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0000\10048\ECO\Net Gain\Calculations\overall - BNG in eco park\June onwards. base to include sub station and southern path\"/>
    </mc:Choice>
  </mc:AlternateContent>
  <xr:revisionPtr revIDLastSave="0" documentId="13_ncr:1_{E5903259-BFEA-4FFD-9849-1D68C8AEBDD9}" xr6:coauthVersionLast="47" xr6:coauthVersionMax="47" xr10:uidLastSave="{00000000-0000-0000-0000-000000000000}"/>
  <bookViews>
    <workbookView xWindow="-120" yWindow="-120" windowWidth="29040" windowHeight="15840" tabRatio="741" firstSheet="10" activeTab="15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20" i="46"/>
  <c r="X19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R36" i="58" s="1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R100" i="58" s="1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R134" i="58" s="1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R150" i="58" s="1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R164" i="58" s="1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R196" i="58" s="1"/>
  <c r="O197" i="58"/>
  <c r="O198" i="58"/>
  <c r="O199" i="58"/>
  <c r="O200" i="58"/>
  <c r="O201" i="58"/>
  <c r="O202" i="58"/>
  <c r="O203" i="58"/>
  <c r="O204" i="58"/>
  <c r="R204" i="58" s="1"/>
  <c r="O205" i="58"/>
  <c r="O206" i="58"/>
  <c r="O207" i="58"/>
  <c r="O208" i="58"/>
  <c r="O209" i="58"/>
  <c r="O210" i="58"/>
  <c r="O211" i="58"/>
  <c r="O212" i="58"/>
  <c r="R212" i="58" s="1"/>
  <c r="O213" i="58"/>
  <c r="O214" i="58"/>
  <c r="O215" i="58"/>
  <c r="O216" i="58"/>
  <c r="O217" i="58"/>
  <c r="O218" i="58"/>
  <c r="O219" i="58"/>
  <c r="O220" i="58"/>
  <c r="R220" i="58" s="1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146" i="58" l="1"/>
  <c r="V146" i="58" s="1"/>
  <c r="S256" i="58"/>
  <c r="V256" i="58" s="1"/>
  <c r="S192" i="58"/>
  <c r="V192" i="58" s="1"/>
  <c r="S114" i="58"/>
  <c r="V114" i="58" s="1"/>
  <c r="S239" i="58"/>
  <c r="V239" i="58" s="1"/>
  <c r="S175" i="58"/>
  <c r="V175" i="58" s="1"/>
  <c r="S226" i="58"/>
  <c r="V226" i="58" s="1"/>
  <c r="S185" i="58"/>
  <c r="V185" i="58" s="1"/>
  <c r="S150" i="58"/>
  <c r="V150" i="58" s="1"/>
  <c r="S134" i="58"/>
  <c r="V134" i="58" s="1"/>
  <c r="S102" i="58"/>
  <c r="V102" i="58" s="1"/>
  <c r="R114" i="58"/>
  <c r="S177" i="58"/>
  <c r="V177" i="58" s="1"/>
  <c r="S221" i="58"/>
  <c r="V221" i="58" s="1"/>
  <c r="R94" i="58"/>
  <c r="S209" i="58"/>
  <c r="V209" i="58" s="1"/>
  <c r="S236" i="58"/>
  <c r="V236" i="58" s="1"/>
  <c r="S228" i="58"/>
  <c r="V228" i="58" s="1"/>
  <c r="S220" i="58"/>
  <c r="V220" i="58" s="1"/>
  <c r="S212" i="58"/>
  <c r="V212" i="58" s="1"/>
  <c r="S204" i="58"/>
  <c r="V204" i="58" s="1"/>
  <c r="S196" i="58"/>
  <c r="V196" i="58" s="1"/>
  <c r="S172" i="58"/>
  <c r="V172" i="58" s="1"/>
  <c r="R252" i="58"/>
  <c r="R188" i="58"/>
  <c r="S188" i="58" s="1"/>
  <c r="V188" i="58" s="1"/>
  <c r="R57" i="58"/>
  <c r="S57" i="58" s="1"/>
  <c r="V57" i="58" s="1"/>
  <c r="R162" i="58"/>
  <c r="S259" i="58"/>
  <c r="V259" i="58" s="1"/>
  <c r="S195" i="58"/>
  <c r="V195" i="58" s="1"/>
  <c r="R244" i="58"/>
  <c r="S244" i="58" s="1"/>
  <c r="V244" i="58" s="1"/>
  <c r="R180" i="58"/>
  <c r="S100" i="58"/>
  <c r="V100" i="58" s="1"/>
  <c r="R141" i="58"/>
  <c r="S141" i="58" s="1"/>
  <c r="V141" i="58" s="1"/>
  <c r="R119" i="58"/>
  <c r="S119" i="58" s="1"/>
  <c r="V119" i="58" s="1"/>
  <c r="R111" i="58"/>
  <c r="R103" i="58"/>
  <c r="R95" i="58"/>
  <c r="S95" i="58" s="1"/>
  <c r="V95" i="58" s="1"/>
  <c r="R87" i="58"/>
  <c r="S87" i="58" s="1"/>
  <c r="V87" i="58" s="1"/>
  <c r="R79" i="58"/>
  <c r="R71" i="58"/>
  <c r="R63" i="58"/>
  <c r="S63" i="58" s="1"/>
  <c r="V63" i="58" s="1"/>
  <c r="R55" i="58"/>
  <c r="S55" i="58" s="1"/>
  <c r="V55" i="58" s="1"/>
  <c r="R47" i="58"/>
  <c r="R39" i="58"/>
  <c r="R31" i="58"/>
  <c r="S31" i="58" s="1"/>
  <c r="V31" i="58" s="1"/>
  <c r="R23" i="58"/>
  <c r="S23" i="58" s="1"/>
  <c r="V23" i="58" s="1"/>
  <c r="R15" i="58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S166" i="58" s="1"/>
  <c r="V166" i="58" s="1"/>
  <c r="R153" i="58"/>
  <c r="S153" i="58" s="1"/>
  <c r="V153" i="58" s="1"/>
  <c r="R137" i="58"/>
  <c r="R121" i="58"/>
  <c r="S121" i="58" s="1"/>
  <c r="V121" i="58" s="1"/>
  <c r="R98" i="58"/>
  <c r="R73" i="58"/>
  <c r="S86" i="58"/>
  <c r="V86" i="58" s="1"/>
  <c r="R86" i="58"/>
  <c r="S78" i="58"/>
  <c r="V78" i="58" s="1"/>
  <c r="R78" i="58"/>
  <c r="S70" i="58"/>
  <c r="V70" i="58" s="1"/>
  <c r="R70" i="58"/>
  <c r="S62" i="58"/>
  <c r="V62" i="58" s="1"/>
  <c r="R62" i="58"/>
  <c r="S54" i="58"/>
  <c r="V54" i="58" s="1"/>
  <c r="R54" i="58"/>
  <c r="S46" i="58"/>
  <c r="V46" i="58" s="1"/>
  <c r="R46" i="58"/>
  <c r="S38" i="58"/>
  <c r="V38" i="58" s="1"/>
  <c r="R38" i="58"/>
  <c r="S30" i="58"/>
  <c r="V30" i="58" s="1"/>
  <c r="R30" i="58"/>
  <c r="S22" i="58"/>
  <c r="V22" i="58" s="1"/>
  <c r="R22" i="58"/>
  <c r="S14" i="58"/>
  <c r="V14" i="58" s="1"/>
  <c r="R14" i="58"/>
  <c r="R253" i="58"/>
  <c r="S253" i="58" s="1"/>
  <c r="V253" i="58" s="1"/>
  <c r="R245" i="58"/>
  <c r="S245" i="58" s="1"/>
  <c r="V245" i="58" s="1"/>
  <c r="R237" i="58"/>
  <c r="S237" i="58" s="1"/>
  <c r="V237" i="58" s="1"/>
  <c r="R229" i="58"/>
  <c r="S229" i="58" s="1"/>
  <c r="V229" i="58" s="1"/>
  <c r="R221" i="58"/>
  <c r="R213" i="58"/>
  <c r="R205" i="58"/>
  <c r="R197" i="58"/>
  <c r="S197" i="58" s="1"/>
  <c r="V197" i="58" s="1"/>
  <c r="R189" i="58"/>
  <c r="S189" i="58" s="1"/>
  <c r="V189" i="58" s="1"/>
  <c r="R181" i="58"/>
  <c r="S181" i="58" s="1"/>
  <c r="V181" i="58" s="1"/>
  <c r="R173" i="58"/>
  <c r="S173" i="58" s="1"/>
  <c r="V173" i="58" s="1"/>
  <c r="R165" i="58"/>
  <c r="S165" i="58" s="1"/>
  <c r="V165" i="58" s="1"/>
  <c r="R151" i="58"/>
  <c r="R135" i="58"/>
  <c r="R118" i="58"/>
  <c r="S118" i="58" s="1"/>
  <c r="V118" i="58" s="1"/>
  <c r="R97" i="58"/>
  <c r="S97" i="58" s="1"/>
  <c r="V97" i="58" s="1"/>
  <c r="R65" i="58"/>
  <c r="S65" i="58" s="1"/>
  <c r="V65" i="58" s="1"/>
  <c r="S164" i="58"/>
  <c r="V164" i="58" s="1"/>
  <c r="R117" i="58"/>
  <c r="S77" i="58"/>
  <c r="V77" i="58" s="1"/>
  <c r="R77" i="58"/>
  <c r="S61" i="58"/>
  <c r="V61" i="58" s="1"/>
  <c r="R61" i="58"/>
  <c r="S29" i="58"/>
  <c r="V29" i="58" s="1"/>
  <c r="R29" i="58"/>
  <c r="T228" i="58"/>
  <c r="T164" i="58"/>
  <c r="R156" i="58"/>
  <c r="S156" i="58" s="1"/>
  <c r="V156" i="58" s="1"/>
  <c r="R148" i="58"/>
  <c r="S148" i="58" s="1"/>
  <c r="V148" i="58" s="1"/>
  <c r="R140" i="58"/>
  <c r="S140" i="58" s="1"/>
  <c r="V140" i="58" s="1"/>
  <c r="R132" i="58"/>
  <c r="S132" i="58"/>
  <c r="V132" i="58" s="1"/>
  <c r="S124" i="58"/>
  <c r="V124" i="58" s="1"/>
  <c r="R124" i="58"/>
  <c r="S116" i="58"/>
  <c r="V116" i="58" s="1"/>
  <c r="R116" i="58"/>
  <c r="S108" i="58"/>
  <c r="V108" i="58" s="1"/>
  <c r="R108" i="58"/>
  <c r="T100" i="58"/>
  <c r="R92" i="58"/>
  <c r="S92" i="58" s="1"/>
  <c r="V92" i="58" s="1"/>
  <c r="R84" i="58"/>
  <c r="S84" i="58"/>
  <c r="V84" i="58" s="1"/>
  <c r="R76" i="58"/>
  <c r="S76" i="58" s="1"/>
  <c r="V76" i="58" s="1"/>
  <c r="R68" i="58"/>
  <c r="S68" i="58"/>
  <c r="V68" i="58" s="1"/>
  <c r="S60" i="58"/>
  <c r="V60" i="58" s="1"/>
  <c r="R60" i="58"/>
  <c r="R52" i="58"/>
  <c r="S52" i="58" s="1"/>
  <c r="V52" i="58" s="1"/>
  <c r="S44" i="58"/>
  <c r="V44" i="58" s="1"/>
  <c r="R44" i="58"/>
  <c r="R28" i="58"/>
  <c r="S28" i="58"/>
  <c r="V28" i="58" s="1"/>
  <c r="R20" i="58"/>
  <c r="S20" i="58" s="1"/>
  <c r="V20" i="58" s="1"/>
  <c r="R259" i="58"/>
  <c r="R251" i="58"/>
  <c r="R243" i="58"/>
  <c r="S243" i="58" s="1"/>
  <c r="V243" i="58" s="1"/>
  <c r="R235" i="58"/>
  <c r="S235" i="58" s="1"/>
  <c r="V235" i="58" s="1"/>
  <c r="R227" i="58"/>
  <c r="S227" i="58" s="1"/>
  <c r="V227" i="58" s="1"/>
  <c r="R219" i="58"/>
  <c r="S219" i="58" s="1"/>
  <c r="V219" i="58" s="1"/>
  <c r="R211" i="58"/>
  <c r="S211" i="58" s="1"/>
  <c r="V211" i="58" s="1"/>
  <c r="R203" i="58"/>
  <c r="S203" i="58" s="1"/>
  <c r="V203" i="58" s="1"/>
  <c r="R195" i="58"/>
  <c r="R187" i="58"/>
  <c r="R179" i="58"/>
  <c r="S179" i="58" s="1"/>
  <c r="V179" i="58" s="1"/>
  <c r="R171" i="58"/>
  <c r="S171" i="58" s="1"/>
  <c r="V171" i="58" s="1"/>
  <c r="R161" i="58"/>
  <c r="R146" i="58"/>
  <c r="R130" i="58"/>
  <c r="R113" i="58"/>
  <c r="R90" i="58"/>
  <c r="R49" i="58"/>
  <c r="S49" i="58" s="1"/>
  <c r="V49" i="58" s="1"/>
  <c r="S36" i="58"/>
  <c r="V36" i="58" s="1"/>
  <c r="S149" i="58"/>
  <c r="V149" i="58" s="1"/>
  <c r="R149" i="58"/>
  <c r="R125" i="58"/>
  <c r="R101" i="58"/>
  <c r="S101" i="58" s="1"/>
  <c r="V101" i="58" s="1"/>
  <c r="S69" i="58"/>
  <c r="V69" i="58" s="1"/>
  <c r="R69" i="58"/>
  <c r="S37" i="58"/>
  <c r="V37" i="58" s="1"/>
  <c r="R37" i="58"/>
  <c r="R163" i="58"/>
  <c r="R155" i="58"/>
  <c r="S155" i="58" s="1"/>
  <c r="V155" i="58" s="1"/>
  <c r="S147" i="58"/>
  <c r="V147" i="58" s="1"/>
  <c r="R147" i="58"/>
  <c r="S139" i="58"/>
  <c r="V139" i="58" s="1"/>
  <c r="R139" i="58"/>
  <c r="R131" i="58"/>
  <c r="R123" i="58"/>
  <c r="S123" i="58" s="1"/>
  <c r="V123" i="58" s="1"/>
  <c r="S115" i="58"/>
  <c r="V115" i="58" s="1"/>
  <c r="R115" i="58"/>
  <c r="S107" i="58"/>
  <c r="V107" i="58" s="1"/>
  <c r="R107" i="58"/>
  <c r="R99" i="58"/>
  <c r="R91" i="58"/>
  <c r="S83" i="58"/>
  <c r="V83" i="58" s="1"/>
  <c r="R83" i="58"/>
  <c r="S75" i="58"/>
  <c r="V75" i="58" s="1"/>
  <c r="R75" i="58"/>
  <c r="R67" i="58"/>
  <c r="R59" i="58"/>
  <c r="S51" i="58"/>
  <c r="V51" i="58" s="1"/>
  <c r="R51" i="58"/>
  <c r="S43" i="58"/>
  <c r="V43" i="58" s="1"/>
  <c r="R43" i="58"/>
  <c r="R35" i="58"/>
  <c r="R27" i="58"/>
  <c r="S19" i="58"/>
  <c r="V19" i="58" s="1"/>
  <c r="R19" i="58"/>
  <c r="R258" i="58"/>
  <c r="S258" i="58" s="1"/>
  <c r="V258" i="58" s="1"/>
  <c r="R250" i="58"/>
  <c r="S250" i="58" s="1"/>
  <c r="V250" i="58" s="1"/>
  <c r="R242" i="58"/>
  <c r="R234" i="58"/>
  <c r="R226" i="58"/>
  <c r="R218" i="58"/>
  <c r="R210" i="58"/>
  <c r="S210" i="58" s="1"/>
  <c r="V210" i="58" s="1"/>
  <c r="R202" i="58"/>
  <c r="S202" i="58" s="1"/>
  <c r="V202" i="58" s="1"/>
  <c r="R194" i="58"/>
  <c r="S194" i="58" s="1"/>
  <c r="V194" i="58" s="1"/>
  <c r="R186" i="58"/>
  <c r="R178" i="58"/>
  <c r="R170" i="58"/>
  <c r="R159" i="58"/>
  <c r="R145" i="58"/>
  <c r="R129" i="58"/>
  <c r="R110" i="58"/>
  <c r="S110" i="58" s="1"/>
  <c r="V110" i="58" s="1"/>
  <c r="R89" i="58"/>
  <c r="S89" i="58" s="1"/>
  <c r="V89" i="58" s="1"/>
  <c r="R41" i="58"/>
  <c r="R93" i="58"/>
  <c r="R66" i="58"/>
  <c r="S58" i="58"/>
  <c r="V58" i="58" s="1"/>
  <c r="R58" i="58"/>
  <c r="S50" i="58"/>
  <c r="V50" i="58" s="1"/>
  <c r="R50" i="58"/>
  <c r="R42" i="58"/>
  <c r="R34" i="58"/>
  <c r="S26" i="58"/>
  <c r="V26" i="58" s="1"/>
  <c r="R26" i="58"/>
  <c r="S18" i="58"/>
  <c r="V18" i="58" s="1"/>
  <c r="R18" i="58"/>
  <c r="R257" i="58"/>
  <c r="S257" i="58" s="1"/>
  <c r="V257" i="58" s="1"/>
  <c r="R249" i="58"/>
  <c r="R241" i="58"/>
  <c r="S241" i="58" s="1"/>
  <c r="V241" i="58" s="1"/>
  <c r="R233" i="58"/>
  <c r="R225" i="58"/>
  <c r="R217" i="58"/>
  <c r="S217" i="58" s="1"/>
  <c r="V217" i="58" s="1"/>
  <c r="R209" i="58"/>
  <c r="R201" i="58"/>
  <c r="S201" i="58" s="1"/>
  <c r="V201" i="58" s="1"/>
  <c r="R193" i="58"/>
  <c r="R185" i="58"/>
  <c r="R177" i="58"/>
  <c r="R169" i="58"/>
  <c r="R158" i="58"/>
  <c r="R143" i="58"/>
  <c r="S143" i="58" s="1"/>
  <c r="V143" i="58" s="1"/>
  <c r="R127" i="58"/>
  <c r="S127" i="58" s="1"/>
  <c r="V127" i="58" s="1"/>
  <c r="R106" i="58"/>
  <c r="S106" i="58" s="1"/>
  <c r="V106" i="58" s="1"/>
  <c r="R82" i="58"/>
  <c r="R33" i="58"/>
  <c r="R133" i="58"/>
  <c r="S85" i="58"/>
  <c r="V85" i="58" s="1"/>
  <c r="R85" i="58"/>
  <c r="S45" i="58"/>
  <c r="V45" i="58" s="1"/>
  <c r="R45" i="58"/>
  <c r="R256" i="58"/>
  <c r="R248" i="58"/>
  <c r="R240" i="58"/>
  <c r="R232" i="58"/>
  <c r="R224" i="58"/>
  <c r="R216" i="58"/>
  <c r="S216" i="58" s="1"/>
  <c r="V216" i="58" s="1"/>
  <c r="R208" i="58"/>
  <c r="S208" i="58" s="1"/>
  <c r="V208" i="58" s="1"/>
  <c r="R200" i="58"/>
  <c r="S200" i="58" s="1"/>
  <c r="V200" i="58" s="1"/>
  <c r="R192" i="58"/>
  <c r="R184" i="58"/>
  <c r="R176" i="58"/>
  <c r="R168" i="58"/>
  <c r="R157" i="58"/>
  <c r="R142" i="58"/>
  <c r="S142" i="58" s="1"/>
  <c r="V142" i="58" s="1"/>
  <c r="R126" i="58"/>
  <c r="S126" i="58" s="1"/>
  <c r="V126" i="58" s="1"/>
  <c r="R105" i="58"/>
  <c r="R81" i="58"/>
  <c r="S81" i="58" s="1"/>
  <c r="V81" i="58" s="1"/>
  <c r="R25" i="58"/>
  <c r="R109" i="58"/>
  <c r="S53" i="58"/>
  <c r="V53" i="58" s="1"/>
  <c r="R53" i="58"/>
  <c r="S21" i="58"/>
  <c r="V21" i="58" s="1"/>
  <c r="R21" i="58"/>
  <c r="R13" i="58"/>
  <c r="R160" i="58"/>
  <c r="S152" i="58"/>
  <c r="V152" i="58" s="1"/>
  <c r="R152" i="58"/>
  <c r="S144" i="58"/>
  <c r="V144" i="58" s="1"/>
  <c r="R144" i="58"/>
  <c r="R136" i="58"/>
  <c r="R128" i="58"/>
  <c r="S120" i="58"/>
  <c r="V120" i="58" s="1"/>
  <c r="R120" i="58"/>
  <c r="S112" i="58"/>
  <c r="V112" i="58" s="1"/>
  <c r="R112" i="58"/>
  <c r="R104" i="58"/>
  <c r="R96" i="58"/>
  <c r="S88" i="58"/>
  <c r="V88" i="58" s="1"/>
  <c r="R88" i="58"/>
  <c r="S80" i="58"/>
  <c r="V80" i="58" s="1"/>
  <c r="R80" i="58"/>
  <c r="R72" i="58"/>
  <c r="R64" i="58"/>
  <c r="S56" i="58"/>
  <c r="V56" i="58" s="1"/>
  <c r="R56" i="58"/>
  <c r="S48" i="58"/>
  <c r="V48" i="58" s="1"/>
  <c r="R48" i="58"/>
  <c r="R40" i="58"/>
  <c r="R32" i="58"/>
  <c r="S24" i="58"/>
  <c r="V24" i="58" s="1"/>
  <c r="R24" i="58"/>
  <c r="S16" i="58"/>
  <c r="V16" i="58" s="1"/>
  <c r="R16" i="58"/>
  <c r="R255" i="58"/>
  <c r="S255" i="58" s="1"/>
  <c r="V255" i="58" s="1"/>
  <c r="R247" i="58"/>
  <c r="S247" i="58" s="1"/>
  <c r="V247" i="58" s="1"/>
  <c r="R239" i="58"/>
  <c r="R231" i="58"/>
  <c r="R223" i="58"/>
  <c r="R215" i="58"/>
  <c r="S215" i="58" s="1"/>
  <c r="V215" i="58" s="1"/>
  <c r="R207" i="58"/>
  <c r="S207" i="58" s="1"/>
  <c r="V207" i="58" s="1"/>
  <c r="R199" i="58"/>
  <c r="S199" i="58" s="1"/>
  <c r="V199" i="58" s="1"/>
  <c r="R191" i="58"/>
  <c r="S191" i="58" s="1"/>
  <c r="V191" i="58" s="1"/>
  <c r="R183" i="58"/>
  <c r="S183" i="58" s="1"/>
  <c r="V183" i="58" s="1"/>
  <c r="R175" i="58"/>
  <c r="R167" i="58"/>
  <c r="R154" i="58"/>
  <c r="R138" i="58"/>
  <c r="S138" i="58" s="1"/>
  <c r="V138" i="58" s="1"/>
  <c r="R122" i="58"/>
  <c r="S122" i="58" s="1"/>
  <c r="V122" i="58" s="1"/>
  <c r="R102" i="58"/>
  <c r="R74" i="58"/>
  <c r="S74" i="58" s="1"/>
  <c r="V74" i="58" s="1"/>
  <c r="R17" i="58"/>
  <c r="R12" i="58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T32" i="58" l="1"/>
  <c r="T133" i="58"/>
  <c r="T169" i="58"/>
  <c r="T27" i="58"/>
  <c r="T59" i="58"/>
  <c r="T195" i="58"/>
  <c r="T259" i="58"/>
  <c r="T84" i="58"/>
  <c r="T174" i="58"/>
  <c r="T238" i="58"/>
  <c r="S174" i="58"/>
  <c r="V174" i="58" s="1"/>
  <c r="S238" i="58"/>
  <c r="V238" i="58" s="1"/>
  <c r="S233" i="58"/>
  <c r="V233" i="58" s="1"/>
  <c r="S162" i="58"/>
  <c r="V162" i="58" s="1"/>
  <c r="T175" i="58"/>
  <c r="T239" i="58"/>
  <c r="S32" i="58"/>
  <c r="V32" i="58" s="1"/>
  <c r="S64" i="58"/>
  <c r="V64" i="58" s="1"/>
  <c r="S96" i="58"/>
  <c r="V96" i="58" s="1"/>
  <c r="S128" i="58"/>
  <c r="V128" i="58" s="1"/>
  <c r="S160" i="58"/>
  <c r="V160" i="58" s="1"/>
  <c r="S109" i="58"/>
  <c r="V109" i="58" s="1"/>
  <c r="S133" i="58"/>
  <c r="V133" i="58" s="1"/>
  <c r="T177" i="58"/>
  <c r="T241" i="58"/>
  <c r="S34" i="58"/>
  <c r="V34" i="58" s="1"/>
  <c r="S66" i="58"/>
  <c r="V66" i="58" s="1"/>
  <c r="T226" i="58"/>
  <c r="S27" i="58"/>
  <c r="V27" i="58" s="1"/>
  <c r="S59" i="58"/>
  <c r="V59" i="58" s="1"/>
  <c r="S91" i="58"/>
  <c r="V91" i="58" s="1"/>
  <c r="T203" i="58"/>
  <c r="T60" i="58"/>
  <c r="T156" i="58"/>
  <c r="T221" i="58"/>
  <c r="T246" i="58"/>
  <c r="S182" i="58"/>
  <c r="V182" i="58" s="1"/>
  <c r="S246" i="58"/>
  <c r="V246" i="58" s="1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S39" i="58"/>
  <c r="V39" i="58" s="1"/>
  <c r="S71" i="58"/>
  <c r="V71" i="58" s="1"/>
  <c r="S103" i="58"/>
  <c r="V103" i="58" s="1"/>
  <c r="S180" i="58"/>
  <c r="V180" i="58" s="1"/>
  <c r="S130" i="58"/>
  <c r="V130" i="58" s="1"/>
  <c r="S190" i="58"/>
  <c r="V190" i="58" s="1"/>
  <c r="S254" i="58"/>
  <c r="V254" i="58" s="1"/>
  <c r="S135" i="58"/>
  <c r="V135" i="58" s="1"/>
  <c r="S33" i="58"/>
  <c r="V33" i="58" s="1"/>
  <c r="S218" i="58"/>
  <c r="V218" i="58" s="1"/>
  <c r="S169" i="58"/>
  <c r="V169" i="58" s="1"/>
  <c r="T204" i="58"/>
  <c r="S230" i="58"/>
  <c r="V230" i="58" s="1"/>
  <c r="T74" i="58"/>
  <c r="T191" i="58"/>
  <c r="T255" i="58"/>
  <c r="S40" i="58"/>
  <c r="V40" i="58" s="1"/>
  <c r="S72" i="58"/>
  <c r="V72" i="58" s="1"/>
  <c r="S104" i="58"/>
  <c r="V104" i="58" s="1"/>
  <c r="S136" i="58"/>
  <c r="V136" i="58" s="1"/>
  <c r="S13" i="58"/>
  <c r="V13" i="58" s="1"/>
  <c r="T81" i="58"/>
  <c r="T192" i="58"/>
  <c r="T256" i="58"/>
  <c r="T193" i="58"/>
  <c r="T257" i="58"/>
  <c r="S42" i="58"/>
  <c r="V42" i="58" s="1"/>
  <c r="S93" i="58"/>
  <c r="V93" i="58" s="1"/>
  <c r="T178" i="58"/>
  <c r="S35" i="58"/>
  <c r="V35" i="58" s="1"/>
  <c r="S67" i="58"/>
  <c r="V67" i="58" s="1"/>
  <c r="S99" i="58"/>
  <c r="V99" i="58" s="1"/>
  <c r="S131" i="58"/>
  <c r="V131" i="58" s="1"/>
  <c r="S163" i="58"/>
  <c r="V163" i="58" s="1"/>
  <c r="S125" i="58"/>
  <c r="V125" i="58" s="1"/>
  <c r="T146" i="58"/>
  <c r="T219" i="58"/>
  <c r="S117" i="58"/>
  <c r="V117" i="58" s="1"/>
  <c r="T173" i="58"/>
  <c r="T237" i="58"/>
  <c r="T47" i="58"/>
  <c r="T244" i="58"/>
  <c r="S113" i="58"/>
  <c r="V113" i="58" s="1"/>
  <c r="S252" i="58"/>
  <c r="V252" i="58" s="1"/>
  <c r="S178" i="58"/>
  <c r="V178" i="58" s="1"/>
  <c r="S170" i="58"/>
  <c r="V170" i="58" s="1"/>
  <c r="S198" i="58"/>
  <c r="V198" i="58" s="1"/>
  <c r="S17" i="58"/>
  <c r="V17" i="58" s="1"/>
  <c r="S98" i="58"/>
  <c r="V98" i="58" s="1"/>
  <c r="S224" i="58"/>
  <c r="V224" i="58" s="1"/>
  <c r="T212" i="58"/>
  <c r="T102" i="58"/>
  <c r="T199" i="58"/>
  <c r="T16" i="58"/>
  <c r="T48" i="58"/>
  <c r="T80" i="58"/>
  <c r="T112" i="58"/>
  <c r="T144" i="58"/>
  <c r="T21" i="58"/>
  <c r="T200" i="58"/>
  <c r="T45" i="58"/>
  <c r="T106" i="58"/>
  <c r="T201" i="58"/>
  <c r="T18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S15" i="58"/>
  <c r="V15" i="58" s="1"/>
  <c r="S47" i="58"/>
  <c r="V47" i="58" s="1"/>
  <c r="S79" i="58"/>
  <c r="V79" i="58" s="1"/>
  <c r="S111" i="58"/>
  <c r="V111" i="58" s="1"/>
  <c r="S41" i="58"/>
  <c r="V41" i="58" s="1"/>
  <c r="S25" i="58"/>
  <c r="V25" i="58" s="1"/>
  <c r="S234" i="58"/>
  <c r="V234" i="58" s="1"/>
  <c r="S206" i="58"/>
  <c r="V206" i="58" s="1"/>
  <c r="S151" i="58"/>
  <c r="V151" i="58" s="1"/>
  <c r="S161" i="58"/>
  <c r="V161" i="58" s="1"/>
  <c r="S168" i="58"/>
  <c r="V168" i="58" s="1"/>
  <c r="S232" i="58"/>
  <c r="V232" i="58" s="1"/>
  <c r="S225" i="58"/>
  <c r="V225" i="58" s="1"/>
  <c r="T220" i="58"/>
  <c r="T210" i="58"/>
  <c r="S157" i="58"/>
  <c r="V157" i="58" s="1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S193" i="58"/>
  <c r="V193" i="58" s="1"/>
  <c r="S105" i="58"/>
  <c r="V105" i="58" s="1"/>
  <c r="S242" i="58"/>
  <c r="V242" i="58" s="1"/>
  <c r="S205" i="58"/>
  <c r="V205" i="58" s="1"/>
  <c r="S73" i="58"/>
  <c r="V73" i="58" s="1"/>
  <c r="T114" i="58"/>
  <c r="S214" i="58"/>
  <c r="V214" i="58" s="1"/>
  <c r="S154" i="58"/>
  <c r="V154" i="58" s="1"/>
  <c r="S159" i="58"/>
  <c r="V159" i="58" s="1"/>
  <c r="S223" i="58"/>
  <c r="V223" i="58" s="1"/>
  <c r="S249" i="58"/>
  <c r="V249" i="58" s="1"/>
  <c r="S176" i="58"/>
  <c r="V176" i="58" s="1"/>
  <c r="S240" i="58"/>
  <c r="V240" i="58" s="1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14" i="58"/>
  <c r="T46" i="58"/>
  <c r="T78" i="58"/>
  <c r="T153" i="58"/>
  <c r="T222" i="58"/>
  <c r="S187" i="58"/>
  <c r="V187" i="58" s="1"/>
  <c r="S251" i="58"/>
  <c r="V251" i="58" s="1"/>
  <c r="T57" i="58"/>
  <c r="S145" i="58"/>
  <c r="V145" i="58" s="1"/>
  <c r="S213" i="58"/>
  <c r="V213" i="58" s="1"/>
  <c r="S129" i="58"/>
  <c r="V129" i="58" s="1"/>
  <c r="S94" i="58"/>
  <c r="V94" i="58" s="1"/>
  <c r="S158" i="58"/>
  <c r="V158" i="58" s="1"/>
  <c r="S222" i="58"/>
  <c r="V222" i="58" s="1"/>
  <c r="S137" i="58"/>
  <c r="V137" i="58" s="1"/>
  <c r="S186" i="58"/>
  <c r="V186" i="58" s="1"/>
  <c r="S167" i="58"/>
  <c r="V167" i="58" s="1"/>
  <c r="S231" i="58"/>
  <c r="V231" i="58" s="1"/>
  <c r="S90" i="58"/>
  <c r="V90" i="58" s="1"/>
  <c r="S184" i="58"/>
  <c r="V184" i="58" s="1"/>
  <c r="S248" i="58"/>
  <c r="V248" i="58" s="1"/>
  <c r="S82" i="58"/>
  <c r="V82" i="58" s="1"/>
  <c r="T150" i="58"/>
  <c r="S12" i="58"/>
  <c r="V12" i="58" s="1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19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31" i="58" l="1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9" i="46" l="1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T148" i="22" s="1"/>
  <c r="D121" i="36" s="1"/>
  <c r="A149" i="22"/>
  <c r="S149" i="22" s="1"/>
  <c r="C122" i="36" s="1"/>
  <c r="A150" i="22"/>
  <c r="G150" i="22" s="1"/>
  <c r="A151" i="22"/>
  <c r="S151" i="22" s="1"/>
  <c r="C124" i="36" s="1"/>
  <c r="A152" i="22"/>
  <c r="T152" i="22" s="1"/>
  <c r="D125" i="36" s="1"/>
  <c r="A153" i="22"/>
  <c r="A154" i="22"/>
  <c r="S154" i="22" s="1"/>
  <c r="C127" i="36" s="1"/>
  <c r="A155" i="22"/>
  <c r="L155" i="22" s="1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T151" i="22" l="1"/>
  <c r="D124" i="36" s="1"/>
  <c r="G154" i="22"/>
  <c r="K154" i="22"/>
  <c r="L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L149" i="22"/>
  <c r="L151" i="22"/>
  <c r="K151" i="22"/>
  <c r="G155" i="22"/>
  <c r="T150" i="22"/>
  <c r="D123" i="36" s="1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H157" i="22"/>
  <c r="T149" i="22"/>
  <c r="D122" i="36" s="1"/>
  <c r="L157" i="22"/>
  <c r="K157" i="22"/>
  <c r="E148" i="22"/>
  <c r="C101" i="36" s="1"/>
  <c r="K150" i="22"/>
  <c r="K158" i="22"/>
  <c r="S150" i="22"/>
  <c r="C123" i="36" s="1"/>
  <c r="V149" i="22"/>
  <c r="W149" i="22"/>
  <c r="V148" i="22"/>
  <c r="W148" i="22"/>
  <c r="W155" i="22"/>
  <c r="V155" i="22"/>
  <c r="T154" i="22"/>
  <c r="D127" i="36" s="1"/>
  <c r="W154" i="22"/>
  <c r="V154" i="22"/>
  <c r="S155" i="22"/>
  <c r="C128" i="36" s="1"/>
  <c r="S153" i="22"/>
  <c r="C126" i="36" s="1"/>
  <c r="V153" i="22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T155" i="22"/>
  <c r="D128" i="36" s="1"/>
  <c r="W152" i="22"/>
  <c r="V152" i="22"/>
  <c r="E155" i="22"/>
  <c r="C108" i="36" s="1"/>
  <c r="K148" i="22"/>
  <c r="K156" i="22"/>
  <c r="S148" i="22"/>
  <c r="C121" i="36" s="1"/>
  <c r="V151" i="22"/>
  <c r="W151" i="22"/>
  <c r="V150" i="22"/>
  <c r="W150" i="22"/>
  <c r="V157" i="22"/>
  <c r="W157" i="22"/>
  <c r="T157" i="22"/>
  <c r="D130" i="36" s="1"/>
  <c r="U152" i="22"/>
  <c r="X152" i="22"/>
  <c r="U153" i="22"/>
  <c r="X151" i="22"/>
  <c r="U151" i="22"/>
  <c r="G153" i="22"/>
  <c r="U158" i="22"/>
  <c r="U150" i="22"/>
  <c r="L153" i="22"/>
  <c r="X157" i="22"/>
  <c r="U157" i="22"/>
  <c r="F157" i="22"/>
  <c r="D110" i="36" s="1"/>
  <c r="X149" i="22"/>
  <c r="U149" i="22"/>
  <c r="I153" i="22"/>
  <c r="T153" i="22"/>
  <c r="D126" i="36" s="1"/>
  <c r="U156" i="22"/>
  <c r="X156" i="22"/>
  <c r="U148" i="22"/>
  <c r="E153" i="22"/>
  <c r="C106" i="36" s="1"/>
  <c r="S158" i="22"/>
  <c r="C131" i="36" s="1"/>
  <c r="C151" i="36" s="1"/>
  <c r="X155" i="22"/>
  <c r="U155" i="22"/>
  <c r="U147" i="22"/>
  <c r="X154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Q173" i="42"/>
  <c r="U173" i="42" s="1"/>
  <c r="R173" i="42"/>
  <c r="P173" i="42"/>
  <c r="Q234" i="42"/>
  <c r="U234" i="42" s="1"/>
  <c r="R234" i="42"/>
  <c r="P234" i="42"/>
  <c r="Q256" i="42"/>
  <c r="U256" i="42" s="1"/>
  <c r="R256" i="42"/>
  <c r="P256" i="42"/>
  <c r="Q248" i="42"/>
  <c r="U248" i="42" s="1"/>
  <c r="R248" i="42"/>
  <c r="P248" i="42"/>
  <c r="Q240" i="42"/>
  <c r="U240" i="42" s="1"/>
  <c r="R240" i="42"/>
  <c r="P240" i="42"/>
  <c r="Q232" i="42"/>
  <c r="U232" i="42" s="1"/>
  <c r="R232" i="42"/>
  <c r="P232" i="42"/>
  <c r="Q224" i="42"/>
  <c r="U224" i="42" s="1"/>
  <c r="R224" i="42"/>
  <c r="P224" i="42"/>
  <c r="Q216" i="42"/>
  <c r="U216" i="42" s="1"/>
  <c r="R216" i="42"/>
  <c r="P216" i="42"/>
  <c r="Q208" i="42"/>
  <c r="U208" i="42" s="1"/>
  <c r="R208" i="42"/>
  <c r="P208" i="42"/>
  <c r="Q200" i="42"/>
  <c r="U200" i="42" s="1"/>
  <c r="R200" i="42"/>
  <c r="P200" i="42"/>
  <c r="Q192" i="42"/>
  <c r="U192" i="42" s="1"/>
  <c r="R192" i="42"/>
  <c r="P192" i="42"/>
  <c r="Q184" i="42"/>
  <c r="U184" i="42" s="1"/>
  <c r="R184" i="42"/>
  <c r="P184" i="42"/>
  <c r="Q176" i="42"/>
  <c r="U176" i="42" s="1"/>
  <c r="R176" i="42"/>
  <c r="P176" i="42"/>
  <c r="Q168" i="42"/>
  <c r="U168" i="42" s="1"/>
  <c r="P168" i="42"/>
  <c r="R168" i="42"/>
  <c r="Q160" i="42"/>
  <c r="U160" i="42" s="1"/>
  <c r="P160" i="42"/>
  <c r="R160" i="42"/>
  <c r="Q152" i="42"/>
  <c r="U152" i="42" s="1"/>
  <c r="P152" i="42"/>
  <c r="R152" i="42"/>
  <c r="Q144" i="42"/>
  <c r="U144" i="42" s="1"/>
  <c r="P144" i="42"/>
  <c r="R144" i="42"/>
  <c r="Q136" i="42"/>
  <c r="U136" i="42" s="1"/>
  <c r="P136" i="42"/>
  <c r="R136" i="42"/>
  <c r="Q128" i="42"/>
  <c r="U128" i="42" s="1"/>
  <c r="P128" i="42"/>
  <c r="R128" i="42"/>
  <c r="Q120" i="42"/>
  <c r="U120" i="42" s="1"/>
  <c r="P120" i="42"/>
  <c r="R120" i="42"/>
  <c r="Q112" i="42"/>
  <c r="U112" i="42" s="1"/>
  <c r="P112" i="42"/>
  <c r="R112" i="42"/>
  <c r="W112" i="42" s="1"/>
  <c r="Q104" i="42"/>
  <c r="U104" i="42" s="1"/>
  <c r="P104" i="42"/>
  <c r="R104" i="42"/>
  <c r="W104" i="42" s="1"/>
  <c r="Q96" i="42"/>
  <c r="U96" i="42" s="1"/>
  <c r="P96" i="42"/>
  <c r="R96" i="42"/>
  <c r="W96" i="42" s="1"/>
  <c r="Q88" i="42"/>
  <c r="U88" i="42" s="1"/>
  <c r="P88" i="42"/>
  <c r="R88" i="42"/>
  <c r="Q80" i="42"/>
  <c r="U80" i="42" s="1"/>
  <c r="P80" i="42"/>
  <c r="R80" i="42"/>
  <c r="W80" i="42" s="1"/>
  <c r="Q72" i="42"/>
  <c r="U72" i="42" s="1"/>
  <c r="P72" i="42"/>
  <c r="R72" i="42"/>
  <c r="Q64" i="42"/>
  <c r="U64" i="42" s="1"/>
  <c r="P64" i="42"/>
  <c r="R64" i="42"/>
  <c r="W64" i="42" s="1"/>
  <c r="Q56" i="42"/>
  <c r="U56" i="42" s="1"/>
  <c r="P56" i="42"/>
  <c r="R56" i="42"/>
  <c r="Q48" i="42"/>
  <c r="U48" i="42" s="1"/>
  <c r="P48" i="42"/>
  <c r="R48" i="42"/>
  <c r="W48" i="42" s="1"/>
  <c r="Q40" i="42"/>
  <c r="U40" i="42" s="1"/>
  <c r="P40" i="42"/>
  <c r="R40" i="42"/>
  <c r="Q32" i="42"/>
  <c r="U32" i="42" s="1"/>
  <c r="P32" i="42"/>
  <c r="R32" i="42"/>
  <c r="W32" i="42" s="1"/>
  <c r="Q24" i="42"/>
  <c r="U24" i="42" s="1"/>
  <c r="P24" i="42"/>
  <c r="R24" i="42"/>
  <c r="Q16" i="42"/>
  <c r="U16" i="42" s="1"/>
  <c r="P16" i="42"/>
  <c r="R16" i="42"/>
  <c r="Q213" i="42"/>
  <c r="U213" i="42" s="1"/>
  <c r="R213" i="42"/>
  <c r="P213" i="42"/>
  <c r="Q141" i="42"/>
  <c r="U141" i="42" s="1"/>
  <c r="R141" i="42"/>
  <c r="P141" i="42"/>
  <c r="Q93" i="42"/>
  <c r="U93" i="42" s="1"/>
  <c r="R93" i="42"/>
  <c r="P93" i="42"/>
  <c r="Q45" i="42"/>
  <c r="U45" i="42" s="1"/>
  <c r="R45" i="42"/>
  <c r="P45" i="42"/>
  <c r="Q255" i="42"/>
  <c r="U255" i="42" s="1"/>
  <c r="R255" i="42"/>
  <c r="P255" i="42"/>
  <c r="Q247" i="42"/>
  <c r="U247" i="42" s="1"/>
  <c r="R247" i="42"/>
  <c r="P247" i="42"/>
  <c r="Q239" i="42"/>
  <c r="U239" i="42" s="1"/>
  <c r="P239" i="42"/>
  <c r="R239" i="42"/>
  <c r="Q231" i="42"/>
  <c r="U231" i="42" s="1"/>
  <c r="P231" i="42"/>
  <c r="R231" i="42"/>
  <c r="Q223" i="42"/>
  <c r="U223" i="42" s="1"/>
  <c r="P223" i="42"/>
  <c r="R223" i="42"/>
  <c r="Q215" i="42"/>
  <c r="U215" i="42" s="1"/>
  <c r="P215" i="42"/>
  <c r="R215" i="42"/>
  <c r="Q207" i="42"/>
  <c r="U207" i="42" s="1"/>
  <c r="P207" i="42"/>
  <c r="R207" i="42"/>
  <c r="Q199" i="42"/>
  <c r="U199" i="42" s="1"/>
  <c r="P199" i="42"/>
  <c r="R199" i="42"/>
  <c r="Q191" i="42"/>
  <c r="U191" i="42" s="1"/>
  <c r="P191" i="42"/>
  <c r="R191" i="42"/>
  <c r="Q183" i="42"/>
  <c r="U183" i="42" s="1"/>
  <c r="P183" i="42"/>
  <c r="R183" i="42"/>
  <c r="Q175" i="42"/>
  <c r="U175" i="42" s="1"/>
  <c r="P175" i="42"/>
  <c r="R175" i="42"/>
  <c r="Q167" i="42"/>
  <c r="U167" i="42" s="1"/>
  <c r="P167" i="42"/>
  <c r="R167" i="42"/>
  <c r="Q159" i="42"/>
  <c r="U159" i="42" s="1"/>
  <c r="P159" i="42"/>
  <c r="R159" i="42"/>
  <c r="Q151" i="42"/>
  <c r="U151" i="42" s="1"/>
  <c r="P151" i="42"/>
  <c r="R151" i="42"/>
  <c r="Q143" i="42"/>
  <c r="U143" i="42" s="1"/>
  <c r="P143" i="42"/>
  <c r="R143" i="42"/>
  <c r="Q135" i="42"/>
  <c r="U135" i="42" s="1"/>
  <c r="P135" i="42"/>
  <c r="R135" i="42"/>
  <c r="Q127" i="42"/>
  <c r="U127" i="42" s="1"/>
  <c r="P127" i="42"/>
  <c r="R127" i="42"/>
  <c r="Q119" i="42"/>
  <c r="U119" i="42" s="1"/>
  <c r="P119" i="42"/>
  <c r="R119" i="42"/>
  <c r="Q111" i="42"/>
  <c r="U111" i="42" s="1"/>
  <c r="P111" i="42"/>
  <c r="R111" i="42"/>
  <c r="Q103" i="42"/>
  <c r="U103" i="42" s="1"/>
  <c r="P103" i="42"/>
  <c r="R103" i="42"/>
  <c r="Q95" i="42"/>
  <c r="U95" i="42" s="1"/>
  <c r="P95" i="42"/>
  <c r="R95" i="42"/>
  <c r="Q87" i="42"/>
  <c r="U87" i="42" s="1"/>
  <c r="P87" i="42"/>
  <c r="R87" i="42"/>
  <c r="Q79" i="42"/>
  <c r="U79" i="42" s="1"/>
  <c r="P79" i="42"/>
  <c r="R79" i="42"/>
  <c r="Q71" i="42"/>
  <c r="U71" i="42" s="1"/>
  <c r="P71" i="42"/>
  <c r="R71" i="42"/>
  <c r="Q63" i="42"/>
  <c r="U63" i="42" s="1"/>
  <c r="P63" i="42"/>
  <c r="R63" i="42"/>
  <c r="Q55" i="42"/>
  <c r="U55" i="42" s="1"/>
  <c r="P55" i="42"/>
  <c r="R55" i="42"/>
  <c r="Q47" i="42"/>
  <c r="U47" i="42" s="1"/>
  <c r="P47" i="42"/>
  <c r="R47" i="42"/>
  <c r="Q39" i="42"/>
  <c r="U39" i="42" s="1"/>
  <c r="P39" i="42"/>
  <c r="R39" i="42"/>
  <c r="Q31" i="42"/>
  <c r="U31" i="42" s="1"/>
  <c r="P31" i="42"/>
  <c r="R31" i="42"/>
  <c r="Q23" i="42"/>
  <c r="U23" i="42" s="1"/>
  <c r="P23" i="42"/>
  <c r="R23" i="42"/>
  <c r="Q15" i="42"/>
  <c r="U15" i="42" s="1"/>
  <c r="P15" i="42"/>
  <c r="R15" i="42"/>
  <c r="Q221" i="42"/>
  <c r="U221" i="42" s="1"/>
  <c r="R221" i="42"/>
  <c r="P221" i="42"/>
  <c r="Q165" i="42"/>
  <c r="U165" i="42" s="1"/>
  <c r="R165" i="42"/>
  <c r="P165" i="42"/>
  <c r="Q109" i="42"/>
  <c r="U109" i="42" s="1"/>
  <c r="R109" i="42"/>
  <c r="P109" i="42"/>
  <c r="Q37" i="42"/>
  <c r="U37" i="42" s="1"/>
  <c r="R37" i="42"/>
  <c r="P37" i="42"/>
  <c r="Q254" i="42"/>
  <c r="U254" i="42" s="1"/>
  <c r="R254" i="42"/>
  <c r="P254" i="42"/>
  <c r="Q246" i="42"/>
  <c r="U246" i="42" s="1"/>
  <c r="R246" i="42"/>
  <c r="P246" i="42"/>
  <c r="Q238" i="42"/>
  <c r="U238" i="42" s="1"/>
  <c r="R238" i="42"/>
  <c r="P238" i="42"/>
  <c r="Q230" i="42"/>
  <c r="U230" i="42" s="1"/>
  <c r="R230" i="42"/>
  <c r="P230" i="42"/>
  <c r="Q222" i="42"/>
  <c r="U222" i="42" s="1"/>
  <c r="R222" i="42"/>
  <c r="P222" i="42"/>
  <c r="Q214" i="42"/>
  <c r="U214" i="42" s="1"/>
  <c r="R214" i="42"/>
  <c r="P214" i="42"/>
  <c r="Q206" i="42"/>
  <c r="U206" i="42" s="1"/>
  <c r="R206" i="42"/>
  <c r="P206" i="42"/>
  <c r="Q198" i="42"/>
  <c r="U198" i="42" s="1"/>
  <c r="R198" i="42"/>
  <c r="P198" i="42"/>
  <c r="Q190" i="42"/>
  <c r="U190" i="42" s="1"/>
  <c r="R190" i="42"/>
  <c r="P190" i="42"/>
  <c r="Q182" i="42"/>
  <c r="U182" i="42" s="1"/>
  <c r="R182" i="42"/>
  <c r="P182" i="42"/>
  <c r="Q174" i="42"/>
  <c r="U174" i="42" s="1"/>
  <c r="R174" i="42"/>
  <c r="P174" i="42"/>
  <c r="Q166" i="42"/>
  <c r="U166" i="42" s="1"/>
  <c r="R166" i="42"/>
  <c r="P166" i="42"/>
  <c r="Q158" i="42"/>
  <c r="U158" i="42" s="1"/>
  <c r="R158" i="42"/>
  <c r="P158" i="42"/>
  <c r="Q150" i="42"/>
  <c r="R150" i="42"/>
  <c r="P150" i="42"/>
  <c r="U150" i="42"/>
  <c r="Q142" i="42"/>
  <c r="R142" i="42"/>
  <c r="P142" i="42"/>
  <c r="U142" i="42"/>
  <c r="Q134" i="42"/>
  <c r="R134" i="42"/>
  <c r="P134" i="42"/>
  <c r="U134" i="42"/>
  <c r="Q126" i="42"/>
  <c r="R126" i="42"/>
  <c r="P126" i="42"/>
  <c r="U126" i="42"/>
  <c r="Q118" i="42"/>
  <c r="R118" i="42"/>
  <c r="W118" i="42" s="1"/>
  <c r="P118" i="42"/>
  <c r="U118" i="42"/>
  <c r="Q110" i="42"/>
  <c r="R110" i="42"/>
  <c r="P110" i="42"/>
  <c r="U110" i="42"/>
  <c r="Q102" i="42"/>
  <c r="R102" i="42"/>
  <c r="W102" i="42" s="1"/>
  <c r="P102" i="42"/>
  <c r="U102" i="42"/>
  <c r="Q94" i="42"/>
  <c r="R94" i="42"/>
  <c r="W94" i="42" s="1"/>
  <c r="P94" i="42"/>
  <c r="U94" i="42"/>
  <c r="Q86" i="42"/>
  <c r="R86" i="42"/>
  <c r="W86" i="42" s="1"/>
  <c r="P86" i="42"/>
  <c r="U86" i="42"/>
  <c r="Q78" i="42"/>
  <c r="R78" i="42"/>
  <c r="W78" i="42" s="1"/>
  <c r="P78" i="42"/>
  <c r="U78" i="42"/>
  <c r="Q70" i="42"/>
  <c r="R70" i="42"/>
  <c r="W70" i="42" s="1"/>
  <c r="P70" i="42"/>
  <c r="U70" i="42"/>
  <c r="Q62" i="42"/>
  <c r="R62" i="42"/>
  <c r="W62" i="42" s="1"/>
  <c r="P62" i="42"/>
  <c r="U62" i="42"/>
  <c r="Q54" i="42"/>
  <c r="R54" i="42"/>
  <c r="W54" i="42" s="1"/>
  <c r="P54" i="42"/>
  <c r="U54" i="42"/>
  <c r="Q46" i="42"/>
  <c r="R46" i="42"/>
  <c r="W46" i="42" s="1"/>
  <c r="P46" i="42"/>
  <c r="U46" i="42"/>
  <c r="Q38" i="42"/>
  <c r="R38" i="42"/>
  <c r="W38" i="42" s="1"/>
  <c r="P38" i="42"/>
  <c r="U38" i="42"/>
  <c r="Q30" i="42"/>
  <c r="R30" i="42"/>
  <c r="P30" i="42"/>
  <c r="U30" i="42"/>
  <c r="Q22" i="42"/>
  <c r="R22" i="42"/>
  <c r="P22" i="42"/>
  <c r="U22" i="42"/>
  <c r="Q14" i="42"/>
  <c r="R14" i="42"/>
  <c r="P14" i="42"/>
  <c r="U14" i="42"/>
  <c r="Q245" i="42"/>
  <c r="R245" i="42"/>
  <c r="P245" i="42"/>
  <c r="U245" i="42"/>
  <c r="Q181" i="42"/>
  <c r="R181" i="42"/>
  <c r="P181" i="42"/>
  <c r="U181" i="42"/>
  <c r="Q101" i="42"/>
  <c r="R101" i="42"/>
  <c r="P101" i="42"/>
  <c r="U101" i="42"/>
  <c r="Q69" i="42"/>
  <c r="R69" i="42"/>
  <c r="P69" i="42"/>
  <c r="U69" i="42"/>
  <c r="Q61" i="42"/>
  <c r="R61" i="42"/>
  <c r="P61" i="42"/>
  <c r="U61" i="42"/>
  <c r="P13" i="42"/>
  <c r="Q13" i="42" s="1"/>
  <c r="T13" i="42" s="1"/>
  <c r="U13" i="42" s="1"/>
  <c r="Q252" i="42"/>
  <c r="U252" i="42" s="1"/>
  <c r="R252" i="42"/>
  <c r="P252" i="42"/>
  <c r="Q244" i="42"/>
  <c r="U244" i="42" s="1"/>
  <c r="R244" i="42"/>
  <c r="P244" i="42"/>
  <c r="Q236" i="42"/>
  <c r="U236" i="42" s="1"/>
  <c r="P236" i="42"/>
  <c r="R236" i="42"/>
  <c r="Q228" i="42"/>
  <c r="U228" i="42" s="1"/>
  <c r="P228" i="42"/>
  <c r="R228" i="42"/>
  <c r="Q220" i="42"/>
  <c r="U220" i="42" s="1"/>
  <c r="P220" i="42"/>
  <c r="R220" i="42"/>
  <c r="Q212" i="42"/>
  <c r="P212" i="42"/>
  <c r="R212" i="42"/>
  <c r="U212" i="42"/>
  <c r="Q204" i="42"/>
  <c r="P204" i="42"/>
  <c r="R204" i="42"/>
  <c r="U204" i="42"/>
  <c r="Q196" i="42"/>
  <c r="P196" i="42"/>
  <c r="R196" i="42"/>
  <c r="U196" i="42"/>
  <c r="Q188" i="42"/>
  <c r="P188" i="42"/>
  <c r="R188" i="42"/>
  <c r="U188" i="42"/>
  <c r="Q180" i="42"/>
  <c r="P180" i="42"/>
  <c r="R180" i="42"/>
  <c r="U180" i="42"/>
  <c r="Q172" i="42"/>
  <c r="P172" i="42"/>
  <c r="R172" i="42"/>
  <c r="U172" i="42"/>
  <c r="Q164" i="42"/>
  <c r="P164" i="42"/>
  <c r="R164" i="42"/>
  <c r="U164" i="42"/>
  <c r="Q156" i="42"/>
  <c r="P156" i="42"/>
  <c r="R156" i="42"/>
  <c r="U156" i="42"/>
  <c r="Q148" i="42"/>
  <c r="P148" i="42"/>
  <c r="R148" i="42"/>
  <c r="U148" i="42"/>
  <c r="Q140" i="42"/>
  <c r="P140" i="42"/>
  <c r="R140" i="42"/>
  <c r="U140" i="42"/>
  <c r="Q132" i="42"/>
  <c r="P132" i="42"/>
  <c r="R132" i="42"/>
  <c r="U132" i="42"/>
  <c r="Q124" i="42"/>
  <c r="P124" i="42"/>
  <c r="R124" i="42"/>
  <c r="U124" i="42"/>
  <c r="Q116" i="42"/>
  <c r="P116" i="42"/>
  <c r="R116" i="42"/>
  <c r="U116" i="42"/>
  <c r="Q108" i="42"/>
  <c r="P108" i="42"/>
  <c r="R108" i="42"/>
  <c r="U108" i="42"/>
  <c r="Q100" i="42"/>
  <c r="P100" i="42"/>
  <c r="R100" i="42"/>
  <c r="U100" i="42"/>
  <c r="Q92" i="42"/>
  <c r="P92" i="42"/>
  <c r="R92" i="42"/>
  <c r="U92" i="42"/>
  <c r="Q84" i="42"/>
  <c r="P84" i="42"/>
  <c r="R84" i="42"/>
  <c r="U84" i="42"/>
  <c r="Q76" i="42"/>
  <c r="P76" i="42"/>
  <c r="R76" i="42"/>
  <c r="U76" i="42"/>
  <c r="Q68" i="42"/>
  <c r="P68" i="42"/>
  <c r="R68" i="42"/>
  <c r="U68" i="42"/>
  <c r="Q60" i="42"/>
  <c r="P60" i="42"/>
  <c r="R60" i="42"/>
  <c r="U60" i="42"/>
  <c r="Q52" i="42"/>
  <c r="P52" i="42"/>
  <c r="R52" i="42"/>
  <c r="U52" i="42"/>
  <c r="Q44" i="42"/>
  <c r="P44" i="42"/>
  <c r="R44" i="42"/>
  <c r="U44" i="42"/>
  <c r="Q36" i="42"/>
  <c r="P36" i="42"/>
  <c r="R36" i="42"/>
  <c r="U36" i="42"/>
  <c r="Q28" i="42"/>
  <c r="P28" i="42"/>
  <c r="R28" i="42"/>
  <c r="U28" i="42"/>
  <c r="Q20" i="42"/>
  <c r="P20" i="42"/>
  <c r="R20" i="42"/>
  <c r="U20" i="42"/>
  <c r="Q253" i="42"/>
  <c r="R253" i="42"/>
  <c r="P253" i="42"/>
  <c r="U253" i="42"/>
  <c r="Q205" i="42"/>
  <c r="R205" i="42"/>
  <c r="P205" i="42"/>
  <c r="U205" i="42"/>
  <c r="Q157" i="42"/>
  <c r="R157" i="42"/>
  <c r="P157" i="42"/>
  <c r="U157" i="42"/>
  <c r="Q125" i="42"/>
  <c r="R125" i="42"/>
  <c r="P125" i="42"/>
  <c r="U125" i="42"/>
  <c r="Q85" i="42"/>
  <c r="R85" i="42"/>
  <c r="P85" i="42"/>
  <c r="U85" i="42"/>
  <c r="Q21" i="42"/>
  <c r="R21" i="42"/>
  <c r="P21" i="42"/>
  <c r="U21" i="42"/>
  <c r="Q259" i="42"/>
  <c r="P259" i="42"/>
  <c r="R259" i="42"/>
  <c r="W259" i="42" s="1"/>
  <c r="U259" i="42"/>
  <c r="Q251" i="42"/>
  <c r="P251" i="42"/>
  <c r="R251" i="42"/>
  <c r="W251" i="42" s="1"/>
  <c r="U251" i="42"/>
  <c r="Q243" i="42"/>
  <c r="P243" i="42"/>
  <c r="R243" i="42"/>
  <c r="W243" i="42" s="1"/>
  <c r="U243" i="42"/>
  <c r="Q235" i="42"/>
  <c r="P235" i="42"/>
  <c r="R235" i="42"/>
  <c r="W235" i="42" s="1"/>
  <c r="U235" i="42"/>
  <c r="Q227" i="42"/>
  <c r="P227" i="42"/>
  <c r="R227" i="42"/>
  <c r="W227" i="42" s="1"/>
  <c r="U227" i="42"/>
  <c r="Q219" i="42"/>
  <c r="P219" i="42"/>
  <c r="R219" i="42"/>
  <c r="W219" i="42" s="1"/>
  <c r="U219" i="42"/>
  <c r="Q211" i="42"/>
  <c r="P211" i="42"/>
  <c r="R211" i="42"/>
  <c r="W211" i="42" s="1"/>
  <c r="U211" i="42"/>
  <c r="Q203" i="42"/>
  <c r="P203" i="42"/>
  <c r="R203" i="42"/>
  <c r="W203" i="42" s="1"/>
  <c r="U203" i="42"/>
  <c r="Q195" i="42"/>
  <c r="P195" i="42"/>
  <c r="R195" i="42"/>
  <c r="W195" i="42" s="1"/>
  <c r="U195" i="42"/>
  <c r="Q187" i="42"/>
  <c r="P187" i="42"/>
  <c r="R187" i="42"/>
  <c r="W187" i="42" s="1"/>
  <c r="U187" i="42"/>
  <c r="Q179" i="42"/>
  <c r="P179" i="42"/>
  <c r="R179" i="42"/>
  <c r="W179" i="42" s="1"/>
  <c r="U179" i="42"/>
  <c r="Q171" i="42"/>
  <c r="P171" i="42"/>
  <c r="R171" i="42"/>
  <c r="W171" i="42" s="1"/>
  <c r="U171" i="42"/>
  <c r="Q163" i="42"/>
  <c r="P163" i="42"/>
  <c r="R163" i="42"/>
  <c r="W163" i="42" s="1"/>
  <c r="U163" i="42"/>
  <c r="Q155" i="42"/>
  <c r="P155" i="42"/>
  <c r="R155" i="42"/>
  <c r="W155" i="42" s="1"/>
  <c r="U155" i="42"/>
  <c r="Q147" i="42"/>
  <c r="P147" i="42"/>
  <c r="R147" i="42"/>
  <c r="W147" i="42" s="1"/>
  <c r="U147" i="42"/>
  <c r="Q139" i="42"/>
  <c r="P139" i="42"/>
  <c r="R139" i="42"/>
  <c r="W139" i="42" s="1"/>
  <c r="U139" i="42"/>
  <c r="Q131" i="42"/>
  <c r="P131" i="42"/>
  <c r="R131" i="42"/>
  <c r="W131" i="42" s="1"/>
  <c r="U131" i="42"/>
  <c r="Q123" i="42"/>
  <c r="P123" i="42"/>
  <c r="R123" i="42"/>
  <c r="W123" i="42" s="1"/>
  <c r="U123" i="42"/>
  <c r="Q115" i="42"/>
  <c r="P115" i="42"/>
  <c r="R115" i="42"/>
  <c r="W115" i="42" s="1"/>
  <c r="U115" i="42"/>
  <c r="Q107" i="42"/>
  <c r="P107" i="42"/>
  <c r="R107" i="42"/>
  <c r="W107" i="42" s="1"/>
  <c r="U107" i="42"/>
  <c r="Q99" i="42"/>
  <c r="P99" i="42"/>
  <c r="R99" i="42"/>
  <c r="W99" i="42" s="1"/>
  <c r="U99" i="42"/>
  <c r="Q91" i="42"/>
  <c r="P91" i="42"/>
  <c r="R91" i="42"/>
  <c r="W91" i="42" s="1"/>
  <c r="U91" i="42"/>
  <c r="Q83" i="42"/>
  <c r="P83" i="42"/>
  <c r="R83" i="42"/>
  <c r="W83" i="42" s="1"/>
  <c r="U83" i="42"/>
  <c r="Q75" i="42"/>
  <c r="P75" i="42"/>
  <c r="R75" i="42"/>
  <c r="W75" i="42" s="1"/>
  <c r="U75" i="42"/>
  <c r="Q67" i="42"/>
  <c r="P67" i="42"/>
  <c r="R67" i="42"/>
  <c r="W67" i="42" s="1"/>
  <c r="U67" i="42"/>
  <c r="Q59" i="42"/>
  <c r="P59" i="42"/>
  <c r="R59" i="42"/>
  <c r="W59" i="42" s="1"/>
  <c r="U59" i="42"/>
  <c r="Q51" i="42"/>
  <c r="P51" i="42"/>
  <c r="R51" i="42"/>
  <c r="W51" i="42" s="1"/>
  <c r="U51" i="42"/>
  <c r="Q43" i="42"/>
  <c r="P43" i="42"/>
  <c r="R43" i="42"/>
  <c r="W43" i="42" s="1"/>
  <c r="U43" i="42"/>
  <c r="Q35" i="42"/>
  <c r="P35" i="42"/>
  <c r="R35" i="42"/>
  <c r="W35" i="42" s="1"/>
  <c r="U35" i="42"/>
  <c r="Q27" i="42"/>
  <c r="P27" i="42"/>
  <c r="R27" i="42"/>
  <c r="W27" i="42" s="1"/>
  <c r="U27" i="42"/>
  <c r="Q19" i="42"/>
  <c r="P19" i="42"/>
  <c r="R19" i="42"/>
  <c r="W19" i="42" s="1"/>
  <c r="U19" i="42"/>
  <c r="Q229" i="42"/>
  <c r="R229" i="42"/>
  <c r="P229" i="42"/>
  <c r="U229" i="42"/>
  <c r="Q189" i="42"/>
  <c r="R189" i="42"/>
  <c r="P189" i="42"/>
  <c r="U189" i="42"/>
  <c r="Q133" i="42"/>
  <c r="R133" i="42"/>
  <c r="P133" i="42"/>
  <c r="U133" i="42"/>
  <c r="Q29" i="42"/>
  <c r="R29" i="42"/>
  <c r="P29" i="42"/>
  <c r="U29" i="42"/>
  <c r="Q250" i="42"/>
  <c r="R250" i="42"/>
  <c r="P250" i="42"/>
  <c r="U250" i="42"/>
  <c r="Q226" i="42"/>
  <c r="R226" i="42"/>
  <c r="P226" i="42"/>
  <c r="U226" i="42"/>
  <c r="Q210" i="42"/>
  <c r="R210" i="42"/>
  <c r="P210" i="42"/>
  <c r="U210" i="42"/>
  <c r="Q202" i="42"/>
  <c r="R202" i="42"/>
  <c r="P202" i="42"/>
  <c r="U202" i="42"/>
  <c r="Q186" i="42"/>
  <c r="P186" i="42"/>
  <c r="R186" i="42"/>
  <c r="U186" i="42"/>
  <c r="Q178" i="42"/>
  <c r="P178" i="42"/>
  <c r="R178" i="42"/>
  <c r="U178" i="42"/>
  <c r="Q170" i="42"/>
  <c r="P170" i="42"/>
  <c r="R170" i="42"/>
  <c r="U170" i="42"/>
  <c r="Q162" i="42"/>
  <c r="P162" i="42"/>
  <c r="R162" i="42"/>
  <c r="U162" i="42"/>
  <c r="Q154" i="42"/>
  <c r="P154" i="42"/>
  <c r="R154" i="42"/>
  <c r="U154" i="42"/>
  <c r="Q146" i="42"/>
  <c r="P146" i="42"/>
  <c r="R146" i="42"/>
  <c r="U146" i="42"/>
  <c r="Q138" i="42"/>
  <c r="P138" i="42"/>
  <c r="R138" i="42"/>
  <c r="U138" i="42"/>
  <c r="Q130" i="42"/>
  <c r="P130" i="42"/>
  <c r="R130" i="42"/>
  <c r="U130" i="42"/>
  <c r="Q122" i="42"/>
  <c r="P122" i="42"/>
  <c r="R122" i="42"/>
  <c r="W122" i="42" s="1"/>
  <c r="U122" i="42"/>
  <c r="Q114" i="42"/>
  <c r="P114" i="42"/>
  <c r="R114" i="42"/>
  <c r="W114" i="42" s="1"/>
  <c r="U114" i="42"/>
  <c r="Q106" i="42"/>
  <c r="P106" i="42"/>
  <c r="R106" i="42"/>
  <c r="W106" i="42" s="1"/>
  <c r="U106" i="42"/>
  <c r="Q98" i="42"/>
  <c r="P98" i="42"/>
  <c r="R98" i="42"/>
  <c r="W98" i="42" s="1"/>
  <c r="U98" i="42"/>
  <c r="Q90" i="42"/>
  <c r="P90" i="42"/>
  <c r="R90" i="42"/>
  <c r="W90" i="42" s="1"/>
  <c r="U90" i="42"/>
  <c r="Q82" i="42"/>
  <c r="P82" i="42"/>
  <c r="R82" i="42"/>
  <c r="W82" i="42" s="1"/>
  <c r="U82" i="42"/>
  <c r="Q74" i="42"/>
  <c r="P74" i="42"/>
  <c r="R74" i="42"/>
  <c r="W74" i="42" s="1"/>
  <c r="U74" i="42"/>
  <c r="Q66" i="42"/>
  <c r="P66" i="42"/>
  <c r="R66" i="42"/>
  <c r="W66" i="42" s="1"/>
  <c r="U66" i="42"/>
  <c r="Q58" i="42"/>
  <c r="P58" i="42"/>
  <c r="R58" i="42"/>
  <c r="W58" i="42" s="1"/>
  <c r="U58" i="42"/>
  <c r="Q50" i="42"/>
  <c r="P50" i="42"/>
  <c r="R50" i="42"/>
  <c r="W50" i="42" s="1"/>
  <c r="U50" i="42"/>
  <c r="Q42" i="42"/>
  <c r="P42" i="42"/>
  <c r="R42" i="42"/>
  <c r="W42" i="42" s="1"/>
  <c r="U42" i="42"/>
  <c r="Q34" i="42"/>
  <c r="P34" i="42"/>
  <c r="R34" i="42"/>
  <c r="W34" i="42" s="1"/>
  <c r="U34" i="42"/>
  <c r="Q26" i="42"/>
  <c r="P26" i="42"/>
  <c r="R26" i="42"/>
  <c r="U26" i="42"/>
  <c r="Q18" i="42"/>
  <c r="P18" i="42"/>
  <c r="R18" i="42"/>
  <c r="W18" i="42" s="1"/>
  <c r="U18" i="42"/>
  <c r="Q237" i="42"/>
  <c r="R237" i="42"/>
  <c r="P237" i="42"/>
  <c r="U237" i="42"/>
  <c r="Q197" i="42"/>
  <c r="R197" i="42"/>
  <c r="P197" i="42"/>
  <c r="U197" i="42"/>
  <c r="Q149" i="42"/>
  <c r="R149" i="42"/>
  <c r="P149" i="42"/>
  <c r="U149" i="42"/>
  <c r="Q117" i="42"/>
  <c r="R117" i="42"/>
  <c r="P117" i="42"/>
  <c r="U117" i="42"/>
  <c r="Q77" i="42"/>
  <c r="R77" i="42"/>
  <c r="P77" i="42"/>
  <c r="U77" i="42"/>
  <c r="Q53" i="42"/>
  <c r="R53" i="42"/>
  <c r="P53" i="42"/>
  <c r="U53" i="42"/>
  <c r="Q258" i="42"/>
  <c r="R258" i="42"/>
  <c r="P258" i="42"/>
  <c r="U258" i="42"/>
  <c r="Q242" i="42"/>
  <c r="R242" i="42"/>
  <c r="P242" i="42"/>
  <c r="U242" i="42"/>
  <c r="Q218" i="42"/>
  <c r="R218" i="42"/>
  <c r="P218" i="42"/>
  <c r="U218" i="42"/>
  <c r="Q194" i="42"/>
  <c r="P194" i="42"/>
  <c r="R194" i="42"/>
  <c r="U194" i="42"/>
  <c r="Q257" i="42"/>
  <c r="R257" i="42"/>
  <c r="W257" i="42" s="1"/>
  <c r="P257" i="42"/>
  <c r="U257" i="42"/>
  <c r="Q249" i="42"/>
  <c r="R249" i="42"/>
  <c r="W249" i="42" s="1"/>
  <c r="P249" i="42"/>
  <c r="U249" i="42"/>
  <c r="Q241" i="42"/>
  <c r="R241" i="42"/>
  <c r="P241" i="42"/>
  <c r="U241" i="42"/>
  <c r="Q233" i="42"/>
  <c r="R233" i="42"/>
  <c r="W233" i="42" s="1"/>
  <c r="P233" i="42"/>
  <c r="U233" i="42"/>
  <c r="Q225" i="42"/>
  <c r="R225" i="42"/>
  <c r="W225" i="42" s="1"/>
  <c r="P225" i="42"/>
  <c r="U225" i="42"/>
  <c r="Q217" i="42"/>
  <c r="R217" i="42"/>
  <c r="W217" i="42" s="1"/>
  <c r="P217" i="42"/>
  <c r="U217" i="42"/>
  <c r="Q209" i="42"/>
  <c r="R209" i="42"/>
  <c r="W209" i="42" s="1"/>
  <c r="P209" i="42"/>
  <c r="U209" i="42"/>
  <c r="Q201" i="42"/>
  <c r="R201" i="42"/>
  <c r="W201" i="42" s="1"/>
  <c r="P201" i="42"/>
  <c r="U201" i="42"/>
  <c r="Q193" i="42"/>
  <c r="P193" i="42"/>
  <c r="R193" i="42"/>
  <c r="W193" i="42" s="1"/>
  <c r="U193" i="42"/>
  <c r="Q185" i="42"/>
  <c r="P185" i="42"/>
  <c r="R185" i="42"/>
  <c r="W185" i="42" s="1"/>
  <c r="U185" i="42"/>
  <c r="Q177" i="42"/>
  <c r="P177" i="42"/>
  <c r="R177" i="42"/>
  <c r="W177" i="42" s="1"/>
  <c r="U177" i="42"/>
  <c r="Q169" i="42"/>
  <c r="P169" i="42"/>
  <c r="R169" i="42"/>
  <c r="W169" i="42" s="1"/>
  <c r="U169" i="42"/>
  <c r="Q161" i="42"/>
  <c r="P161" i="42"/>
  <c r="R161" i="42"/>
  <c r="W161" i="42" s="1"/>
  <c r="U161" i="42"/>
  <c r="Q153" i="42"/>
  <c r="P153" i="42"/>
  <c r="R153" i="42"/>
  <c r="W153" i="42" s="1"/>
  <c r="U153" i="42"/>
  <c r="Q145" i="42"/>
  <c r="P145" i="42"/>
  <c r="R145" i="42"/>
  <c r="W145" i="42" s="1"/>
  <c r="U145" i="42"/>
  <c r="Q137" i="42"/>
  <c r="P137" i="42"/>
  <c r="R137" i="42"/>
  <c r="W137" i="42" s="1"/>
  <c r="U137" i="42"/>
  <c r="Q129" i="42"/>
  <c r="P129" i="42"/>
  <c r="R129" i="42"/>
  <c r="W129" i="42" s="1"/>
  <c r="U129" i="42"/>
  <c r="Q121" i="42"/>
  <c r="P121" i="42"/>
  <c r="R121" i="42"/>
  <c r="W121" i="42" s="1"/>
  <c r="U121" i="42"/>
  <c r="Q113" i="42"/>
  <c r="P113" i="42"/>
  <c r="R113" i="42"/>
  <c r="W113" i="42" s="1"/>
  <c r="U113" i="42"/>
  <c r="Q105" i="42"/>
  <c r="P105" i="42"/>
  <c r="R105" i="42"/>
  <c r="W105" i="42" s="1"/>
  <c r="U105" i="42"/>
  <c r="Q97" i="42"/>
  <c r="P97" i="42"/>
  <c r="R97" i="42"/>
  <c r="W97" i="42" s="1"/>
  <c r="U97" i="42"/>
  <c r="Q89" i="42"/>
  <c r="P89" i="42"/>
  <c r="R89" i="42"/>
  <c r="W89" i="42" s="1"/>
  <c r="U89" i="42"/>
  <c r="Q81" i="42"/>
  <c r="P81" i="42"/>
  <c r="R81" i="42"/>
  <c r="W81" i="42" s="1"/>
  <c r="U81" i="42"/>
  <c r="Q73" i="42"/>
  <c r="P73" i="42"/>
  <c r="R73" i="42"/>
  <c r="W73" i="42" s="1"/>
  <c r="U73" i="42"/>
  <c r="Q65" i="42"/>
  <c r="P65" i="42"/>
  <c r="R65" i="42"/>
  <c r="W65" i="42" s="1"/>
  <c r="U65" i="42"/>
  <c r="Q57" i="42"/>
  <c r="P57" i="42"/>
  <c r="R57" i="42"/>
  <c r="W57" i="42" s="1"/>
  <c r="U57" i="42"/>
  <c r="Q49" i="42"/>
  <c r="P49" i="42"/>
  <c r="R49" i="42"/>
  <c r="W49" i="42" s="1"/>
  <c r="U49" i="42"/>
  <c r="Q41" i="42"/>
  <c r="P41" i="42"/>
  <c r="R41" i="42"/>
  <c r="W41" i="42" s="1"/>
  <c r="U41" i="42"/>
  <c r="Q33" i="42"/>
  <c r="P33" i="42"/>
  <c r="R33" i="42"/>
  <c r="W33" i="42" s="1"/>
  <c r="U33" i="42"/>
  <c r="Q25" i="42"/>
  <c r="P25" i="42"/>
  <c r="R25" i="42"/>
  <c r="W25" i="42" s="1"/>
  <c r="U25" i="42"/>
  <c r="Q17" i="42"/>
  <c r="P17" i="42"/>
  <c r="R17" i="42"/>
  <c r="W17" i="42" s="1"/>
  <c r="U17" i="42"/>
  <c r="P12" i="42"/>
  <c r="Q12" i="42" s="1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41" i="42"/>
  <c r="W221" i="42"/>
  <c r="W120" i="42"/>
  <c r="W88" i="42"/>
  <c r="W72" i="42"/>
  <c r="W56" i="42"/>
  <c r="W40" i="42"/>
  <c r="W126" i="42"/>
  <c r="W11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N11" i="52"/>
  <c r="N14" i="52"/>
  <c r="U14" i="5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0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U24" i="55" s="1"/>
  <c r="R244" i="55"/>
  <c r="S221" i="55"/>
  <c r="S193" i="55"/>
  <c r="S161" i="55"/>
  <c r="S129" i="55"/>
  <c r="S105" i="55"/>
  <c r="R84" i="55"/>
  <c r="N64" i="55"/>
  <c r="U64" i="55" s="1"/>
  <c r="R41" i="55"/>
  <c r="N20" i="55"/>
  <c r="U20" i="55" s="1"/>
  <c r="R240" i="55"/>
  <c r="R217" i="55"/>
  <c r="R189" i="55"/>
  <c r="S157" i="55"/>
  <c r="R125" i="55"/>
  <c r="R104" i="55"/>
  <c r="N81" i="55"/>
  <c r="U81" i="55" s="1"/>
  <c r="R60" i="55"/>
  <c r="S40" i="55"/>
  <c r="N17" i="55"/>
  <c r="U17" i="55" s="1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U33" i="55" s="1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U25" i="55" s="1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V156" i="22" s="1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U31" i="55" s="1"/>
  <c r="R27" i="55"/>
  <c r="N23" i="55"/>
  <c r="U23" i="55" s="1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R14" i="55"/>
  <c r="R13" i="55"/>
  <c r="S12" i="55"/>
  <c r="N11" i="55"/>
  <c r="U11" i="55" s="1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5" i="22" l="1"/>
  <c r="D108" i="36" s="1"/>
  <c r="D148" i="36" s="1"/>
  <c r="R13" i="42"/>
  <c r="M3" i="42"/>
  <c r="F153" i="22"/>
  <c r="D106" i="36" s="1"/>
  <c r="D146" i="36" s="1"/>
  <c r="F154" i="22"/>
  <c r="D107" i="36" s="1"/>
  <c r="D147" i="36" s="1"/>
  <c r="W146" i="22"/>
  <c r="W147" i="22"/>
  <c r="L12" i="53"/>
  <c r="P12" i="57"/>
  <c r="C12" i="57"/>
  <c r="M12" i="57" s="1"/>
  <c r="T12" i="42"/>
  <c r="U12" i="42" s="1"/>
  <c r="Y12" i="58"/>
  <c r="W158" i="22"/>
  <c r="W153" i="22"/>
  <c r="F146" i="22"/>
  <c r="D99" i="36" s="1"/>
  <c r="W14" i="42"/>
  <c r="W15" i="42"/>
  <c r="W255" i="42"/>
  <c r="R10" i="52"/>
  <c r="H148" i="22"/>
  <c r="T146" i="22"/>
  <c r="D119" i="36" s="1"/>
  <c r="T147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D141" i="36" s="1"/>
  <c r="F149" i="22"/>
  <c r="D102" i="36" s="1"/>
  <c r="D142" i="36" s="1"/>
  <c r="W183" i="42"/>
  <c r="W124" i="42"/>
  <c r="F150" i="22"/>
  <c r="D103" i="36" s="1"/>
  <c r="D14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D145" i="36" s="1"/>
  <c r="L102" i="36"/>
  <c r="L108" i="36"/>
  <c r="F158" i="22"/>
  <c r="D111" i="36" s="1"/>
  <c r="F151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6" i="22" s="1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AH12" i="53"/>
  <c r="Q12" i="57"/>
  <c r="T12" i="57" s="1"/>
  <c r="R12" i="42"/>
  <c r="W12" i="4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J146" i="22"/>
  <c r="AP12" i="57"/>
  <c r="W13" i="42"/>
  <c r="L152" i="22" s="1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48" i="22" l="1"/>
  <c r="L150" i="22"/>
  <c r="O12" i="57"/>
  <c r="X12" i="57" s="1"/>
  <c r="AA12" i="57" s="1"/>
  <c r="O12" i="53"/>
  <c r="X12" i="53" s="1"/>
  <c r="AA12" i="53" s="1"/>
  <c r="AE12" i="53" s="1"/>
  <c r="L14" i="57"/>
  <c r="AC13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C14" i="53"/>
  <c r="AC14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O14" i="53" s="1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3" i="53" l="1"/>
  <c r="X13" i="53" s="1"/>
  <c r="AA13" i="53" s="1"/>
  <c r="AE13" i="53" s="1"/>
  <c r="O13" i="57"/>
  <c r="X13" i="57" s="1"/>
  <c r="AA13" i="57" s="1"/>
  <c r="O14" i="57"/>
  <c r="X14" i="57" s="1"/>
  <c r="L16" i="57"/>
  <c r="X14" i="53"/>
  <c r="AC15" i="57"/>
  <c r="R15" i="57"/>
  <c r="AG12" i="53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B14" i="57" l="1"/>
  <c r="AA14" i="57"/>
  <c r="AF13" i="53"/>
  <c r="AB13" i="53"/>
  <c r="AC13" i="53" s="1"/>
  <c r="AA14" i="53"/>
  <c r="AE14" i="53" s="1"/>
  <c r="AF14" i="53" s="1"/>
  <c r="AB14" i="53"/>
  <c r="AE13" i="57"/>
  <c r="AF13" i="57" s="1"/>
  <c r="AB13" i="57"/>
  <c r="AE14" i="57"/>
  <c r="AF14" i="57" s="1"/>
  <c r="AC16" i="57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O15" i="57" l="1"/>
  <c r="X15" i="57" s="1"/>
  <c r="N17" i="57"/>
  <c r="N17" i="53"/>
  <c r="O17" i="53" s="1"/>
  <c r="AG17" i="53" s="1"/>
  <c r="AC17" i="53"/>
  <c r="AC15" i="53"/>
  <c r="R16" i="53"/>
  <c r="AC16" i="53"/>
  <c r="AC17" i="57"/>
  <c r="R17" i="57"/>
  <c r="R15" i="53"/>
  <c r="R17" i="53"/>
  <c r="Q16" i="53"/>
  <c r="AD15" i="53"/>
  <c r="L18" i="57"/>
  <c r="AJ17" i="57"/>
  <c r="AP17" i="57"/>
  <c r="AJ13" i="57"/>
  <c r="AG14" i="57"/>
  <c r="N16" i="57"/>
  <c r="AD16" i="57"/>
  <c r="Q16" i="57"/>
  <c r="T16" i="57" s="1"/>
  <c r="AT15" i="53"/>
  <c r="Q15" i="53"/>
  <c r="N15" i="53"/>
  <c r="O15" i="53" s="1"/>
  <c r="AT16" i="53"/>
  <c r="AD16" i="53"/>
  <c r="N16" i="53"/>
  <c r="O16" i="53" s="1"/>
  <c r="AH17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5" i="57" l="1"/>
  <c r="AF15" i="57" s="1"/>
  <c r="AA15" i="57"/>
  <c r="O16" i="57"/>
  <c r="X16" i="57" s="1"/>
  <c r="AA16" i="57" s="1"/>
  <c r="O17" i="57"/>
  <c r="AG17" i="57" s="1"/>
  <c r="N18" i="57"/>
  <c r="M18" i="53"/>
  <c r="N18" i="53" s="1"/>
  <c r="X17" i="53"/>
  <c r="AA17" i="53" s="1"/>
  <c r="AE17" i="53" s="1"/>
  <c r="AF17" i="53" s="1"/>
  <c r="X16" i="53"/>
  <c r="AB16" i="53" s="1"/>
  <c r="X15" i="53"/>
  <c r="AB15" i="57"/>
  <c r="AC18" i="57"/>
  <c r="R18" i="57"/>
  <c r="L19" i="57"/>
  <c r="AJ18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R18" i="53" l="1"/>
  <c r="Q18" i="53"/>
  <c r="AT18" i="53"/>
  <c r="X17" i="57"/>
  <c r="N19" i="57"/>
  <c r="O18" i="57"/>
  <c r="AG18" i="57" s="1"/>
  <c r="AD18" i="53"/>
  <c r="AC18" i="53"/>
  <c r="N19" i="53"/>
  <c r="O19" i="53" s="1"/>
  <c r="AG19" i="53" s="1"/>
  <c r="M19" i="53"/>
  <c r="AC19" i="53" s="1"/>
  <c r="AH18" i="53"/>
  <c r="AB17" i="53"/>
  <c r="O18" i="53"/>
  <c r="AG18" i="53" s="1"/>
  <c r="AA16" i="53"/>
  <c r="AE16" i="53" s="1"/>
  <c r="AF16" i="53" s="1"/>
  <c r="AA15" i="53"/>
  <c r="AE15" i="53" s="1"/>
  <c r="AF15" i="53" s="1"/>
  <c r="AB15" i="53"/>
  <c r="AE16" i="57"/>
  <c r="AF16" i="57" s="1"/>
  <c r="AB16" i="57"/>
  <c r="AC19" i="57"/>
  <c r="R19" i="57"/>
  <c r="L20" i="57"/>
  <c r="AJ19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7" i="57" l="1"/>
  <c r="AA17" i="57"/>
  <c r="Q19" i="53"/>
  <c r="AD19" i="53"/>
  <c r="AT19" i="53"/>
  <c r="R19" i="53"/>
  <c r="X19" i="53" s="1"/>
  <c r="AB19" i="53" s="1"/>
  <c r="AH19" i="53"/>
  <c r="AE17" i="57"/>
  <c r="AF17" i="57" s="1"/>
  <c r="O19" i="57"/>
  <c r="AG19" i="57" s="1"/>
  <c r="X18" i="57"/>
  <c r="N20" i="57"/>
  <c r="N20" i="53"/>
  <c r="M20" i="53"/>
  <c r="AH20" i="53" s="1"/>
  <c r="X18" i="53"/>
  <c r="AC20" i="57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J20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8" i="57" l="1"/>
  <c r="AA18" i="57"/>
  <c r="AD20" i="53"/>
  <c r="R20" i="53"/>
  <c r="Q20" i="53"/>
  <c r="X19" i="57"/>
  <c r="AE18" i="57"/>
  <c r="AF18" i="57" s="1"/>
  <c r="O20" i="57"/>
  <c r="AG20" i="57" s="1"/>
  <c r="N21" i="57"/>
  <c r="AT20" i="53"/>
  <c r="N21" i="53"/>
  <c r="M21" i="53"/>
  <c r="AH21" i="53" s="1"/>
  <c r="AA19" i="53"/>
  <c r="AE19" i="53" s="1"/>
  <c r="AF19" i="53" s="1"/>
  <c r="AB18" i="53"/>
  <c r="AA18" i="53"/>
  <c r="AE18" i="53" s="1"/>
  <c r="AF18" i="53" s="1"/>
  <c r="O20" i="53"/>
  <c r="AG20" i="53" s="1"/>
  <c r="AC20" i="53"/>
  <c r="AC21" i="57"/>
  <c r="R21" i="57"/>
  <c r="I120" i="22"/>
  <c r="I121" i="22"/>
  <c r="AH16" i="53"/>
  <c r="L22" i="57"/>
  <c r="AJ21" i="57"/>
  <c r="AP21" i="57"/>
  <c r="AJ16" i="57"/>
  <c r="AD21" i="57"/>
  <c r="AK21" i="52" a="1"/>
  <c r="AK21" i="52" s="1"/>
  <c r="B23" i="53" s="1"/>
  <c r="O23" i="53" s="1"/>
  <c r="Q21" i="57"/>
  <c r="T21" i="57" s="1"/>
  <c r="L22" i="53"/>
  <c r="P22" i="53"/>
  <c r="H22" i="53"/>
  <c r="F22" i="53"/>
  <c r="D22" i="53"/>
  <c r="G22" i="53"/>
  <c r="C22" i="53"/>
  <c r="J22" i="53"/>
  <c r="M22" i="53"/>
  <c r="N22" i="53" s="1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E19" i="57" l="1"/>
  <c r="AF19" i="57" s="1"/>
  <c r="AA19" i="57"/>
  <c r="AB19" i="57"/>
  <c r="X20" i="57"/>
  <c r="O21" i="57"/>
  <c r="AG21" i="57" s="1"/>
  <c r="N22" i="57"/>
  <c r="AT21" i="53"/>
  <c r="Q21" i="53"/>
  <c r="AC21" i="53"/>
  <c r="R21" i="53"/>
  <c r="AD21" i="53"/>
  <c r="X20" i="53"/>
  <c r="AC22" i="53"/>
  <c r="AC22" i="57"/>
  <c r="R22" i="57"/>
  <c r="R22" i="53"/>
  <c r="O22" i="53" s="1"/>
  <c r="AG22" i="53" s="1"/>
  <c r="L23" i="57"/>
  <c r="AJ22" i="57"/>
  <c r="AP22" i="57"/>
  <c r="AH15" i="53"/>
  <c r="AH22" i="53"/>
  <c r="AT22" i="53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O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AE20" i="57" l="1"/>
  <c r="AF20" i="57" s="1"/>
  <c r="AA20" i="57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AB20" i="57"/>
  <c r="X21" i="57"/>
  <c r="O22" i="57"/>
  <c r="AG22" i="57" s="1"/>
  <c r="N23" i="57"/>
  <c r="AB20" i="53"/>
  <c r="AA20" i="53"/>
  <c r="AE20" i="53" s="1"/>
  <c r="AF20" i="53" s="1"/>
  <c r="X22" i="53"/>
  <c r="AA22" i="53" s="1"/>
  <c r="AE22" i="53" s="1"/>
  <c r="AF22" i="53" s="1"/>
  <c r="O21" i="53"/>
  <c r="AG21" i="53" s="1"/>
  <c r="AE23" i="53"/>
  <c r="AC23" i="53"/>
  <c r="AC23" i="57"/>
  <c r="R23" i="57"/>
  <c r="R23" i="53"/>
  <c r="X23" i="53" s="1"/>
  <c r="AG24" i="57"/>
  <c r="L24" i="57"/>
  <c r="AJ23" i="57"/>
  <c r="AP23" i="57"/>
  <c r="AH23" i="53"/>
  <c r="AT23" i="53"/>
  <c r="AG23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M24" i="53"/>
  <c r="E24" i="53"/>
  <c r="J24" i="53"/>
  <c r="K24" i="53"/>
  <c r="AK23" i="55" a="1"/>
  <c r="AK23" i="55" s="1"/>
  <c r="B25" i="57" s="1"/>
  <c r="O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1" i="57" l="1"/>
  <c r="AA21" i="57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AE21" i="57"/>
  <c r="AF21" i="57" s="1"/>
  <c r="O23" i="57"/>
  <c r="AG23" i="57" s="1"/>
  <c r="X21" i="53"/>
  <c r="AB23" i="53"/>
  <c r="AA23" i="53"/>
  <c r="AF23" i="53"/>
  <c r="AE24" i="53"/>
  <c r="AC24" i="53"/>
  <c r="AE24" i="57"/>
  <c r="AC24" i="5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X24" i="53" s="1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AG25" i="57"/>
  <c r="L25" i="57"/>
  <c r="AJ24" i="57"/>
  <c r="AP24" i="57"/>
  <c r="AH24" i="53"/>
  <c r="AT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3"/>
  <c r="Q24" i="57"/>
  <c r="T24" i="57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O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2" i="57" l="1"/>
  <c r="AA22" i="57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AE22" i="57"/>
  <c r="AF22" i="57" s="1"/>
  <c r="X23" i="57"/>
  <c r="AA21" i="53"/>
  <c r="AE21" i="53" s="1"/>
  <c r="AF21" i="53" s="1"/>
  <c r="AB21" i="53"/>
  <c r="X24" i="57"/>
  <c r="AA24" i="57" s="1"/>
  <c r="AB24" i="53"/>
  <c r="AA24" i="53"/>
  <c r="AF24" i="53"/>
  <c r="AE25" i="53"/>
  <c r="AC25" i="53"/>
  <c r="AE25" i="57"/>
  <c r="AC25" i="57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X25" i="53" s="1"/>
  <c r="R13" i="63"/>
  <c r="W11" i="63"/>
  <c r="H27" i="36"/>
  <c r="R12" i="63"/>
  <c r="R11" i="63"/>
  <c r="G10" i="63"/>
  <c r="H21" i="36"/>
  <c r="AB12" i="68"/>
  <c r="X169" i="22" s="1"/>
  <c r="AG26" i="57"/>
  <c r="L26" i="57"/>
  <c r="AJ25" i="57"/>
  <c r="AP25" i="57"/>
  <c r="AG25" i="53"/>
  <c r="AH25" i="53"/>
  <c r="AT25" i="53"/>
  <c r="N26" i="57"/>
  <c r="N26" i="53"/>
  <c r="AD25" i="57"/>
  <c r="AD25" i="53"/>
  <c r="Q25" i="53"/>
  <c r="Q25" i="57"/>
  <c r="T25" i="57" s="1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O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E23" i="57" l="1"/>
  <c r="AF23" i="57" s="1"/>
  <c r="AA23" i="57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AB23" i="57"/>
  <c r="X25" i="57"/>
  <c r="AA25" i="57" s="1"/>
  <c r="AB24" i="57"/>
  <c r="AF24" i="57"/>
  <c r="AA25" i="53"/>
  <c r="AB25" i="53"/>
  <c r="AE26" i="53"/>
  <c r="AC26" i="53"/>
  <c r="AF25" i="53"/>
  <c r="AE26" i="57"/>
  <c r="AC26" i="57"/>
  <c r="R26" i="57"/>
  <c r="R26" i="53"/>
  <c r="X26" i="53" s="1"/>
  <c r="R10" i="63"/>
  <c r="V10" i="63"/>
  <c r="W10" i="63"/>
  <c r="Z15" i="64"/>
  <c r="Z14" i="64"/>
  <c r="Z13" i="64"/>
  <c r="Z12" i="64"/>
  <c r="L171" i="22" s="1"/>
  <c r="AG27" i="57"/>
  <c r="L27" i="57"/>
  <c r="AJ26" i="57"/>
  <c r="AP26" i="57"/>
  <c r="AH26" i="53"/>
  <c r="AT26" i="53"/>
  <c r="AG26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O28" i="57" s="1"/>
  <c r="AN11" i="67" a="1"/>
  <c r="AN11" i="67" s="1"/>
  <c r="B12" i="69"/>
  <c r="R258" i="67"/>
  <c r="H22" i="73" s="1"/>
  <c r="V258" i="67"/>
  <c r="AM13" i="67" a="1"/>
  <c r="AM13" i="67" s="1"/>
  <c r="W258" i="67"/>
  <c r="L169" i="22" l="1"/>
  <c r="Y10" i="63"/>
  <c r="Y258" i="67"/>
  <c r="L12" i="69"/>
  <c r="O12" i="69"/>
  <c r="AB25" i="57"/>
  <c r="AF25" i="57"/>
  <c r="AB26" i="53"/>
  <c r="AA26" i="53"/>
  <c r="AF26" i="53"/>
  <c r="AE27" i="53"/>
  <c r="AC27" i="53"/>
  <c r="X26" i="57"/>
  <c r="AA26" i="57" s="1"/>
  <c r="AE27" i="57"/>
  <c r="AC27" i="57"/>
  <c r="L168" i="22"/>
  <c r="L172" i="22"/>
  <c r="R27" i="57"/>
  <c r="R27" i="53"/>
  <c r="X27" i="53" s="1"/>
  <c r="Z260" i="64"/>
  <c r="AG28" i="57"/>
  <c r="L28" i="57"/>
  <c r="AJ27" i="57"/>
  <c r="AP27" i="57"/>
  <c r="AG27" i="53"/>
  <c r="AH27" i="53"/>
  <c r="AT27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T27" i="57" s="1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O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L14" i="69" l="1"/>
  <c r="O14" i="69"/>
  <c r="L13" i="69"/>
  <c r="O13" i="69"/>
  <c r="X27" i="57"/>
  <c r="AA27" i="57" s="1"/>
  <c r="AB27" i="53"/>
  <c r="AA27" i="53"/>
  <c r="AF27" i="53"/>
  <c r="AE28" i="53"/>
  <c r="AC28" i="53"/>
  <c r="AF26" i="57"/>
  <c r="AB26" i="57"/>
  <c r="AC28" i="57"/>
  <c r="AE28" i="57"/>
  <c r="R28" i="57"/>
  <c r="R28" i="53"/>
  <c r="X28" i="53" s="1"/>
  <c r="N12" i="69"/>
  <c r="P72" i="11"/>
  <c r="Q72" i="11" s="1"/>
  <c r="P71" i="11"/>
  <c r="Q71" i="11" s="1"/>
  <c r="D113" i="22"/>
  <c r="P51" i="11"/>
  <c r="Q51" i="11" s="1"/>
  <c r="L29" i="57"/>
  <c r="AG29" i="57"/>
  <c r="AJ28" i="57"/>
  <c r="AP28" i="57"/>
  <c r="AG28" i="53"/>
  <c r="AH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O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O13" i="69" l="1"/>
  <c r="P13" i="69"/>
  <c r="AO14" i="69"/>
  <c r="P14" i="69"/>
  <c r="U12" i="69"/>
  <c r="AF12" i="69"/>
  <c r="AF27" i="57"/>
  <c r="AB27" i="57"/>
  <c r="AB28" i="53"/>
  <c r="AA28" i="53"/>
  <c r="AE29" i="53"/>
  <c r="AC29" i="53"/>
  <c r="AF28" i="53"/>
  <c r="X28" i="57"/>
  <c r="AE29" i="57"/>
  <c r="AC29" i="57"/>
  <c r="R29" i="57"/>
  <c r="R29" i="53"/>
  <c r="X29" i="53" s="1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AG30" i="57"/>
  <c r="L30" i="57"/>
  <c r="AJ29" i="57"/>
  <c r="AP29" i="57"/>
  <c r="AH29" i="53"/>
  <c r="AT29" i="53"/>
  <c r="AG29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O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8" i="57" l="1"/>
  <c r="AA28" i="57"/>
  <c r="L15" i="69"/>
  <c r="O15" i="69"/>
  <c r="G12" i="69"/>
  <c r="H12" i="69" s="1"/>
  <c r="I12" i="69" s="1"/>
  <c r="J12" i="69" s="1"/>
  <c r="K12" i="69" s="1"/>
  <c r="M12" i="69" s="1"/>
  <c r="L16" i="69"/>
  <c r="O16" i="69"/>
  <c r="X29" i="57"/>
  <c r="AA29" i="57" s="1"/>
  <c r="AA29" i="53"/>
  <c r="AB29" i="53"/>
  <c r="AE30" i="53"/>
  <c r="AC30" i="53"/>
  <c r="AF29" i="53"/>
  <c r="AF28" i="57"/>
  <c r="AE30" i="57"/>
  <c r="AC30" i="57"/>
  <c r="R30" i="57"/>
  <c r="R30" i="53"/>
  <c r="X30" i="53" s="1"/>
  <c r="AX14" i="69"/>
  <c r="I126" i="22"/>
  <c r="AX13" i="69"/>
  <c r="AG31" i="57"/>
  <c r="L31" i="57"/>
  <c r="AJ30" i="57"/>
  <c r="AP30" i="57"/>
  <c r="AH30" i="53"/>
  <c r="AT30" i="53"/>
  <c r="AG30" i="53"/>
  <c r="N31" i="57"/>
  <c r="N31" i="53"/>
  <c r="AD30" i="57"/>
  <c r="AD30" i="53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Y12" i="69" l="1"/>
  <c r="AG12" i="69" s="1"/>
  <c r="AB13" i="69"/>
  <c r="AC13" i="69" s="1"/>
  <c r="AD13" i="69" s="1"/>
  <c r="AG13" i="69"/>
  <c r="AG14" i="69"/>
  <c r="AO16" i="69"/>
  <c r="P16" i="69"/>
  <c r="AF29" i="57"/>
  <c r="AB29" i="57"/>
  <c r="AE31" i="53"/>
  <c r="AC31" i="53"/>
  <c r="AF30" i="53"/>
  <c r="AB30" i="53"/>
  <c r="AA30" i="53"/>
  <c r="X30" i="57"/>
  <c r="AE31" i="57"/>
  <c r="AC31" i="57"/>
  <c r="R31" i="57"/>
  <c r="R31" i="53"/>
  <c r="X31" i="53" s="1"/>
  <c r="N15" i="69"/>
  <c r="AF15" i="69" s="1"/>
  <c r="AO15" i="69"/>
  <c r="E128" i="22"/>
  <c r="S128" i="22"/>
  <c r="AG32" i="57"/>
  <c r="L32" i="57"/>
  <c r="AJ31" i="57"/>
  <c r="AP31" i="57"/>
  <c r="AG31" i="53"/>
  <c r="AH31" i="53"/>
  <c r="AT31" i="53"/>
  <c r="N32" i="57"/>
  <c r="N32" i="53"/>
  <c r="AD31" i="57"/>
  <c r="AD31" i="53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O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B30" i="57" l="1"/>
  <c r="AA30" i="57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B31" i="53"/>
  <c r="AA31" i="53"/>
  <c r="AE32" i="53"/>
  <c r="AC32" i="53"/>
  <c r="AF31" i="53"/>
  <c r="AF30" i="57"/>
  <c r="X31" i="57"/>
  <c r="AC32" i="57"/>
  <c r="AE32" i="57"/>
  <c r="AX15" i="69"/>
  <c r="R32" i="57"/>
  <c r="R32" i="53"/>
  <c r="X32" i="53" s="1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AG33" i="57"/>
  <c r="L33" i="57"/>
  <c r="AJ32" i="57"/>
  <c r="AP32" i="57"/>
  <c r="AG32" i="53"/>
  <c r="AH32" i="53"/>
  <c r="AT32" i="53"/>
  <c r="N33" i="57"/>
  <c r="K33" i="53"/>
  <c r="N33" i="53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O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B31" i="57" l="1"/>
  <c r="AA31" i="57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X32" i="57"/>
  <c r="W9" i="78"/>
  <c r="AB32" i="53"/>
  <c r="AA32" i="53"/>
  <c r="AE33" i="53"/>
  <c r="AC33" i="53"/>
  <c r="AF32" i="53"/>
  <c r="AF31" i="57"/>
  <c r="AE33" i="57"/>
  <c r="AC33" i="57"/>
  <c r="R33" i="57"/>
  <c r="R33" i="53"/>
  <c r="X33" i="53" s="1"/>
  <c r="C19" i="69"/>
  <c r="P19" i="69" s="1"/>
  <c r="L19" i="69"/>
  <c r="AG34" i="57"/>
  <c r="L34" i="57"/>
  <c r="AJ33" i="57"/>
  <c r="AP33" i="57"/>
  <c r="AG33" i="53"/>
  <c r="AH33" i="53"/>
  <c r="AT33" i="53"/>
  <c r="N34" i="57"/>
  <c r="N34" i="53"/>
  <c r="AD33" i="57"/>
  <c r="AD33" i="53"/>
  <c r="AK33" i="52" a="1"/>
  <c r="AK33" i="52" s="1"/>
  <c r="B35" i="53" s="1"/>
  <c r="O35" i="53" s="1"/>
  <c r="Q33" i="53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O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AF32" i="57" l="1"/>
  <c r="AA32" i="57"/>
  <c r="Y15" i="69"/>
  <c r="X33" i="57"/>
  <c r="AB32" i="57"/>
  <c r="AA33" i="53"/>
  <c r="AB33" i="53"/>
  <c r="AE34" i="53"/>
  <c r="AC34" i="53"/>
  <c r="AF33" i="53"/>
  <c r="AE34" i="57"/>
  <c r="AC34" i="57"/>
  <c r="R34" i="57"/>
  <c r="R34" i="53"/>
  <c r="X34" i="53" s="1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AG35" i="57"/>
  <c r="L35" i="57"/>
  <c r="AJ34" i="57"/>
  <c r="AP34" i="57"/>
  <c r="AH34" i="53"/>
  <c r="AT34" i="53"/>
  <c r="AG34" i="53"/>
  <c r="N35" i="57"/>
  <c r="E35" i="53"/>
  <c r="N35" i="53"/>
  <c r="AH18" i="69"/>
  <c r="AH17" i="69"/>
  <c r="AD34" i="57"/>
  <c r="AD34" i="53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O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AF33" i="57" l="1"/>
  <c r="AA33" i="57"/>
  <c r="AB18" i="69"/>
  <c r="AC18" i="69" s="1"/>
  <c r="AD18" i="69" s="1"/>
  <c r="AG18" i="69"/>
  <c r="Y17" i="69"/>
  <c r="AB15" i="69"/>
  <c r="AC15" i="69" s="1"/>
  <c r="AD15" i="69" s="1"/>
  <c r="AG15" i="69"/>
  <c r="AB33" i="57"/>
  <c r="X34" i="57"/>
  <c r="AA34" i="57" s="1"/>
  <c r="AB34" i="53"/>
  <c r="AA34" i="53"/>
  <c r="AF34" i="53"/>
  <c r="AE35" i="53"/>
  <c r="AC35" i="53"/>
  <c r="AE35" i="57"/>
  <c r="AC35" i="57"/>
  <c r="R35" i="57"/>
  <c r="R35" i="53"/>
  <c r="X35" i="53" s="1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AG36" i="57"/>
  <c r="L36" i="57"/>
  <c r="AJ35" i="57"/>
  <c r="AP35" i="57"/>
  <c r="AH35" i="53"/>
  <c r="AT35" i="53"/>
  <c r="AG35" i="53"/>
  <c r="N36" i="57"/>
  <c r="L36" i="53"/>
  <c r="N36" i="53"/>
  <c r="AD35" i="57"/>
  <c r="Q35" i="53"/>
  <c r="AD35" i="53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AK35" i="55" a="1"/>
  <c r="AK35" i="55" s="1"/>
  <c r="B37" i="57" s="1"/>
  <c r="O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R17" i="46" s="1"/>
  <c r="V17" i="46" s="1"/>
  <c r="M16" i="46"/>
  <c r="I16" i="46"/>
  <c r="R16" i="46" s="1"/>
  <c r="V16" i="46" s="1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AB19" i="69" l="1"/>
  <c r="AC19" i="69" s="1"/>
  <c r="AD19" i="69" s="1"/>
  <c r="AG19" i="69"/>
  <c r="AB17" i="69"/>
  <c r="AC17" i="69" s="1"/>
  <c r="AD17" i="69" s="1"/>
  <c r="AG17" i="69"/>
  <c r="AF34" i="57"/>
  <c r="AB34" i="57"/>
  <c r="X35" i="57"/>
  <c r="AB35" i="53"/>
  <c r="AA35" i="53"/>
  <c r="AE36" i="53"/>
  <c r="AC36" i="53"/>
  <c r="AF35" i="53"/>
  <c r="AC36" i="57"/>
  <c r="AE36" i="57"/>
  <c r="R36" i="57"/>
  <c r="R36" i="53"/>
  <c r="X36" i="53" s="1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G37" i="57"/>
  <c r="AJ36" i="57"/>
  <c r="AP36" i="57"/>
  <c r="AG36" i="53"/>
  <c r="AH36" i="53"/>
  <c r="AT36" i="53"/>
  <c r="N37" i="57"/>
  <c r="N37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5" i="57" l="1"/>
  <c r="AA35" i="57"/>
  <c r="L23" i="69"/>
  <c r="O23" i="69"/>
  <c r="AG20" i="69"/>
  <c r="AF35" i="57"/>
  <c r="AB36" i="53"/>
  <c r="AA36" i="53"/>
  <c r="AF36" i="53"/>
  <c r="AE37" i="53"/>
  <c r="AC37" i="53"/>
  <c r="X36" i="57"/>
  <c r="AE37" i="57"/>
  <c r="AC37" i="57"/>
  <c r="R37" i="57"/>
  <c r="R37" i="53"/>
  <c r="X37" i="53" s="1"/>
  <c r="L22" i="69"/>
  <c r="AX21" i="69"/>
  <c r="AG38" i="57"/>
  <c r="L38" i="57"/>
  <c r="AJ37" i="57"/>
  <c r="AP37" i="57"/>
  <c r="AG37" i="53"/>
  <c r="AH37" i="53"/>
  <c r="AT37" i="53"/>
  <c r="N38" i="57"/>
  <c r="H38" i="53"/>
  <c r="N38" i="53"/>
  <c r="Q21" i="69"/>
  <c r="AH21" i="69"/>
  <c r="AD37" i="57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AB36" i="57" l="1"/>
  <c r="AA36" i="57"/>
  <c r="AB21" i="69"/>
  <c r="AC21" i="69" s="1"/>
  <c r="AD21" i="69" s="1"/>
  <c r="AG21" i="69"/>
  <c r="L24" i="69"/>
  <c r="O24" i="69"/>
  <c r="AO23" i="69"/>
  <c r="P23" i="69"/>
  <c r="AA37" i="53"/>
  <c r="AB37" i="53"/>
  <c r="AE38" i="53"/>
  <c r="AC38" i="53"/>
  <c r="AF37" i="53"/>
  <c r="X37" i="57"/>
  <c r="AF36" i="57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AF37" i="57" l="1"/>
  <c r="AA37" i="57"/>
  <c r="AO24" i="69"/>
  <c r="P24" i="69"/>
  <c r="L25" i="69"/>
  <c r="O25" i="69"/>
  <c r="AB38" i="53"/>
  <c r="AA38" i="53"/>
  <c r="AE39" i="53"/>
  <c r="AC39" i="53"/>
  <c r="AF38" i="53"/>
  <c r="AB37" i="57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X39" i="57" s="1"/>
  <c r="AA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8" i="57" l="1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B39" i="57"/>
  <c r="AF39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L27" i="69" l="1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V89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X65" i="57" s="1"/>
  <c r="AA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S20" i="46" s="1"/>
  <c r="T20" i="46" s="1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W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18" i="46" l="1"/>
  <c r="V18" i="46" s="1"/>
  <c r="W18" i="46" s="1"/>
  <c r="X18" i="46" s="1"/>
  <c r="S17" i="46"/>
  <c r="T17" i="46" s="1"/>
  <c r="W17" i="46"/>
  <c r="X17" i="46" s="1"/>
  <c r="S16" i="46"/>
  <c r="T16" i="46" s="1"/>
  <c r="W16" i="46"/>
  <c r="X16" i="46" s="1"/>
  <c r="R15" i="46"/>
  <c r="V15" i="46" s="1"/>
  <c r="W15" i="46" s="1"/>
  <c r="X15" i="46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F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18" i="46" l="1"/>
  <c r="T18" i="46" s="1"/>
  <c r="S15" i="46"/>
  <c r="T15" i="46" s="1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Q11" i="59" s="1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X74" i="57" s="1"/>
  <c r="AA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AB73" i="57" l="1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B74" i="57"/>
  <c r="AF74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K13" i="50" l="1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54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AC12" i="11"/>
  <c r="Q12" i="11" s="1"/>
  <c r="X13" i="11" l="1"/>
  <c r="F59" i="22"/>
  <c r="F29" i="22"/>
  <c r="F33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X85" i="57" s="1"/>
  <c r="AA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AB84" i="57" l="1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B85" i="57"/>
  <c r="AF85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B70" i="69" l="1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X96" i="57" s="1"/>
  <c r="AA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AB95" i="57" l="1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B96" i="57"/>
  <c r="AE97" i="57"/>
  <c r="AC97" i="57"/>
  <c r="AF96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X97" i="57" l="1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X119" i="57" s="1"/>
  <c r="AA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AF118" i="57" l="1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B119" i="57"/>
  <c r="AC120" i="57"/>
  <c r="AE120" i="57"/>
  <c r="AF119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X120" i="57" l="1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X121" i="57" s="1"/>
  <c r="AA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AB120" i="57" l="1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B121" i="57"/>
  <c r="AF121" i="57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O108" i="69" l="1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X133" i="57" s="1"/>
  <c r="AA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AB132" i="57" l="1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B133" i="57"/>
  <c r="AF133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18" i="69" l="1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AL45" i="32" s="1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9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24" i="36" l="1"/>
  <c r="F28" i="22"/>
  <c r="F13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H17" i="73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H28" i="73" s="1"/>
  <c r="H32" i="73" s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16" i="73" l="1"/>
  <c r="H10" i="36"/>
  <c r="H14" i="36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BB9" i="22" l="1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K165" i="36"/>
  <c r="L165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AM11" i="63" l="1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H30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Q172" i="22" l="1"/>
  <c r="AE172" i="22" s="1"/>
  <c r="M169" i="22"/>
  <c r="O169" i="22" s="1"/>
  <c r="M171" i="22"/>
  <c r="O171" i="22" s="1"/>
  <c r="H18" i="73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H34" i="73"/>
  <c r="H16" i="36" s="1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<sst xmlns="http://schemas.openxmlformats.org/spreadsheetml/2006/main" count="6949" uniqueCount="1572">
  <si>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</si>
  <si>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</si>
  <si>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</si>
  <si>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</si>
  <si>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</si>
  <si>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</si>
  <si>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</si>
  <si>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</si>
  <si>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</si>
  <si>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</si>
  <si>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</si>
  <si>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</si>
  <si>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</si>
  <si>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</si>
  <si>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</si>
  <si>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</si>
  <si>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</si>
  <si>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</si>
  <si>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</si>
  <si>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</si>
  <si>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</si>
  <si>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</si>
  <si>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</si>
  <si>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</si>
  <si>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</si>
  <si>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</si>
  <si>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</si>
  <si>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</si>
  <si>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</si>
  <si>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</si>
  <si>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</si>
  <si>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</si>
  <si>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</si>
  <si>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</si>
  <si>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</si>
  <si>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</si>
  <si>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</si>
  <si>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</si>
  <si>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</si>
  <si>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</si>
  <si>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</si>
  <si>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</si>
  <si>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</si>
  <si>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</si>
  <si>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</si>
  <si>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</si>
  <si>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</si>
  <si>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</si>
  <si>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</si>
  <si>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</si>
  <si>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</si>
  <si>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</si>
  <si>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</si>
  <si>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</si>
  <si>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</si>
  <si>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</si>
  <si>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</si>
  <si>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</si>
  <si>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</si>
  <si>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</si>
  <si>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</si>
  <si>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</si>
  <si>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</si>
  <si>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</si>
  <si>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</si>
  <si>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</si>
  <si>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</si>
  <si>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</si>
  <si>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</si>
  <si>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</si>
  <si>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</si>
  <si>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</si>
  <si>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</si>
  <si>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</si>
  <si>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</si>
  <si>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</si>
  <si>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</si>
  <si>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</si>
  <si>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</si>
  <si>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</si>
  <si>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</si>
  <si>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</si>
  <si>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</si>
  <si>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</si>
  <si>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</si>
  <si>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</si>
  <si>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</si>
  <si>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</si>
  <si>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</si>
  <si>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</si>
  <si>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</si>
  <si>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</si>
  <si>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</si>
  <si>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</si>
  <si>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</si>
  <si>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</si>
  <si>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</si>
  <si>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</si>
  <si>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</si>
  <si>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</si>
  <si>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</si>
  <si>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</si>
  <si>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</si>
  <si>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</si>
  <si>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</si>
  <si>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</si>
  <si>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</si>
  <si>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</si>
  <si>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</si>
  <si>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</si>
  <si>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</si>
  <si>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</si>
  <si>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</si>
  <si>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</si>
  <si>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</si>
  <si>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</si>
  <si>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</si>
  <si>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</si>
  <si>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</si>
  <si>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</si>
  <si>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</si>
  <si>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</si>
  <si>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</si>
  <si>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</si>
  <si>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</si>
  <si>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</si>
  <si>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</si>
  <si>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</si>
  <si>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</si>
  <si>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</si>
  <si>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</si>
  <si>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</si>
  <si>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</si>
  <si>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</si>
  <si>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</si>
  <si>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</si>
  <si>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</si>
  <si>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</si>
  <si>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</si>
  <si>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</si>
  <si>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</si>
  <si>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</si>
  <si>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</si>
  <si>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</si>
  <si>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</si>
  <si>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</si>
  <si>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</si>
  <si>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</si>
  <si>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</si>
  <si>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</si>
  <si>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</si>
  <si>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</si>
  <si>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</si>
  <si>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</si>
  <si>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</si>
  <si>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</si>
  <si>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</si>
  <si>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</si>
  <si>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</si>
  <si>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</si>
  <si>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</si>
  <si>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</si>
  <si>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</si>
  <si>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</si>
  <si>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</si>
  <si>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</si>
  <si>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</si>
  <si>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</si>
  <si>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</si>
  <si>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</si>
  <si>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</si>
  <si>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</si>
  <si>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</si>
  <si>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</si>
  <si>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</si>
  <si>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</si>
  <si>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</si>
  <si>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</si>
  <si>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</si>
  <si>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</si>
  <si>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</si>
  <si>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</si>
  <si>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</si>
  <si>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</si>
  <si>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</si>
  <si>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</si>
  <si>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</si>
  <si>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</si>
  <si>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</si>
  <si>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</si>
  <si>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</si>
  <si>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</si>
  <si>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</si>
  <si>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</si>
  <si>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</si>
  <si>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</si>
  <si>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</si>
  <si>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</si>
  <si>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</si>
  <si>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</si>
  <si>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</si>
  <si>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</si>
  <si>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</si>
  <si>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</si>
  <si>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</si>
  <si>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</si>
  <si>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</si>
  <si>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</si>
  <si>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</si>
  <si>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</si>
  <si>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</si>
  <si>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</si>
  <si>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</si>
  <si>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</si>
  <si>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</si>
  <si>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</si>
  <si>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</si>
  <si>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</si>
  <si>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</si>
  <si>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</si>
  <si>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</si>
  <si>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</si>
  <si>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</si>
  <si>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</si>
  <si>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</si>
  <si>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</si>
  <si>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</si>
  <si>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</si>
  <si>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</si>
  <si>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</si>
  <si>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</si>
  <si>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</si>
  <si>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</si>
  <si>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</si>
  <si>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</si>
  <si>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</si>
  <si>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</si>
  <si>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</si>
  <si>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</si>
  <si>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</si>
  <si>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</si>
  <si>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</si>
  <si>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</si>
  <si>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</si>
  <si>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</si>
  <si>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</si>
  <si>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</si>
  <si>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</si>
  <si>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</si>
  <si>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</si>
  <si>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</si>
  <si>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</si>
  <si>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</si>
  <si>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</si>
  <si>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</si>
  <si>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</si>
  <si>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</si>
  <si>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</si>
  <si>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</si>
  <si>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</si>
  <si>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</si>
  <si>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</si>
  <si>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</si>
  <si>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</si>
  <si>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</si>
  <si>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</si>
  <si>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</si>
  <si>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</si>
  <si>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</si>
  <si>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</si>
  <si>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</si>
  <si>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</si>
  <si>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</si>
  <si>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</si>
  <si>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</si>
  <si>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</si>
  <si>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</si>
  <si>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</si>
  <si>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</si>
  <si>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</si>
  <si>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</si>
  <si>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</si>
  <si>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</si>
  <si>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</si>
  <si>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</si>
  <si>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</si>
  <si>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</si>
  <si>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</si>
  <si>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</si>
  <si>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</si>
  <si>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</si>
  <si>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</si>
  <si>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</si>
  <si>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</si>
  <si>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</si>
  <si>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</si>
  <si>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</si>
  <si>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</si>
  <si>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</si>
  <si>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</si>
  <si>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</si>
  <si>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</si>
  <si>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</si>
  <si>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</si>
  <si>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</si>
  <si>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</si>
  <si>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</si>
  <si>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</si>
  <si>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</si>
  <si>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</si>
  <si>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</si>
  <si>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</si>
  <si>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</si>
  <si>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</si>
  <si>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</si>
  <si>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</si>
  <si>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</si>
  <si>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</si>
  <si>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</si>
  <si>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</si>
  <si>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</si>
  <si>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</si>
  <si>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</si>
  <si>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</si>
  <si>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</si>
  <si>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</si>
  <si>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</si>
  <si>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</si>
  <si>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</si>
  <si>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</si>
  <si>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</si>
  <si>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</si>
  <si>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</si>
  <si>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</si>
  <si>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</si>
  <si>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</si>
  <si>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</si>
  <si>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</si>
  <si>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</si>
  <si>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</si>
  <si>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</si>
  <si>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</si>
  <si>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</si>
  <si>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</si>
  <si>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</si>
  <si>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</si>
  <si>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</si>
  <si>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</si>
  <si>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</si>
  <si>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</si>
  <si>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</si>
  <si>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</si>
  <si>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</si>
  <si>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</si>
  <si>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</si>
  <si>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</si>
  <si>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</si>
  <si>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</si>
  <si>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</si>
  <si>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</si>
  <si>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</si>
  <si>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</si>
  <si>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</si>
  <si>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</si>
  <si>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</si>
  <si>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</si>
  <si>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</si>
  <si>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</si>
  <si>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</si>
  <si>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</si>
  <si>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</si>
  <si>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</si>
  <si>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</si>
  <si>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</si>
  <si>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</si>
  <si>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</si>
  <si>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</si>
  <si>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</si>
  <si>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</si>
  <si>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</si>
  <si>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</si>
  <si>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</si>
  <si>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</si>
  <si>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</si>
  <si>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</si>
  <si>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</si>
  <si>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</si>
  <si>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</si>
  <si>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</si>
  <si>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</si>
  <si>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</si>
  <si>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</si>
  <si>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</si>
  <si>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</si>
  <si>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</si>
  <si>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</si>
  <si>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</si>
  <si>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</si>
  <si>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</si>
  <si>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</si>
  <si>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</si>
  <si>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</si>
  <si>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</si>
  <si>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</si>
  <si>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</si>
  <si>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</si>
  <si>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</si>
  <si>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</si>
  <si>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</si>
  <si>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</si>
  <si>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</si>
  <si>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</si>
  <si>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</si>
  <si>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</si>
  <si>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</si>
  <si>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</si>
  <si>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</si>
  <si>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</si>
  <si>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</si>
  <si>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</si>
  <si>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</si>
  <si>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</si>
  <si>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</si>
  <si>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</si>
  <si>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</si>
  <si>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</si>
  <si>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</si>
  <si>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</si>
  <si>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</si>
  <si>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</si>
  <si>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</si>
  <si>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</si>
  <si>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</si>
  <si>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</si>
  <si>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</si>
  <si>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</si>
  <si>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</si>
  <si>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</si>
  <si>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</si>
  <si>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</si>
  <si>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</si>
  <si>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</si>
  <si>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</si>
  <si>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</si>
  <si>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</si>
  <si>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</si>
  <si>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</si>
  <si>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</si>
  <si>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</si>
  <si>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</si>
  <si>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</si>
  <si>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</si>
  <si>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</si>
  <si>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</si>
  <si>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</si>
  <si>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</si>
  <si>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</si>
  <si>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</si>
  <si>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</si>
  <si>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</si>
  <si>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</si>
  <si>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</si>
  <si>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</si>
  <si>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</si>
  <si>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</si>
  <si>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</si>
  <si>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</si>
  <si>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</si>
  <si>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</si>
  <si>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</si>
  <si>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</si>
  <si>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</si>
  <si>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</si>
  <si>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</si>
  <si>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</si>
  <si>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</si>
  <si>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</si>
  <si>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</si>
  <si>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</si>
  <si>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</si>
  <si>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</si>
  <si>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</si>
  <si>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</si>
  <si>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</si>
  <si>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</si>
  <si>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</si>
  <si>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</si>
  <si>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</si>
  <si>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</si>
  <si>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</si>
  <si>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</si>
  <si>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</si>
  <si>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</si>
  <si>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</si>
  <si>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</si>
  <si>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</si>
  <si>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</si>
  <si>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</si>
  <si>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</si>
  <si>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</si>
  <si>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</si>
  <si>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</si>
  <si>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</si>
  <si>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</si>
  <si>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</si>
  <si>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</si>
  <si>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</si>
  <si>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</si>
  <si>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</si>
  <si>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</si>
  <si>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</si>
  <si>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</si>
  <si>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</si>
  <si>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</si>
  <si>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</si>
  <si>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</si>
  <si>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</si>
  <si>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</si>
  <si>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</si>
  <si>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</si>
  <si>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</si>
  <si>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</si>
  <si>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</si>
  <si>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</si>
  <si>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</si>
  <si>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</si>
  <si>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</si>
  <si>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</si>
  <si>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</si>
  <si>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</si>
  <si>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</si>
  <si>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</si>
  <si>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</si>
  <si>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</si>
  <si>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</si>
  <si>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</si>
  <si>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</si>
  <si>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</si>
  <si>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</si>
  <si>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</si>
  <si>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</si>
  <si>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</si>
  <si>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</si>
  <si>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</si>
  <si>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</si>
  <si>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</si>
  <si>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</si>
  <si>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</si>
  <si>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</si>
  <si>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</si>
  <si>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</si>
  <si>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</si>
  <si>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</si>
  <si>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</si>
  <si>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</si>
  <si>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</si>
  <si>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</si>
  <si>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</si>
  <si>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</si>
  <si>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</si>
  <si>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</si>
  <si>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</si>
  <si>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</si>
  <si>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</si>
  <si>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</si>
  <si>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</si>
  <si>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</si>
  <si>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</si>
  <si>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</si>
  <si>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</si>
  <si>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</si>
  <si>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</si>
  <si>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</si>
  <si>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</si>
  <si>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</si>
  <si>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</si>
  <si>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</si>
  <si>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</si>
  <si>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</si>
  <si>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</si>
  <si>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</si>
  <si>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</si>
  <si>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</si>
  <si>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</si>
  <si>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</si>
  <si>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</si>
  <si>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</si>
  <si>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</si>
  <si>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</si>
  <si>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</si>
  <si>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</si>
  <si>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</si>
  <si>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</si>
  <si>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</si>
  <si>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</si>
  <si>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</si>
  <si>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</si>
  <si>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</si>
  <si>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</si>
  <si>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</si>
  <si>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</si>
  <si>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</si>
  <si>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</si>
  <si>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</si>
  <si>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</si>
  <si>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</si>
  <si>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</si>
  <si>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</si>
  <si>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</si>
  <si>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</si>
  <si>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</si>
  <si>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</si>
  <si>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</si>
  <si>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</si>
  <si>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</si>
  <si>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</si>
  <si>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</si>
  <si>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</si>
  <si>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</si>
  <si>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</si>
  <si>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</si>
  <si>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</si>
  <si>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</si>
  <si>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</si>
  <si>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</si>
  <si>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</si>
  <si>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</si>
  <si>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</si>
  <si>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</si>
  <si>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</si>
  <si>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</si>
  <si>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</si>
  <si>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</si>
  <si>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</si>
  <si>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</si>
  <si>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</si>
  <si>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</si>
  <si>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</si>
  <si>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</si>
  <si>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</si>
  <si>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</si>
  <si>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</si>
  <si>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</si>
  <si>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</si>
  <si>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</si>
  <si>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</si>
  <si>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</si>
  <si>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</si>
  <si>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</si>
  <si>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</si>
  <si>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</si>
  <si>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</si>
  <si>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</si>
  <si>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</si>
  <si>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</si>
  <si>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</si>
  <si>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</si>
  <si>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</si>
  <si>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</si>
  <si>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</si>
  <si>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</si>
  <si>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</si>
  <si>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</si>
  <si>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</si>
  <si>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</si>
  <si>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</si>
  <si>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</si>
  <si>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</si>
  <si>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</si>
  <si>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</si>
  <si>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</si>
  <si>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</si>
  <si>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</si>
  <si>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</si>
  <si>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</si>
  <si>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</si>
  <si>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</si>
  <si>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</si>
  <si>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</si>
  <si>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</si>
  <si>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</si>
  <si>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</si>
  <si>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</si>
  <si>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</si>
  <si>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</si>
  <si>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</si>
  <si>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</si>
  <si>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</si>
  <si>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</si>
  <si>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</si>
  <si>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</si>
  <si>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</si>
  <si>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</si>
  <si>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</si>
  <si>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</si>
  <si>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</si>
  <si>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</si>
  <si>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</si>
  <si>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</si>
  <si>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</si>
  <si>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</si>
  <si>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</si>
  <si>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</si>
  <si>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</si>
  <si>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</si>
  <si>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</si>
  <si>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</si>
  <si>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</si>
  <si>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</si>
  <si>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</si>
  <si>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</si>
  <si>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</si>
  <si>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</si>
  <si>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</si>
  <si>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</si>
  <si>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</si>
  <si>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</si>
  <si>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</si>
  <si>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</si>
  <si>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</si>
  <si>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</si>
  <si>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</si>
  <si>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</si>
  <si>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</si>
  <si>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</si>
  <si>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</si>
  <si>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</si>
  <si>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</si>
  <si>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</si>
  <si>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</si>
  <si>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</si>
  <si>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</si>
  <si>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</si>
  <si>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</si>
  <si>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</si>
  <si>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</si>
  <si>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</si>
  <si>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</si>
  <si>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</si>
  <si>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</si>
  <si>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</si>
  <si>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</si>
  <si>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</si>
  <si>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</si>
  <si>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</si>
  <si>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</si>
  <si>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</si>
  <si>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</si>
  <si>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</si>
  <si>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</si>
  <si>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</si>
  <si>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</si>
  <si>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</si>
  <si>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</si>
  <si>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</si>
  <si>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</si>
  <si>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</si>
  <si>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</si>
  <si>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</si>
  <si>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</si>
  <si>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</si>
  <si>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</si>
  <si>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</si>
  <si>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</si>
  <si>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</si>
  <si>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</si>
  <si>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</si>
  <si>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</si>
  <si>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</si>
  <si>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</si>
  <si>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</si>
  <si>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</si>
  <si>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</si>
  <si>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</si>
  <si>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</si>
  <si>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</si>
  <si>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</si>
  <si>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</si>
  <si>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</si>
  <si>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</si>
  <si>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</si>
  <si>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</si>
  <si>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</si>
  <si>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</si>
  <si>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</si>
  <si>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</si>
  <si>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</si>
  <si>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</si>
  <si>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</si>
  <si>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</si>
  <si>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</si>
  <si>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</si>
  <si>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</si>
  <si>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</si>
  <si>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</si>
  <si>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</si>
  <si>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</si>
  <si>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</si>
  <si>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</si>
  <si>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</si>
  <si>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</si>
  <si>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</si>
  <si>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</si>
  <si>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</si>
  <si>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</si>
  <si>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</si>
  <si>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</si>
  <si>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</si>
  <si>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</si>
  <si>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</si>
  <si>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</si>
  <si>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</si>
  <si>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</si>
  <si>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</si>
  <si>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</si>
  <si>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</si>
  <si>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</si>
  <si>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</si>
  <si>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</si>
  <si>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</si>
  <si>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</si>
  <si>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</si>
  <si>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</si>
  <si>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</si>
  <si>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</si>
  <si>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</si>
  <si>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</si>
  <si>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</si>
  <si>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</si>
  <si>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</si>
  <si>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</si>
  <si>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</si>
  <si>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</si>
  <si>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</si>
  <si>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</si>
  <si>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</si>
  <si>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</si>
  <si>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</si>
  <si>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</si>
  <si>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</si>
  <si>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</si>
  <si>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</si>
  <si>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</si>
  <si>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</si>
  <si>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</si>
  <si>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</si>
  <si>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</si>
  <si>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</si>
  <si>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</si>
  <si>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</si>
  <si>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</si>
  <si>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</si>
  <si>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</si>
  <si>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</si>
  <si>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</si>
  <si>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</si>
  <si>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</si>
  <si>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</si>
  <si>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</si>
  <si>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</si>
  <si>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</si>
  <si>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</si>
  <si>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</si>
  <si>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</si>
  <si>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</si>
  <si>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</si>
  <si>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</si>
  <si>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</si>
  <si>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</si>
  <si>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</si>
  <si>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</si>
  <si>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</si>
  <si>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</si>
  <si>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</si>
  <si>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</si>
  <si>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</si>
  <si>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</si>
  <si>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</si>
  <si>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</si>
  <si>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</si>
  <si>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</si>
  <si>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</si>
  <si>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</si>
  <si>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</si>
  <si>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</si>
  <si>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</si>
  <si>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</si>
  <si>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</si>
  <si>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</si>
  <si>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</si>
  <si>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</si>
  <si>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</si>
  <si>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</si>
  <si>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</si>
  <si>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</si>
  <si>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</si>
  <si>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</si>
  <si>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</si>
  <si>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</si>
  <si>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</si>
  <si>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</si>
  <si>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</si>
  <si>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</si>
  <si>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</si>
  <si>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</si>
  <si>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</si>
  <si>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</si>
  <si>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</si>
  <si>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</si>
  <si>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</si>
  <si>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</si>
  <si>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</si>
  <si>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</si>
  <si>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</si>
  <si>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</si>
  <si>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</si>
  <si>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</si>
  <si>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</si>
  <si>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</si>
  <si>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</si>
  <si>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</si>
  <si>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</si>
  <si>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</si>
  <si>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</si>
  <si>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</si>
  <si>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</si>
  <si>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</si>
  <si>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</si>
  <si>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</si>
  <si>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</si>
  <si>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</si>
  <si>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</si>
  <si>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</si>
  <si>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</si>
  <si>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</si>
  <si>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</si>
  <si>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</si>
  <si>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</si>
  <si>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</si>
  <si>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</si>
  <si>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</si>
  <si>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</si>
  <si>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</si>
  <si>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</si>
  <si>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</si>
  <si>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</si>
  <si>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</si>
  <si>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</si>
  <si>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</si>
  <si>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</si>
  <si>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</si>
  <si>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</si>
  <si>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</si>
  <si>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</si>
  <si>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</si>
  <si>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</si>
  <si>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</si>
  <si>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</si>
  <si>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</si>
  <si>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</si>
  <si>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</si>
  <si>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</si>
  <si>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</si>
  <si>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</si>
  <si>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</si>
  <si>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</si>
  <si>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</si>
  <si>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</si>
  <si>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</si>
  <si>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</si>
  <si>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 xml:space="preserve">Distinctivness Category 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</si>
  <si>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</si>
  <si>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</si>
  <si>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</si>
  <si>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</si>
  <si>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</si>
  <si>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</si>
  <si>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</si>
  <si>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</si>
  <si>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</si>
  <si>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</si>
  <si>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</si>
  <si>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</si>
  <si>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</si>
  <si>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</si>
  <si>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</si>
  <si>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</si>
  <si>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</si>
  <si>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</si>
  <si>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</si>
  <si>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</si>
  <si>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</si>
  <si>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</si>
  <si>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</si>
  <si>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</si>
  <si>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</si>
  <si>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</si>
  <si>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</si>
  <si>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</si>
  <si>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</si>
  <si>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</si>
  <si>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</si>
  <si>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</si>
  <si>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</si>
  <si>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</si>
  <si>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</si>
  <si>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</si>
  <si>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</si>
  <si>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</si>
  <si>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</si>
  <si>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</si>
  <si>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</si>
  <si>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</si>
  <si>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</si>
  <si>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</si>
  <si>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</si>
  <si>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</si>
  <si>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</si>
  <si>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</si>
  <si>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</si>
  <si>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</si>
  <si>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</si>
  <si>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</si>
  <si>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</si>
  <si>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</si>
  <si>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</si>
  <si>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</si>
  <si>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</si>
  <si>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</si>
  <si>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</si>
  <si>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</si>
  <si>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</si>
  <si>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</si>
  <si>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</si>
  <si>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</si>
  <si>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</si>
  <si>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</si>
  <si>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</si>
  <si>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</si>
  <si>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</si>
  <si>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</si>
  <si>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</si>
  <si>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</si>
  <si>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</si>
  <si>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</si>
  <si>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</si>
  <si>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</si>
  <si>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</si>
  <si>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</si>
  <si>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</si>
  <si>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</si>
  <si>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</si>
  <si>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</si>
  <si>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</si>
  <si>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</si>
  <si>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</si>
  <si>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</si>
  <si>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</si>
  <si>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</si>
  <si>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</si>
  <si>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</si>
  <si>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</si>
  <si>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</si>
  <si>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</si>
  <si>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</si>
  <si>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</si>
  <si>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</si>
  <si>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</si>
  <si>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</si>
  <si>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</si>
  <si>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</si>
  <si>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</si>
  <si>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</si>
  <si>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</si>
  <si>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</si>
  <si>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</si>
  <si>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</si>
  <si>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</si>
  <si>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</si>
  <si>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</si>
  <si>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</si>
  <si>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</si>
  <si>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</si>
  <si>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</si>
  <si>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</si>
  <si>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</si>
  <si>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</si>
  <si>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</si>
  <si>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</si>
  <si>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</si>
  <si>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</si>
  <si>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</si>
  <si>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</si>
  <si>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</si>
  <si>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</si>
  <si>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</si>
  <si>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</si>
  <si>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</si>
  <si>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</si>
  <si>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</si>
  <si>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</si>
  <si>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</si>
  <si>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</si>
  <si>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</si>
  <si>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</si>
  <si>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</si>
  <si>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</si>
  <si>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</si>
  <si>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</si>
  <si>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</si>
  <si>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</si>
  <si>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</si>
  <si>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</si>
  <si>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</si>
  <si>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</si>
  <si>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</si>
  <si>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</si>
  <si>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</si>
  <si>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</si>
  <si>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</si>
  <si>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</si>
  <si>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</si>
  <si>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</si>
  <si>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</si>
  <si>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</si>
  <si>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</si>
  <si>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</si>
  <si>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</si>
  <si>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</si>
  <si>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</si>
  <si>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</si>
  <si>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</si>
  <si>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</si>
  <si>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</si>
  <si>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</si>
  <si>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</si>
  <si>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</si>
  <si>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</si>
  <si>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</si>
  <si>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</si>
  <si>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</si>
  <si>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</si>
  <si>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</si>
  <si>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</si>
  <si>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</si>
  <si>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</si>
  <si>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</si>
  <si>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</si>
  <si>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</si>
  <si>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</si>
  <si>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</si>
  <si>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</si>
  <si>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</si>
  <si>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</si>
  <si>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</si>
  <si>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</si>
  <si>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</si>
  <si>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</si>
  <si>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</si>
  <si>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</si>
  <si>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</si>
  <si>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</si>
  <si>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</si>
  <si>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</si>
  <si>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</si>
  <si>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</si>
  <si>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</si>
  <si>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</si>
  <si>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</si>
  <si>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</si>
  <si>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</si>
  <si>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</si>
  <si>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</si>
  <si>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</si>
  <si>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</si>
  <si>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</si>
  <si>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</si>
  <si>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</si>
  <si>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</si>
  <si>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</si>
  <si>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</si>
  <si>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</si>
  <si>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</si>
  <si>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</si>
  <si>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</si>
  <si>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</si>
  <si>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</si>
  <si>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</si>
  <si>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</si>
  <si>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</si>
  <si>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</si>
  <si>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</si>
  <si>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</si>
  <si>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</si>
  <si>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</si>
  <si>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</si>
  <si>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</si>
  <si>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</si>
  <si>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</si>
  <si>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</si>
  <si>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</si>
  <si>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</si>
  <si>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</si>
  <si>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</si>
  <si>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</si>
  <si>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</si>
  <si>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</si>
  <si>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</si>
  <si>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</si>
  <si>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</si>
  <si>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</si>
  <si>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</si>
  <si>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</si>
  <si>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</si>
  <si>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</si>
  <si>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</si>
  <si>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</si>
  <si>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</si>
  <si>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</si>
  <si>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</si>
  <si>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</si>
  <si>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</si>
  <si>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</si>
  <si>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</si>
  <si>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</si>
  <si>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</si>
  <si>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</si>
  <si>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</si>
  <si>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</si>
  <si>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</si>
  <si>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</si>
  <si>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</si>
  <si>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</si>
  <si>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</si>
  <si>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</si>
  <si>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</si>
  <si>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</si>
  <si>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</si>
  <si>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</si>
  <si>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</si>
  <si>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</si>
  <si>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</si>
  <si>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</si>
  <si>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</si>
  <si>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</si>
  <si>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</si>
  <si>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</si>
  <si>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</si>
  <si>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</si>
  <si>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</si>
  <si>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</si>
  <si>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</si>
  <si>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</si>
  <si>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</si>
  <si>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</si>
  <si>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</si>
  <si>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</si>
  <si>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</si>
  <si>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</si>
  <si>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</si>
  <si>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</si>
  <si>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</si>
  <si>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</si>
  <si>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</si>
  <si>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</si>
  <si>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</si>
  <si>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</si>
  <si>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</si>
  <si>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</si>
  <si>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</si>
  <si>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</si>
  <si>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</si>
  <si>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</si>
  <si>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</si>
  <si>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</si>
  <si>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</si>
  <si>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</si>
  <si>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</si>
  <si>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</si>
  <si>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</si>
  <si>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</si>
  <si>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</si>
  <si>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</si>
  <si>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</si>
  <si>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</si>
  <si>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</si>
  <si>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</si>
  <si>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</si>
  <si>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</si>
  <si>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</si>
  <si>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</si>
  <si>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</si>
  <si>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</si>
  <si>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</si>
  <si>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</si>
  <si>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</si>
  <si>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</si>
  <si>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</si>
  <si>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</si>
  <si>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</si>
  <si>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</si>
  <si>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</si>
  <si>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</si>
  <si>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</si>
  <si>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</si>
  <si>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</si>
  <si>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</si>
  <si>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</si>
  <si>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</si>
  <si>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</si>
  <si>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</si>
  <si>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</si>
  <si>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</si>
  <si>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</si>
  <si>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</si>
  <si>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</si>
  <si>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</si>
  <si>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</si>
  <si>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</si>
  <si>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</si>
  <si>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</si>
  <si>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</si>
  <si>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</si>
  <si>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</si>
  <si>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</si>
  <si>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</si>
  <si>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</si>
  <si>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</si>
  <si>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</si>
  <si>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</si>
  <si>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</si>
  <si>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</si>
  <si>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</si>
  <si>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</si>
  <si>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</si>
  <si>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</si>
  <si>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</si>
  <si>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</si>
  <si>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</si>
  <si>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</si>
  <si>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</si>
  <si>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</si>
  <si>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</si>
  <si>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</si>
  <si>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</si>
  <si>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</si>
  <si>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</si>
  <si>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</si>
  <si>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</si>
  <si>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</si>
  <si>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</si>
  <si>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</si>
  <si>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</si>
  <si>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</si>
  <si>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</si>
  <si>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</si>
  <si>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</si>
  <si>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</si>
  <si>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</si>
  <si>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</si>
  <si>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</si>
  <si>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</si>
  <si>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</si>
  <si>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</si>
  <si>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</si>
  <si>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</si>
  <si>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</si>
  <si>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</si>
  <si>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</si>
  <si>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</si>
  <si>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</si>
  <si>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</si>
  <si>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</si>
  <si>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</si>
  <si>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</si>
  <si>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</si>
  <si>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</si>
  <si>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</si>
  <si>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</si>
  <si>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</si>
  <si>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</si>
  <si>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</si>
  <si>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</si>
  <si>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</si>
  <si>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</si>
  <si>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</si>
  <si>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</si>
  <si>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</si>
  <si>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</si>
  <si>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</si>
  <si>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</si>
  <si>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</si>
  <si>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</si>
  <si>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</si>
  <si>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</si>
  <si>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</si>
  <si>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</si>
  <si>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</si>
  <si>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</si>
  <si>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</si>
  <si>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</si>
  <si>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</si>
  <si>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</si>
  <si>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</si>
  <si>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</si>
  <si>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</si>
  <si>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</si>
  <si>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</si>
  <si>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</si>
  <si>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</si>
  <si>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</si>
  <si>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</si>
  <si>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</si>
  <si>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</si>
  <si>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</si>
  <si>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</si>
  <si>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</si>
  <si>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</si>
  <si>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</si>
  <si>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</si>
  <si>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</si>
  <si>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</si>
  <si>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</si>
  <si>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</si>
  <si>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</si>
  <si>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</si>
  <si>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</si>
  <si>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</si>
  <si>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</si>
  <si>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</si>
  <si>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</si>
  <si>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</si>
  <si>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</si>
  <si>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</si>
  <si>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</si>
  <si>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</si>
  <si>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</si>
  <si>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</si>
  <si>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</si>
  <si>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</si>
  <si>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</si>
  <si>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</si>
  <si>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</si>
  <si>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</si>
  <si>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</si>
  <si>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</si>
  <si>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</si>
  <si>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</si>
  <si>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</si>
  <si>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</si>
  <si>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</si>
  <si>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</si>
  <si>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</si>
  <si>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</si>
  <si>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</si>
  <si>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</si>
  <si>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</si>
  <si>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</si>
  <si>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</si>
  <si>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</si>
  <si>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</si>
  <si>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</si>
  <si>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</si>
  <si>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</si>
  <si>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</si>
  <si>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</si>
  <si>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</si>
  <si>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</si>
  <si>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</si>
  <si>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</si>
  <si>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</si>
  <si>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</si>
  <si>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</si>
  <si>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</si>
  <si>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</si>
  <si>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</si>
  <si>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</si>
  <si>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</si>
  <si>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</si>
  <si>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</si>
  <si>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</si>
  <si>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</si>
  <si>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</si>
  <si>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</si>
  <si>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</si>
  <si>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</si>
  <si>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</si>
  <si>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</si>
  <si>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</si>
  <si>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</si>
  <si>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</si>
  <si>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</si>
  <si>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</si>
  <si>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</si>
  <si>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</si>
  <si>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</si>
  <si>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</si>
  <si>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</si>
  <si>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</si>
  <si>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</si>
  <si>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</si>
  <si>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</si>
  <si>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</si>
  <si>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</si>
  <si>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</si>
  <si>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</si>
  <si>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</si>
  <si>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</si>
  <si>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</si>
  <si>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</si>
  <si>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</si>
  <si>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</si>
  <si>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</si>
  <si>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</si>
  <si>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</si>
  <si>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</si>
  <si>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</si>
  <si>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</si>
  <si>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</si>
  <si>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</si>
  <si>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</si>
  <si>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</si>
  <si>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</si>
  <si>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</si>
  <si>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</si>
  <si>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</si>
  <si>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</si>
  <si>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</si>
  <si>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</si>
  <si>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</si>
  <si>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</si>
  <si>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</si>
  <si>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</si>
  <si>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</si>
  <si>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</si>
  <si>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</si>
  <si>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</si>
  <si>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</si>
  <si>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</si>
  <si>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</si>
  <si>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</si>
  <si>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</si>
  <si>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</si>
  <si>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</si>
  <si>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</si>
  <si>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</si>
  <si>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</si>
  <si>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</si>
  <si>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</si>
  <si>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</si>
  <si>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</si>
  <si>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</si>
  <si>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</si>
  <si>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</si>
  <si>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</si>
  <si>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</si>
  <si>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</si>
  <si>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</si>
  <si>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</si>
  <si>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scrub retained</t>
  </si>
  <si>
    <t>small amount of existing grass kept and brought into permanent grass</t>
  </si>
  <si>
    <t>mown pathways</t>
  </si>
  <si>
    <t>office park development</t>
  </si>
  <si>
    <t>bound gravel</t>
  </si>
  <si>
    <t>wildflower grassland</t>
  </si>
  <si>
    <t>ponds and marginal planting</t>
  </si>
  <si>
    <t>new scrub planting</t>
  </si>
  <si>
    <t>small bit lost for access off lakeview drive</t>
  </si>
  <si>
    <t>26 small trees</t>
  </si>
  <si>
    <t>ornamental planting</t>
  </si>
  <si>
    <t>Bicester Arc. Overall Biodiversity Strategy</t>
  </si>
  <si>
    <t>Peverill Securities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</si>
</sst>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0" borderId="4" xfId="0" applyNumberFormat="1" applyFont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28" fillId="12" borderId="0" xfId="0" applyFont="1" applyFill="1" applyAlignment="1">
      <alignment horizontal="left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4" borderId="16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15" fillId="5" borderId="5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9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0" fontId="33" fillId="12" borderId="0" xfId="0" applyFont="1" applyFill="1" applyAlignment="1">
      <alignment horizontal="left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36" fillId="11" borderId="47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0.71</c:v>
                </c:pt>
                <c:pt idx="1">
                  <c:v>1</c:v>
                </c:pt>
                <c:pt idx="2">
                  <c:v>14.22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8.0719999999999992</c:v>
                </c:pt>
                <c:pt idx="1">
                  <c:v>0</c:v>
                </c:pt>
                <c:pt idx="2">
                  <c:v>3.6000000000000032E-2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-3.6000000000000476E-2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-3.0000000000000027E-3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2.68</c:v>
                </c:pt>
                <c:pt idx="1">
                  <c:v>2</c:v>
                </c:pt>
                <c:pt idx="2">
                  <c:v>27.84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3.8386999999999998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10.346399999999999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20.559485774166774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13.92</c:v>
                </c:pt>
                <c:pt idx="4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20.559485774166774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-29.8</c:v>
                </c:pt>
                <c:pt idx="1">
                  <c:v>20.559485774166774</c:v>
                </c:pt>
                <c:pt idx="2">
                  <c:v>9.9314592352863365</c:v>
                </c:pt>
                <c:pt idx="3">
                  <c:v>1.3601695844000001</c:v>
                </c:pt>
                <c:pt idx="4">
                  <c:v>0</c:v>
                </c:pt>
                <c:pt idx="5">
                  <c:v>0.47359689605086402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3.8386999999999998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10.346399999999999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-14.9</c:v>
                </c:pt>
                <c:pt idx="1">
                  <c:v>3.8386999999999998</c:v>
                </c:pt>
                <c:pt idx="2">
                  <c:v>1.0744000000000002</c:v>
                </c:pt>
                <c:pt idx="3">
                  <c:v>0.17199999999999999</c:v>
                </c:pt>
                <c:pt idx="4">
                  <c:v>0</c:v>
                </c:pt>
                <c:pt idx="5">
                  <c:v>9.9463999999999988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0.77400000000000002</c:v>
                </c:pt>
                <c:pt idx="1">
                  <c:v>0</c:v>
                </c:pt>
                <c:pt idx="2">
                  <c:v>3.0000000000000027E-3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1742"/>
          <a:ext cx="6689351" cy="74557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7379"/>
          <a:ext cx="5121985" cy="77895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367057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952500</xdr:colOff>
          <xdr:row>49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75536"/>
          <a:ext cx="6845300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D1" zoomScale="85" zoomScaleNormal="85" workbookViewId="0">
      <pane ySplit="10" topLeftCell="A11" activePane="bottomLeft" state="frozen"/>
      <selection activeCell="S28" sqref="S28"/>
      <selection pane="bottomLeft" activeCell="G13" sqref="G13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Bicester Arc. Overall Biodiversity Strategy</v>
      </c>
      <c r="E2" s="899"/>
      <c r="P2" s="920" t="str">
        <f>IF(OR(COUNTIF($O$11:O256,"*30+*")&gt;0,COUNTIF($S$11:S256,"*30+*")&gt;0),"Note; Habitat selected has a time to target condition greater than 30 years. Non standard agreement may be required.","")</f>
        <v/>
      </c>
      <c r="Q2" s="920"/>
      <c r="R2" s="920"/>
      <c r="S2" s="920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1"/>
      <c r="P3" s="920"/>
      <c r="Q3" s="920"/>
      <c r="R3" s="920"/>
      <c r="S3" s="920"/>
      <c r="W3" s="919"/>
      <c r="X3" s="919"/>
      <c r="Y3" s="919"/>
      <c r="Z3" s="919"/>
    </row>
    <row r="4" spans="1:34" ht="12.6" customHeight="1" x14ac:dyDescent="0.2">
      <c r="O4" s="401"/>
      <c r="P4" s="401"/>
      <c r="Q4" s="401"/>
      <c r="R4" s="401"/>
      <c r="W4" s="919"/>
      <c r="X4" s="919"/>
      <c r="Y4" s="919"/>
      <c r="Z4" s="919"/>
    </row>
    <row r="5" spans="1:34" ht="15.6" customHeight="1" x14ac:dyDescent="0.25">
      <c r="M5" s="245"/>
      <c r="N5" s="235"/>
      <c r="O5" s="401"/>
      <c r="P5" s="921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1"/>
      <c r="R5" s="921"/>
      <c r="S5" s="921"/>
      <c r="W5" s="919"/>
      <c r="X5" s="919"/>
      <c r="Y5" s="919"/>
      <c r="Z5" s="919"/>
    </row>
    <row r="6" spans="1:34" ht="19.149999999999999" customHeight="1" x14ac:dyDescent="0.2">
      <c r="O6" s="401"/>
      <c r="P6" s="921"/>
      <c r="Q6" s="921"/>
      <c r="R6" s="921"/>
      <c r="S6" s="921"/>
      <c r="W6" s="919"/>
      <c r="X6" s="919"/>
      <c r="Y6" s="919"/>
      <c r="Z6" s="919"/>
    </row>
    <row r="7" spans="1:34" ht="39" customHeight="1" thickBot="1" x14ac:dyDescent="0.3">
      <c r="E7" s="50"/>
      <c r="P7" s="402"/>
      <c r="Q7" s="402"/>
      <c r="R7" s="402"/>
      <c r="S7" s="398"/>
      <c r="T7" s="398"/>
      <c r="U7" s="398"/>
      <c r="V7" s="398"/>
      <c r="W7" s="398"/>
    </row>
    <row r="8" spans="1:34" ht="15" thickBot="1" x14ac:dyDescent="0.25">
      <c r="D8" s="915" t="s">
        <v>225</v>
      </c>
      <c r="E8" s="916"/>
      <c r="F8" s="916"/>
      <c r="G8" s="916"/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6"/>
      <c r="S8" s="916"/>
      <c r="T8" s="916"/>
      <c r="U8" s="916"/>
      <c r="V8" s="916"/>
      <c r="W8" s="916"/>
      <c r="X8" s="916"/>
      <c r="Y8" s="916"/>
      <c r="Z8" s="916"/>
      <c r="AA8" s="917"/>
      <c r="AE8" s="908" t="s">
        <v>226</v>
      </c>
    </row>
    <row r="9" spans="1:34" s="49" customFormat="1" ht="15" customHeight="1" thickBot="1" x14ac:dyDescent="0.25">
      <c r="B9" s="47"/>
      <c r="D9" s="913" t="s">
        <v>202</v>
      </c>
      <c r="E9" s="909" t="s">
        <v>227</v>
      </c>
      <c r="F9" s="909" t="s">
        <v>227</v>
      </c>
      <c r="G9" s="911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08"/>
      <c r="AF9" s="47"/>
      <c r="AG9" s="47"/>
      <c r="AH9" s="47"/>
    </row>
    <row r="10" spans="1:34" ht="57" x14ac:dyDescent="0.2">
      <c r="A10" s="55" t="s">
        <v>200</v>
      </c>
      <c r="D10" s="914"/>
      <c r="E10" s="910"/>
      <c r="F10" s="910"/>
      <c r="G10" s="912"/>
      <c r="H10" s="380" t="s">
        <v>189</v>
      </c>
      <c r="I10" s="381" t="s">
        <v>206</v>
      </c>
      <c r="J10" s="633" t="s">
        <v>190</v>
      </c>
      <c r="K10" s="382" t="s">
        <v>206</v>
      </c>
      <c r="L10" s="364" t="s">
        <v>191</v>
      </c>
      <c r="M10" s="77" t="s">
        <v>191</v>
      </c>
      <c r="N10" s="366" t="s">
        <v>231</v>
      </c>
      <c r="O10" s="364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6" t="s">
        <v>237</v>
      </c>
      <c r="U10" s="363" t="s">
        <v>238</v>
      </c>
      <c r="V10" s="367" t="s">
        <v>239</v>
      </c>
      <c r="W10" s="367" t="s">
        <v>240</v>
      </c>
      <c r="X10" s="365" t="s">
        <v>241</v>
      </c>
      <c r="Y10" s="918"/>
      <c r="Z10" s="364" t="s">
        <v>215</v>
      </c>
      <c r="AA10" s="366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3" t="str">
        <f>IFERROR(INDEX('G-1 All Habitats'!$AG$3:$AG$15,MATCH(D11,'G-1 All Habitats'!$AF$3:$AF$15,0)),"")</f>
        <v>Grassland</v>
      </c>
      <c r="D11" s="71" t="s">
        <v>70</v>
      </c>
      <c r="E11" s="82" t="s">
        <v>455</v>
      </c>
      <c r="F11" s="379" t="str">
        <f>IFERROR(INDEX('G-1 All Habitats'!$B$3:$B$129,MATCH(E11,'G-1 All Habitats'!$A$3:$A$129,0)),"")</f>
        <v>Grassland - Other neutral grassland</v>
      </c>
      <c r="G11" s="70">
        <v>2.7330999999999999</v>
      </c>
      <c r="H11" s="498" t="str">
        <f>IF(F11="","",VLOOKUP(F11,'G-1 All Habitats'!$B$2:$M$129,10,FALSE))</f>
        <v>Medium</v>
      </c>
      <c r="I11" s="499">
        <f>IFERROR(VLOOKUP(H11,'G-1 All Habitats'!$V$3:$W$7,2,FALSE),"")</f>
        <v>4</v>
      </c>
      <c r="J11" s="71" t="s">
        <v>20</v>
      </c>
      <c r="K11" s="499">
        <f>IFERROR(INDEX('G-8 Condition Look up'!$A$3:$H$130,MATCH(F11,'G-8 Condition Look up'!$A$3:$A$130,0),MATCH(J11,'G-8 Condition Look up'!$A$3:$H$3,0)),"")</f>
        <v>2</v>
      </c>
      <c r="L11" s="71" t="s">
        <v>917</v>
      </c>
      <c r="M11" s="520" t="str">
        <f>IF(L11="","",IF(VLOOKUP(L11,'G-3 Multipliers'!$L$3:$N$6,2,FALSE)=0,"Spatial Data Missing",VLOOKUP(L11,'G-3 Multipliers'!$L$3:$N$6,2,FALSE)))</f>
        <v xml:space="preserve">Medium strategic significance </v>
      </c>
      <c r="N11" s="505">
        <f>IF(L11="","",IF(VLOOKUP(L11,'G-3 Multipliers'!$L$3:$N$6,3,FALSE)=0,"Spatial Data Missing",VLOOKUP(L11,'G-3 Multipliers'!$L$3:$N$6,3,FALSE)))</f>
        <v>1.1000000000000001</v>
      </c>
      <c r="O11" s="498">
        <f t="shared" ref="O11:O74" si="0">IFERROR(INDEX(TemporalData,MATCH(F11,TemporalHabitats,0),MATCH(J11,TemporalConditions,0)),"")</f>
        <v>5</v>
      </c>
      <c r="P11" s="82">
        <v>0</v>
      </c>
      <c r="Q11" s="82">
        <v>0</v>
      </c>
      <c r="R11" s="507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1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22">
        <f>IFERROR(IF(S11="Check Data ⚠","Check Data ⚠",VLOOKUP(S11,'G-4 Temporal multipliers'!$A$4:$C$37,3,FALSE)),"")</f>
        <v>0.83682870060000003</v>
      </c>
      <c r="U11" s="523" t="str">
        <f>IF(F11="","",VLOOKUP(F11,'G-3 Multipliers'!$A$2:$E$129,2,FALSE))</f>
        <v>Low</v>
      </c>
      <c r="V11" s="520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20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4">
        <f>IFERROR(IF(E11="","",VLOOKUP(W11, 'G-3 Multipliers'!$P$2:$Q$6,2,FALSE)),"")</f>
        <v>1</v>
      </c>
      <c r="Y11" s="529">
        <f>IFERROR(G11*I11*K11*N11*T11*X11,"")</f>
        <v>20.126801390166772</v>
      </c>
      <c r="Z11" s="239" t="s">
        <v>1564</v>
      </c>
      <c r="AA11" s="240"/>
      <c r="AE11" s="54">
        <f t="shared" ref="AE11:AE74" si="1">IFERROR(INDEX(TemporalData,MATCH(F11,TemporalHabitats,0),MATCH($AE$10,TemporalConditions,0)),"")</f>
        <v>2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4" t="str">
        <f>IFERROR(INDEX('G-1 All Habitats'!$AG$3:$AG$15,MATCH(D12,'G-1 All Habitats'!$AF$3:$AF$15,0)),"")</f>
        <v>Lakes</v>
      </c>
      <c r="D12" s="146" t="s">
        <v>72</v>
      </c>
      <c r="E12" s="79" t="s">
        <v>543</v>
      </c>
      <c r="F12" s="246" t="str">
        <f>IFERROR(INDEX('G-1 All Habitats'!$B$3:$B$129,MATCH(E12,'G-1 All Habitats'!$A$3:$A$129,0)),"")</f>
        <v>Lakes - Ponds (Non- Priority Habitat)</v>
      </c>
      <c r="G12" s="70">
        <v>0.17199999999999999</v>
      </c>
      <c r="H12" s="498" t="str">
        <f>IF(F12="","",VLOOKUP(F12,'G-1 All Habitats'!$B$2:$M$129,10,FALSE))</f>
        <v>Medium</v>
      </c>
      <c r="I12" s="499">
        <f>IFERROR(VLOOKUP(H12,'G-1 All Habitats'!$V$3:$W$7,2,FALSE),"")</f>
        <v>4</v>
      </c>
      <c r="J12" s="71" t="s">
        <v>20</v>
      </c>
      <c r="K12" s="499">
        <f>IFERROR(INDEX('G-8 Condition Look up'!$A$3:$H$130,MATCH(F12,'G-8 Condition Look up'!$A$3:$A$130,0),MATCH(J12,'G-8 Condition Look up'!$A$3:$H$3,0)),"")</f>
        <v>2</v>
      </c>
      <c r="L12" s="71" t="s">
        <v>917</v>
      </c>
      <c r="M12" s="507" t="str">
        <f>IF(L12="","",IF(VLOOKUP(L12,'G-3 Multipliers'!$L$3:$N$6,2,FALSE)=0,"Spatial Data Missing",VLOOKUP(L12,'G-3 Multipliers'!$L$3:$N$6,2,FALSE)))</f>
        <v xml:space="preserve">Medium strategic significance </v>
      </c>
      <c r="N12" s="505">
        <f>IF(L12="","",IF(VLOOKUP(L12,'G-3 Multipliers'!$L$3:$N$6,3,FALSE)=0,"Spatial Data Missing",VLOOKUP(L12,'G-3 Multipliers'!$L$3:$N$6,3,FALSE)))</f>
        <v>1.1000000000000001</v>
      </c>
      <c r="O12" s="498">
        <f t="shared" si="0"/>
        <v>3</v>
      </c>
      <c r="P12" s="82">
        <v>0</v>
      </c>
      <c r="Q12" s="82">
        <v>0</v>
      </c>
      <c r="R12" s="507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1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</v>
      </c>
      <c r="T12" s="522">
        <f>IFERROR(IF(S12="Check Data ⚠","Check Data ⚠",VLOOKUP(S12,'G-4 Temporal multipliers'!$A$4:$C$37,3,FALSE)),"")</f>
        <v>0.898632125</v>
      </c>
      <c r="U12" s="523" t="str">
        <f>IF(F12="","",VLOOKUP(F12,'G-3 Multipliers'!$A$2:$E$129,2,FALSE))</f>
        <v>Low</v>
      </c>
      <c r="V12" s="520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20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4">
        <f>IFERROR(IF(E12="","",VLOOKUP(W12, 'G-3 Multipliers'!$P$2:$Q$6,2,FALSE)),"")</f>
        <v>1</v>
      </c>
      <c r="Y12" s="529">
        <f t="shared" ref="Y12:Y75" si="5">IFERROR(G12*I12*K12*N12*T12*X12,"")</f>
        <v>1.3601695844000001</v>
      </c>
      <c r="Z12" s="239" t="s">
        <v>1565</v>
      </c>
      <c r="AA12" s="240"/>
      <c r="AE12" s="54">
        <f t="shared" si="1"/>
        <v>1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4" t="str">
        <f>IFERROR(INDEX('G-1 All Habitats'!$AG$3:$AG$15,MATCH(D13,'G-1 All Habitats'!$AF$3:$AF$15,0)),"")</f>
        <v>Heathland_and_shrub</v>
      </c>
      <c r="D13" s="146" t="s">
        <v>71</v>
      </c>
      <c r="E13" s="79" t="s">
        <v>495</v>
      </c>
      <c r="F13" s="246" t="str">
        <f>IFERROR(INDEX('G-1 All Habitats'!$B$3:$B$129,MATCH(E13,'G-1 All Habitats'!$A$3:$A$129,0)),"")</f>
        <v>Heathland and shrub - Mixed scrub</v>
      </c>
      <c r="G13" s="70">
        <v>1.0744</v>
      </c>
      <c r="H13" s="498" t="str">
        <f>IF(F13="","",VLOOKUP(F13,'G-1 All Habitats'!$B$2:$M$129,10,FALSE))</f>
        <v>Medium</v>
      </c>
      <c r="I13" s="499">
        <f>IFERROR(VLOOKUP(H13,'G-1 All Habitats'!$V$3:$W$7,2,FALSE),"")</f>
        <v>4</v>
      </c>
      <c r="J13" s="71" t="s">
        <v>21</v>
      </c>
      <c r="K13" s="499">
        <f>IFERROR(INDEX('G-8 Condition Look up'!$A$3:$H$130,MATCH(F13,'G-8 Condition Look up'!$A$3:$A$130,0),MATCH(J13,'G-8 Condition Look up'!$A$3:$H$3,0)),"")</f>
        <v>3</v>
      </c>
      <c r="L13" s="71" t="s">
        <v>917</v>
      </c>
      <c r="M13" s="507" t="str">
        <f>IF(L13="","",IF(VLOOKUP(L13,'G-3 Multipliers'!$L$3:$N$6,2,FALSE)=0,"Spatial Data Missing",VLOOKUP(L13,'G-3 Multipliers'!$L$3:$N$6,2,FALSE)))</f>
        <v xml:space="preserve">Medium strategic significance </v>
      </c>
      <c r="N13" s="505">
        <f>IF(L13="","",IF(VLOOKUP(L13,'G-3 Multipliers'!$L$3:$N$6,3,FALSE)=0,"Spatial Data Missing",VLOOKUP(L13,'G-3 Multipliers'!$L$3:$N$6,3,FALSE)))</f>
        <v>1.1000000000000001</v>
      </c>
      <c r="O13" s="498">
        <f t="shared" si="0"/>
        <v>10</v>
      </c>
      <c r="P13" s="82">
        <v>0</v>
      </c>
      <c r="Q13" s="82">
        <v>0</v>
      </c>
      <c r="R13" s="507" t="str">
        <f t="shared" si="2"/>
        <v>Standard time to target condition applied</v>
      </c>
      <c r="S13" s="521">
        <f t="shared" si="3"/>
        <v>10</v>
      </c>
      <c r="T13" s="522">
        <f>IFERROR(IF(S13="Check Data ⚠","Check Data ⚠",VLOOKUP(S13,'G-4 Temporal multipliers'!$A$4:$C$37,3,FALSE)),"")</f>
        <v>0.70028227419999989</v>
      </c>
      <c r="U13" s="523" t="str">
        <f>IF(F13="","",VLOOKUP(F13,'G-3 Multipliers'!$A$2:$E$129,2,FALSE))</f>
        <v>Low</v>
      </c>
      <c r="V13" s="520" t="str">
        <f t="shared" si="4"/>
        <v>Standard difficulty applied</v>
      </c>
      <c r="W13" s="520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4">
        <f>IFERROR(IF(E13="","",VLOOKUP(W13, 'G-3 Multipliers'!$P$2:$Q$6,2,FALSE)),"")</f>
        <v>1</v>
      </c>
      <c r="Y13" s="529">
        <f t="shared" si="5"/>
        <v>9.9314592352863365</v>
      </c>
      <c r="Z13" s="239" t="s">
        <v>1566</v>
      </c>
      <c r="AA13" s="240"/>
      <c r="AE13" s="54">
        <f t="shared" si="1"/>
        <v>1</v>
      </c>
    </row>
    <row r="14" spans="1:34" ht="42.75" x14ac:dyDescent="0.2">
      <c r="A14" s="47" t="str">
        <f>IFERROR(INDEX('G-8 Condition Look up'!$I$4:$I$130,MATCH(F14,'G-8 Condition Look up'!$A$4:$A$130,0)),"")</f>
        <v>Cond4</v>
      </c>
      <c r="C14" s="384" t="str">
        <f>IFERROR(INDEX('G-1 All Habitats'!$AG$3:$AG$15,MATCH(D14,'G-1 All Habitats'!$AF$3:$AF$15,0)),"")</f>
        <v>Grassland</v>
      </c>
      <c r="D14" s="146" t="s">
        <v>70</v>
      </c>
      <c r="E14" s="79" t="s">
        <v>455</v>
      </c>
      <c r="F14" s="246" t="str">
        <f>IFERROR(INDEX('G-1 All Habitats'!$B$3:$B$129,MATCH(E14,'G-1 All Habitats'!$A$3:$A$129,0)),"")</f>
        <v>Grassland - Other neutral grassland</v>
      </c>
      <c r="G14" s="70">
        <v>0.1056</v>
      </c>
      <c r="H14" s="498" t="str">
        <f>IF(F14="","",VLOOKUP(F14,'G-1 All Habitats'!$B$2:$M$129,10,FALSE))</f>
        <v>Medium</v>
      </c>
      <c r="I14" s="499">
        <f>IFERROR(VLOOKUP(H14,'G-1 All Habitats'!$V$3:$W$7,2,FALSE),"")</f>
        <v>4</v>
      </c>
      <c r="J14" s="71" t="s">
        <v>242</v>
      </c>
      <c r="K14" s="499">
        <f>IFERROR(INDEX('G-8 Condition Look up'!$A$3:$H$130,MATCH(F14,'G-8 Condition Look up'!$A$3:$A$130,0),MATCH(J14,'G-8 Condition Look up'!$A$3:$H$3,0)),"")</f>
        <v>1</v>
      </c>
      <c r="L14" s="71" t="s">
        <v>917</v>
      </c>
      <c r="M14" s="507" t="str">
        <f>IF(L14="","",IF(VLOOKUP(L14,'G-3 Multipliers'!$L$3:$N$6,2,FALSE)=0,"Spatial Data Missing",VLOOKUP(L14,'G-3 Multipliers'!$L$3:$N$6,2,FALSE)))</f>
        <v xml:space="preserve">Medium strategic significance </v>
      </c>
      <c r="N14" s="505">
        <f>IF(L14="","",IF(VLOOKUP(L14,'G-3 Multipliers'!$L$3:$N$6,3,FALSE)=0,"Spatial Data Missing",VLOOKUP(L14,'G-3 Multipliers'!$L$3:$N$6,3,FALSE)))</f>
        <v>1.1000000000000001</v>
      </c>
      <c r="O14" s="498">
        <f t="shared" si="0"/>
        <v>2</v>
      </c>
      <c r="P14" s="82">
        <v>0</v>
      </c>
      <c r="Q14" s="82">
        <v>0</v>
      </c>
      <c r="R14" s="507" t="str">
        <f t="shared" si="2"/>
        <v>Standard time to target condition applied</v>
      </c>
      <c r="S14" s="521">
        <f t="shared" si="3"/>
        <v>2</v>
      </c>
      <c r="T14" s="522">
        <f>IFERROR(IF(S14="Check Data ⚠","Check Data ⚠",VLOOKUP(S14,'G-4 Temporal multipliers'!$A$4:$C$37,3,FALSE)),"")</f>
        <v>0.93122499999999997</v>
      </c>
      <c r="U14" s="523" t="str">
        <f>IF(F14="","",VLOOKUP(F14,'G-3 Multipliers'!$A$2:$E$129,2,FALSE))</f>
        <v>Low</v>
      </c>
      <c r="V14" s="520" t="str">
        <f t="shared" si="4"/>
        <v>Standard difficulty applied</v>
      </c>
      <c r="W14" s="520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4">
        <f>IFERROR(IF(E14="","",VLOOKUP(W14, 'G-3 Multipliers'!$P$2:$Q$6,2,FALSE)),"")</f>
        <v>1</v>
      </c>
      <c r="Y14" s="529">
        <f t="shared" si="5"/>
        <v>0.43268438400000003</v>
      </c>
      <c r="Z14" s="239" t="s">
        <v>1561</v>
      </c>
      <c r="AA14" s="240"/>
      <c r="AE14" s="54">
        <f t="shared" si="1"/>
        <v>2</v>
      </c>
    </row>
    <row r="15" spans="1:34" ht="28.5" x14ac:dyDescent="0.2">
      <c r="A15" s="47" t="str">
        <f>IFERROR(INDEX('G-8 Condition Look up'!$I$4:$I$130,MATCH(F15,'G-8 Condition Look up'!$A$4:$A$130,0)),"")</f>
        <v>Cond4</v>
      </c>
      <c r="C15" s="384" t="str">
        <f>IFERROR(INDEX('G-1 All Habitats'!$AG$3:$AG$15,MATCH(D15,'G-1 All Habitats'!$AF$3:$AF$15,0)),"")</f>
        <v>Urban</v>
      </c>
      <c r="D15" s="146" t="s">
        <v>74</v>
      </c>
      <c r="E15" s="79" t="s">
        <v>627</v>
      </c>
      <c r="F15" s="246" t="str">
        <f>IFERROR(INDEX('G-1 All Habitats'!$B$3:$B$129,MATCH(E15,'G-1 All Habitats'!$A$3:$A$129,0)),"")</f>
        <v>Urban - Urban Tree</v>
      </c>
      <c r="G15" s="70">
        <v>0.1343</v>
      </c>
      <c r="H15" s="498" t="str">
        <f>IF(F15="","",VLOOKUP(F15,'G-1 All Habitats'!$B$2:$M$129,10,FALSE))</f>
        <v>Medium</v>
      </c>
      <c r="I15" s="499">
        <f>IFERROR(VLOOKUP(H15,'G-1 All Habitats'!$V$3:$W$7,2,FALSE),"")</f>
        <v>4</v>
      </c>
      <c r="J15" s="71" t="s">
        <v>20</v>
      </c>
      <c r="K15" s="499">
        <f>IFERROR(INDEX('G-8 Condition Look up'!$A$3:$H$130,MATCH(F15,'G-8 Condition Look up'!$A$3:$A$130,0),MATCH(J15,'G-8 Condition Look up'!$A$3:$H$3,0)),"")</f>
        <v>2</v>
      </c>
      <c r="L15" s="71" t="s">
        <v>917</v>
      </c>
      <c r="M15" s="507" t="str">
        <f>IF(L15="","",IF(VLOOKUP(L15,'G-3 Multipliers'!$L$3:$N$6,2,FALSE)=0,"Spatial Data Missing",VLOOKUP(L15,'G-3 Multipliers'!$L$3:$N$6,2,FALSE)))</f>
        <v xml:space="preserve">Medium strategic significance </v>
      </c>
      <c r="N15" s="505">
        <f>IF(L15="","",IF(VLOOKUP(L15,'G-3 Multipliers'!$L$3:$N$6,3,FALSE)=0,"Spatial Data Missing",VLOOKUP(L15,'G-3 Multipliers'!$L$3:$N$6,3,FALSE)))</f>
        <v>1.1000000000000001</v>
      </c>
      <c r="O15" s="498">
        <f t="shared" si="0"/>
        <v>27</v>
      </c>
      <c r="P15" s="82">
        <v>0</v>
      </c>
      <c r="Q15" s="82">
        <v>0</v>
      </c>
      <c r="R15" s="507" t="str">
        <f t="shared" si="2"/>
        <v>Standard time to target condition applied</v>
      </c>
      <c r="S15" s="521">
        <f t="shared" si="3"/>
        <v>27</v>
      </c>
      <c r="T15" s="522">
        <f>IFERROR(IF(S15="Check Data ⚠","Check Data ⚠",VLOOKUP(S15,'G-4 Temporal multipliers'!$A$4:$C$37,3,FALSE)),"")</f>
        <v>0.38215316459999998</v>
      </c>
      <c r="U15" s="523" t="str">
        <f>IF(F15="","",VLOOKUP(F15,'G-3 Multipliers'!$A$2:$E$129,2,FALSE))</f>
        <v>Low</v>
      </c>
      <c r="V15" s="520" t="str">
        <f t="shared" si="4"/>
        <v>Standard difficulty applied</v>
      </c>
      <c r="W15" s="520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4">
        <f>IFERROR(IF(E15="","",VLOOKUP(W15, 'G-3 Multipliers'!$P$2:$Q$6,2,FALSE)),"")</f>
        <v>1</v>
      </c>
      <c r="Y15" s="529">
        <f t="shared" si="5"/>
        <v>0.45164389605086408</v>
      </c>
      <c r="Z15" s="239" t="s">
        <v>1568</v>
      </c>
      <c r="AA15" s="240"/>
      <c r="AE15" s="54">
        <f t="shared" si="1"/>
        <v>10</v>
      </c>
    </row>
    <row r="16" spans="1:34" ht="71.25" x14ac:dyDescent="0.2">
      <c r="A16" s="47" t="str">
        <f>IFERROR(INDEX('G-8 Condition Look up'!$I$4:$I$130,MATCH(F16,'G-8 Condition Look up'!$A$4:$A$130,0)),"")</f>
        <v>Cond2</v>
      </c>
      <c r="C16" s="384" t="str">
        <f>IFERROR(INDEX('G-1 All Habitats'!$AG$3:$AG$15,MATCH(D16,'G-1 All Habitats'!$AF$3:$AF$15,0)),"")</f>
        <v>Urban</v>
      </c>
      <c r="D16" s="146" t="s">
        <v>74</v>
      </c>
      <c r="E16" s="79" t="s">
        <v>586</v>
      </c>
      <c r="F16" s="246" t="str">
        <f>IFERROR(INDEX('G-1 All Habitats'!$B$3:$B$129,MATCH(E16,'G-1 All Habitats'!$A$3:$A$129,0)),"")</f>
        <v>Urban - Artificial unvegetated, unsealed surface</v>
      </c>
      <c r="G16" s="70">
        <v>0.2</v>
      </c>
      <c r="H16" s="498" t="str">
        <f>IF(F16="","",VLOOKUP(F16,'G-1 All Habitats'!$B$2:$M$129,10,FALSE))</f>
        <v>V.Low</v>
      </c>
      <c r="I16" s="499">
        <f>IFERROR(VLOOKUP(H16,'G-1 All Habitats'!$V$3:$W$7,2,FALSE),"")</f>
        <v>0</v>
      </c>
      <c r="J16" s="71" t="s">
        <v>407</v>
      </c>
      <c r="K16" s="499">
        <f>IFERROR(INDEX('G-8 Condition Look up'!$A$3:$H$130,MATCH(F16,'G-8 Condition Look up'!$A$3:$A$130,0),MATCH(J16,'G-8 Condition Look up'!$A$3:$H$3,0)),"")</f>
        <v>0</v>
      </c>
      <c r="L16" s="71" t="s">
        <v>921</v>
      </c>
      <c r="M16" s="507" t="str">
        <f>IF(L16="","",IF(VLOOKUP(L16,'G-3 Multipliers'!$L$3:$N$6,2,FALSE)=0,"Spatial Data Missing",VLOOKUP(L16,'G-3 Multipliers'!$L$3:$N$6,2,FALSE)))</f>
        <v>Low Strategic Significance</v>
      </c>
      <c r="N16" s="505">
        <f>IF(L16="","",IF(VLOOKUP(L16,'G-3 Multipliers'!$L$3:$N$6,3,FALSE)=0,"Spatial Data Missing",VLOOKUP(L16,'G-3 Multipliers'!$L$3:$N$6,3,FALSE)))</f>
        <v>1</v>
      </c>
      <c r="O16" s="498">
        <f t="shared" si="0"/>
        <v>0</v>
      </c>
      <c r="P16" s="82">
        <v>0</v>
      </c>
      <c r="Q16" s="82">
        <v>0</v>
      </c>
      <c r="R16" s="507" t="str">
        <f t="shared" si="2"/>
        <v>Standard time to target condition applied</v>
      </c>
      <c r="S16" s="521">
        <f t="shared" si="3"/>
        <v>0</v>
      </c>
      <c r="T16" s="522">
        <f>IFERROR(IF(S16="Check Data ⚠","Check Data ⚠",VLOOKUP(S16,'G-4 Temporal multipliers'!$A$4:$C$37,3,FALSE)),"")</f>
        <v>1</v>
      </c>
      <c r="U16" s="523" t="str">
        <f>IF(F16="","",VLOOKUP(F16,'G-3 Multipliers'!$A$2:$E$129,2,FALSE))</f>
        <v>Low</v>
      </c>
      <c r="V16" s="520" t="str">
        <f t="shared" si="4"/>
        <v>Standard difficulty applied</v>
      </c>
      <c r="W16" s="520" t="str">
        <f>IF(E16="","",IF(AND(V16="Standard difficulty applied",O16&gt;P16),U16,IF(AND(V16="Low Difficulty - only applicable if all habitat created before losses",P16&gt;=O16),"Low",VLOOKUP(F16,'G-3 Multipliers'!$A$2:$E$129,4,FALSE))))</f>
        <v>Low</v>
      </c>
      <c r="X16" s="524">
        <f>IFERROR(IF(E16="","",VLOOKUP(W16, 'G-3 Multipliers'!$P$2:$Q$6,2,FALSE)),"")</f>
        <v>1</v>
      </c>
      <c r="Y16" s="529">
        <f t="shared" si="5"/>
        <v>0</v>
      </c>
      <c r="Z16" s="239" t="s">
        <v>1563</v>
      </c>
      <c r="AA16" s="240"/>
      <c r="AE16" s="54" t="str">
        <f t="shared" si="1"/>
        <v>Not Possible</v>
      </c>
    </row>
    <row r="17" spans="1:31" ht="57" x14ac:dyDescent="0.2">
      <c r="A17" s="47" t="str">
        <f>IFERROR(INDEX('G-8 Condition Look up'!$I$4:$I$130,MATCH(F17,'G-8 Condition Look up'!$A$4:$A$130,0)),"")</f>
        <v>Cond2</v>
      </c>
      <c r="C17" s="384" t="str">
        <f>IFERROR(INDEX('G-1 All Habitats'!$AG$3:$AG$15,MATCH(D17,'G-1 All Habitats'!$AF$3:$AF$15,0)),"")</f>
        <v>Urban</v>
      </c>
      <c r="D17" s="146" t="s">
        <v>74</v>
      </c>
      <c r="E17" s="79" t="s">
        <v>599</v>
      </c>
      <c r="F17" s="246" t="str">
        <f>IFERROR(INDEX('G-1 All Habitats'!$B$3:$B$129,MATCH(E17,'G-1 All Habitats'!$A$3:$A$129,0)),"")</f>
        <v>Urban - Developed land; sealed surface</v>
      </c>
      <c r="G17" s="70">
        <v>9.9</v>
      </c>
      <c r="H17" s="498" t="str">
        <f>IF(F17="","",VLOOKUP(F17,'G-1 All Habitats'!$B$2:$M$129,10,FALSE))</f>
        <v>V.Low</v>
      </c>
      <c r="I17" s="499">
        <f>IFERROR(VLOOKUP(H17,'G-1 All Habitats'!$V$3:$W$7,2,FALSE),"")</f>
        <v>0</v>
      </c>
      <c r="J17" s="71" t="s">
        <v>407</v>
      </c>
      <c r="K17" s="499">
        <f>IFERROR(INDEX('G-8 Condition Look up'!$A$3:$H$130,MATCH(F17,'G-8 Condition Look up'!$A$3:$A$130,0),MATCH(J17,'G-8 Condition Look up'!$A$3:$H$3,0)),"")</f>
        <v>0</v>
      </c>
      <c r="L17" s="71" t="s">
        <v>921</v>
      </c>
      <c r="M17" s="507" t="str">
        <f>IF(L17="","",IF(VLOOKUP(L17,'G-3 Multipliers'!$L$3:$N$6,2,FALSE)=0,"Spatial Data Missing",VLOOKUP(L17,'G-3 Multipliers'!$L$3:$N$6,2,FALSE)))</f>
        <v>Low Strategic Significance</v>
      </c>
      <c r="N17" s="505">
        <f>IF(L17="","",IF(VLOOKUP(L17,'G-3 Multipliers'!$L$3:$N$6,3,FALSE)=0,"Spatial Data Missing",VLOOKUP(L17,'G-3 Multipliers'!$L$3:$N$6,3,FALSE)))</f>
        <v>1</v>
      </c>
      <c r="O17" s="498">
        <f t="shared" si="0"/>
        <v>0</v>
      </c>
      <c r="P17" s="82">
        <v>0</v>
      </c>
      <c r="Q17" s="82">
        <v>0</v>
      </c>
      <c r="R17" s="507" t="str">
        <f t="shared" si="2"/>
        <v>Standard time to target condition applied</v>
      </c>
      <c r="S17" s="521">
        <f t="shared" si="3"/>
        <v>0</v>
      </c>
      <c r="T17" s="522">
        <f>IFERROR(IF(S17="Check Data ⚠","Check Data ⚠",VLOOKUP(S17,'G-4 Temporal multipliers'!$A$4:$C$37,3,FALSE)),"")</f>
        <v>1</v>
      </c>
      <c r="U17" s="523" t="str">
        <f>IF(F17="","",VLOOKUP(F17,'G-3 Multipliers'!$A$2:$E$129,2,FALSE))</f>
        <v>Low</v>
      </c>
      <c r="V17" s="520" t="str">
        <f t="shared" si="4"/>
        <v>Standard difficulty applied</v>
      </c>
      <c r="W17" s="520" t="str">
        <f>IF(E17="","",IF(AND(V17="Standard difficulty applied",O17&gt;P17),U17,IF(AND(V17="Low Difficulty - only applicable if all habitat created before losses",P17&gt;=O17),"Low",VLOOKUP(F17,'G-3 Multipliers'!$A$2:$E$129,4,FALSE))))</f>
        <v>Medium</v>
      </c>
      <c r="X17" s="524">
        <f>IFERROR(IF(E17="","",VLOOKUP(W17, 'G-3 Multipliers'!$P$2:$Q$6,2,FALSE)),"")</f>
        <v>0.67</v>
      </c>
      <c r="Y17" s="529">
        <f t="shared" si="5"/>
        <v>0</v>
      </c>
      <c r="Z17" s="239" t="s">
        <v>1562</v>
      </c>
      <c r="AA17" s="240"/>
      <c r="AE17" s="54" t="str">
        <f t="shared" si="1"/>
        <v>Not Possible</v>
      </c>
    </row>
    <row r="18" spans="1:31" ht="42.75" x14ac:dyDescent="0.2">
      <c r="A18" s="47" t="str">
        <f>IFERROR(INDEX('G-8 Condition Look up'!$I$4:$I$130,MATCH(F18,'G-8 Condition Look up'!$A$4:$A$130,0)),"")</f>
        <v>Cond1</v>
      </c>
      <c r="C18" s="384" t="str">
        <f>IFERROR(INDEX('G-1 All Habitats'!$AG$3:$AG$15,MATCH(D18,'G-1 All Habitats'!$AF$3:$AF$15,0)),"")</f>
        <v>Urban</v>
      </c>
      <c r="D18" s="146" t="s">
        <v>74</v>
      </c>
      <c r="E18" s="79" t="s">
        <v>615</v>
      </c>
      <c r="F18" s="246" t="str">
        <f>IFERROR(INDEX('G-1 All Habitats'!$B$3:$B$129,MATCH(E18,'G-1 All Habitats'!$A$3:$A$129,0)),"")</f>
        <v>Urban - Introduced shrub</v>
      </c>
      <c r="G18" s="70">
        <v>3.2099999999999997E-2</v>
      </c>
      <c r="H18" s="498" t="str">
        <f>IF(F18="","",VLOOKUP(F18,'G-1 All Habitats'!$B$2:$M$129,10,FALSE))</f>
        <v>Low</v>
      </c>
      <c r="I18" s="499">
        <f>IFERROR(VLOOKUP(H18,'G-1 All Habitats'!$V$3:$W$7,2,FALSE),"")</f>
        <v>2</v>
      </c>
      <c r="J18" s="71" t="s">
        <v>403</v>
      </c>
      <c r="K18" s="499">
        <f>IFERROR(INDEX('G-8 Condition Look up'!$A$3:$H$130,MATCH(F18,'G-8 Condition Look up'!$A$3:$A$130,0),MATCH(J18,'G-8 Condition Look up'!$A$3:$H$3,0)),"")</f>
        <v>1</v>
      </c>
      <c r="L18" s="71" t="s">
        <v>921</v>
      </c>
      <c r="M18" s="507" t="str">
        <f>IF(L18="","",IF(VLOOKUP(L18,'G-3 Multipliers'!$L$3:$N$6,2,FALSE)=0,"Spatial Data Missing",VLOOKUP(L18,'G-3 Multipliers'!$L$3:$N$6,2,FALSE)))</f>
        <v>Low Strategic Significance</v>
      </c>
      <c r="N18" s="505">
        <f>IF(L18="","",IF(VLOOKUP(L18,'G-3 Multipliers'!$L$3:$N$6,3,FALSE)=0,"Spatial Data Missing",VLOOKUP(L18,'G-3 Multipliers'!$L$3:$N$6,3,FALSE)))</f>
        <v>1</v>
      </c>
      <c r="O18" s="498">
        <f t="shared" si="0"/>
        <v>1</v>
      </c>
      <c r="P18" s="82">
        <v>0</v>
      </c>
      <c r="Q18" s="82">
        <v>0</v>
      </c>
      <c r="R18" s="507" t="str">
        <f t="shared" si="2"/>
        <v>Standard time to target condition applied</v>
      </c>
      <c r="S18" s="521">
        <f t="shared" si="3"/>
        <v>1</v>
      </c>
      <c r="T18" s="522">
        <f>IFERROR(IF(S18="Check Data ⚠","Check Data ⚠",VLOOKUP(S18,'G-4 Temporal multipliers'!$A$4:$C$37,3,FALSE)),"")</f>
        <v>0.96499999999999997</v>
      </c>
      <c r="U18" s="523" t="str">
        <f>IF(F18="","",VLOOKUP(F18,'G-3 Multipliers'!$A$2:$E$129,2,FALSE))</f>
        <v>Low</v>
      </c>
      <c r="V18" s="520" t="str">
        <f t="shared" si="4"/>
        <v>Standard difficulty applied</v>
      </c>
      <c r="W18" s="520" t="str">
        <f>IF(E18="","",IF(AND(V18="Standard difficulty applied",O18&gt;P18),U18,IF(AND(V18="Low Difficulty - only applicable if all habitat created before losses",P18&gt;=O18),"Low",VLOOKUP(F18,'G-3 Multipliers'!$A$2:$E$129,4,FALSE))))</f>
        <v>Low</v>
      </c>
      <c r="X18" s="524">
        <f>IFERROR(IF(E18="","",VLOOKUP(W18, 'G-3 Multipliers'!$P$2:$Q$6,2,FALSE)),"")</f>
        <v>1</v>
      </c>
      <c r="Y18" s="529">
        <f t="shared" si="5"/>
        <v>6.1952999999999994E-2</v>
      </c>
      <c r="Z18" s="239" t="s">
        <v>1569</v>
      </c>
      <c r="AA18" s="240"/>
      <c r="AE18" s="54" t="str">
        <f t="shared" si="1"/>
        <v>Not Possible</v>
      </c>
    </row>
    <row r="19" spans="1:31" x14ac:dyDescent="0.2">
      <c r="A19" s="47" t="str">
        <f>IFERROR(INDEX('G-8 Condition Look up'!$I$4:$I$130,MATCH(F19,'G-8 Condition Look up'!$A$4:$A$130,0)),"")</f>
        <v/>
      </c>
      <c r="C19" s="384" t="str">
        <f>IFERROR(INDEX('G-1 All Habitats'!$AG$3:$AG$15,MATCH(D19,'G-1 All Habitats'!$AF$3:$AF$15,0)),"")</f>
        <v/>
      </c>
      <c r="D19" s="146"/>
      <c r="E19" s="79"/>
      <c r="F19" s="246" t="str">
        <f>IFERROR(INDEX('G-1 All Habitats'!$B$3:$B$129,MATCH(E19,'G-1 All Habitats'!$A$3:$A$129,0)),"")</f>
        <v/>
      </c>
      <c r="G19" s="70"/>
      <c r="H19" s="498" t="str">
        <f>IF(F19="","",VLOOKUP(F19,'G-1 All Habitats'!$B$2:$M$129,10,FALSE))</f>
        <v/>
      </c>
      <c r="I19" s="499" t="str">
        <f>IFERROR(VLOOKUP(H19,'G-1 All Habitats'!$V$3:$W$7,2,FALSE),"")</f>
        <v/>
      </c>
      <c r="J19" s="71"/>
      <c r="K19" s="499" t="str">
        <f>IFERROR(INDEX('G-8 Condition Look up'!$A$3:$H$130,MATCH(F19,'G-8 Condition Look up'!$A$3:$A$130,0),MATCH(J19,'G-8 Condition Look up'!$A$3:$H$3,0)),"")</f>
        <v/>
      </c>
      <c r="L19" s="71"/>
      <c r="M19" s="507" t="str">
        <f>IF(L19="","",IF(VLOOKUP(L19,'G-3 Multipliers'!$L$3:$N$6,2,FALSE)=0,"Spatial Data Missing",VLOOKUP(L19,'G-3 Multipliers'!$L$3:$N$6,2,FALSE)))</f>
        <v/>
      </c>
      <c r="N19" s="505" t="str">
        <f>IF(L19="","",IF(VLOOKUP(L19,'G-3 Multipliers'!$L$3:$N$6,3,FALSE)=0,"Spatial Data Missing",VLOOKUP(L19,'G-3 Multipliers'!$L$3:$N$6,3,FALSE)))</f>
        <v/>
      </c>
      <c r="O19" s="498" t="str">
        <f t="shared" si="0"/>
        <v/>
      </c>
      <c r="P19" s="82"/>
      <c r="Q19" s="82"/>
      <c r="R19" s="507" t="str">
        <f t="shared" si="2"/>
        <v/>
      </c>
      <c r="S19" s="521" t="str">
        <f t="shared" si="3"/>
        <v/>
      </c>
      <c r="T19" s="522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4" t="str">
        <f>IFERROR(IF(E19="","",VLOOKUP(W19, 'G-3 Multipliers'!$P$2:$Q$6,2,FALSE)),"")</f>
        <v/>
      </c>
      <c r="Y19" s="529" t="str">
        <f t="shared" si="5"/>
        <v/>
      </c>
      <c r="Z19" s="239"/>
      <c r="AA19" s="240"/>
      <c r="AE19" s="54" t="str">
        <f t="shared" si="1"/>
        <v/>
      </c>
    </row>
    <row r="20" spans="1:31" x14ac:dyDescent="0.2">
      <c r="A20" s="47" t="str">
        <f>IFERROR(INDEX('G-8 Condition Look up'!$I$4:$I$130,MATCH(F20,'G-8 Condition Look up'!$A$4:$A$130,0)),"")</f>
        <v/>
      </c>
      <c r="C20" s="384" t="str">
        <f>IFERROR(INDEX('G-1 All Habitats'!$AG$3:$AG$15,MATCH(D20,'G-1 All Habitats'!$AF$3:$AF$15,0)),"")</f>
        <v/>
      </c>
      <c r="D20" s="146"/>
      <c r="E20" s="79"/>
      <c r="F20" s="246" t="str">
        <f>IFERROR(INDEX('G-1 All Habitats'!$B$3:$B$129,MATCH(E20,'G-1 All Habitats'!$A$3:$A$129,0)),"")</f>
        <v/>
      </c>
      <c r="G20" s="70"/>
      <c r="H20" s="498" t="str">
        <f>IF(F20="","",VLOOKUP(F20,'G-1 All Habitats'!$B$2:$M$129,10,FALSE))</f>
        <v/>
      </c>
      <c r="I20" s="499" t="str">
        <f>IFERROR(VLOOKUP(H20,'G-1 All Habitats'!$V$3:$W$7,2,FALSE),"")</f>
        <v/>
      </c>
      <c r="J20" s="71"/>
      <c r="K20" s="499" t="str">
        <f>IFERROR(INDEX('G-8 Condition Look up'!$A$3:$H$130,MATCH(F20,'G-8 Condition Look up'!$A$3:$A$130,0),MATCH(J20,'G-8 Condition Look up'!$A$3:$H$3,0)),"")</f>
        <v/>
      </c>
      <c r="L20" s="71"/>
      <c r="M20" s="507" t="str">
        <f>IF(L20="","",IF(VLOOKUP(L20,'G-3 Multipliers'!$L$3:$N$6,2,FALSE)=0,"Spatial Data Missing",VLOOKUP(L20,'G-3 Multipliers'!$L$3:$N$6,2,FALSE)))</f>
        <v/>
      </c>
      <c r="N20" s="505" t="str">
        <f>IF(L20="","",IF(VLOOKUP(L20,'G-3 Multipliers'!$L$3:$N$6,3,FALSE)=0,"Spatial Data Missing",VLOOKUP(L20,'G-3 Multipliers'!$L$3:$N$6,3,FALSE)))</f>
        <v/>
      </c>
      <c r="O20" s="498" t="str">
        <f t="shared" si="0"/>
        <v/>
      </c>
      <c r="P20" s="82"/>
      <c r="Q20" s="82"/>
      <c r="R20" s="507" t="str">
        <f t="shared" si="2"/>
        <v/>
      </c>
      <c r="S20" s="521" t="str">
        <f t="shared" si="3"/>
        <v/>
      </c>
      <c r="T20" s="522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losses",P20&gt;=O20),"Low",VLOOKUP(F20,'G-3 Multipliers'!$A$2:$E$129,4,FALSE))))</f>
        <v/>
      </c>
      <c r="X20" s="524" t="str">
        <f>IFERROR(IF(E20="","",VLOOKUP(W20, 'G-3 Multipliers'!$P$2:$Q$6,2,FALSE)),"")</f>
        <v/>
      </c>
      <c r="Y20" s="529" t="str">
        <f t="shared" si="5"/>
        <v/>
      </c>
      <c r="Z20" s="239"/>
      <c r="AA20" s="240"/>
      <c r="AE20" s="54" t="str">
        <f t="shared" si="1"/>
        <v/>
      </c>
    </row>
    <row r="21" spans="1:31" x14ac:dyDescent="0.2">
      <c r="A21" s="47" t="str">
        <f>IFERROR(INDEX('G-8 Condition Look up'!$I$4:$I$130,MATCH(F21,'G-8 Condition Look up'!$A$4:$A$130,0)),"")</f>
        <v/>
      </c>
      <c r="C21" s="384" t="str">
        <f>IFERROR(INDEX('G-1 All Habitats'!$AG$3:$AG$15,MATCH(D21,'G-1 All Habitats'!$AF$3:$AF$15,0)),"")</f>
        <v/>
      </c>
      <c r="D21" s="146"/>
      <c r="E21" s="79"/>
      <c r="F21" s="246" t="str">
        <f>IFERROR(INDEX('G-1 All Habitats'!$B$3:$B$129,MATCH(E21,'G-1 All Habitats'!$A$3:$A$129,0)),"")</f>
        <v/>
      </c>
      <c r="G21" s="70"/>
      <c r="H21" s="498" t="str">
        <f>IF(F21="","",VLOOKUP(F21,'G-1 All Habitats'!$B$2:$M$129,10,FALSE))</f>
        <v/>
      </c>
      <c r="I21" s="499" t="str">
        <f>IFERROR(VLOOKUP(H21,'G-1 All Habitats'!$V$3:$W$7,2,FALSE),"")</f>
        <v/>
      </c>
      <c r="J21" s="71"/>
      <c r="K21" s="499" t="str">
        <f>IFERROR(INDEX('G-8 Condition Look up'!$A$3:$H$130,MATCH(F21,'G-8 Condition Look up'!$A$3:$A$130,0),MATCH(J21,'G-8 Condition Look up'!$A$3:$H$3,0)),"")</f>
        <v/>
      </c>
      <c r="L21" s="71"/>
      <c r="M21" s="507" t="str">
        <f>IF(L21="","",IF(VLOOKUP(L21,'G-3 Multipliers'!$L$3:$N$6,2,FALSE)=0,"Spatial Data Missing",VLOOKUP(L21,'G-3 Multipliers'!$L$3:$N$6,2,FALSE)))</f>
        <v/>
      </c>
      <c r="N21" s="505" t="str">
        <f>IF(L21="","",IF(VLOOKUP(L21,'G-3 Multipliers'!$L$3:$N$6,3,FALSE)=0,"Spatial Data Missing",VLOOKUP(L21,'G-3 Multipliers'!$L$3:$N$6,3,FALSE)))</f>
        <v/>
      </c>
      <c r="O21" s="498" t="str">
        <f t="shared" si="0"/>
        <v/>
      </c>
      <c r="P21" s="82"/>
      <c r="Q21" s="82"/>
      <c r="R21" s="507" t="str">
        <f t="shared" si="2"/>
        <v/>
      </c>
      <c r="S21" s="521" t="str">
        <f t="shared" si="3"/>
        <v/>
      </c>
      <c r="T21" s="522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4" t="str">
        <f>IFERROR(IF(E21="","",VLOOKUP(W21, 'G-3 Multipliers'!$P$2:$Q$6,2,FALSE)),"")</f>
        <v/>
      </c>
      <c r="Y21" s="529" t="str">
        <f t="shared" si="5"/>
        <v/>
      </c>
      <c r="Z21" s="239"/>
      <c r="AA21" s="240"/>
      <c r="AE21" s="54" t="str">
        <f t="shared" si="1"/>
        <v/>
      </c>
    </row>
    <row r="22" spans="1:31" x14ac:dyDescent="0.2">
      <c r="A22" s="47" t="str">
        <f>IFERROR(INDEX('G-8 Condition Look up'!$I$4:$I$130,MATCH(F22,'G-8 Condition Look up'!$A$4:$A$130,0)),"")</f>
        <v/>
      </c>
      <c r="C22" s="384" t="str">
        <f>IFERROR(INDEX('G-1 All Habitats'!$AG$3:$AG$15,MATCH(D22,'G-1 All Habitats'!$AF$3:$AF$15,0)),"")</f>
        <v/>
      </c>
      <c r="D22" s="146"/>
      <c r="E22" s="79"/>
      <c r="F22" s="246" t="str">
        <f>IFERROR(INDEX('G-1 All Habitats'!$B$3:$B$129,MATCH(E22,'G-1 All Habitats'!$A$3:$A$129,0)),"")</f>
        <v/>
      </c>
      <c r="G22" s="70"/>
      <c r="H22" s="498" t="str">
        <f>IF(F22="","",VLOOKUP(F22,'G-1 All Habitats'!$B$2:$M$129,10,FALSE))</f>
        <v/>
      </c>
      <c r="I22" s="499" t="str">
        <f>IFERROR(VLOOKUP(H22,'G-1 All Habitats'!$V$3:$W$7,2,FALSE),"")</f>
        <v/>
      </c>
      <c r="J22" s="71"/>
      <c r="K22" s="499" t="str">
        <f>IFERROR(INDEX('G-8 Condition Look up'!$A$3:$H$130,MATCH(F22,'G-8 Condition Look up'!$A$3:$A$130,0),MATCH(J22,'G-8 Condition Look up'!$A$3:$H$3,0)),"")</f>
        <v/>
      </c>
      <c r="L22" s="71"/>
      <c r="M22" s="507" t="str">
        <f>IF(L22="","",IF(VLOOKUP(L22,'G-3 Multipliers'!$L$3:$N$6,2,FALSE)=0,"Spatial Data Missing",VLOOKUP(L22,'G-3 Multipliers'!$L$3:$N$6,2,FALSE)))</f>
        <v/>
      </c>
      <c r="N22" s="505" t="str">
        <f>IF(L22="","",IF(VLOOKUP(L22,'G-3 Multipliers'!$L$3:$N$6,3,FALSE)=0,"Spatial Data Missing",VLOOKUP(L22,'G-3 Multipliers'!$L$3:$N$6,3,FALSE)))</f>
        <v/>
      </c>
      <c r="O22" s="498" t="str">
        <f t="shared" si="0"/>
        <v/>
      </c>
      <c r="P22" s="82"/>
      <c r="Q22" s="82"/>
      <c r="R22" s="507" t="str">
        <f t="shared" si="2"/>
        <v/>
      </c>
      <c r="S22" s="521" t="str">
        <f t="shared" si="3"/>
        <v/>
      </c>
      <c r="T22" s="522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4" t="str">
        <f>IFERROR(IF(E22="","",VLOOKUP(W22, 'G-3 Multipliers'!$P$2:$Q$6,2,FALSE)),"")</f>
        <v/>
      </c>
      <c r="Y22" s="529" t="str">
        <f t="shared" si="5"/>
        <v/>
      </c>
      <c r="Z22" s="239"/>
      <c r="AA22" s="240"/>
      <c r="AE22" s="54" t="str">
        <f t="shared" si="1"/>
        <v/>
      </c>
    </row>
    <row r="23" spans="1:31" x14ac:dyDescent="0.2">
      <c r="A23" s="47" t="str">
        <f>IFERROR(INDEX('G-8 Condition Look up'!$I$4:$I$130,MATCH(F23,'G-8 Condition Look up'!$A$4:$A$130,0)),"")</f>
        <v/>
      </c>
      <c r="C23" s="384" t="str">
        <f>IFERROR(INDEX('G-1 All Habitats'!$AG$3:$AG$15,MATCH(D23,'G-1 All Habitats'!$AF$3:$AF$15,0)),"")</f>
        <v/>
      </c>
      <c r="D23" s="146"/>
      <c r="E23" s="79"/>
      <c r="F23" s="246" t="str">
        <f>IFERROR(INDEX('G-1 All Habitats'!$B$3:$B$129,MATCH(E23,'G-1 All Habitats'!$A$3:$A$129,0)),"")</f>
        <v/>
      </c>
      <c r="G23" s="70"/>
      <c r="H23" s="498" t="str">
        <f>IF(F23="","",VLOOKUP(F23,'G-1 All Habitats'!$B$2:$M$129,10,FALSE))</f>
        <v/>
      </c>
      <c r="I23" s="499" t="str">
        <f>IFERROR(VLOOKUP(H23,'G-1 All Habitats'!$V$3:$W$7,2,FALSE),"")</f>
        <v/>
      </c>
      <c r="J23" s="71"/>
      <c r="K23" s="499" t="str">
        <f>IFERROR(INDEX('G-8 Condition Look up'!$A$3:$H$130,MATCH(F23,'G-8 Condition Look up'!$A$3:$A$130,0),MATCH(J23,'G-8 Condition Look up'!$A$3:$H$3,0)),"")</f>
        <v/>
      </c>
      <c r="L23" s="71"/>
      <c r="M23" s="507" t="str">
        <f>IF(L23="","",IF(VLOOKUP(L23,'G-3 Multipliers'!$L$3:$N$6,2,FALSE)=0,"Spatial Data Missing",VLOOKUP(L23,'G-3 Multipliers'!$L$3:$N$6,2,FALSE)))</f>
        <v/>
      </c>
      <c r="N23" s="505" t="str">
        <f>IF(L23="","",IF(VLOOKUP(L23,'G-3 Multipliers'!$L$3:$N$6,3,FALSE)=0,"Spatial Data Missing",VLOOKUP(L23,'G-3 Multipliers'!$L$3:$N$6,3,FALSE)))</f>
        <v/>
      </c>
      <c r="O23" s="498" t="str">
        <f t="shared" si="0"/>
        <v/>
      </c>
      <c r="P23" s="82"/>
      <c r="Q23" s="82"/>
      <c r="R23" s="507" t="str">
        <f t="shared" si="2"/>
        <v/>
      </c>
      <c r="S23" s="521" t="str">
        <f t="shared" si="3"/>
        <v/>
      </c>
      <c r="T23" s="522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4" t="str">
        <f>IFERROR(IF(E23="","",VLOOKUP(W23, 'G-3 Multipliers'!$P$2:$Q$6,2,FALSE)),"")</f>
        <v/>
      </c>
      <c r="Y23" s="529" t="str">
        <f t="shared" si="5"/>
        <v/>
      </c>
      <c r="Z23" s="239"/>
      <c r="AA23" s="240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4" t="str">
        <f>IFERROR(INDEX('G-1 All Habitats'!$AG$3:$AG$15,MATCH(D24,'G-1 All Habitats'!$AF$3:$AF$15,0)),"")</f>
        <v/>
      </c>
      <c r="D24" s="146"/>
      <c r="E24" s="79"/>
      <c r="F24" s="246" t="str">
        <f>IFERROR(INDEX('G-1 All Habitats'!$B$3:$B$129,MATCH(E24,'G-1 All Habitats'!$A$3:$A$129,0)),"")</f>
        <v/>
      </c>
      <c r="G24" s="70"/>
      <c r="H24" s="498" t="str">
        <f>IF(F24="","",VLOOKUP(F24,'G-1 All Habitats'!$B$2:$M$129,10,FALSE))</f>
        <v/>
      </c>
      <c r="I24" s="499" t="str">
        <f>IFERROR(VLOOKUP(H24,'G-1 All Habitats'!$V$3:$W$7,2,FALSE),"")</f>
        <v/>
      </c>
      <c r="J24" s="71"/>
      <c r="K24" s="499" t="str">
        <f>IFERROR(INDEX('G-8 Condition Look up'!$A$3:$H$130,MATCH(F24,'G-8 Condition Look up'!$A$3:$A$130,0),MATCH(J24,'G-8 Condition Look up'!$A$3:$H$3,0)),"")</f>
        <v/>
      </c>
      <c r="L24" s="71"/>
      <c r="M24" s="507" t="str">
        <f>IF(L24="","",IF(VLOOKUP(L24,'G-3 Multipliers'!$L$3:$N$6,2,FALSE)=0,"Spatial Data Missing",VLOOKUP(L24,'G-3 Multipliers'!$L$3:$N$6,2,FALSE)))</f>
        <v/>
      </c>
      <c r="N24" s="505" t="str">
        <f>IF(L24="","",IF(VLOOKUP(L24,'G-3 Multipliers'!$L$3:$N$6,3,FALSE)=0,"Spatial Data Missing",VLOOKUP(L24,'G-3 Multipliers'!$L$3:$N$6,3,FALSE)))</f>
        <v/>
      </c>
      <c r="O24" s="498" t="str">
        <f t="shared" si="0"/>
        <v/>
      </c>
      <c r="P24" s="82"/>
      <c r="Q24" s="82"/>
      <c r="R24" s="507" t="str">
        <f t="shared" si="2"/>
        <v/>
      </c>
      <c r="S24" s="521" t="str">
        <f t="shared" si="3"/>
        <v/>
      </c>
      <c r="T24" s="522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4" t="str">
        <f>IFERROR(IF(E24="","",VLOOKUP(W24, 'G-3 Multipliers'!$P$2:$Q$6,2,FALSE)),"")</f>
        <v/>
      </c>
      <c r="Y24" s="529" t="str">
        <f t="shared" si="5"/>
        <v/>
      </c>
      <c r="Z24" s="239"/>
      <c r="AA24" s="240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4" t="str">
        <f>IFERROR(INDEX('G-1 All Habitats'!$AG$3:$AG$15,MATCH(D25,'G-1 All Habitats'!$AF$3:$AF$15,0)),"")</f>
        <v/>
      </c>
      <c r="D25" s="146"/>
      <c r="E25" s="79"/>
      <c r="F25" s="246" t="str">
        <f>IFERROR(INDEX('G-1 All Habitats'!$B$3:$B$129,MATCH(E25,'G-1 All Habitats'!$A$3:$A$129,0)),"")</f>
        <v/>
      </c>
      <c r="G25" s="70"/>
      <c r="H25" s="498" t="str">
        <f>IF(F25="","",VLOOKUP(F25,'G-1 All Habitats'!$B$2:$M$129,10,FALSE))</f>
        <v/>
      </c>
      <c r="I25" s="499" t="str">
        <f>IFERROR(VLOOKUP(H25,'G-1 All Habitats'!$V$3:$W$7,2,FALSE),"")</f>
        <v/>
      </c>
      <c r="J25" s="71"/>
      <c r="K25" s="499" t="str">
        <f>IFERROR(INDEX('G-8 Condition Look up'!$A$3:$H$130,MATCH(F25,'G-8 Condition Look up'!$A$3:$A$130,0),MATCH(J25,'G-8 Condition Look up'!$A$3:$H$3,0)),"")</f>
        <v/>
      </c>
      <c r="L25" s="71"/>
      <c r="M25" s="507" t="str">
        <f>IF(L25="","",IF(VLOOKUP(L25,'G-3 Multipliers'!$L$3:$N$6,2,FALSE)=0,"Spatial Data Missing",VLOOKUP(L25,'G-3 Multipliers'!$L$3:$N$6,2,FALSE)))</f>
        <v/>
      </c>
      <c r="N25" s="505" t="str">
        <f>IF(L25="","",IF(VLOOKUP(L25,'G-3 Multipliers'!$L$3:$N$6,3,FALSE)=0,"Spatial Data Missing",VLOOKUP(L25,'G-3 Multipliers'!$L$3:$N$6,3,FALSE)))</f>
        <v/>
      </c>
      <c r="O25" s="498" t="str">
        <f t="shared" si="0"/>
        <v/>
      </c>
      <c r="P25" s="82"/>
      <c r="Q25" s="82"/>
      <c r="R25" s="507" t="str">
        <f t="shared" si="2"/>
        <v/>
      </c>
      <c r="S25" s="521" t="str">
        <f t="shared" si="3"/>
        <v/>
      </c>
      <c r="T25" s="522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4" t="str">
        <f>IFERROR(IF(E25="","",VLOOKUP(W25, 'G-3 Multipliers'!$P$2:$Q$6,2,FALSE)),"")</f>
        <v/>
      </c>
      <c r="Y25" s="529" t="str">
        <f t="shared" si="5"/>
        <v/>
      </c>
      <c r="Z25" s="239"/>
      <c r="AA25" s="240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4" t="str">
        <f>IFERROR(INDEX('G-1 All Habitats'!$AG$3:$AG$15,MATCH(D26,'G-1 All Habitats'!$AF$3:$AF$15,0)),"")</f>
        <v/>
      </c>
      <c r="D26" s="146"/>
      <c r="E26" s="79"/>
      <c r="F26" s="246" t="str">
        <f>IFERROR(INDEX('G-1 All Habitats'!$B$3:$B$129,MATCH(E26,'G-1 All Habitats'!$A$3:$A$129,0)),"")</f>
        <v/>
      </c>
      <c r="G26" s="70"/>
      <c r="H26" s="498" t="str">
        <f>IF(F26="","",VLOOKUP(F26,'G-1 All Habitats'!$B$2:$M$129,10,FALSE))</f>
        <v/>
      </c>
      <c r="I26" s="499" t="str">
        <f>IFERROR(VLOOKUP(H26,'G-1 All Habitats'!$V$3:$W$7,2,FALSE),"")</f>
        <v/>
      </c>
      <c r="J26" s="71"/>
      <c r="K26" s="499" t="str">
        <f>IFERROR(INDEX('G-8 Condition Look up'!$A$3:$H$130,MATCH(F26,'G-8 Condition Look up'!$A$3:$A$130,0),MATCH(J26,'G-8 Condition Look up'!$A$3:$H$3,0)),"")</f>
        <v/>
      </c>
      <c r="L26" s="71"/>
      <c r="M26" s="507" t="str">
        <f>IF(L26="","",IF(VLOOKUP(L26,'G-3 Multipliers'!$L$3:$N$6,2,FALSE)=0,"Spatial Data Missing",VLOOKUP(L26,'G-3 Multipliers'!$L$3:$N$6,2,FALSE)))</f>
        <v/>
      </c>
      <c r="N26" s="505" t="str">
        <f>IF(L26="","",IF(VLOOKUP(L26,'G-3 Multipliers'!$L$3:$N$6,3,FALSE)=0,"Spatial Data Missing",VLOOKUP(L26,'G-3 Multipliers'!$L$3:$N$6,3,FALSE)))</f>
        <v/>
      </c>
      <c r="O26" s="498" t="str">
        <f t="shared" si="0"/>
        <v/>
      </c>
      <c r="P26" s="82"/>
      <c r="Q26" s="82"/>
      <c r="R26" s="507" t="str">
        <f t="shared" si="2"/>
        <v/>
      </c>
      <c r="S26" s="521" t="str">
        <f t="shared" si="3"/>
        <v/>
      </c>
      <c r="T26" s="522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4" t="str">
        <f>IFERROR(IF(E26="","",VLOOKUP(W26, 'G-3 Multipliers'!$P$2:$Q$6,2,FALSE)),"")</f>
        <v/>
      </c>
      <c r="Y26" s="529" t="str">
        <f t="shared" si="5"/>
        <v/>
      </c>
      <c r="Z26" s="239"/>
      <c r="AA26" s="240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4" t="str">
        <f>IFERROR(INDEX('G-1 All Habitats'!$AG$3:$AG$15,MATCH(D27,'G-1 All Habitats'!$AF$3:$AF$15,0)),"")</f>
        <v/>
      </c>
      <c r="D27" s="146"/>
      <c r="E27" s="79"/>
      <c r="F27" s="246" t="str">
        <f>IFERROR(INDEX('G-1 All Habitats'!$B$3:$B$129,MATCH(E27,'G-1 All Habitats'!$A$3:$A$129,0)),"")</f>
        <v/>
      </c>
      <c r="G27" s="70"/>
      <c r="H27" s="498" t="str">
        <f>IF(F27="","",VLOOKUP(F27,'G-1 All Habitats'!$B$2:$M$129,10,FALSE))</f>
        <v/>
      </c>
      <c r="I27" s="499" t="str">
        <f>IFERROR(VLOOKUP(H27,'G-1 All Habitats'!$V$3:$W$7,2,FALSE),"")</f>
        <v/>
      </c>
      <c r="J27" s="71"/>
      <c r="K27" s="499" t="str">
        <f>IFERROR(INDEX('G-8 Condition Look up'!$A$3:$H$130,MATCH(F27,'G-8 Condition Look up'!$A$3:$A$130,0),MATCH(J27,'G-8 Condition Look up'!$A$3:$H$3,0)),"")</f>
        <v/>
      </c>
      <c r="L27" s="71"/>
      <c r="M27" s="507" t="str">
        <f>IF(L27="","",IF(VLOOKUP(L27,'G-3 Multipliers'!$L$3:$N$6,2,FALSE)=0,"Spatial Data Missing",VLOOKUP(L27,'G-3 Multipliers'!$L$3:$N$6,2,FALSE)))</f>
        <v/>
      </c>
      <c r="N27" s="505" t="str">
        <f>IF(L27="","",IF(VLOOKUP(L27,'G-3 Multipliers'!$L$3:$N$6,3,FALSE)=0,"Spatial Data Missing",VLOOKUP(L27,'G-3 Multipliers'!$L$3:$N$6,3,FALSE)))</f>
        <v/>
      </c>
      <c r="O27" s="498" t="str">
        <f t="shared" si="0"/>
        <v/>
      </c>
      <c r="P27" s="82"/>
      <c r="Q27" s="82"/>
      <c r="R27" s="507" t="str">
        <f t="shared" si="2"/>
        <v/>
      </c>
      <c r="S27" s="521" t="str">
        <f t="shared" si="3"/>
        <v/>
      </c>
      <c r="T27" s="522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4" t="str">
        <f>IFERROR(IF(E27="","",VLOOKUP(W27, 'G-3 Multipliers'!$P$2:$Q$6,2,FALSE)),"")</f>
        <v/>
      </c>
      <c r="Y27" s="529" t="str">
        <f t="shared" si="5"/>
        <v/>
      </c>
      <c r="Z27" s="239"/>
      <c r="AA27" s="240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4" t="str">
        <f>IFERROR(INDEX('G-1 All Habitats'!$AG$3:$AG$15,MATCH(D28,'G-1 All Habitats'!$AF$3:$AF$15,0)),"")</f>
        <v/>
      </c>
      <c r="D28" s="146"/>
      <c r="E28" s="79"/>
      <c r="F28" s="246" t="str">
        <f>IFERROR(INDEX('G-1 All Habitats'!$B$3:$B$129,MATCH(E28,'G-1 All Habitats'!$A$3:$A$129,0)),"")</f>
        <v/>
      </c>
      <c r="G28" s="70"/>
      <c r="H28" s="498" t="str">
        <f>IF(F28="","",VLOOKUP(F28,'G-1 All Habitats'!$B$2:$M$129,10,FALSE))</f>
        <v/>
      </c>
      <c r="I28" s="499" t="str">
        <f>IFERROR(VLOOKUP(H28,'G-1 All Habitats'!$V$3:$W$7,2,FALSE),"")</f>
        <v/>
      </c>
      <c r="J28" s="71"/>
      <c r="K28" s="499" t="str">
        <f>IFERROR(INDEX('G-8 Condition Look up'!$A$3:$H$130,MATCH(F28,'G-8 Condition Look up'!$A$3:$A$130,0),MATCH(J28,'G-8 Condition Look up'!$A$3:$H$3,0)),"")</f>
        <v/>
      </c>
      <c r="L28" s="71"/>
      <c r="M28" s="507" t="str">
        <f>IF(L28="","",IF(VLOOKUP(L28,'G-3 Multipliers'!$L$3:$N$6,2,FALSE)=0,"Spatial Data Missing",VLOOKUP(L28,'G-3 Multipliers'!$L$3:$N$6,2,FALSE)))</f>
        <v/>
      </c>
      <c r="N28" s="505" t="str">
        <f>IF(L28="","",IF(VLOOKUP(L28,'G-3 Multipliers'!$L$3:$N$6,3,FALSE)=0,"Spatial Data Missing",VLOOKUP(L28,'G-3 Multipliers'!$L$3:$N$6,3,FALSE)))</f>
        <v/>
      </c>
      <c r="O28" s="498" t="str">
        <f t="shared" si="0"/>
        <v/>
      </c>
      <c r="P28" s="82"/>
      <c r="Q28" s="82"/>
      <c r="R28" s="507" t="str">
        <f t="shared" si="2"/>
        <v/>
      </c>
      <c r="S28" s="521" t="str">
        <f t="shared" si="3"/>
        <v/>
      </c>
      <c r="T28" s="522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4" t="str">
        <f>IFERROR(IF(E28="","",VLOOKUP(W28, 'G-3 Multipliers'!$P$2:$Q$6,2,FALSE)),"")</f>
        <v/>
      </c>
      <c r="Y28" s="529" t="str">
        <f t="shared" si="5"/>
        <v/>
      </c>
      <c r="Z28" s="239"/>
      <c r="AA28" s="240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4" t="str">
        <f>IFERROR(INDEX('G-1 All Habitats'!$AG$3:$AG$15,MATCH(D29,'G-1 All Habitats'!$AF$3:$AF$15,0)),"")</f>
        <v/>
      </c>
      <c r="D29" s="146"/>
      <c r="E29" s="79"/>
      <c r="F29" s="246" t="str">
        <f>IFERROR(INDEX('G-1 All Habitats'!$B$3:$B$129,MATCH(E29,'G-1 All Habitats'!$A$3:$A$129,0)),"")</f>
        <v/>
      </c>
      <c r="G29" s="70"/>
      <c r="H29" s="498" t="str">
        <f>IF(F29="","",VLOOKUP(F29,'G-1 All Habitats'!$B$2:$M$129,10,FALSE))</f>
        <v/>
      </c>
      <c r="I29" s="499" t="str">
        <f>IFERROR(VLOOKUP(H29,'G-1 All Habitats'!$V$3:$W$7,2,FALSE),"")</f>
        <v/>
      </c>
      <c r="J29" s="71"/>
      <c r="K29" s="499" t="str">
        <f>IFERROR(INDEX('G-8 Condition Look up'!$A$3:$H$130,MATCH(F29,'G-8 Condition Look up'!$A$3:$A$130,0),MATCH(J29,'G-8 Condition Look up'!$A$3:$H$3,0)),"")</f>
        <v/>
      </c>
      <c r="L29" s="71"/>
      <c r="M29" s="507" t="str">
        <f>IF(L29="","",IF(VLOOKUP(L29,'G-3 Multipliers'!$L$3:$N$6,2,FALSE)=0,"Spatial Data Missing",VLOOKUP(L29,'G-3 Multipliers'!$L$3:$N$6,2,FALSE)))</f>
        <v/>
      </c>
      <c r="N29" s="505" t="str">
        <f>IF(L29="","",IF(VLOOKUP(L29,'G-3 Multipliers'!$L$3:$N$6,3,FALSE)=0,"Spatial Data Missing",VLOOKUP(L29,'G-3 Multipliers'!$L$3:$N$6,3,FALSE)))</f>
        <v/>
      </c>
      <c r="O29" s="498" t="str">
        <f t="shared" si="0"/>
        <v/>
      </c>
      <c r="P29" s="82"/>
      <c r="Q29" s="82"/>
      <c r="R29" s="507" t="str">
        <f t="shared" si="2"/>
        <v/>
      </c>
      <c r="S29" s="521" t="str">
        <f t="shared" si="3"/>
        <v/>
      </c>
      <c r="T29" s="522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4" t="str">
        <f>IFERROR(IF(E29="","",VLOOKUP(W29, 'G-3 Multipliers'!$P$2:$Q$6,2,FALSE)),"")</f>
        <v/>
      </c>
      <c r="Y29" s="529" t="str">
        <f t="shared" si="5"/>
        <v/>
      </c>
      <c r="Z29" s="239"/>
      <c r="AA29" s="240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4" t="str">
        <f>IFERROR(INDEX('G-1 All Habitats'!$AG$3:$AG$15,MATCH(D30,'G-1 All Habitats'!$AF$3:$AF$15,0)),"")</f>
        <v/>
      </c>
      <c r="D30" s="146"/>
      <c r="E30" s="79"/>
      <c r="F30" s="246" t="str">
        <f>IFERROR(INDEX('G-1 All Habitats'!$B$3:$B$129,MATCH(E30,'G-1 All Habitats'!$A$3:$A$129,0)),"")</f>
        <v/>
      </c>
      <c r="G30" s="70"/>
      <c r="H30" s="498" t="str">
        <f>IF(F30="","",VLOOKUP(F30,'G-1 All Habitats'!$B$2:$M$129,10,FALSE))</f>
        <v/>
      </c>
      <c r="I30" s="499" t="str">
        <f>IFERROR(VLOOKUP(H30,'G-1 All Habitats'!$V$3:$W$7,2,FALSE),"")</f>
        <v/>
      </c>
      <c r="J30" s="71"/>
      <c r="K30" s="499" t="str">
        <f>IFERROR(INDEX('G-8 Condition Look up'!$A$3:$H$130,MATCH(F30,'G-8 Condition Look up'!$A$3:$A$130,0),MATCH(J30,'G-8 Condition Look up'!$A$3:$H$3,0)),"")</f>
        <v/>
      </c>
      <c r="L30" s="71"/>
      <c r="M30" s="507" t="str">
        <f>IF(L30="","",IF(VLOOKUP(L30,'G-3 Multipliers'!$L$3:$N$6,2,FALSE)=0,"Spatial Data Missing",VLOOKUP(L30,'G-3 Multipliers'!$L$3:$N$6,2,FALSE)))</f>
        <v/>
      </c>
      <c r="N30" s="505" t="str">
        <f>IF(L30="","",IF(VLOOKUP(L30,'G-3 Multipliers'!$L$3:$N$6,3,FALSE)=0,"Spatial Data Missing",VLOOKUP(L30,'G-3 Multipliers'!$L$3:$N$6,3,FALSE)))</f>
        <v/>
      </c>
      <c r="O30" s="498" t="str">
        <f t="shared" si="0"/>
        <v/>
      </c>
      <c r="P30" s="82"/>
      <c r="Q30" s="82"/>
      <c r="R30" s="507" t="str">
        <f t="shared" si="2"/>
        <v/>
      </c>
      <c r="S30" s="521" t="str">
        <f t="shared" si="3"/>
        <v/>
      </c>
      <c r="T30" s="522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4" t="str">
        <f>IFERROR(IF(E30="","",VLOOKUP(W30, 'G-3 Multipliers'!$P$2:$Q$6,2,FALSE)),"")</f>
        <v/>
      </c>
      <c r="Y30" s="529" t="str">
        <f t="shared" si="5"/>
        <v/>
      </c>
      <c r="Z30" s="239"/>
      <c r="AA30" s="240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4" t="str">
        <f>IFERROR(INDEX('G-1 All Habitats'!$AG$3:$AG$15,MATCH(D31,'G-1 All Habitats'!$AF$3:$AF$15,0)),"")</f>
        <v/>
      </c>
      <c r="D31" s="146"/>
      <c r="E31" s="79"/>
      <c r="F31" s="246" t="str">
        <f>IFERROR(INDEX('G-1 All Habitats'!$B$3:$B$129,MATCH(E31,'G-1 All Habitats'!$A$3:$A$129,0)),"")</f>
        <v/>
      </c>
      <c r="G31" s="70"/>
      <c r="H31" s="498" t="str">
        <f>IF(F31="","",VLOOKUP(F31,'G-1 All Habitats'!$B$2:$M$129,10,FALSE))</f>
        <v/>
      </c>
      <c r="I31" s="499" t="str">
        <f>IFERROR(VLOOKUP(H31,'G-1 All Habitats'!$V$3:$W$7,2,FALSE),"")</f>
        <v/>
      </c>
      <c r="J31" s="71"/>
      <c r="K31" s="499" t="str">
        <f>IFERROR(INDEX('G-8 Condition Look up'!$A$3:$H$130,MATCH(F31,'G-8 Condition Look up'!$A$3:$A$130,0),MATCH(J31,'G-8 Condition Look up'!$A$3:$H$3,0)),"")</f>
        <v/>
      </c>
      <c r="L31" s="71"/>
      <c r="M31" s="507" t="str">
        <f>IF(L31="","",IF(VLOOKUP(L31,'G-3 Multipliers'!$L$3:$N$6,2,FALSE)=0,"Spatial Data Missing",VLOOKUP(L31,'G-3 Multipliers'!$L$3:$N$6,2,FALSE)))</f>
        <v/>
      </c>
      <c r="N31" s="505" t="str">
        <f>IF(L31="","",IF(VLOOKUP(L31,'G-3 Multipliers'!$L$3:$N$6,3,FALSE)=0,"Spatial Data Missing",VLOOKUP(L31,'G-3 Multipliers'!$L$3:$N$6,3,FALSE)))</f>
        <v/>
      </c>
      <c r="O31" s="498" t="str">
        <f t="shared" si="0"/>
        <v/>
      </c>
      <c r="P31" s="82"/>
      <c r="Q31" s="82"/>
      <c r="R31" s="507" t="str">
        <f t="shared" si="2"/>
        <v/>
      </c>
      <c r="S31" s="521" t="str">
        <f t="shared" si="3"/>
        <v/>
      </c>
      <c r="T31" s="522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4" t="str">
        <f>IFERROR(IF(E31="","",VLOOKUP(W31, 'G-3 Multipliers'!$P$2:$Q$6,2,FALSE)),"")</f>
        <v/>
      </c>
      <c r="Y31" s="529" t="str">
        <f t="shared" si="5"/>
        <v/>
      </c>
      <c r="Z31" s="239"/>
      <c r="AA31" s="240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4" t="str">
        <f>IFERROR(INDEX('G-1 All Habitats'!$AG$3:$AG$15,MATCH(D32,'G-1 All Habitats'!$AF$3:$AF$15,0)),"")</f>
        <v/>
      </c>
      <c r="D32" s="146"/>
      <c r="E32" s="79"/>
      <c r="F32" s="246" t="str">
        <f>IFERROR(INDEX('G-1 All Habitats'!$B$3:$B$129,MATCH(E32,'G-1 All Habitats'!$A$3:$A$129,0)),"")</f>
        <v/>
      </c>
      <c r="G32" s="70"/>
      <c r="H32" s="498" t="str">
        <f>IF(F32="","",VLOOKUP(F32,'G-1 All Habitats'!$B$2:$M$129,10,FALSE))</f>
        <v/>
      </c>
      <c r="I32" s="499" t="str">
        <f>IFERROR(VLOOKUP(H32,'G-1 All Habitats'!$V$3:$W$7,2,FALSE),"")</f>
        <v/>
      </c>
      <c r="J32" s="71"/>
      <c r="K32" s="499" t="str">
        <f>IFERROR(INDEX('G-8 Condition Look up'!$A$3:$H$130,MATCH(F32,'G-8 Condition Look up'!$A$3:$A$130,0),MATCH(J32,'G-8 Condition Look up'!$A$3:$H$3,0)),"")</f>
        <v/>
      </c>
      <c r="L32" s="71"/>
      <c r="M32" s="507" t="str">
        <f>IF(L32="","",IF(VLOOKUP(L32,'G-3 Multipliers'!$L$3:$N$6,2,FALSE)=0,"Spatial Data Missing",VLOOKUP(L32,'G-3 Multipliers'!$L$3:$N$6,2,FALSE)))</f>
        <v/>
      </c>
      <c r="N32" s="505" t="str">
        <f>IF(L32="","",IF(VLOOKUP(L32,'G-3 Multipliers'!$L$3:$N$6,3,FALSE)=0,"Spatial Data Missing",VLOOKUP(L32,'G-3 Multipliers'!$L$3:$N$6,3,FALSE)))</f>
        <v/>
      </c>
      <c r="O32" s="498" t="str">
        <f t="shared" si="0"/>
        <v/>
      </c>
      <c r="P32" s="82"/>
      <c r="Q32" s="82"/>
      <c r="R32" s="507" t="str">
        <f t="shared" si="2"/>
        <v/>
      </c>
      <c r="S32" s="521" t="str">
        <f t="shared" si="3"/>
        <v/>
      </c>
      <c r="T32" s="522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4" t="str">
        <f>IFERROR(IF(E32="","",VLOOKUP(W32, 'G-3 Multipliers'!$P$2:$Q$6,2,FALSE)),"")</f>
        <v/>
      </c>
      <c r="Y32" s="529" t="str">
        <f t="shared" si="5"/>
        <v/>
      </c>
      <c r="Z32" s="239"/>
      <c r="AA32" s="240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4" t="str">
        <f>IFERROR(INDEX('G-1 All Habitats'!$AG$3:$AG$15,MATCH(D33,'G-1 All Habitats'!$AF$3:$AF$15,0)),"")</f>
        <v/>
      </c>
      <c r="D33" s="146"/>
      <c r="E33" s="79"/>
      <c r="F33" s="246" t="str">
        <f>IFERROR(INDEX('G-1 All Habitats'!$B$3:$B$129,MATCH(E33,'G-1 All Habitats'!$A$3:$A$129,0)),"")</f>
        <v/>
      </c>
      <c r="G33" s="70"/>
      <c r="H33" s="498" t="str">
        <f>IF(F33="","",VLOOKUP(F33,'G-1 All Habitats'!$B$2:$M$129,10,FALSE))</f>
        <v/>
      </c>
      <c r="I33" s="499" t="str">
        <f>IFERROR(VLOOKUP(H33,'G-1 All Habitats'!$V$3:$W$7,2,FALSE),"")</f>
        <v/>
      </c>
      <c r="J33" s="71"/>
      <c r="K33" s="499" t="str">
        <f>IFERROR(INDEX('G-8 Condition Look up'!$A$3:$H$130,MATCH(F33,'G-8 Condition Look up'!$A$3:$A$130,0),MATCH(J33,'G-8 Condition Look up'!$A$3:$H$3,0)),"")</f>
        <v/>
      </c>
      <c r="L33" s="71"/>
      <c r="M33" s="507" t="str">
        <f>IF(L33="","",IF(VLOOKUP(L33,'G-3 Multipliers'!$L$3:$N$6,2,FALSE)=0,"Spatial Data Missing",VLOOKUP(L33,'G-3 Multipliers'!$L$3:$N$6,2,FALSE)))</f>
        <v/>
      </c>
      <c r="N33" s="505" t="str">
        <f>IF(L33="","",IF(VLOOKUP(L33,'G-3 Multipliers'!$L$3:$N$6,3,FALSE)=0,"Spatial Data Missing",VLOOKUP(L33,'G-3 Multipliers'!$L$3:$N$6,3,FALSE)))</f>
        <v/>
      </c>
      <c r="O33" s="498" t="str">
        <f t="shared" si="0"/>
        <v/>
      </c>
      <c r="P33" s="82"/>
      <c r="Q33" s="82"/>
      <c r="R33" s="507" t="str">
        <f t="shared" si="2"/>
        <v/>
      </c>
      <c r="S33" s="521" t="str">
        <f t="shared" si="3"/>
        <v/>
      </c>
      <c r="T33" s="522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4" t="str">
        <f>IFERROR(IF(E33="","",VLOOKUP(W33, 'G-3 Multipliers'!$P$2:$Q$6,2,FALSE)),"")</f>
        <v/>
      </c>
      <c r="Y33" s="529" t="str">
        <f t="shared" si="5"/>
        <v/>
      </c>
      <c r="Z33" s="239"/>
      <c r="AA33" s="240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4" t="str">
        <f>IFERROR(INDEX('G-1 All Habitats'!$AG$3:$AG$15,MATCH(D34,'G-1 All Habitats'!$AF$3:$AF$15,0)),"")</f>
        <v/>
      </c>
      <c r="D34" s="146"/>
      <c r="E34" s="79"/>
      <c r="F34" s="246" t="str">
        <f>IFERROR(INDEX('G-1 All Habitats'!$B$3:$B$129,MATCH(E34,'G-1 All Habitats'!$A$3:$A$129,0)),"")</f>
        <v/>
      </c>
      <c r="G34" s="70"/>
      <c r="H34" s="498" t="str">
        <f>IF(F34="","",VLOOKUP(F34,'G-1 All Habitats'!$B$2:$M$129,10,FALSE))</f>
        <v/>
      </c>
      <c r="I34" s="499" t="str">
        <f>IFERROR(VLOOKUP(H34,'G-1 All Habitats'!$V$3:$W$7,2,FALSE),"")</f>
        <v/>
      </c>
      <c r="J34" s="71"/>
      <c r="K34" s="499" t="str">
        <f>IFERROR(INDEX('G-8 Condition Look up'!$A$3:$H$130,MATCH(F34,'G-8 Condition Look up'!$A$3:$A$130,0),MATCH(J34,'G-8 Condition Look up'!$A$3:$H$3,0)),"")</f>
        <v/>
      </c>
      <c r="L34" s="71"/>
      <c r="M34" s="507" t="str">
        <f>IF(L34="","",IF(VLOOKUP(L34,'G-3 Multipliers'!$L$3:$N$6,2,FALSE)=0,"Spatial Data Missing",VLOOKUP(L34,'G-3 Multipliers'!$L$3:$N$6,2,FALSE)))</f>
        <v/>
      </c>
      <c r="N34" s="505" t="str">
        <f>IF(L34="","",IF(VLOOKUP(L34,'G-3 Multipliers'!$L$3:$N$6,3,FALSE)=0,"Spatial Data Missing",VLOOKUP(L34,'G-3 Multipliers'!$L$3:$N$6,3,FALSE)))</f>
        <v/>
      </c>
      <c r="O34" s="498" t="str">
        <f t="shared" si="0"/>
        <v/>
      </c>
      <c r="P34" s="82"/>
      <c r="Q34" s="82"/>
      <c r="R34" s="507" t="str">
        <f t="shared" si="2"/>
        <v/>
      </c>
      <c r="S34" s="521" t="str">
        <f t="shared" si="3"/>
        <v/>
      </c>
      <c r="T34" s="522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4" t="str">
        <f>IFERROR(IF(E34="","",VLOOKUP(W34, 'G-3 Multipliers'!$P$2:$Q$6,2,FALSE)),"")</f>
        <v/>
      </c>
      <c r="Y34" s="529" t="str">
        <f t="shared" si="5"/>
        <v/>
      </c>
      <c r="Z34" s="239"/>
      <c r="AA34" s="240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4" t="str">
        <f>IFERROR(INDEX('G-1 All Habitats'!$AG$3:$AG$15,MATCH(D35,'G-1 All Habitats'!$AF$3:$AF$15,0)),"")</f>
        <v/>
      </c>
      <c r="D35" s="146"/>
      <c r="E35" s="79"/>
      <c r="F35" s="246" t="str">
        <f>IFERROR(INDEX('G-1 All Habitats'!$B$3:$B$129,MATCH(E35,'G-1 All Habitats'!$A$3:$A$129,0)),"")</f>
        <v/>
      </c>
      <c r="G35" s="70"/>
      <c r="H35" s="498" t="str">
        <f>IF(F35="","",VLOOKUP(F35,'G-1 All Habitats'!$B$2:$M$129,10,FALSE))</f>
        <v/>
      </c>
      <c r="I35" s="499" t="str">
        <f>IFERROR(VLOOKUP(H35,'G-1 All Habitats'!$V$3:$W$7,2,FALSE),"")</f>
        <v/>
      </c>
      <c r="J35" s="71"/>
      <c r="K35" s="499" t="str">
        <f>IFERROR(INDEX('G-8 Condition Look up'!$A$3:$H$130,MATCH(F35,'G-8 Condition Look up'!$A$3:$A$130,0),MATCH(J35,'G-8 Condition Look up'!$A$3:$H$3,0)),"")</f>
        <v/>
      </c>
      <c r="L35" s="71"/>
      <c r="M35" s="507" t="str">
        <f>IF(L35="","",IF(VLOOKUP(L35,'G-3 Multipliers'!$L$3:$N$6,2,FALSE)=0,"Spatial Data Missing",VLOOKUP(L35,'G-3 Multipliers'!$L$3:$N$6,2,FALSE)))</f>
        <v/>
      </c>
      <c r="N35" s="505" t="str">
        <f>IF(L35="","",IF(VLOOKUP(L35,'G-3 Multipliers'!$L$3:$N$6,3,FALSE)=0,"Spatial Data Missing",VLOOKUP(L35,'G-3 Multipliers'!$L$3:$N$6,3,FALSE)))</f>
        <v/>
      </c>
      <c r="O35" s="498" t="str">
        <f t="shared" si="0"/>
        <v/>
      </c>
      <c r="P35" s="82"/>
      <c r="Q35" s="82"/>
      <c r="R35" s="507" t="str">
        <f t="shared" si="2"/>
        <v/>
      </c>
      <c r="S35" s="521" t="str">
        <f t="shared" si="3"/>
        <v/>
      </c>
      <c r="T35" s="522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4" t="str">
        <f>IFERROR(IF(E35="","",VLOOKUP(W35, 'G-3 Multipliers'!$P$2:$Q$6,2,FALSE)),"")</f>
        <v/>
      </c>
      <c r="Y35" s="529" t="str">
        <f t="shared" si="5"/>
        <v/>
      </c>
      <c r="Z35" s="239"/>
      <c r="AA35" s="240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4" t="str">
        <f>IFERROR(INDEX('G-1 All Habitats'!$AG$3:$AG$15,MATCH(D36,'G-1 All Habitats'!$AF$3:$AF$15,0)),"")</f>
        <v/>
      </c>
      <c r="D36" s="146"/>
      <c r="E36" s="79"/>
      <c r="F36" s="246" t="str">
        <f>IFERROR(INDEX('G-1 All Habitats'!$B$3:$B$129,MATCH(E36,'G-1 All Habitats'!$A$3:$A$129,0)),"")</f>
        <v/>
      </c>
      <c r="G36" s="70"/>
      <c r="H36" s="498" t="str">
        <f>IF(F36="","",VLOOKUP(F36,'G-1 All Habitats'!$B$2:$M$129,10,FALSE))</f>
        <v/>
      </c>
      <c r="I36" s="499" t="str">
        <f>IFERROR(VLOOKUP(H36,'G-1 All Habitats'!$V$3:$W$7,2,FALSE),"")</f>
        <v/>
      </c>
      <c r="J36" s="71"/>
      <c r="K36" s="499" t="str">
        <f>IFERROR(INDEX('G-8 Condition Look up'!$A$3:$H$130,MATCH(F36,'G-8 Condition Look up'!$A$3:$A$130,0),MATCH(J36,'G-8 Condition Look up'!$A$3:$H$3,0)),"")</f>
        <v/>
      </c>
      <c r="L36" s="71"/>
      <c r="M36" s="507" t="str">
        <f>IF(L36="","",IF(VLOOKUP(L36,'G-3 Multipliers'!$L$3:$N$6,2,FALSE)=0,"Spatial Data Missing",VLOOKUP(L36,'G-3 Multipliers'!$L$3:$N$6,2,FALSE)))</f>
        <v/>
      </c>
      <c r="N36" s="505" t="str">
        <f>IF(L36="","",IF(VLOOKUP(L36,'G-3 Multipliers'!$L$3:$N$6,3,FALSE)=0,"Spatial Data Missing",VLOOKUP(L36,'G-3 Multipliers'!$L$3:$N$6,3,FALSE)))</f>
        <v/>
      </c>
      <c r="O36" s="498" t="str">
        <f t="shared" si="0"/>
        <v/>
      </c>
      <c r="P36" s="82"/>
      <c r="Q36" s="82"/>
      <c r="R36" s="507" t="str">
        <f t="shared" si="2"/>
        <v/>
      </c>
      <c r="S36" s="521" t="str">
        <f t="shared" si="3"/>
        <v/>
      </c>
      <c r="T36" s="522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4" t="str">
        <f>IFERROR(IF(E36="","",VLOOKUP(W36, 'G-3 Multipliers'!$P$2:$Q$6,2,FALSE)),"")</f>
        <v/>
      </c>
      <c r="Y36" s="529" t="str">
        <f t="shared" si="5"/>
        <v/>
      </c>
      <c r="Z36" s="239"/>
      <c r="AA36" s="240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4" t="str">
        <f>IFERROR(INDEX('G-1 All Habitats'!$AG$3:$AG$15,MATCH(D37,'G-1 All Habitats'!$AF$3:$AF$15,0)),"")</f>
        <v/>
      </c>
      <c r="D37" s="146"/>
      <c r="E37" s="79"/>
      <c r="F37" s="246" t="str">
        <f>IFERROR(INDEX('G-1 All Habitats'!$B$3:$B$129,MATCH(E37,'G-1 All Habitats'!$A$3:$A$129,0)),"")</f>
        <v/>
      </c>
      <c r="G37" s="70"/>
      <c r="H37" s="498" t="str">
        <f>IF(F37="","",VLOOKUP(F37,'G-1 All Habitats'!$B$2:$M$129,10,FALSE))</f>
        <v/>
      </c>
      <c r="I37" s="499" t="str">
        <f>IFERROR(VLOOKUP(H37,'G-1 All Habitats'!$V$3:$W$7,2,FALSE),"")</f>
        <v/>
      </c>
      <c r="J37" s="71"/>
      <c r="K37" s="499" t="str">
        <f>IFERROR(INDEX('G-8 Condition Look up'!$A$3:$H$130,MATCH(F37,'G-8 Condition Look up'!$A$3:$A$130,0),MATCH(J37,'G-8 Condition Look up'!$A$3:$H$3,0)),"")</f>
        <v/>
      </c>
      <c r="L37" s="71"/>
      <c r="M37" s="507" t="str">
        <f>IF(L37="","",IF(VLOOKUP(L37,'G-3 Multipliers'!$L$3:$N$6,2,FALSE)=0,"Spatial Data Missing",VLOOKUP(L37,'G-3 Multipliers'!$L$3:$N$6,2,FALSE)))</f>
        <v/>
      </c>
      <c r="N37" s="505" t="str">
        <f>IF(L37="","",IF(VLOOKUP(L37,'G-3 Multipliers'!$L$3:$N$6,3,FALSE)=0,"Spatial Data Missing",VLOOKUP(L37,'G-3 Multipliers'!$L$3:$N$6,3,FALSE)))</f>
        <v/>
      </c>
      <c r="O37" s="498" t="str">
        <f t="shared" si="0"/>
        <v/>
      </c>
      <c r="P37" s="82"/>
      <c r="Q37" s="82"/>
      <c r="R37" s="507" t="str">
        <f t="shared" si="2"/>
        <v/>
      </c>
      <c r="S37" s="521" t="str">
        <f t="shared" si="3"/>
        <v/>
      </c>
      <c r="T37" s="522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4" t="str">
        <f>IFERROR(IF(E37="","",VLOOKUP(W37, 'G-3 Multipliers'!$P$2:$Q$6,2,FALSE)),"")</f>
        <v/>
      </c>
      <c r="Y37" s="529" t="str">
        <f t="shared" si="5"/>
        <v/>
      </c>
      <c r="Z37" s="239"/>
      <c r="AA37" s="240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4" t="str">
        <f>IFERROR(INDEX('G-1 All Habitats'!$AG$3:$AG$15,MATCH(D38,'G-1 All Habitats'!$AF$3:$AF$15,0)),"")</f>
        <v/>
      </c>
      <c r="D38" s="146"/>
      <c r="E38" s="79"/>
      <c r="F38" s="246" t="str">
        <f>IFERROR(INDEX('G-1 All Habitats'!$B$3:$B$129,MATCH(E38,'G-1 All Habitats'!$A$3:$A$129,0)),"")</f>
        <v/>
      </c>
      <c r="G38" s="70"/>
      <c r="H38" s="498" t="str">
        <f>IF(F38="","",VLOOKUP(F38,'G-1 All Habitats'!$B$2:$M$129,10,FALSE))</f>
        <v/>
      </c>
      <c r="I38" s="499" t="str">
        <f>IFERROR(VLOOKUP(H38,'G-1 All Habitats'!$V$3:$W$7,2,FALSE),"")</f>
        <v/>
      </c>
      <c r="J38" s="71"/>
      <c r="K38" s="499" t="str">
        <f>IFERROR(INDEX('G-8 Condition Look up'!$A$3:$H$130,MATCH(F38,'G-8 Condition Look up'!$A$3:$A$130,0),MATCH(J38,'G-8 Condition Look up'!$A$3:$H$3,0)),"")</f>
        <v/>
      </c>
      <c r="L38" s="71"/>
      <c r="M38" s="507" t="str">
        <f>IF(L38="","",IF(VLOOKUP(L38,'G-3 Multipliers'!$L$3:$N$6,2,FALSE)=0,"Spatial Data Missing",VLOOKUP(L38,'G-3 Multipliers'!$L$3:$N$6,2,FALSE)))</f>
        <v/>
      </c>
      <c r="N38" s="505" t="str">
        <f>IF(L38="","",IF(VLOOKUP(L38,'G-3 Multipliers'!$L$3:$N$6,3,FALSE)=0,"Spatial Data Missing",VLOOKUP(L38,'G-3 Multipliers'!$L$3:$N$6,3,FALSE)))</f>
        <v/>
      </c>
      <c r="O38" s="498" t="str">
        <f t="shared" si="0"/>
        <v/>
      </c>
      <c r="P38" s="82"/>
      <c r="Q38" s="82"/>
      <c r="R38" s="507" t="str">
        <f t="shared" si="2"/>
        <v/>
      </c>
      <c r="S38" s="521" t="str">
        <f t="shared" si="3"/>
        <v/>
      </c>
      <c r="T38" s="522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4" t="str">
        <f>IFERROR(IF(E38="","",VLOOKUP(W38, 'G-3 Multipliers'!$P$2:$Q$6,2,FALSE)),"")</f>
        <v/>
      </c>
      <c r="Y38" s="529" t="str">
        <f t="shared" si="5"/>
        <v/>
      </c>
      <c r="Z38" s="239"/>
      <c r="AA38" s="240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4" t="str">
        <f>IFERROR(INDEX('G-1 All Habitats'!$AG$3:$AG$15,MATCH(D39,'G-1 All Habitats'!$AF$3:$AF$15,0)),"")</f>
        <v/>
      </c>
      <c r="D39" s="146"/>
      <c r="E39" s="79"/>
      <c r="F39" s="246" t="str">
        <f>IFERROR(INDEX('G-1 All Habitats'!$B$3:$B$129,MATCH(E39,'G-1 All Habitats'!$A$3:$A$129,0)),"")</f>
        <v/>
      </c>
      <c r="G39" s="70"/>
      <c r="H39" s="498" t="str">
        <f>IF(F39="","",VLOOKUP(F39,'G-1 All Habitats'!$B$2:$M$129,10,FALSE))</f>
        <v/>
      </c>
      <c r="I39" s="499" t="str">
        <f>IFERROR(VLOOKUP(H39,'G-1 All Habitats'!$V$3:$W$7,2,FALSE),"")</f>
        <v/>
      </c>
      <c r="J39" s="71"/>
      <c r="K39" s="499" t="str">
        <f>IFERROR(INDEX('G-8 Condition Look up'!$A$3:$H$130,MATCH(F39,'G-8 Condition Look up'!$A$3:$A$130,0),MATCH(J39,'G-8 Condition Look up'!$A$3:$H$3,0)),"")</f>
        <v/>
      </c>
      <c r="L39" s="71"/>
      <c r="M39" s="507" t="str">
        <f>IF(L39="","",IF(VLOOKUP(L39,'G-3 Multipliers'!$L$3:$N$6,2,FALSE)=0,"Spatial Data Missing",VLOOKUP(L39,'G-3 Multipliers'!$L$3:$N$6,2,FALSE)))</f>
        <v/>
      </c>
      <c r="N39" s="505" t="str">
        <f>IF(L39="","",IF(VLOOKUP(L39,'G-3 Multipliers'!$L$3:$N$6,3,FALSE)=0,"Spatial Data Missing",VLOOKUP(L39,'G-3 Multipliers'!$L$3:$N$6,3,FALSE)))</f>
        <v/>
      </c>
      <c r="O39" s="498" t="str">
        <f t="shared" si="0"/>
        <v/>
      </c>
      <c r="P39" s="82"/>
      <c r="Q39" s="82"/>
      <c r="R39" s="507" t="str">
        <f t="shared" si="2"/>
        <v/>
      </c>
      <c r="S39" s="521" t="str">
        <f t="shared" si="3"/>
        <v/>
      </c>
      <c r="T39" s="522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4" t="str">
        <f>IFERROR(IF(E39="","",VLOOKUP(W39, 'G-3 Multipliers'!$P$2:$Q$6,2,FALSE)),"")</f>
        <v/>
      </c>
      <c r="Y39" s="529" t="str">
        <f t="shared" si="5"/>
        <v/>
      </c>
      <c r="Z39" s="239"/>
      <c r="AA39" s="240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4" t="str">
        <f>IFERROR(INDEX('G-1 All Habitats'!$AG$3:$AG$15,MATCH(D40,'G-1 All Habitats'!$AF$3:$AF$15,0)),"")</f>
        <v/>
      </c>
      <c r="D40" s="146"/>
      <c r="E40" s="79"/>
      <c r="F40" s="246" t="str">
        <f>IFERROR(INDEX('G-1 All Habitats'!$B$3:$B$129,MATCH(E40,'G-1 All Habitats'!$A$3:$A$129,0)),"")</f>
        <v/>
      </c>
      <c r="G40" s="70"/>
      <c r="H40" s="498" t="str">
        <f>IF(F40="","",VLOOKUP(F40,'G-1 All Habitats'!$B$2:$M$129,10,FALSE))</f>
        <v/>
      </c>
      <c r="I40" s="499" t="str">
        <f>IFERROR(VLOOKUP(H40,'G-1 All Habitats'!$V$3:$W$7,2,FALSE),"")</f>
        <v/>
      </c>
      <c r="J40" s="71"/>
      <c r="K40" s="499" t="str">
        <f>IFERROR(INDEX('G-8 Condition Look up'!$A$3:$H$130,MATCH(F40,'G-8 Condition Look up'!$A$3:$A$130,0),MATCH(J40,'G-8 Condition Look up'!$A$3:$H$3,0)),"")</f>
        <v/>
      </c>
      <c r="L40" s="71"/>
      <c r="M40" s="507" t="str">
        <f>IF(L40="","",IF(VLOOKUP(L40,'G-3 Multipliers'!$L$3:$N$6,2,FALSE)=0,"Spatial Data Missing",VLOOKUP(L40,'G-3 Multipliers'!$L$3:$N$6,2,FALSE)))</f>
        <v/>
      </c>
      <c r="N40" s="505" t="str">
        <f>IF(L40="","",IF(VLOOKUP(L40,'G-3 Multipliers'!$L$3:$N$6,3,FALSE)=0,"Spatial Data Missing",VLOOKUP(L40,'G-3 Multipliers'!$L$3:$N$6,3,FALSE)))</f>
        <v/>
      </c>
      <c r="O40" s="498" t="str">
        <f t="shared" si="0"/>
        <v/>
      </c>
      <c r="P40" s="82"/>
      <c r="Q40" s="82"/>
      <c r="R40" s="507" t="str">
        <f t="shared" si="2"/>
        <v/>
      </c>
      <c r="S40" s="521" t="str">
        <f t="shared" si="3"/>
        <v/>
      </c>
      <c r="T40" s="522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4" t="str">
        <f>IFERROR(IF(E40="","",VLOOKUP(W40, 'G-3 Multipliers'!$P$2:$Q$6,2,FALSE)),"")</f>
        <v/>
      </c>
      <c r="Y40" s="529" t="str">
        <f t="shared" si="5"/>
        <v/>
      </c>
      <c r="Z40" s="239"/>
      <c r="AA40" s="240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4" t="str">
        <f>IFERROR(INDEX('G-1 All Habitats'!$AG$3:$AG$15,MATCH(D41,'G-1 All Habitats'!$AF$3:$AF$15,0)),"")</f>
        <v/>
      </c>
      <c r="D41" s="146"/>
      <c r="E41" s="79"/>
      <c r="F41" s="246" t="str">
        <f>IFERROR(INDEX('G-1 All Habitats'!$B$3:$B$129,MATCH(E41,'G-1 All Habitats'!$A$3:$A$129,0)),"")</f>
        <v/>
      </c>
      <c r="G41" s="70"/>
      <c r="H41" s="498" t="str">
        <f>IF(F41="","",VLOOKUP(F41,'G-1 All Habitats'!$B$2:$M$129,10,FALSE))</f>
        <v/>
      </c>
      <c r="I41" s="499" t="str">
        <f>IFERROR(VLOOKUP(H41,'G-1 All Habitats'!$V$3:$W$7,2,FALSE),"")</f>
        <v/>
      </c>
      <c r="J41" s="71"/>
      <c r="K41" s="499" t="str">
        <f>IFERROR(INDEX('G-8 Condition Look up'!$A$3:$H$130,MATCH(F41,'G-8 Condition Look up'!$A$3:$A$130,0),MATCH(J41,'G-8 Condition Look up'!$A$3:$H$3,0)),"")</f>
        <v/>
      </c>
      <c r="L41" s="71"/>
      <c r="M41" s="507" t="str">
        <f>IF(L41="","",IF(VLOOKUP(L41,'G-3 Multipliers'!$L$3:$N$6,2,FALSE)=0,"Spatial Data Missing",VLOOKUP(L41,'G-3 Multipliers'!$L$3:$N$6,2,FALSE)))</f>
        <v/>
      </c>
      <c r="N41" s="505" t="str">
        <f>IF(L41="","",IF(VLOOKUP(L41,'G-3 Multipliers'!$L$3:$N$6,3,FALSE)=0,"Spatial Data Missing",VLOOKUP(L41,'G-3 Multipliers'!$L$3:$N$6,3,FALSE)))</f>
        <v/>
      </c>
      <c r="O41" s="498" t="str">
        <f t="shared" si="0"/>
        <v/>
      </c>
      <c r="P41" s="82"/>
      <c r="Q41" s="82"/>
      <c r="R41" s="507" t="str">
        <f t="shared" si="2"/>
        <v/>
      </c>
      <c r="S41" s="521" t="str">
        <f t="shared" si="3"/>
        <v/>
      </c>
      <c r="T41" s="522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4" t="str">
        <f>IFERROR(IF(E41="","",VLOOKUP(W41, 'G-3 Multipliers'!$P$2:$Q$6,2,FALSE)),"")</f>
        <v/>
      </c>
      <c r="Y41" s="529" t="str">
        <f t="shared" si="5"/>
        <v/>
      </c>
      <c r="Z41" s="239"/>
      <c r="AA41" s="240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4" t="str">
        <f>IFERROR(INDEX('G-1 All Habitats'!$AG$3:$AG$15,MATCH(D42,'G-1 All Habitats'!$AF$3:$AF$15,0)),"")</f>
        <v/>
      </c>
      <c r="D42" s="146"/>
      <c r="E42" s="79"/>
      <c r="F42" s="246" t="str">
        <f>IFERROR(INDEX('G-1 All Habitats'!$B$3:$B$129,MATCH(E42,'G-1 All Habitats'!$A$3:$A$129,0)),"")</f>
        <v/>
      </c>
      <c r="G42" s="70"/>
      <c r="H42" s="498" t="str">
        <f>IF(F42="","",VLOOKUP(F42,'G-1 All Habitats'!$B$2:$M$129,10,FALSE))</f>
        <v/>
      </c>
      <c r="I42" s="499" t="str">
        <f>IFERROR(VLOOKUP(H42,'G-1 All Habitats'!$V$3:$W$7,2,FALSE),"")</f>
        <v/>
      </c>
      <c r="J42" s="71"/>
      <c r="K42" s="499" t="str">
        <f>IFERROR(INDEX('G-8 Condition Look up'!$A$3:$H$130,MATCH(F42,'G-8 Condition Look up'!$A$3:$A$130,0),MATCH(J42,'G-8 Condition Look up'!$A$3:$H$3,0)),"")</f>
        <v/>
      </c>
      <c r="L42" s="71"/>
      <c r="M42" s="507" t="str">
        <f>IF(L42="","",IF(VLOOKUP(L42,'G-3 Multipliers'!$L$3:$N$6,2,FALSE)=0,"Spatial Data Missing",VLOOKUP(L42,'G-3 Multipliers'!$L$3:$N$6,2,FALSE)))</f>
        <v/>
      </c>
      <c r="N42" s="505" t="str">
        <f>IF(L42="","",IF(VLOOKUP(L42,'G-3 Multipliers'!$L$3:$N$6,3,FALSE)=0,"Spatial Data Missing",VLOOKUP(L42,'G-3 Multipliers'!$L$3:$N$6,3,FALSE)))</f>
        <v/>
      </c>
      <c r="O42" s="498" t="str">
        <f t="shared" si="0"/>
        <v/>
      </c>
      <c r="P42" s="82"/>
      <c r="Q42" s="82"/>
      <c r="R42" s="507" t="str">
        <f t="shared" si="2"/>
        <v/>
      </c>
      <c r="S42" s="521" t="str">
        <f t="shared" si="3"/>
        <v/>
      </c>
      <c r="T42" s="522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4" t="str">
        <f>IFERROR(IF(E42="","",VLOOKUP(W42, 'G-3 Multipliers'!$P$2:$Q$6,2,FALSE)),"")</f>
        <v/>
      </c>
      <c r="Y42" s="529" t="str">
        <f t="shared" si="5"/>
        <v/>
      </c>
      <c r="Z42" s="239"/>
      <c r="AA42" s="240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4" t="str">
        <f>IFERROR(INDEX('G-1 All Habitats'!$AG$3:$AG$15,MATCH(D43,'G-1 All Habitats'!$AF$3:$AF$15,0)),"")</f>
        <v/>
      </c>
      <c r="D43" s="146"/>
      <c r="E43" s="79"/>
      <c r="F43" s="246" t="str">
        <f>IFERROR(INDEX('G-1 All Habitats'!$B$3:$B$129,MATCH(E43,'G-1 All Habitats'!$A$3:$A$129,0)),"")</f>
        <v/>
      </c>
      <c r="G43" s="70"/>
      <c r="H43" s="498" t="str">
        <f>IF(F43="","",VLOOKUP(F43,'G-1 All Habitats'!$B$2:$M$129,10,FALSE))</f>
        <v/>
      </c>
      <c r="I43" s="499" t="str">
        <f>IFERROR(VLOOKUP(H43,'G-1 All Habitats'!$V$3:$W$7,2,FALSE),"")</f>
        <v/>
      </c>
      <c r="J43" s="71"/>
      <c r="K43" s="499" t="str">
        <f>IFERROR(INDEX('G-8 Condition Look up'!$A$3:$H$130,MATCH(F43,'G-8 Condition Look up'!$A$3:$A$130,0),MATCH(J43,'G-8 Condition Look up'!$A$3:$H$3,0)),"")</f>
        <v/>
      </c>
      <c r="L43" s="71"/>
      <c r="M43" s="507" t="str">
        <f>IF(L43="","",IF(VLOOKUP(L43,'G-3 Multipliers'!$L$3:$N$6,2,FALSE)=0,"Spatial Data Missing",VLOOKUP(L43,'G-3 Multipliers'!$L$3:$N$6,2,FALSE)))</f>
        <v/>
      </c>
      <c r="N43" s="505" t="str">
        <f>IF(L43="","",IF(VLOOKUP(L43,'G-3 Multipliers'!$L$3:$N$6,3,FALSE)=0,"Spatial Data Missing",VLOOKUP(L43,'G-3 Multipliers'!$L$3:$N$6,3,FALSE)))</f>
        <v/>
      </c>
      <c r="O43" s="498" t="str">
        <f t="shared" si="0"/>
        <v/>
      </c>
      <c r="P43" s="82"/>
      <c r="Q43" s="82"/>
      <c r="R43" s="507" t="str">
        <f t="shared" si="2"/>
        <v/>
      </c>
      <c r="S43" s="521" t="str">
        <f t="shared" si="3"/>
        <v/>
      </c>
      <c r="T43" s="522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4" t="str">
        <f>IFERROR(IF(E43="","",VLOOKUP(W43, 'G-3 Multipliers'!$P$2:$Q$6,2,FALSE)),"")</f>
        <v/>
      </c>
      <c r="Y43" s="529" t="str">
        <f t="shared" si="5"/>
        <v/>
      </c>
      <c r="Z43" s="239"/>
      <c r="AA43" s="240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4" t="str">
        <f>IFERROR(INDEX('G-1 All Habitats'!$AG$3:$AG$15,MATCH(D44,'G-1 All Habitats'!$AF$3:$AF$15,0)),"")</f>
        <v/>
      </c>
      <c r="D44" s="146"/>
      <c r="E44" s="79"/>
      <c r="F44" s="246" t="str">
        <f>IFERROR(INDEX('G-1 All Habitats'!$B$3:$B$129,MATCH(E44,'G-1 All Habitats'!$A$3:$A$129,0)),"")</f>
        <v/>
      </c>
      <c r="G44" s="70"/>
      <c r="H44" s="498" t="str">
        <f>IF(F44="","",VLOOKUP(F44,'G-1 All Habitats'!$B$2:$M$129,10,FALSE))</f>
        <v/>
      </c>
      <c r="I44" s="499" t="str">
        <f>IFERROR(VLOOKUP(H44,'G-1 All Habitats'!$V$3:$W$7,2,FALSE),"")</f>
        <v/>
      </c>
      <c r="J44" s="71"/>
      <c r="K44" s="499" t="str">
        <f>IFERROR(INDEX('G-8 Condition Look up'!$A$3:$H$130,MATCH(F44,'G-8 Condition Look up'!$A$3:$A$130,0),MATCH(J44,'G-8 Condition Look up'!$A$3:$H$3,0)),"")</f>
        <v/>
      </c>
      <c r="L44" s="71"/>
      <c r="M44" s="507" t="str">
        <f>IF(L44="","",IF(VLOOKUP(L44,'G-3 Multipliers'!$L$3:$N$6,2,FALSE)=0,"Spatial Data Missing",VLOOKUP(L44,'G-3 Multipliers'!$L$3:$N$6,2,FALSE)))</f>
        <v/>
      </c>
      <c r="N44" s="505" t="str">
        <f>IF(L44="","",IF(VLOOKUP(L44,'G-3 Multipliers'!$L$3:$N$6,3,FALSE)=0,"Spatial Data Missing",VLOOKUP(L44,'G-3 Multipliers'!$L$3:$N$6,3,FALSE)))</f>
        <v/>
      </c>
      <c r="O44" s="498" t="str">
        <f t="shared" si="0"/>
        <v/>
      </c>
      <c r="P44" s="82"/>
      <c r="Q44" s="82"/>
      <c r="R44" s="507" t="str">
        <f t="shared" si="2"/>
        <v/>
      </c>
      <c r="S44" s="521" t="str">
        <f t="shared" si="3"/>
        <v/>
      </c>
      <c r="T44" s="522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4" t="str">
        <f>IFERROR(IF(E44="","",VLOOKUP(W44, 'G-3 Multipliers'!$P$2:$Q$6,2,FALSE)),"")</f>
        <v/>
      </c>
      <c r="Y44" s="529" t="str">
        <f t="shared" si="5"/>
        <v/>
      </c>
      <c r="Z44" s="239"/>
      <c r="AA44" s="240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4" t="str">
        <f>IFERROR(INDEX('G-1 All Habitats'!$AG$3:$AG$15,MATCH(D45,'G-1 All Habitats'!$AF$3:$AF$15,0)),"")</f>
        <v/>
      </c>
      <c r="D45" s="146"/>
      <c r="E45" s="79"/>
      <c r="F45" s="246" t="str">
        <f>IFERROR(INDEX('G-1 All Habitats'!$B$3:$B$129,MATCH(E45,'G-1 All Habitats'!$A$3:$A$129,0)),"")</f>
        <v/>
      </c>
      <c r="G45" s="70"/>
      <c r="H45" s="498" t="str">
        <f>IF(F45="","",VLOOKUP(F45,'G-1 All Habitats'!$B$2:$M$129,10,FALSE))</f>
        <v/>
      </c>
      <c r="I45" s="499" t="str">
        <f>IFERROR(VLOOKUP(H45,'G-1 All Habitats'!$V$3:$W$7,2,FALSE),"")</f>
        <v/>
      </c>
      <c r="J45" s="71"/>
      <c r="K45" s="499" t="str">
        <f>IFERROR(INDEX('G-8 Condition Look up'!$A$3:$H$130,MATCH(F45,'G-8 Condition Look up'!$A$3:$A$130,0),MATCH(J45,'G-8 Condition Look up'!$A$3:$H$3,0)),"")</f>
        <v/>
      </c>
      <c r="L45" s="71"/>
      <c r="M45" s="507" t="str">
        <f>IF(L45="","",IF(VLOOKUP(L45,'G-3 Multipliers'!$L$3:$N$6,2,FALSE)=0,"Spatial Data Missing",VLOOKUP(L45,'G-3 Multipliers'!$L$3:$N$6,2,FALSE)))</f>
        <v/>
      </c>
      <c r="N45" s="505" t="str">
        <f>IF(L45="","",IF(VLOOKUP(L45,'G-3 Multipliers'!$L$3:$N$6,3,FALSE)=0,"Spatial Data Missing",VLOOKUP(L45,'G-3 Multipliers'!$L$3:$N$6,3,FALSE)))</f>
        <v/>
      </c>
      <c r="O45" s="498" t="str">
        <f t="shared" si="0"/>
        <v/>
      </c>
      <c r="P45" s="82"/>
      <c r="Q45" s="82"/>
      <c r="R45" s="507" t="str">
        <f t="shared" si="2"/>
        <v/>
      </c>
      <c r="S45" s="521" t="str">
        <f t="shared" si="3"/>
        <v/>
      </c>
      <c r="T45" s="522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4" t="str">
        <f>IFERROR(IF(E45="","",VLOOKUP(W45, 'G-3 Multipliers'!$P$2:$Q$6,2,FALSE)),"")</f>
        <v/>
      </c>
      <c r="Y45" s="529" t="str">
        <f t="shared" si="5"/>
        <v/>
      </c>
      <c r="Z45" s="239"/>
      <c r="AA45" s="240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4" t="str">
        <f>IFERROR(INDEX('G-1 All Habitats'!$AG$3:$AG$15,MATCH(D46,'G-1 All Habitats'!$AF$3:$AF$15,0)),"")</f>
        <v/>
      </c>
      <c r="D46" s="146"/>
      <c r="E46" s="79"/>
      <c r="F46" s="246" t="str">
        <f>IFERROR(INDEX('G-1 All Habitats'!$B$3:$B$129,MATCH(E46,'G-1 All Habitats'!$A$3:$A$129,0)),"")</f>
        <v/>
      </c>
      <c r="G46" s="70"/>
      <c r="H46" s="498" t="str">
        <f>IF(F46="","",VLOOKUP(F46,'G-1 All Habitats'!$B$2:$M$129,10,FALSE))</f>
        <v/>
      </c>
      <c r="I46" s="499" t="str">
        <f>IFERROR(VLOOKUP(H46,'G-1 All Habitats'!$V$3:$W$7,2,FALSE),"")</f>
        <v/>
      </c>
      <c r="J46" s="71"/>
      <c r="K46" s="499" t="str">
        <f>IFERROR(INDEX('G-8 Condition Look up'!$A$3:$H$130,MATCH(F46,'G-8 Condition Look up'!$A$3:$A$130,0),MATCH(J46,'G-8 Condition Look up'!$A$3:$H$3,0)),"")</f>
        <v/>
      </c>
      <c r="L46" s="71"/>
      <c r="M46" s="507" t="str">
        <f>IF(L46="","",IF(VLOOKUP(L46,'G-3 Multipliers'!$L$3:$N$6,2,FALSE)=0,"Spatial Data Missing",VLOOKUP(L46,'G-3 Multipliers'!$L$3:$N$6,2,FALSE)))</f>
        <v/>
      </c>
      <c r="N46" s="505" t="str">
        <f>IF(L46="","",IF(VLOOKUP(L46,'G-3 Multipliers'!$L$3:$N$6,3,FALSE)=0,"Spatial Data Missing",VLOOKUP(L46,'G-3 Multipliers'!$L$3:$N$6,3,FALSE)))</f>
        <v/>
      </c>
      <c r="O46" s="498" t="str">
        <f t="shared" si="0"/>
        <v/>
      </c>
      <c r="P46" s="82"/>
      <c r="Q46" s="82"/>
      <c r="R46" s="507" t="str">
        <f t="shared" si="2"/>
        <v/>
      </c>
      <c r="S46" s="521" t="str">
        <f t="shared" si="3"/>
        <v/>
      </c>
      <c r="T46" s="522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4" t="str">
        <f>IFERROR(IF(E46="","",VLOOKUP(W46, 'G-3 Multipliers'!$P$2:$Q$6,2,FALSE)),"")</f>
        <v/>
      </c>
      <c r="Y46" s="529" t="str">
        <f t="shared" si="5"/>
        <v/>
      </c>
      <c r="Z46" s="239"/>
      <c r="AA46" s="240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4" t="str">
        <f>IFERROR(INDEX('G-1 All Habitats'!$AG$3:$AG$15,MATCH(D47,'G-1 All Habitats'!$AF$3:$AF$15,0)),"")</f>
        <v/>
      </c>
      <c r="D47" s="146"/>
      <c r="E47" s="79"/>
      <c r="F47" s="246" t="str">
        <f>IFERROR(INDEX('G-1 All Habitats'!$B$3:$B$129,MATCH(E47,'G-1 All Habitats'!$A$3:$A$129,0)),"")</f>
        <v/>
      </c>
      <c r="G47" s="70"/>
      <c r="H47" s="498" t="str">
        <f>IF(F47="","",VLOOKUP(F47,'G-1 All Habitats'!$B$2:$M$129,10,FALSE))</f>
        <v/>
      </c>
      <c r="I47" s="499" t="str">
        <f>IFERROR(VLOOKUP(H47,'G-1 All Habitats'!$V$3:$W$7,2,FALSE),"")</f>
        <v/>
      </c>
      <c r="J47" s="71"/>
      <c r="K47" s="499" t="str">
        <f>IFERROR(INDEX('G-8 Condition Look up'!$A$3:$H$130,MATCH(F47,'G-8 Condition Look up'!$A$3:$A$130,0),MATCH(J47,'G-8 Condition Look up'!$A$3:$H$3,0)),"")</f>
        <v/>
      </c>
      <c r="L47" s="71"/>
      <c r="M47" s="507" t="str">
        <f>IF(L47="","",IF(VLOOKUP(L47,'G-3 Multipliers'!$L$3:$N$6,2,FALSE)=0,"Spatial Data Missing",VLOOKUP(L47,'G-3 Multipliers'!$L$3:$N$6,2,FALSE)))</f>
        <v/>
      </c>
      <c r="N47" s="505" t="str">
        <f>IF(L47="","",IF(VLOOKUP(L47,'G-3 Multipliers'!$L$3:$N$6,3,FALSE)=0,"Spatial Data Missing",VLOOKUP(L47,'G-3 Multipliers'!$L$3:$N$6,3,FALSE)))</f>
        <v/>
      </c>
      <c r="O47" s="498" t="str">
        <f t="shared" si="0"/>
        <v/>
      </c>
      <c r="P47" s="82"/>
      <c r="Q47" s="82"/>
      <c r="R47" s="507" t="str">
        <f t="shared" si="2"/>
        <v/>
      </c>
      <c r="S47" s="521" t="str">
        <f t="shared" si="3"/>
        <v/>
      </c>
      <c r="T47" s="522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4" t="str">
        <f>IFERROR(IF(E47="","",VLOOKUP(W47, 'G-3 Multipliers'!$P$2:$Q$6,2,FALSE)),"")</f>
        <v/>
      </c>
      <c r="Y47" s="529" t="str">
        <f t="shared" si="5"/>
        <v/>
      </c>
      <c r="Z47" s="239"/>
      <c r="AA47" s="240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4" t="str">
        <f>IFERROR(INDEX('G-1 All Habitats'!$AG$3:$AG$15,MATCH(D48,'G-1 All Habitats'!$AF$3:$AF$15,0)),"")</f>
        <v/>
      </c>
      <c r="D48" s="146"/>
      <c r="E48" s="79"/>
      <c r="F48" s="246" t="str">
        <f>IFERROR(INDEX('G-1 All Habitats'!$B$3:$B$129,MATCH(E48,'G-1 All Habitats'!$A$3:$A$129,0)),"")</f>
        <v/>
      </c>
      <c r="G48" s="70"/>
      <c r="H48" s="498" t="str">
        <f>IF(F48="","",VLOOKUP(F48,'G-1 All Habitats'!$B$2:$M$129,10,FALSE))</f>
        <v/>
      </c>
      <c r="I48" s="499" t="str">
        <f>IFERROR(VLOOKUP(H48,'G-1 All Habitats'!$V$3:$W$7,2,FALSE),"")</f>
        <v/>
      </c>
      <c r="J48" s="71"/>
      <c r="K48" s="499" t="str">
        <f>IFERROR(INDEX('G-8 Condition Look up'!$A$3:$H$130,MATCH(F48,'G-8 Condition Look up'!$A$3:$A$130,0),MATCH(J48,'G-8 Condition Look up'!$A$3:$H$3,0)),"")</f>
        <v/>
      </c>
      <c r="L48" s="71"/>
      <c r="M48" s="507" t="str">
        <f>IF(L48="","",IF(VLOOKUP(L48,'G-3 Multipliers'!$L$3:$N$6,2,FALSE)=0,"Spatial Data Missing",VLOOKUP(L48,'G-3 Multipliers'!$L$3:$N$6,2,FALSE)))</f>
        <v/>
      </c>
      <c r="N48" s="505" t="str">
        <f>IF(L48="","",IF(VLOOKUP(L48,'G-3 Multipliers'!$L$3:$N$6,3,FALSE)=0,"Spatial Data Missing",VLOOKUP(L48,'G-3 Multipliers'!$L$3:$N$6,3,FALSE)))</f>
        <v/>
      </c>
      <c r="O48" s="498" t="str">
        <f t="shared" si="0"/>
        <v/>
      </c>
      <c r="P48" s="82"/>
      <c r="Q48" s="82"/>
      <c r="R48" s="507" t="str">
        <f t="shared" si="2"/>
        <v/>
      </c>
      <c r="S48" s="521" t="str">
        <f t="shared" si="3"/>
        <v/>
      </c>
      <c r="T48" s="522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4" t="str">
        <f>IFERROR(IF(E48="","",VLOOKUP(W48, 'G-3 Multipliers'!$P$2:$Q$6,2,FALSE)),"")</f>
        <v/>
      </c>
      <c r="Y48" s="529" t="str">
        <f t="shared" si="5"/>
        <v/>
      </c>
      <c r="Z48" s="239"/>
      <c r="AA48" s="240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4" t="str">
        <f>IFERROR(INDEX('G-1 All Habitats'!$AG$3:$AG$15,MATCH(D49,'G-1 All Habitats'!$AF$3:$AF$15,0)),"")</f>
        <v/>
      </c>
      <c r="D49" s="146"/>
      <c r="E49" s="79"/>
      <c r="F49" s="246" t="str">
        <f>IFERROR(INDEX('G-1 All Habitats'!$B$3:$B$129,MATCH(E49,'G-1 All Habitats'!$A$3:$A$129,0)),"")</f>
        <v/>
      </c>
      <c r="G49" s="70"/>
      <c r="H49" s="498" t="str">
        <f>IF(F49="","",VLOOKUP(F49,'G-1 All Habitats'!$B$2:$M$129,10,FALSE))</f>
        <v/>
      </c>
      <c r="I49" s="499" t="str">
        <f>IFERROR(VLOOKUP(H49,'G-1 All Habitats'!$V$3:$W$7,2,FALSE),"")</f>
        <v/>
      </c>
      <c r="J49" s="71"/>
      <c r="K49" s="499" t="str">
        <f>IFERROR(INDEX('G-8 Condition Look up'!$A$3:$H$130,MATCH(F49,'G-8 Condition Look up'!$A$3:$A$130,0),MATCH(J49,'G-8 Condition Look up'!$A$3:$H$3,0)),"")</f>
        <v/>
      </c>
      <c r="L49" s="71"/>
      <c r="M49" s="507" t="str">
        <f>IF(L49="","",IF(VLOOKUP(L49,'G-3 Multipliers'!$L$3:$N$6,2,FALSE)=0,"Spatial Data Missing",VLOOKUP(L49,'G-3 Multipliers'!$L$3:$N$6,2,FALSE)))</f>
        <v/>
      </c>
      <c r="N49" s="505" t="str">
        <f>IF(L49="","",IF(VLOOKUP(L49,'G-3 Multipliers'!$L$3:$N$6,3,FALSE)=0,"Spatial Data Missing",VLOOKUP(L49,'G-3 Multipliers'!$L$3:$N$6,3,FALSE)))</f>
        <v/>
      </c>
      <c r="O49" s="498" t="str">
        <f t="shared" si="0"/>
        <v/>
      </c>
      <c r="P49" s="82"/>
      <c r="Q49" s="82"/>
      <c r="R49" s="507" t="str">
        <f t="shared" si="2"/>
        <v/>
      </c>
      <c r="S49" s="521" t="str">
        <f t="shared" si="3"/>
        <v/>
      </c>
      <c r="T49" s="522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4" t="str">
        <f>IFERROR(IF(E49="","",VLOOKUP(W49, 'G-3 Multipliers'!$P$2:$Q$6,2,FALSE)),"")</f>
        <v/>
      </c>
      <c r="Y49" s="529" t="str">
        <f t="shared" si="5"/>
        <v/>
      </c>
      <c r="Z49" s="239"/>
      <c r="AA49" s="240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4" t="str">
        <f>IFERROR(INDEX('G-1 All Habitats'!$AG$3:$AG$15,MATCH(D50,'G-1 All Habitats'!$AF$3:$AF$15,0)),"")</f>
        <v/>
      </c>
      <c r="D50" s="146"/>
      <c r="E50" s="79"/>
      <c r="F50" s="246" t="str">
        <f>IFERROR(INDEX('G-1 All Habitats'!$B$3:$B$129,MATCH(E50,'G-1 All Habitats'!$A$3:$A$129,0)),"")</f>
        <v/>
      </c>
      <c r="G50" s="70"/>
      <c r="H50" s="498" t="str">
        <f>IF(F50="","",VLOOKUP(F50,'G-1 All Habitats'!$B$2:$M$129,10,FALSE))</f>
        <v/>
      </c>
      <c r="I50" s="499" t="str">
        <f>IFERROR(VLOOKUP(H50,'G-1 All Habitats'!$V$3:$W$7,2,FALSE),"")</f>
        <v/>
      </c>
      <c r="J50" s="71"/>
      <c r="K50" s="499" t="str">
        <f>IFERROR(INDEX('G-8 Condition Look up'!$A$3:$H$130,MATCH(F50,'G-8 Condition Look up'!$A$3:$A$130,0),MATCH(J50,'G-8 Condition Look up'!$A$3:$H$3,0)),"")</f>
        <v/>
      </c>
      <c r="L50" s="71"/>
      <c r="M50" s="507" t="str">
        <f>IF(L50="","",IF(VLOOKUP(L50,'G-3 Multipliers'!$L$3:$N$6,2,FALSE)=0,"Spatial Data Missing",VLOOKUP(L50,'G-3 Multipliers'!$L$3:$N$6,2,FALSE)))</f>
        <v/>
      </c>
      <c r="N50" s="505" t="str">
        <f>IF(L50="","",IF(VLOOKUP(L50,'G-3 Multipliers'!$L$3:$N$6,3,FALSE)=0,"Spatial Data Missing",VLOOKUP(L50,'G-3 Multipliers'!$L$3:$N$6,3,FALSE)))</f>
        <v/>
      </c>
      <c r="O50" s="498" t="str">
        <f t="shared" si="0"/>
        <v/>
      </c>
      <c r="P50" s="82"/>
      <c r="Q50" s="82"/>
      <c r="R50" s="507" t="str">
        <f t="shared" si="2"/>
        <v/>
      </c>
      <c r="S50" s="521" t="str">
        <f t="shared" si="3"/>
        <v/>
      </c>
      <c r="T50" s="522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4" t="str">
        <f>IFERROR(IF(E50="","",VLOOKUP(W50, 'G-3 Multipliers'!$P$2:$Q$6,2,FALSE)),"")</f>
        <v/>
      </c>
      <c r="Y50" s="529" t="str">
        <f t="shared" si="5"/>
        <v/>
      </c>
      <c r="Z50" s="239"/>
      <c r="AA50" s="240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4" t="str">
        <f>IFERROR(INDEX('G-1 All Habitats'!$AG$3:$AG$15,MATCH(D51,'G-1 All Habitats'!$AF$3:$AF$15,0)),"")</f>
        <v/>
      </c>
      <c r="D51" s="146"/>
      <c r="E51" s="79"/>
      <c r="F51" s="246" t="str">
        <f>IFERROR(INDEX('G-1 All Habitats'!$B$3:$B$129,MATCH(E51,'G-1 All Habitats'!$A$3:$A$129,0)),"")</f>
        <v/>
      </c>
      <c r="G51" s="70"/>
      <c r="H51" s="498" t="str">
        <f>IF(F51="","",VLOOKUP(F51,'G-1 All Habitats'!$B$2:$M$129,10,FALSE))</f>
        <v/>
      </c>
      <c r="I51" s="499" t="str">
        <f>IFERROR(VLOOKUP(H51,'G-1 All Habitats'!$V$3:$W$7,2,FALSE),"")</f>
        <v/>
      </c>
      <c r="J51" s="71"/>
      <c r="K51" s="499" t="str">
        <f>IFERROR(INDEX('G-8 Condition Look up'!$A$3:$H$130,MATCH(F51,'G-8 Condition Look up'!$A$3:$A$130,0),MATCH(J51,'G-8 Condition Look up'!$A$3:$H$3,0)),"")</f>
        <v/>
      </c>
      <c r="L51" s="71"/>
      <c r="M51" s="507" t="str">
        <f>IF(L51="","",IF(VLOOKUP(L51,'G-3 Multipliers'!$L$3:$N$6,2,FALSE)=0,"Spatial Data Missing",VLOOKUP(L51,'G-3 Multipliers'!$L$3:$N$6,2,FALSE)))</f>
        <v/>
      </c>
      <c r="N51" s="505" t="str">
        <f>IF(L51="","",IF(VLOOKUP(L51,'G-3 Multipliers'!$L$3:$N$6,3,FALSE)=0,"Spatial Data Missing",VLOOKUP(L51,'G-3 Multipliers'!$L$3:$N$6,3,FALSE)))</f>
        <v/>
      </c>
      <c r="O51" s="498" t="str">
        <f t="shared" si="0"/>
        <v/>
      </c>
      <c r="P51" s="82"/>
      <c r="Q51" s="82"/>
      <c r="R51" s="507" t="str">
        <f t="shared" si="2"/>
        <v/>
      </c>
      <c r="S51" s="521" t="str">
        <f t="shared" si="3"/>
        <v/>
      </c>
      <c r="T51" s="522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4" t="str">
        <f>IFERROR(IF(E51="","",VLOOKUP(W51, 'G-3 Multipliers'!$P$2:$Q$6,2,FALSE)),"")</f>
        <v/>
      </c>
      <c r="Y51" s="529" t="str">
        <f t="shared" si="5"/>
        <v/>
      </c>
      <c r="Z51" s="239"/>
      <c r="AA51" s="240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4" t="str">
        <f>IFERROR(INDEX('G-1 All Habitats'!$AG$3:$AG$15,MATCH(D52,'G-1 All Habitats'!$AF$3:$AF$15,0)),"")</f>
        <v/>
      </c>
      <c r="D52" s="146"/>
      <c r="E52" s="79"/>
      <c r="F52" s="246" t="str">
        <f>IFERROR(INDEX('G-1 All Habitats'!$B$3:$B$129,MATCH(E52,'G-1 All Habitats'!$A$3:$A$129,0)),"")</f>
        <v/>
      </c>
      <c r="G52" s="70"/>
      <c r="H52" s="498" t="str">
        <f>IF(F52="","",VLOOKUP(F52,'G-1 All Habitats'!$B$2:$M$129,10,FALSE))</f>
        <v/>
      </c>
      <c r="I52" s="499" t="str">
        <f>IFERROR(VLOOKUP(H52,'G-1 All Habitats'!$V$3:$W$7,2,FALSE),"")</f>
        <v/>
      </c>
      <c r="J52" s="71"/>
      <c r="K52" s="499" t="str">
        <f>IFERROR(INDEX('G-8 Condition Look up'!$A$3:$H$130,MATCH(F52,'G-8 Condition Look up'!$A$3:$A$130,0),MATCH(J52,'G-8 Condition Look up'!$A$3:$H$3,0)),"")</f>
        <v/>
      </c>
      <c r="L52" s="71"/>
      <c r="M52" s="507" t="str">
        <f>IF(L52="","",IF(VLOOKUP(L52,'G-3 Multipliers'!$L$3:$N$6,2,FALSE)=0,"Spatial Data Missing",VLOOKUP(L52,'G-3 Multipliers'!$L$3:$N$6,2,FALSE)))</f>
        <v/>
      </c>
      <c r="N52" s="505" t="str">
        <f>IF(L52="","",IF(VLOOKUP(L52,'G-3 Multipliers'!$L$3:$N$6,3,FALSE)=0,"Spatial Data Missing",VLOOKUP(L52,'G-3 Multipliers'!$L$3:$N$6,3,FALSE)))</f>
        <v/>
      </c>
      <c r="O52" s="498" t="str">
        <f t="shared" si="0"/>
        <v/>
      </c>
      <c r="P52" s="82"/>
      <c r="Q52" s="82"/>
      <c r="R52" s="507" t="str">
        <f t="shared" si="2"/>
        <v/>
      </c>
      <c r="S52" s="521" t="str">
        <f t="shared" si="3"/>
        <v/>
      </c>
      <c r="T52" s="522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4" t="str">
        <f>IFERROR(IF(E52="","",VLOOKUP(W52, 'G-3 Multipliers'!$P$2:$Q$6,2,FALSE)),"")</f>
        <v/>
      </c>
      <c r="Y52" s="529" t="str">
        <f t="shared" si="5"/>
        <v/>
      </c>
      <c r="Z52" s="239"/>
      <c r="AA52" s="240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4" t="str">
        <f>IFERROR(INDEX('G-1 All Habitats'!$AG$3:$AG$15,MATCH(D53,'G-1 All Habitats'!$AF$3:$AF$15,0)),"")</f>
        <v/>
      </c>
      <c r="D53" s="146"/>
      <c r="E53" s="79"/>
      <c r="F53" s="246" t="str">
        <f>IFERROR(INDEX('G-1 All Habitats'!$B$3:$B$129,MATCH(E53,'G-1 All Habitats'!$A$3:$A$129,0)),"")</f>
        <v/>
      </c>
      <c r="G53" s="70"/>
      <c r="H53" s="498" t="str">
        <f>IF(F53="","",VLOOKUP(F53,'G-1 All Habitats'!$B$2:$M$129,10,FALSE))</f>
        <v/>
      </c>
      <c r="I53" s="499" t="str">
        <f>IFERROR(VLOOKUP(H53,'G-1 All Habitats'!$V$3:$W$7,2,FALSE),"")</f>
        <v/>
      </c>
      <c r="J53" s="71"/>
      <c r="K53" s="499" t="str">
        <f>IFERROR(INDEX('G-8 Condition Look up'!$A$3:$H$130,MATCH(F53,'G-8 Condition Look up'!$A$3:$A$130,0),MATCH(J53,'G-8 Condition Look up'!$A$3:$H$3,0)),"")</f>
        <v/>
      </c>
      <c r="L53" s="71"/>
      <c r="M53" s="507" t="str">
        <f>IF(L53="","",IF(VLOOKUP(L53,'G-3 Multipliers'!$L$3:$N$6,2,FALSE)=0,"Spatial Data Missing",VLOOKUP(L53,'G-3 Multipliers'!$L$3:$N$6,2,FALSE)))</f>
        <v/>
      </c>
      <c r="N53" s="505" t="str">
        <f>IF(L53="","",IF(VLOOKUP(L53,'G-3 Multipliers'!$L$3:$N$6,3,FALSE)=0,"Spatial Data Missing",VLOOKUP(L53,'G-3 Multipliers'!$L$3:$N$6,3,FALSE)))</f>
        <v/>
      </c>
      <c r="O53" s="498" t="str">
        <f t="shared" si="0"/>
        <v/>
      </c>
      <c r="P53" s="82"/>
      <c r="Q53" s="82"/>
      <c r="R53" s="507" t="str">
        <f t="shared" si="2"/>
        <v/>
      </c>
      <c r="S53" s="521" t="str">
        <f t="shared" si="3"/>
        <v/>
      </c>
      <c r="T53" s="522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4" t="str">
        <f>IFERROR(IF(E53="","",VLOOKUP(W53, 'G-3 Multipliers'!$P$2:$Q$6,2,FALSE)),"")</f>
        <v/>
      </c>
      <c r="Y53" s="529" t="str">
        <f t="shared" si="5"/>
        <v/>
      </c>
      <c r="Z53" s="239"/>
      <c r="AA53" s="240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4" t="str">
        <f>IFERROR(INDEX('G-1 All Habitats'!$AG$3:$AG$15,MATCH(D54,'G-1 All Habitats'!$AF$3:$AF$15,0)),"")</f>
        <v/>
      </c>
      <c r="D54" s="146"/>
      <c r="E54" s="79"/>
      <c r="F54" s="246" t="str">
        <f>IFERROR(INDEX('G-1 All Habitats'!$B$3:$B$129,MATCH(E54,'G-1 All Habitats'!$A$3:$A$129,0)),"")</f>
        <v/>
      </c>
      <c r="G54" s="70"/>
      <c r="H54" s="498" t="str">
        <f>IF(F54="","",VLOOKUP(F54,'G-1 All Habitats'!$B$2:$M$129,10,FALSE))</f>
        <v/>
      </c>
      <c r="I54" s="499" t="str">
        <f>IFERROR(VLOOKUP(H54,'G-1 All Habitats'!$V$3:$W$7,2,FALSE),"")</f>
        <v/>
      </c>
      <c r="J54" s="71"/>
      <c r="K54" s="499" t="str">
        <f>IFERROR(INDEX('G-8 Condition Look up'!$A$3:$H$130,MATCH(F54,'G-8 Condition Look up'!$A$3:$A$130,0),MATCH(J54,'G-8 Condition Look up'!$A$3:$H$3,0)),"")</f>
        <v/>
      </c>
      <c r="L54" s="71"/>
      <c r="M54" s="507" t="str">
        <f>IF(L54="","",IF(VLOOKUP(L54,'G-3 Multipliers'!$L$3:$N$6,2,FALSE)=0,"Spatial Data Missing",VLOOKUP(L54,'G-3 Multipliers'!$L$3:$N$6,2,FALSE)))</f>
        <v/>
      </c>
      <c r="N54" s="505" t="str">
        <f>IF(L54="","",IF(VLOOKUP(L54,'G-3 Multipliers'!$L$3:$N$6,3,FALSE)=0,"Spatial Data Missing",VLOOKUP(L54,'G-3 Multipliers'!$L$3:$N$6,3,FALSE)))</f>
        <v/>
      </c>
      <c r="O54" s="498" t="str">
        <f t="shared" si="0"/>
        <v/>
      </c>
      <c r="P54" s="82"/>
      <c r="Q54" s="82"/>
      <c r="R54" s="507" t="str">
        <f t="shared" si="2"/>
        <v/>
      </c>
      <c r="S54" s="521" t="str">
        <f t="shared" si="3"/>
        <v/>
      </c>
      <c r="T54" s="522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4" t="str">
        <f>IFERROR(IF(E54="","",VLOOKUP(W54, 'G-3 Multipliers'!$P$2:$Q$6,2,FALSE)),"")</f>
        <v/>
      </c>
      <c r="Y54" s="529" t="str">
        <f t="shared" si="5"/>
        <v/>
      </c>
      <c r="Z54" s="239"/>
      <c r="AA54" s="240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4" t="str">
        <f>IFERROR(INDEX('G-1 All Habitats'!$AG$3:$AG$15,MATCH(D55,'G-1 All Habitats'!$AF$3:$AF$15,0)),"")</f>
        <v/>
      </c>
      <c r="D55" s="146"/>
      <c r="E55" s="79"/>
      <c r="F55" s="246" t="str">
        <f>IFERROR(INDEX('G-1 All Habitats'!$B$3:$B$129,MATCH(E55,'G-1 All Habitats'!$A$3:$A$129,0)),"")</f>
        <v/>
      </c>
      <c r="G55" s="70"/>
      <c r="H55" s="498" t="str">
        <f>IF(F55="","",VLOOKUP(F55,'G-1 All Habitats'!$B$2:$M$129,10,FALSE))</f>
        <v/>
      </c>
      <c r="I55" s="499" t="str">
        <f>IFERROR(VLOOKUP(H55,'G-1 All Habitats'!$V$3:$W$7,2,FALSE),"")</f>
        <v/>
      </c>
      <c r="J55" s="71"/>
      <c r="K55" s="499" t="str">
        <f>IFERROR(INDEX('G-8 Condition Look up'!$A$3:$H$130,MATCH(F55,'G-8 Condition Look up'!$A$3:$A$130,0),MATCH(J55,'G-8 Condition Look up'!$A$3:$H$3,0)),"")</f>
        <v/>
      </c>
      <c r="L55" s="71"/>
      <c r="M55" s="507" t="str">
        <f>IF(L55="","",IF(VLOOKUP(L55,'G-3 Multipliers'!$L$3:$N$6,2,FALSE)=0,"Spatial Data Missing",VLOOKUP(L55,'G-3 Multipliers'!$L$3:$N$6,2,FALSE)))</f>
        <v/>
      </c>
      <c r="N55" s="505" t="str">
        <f>IF(L55="","",IF(VLOOKUP(L55,'G-3 Multipliers'!$L$3:$N$6,3,FALSE)=0,"Spatial Data Missing",VLOOKUP(L55,'G-3 Multipliers'!$L$3:$N$6,3,FALSE)))</f>
        <v/>
      </c>
      <c r="O55" s="498" t="str">
        <f t="shared" si="0"/>
        <v/>
      </c>
      <c r="P55" s="82"/>
      <c r="Q55" s="82"/>
      <c r="R55" s="507" t="str">
        <f t="shared" si="2"/>
        <v/>
      </c>
      <c r="S55" s="521" t="str">
        <f t="shared" si="3"/>
        <v/>
      </c>
      <c r="T55" s="522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4" t="str">
        <f>IFERROR(IF(E55="","",VLOOKUP(W55, 'G-3 Multipliers'!$P$2:$Q$6,2,FALSE)),"")</f>
        <v/>
      </c>
      <c r="Y55" s="529" t="str">
        <f t="shared" si="5"/>
        <v/>
      </c>
      <c r="Z55" s="239"/>
      <c r="AA55" s="240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4" t="str">
        <f>IFERROR(INDEX('G-1 All Habitats'!$AG$3:$AG$15,MATCH(D56,'G-1 All Habitats'!$AF$3:$AF$15,0)),"")</f>
        <v/>
      </c>
      <c r="D56" s="146"/>
      <c r="E56" s="79"/>
      <c r="F56" s="246" t="str">
        <f>IFERROR(INDEX('G-1 All Habitats'!$B$3:$B$129,MATCH(E56,'G-1 All Habitats'!$A$3:$A$129,0)),"")</f>
        <v/>
      </c>
      <c r="G56" s="70"/>
      <c r="H56" s="498" t="str">
        <f>IF(F56="","",VLOOKUP(F56,'G-1 All Habitats'!$B$2:$M$129,10,FALSE))</f>
        <v/>
      </c>
      <c r="I56" s="499" t="str">
        <f>IFERROR(VLOOKUP(H56,'G-1 All Habitats'!$V$3:$W$7,2,FALSE),"")</f>
        <v/>
      </c>
      <c r="J56" s="71"/>
      <c r="K56" s="499" t="str">
        <f>IFERROR(INDEX('G-8 Condition Look up'!$A$3:$H$130,MATCH(F56,'G-8 Condition Look up'!$A$3:$A$130,0),MATCH(J56,'G-8 Condition Look up'!$A$3:$H$3,0)),"")</f>
        <v/>
      </c>
      <c r="L56" s="71"/>
      <c r="M56" s="507" t="str">
        <f>IF(L56="","",IF(VLOOKUP(L56,'G-3 Multipliers'!$L$3:$N$6,2,FALSE)=0,"Spatial Data Missing",VLOOKUP(L56,'G-3 Multipliers'!$L$3:$N$6,2,FALSE)))</f>
        <v/>
      </c>
      <c r="N56" s="505" t="str">
        <f>IF(L56="","",IF(VLOOKUP(L56,'G-3 Multipliers'!$L$3:$N$6,3,FALSE)=0,"Spatial Data Missing",VLOOKUP(L56,'G-3 Multipliers'!$L$3:$N$6,3,FALSE)))</f>
        <v/>
      </c>
      <c r="O56" s="498" t="str">
        <f t="shared" si="0"/>
        <v/>
      </c>
      <c r="P56" s="82"/>
      <c r="Q56" s="82"/>
      <c r="R56" s="507" t="str">
        <f t="shared" si="2"/>
        <v/>
      </c>
      <c r="S56" s="521" t="str">
        <f t="shared" si="3"/>
        <v/>
      </c>
      <c r="T56" s="522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4" t="str">
        <f>IFERROR(IF(E56="","",VLOOKUP(W56, 'G-3 Multipliers'!$P$2:$Q$6,2,FALSE)),"")</f>
        <v/>
      </c>
      <c r="Y56" s="529" t="str">
        <f t="shared" si="5"/>
        <v/>
      </c>
      <c r="Z56" s="239"/>
      <c r="AA56" s="240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4" t="str">
        <f>IFERROR(INDEX('G-1 All Habitats'!$AG$3:$AG$15,MATCH(D57,'G-1 All Habitats'!$AF$3:$AF$15,0)),"")</f>
        <v/>
      </c>
      <c r="D57" s="146"/>
      <c r="E57" s="79"/>
      <c r="F57" s="246" t="str">
        <f>IFERROR(INDEX('G-1 All Habitats'!$B$3:$B$129,MATCH(E57,'G-1 All Habitats'!$A$3:$A$129,0)),"")</f>
        <v/>
      </c>
      <c r="G57" s="70"/>
      <c r="H57" s="498" t="str">
        <f>IF(F57="","",VLOOKUP(F57,'G-1 All Habitats'!$B$2:$M$129,10,FALSE))</f>
        <v/>
      </c>
      <c r="I57" s="499" t="str">
        <f>IFERROR(VLOOKUP(H57,'G-1 All Habitats'!$V$3:$W$7,2,FALSE),"")</f>
        <v/>
      </c>
      <c r="J57" s="71"/>
      <c r="K57" s="499" t="str">
        <f>IFERROR(INDEX('G-8 Condition Look up'!$A$3:$H$130,MATCH(F57,'G-8 Condition Look up'!$A$3:$A$130,0),MATCH(J57,'G-8 Condition Look up'!$A$3:$H$3,0)),"")</f>
        <v/>
      </c>
      <c r="L57" s="71"/>
      <c r="M57" s="507" t="str">
        <f>IF(L57="","",IF(VLOOKUP(L57,'G-3 Multipliers'!$L$3:$N$6,2,FALSE)=0,"Spatial Data Missing",VLOOKUP(L57,'G-3 Multipliers'!$L$3:$N$6,2,FALSE)))</f>
        <v/>
      </c>
      <c r="N57" s="505" t="str">
        <f>IF(L57="","",IF(VLOOKUP(L57,'G-3 Multipliers'!$L$3:$N$6,3,FALSE)=0,"Spatial Data Missing",VLOOKUP(L57,'G-3 Multipliers'!$L$3:$N$6,3,FALSE)))</f>
        <v/>
      </c>
      <c r="O57" s="498" t="str">
        <f t="shared" si="0"/>
        <v/>
      </c>
      <c r="P57" s="82"/>
      <c r="Q57" s="82"/>
      <c r="R57" s="507" t="str">
        <f t="shared" si="2"/>
        <v/>
      </c>
      <c r="S57" s="521" t="str">
        <f t="shared" si="3"/>
        <v/>
      </c>
      <c r="T57" s="522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4" t="str">
        <f>IFERROR(IF(E57="","",VLOOKUP(W57, 'G-3 Multipliers'!$P$2:$Q$6,2,FALSE)),"")</f>
        <v/>
      </c>
      <c r="Y57" s="529" t="str">
        <f t="shared" si="5"/>
        <v/>
      </c>
      <c r="Z57" s="239"/>
      <c r="AA57" s="240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4" t="str">
        <f>IFERROR(INDEX('G-1 All Habitats'!$AG$3:$AG$15,MATCH(D58,'G-1 All Habitats'!$AF$3:$AF$15,0)),"")</f>
        <v/>
      </c>
      <c r="D58" s="146"/>
      <c r="E58" s="79"/>
      <c r="F58" s="246" t="str">
        <f>IFERROR(INDEX('G-1 All Habitats'!$B$3:$B$129,MATCH(E58,'G-1 All Habitats'!$A$3:$A$129,0)),"")</f>
        <v/>
      </c>
      <c r="G58" s="70"/>
      <c r="H58" s="498" t="str">
        <f>IF(F58="","",VLOOKUP(F58,'G-1 All Habitats'!$B$2:$M$129,10,FALSE))</f>
        <v/>
      </c>
      <c r="I58" s="499" t="str">
        <f>IFERROR(VLOOKUP(H58,'G-1 All Habitats'!$V$3:$W$7,2,FALSE),"")</f>
        <v/>
      </c>
      <c r="J58" s="71"/>
      <c r="K58" s="499" t="str">
        <f>IFERROR(INDEX('G-8 Condition Look up'!$A$3:$H$130,MATCH(F58,'G-8 Condition Look up'!$A$3:$A$130,0),MATCH(J58,'G-8 Condition Look up'!$A$3:$H$3,0)),"")</f>
        <v/>
      </c>
      <c r="L58" s="71"/>
      <c r="M58" s="507" t="str">
        <f>IF(L58="","",IF(VLOOKUP(L58,'G-3 Multipliers'!$L$3:$N$6,2,FALSE)=0,"Spatial Data Missing",VLOOKUP(L58,'G-3 Multipliers'!$L$3:$N$6,2,FALSE)))</f>
        <v/>
      </c>
      <c r="N58" s="505" t="str">
        <f>IF(L58="","",IF(VLOOKUP(L58,'G-3 Multipliers'!$L$3:$N$6,3,FALSE)=0,"Spatial Data Missing",VLOOKUP(L58,'G-3 Multipliers'!$L$3:$N$6,3,FALSE)))</f>
        <v/>
      </c>
      <c r="O58" s="498" t="str">
        <f t="shared" si="0"/>
        <v/>
      </c>
      <c r="P58" s="82"/>
      <c r="Q58" s="82"/>
      <c r="R58" s="507" t="str">
        <f t="shared" si="2"/>
        <v/>
      </c>
      <c r="S58" s="521" t="str">
        <f t="shared" si="3"/>
        <v/>
      </c>
      <c r="T58" s="522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4" t="str">
        <f>IFERROR(IF(E58="","",VLOOKUP(W58, 'G-3 Multipliers'!$P$2:$Q$6,2,FALSE)),"")</f>
        <v/>
      </c>
      <c r="Y58" s="529" t="str">
        <f t="shared" si="5"/>
        <v/>
      </c>
      <c r="Z58" s="239"/>
      <c r="AA58" s="240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4" t="str">
        <f>IFERROR(INDEX('G-1 All Habitats'!$AG$3:$AG$15,MATCH(D59,'G-1 All Habitats'!$AF$3:$AF$15,0)),"")</f>
        <v/>
      </c>
      <c r="D59" s="146"/>
      <c r="E59" s="79"/>
      <c r="F59" s="246" t="str">
        <f>IFERROR(INDEX('G-1 All Habitats'!$B$3:$B$129,MATCH(E59,'G-1 All Habitats'!$A$3:$A$129,0)),"")</f>
        <v/>
      </c>
      <c r="G59" s="70"/>
      <c r="H59" s="498" t="str">
        <f>IF(F59="","",VLOOKUP(F59,'G-1 All Habitats'!$B$2:$M$129,10,FALSE))</f>
        <v/>
      </c>
      <c r="I59" s="499" t="str">
        <f>IFERROR(VLOOKUP(H59,'G-1 All Habitats'!$V$3:$W$7,2,FALSE),"")</f>
        <v/>
      </c>
      <c r="J59" s="71"/>
      <c r="K59" s="499" t="str">
        <f>IFERROR(INDEX('G-8 Condition Look up'!$A$3:$H$130,MATCH(F59,'G-8 Condition Look up'!$A$3:$A$130,0),MATCH(J59,'G-8 Condition Look up'!$A$3:$H$3,0)),"")</f>
        <v/>
      </c>
      <c r="L59" s="71"/>
      <c r="M59" s="507" t="str">
        <f>IF(L59="","",IF(VLOOKUP(L59,'G-3 Multipliers'!$L$3:$N$6,2,FALSE)=0,"Spatial Data Missing",VLOOKUP(L59,'G-3 Multipliers'!$L$3:$N$6,2,FALSE)))</f>
        <v/>
      </c>
      <c r="N59" s="505" t="str">
        <f>IF(L59="","",IF(VLOOKUP(L59,'G-3 Multipliers'!$L$3:$N$6,3,FALSE)=0,"Spatial Data Missing",VLOOKUP(L59,'G-3 Multipliers'!$L$3:$N$6,3,FALSE)))</f>
        <v/>
      </c>
      <c r="O59" s="498" t="str">
        <f t="shared" si="0"/>
        <v/>
      </c>
      <c r="P59" s="82"/>
      <c r="Q59" s="82"/>
      <c r="R59" s="507" t="str">
        <f t="shared" si="2"/>
        <v/>
      </c>
      <c r="S59" s="521" t="str">
        <f t="shared" si="3"/>
        <v/>
      </c>
      <c r="T59" s="522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4" t="str">
        <f>IFERROR(IF(E59="","",VLOOKUP(W59, 'G-3 Multipliers'!$P$2:$Q$6,2,FALSE)),"")</f>
        <v/>
      </c>
      <c r="Y59" s="529" t="str">
        <f t="shared" si="5"/>
        <v/>
      </c>
      <c r="Z59" s="239"/>
      <c r="AA59" s="240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4" t="str">
        <f>IFERROR(INDEX('G-1 All Habitats'!$AG$3:$AG$15,MATCH(D60,'G-1 All Habitats'!$AF$3:$AF$15,0)),"")</f>
        <v/>
      </c>
      <c r="D60" s="146"/>
      <c r="E60" s="79"/>
      <c r="F60" s="246" t="str">
        <f>IFERROR(INDEX('G-1 All Habitats'!$B$3:$B$129,MATCH(E60,'G-1 All Habitats'!$A$3:$A$129,0)),"")</f>
        <v/>
      </c>
      <c r="G60" s="70"/>
      <c r="H60" s="498" t="str">
        <f>IF(F60="","",VLOOKUP(F60,'G-1 All Habitats'!$B$2:$M$129,10,FALSE))</f>
        <v/>
      </c>
      <c r="I60" s="499" t="str">
        <f>IFERROR(VLOOKUP(H60,'G-1 All Habitats'!$V$3:$W$7,2,FALSE),"")</f>
        <v/>
      </c>
      <c r="J60" s="71"/>
      <c r="K60" s="499" t="str">
        <f>IFERROR(INDEX('G-8 Condition Look up'!$A$3:$H$130,MATCH(F60,'G-8 Condition Look up'!$A$3:$A$130,0),MATCH(J60,'G-8 Condition Look up'!$A$3:$H$3,0)),"")</f>
        <v/>
      </c>
      <c r="L60" s="71"/>
      <c r="M60" s="507" t="str">
        <f>IF(L60="","",IF(VLOOKUP(L60,'G-3 Multipliers'!$L$3:$N$6,2,FALSE)=0,"Spatial Data Missing",VLOOKUP(L60,'G-3 Multipliers'!$L$3:$N$6,2,FALSE)))</f>
        <v/>
      </c>
      <c r="N60" s="505" t="str">
        <f>IF(L60="","",IF(VLOOKUP(L60,'G-3 Multipliers'!$L$3:$N$6,3,FALSE)=0,"Spatial Data Missing",VLOOKUP(L60,'G-3 Multipliers'!$L$3:$N$6,3,FALSE)))</f>
        <v/>
      </c>
      <c r="O60" s="498" t="str">
        <f t="shared" si="0"/>
        <v/>
      </c>
      <c r="P60" s="82"/>
      <c r="Q60" s="82"/>
      <c r="R60" s="507" t="str">
        <f t="shared" si="2"/>
        <v/>
      </c>
      <c r="S60" s="521" t="str">
        <f t="shared" si="3"/>
        <v/>
      </c>
      <c r="T60" s="522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4" t="str">
        <f>IFERROR(IF(E60="","",VLOOKUP(W60, 'G-3 Multipliers'!$P$2:$Q$6,2,FALSE)),"")</f>
        <v/>
      </c>
      <c r="Y60" s="529" t="str">
        <f t="shared" si="5"/>
        <v/>
      </c>
      <c r="Z60" s="239"/>
      <c r="AA60" s="240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4" t="str">
        <f>IFERROR(INDEX('G-1 All Habitats'!$AG$3:$AG$15,MATCH(D61,'G-1 All Habitats'!$AF$3:$AF$15,0)),"")</f>
        <v/>
      </c>
      <c r="D61" s="146"/>
      <c r="E61" s="79"/>
      <c r="F61" s="246" t="str">
        <f>IFERROR(INDEX('G-1 All Habitats'!$B$3:$B$129,MATCH(E61,'G-1 All Habitats'!$A$3:$A$129,0)),"")</f>
        <v/>
      </c>
      <c r="G61" s="70"/>
      <c r="H61" s="498" t="str">
        <f>IF(F61="","",VLOOKUP(F61,'G-1 All Habitats'!$B$2:$M$129,10,FALSE))</f>
        <v/>
      </c>
      <c r="I61" s="499" t="str">
        <f>IFERROR(VLOOKUP(H61,'G-1 All Habitats'!$V$3:$W$7,2,FALSE),"")</f>
        <v/>
      </c>
      <c r="J61" s="71"/>
      <c r="K61" s="499" t="str">
        <f>IFERROR(INDEX('G-8 Condition Look up'!$A$3:$H$130,MATCH(F61,'G-8 Condition Look up'!$A$3:$A$130,0),MATCH(J61,'G-8 Condition Look up'!$A$3:$H$3,0)),"")</f>
        <v/>
      </c>
      <c r="L61" s="71"/>
      <c r="M61" s="507" t="str">
        <f>IF(L61="","",IF(VLOOKUP(L61,'G-3 Multipliers'!$L$3:$N$6,2,FALSE)=0,"Spatial Data Missing",VLOOKUP(L61,'G-3 Multipliers'!$L$3:$N$6,2,FALSE)))</f>
        <v/>
      </c>
      <c r="N61" s="505" t="str">
        <f>IF(L61="","",IF(VLOOKUP(L61,'G-3 Multipliers'!$L$3:$N$6,3,FALSE)=0,"Spatial Data Missing",VLOOKUP(L61,'G-3 Multipliers'!$L$3:$N$6,3,FALSE)))</f>
        <v/>
      </c>
      <c r="O61" s="498" t="str">
        <f t="shared" si="0"/>
        <v/>
      </c>
      <c r="P61" s="82"/>
      <c r="Q61" s="82"/>
      <c r="R61" s="507" t="str">
        <f t="shared" si="2"/>
        <v/>
      </c>
      <c r="S61" s="521" t="str">
        <f t="shared" si="3"/>
        <v/>
      </c>
      <c r="T61" s="522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4" t="str">
        <f>IFERROR(IF(E61="","",VLOOKUP(W61, 'G-3 Multipliers'!$P$2:$Q$6,2,FALSE)),"")</f>
        <v/>
      </c>
      <c r="Y61" s="529" t="str">
        <f t="shared" si="5"/>
        <v/>
      </c>
      <c r="Z61" s="239"/>
      <c r="AA61" s="240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4" t="str">
        <f>IFERROR(INDEX('G-1 All Habitats'!$AG$3:$AG$15,MATCH(D62,'G-1 All Habitats'!$AF$3:$AF$15,0)),"")</f>
        <v/>
      </c>
      <c r="D62" s="146"/>
      <c r="E62" s="79"/>
      <c r="F62" s="246" t="str">
        <f>IFERROR(INDEX('G-1 All Habitats'!$B$3:$B$129,MATCH(E62,'G-1 All Habitats'!$A$3:$A$129,0)),"")</f>
        <v/>
      </c>
      <c r="G62" s="70"/>
      <c r="H62" s="498" t="str">
        <f>IF(F62="","",VLOOKUP(F62,'G-1 All Habitats'!$B$2:$M$129,10,FALSE))</f>
        <v/>
      </c>
      <c r="I62" s="499" t="str">
        <f>IFERROR(VLOOKUP(H62,'G-1 All Habitats'!$V$3:$W$7,2,FALSE),"")</f>
        <v/>
      </c>
      <c r="J62" s="71"/>
      <c r="K62" s="499" t="str">
        <f>IFERROR(INDEX('G-8 Condition Look up'!$A$3:$H$130,MATCH(F62,'G-8 Condition Look up'!$A$3:$A$130,0),MATCH(J62,'G-8 Condition Look up'!$A$3:$H$3,0)),"")</f>
        <v/>
      </c>
      <c r="L62" s="71"/>
      <c r="M62" s="507" t="str">
        <f>IF(L62="","",IF(VLOOKUP(L62,'G-3 Multipliers'!$L$3:$N$6,2,FALSE)=0,"Spatial Data Missing",VLOOKUP(L62,'G-3 Multipliers'!$L$3:$N$6,2,FALSE)))</f>
        <v/>
      </c>
      <c r="N62" s="505" t="str">
        <f>IF(L62="","",IF(VLOOKUP(L62,'G-3 Multipliers'!$L$3:$N$6,3,FALSE)=0,"Spatial Data Missing",VLOOKUP(L62,'G-3 Multipliers'!$L$3:$N$6,3,FALSE)))</f>
        <v/>
      </c>
      <c r="O62" s="498" t="str">
        <f t="shared" si="0"/>
        <v/>
      </c>
      <c r="P62" s="82"/>
      <c r="Q62" s="82"/>
      <c r="R62" s="507" t="str">
        <f t="shared" si="2"/>
        <v/>
      </c>
      <c r="S62" s="521" t="str">
        <f t="shared" si="3"/>
        <v/>
      </c>
      <c r="T62" s="522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4" t="str">
        <f>IFERROR(IF(E62="","",VLOOKUP(W62, 'G-3 Multipliers'!$P$2:$Q$6,2,FALSE)),"")</f>
        <v/>
      </c>
      <c r="Y62" s="529" t="str">
        <f t="shared" si="5"/>
        <v/>
      </c>
      <c r="Z62" s="239"/>
      <c r="AA62" s="240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4" t="str">
        <f>IFERROR(INDEX('G-1 All Habitats'!$AG$3:$AG$15,MATCH(D63,'G-1 All Habitats'!$AF$3:$AF$15,0)),"")</f>
        <v/>
      </c>
      <c r="D63" s="146"/>
      <c r="E63" s="79"/>
      <c r="F63" s="246" t="str">
        <f>IFERROR(INDEX('G-1 All Habitats'!$B$3:$B$129,MATCH(E63,'G-1 All Habitats'!$A$3:$A$129,0)),"")</f>
        <v/>
      </c>
      <c r="G63" s="70"/>
      <c r="H63" s="498" t="str">
        <f>IF(F63="","",VLOOKUP(F63,'G-1 All Habitats'!$B$2:$M$129,10,FALSE))</f>
        <v/>
      </c>
      <c r="I63" s="499" t="str">
        <f>IFERROR(VLOOKUP(H63,'G-1 All Habitats'!$V$3:$W$7,2,FALSE),"")</f>
        <v/>
      </c>
      <c r="J63" s="71"/>
      <c r="K63" s="499" t="str">
        <f>IFERROR(INDEX('G-8 Condition Look up'!$A$3:$H$130,MATCH(F63,'G-8 Condition Look up'!$A$3:$A$130,0),MATCH(J63,'G-8 Condition Look up'!$A$3:$H$3,0)),"")</f>
        <v/>
      </c>
      <c r="L63" s="71"/>
      <c r="M63" s="507" t="str">
        <f>IF(L63="","",IF(VLOOKUP(L63,'G-3 Multipliers'!$L$3:$N$6,2,FALSE)=0,"Spatial Data Missing",VLOOKUP(L63,'G-3 Multipliers'!$L$3:$N$6,2,FALSE)))</f>
        <v/>
      </c>
      <c r="N63" s="505" t="str">
        <f>IF(L63="","",IF(VLOOKUP(L63,'G-3 Multipliers'!$L$3:$N$6,3,FALSE)=0,"Spatial Data Missing",VLOOKUP(L63,'G-3 Multipliers'!$L$3:$N$6,3,FALSE)))</f>
        <v/>
      </c>
      <c r="O63" s="498" t="str">
        <f t="shared" si="0"/>
        <v/>
      </c>
      <c r="P63" s="82"/>
      <c r="Q63" s="82"/>
      <c r="R63" s="507" t="str">
        <f t="shared" si="2"/>
        <v/>
      </c>
      <c r="S63" s="521" t="str">
        <f t="shared" si="3"/>
        <v/>
      </c>
      <c r="T63" s="522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4" t="str">
        <f>IFERROR(IF(E63="","",VLOOKUP(W63, 'G-3 Multipliers'!$P$2:$Q$6,2,FALSE)),"")</f>
        <v/>
      </c>
      <c r="Y63" s="529" t="str">
        <f t="shared" si="5"/>
        <v/>
      </c>
      <c r="Z63" s="239"/>
      <c r="AA63" s="240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4" t="str">
        <f>IFERROR(INDEX('G-1 All Habitats'!$AG$3:$AG$15,MATCH(D64,'G-1 All Habitats'!$AF$3:$AF$15,0)),"")</f>
        <v/>
      </c>
      <c r="D64" s="146"/>
      <c r="E64" s="79"/>
      <c r="F64" s="246" t="str">
        <f>IFERROR(INDEX('G-1 All Habitats'!$B$3:$B$129,MATCH(E64,'G-1 All Habitats'!$A$3:$A$129,0)),"")</f>
        <v/>
      </c>
      <c r="G64" s="70"/>
      <c r="H64" s="498" t="str">
        <f>IF(F64="","",VLOOKUP(F64,'G-1 All Habitats'!$B$2:$M$129,10,FALSE))</f>
        <v/>
      </c>
      <c r="I64" s="499" t="str">
        <f>IFERROR(VLOOKUP(H64,'G-1 All Habitats'!$V$3:$W$7,2,FALSE),"")</f>
        <v/>
      </c>
      <c r="J64" s="71"/>
      <c r="K64" s="499" t="str">
        <f>IFERROR(INDEX('G-8 Condition Look up'!$A$3:$H$130,MATCH(F64,'G-8 Condition Look up'!$A$3:$A$130,0),MATCH(J64,'G-8 Condition Look up'!$A$3:$H$3,0)),"")</f>
        <v/>
      </c>
      <c r="L64" s="71"/>
      <c r="M64" s="507" t="str">
        <f>IF(L64="","",IF(VLOOKUP(L64,'G-3 Multipliers'!$L$3:$N$6,2,FALSE)=0,"Spatial Data Missing",VLOOKUP(L64,'G-3 Multipliers'!$L$3:$N$6,2,FALSE)))</f>
        <v/>
      </c>
      <c r="N64" s="505" t="str">
        <f>IF(L64="","",IF(VLOOKUP(L64,'G-3 Multipliers'!$L$3:$N$6,3,FALSE)=0,"Spatial Data Missing",VLOOKUP(L64,'G-3 Multipliers'!$L$3:$N$6,3,FALSE)))</f>
        <v/>
      </c>
      <c r="O64" s="498" t="str">
        <f t="shared" si="0"/>
        <v/>
      </c>
      <c r="P64" s="82"/>
      <c r="Q64" s="82"/>
      <c r="R64" s="507" t="str">
        <f t="shared" si="2"/>
        <v/>
      </c>
      <c r="S64" s="521" t="str">
        <f t="shared" si="3"/>
        <v/>
      </c>
      <c r="T64" s="522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4" t="str">
        <f>IFERROR(IF(E64="","",VLOOKUP(W64, 'G-3 Multipliers'!$P$2:$Q$6,2,FALSE)),"")</f>
        <v/>
      </c>
      <c r="Y64" s="529" t="str">
        <f t="shared" si="5"/>
        <v/>
      </c>
      <c r="Z64" s="239"/>
      <c r="AA64" s="240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4" t="str">
        <f>IFERROR(INDEX('G-1 All Habitats'!$AG$3:$AG$15,MATCH(D65,'G-1 All Habitats'!$AF$3:$AF$15,0)),"")</f>
        <v/>
      </c>
      <c r="D65" s="146"/>
      <c r="E65" s="79"/>
      <c r="F65" s="246" t="str">
        <f>IFERROR(INDEX('G-1 All Habitats'!$B$3:$B$129,MATCH(E65,'G-1 All Habitats'!$A$3:$A$129,0)),"")</f>
        <v/>
      </c>
      <c r="G65" s="70"/>
      <c r="H65" s="498" t="str">
        <f>IF(F65="","",VLOOKUP(F65,'G-1 All Habitats'!$B$2:$M$129,10,FALSE))</f>
        <v/>
      </c>
      <c r="I65" s="499" t="str">
        <f>IFERROR(VLOOKUP(H65,'G-1 All Habitats'!$V$3:$W$7,2,FALSE),"")</f>
        <v/>
      </c>
      <c r="J65" s="71"/>
      <c r="K65" s="499" t="str">
        <f>IFERROR(INDEX('G-8 Condition Look up'!$A$3:$H$130,MATCH(F65,'G-8 Condition Look up'!$A$3:$A$130,0),MATCH(J65,'G-8 Condition Look up'!$A$3:$H$3,0)),"")</f>
        <v/>
      </c>
      <c r="L65" s="71"/>
      <c r="M65" s="507" t="str">
        <f>IF(L65="","",IF(VLOOKUP(L65,'G-3 Multipliers'!$L$3:$N$6,2,FALSE)=0,"Spatial Data Missing",VLOOKUP(L65,'G-3 Multipliers'!$L$3:$N$6,2,FALSE)))</f>
        <v/>
      </c>
      <c r="N65" s="505" t="str">
        <f>IF(L65="","",IF(VLOOKUP(L65,'G-3 Multipliers'!$L$3:$N$6,3,FALSE)=0,"Spatial Data Missing",VLOOKUP(L65,'G-3 Multipliers'!$L$3:$N$6,3,FALSE)))</f>
        <v/>
      </c>
      <c r="O65" s="498" t="str">
        <f t="shared" si="0"/>
        <v/>
      </c>
      <c r="P65" s="82"/>
      <c r="Q65" s="82"/>
      <c r="R65" s="507" t="str">
        <f t="shared" si="2"/>
        <v/>
      </c>
      <c r="S65" s="521" t="str">
        <f t="shared" si="3"/>
        <v/>
      </c>
      <c r="T65" s="522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4" t="str">
        <f>IFERROR(IF(E65="","",VLOOKUP(W65, 'G-3 Multipliers'!$P$2:$Q$6,2,FALSE)),"")</f>
        <v/>
      </c>
      <c r="Y65" s="529" t="str">
        <f t="shared" si="5"/>
        <v/>
      </c>
      <c r="Z65" s="239"/>
      <c r="AA65" s="240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4" t="str">
        <f>IFERROR(INDEX('G-1 All Habitats'!$AG$3:$AG$15,MATCH(D66,'G-1 All Habitats'!$AF$3:$AF$15,0)),"")</f>
        <v/>
      </c>
      <c r="D66" s="146"/>
      <c r="E66" s="79"/>
      <c r="F66" s="246" t="str">
        <f>IFERROR(INDEX('G-1 All Habitats'!$B$3:$B$129,MATCH(E66,'G-1 All Habitats'!$A$3:$A$129,0)),"")</f>
        <v/>
      </c>
      <c r="G66" s="70"/>
      <c r="H66" s="498" t="str">
        <f>IF(F66="","",VLOOKUP(F66,'G-1 All Habitats'!$B$2:$M$129,10,FALSE))</f>
        <v/>
      </c>
      <c r="I66" s="499" t="str">
        <f>IFERROR(VLOOKUP(H66,'G-1 All Habitats'!$V$3:$W$7,2,FALSE),"")</f>
        <v/>
      </c>
      <c r="J66" s="71"/>
      <c r="K66" s="499" t="str">
        <f>IFERROR(INDEX('G-8 Condition Look up'!$A$3:$H$130,MATCH(F66,'G-8 Condition Look up'!$A$3:$A$130,0),MATCH(J66,'G-8 Condition Look up'!$A$3:$H$3,0)),"")</f>
        <v/>
      </c>
      <c r="L66" s="71"/>
      <c r="M66" s="507" t="str">
        <f>IF(L66="","",IF(VLOOKUP(L66,'G-3 Multipliers'!$L$3:$N$6,2,FALSE)=0,"Spatial Data Missing",VLOOKUP(L66,'G-3 Multipliers'!$L$3:$N$6,2,FALSE)))</f>
        <v/>
      </c>
      <c r="N66" s="505" t="str">
        <f>IF(L66="","",IF(VLOOKUP(L66,'G-3 Multipliers'!$L$3:$N$6,3,FALSE)=0,"Spatial Data Missing",VLOOKUP(L66,'G-3 Multipliers'!$L$3:$N$6,3,FALSE)))</f>
        <v/>
      </c>
      <c r="O66" s="498" t="str">
        <f t="shared" si="0"/>
        <v/>
      </c>
      <c r="P66" s="82"/>
      <c r="Q66" s="82"/>
      <c r="R66" s="507" t="str">
        <f t="shared" si="2"/>
        <v/>
      </c>
      <c r="S66" s="521" t="str">
        <f t="shared" si="3"/>
        <v/>
      </c>
      <c r="T66" s="522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4" t="str">
        <f>IFERROR(IF(E66="","",VLOOKUP(W66, 'G-3 Multipliers'!$P$2:$Q$6,2,FALSE)),"")</f>
        <v/>
      </c>
      <c r="Y66" s="529" t="str">
        <f t="shared" si="5"/>
        <v/>
      </c>
      <c r="Z66" s="239"/>
      <c r="AA66" s="240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4" t="str">
        <f>IFERROR(INDEX('G-1 All Habitats'!$AG$3:$AG$15,MATCH(D67,'G-1 All Habitats'!$AF$3:$AF$15,0)),"")</f>
        <v/>
      </c>
      <c r="D67" s="146"/>
      <c r="E67" s="79"/>
      <c r="F67" s="246" t="str">
        <f>IFERROR(INDEX('G-1 All Habitats'!$B$3:$B$129,MATCH(E67,'G-1 All Habitats'!$A$3:$A$129,0)),"")</f>
        <v/>
      </c>
      <c r="G67" s="70"/>
      <c r="H67" s="498" t="str">
        <f>IF(F67="","",VLOOKUP(F67,'G-1 All Habitats'!$B$2:$M$129,10,FALSE))</f>
        <v/>
      </c>
      <c r="I67" s="499" t="str">
        <f>IFERROR(VLOOKUP(H67,'G-1 All Habitats'!$V$3:$W$7,2,FALSE),"")</f>
        <v/>
      </c>
      <c r="J67" s="71"/>
      <c r="K67" s="499" t="str">
        <f>IFERROR(INDEX('G-8 Condition Look up'!$A$3:$H$130,MATCH(F67,'G-8 Condition Look up'!$A$3:$A$130,0),MATCH(J67,'G-8 Condition Look up'!$A$3:$H$3,0)),"")</f>
        <v/>
      </c>
      <c r="L67" s="71"/>
      <c r="M67" s="507" t="str">
        <f>IF(L67="","",IF(VLOOKUP(L67,'G-3 Multipliers'!$L$3:$N$6,2,FALSE)=0,"Spatial Data Missing",VLOOKUP(L67,'G-3 Multipliers'!$L$3:$N$6,2,FALSE)))</f>
        <v/>
      </c>
      <c r="N67" s="505" t="str">
        <f>IF(L67="","",IF(VLOOKUP(L67,'G-3 Multipliers'!$L$3:$N$6,3,FALSE)=0,"Spatial Data Missing",VLOOKUP(L67,'G-3 Multipliers'!$L$3:$N$6,3,FALSE)))</f>
        <v/>
      </c>
      <c r="O67" s="498" t="str">
        <f t="shared" si="0"/>
        <v/>
      </c>
      <c r="P67" s="82"/>
      <c r="Q67" s="82"/>
      <c r="R67" s="507" t="str">
        <f t="shared" si="2"/>
        <v/>
      </c>
      <c r="S67" s="521" t="str">
        <f t="shared" si="3"/>
        <v/>
      </c>
      <c r="T67" s="522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4" t="str">
        <f>IFERROR(IF(E67="","",VLOOKUP(W67, 'G-3 Multipliers'!$P$2:$Q$6,2,FALSE)),"")</f>
        <v/>
      </c>
      <c r="Y67" s="529" t="str">
        <f t="shared" si="5"/>
        <v/>
      </c>
      <c r="Z67" s="239"/>
      <c r="AA67" s="240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4" t="str">
        <f>IFERROR(INDEX('G-1 All Habitats'!$AG$3:$AG$15,MATCH(D68,'G-1 All Habitats'!$AF$3:$AF$15,0)),"")</f>
        <v/>
      </c>
      <c r="D68" s="146"/>
      <c r="E68" s="79"/>
      <c r="F68" s="246" t="str">
        <f>IFERROR(INDEX('G-1 All Habitats'!$B$3:$B$129,MATCH(E68,'G-1 All Habitats'!$A$3:$A$129,0)),"")</f>
        <v/>
      </c>
      <c r="G68" s="70"/>
      <c r="H68" s="498" t="str">
        <f>IF(F68="","",VLOOKUP(F68,'G-1 All Habitats'!$B$2:$M$129,10,FALSE))</f>
        <v/>
      </c>
      <c r="I68" s="499" t="str">
        <f>IFERROR(VLOOKUP(H68,'G-1 All Habitats'!$V$3:$W$7,2,FALSE),"")</f>
        <v/>
      </c>
      <c r="J68" s="71"/>
      <c r="K68" s="499" t="str">
        <f>IFERROR(INDEX('G-8 Condition Look up'!$A$3:$H$130,MATCH(F68,'G-8 Condition Look up'!$A$3:$A$130,0),MATCH(J68,'G-8 Condition Look up'!$A$3:$H$3,0)),"")</f>
        <v/>
      </c>
      <c r="L68" s="71"/>
      <c r="M68" s="507" t="str">
        <f>IF(L68="","",IF(VLOOKUP(L68,'G-3 Multipliers'!$L$3:$N$6,2,FALSE)=0,"Spatial Data Missing",VLOOKUP(L68,'G-3 Multipliers'!$L$3:$N$6,2,FALSE)))</f>
        <v/>
      </c>
      <c r="N68" s="505" t="str">
        <f>IF(L68="","",IF(VLOOKUP(L68,'G-3 Multipliers'!$L$3:$N$6,3,FALSE)=0,"Spatial Data Missing",VLOOKUP(L68,'G-3 Multipliers'!$L$3:$N$6,3,FALSE)))</f>
        <v/>
      </c>
      <c r="O68" s="498" t="str">
        <f t="shared" si="0"/>
        <v/>
      </c>
      <c r="P68" s="82"/>
      <c r="Q68" s="82"/>
      <c r="R68" s="507" t="str">
        <f t="shared" si="2"/>
        <v/>
      </c>
      <c r="S68" s="521" t="str">
        <f t="shared" si="3"/>
        <v/>
      </c>
      <c r="T68" s="522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4" t="str">
        <f>IFERROR(IF(E68="","",VLOOKUP(W68, 'G-3 Multipliers'!$P$2:$Q$6,2,FALSE)),"")</f>
        <v/>
      </c>
      <c r="Y68" s="529" t="str">
        <f t="shared" si="5"/>
        <v/>
      </c>
      <c r="Z68" s="239"/>
      <c r="AA68" s="240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4" t="str">
        <f>IFERROR(INDEX('G-1 All Habitats'!$AG$3:$AG$15,MATCH(D69,'G-1 All Habitats'!$AF$3:$AF$15,0)),"")</f>
        <v/>
      </c>
      <c r="D69" s="146"/>
      <c r="E69" s="79"/>
      <c r="F69" s="246" t="str">
        <f>IFERROR(INDEX('G-1 All Habitats'!$B$3:$B$129,MATCH(E69,'G-1 All Habitats'!$A$3:$A$129,0)),"")</f>
        <v/>
      </c>
      <c r="G69" s="70"/>
      <c r="H69" s="498" t="str">
        <f>IF(F69="","",VLOOKUP(F69,'G-1 All Habitats'!$B$2:$M$129,10,FALSE))</f>
        <v/>
      </c>
      <c r="I69" s="499" t="str">
        <f>IFERROR(VLOOKUP(H69,'G-1 All Habitats'!$V$3:$W$7,2,FALSE),"")</f>
        <v/>
      </c>
      <c r="J69" s="71"/>
      <c r="K69" s="499" t="str">
        <f>IFERROR(INDEX('G-8 Condition Look up'!$A$3:$H$130,MATCH(F69,'G-8 Condition Look up'!$A$3:$A$130,0),MATCH(J69,'G-8 Condition Look up'!$A$3:$H$3,0)),"")</f>
        <v/>
      </c>
      <c r="L69" s="71"/>
      <c r="M69" s="507" t="str">
        <f>IF(L69="","",IF(VLOOKUP(L69,'G-3 Multipliers'!$L$3:$N$6,2,FALSE)=0,"Spatial Data Missing",VLOOKUP(L69,'G-3 Multipliers'!$L$3:$N$6,2,FALSE)))</f>
        <v/>
      </c>
      <c r="N69" s="505" t="str">
        <f>IF(L69="","",IF(VLOOKUP(L69,'G-3 Multipliers'!$L$3:$N$6,3,FALSE)=0,"Spatial Data Missing",VLOOKUP(L69,'G-3 Multipliers'!$L$3:$N$6,3,FALSE)))</f>
        <v/>
      </c>
      <c r="O69" s="498" t="str">
        <f t="shared" si="0"/>
        <v/>
      </c>
      <c r="P69" s="82"/>
      <c r="Q69" s="82"/>
      <c r="R69" s="507" t="str">
        <f t="shared" si="2"/>
        <v/>
      </c>
      <c r="S69" s="521" t="str">
        <f t="shared" si="3"/>
        <v/>
      </c>
      <c r="T69" s="522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4" t="str">
        <f>IFERROR(IF(E69="","",VLOOKUP(W69, 'G-3 Multipliers'!$P$2:$Q$6,2,FALSE)),"")</f>
        <v/>
      </c>
      <c r="Y69" s="529" t="str">
        <f t="shared" si="5"/>
        <v/>
      </c>
      <c r="Z69" s="239"/>
      <c r="AA69" s="240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4" t="str">
        <f>IFERROR(INDEX('G-1 All Habitats'!$AG$3:$AG$15,MATCH(D70,'G-1 All Habitats'!$AF$3:$AF$15,0)),"")</f>
        <v/>
      </c>
      <c r="D70" s="146"/>
      <c r="E70" s="79"/>
      <c r="F70" s="246" t="str">
        <f>IFERROR(INDEX('G-1 All Habitats'!$B$3:$B$129,MATCH(E70,'G-1 All Habitats'!$A$3:$A$129,0)),"")</f>
        <v/>
      </c>
      <c r="G70" s="70"/>
      <c r="H70" s="498" t="str">
        <f>IF(F70="","",VLOOKUP(F70,'G-1 All Habitats'!$B$2:$M$129,10,FALSE))</f>
        <v/>
      </c>
      <c r="I70" s="499" t="str">
        <f>IFERROR(VLOOKUP(H70,'G-1 All Habitats'!$V$3:$W$7,2,FALSE),"")</f>
        <v/>
      </c>
      <c r="J70" s="71"/>
      <c r="K70" s="499" t="str">
        <f>IFERROR(INDEX('G-8 Condition Look up'!$A$3:$H$130,MATCH(F70,'G-8 Condition Look up'!$A$3:$A$130,0),MATCH(J70,'G-8 Condition Look up'!$A$3:$H$3,0)),"")</f>
        <v/>
      </c>
      <c r="L70" s="71"/>
      <c r="M70" s="507" t="str">
        <f>IF(L70="","",IF(VLOOKUP(L70,'G-3 Multipliers'!$L$3:$N$6,2,FALSE)=0,"Spatial Data Missing",VLOOKUP(L70,'G-3 Multipliers'!$L$3:$N$6,2,FALSE)))</f>
        <v/>
      </c>
      <c r="N70" s="505" t="str">
        <f>IF(L70="","",IF(VLOOKUP(L70,'G-3 Multipliers'!$L$3:$N$6,3,FALSE)=0,"Spatial Data Missing",VLOOKUP(L70,'G-3 Multipliers'!$L$3:$N$6,3,FALSE)))</f>
        <v/>
      </c>
      <c r="O70" s="498" t="str">
        <f t="shared" si="0"/>
        <v/>
      </c>
      <c r="P70" s="82"/>
      <c r="Q70" s="82"/>
      <c r="R70" s="507" t="str">
        <f t="shared" si="2"/>
        <v/>
      </c>
      <c r="S70" s="521" t="str">
        <f t="shared" si="3"/>
        <v/>
      </c>
      <c r="T70" s="522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4" t="str">
        <f>IFERROR(IF(E70="","",VLOOKUP(W70, 'G-3 Multipliers'!$P$2:$Q$6,2,FALSE)),"")</f>
        <v/>
      </c>
      <c r="Y70" s="529" t="str">
        <f t="shared" si="5"/>
        <v/>
      </c>
      <c r="Z70" s="239"/>
      <c r="AA70" s="240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4" t="str">
        <f>IFERROR(INDEX('G-1 All Habitats'!$AG$3:$AG$15,MATCH(D71,'G-1 All Habitats'!$AF$3:$AF$15,0)),"")</f>
        <v/>
      </c>
      <c r="D71" s="146"/>
      <c r="E71" s="79"/>
      <c r="F71" s="246" t="str">
        <f>IFERROR(INDEX('G-1 All Habitats'!$B$3:$B$129,MATCH(E71,'G-1 All Habitats'!$A$3:$A$129,0)),"")</f>
        <v/>
      </c>
      <c r="G71" s="70"/>
      <c r="H71" s="498" t="str">
        <f>IF(F71="","",VLOOKUP(F71,'G-1 All Habitats'!$B$2:$M$129,10,FALSE))</f>
        <v/>
      </c>
      <c r="I71" s="499" t="str">
        <f>IFERROR(VLOOKUP(H71,'G-1 All Habitats'!$V$3:$W$7,2,FALSE),"")</f>
        <v/>
      </c>
      <c r="J71" s="71"/>
      <c r="K71" s="499" t="str">
        <f>IFERROR(INDEX('G-8 Condition Look up'!$A$3:$H$130,MATCH(F71,'G-8 Condition Look up'!$A$3:$A$130,0),MATCH(J71,'G-8 Condition Look up'!$A$3:$H$3,0)),"")</f>
        <v/>
      </c>
      <c r="L71" s="71"/>
      <c r="M71" s="507" t="str">
        <f>IF(L71="","",IF(VLOOKUP(L71,'G-3 Multipliers'!$L$3:$N$6,2,FALSE)=0,"Spatial Data Missing",VLOOKUP(L71,'G-3 Multipliers'!$L$3:$N$6,2,FALSE)))</f>
        <v/>
      </c>
      <c r="N71" s="505" t="str">
        <f>IF(L71="","",IF(VLOOKUP(L71,'G-3 Multipliers'!$L$3:$N$6,3,FALSE)=0,"Spatial Data Missing",VLOOKUP(L71,'G-3 Multipliers'!$L$3:$N$6,3,FALSE)))</f>
        <v/>
      </c>
      <c r="O71" s="498" t="str">
        <f t="shared" si="0"/>
        <v/>
      </c>
      <c r="P71" s="82"/>
      <c r="Q71" s="82"/>
      <c r="R71" s="507" t="str">
        <f t="shared" si="2"/>
        <v/>
      </c>
      <c r="S71" s="521" t="str">
        <f t="shared" si="3"/>
        <v/>
      </c>
      <c r="T71" s="522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4" t="str">
        <f>IFERROR(IF(E71="","",VLOOKUP(W71, 'G-3 Multipliers'!$P$2:$Q$6,2,FALSE)),"")</f>
        <v/>
      </c>
      <c r="Y71" s="529" t="str">
        <f t="shared" si="5"/>
        <v/>
      </c>
      <c r="Z71" s="239"/>
      <c r="AA71" s="240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4" t="str">
        <f>IFERROR(INDEX('G-1 All Habitats'!$AG$3:$AG$15,MATCH(D72,'G-1 All Habitats'!$AF$3:$AF$15,0)),"")</f>
        <v/>
      </c>
      <c r="D72" s="146"/>
      <c r="E72" s="79"/>
      <c r="F72" s="246" t="str">
        <f>IFERROR(INDEX('G-1 All Habitats'!$B$3:$B$129,MATCH(E72,'G-1 All Habitats'!$A$3:$A$129,0)),"")</f>
        <v/>
      </c>
      <c r="G72" s="70"/>
      <c r="H72" s="498" t="str">
        <f>IF(F72="","",VLOOKUP(F72,'G-1 All Habitats'!$B$2:$M$129,10,FALSE))</f>
        <v/>
      </c>
      <c r="I72" s="499" t="str">
        <f>IFERROR(VLOOKUP(H72,'G-1 All Habitats'!$V$3:$W$7,2,FALSE),"")</f>
        <v/>
      </c>
      <c r="J72" s="71"/>
      <c r="K72" s="499" t="str">
        <f>IFERROR(INDEX('G-8 Condition Look up'!$A$3:$H$130,MATCH(F72,'G-8 Condition Look up'!$A$3:$A$130,0),MATCH(J72,'G-8 Condition Look up'!$A$3:$H$3,0)),"")</f>
        <v/>
      </c>
      <c r="L72" s="71"/>
      <c r="M72" s="507" t="str">
        <f>IF(L72="","",IF(VLOOKUP(L72,'G-3 Multipliers'!$L$3:$N$6,2,FALSE)=0,"Spatial Data Missing",VLOOKUP(L72,'G-3 Multipliers'!$L$3:$N$6,2,FALSE)))</f>
        <v/>
      </c>
      <c r="N72" s="505" t="str">
        <f>IF(L72="","",IF(VLOOKUP(L72,'G-3 Multipliers'!$L$3:$N$6,3,FALSE)=0,"Spatial Data Missing",VLOOKUP(L72,'G-3 Multipliers'!$L$3:$N$6,3,FALSE)))</f>
        <v/>
      </c>
      <c r="O72" s="498" t="str">
        <f t="shared" si="0"/>
        <v/>
      </c>
      <c r="P72" s="82"/>
      <c r="Q72" s="82"/>
      <c r="R72" s="507" t="str">
        <f t="shared" si="2"/>
        <v/>
      </c>
      <c r="S72" s="521" t="str">
        <f t="shared" si="3"/>
        <v/>
      </c>
      <c r="T72" s="522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4" t="str">
        <f>IFERROR(IF(E72="","",VLOOKUP(W72, 'G-3 Multipliers'!$P$2:$Q$6,2,FALSE)),"")</f>
        <v/>
      </c>
      <c r="Y72" s="529" t="str">
        <f t="shared" si="5"/>
        <v/>
      </c>
      <c r="Z72" s="239"/>
      <c r="AA72" s="240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4" t="str">
        <f>IFERROR(INDEX('G-1 All Habitats'!$AG$3:$AG$15,MATCH(D73,'G-1 All Habitats'!$AF$3:$AF$15,0)),"")</f>
        <v/>
      </c>
      <c r="D73" s="146"/>
      <c r="E73" s="79"/>
      <c r="F73" s="246" t="str">
        <f>IFERROR(INDEX('G-1 All Habitats'!$B$3:$B$129,MATCH(E73,'G-1 All Habitats'!$A$3:$A$129,0)),"")</f>
        <v/>
      </c>
      <c r="G73" s="70"/>
      <c r="H73" s="498" t="str">
        <f>IF(F73="","",VLOOKUP(F73,'G-1 All Habitats'!$B$2:$M$129,10,FALSE))</f>
        <v/>
      </c>
      <c r="I73" s="499" t="str">
        <f>IFERROR(VLOOKUP(H73,'G-1 All Habitats'!$V$3:$W$7,2,FALSE),"")</f>
        <v/>
      </c>
      <c r="J73" s="71"/>
      <c r="K73" s="499" t="str">
        <f>IFERROR(INDEX('G-8 Condition Look up'!$A$3:$H$130,MATCH(F73,'G-8 Condition Look up'!$A$3:$A$130,0),MATCH(J73,'G-8 Condition Look up'!$A$3:$H$3,0)),"")</f>
        <v/>
      </c>
      <c r="L73" s="71"/>
      <c r="M73" s="507" t="str">
        <f>IF(L73="","",IF(VLOOKUP(L73,'G-3 Multipliers'!$L$3:$N$6,2,FALSE)=0,"Spatial Data Missing",VLOOKUP(L73,'G-3 Multipliers'!$L$3:$N$6,2,FALSE)))</f>
        <v/>
      </c>
      <c r="N73" s="505" t="str">
        <f>IF(L73="","",IF(VLOOKUP(L73,'G-3 Multipliers'!$L$3:$N$6,3,FALSE)=0,"Spatial Data Missing",VLOOKUP(L73,'G-3 Multipliers'!$L$3:$N$6,3,FALSE)))</f>
        <v/>
      </c>
      <c r="O73" s="498" t="str">
        <f t="shared" si="0"/>
        <v/>
      </c>
      <c r="P73" s="82"/>
      <c r="Q73" s="82"/>
      <c r="R73" s="507" t="str">
        <f t="shared" si="2"/>
        <v/>
      </c>
      <c r="S73" s="521" t="str">
        <f t="shared" si="3"/>
        <v/>
      </c>
      <c r="T73" s="522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4" t="str">
        <f>IFERROR(IF(E73="","",VLOOKUP(W73, 'G-3 Multipliers'!$P$2:$Q$6,2,FALSE)),"")</f>
        <v/>
      </c>
      <c r="Y73" s="529" t="str">
        <f t="shared" si="5"/>
        <v/>
      </c>
      <c r="Z73" s="239"/>
      <c r="AA73" s="240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4" t="str">
        <f>IFERROR(INDEX('G-1 All Habitats'!$AG$3:$AG$15,MATCH(D74,'G-1 All Habitats'!$AF$3:$AF$15,0)),"")</f>
        <v/>
      </c>
      <c r="D74" s="146"/>
      <c r="E74" s="79"/>
      <c r="F74" s="246" t="str">
        <f>IFERROR(INDEX('G-1 All Habitats'!$B$3:$B$129,MATCH(E74,'G-1 All Habitats'!$A$3:$A$129,0)),"")</f>
        <v/>
      </c>
      <c r="G74" s="70"/>
      <c r="H74" s="498" t="str">
        <f>IF(F74="","",VLOOKUP(F74,'G-1 All Habitats'!$B$2:$M$129,10,FALSE))</f>
        <v/>
      </c>
      <c r="I74" s="499" t="str">
        <f>IFERROR(VLOOKUP(H74,'G-1 All Habitats'!$V$3:$W$7,2,FALSE),"")</f>
        <v/>
      </c>
      <c r="J74" s="71"/>
      <c r="K74" s="499" t="str">
        <f>IFERROR(INDEX('G-8 Condition Look up'!$A$3:$H$130,MATCH(F74,'G-8 Condition Look up'!$A$3:$A$130,0),MATCH(J74,'G-8 Condition Look up'!$A$3:$H$3,0)),"")</f>
        <v/>
      </c>
      <c r="L74" s="71"/>
      <c r="M74" s="507" t="str">
        <f>IF(L74="","",IF(VLOOKUP(L74,'G-3 Multipliers'!$L$3:$N$6,2,FALSE)=0,"Spatial Data Missing",VLOOKUP(L74,'G-3 Multipliers'!$L$3:$N$6,2,FALSE)))</f>
        <v/>
      </c>
      <c r="N74" s="505" t="str">
        <f>IF(L74="","",IF(VLOOKUP(L74,'G-3 Multipliers'!$L$3:$N$6,3,FALSE)=0,"Spatial Data Missing",VLOOKUP(L74,'G-3 Multipliers'!$L$3:$N$6,3,FALSE)))</f>
        <v/>
      </c>
      <c r="O74" s="498" t="str">
        <f t="shared" si="0"/>
        <v/>
      </c>
      <c r="P74" s="82"/>
      <c r="Q74" s="82"/>
      <c r="R74" s="507" t="str">
        <f t="shared" si="2"/>
        <v/>
      </c>
      <c r="S74" s="521" t="str">
        <f t="shared" si="3"/>
        <v/>
      </c>
      <c r="T74" s="522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4" t="str">
        <f>IFERROR(IF(E74="","",VLOOKUP(W74, 'G-3 Multipliers'!$P$2:$Q$6,2,FALSE)),"")</f>
        <v/>
      </c>
      <c r="Y74" s="529" t="str">
        <f t="shared" si="5"/>
        <v/>
      </c>
      <c r="Z74" s="239"/>
      <c r="AA74" s="240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4" t="str">
        <f>IFERROR(INDEX('G-1 All Habitats'!$AG$3:$AG$15,MATCH(D75,'G-1 All Habitats'!$AF$3:$AF$15,0)),"")</f>
        <v/>
      </c>
      <c r="D75" s="146"/>
      <c r="E75" s="79"/>
      <c r="F75" s="246" t="str">
        <f>IFERROR(INDEX('G-1 All Habitats'!$B$3:$B$129,MATCH(E75,'G-1 All Habitats'!$A$3:$A$129,0)),"")</f>
        <v/>
      </c>
      <c r="G75" s="70"/>
      <c r="H75" s="498" t="str">
        <f>IF(F75="","",VLOOKUP(F75,'G-1 All Habitats'!$B$2:$M$129,10,FALSE))</f>
        <v/>
      </c>
      <c r="I75" s="499" t="str">
        <f>IFERROR(VLOOKUP(H75,'G-1 All Habitats'!$V$3:$W$7,2,FALSE),"")</f>
        <v/>
      </c>
      <c r="J75" s="71"/>
      <c r="K75" s="499" t="str">
        <f>IFERROR(INDEX('G-8 Condition Look up'!$A$3:$H$130,MATCH(F75,'G-8 Condition Look up'!$A$3:$A$130,0),MATCH(J75,'G-8 Condition Look up'!$A$3:$H$3,0)),"")</f>
        <v/>
      </c>
      <c r="L75" s="71"/>
      <c r="M75" s="507" t="str">
        <f>IF(L75="","",IF(VLOOKUP(L75,'G-3 Multipliers'!$L$3:$N$6,2,FALSE)=0,"Spatial Data Missing",VLOOKUP(L75,'G-3 Multipliers'!$L$3:$N$6,2,FALSE)))</f>
        <v/>
      </c>
      <c r="N75" s="505" t="str">
        <f>IF(L75="","",IF(VLOOKUP(L75,'G-3 Multipliers'!$L$3:$N$6,3,FALSE)=0,"Spatial Data Missing",VLOOKUP(L75,'G-3 Multipliers'!$L$3:$N$6,3,FALSE)))</f>
        <v/>
      </c>
      <c r="O75" s="498" t="str">
        <f t="shared" ref="O75:O138" si="6">IFERROR(INDEX(TemporalData,MATCH(F75,TemporalHabitats,0),MATCH(J75,TemporalConditions,0)),"")</f>
        <v/>
      </c>
      <c r="P75" s="82"/>
      <c r="Q75" s="82"/>
      <c r="R75" s="507" t="str">
        <f t="shared" si="2"/>
        <v/>
      </c>
      <c r="S75" s="521" t="str">
        <f t="shared" si="3"/>
        <v/>
      </c>
      <c r="T75" s="522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4" t="str">
        <f>IFERROR(IF(E75="","",VLOOKUP(W75, 'G-3 Multipliers'!$P$2:$Q$6,2,FALSE)),"")</f>
        <v/>
      </c>
      <c r="Y75" s="529" t="str">
        <f t="shared" si="5"/>
        <v/>
      </c>
      <c r="Z75" s="239"/>
      <c r="AA75" s="240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4" t="str">
        <f>IFERROR(INDEX('G-1 All Habitats'!$AG$3:$AG$15,MATCH(D76,'G-1 All Habitats'!$AF$3:$AF$15,0)),"")</f>
        <v/>
      </c>
      <c r="D76" s="146"/>
      <c r="E76" s="79"/>
      <c r="F76" s="246" t="str">
        <f>IFERROR(INDEX('G-1 All Habitats'!$B$3:$B$129,MATCH(E76,'G-1 All Habitats'!$A$3:$A$129,0)),"")</f>
        <v/>
      </c>
      <c r="G76" s="70"/>
      <c r="H76" s="498" t="str">
        <f>IF(F76="","",VLOOKUP(F76,'G-1 All Habitats'!$B$2:$M$129,10,FALSE))</f>
        <v/>
      </c>
      <c r="I76" s="499" t="str">
        <f>IFERROR(VLOOKUP(H76,'G-1 All Habitats'!$V$3:$W$7,2,FALSE),"")</f>
        <v/>
      </c>
      <c r="J76" s="71"/>
      <c r="K76" s="499" t="str">
        <f>IFERROR(INDEX('G-8 Condition Look up'!$A$3:$H$130,MATCH(F76,'G-8 Condition Look up'!$A$3:$A$130,0),MATCH(J76,'G-8 Condition Look up'!$A$3:$H$3,0)),"")</f>
        <v/>
      </c>
      <c r="L76" s="71"/>
      <c r="M76" s="507" t="str">
        <f>IF(L76="","",IF(VLOOKUP(L76,'G-3 Multipliers'!$L$3:$N$6,2,FALSE)=0,"Spatial Data Missing",VLOOKUP(L76,'G-3 Multipliers'!$L$3:$N$6,2,FALSE)))</f>
        <v/>
      </c>
      <c r="N76" s="505" t="str">
        <f>IF(L76="","",IF(VLOOKUP(L76,'G-3 Multipliers'!$L$3:$N$6,3,FALSE)=0,"Spatial Data Missing",VLOOKUP(L76,'G-3 Multipliers'!$L$3:$N$6,3,FALSE)))</f>
        <v/>
      </c>
      <c r="O76" s="498" t="str">
        <f t="shared" si="6"/>
        <v/>
      </c>
      <c r="P76" s="82"/>
      <c r="Q76" s="82"/>
      <c r="R76" s="507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1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2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20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4" t="str">
        <f>IFERROR(IF(E76="","",VLOOKUP(W76, 'G-3 Multipliers'!$P$2:$Q$6,2,FALSE)),"")</f>
        <v/>
      </c>
      <c r="Y76" s="529" t="str">
        <f t="shared" ref="Y76:Y139" si="11">IFERROR(G76*I76*K76*N76*T76*X76,"")</f>
        <v/>
      </c>
      <c r="Z76" s="239"/>
      <c r="AA76" s="240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4" t="str">
        <f>IFERROR(INDEX('G-1 All Habitats'!$AG$3:$AG$15,MATCH(D77,'G-1 All Habitats'!$AF$3:$AF$15,0)),"")</f>
        <v/>
      </c>
      <c r="D77" s="146"/>
      <c r="E77" s="79"/>
      <c r="F77" s="246" t="str">
        <f>IFERROR(INDEX('G-1 All Habitats'!$B$3:$B$129,MATCH(E77,'G-1 All Habitats'!$A$3:$A$129,0)),"")</f>
        <v/>
      </c>
      <c r="G77" s="70"/>
      <c r="H77" s="498" t="str">
        <f>IF(F77="","",VLOOKUP(F77,'G-1 All Habitats'!$B$2:$M$129,10,FALSE))</f>
        <v/>
      </c>
      <c r="I77" s="499" t="str">
        <f>IFERROR(VLOOKUP(H77,'G-1 All Habitats'!$V$3:$W$7,2,FALSE),"")</f>
        <v/>
      </c>
      <c r="J77" s="71"/>
      <c r="K77" s="499" t="str">
        <f>IFERROR(INDEX('G-8 Condition Look up'!$A$3:$H$130,MATCH(F77,'G-8 Condition Look up'!$A$3:$A$130,0),MATCH(J77,'G-8 Condition Look up'!$A$3:$H$3,0)),"")</f>
        <v/>
      </c>
      <c r="L77" s="71"/>
      <c r="M77" s="507" t="str">
        <f>IF(L77="","",IF(VLOOKUP(L77,'G-3 Multipliers'!$L$3:$N$6,2,FALSE)=0,"Spatial Data Missing",VLOOKUP(L77,'G-3 Multipliers'!$L$3:$N$6,2,FALSE)))</f>
        <v/>
      </c>
      <c r="N77" s="505" t="str">
        <f>IF(L77="","",IF(VLOOKUP(L77,'G-3 Multipliers'!$L$3:$N$6,3,FALSE)=0,"Spatial Data Missing",VLOOKUP(L77,'G-3 Multipliers'!$L$3:$N$6,3,FALSE)))</f>
        <v/>
      </c>
      <c r="O77" s="498" t="str">
        <f t="shared" si="6"/>
        <v/>
      </c>
      <c r="P77" s="82"/>
      <c r="Q77" s="82"/>
      <c r="R77" s="507" t="str">
        <f t="shared" si="8"/>
        <v/>
      </c>
      <c r="S77" s="521" t="str">
        <f t="shared" si="9"/>
        <v/>
      </c>
      <c r="T77" s="522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si="10"/>
        <v/>
      </c>
      <c r="W77" s="520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4" t="str">
        <f>IFERROR(IF(E77="","",VLOOKUP(W77, 'G-3 Multipliers'!$P$2:$Q$6,2,FALSE)),"")</f>
        <v/>
      </c>
      <c r="Y77" s="529" t="str">
        <f t="shared" si="11"/>
        <v/>
      </c>
      <c r="Z77" s="239"/>
      <c r="AA77" s="240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4" t="str">
        <f>IFERROR(INDEX('G-1 All Habitats'!$AG$3:$AG$15,MATCH(D78,'G-1 All Habitats'!$AF$3:$AF$15,0)),"")</f>
        <v/>
      </c>
      <c r="D78" s="146"/>
      <c r="E78" s="79"/>
      <c r="F78" s="246" t="str">
        <f>IFERROR(INDEX('G-1 All Habitats'!$B$3:$B$129,MATCH(E78,'G-1 All Habitats'!$A$3:$A$129,0)),"")</f>
        <v/>
      </c>
      <c r="G78" s="70"/>
      <c r="H78" s="498" t="str">
        <f>IF(F78="","",VLOOKUP(F78,'G-1 All Habitats'!$B$2:$M$129,10,FALSE))</f>
        <v/>
      </c>
      <c r="I78" s="499" t="str">
        <f>IFERROR(VLOOKUP(H78,'G-1 All Habitats'!$V$3:$W$7,2,FALSE),"")</f>
        <v/>
      </c>
      <c r="J78" s="71"/>
      <c r="K78" s="499" t="str">
        <f>IFERROR(INDEX('G-8 Condition Look up'!$A$3:$H$130,MATCH(F78,'G-8 Condition Look up'!$A$3:$A$130,0),MATCH(J78,'G-8 Condition Look up'!$A$3:$H$3,0)),"")</f>
        <v/>
      </c>
      <c r="L78" s="71"/>
      <c r="M78" s="507" t="str">
        <f>IF(L78="","",IF(VLOOKUP(L78,'G-3 Multipliers'!$L$3:$N$6,2,FALSE)=0,"Spatial Data Missing",VLOOKUP(L78,'G-3 Multipliers'!$L$3:$N$6,2,FALSE)))</f>
        <v/>
      </c>
      <c r="N78" s="505" t="str">
        <f>IF(L78="","",IF(VLOOKUP(L78,'G-3 Multipliers'!$L$3:$N$6,3,FALSE)=0,"Spatial Data Missing",VLOOKUP(L78,'G-3 Multipliers'!$L$3:$N$6,3,FALSE)))</f>
        <v/>
      </c>
      <c r="O78" s="498" t="str">
        <f t="shared" si="6"/>
        <v/>
      </c>
      <c r="P78" s="82"/>
      <c r="Q78" s="82"/>
      <c r="R78" s="507" t="str">
        <f t="shared" si="8"/>
        <v/>
      </c>
      <c r="S78" s="521" t="str">
        <f t="shared" si="9"/>
        <v/>
      </c>
      <c r="T78" s="522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10"/>
        <v/>
      </c>
      <c r="W78" s="520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4" t="str">
        <f>IFERROR(IF(E78="","",VLOOKUP(W78, 'G-3 Multipliers'!$P$2:$Q$6,2,FALSE)),"")</f>
        <v/>
      </c>
      <c r="Y78" s="529" t="str">
        <f t="shared" si="11"/>
        <v/>
      </c>
      <c r="Z78" s="239"/>
      <c r="AA78" s="240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4" t="str">
        <f>IFERROR(INDEX('G-1 All Habitats'!$AG$3:$AG$15,MATCH(D79,'G-1 All Habitats'!$AF$3:$AF$15,0)),"")</f>
        <v/>
      </c>
      <c r="D79" s="146"/>
      <c r="E79" s="79"/>
      <c r="F79" s="246" t="str">
        <f>IFERROR(INDEX('G-1 All Habitats'!$B$3:$B$129,MATCH(E79,'G-1 All Habitats'!$A$3:$A$129,0)),"")</f>
        <v/>
      </c>
      <c r="G79" s="70"/>
      <c r="H79" s="498" t="str">
        <f>IF(F79="","",VLOOKUP(F79,'G-1 All Habitats'!$B$2:$M$129,10,FALSE))</f>
        <v/>
      </c>
      <c r="I79" s="499" t="str">
        <f>IFERROR(VLOOKUP(H79,'G-1 All Habitats'!$V$3:$W$7,2,FALSE),"")</f>
        <v/>
      </c>
      <c r="J79" s="71"/>
      <c r="K79" s="499" t="str">
        <f>IFERROR(INDEX('G-8 Condition Look up'!$A$3:$H$130,MATCH(F79,'G-8 Condition Look up'!$A$3:$A$130,0),MATCH(J79,'G-8 Condition Look up'!$A$3:$H$3,0)),"")</f>
        <v/>
      </c>
      <c r="L79" s="71"/>
      <c r="M79" s="507" t="str">
        <f>IF(L79="","",IF(VLOOKUP(L79,'G-3 Multipliers'!$L$3:$N$6,2,FALSE)=0,"Spatial Data Missing",VLOOKUP(L79,'G-3 Multipliers'!$L$3:$N$6,2,FALSE)))</f>
        <v/>
      </c>
      <c r="N79" s="505" t="str">
        <f>IF(L79="","",IF(VLOOKUP(L79,'G-3 Multipliers'!$L$3:$N$6,3,FALSE)=0,"Spatial Data Missing",VLOOKUP(L79,'G-3 Multipliers'!$L$3:$N$6,3,FALSE)))</f>
        <v/>
      </c>
      <c r="O79" s="498" t="str">
        <f t="shared" si="6"/>
        <v/>
      </c>
      <c r="P79" s="82"/>
      <c r="Q79" s="82"/>
      <c r="R79" s="507" t="str">
        <f t="shared" si="8"/>
        <v/>
      </c>
      <c r="S79" s="521" t="str">
        <f t="shared" si="9"/>
        <v/>
      </c>
      <c r="T79" s="522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10"/>
        <v/>
      </c>
      <c r="W79" s="520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4" t="str">
        <f>IFERROR(IF(E79="","",VLOOKUP(W79, 'G-3 Multipliers'!$P$2:$Q$6,2,FALSE)),"")</f>
        <v/>
      </c>
      <c r="Y79" s="529" t="str">
        <f t="shared" si="11"/>
        <v/>
      </c>
      <c r="Z79" s="239"/>
      <c r="AA79" s="240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4" t="str">
        <f>IFERROR(INDEX('G-1 All Habitats'!$AG$3:$AG$15,MATCH(D80,'G-1 All Habitats'!$AF$3:$AF$15,0)),"")</f>
        <v/>
      </c>
      <c r="D80" s="146"/>
      <c r="E80" s="79"/>
      <c r="F80" s="246" t="str">
        <f>IFERROR(INDEX('G-1 All Habitats'!$B$3:$B$129,MATCH(E80,'G-1 All Habitats'!$A$3:$A$129,0)),"")</f>
        <v/>
      </c>
      <c r="G80" s="70"/>
      <c r="H80" s="498" t="str">
        <f>IF(F80="","",VLOOKUP(F80,'G-1 All Habitats'!$B$2:$M$129,10,FALSE))</f>
        <v/>
      </c>
      <c r="I80" s="499" t="str">
        <f>IFERROR(VLOOKUP(H80,'G-1 All Habitats'!$V$3:$W$7,2,FALSE),"")</f>
        <v/>
      </c>
      <c r="J80" s="71"/>
      <c r="K80" s="499" t="str">
        <f>IFERROR(INDEX('G-8 Condition Look up'!$A$3:$H$130,MATCH(F80,'G-8 Condition Look up'!$A$3:$A$130,0),MATCH(J80,'G-8 Condition Look up'!$A$3:$H$3,0)),"")</f>
        <v/>
      </c>
      <c r="L80" s="71"/>
      <c r="M80" s="507" t="str">
        <f>IF(L80="","",IF(VLOOKUP(L80,'G-3 Multipliers'!$L$3:$N$6,2,FALSE)=0,"Spatial Data Missing",VLOOKUP(L80,'G-3 Multipliers'!$L$3:$N$6,2,FALSE)))</f>
        <v/>
      </c>
      <c r="N80" s="505" t="str">
        <f>IF(L80="","",IF(VLOOKUP(L80,'G-3 Multipliers'!$L$3:$N$6,3,FALSE)=0,"Spatial Data Missing",VLOOKUP(L80,'G-3 Multipliers'!$L$3:$N$6,3,FALSE)))</f>
        <v/>
      </c>
      <c r="O80" s="498" t="str">
        <f t="shared" si="6"/>
        <v/>
      </c>
      <c r="P80" s="82"/>
      <c r="Q80" s="82"/>
      <c r="R80" s="507" t="str">
        <f t="shared" si="8"/>
        <v/>
      </c>
      <c r="S80" s="521" t="str">
        <f t="shared" si="9"/>
        <v/>
      </c>
      <c r="T80" s="522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10"/>
        <v/>
      </c>
      <c r="W80" s="520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4" t="str">
        <f>IFERROR(IF(E80="","",VLOOKUP(W80, 'G-3 Multipliers'!$P$2:$Q$6,2,FALSE)),"")</f>
        <v/>
      </c>
      <c r="Y80" s="529" t="str">
        <f t="shared" si="11"/>
        <v/>
      </c>
      <c r="Z80" s="239"/>
      <c r="AA80" s="240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4" t="str">
        <f>IFERROR(INDEX('G-1 All Habitats'!$AG$3:$AG$15,MATCH(D81,'G-1 All Habitats'!$AF$3:$AF$15,0)),"")</f>
        <v/>
      </c>
      <c r="D81" s="146"/>
      <c r="E81" s="79"/>
      <c r="F81" s="246" t="str">
        <f>IFERROR(INDEX('G-1 All Habitats'!$B$3:$B$129,MATCH(E81,'G-1 All Habitats'!$A$3:$A$129,0)),"")</f>
        <v/>
      </c>
      <c r="G81" s="70"/>
      <c r="H81" s="498" t="str">
        <f>IF(F81="","",VLOOKUP(F81,'G-1 All Habitats'!$B$2:$M$129,10,FALSE))</f>
        <v/>
      </c>
      <c r="I81" s="499" t="str">
        <f>IFERROR(VLOOKUP(H81,'G-1 All Habitats'!$V$3:$W$7,2,FALSE),"")</f>
        <v/>
      </c>
      <c r="J81" s="71"/>
      <c r="K81" s="499" t="str">
        <f>IFERROR(INDEX('G-8 Condition Look up'!$A$3:$H$130,MATCH(F81,'G-8 Condition Look up'!$A$3:$A$130,0),MATCH(J81,'G-8 Condition Look up'!$A$3:$H$3,0)),"")</f>
        <v/>
      </c>
      <c r="L81" s="71"/>
      <c r="M81" s="507" t="str">
        <f>IF(L81="","",IF(VLOOKUP(L81,'G-3 Multipliers'!$L$3:$N$6,2,FALSE)=0,"Spatial Data Missing",VLOOKUP(L81,'G-3 Multipliers'!$L$3:$N$6,2,FALSE)))</f>
        <v/>
      </c>
      <c r="N81" s="505" t="str">
        <f>IF(L81="","",IF(VLOOKUP(L81,'G-3 Multipliers'!$L$3:$N$6,3,FALSE)=0,"Spatial Data Missing",VLOOKUP(L81,'G-3 Multipliers'!$L$3:$N$6,3,FALSE)))</f>
        <v/>
      </c>
      <c r="O81" s="498" t="str">
        <f t="shared" si="6"/>
        <v/>
      </c>
      <c r="P81" s="82"/>
      <c r="Q81" s="82"/>
      <c r="R81" s="507" t="str">
        <f t="shared" si="8"/>
        <v/>
      </c>
      <c r="S81" s="521" t="str">
        <f t="shared" si="9"/>
        <v/>
      </c>
      <c r="T81" s="522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10"/>
        <v/>
      </c>
      <c r="W81" s="520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4" t="str">
        <f>IFERROR(IF(E81="","",VLOOKUP(W81, 'G-3 Multipliers'!$P$2:$Q$6,2,FALSE)),"")</f>
        <v/>
      </c>
      <c r="Y81" s="529" t="str">
        <f t="shared" si="11"/>
        <v/>
      </c>
      <c r="Z81" s="239"/>
      <c r="AA81" s="240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4" t="str">
        <f>IFERROR(INDEX('G-1 All Habitats'!$AG$3:$AG$15,MATCH(D82,'G-1 All Habitats'!$AF$3:$AF$15,0)),"")</f>
        <v/>
      </c>
      <c r="D82" s="146"/>
      <c r="E82" s="79"/>
      <c r="F82" s="246" t="str">
        <f>IFERROR(INDEX('G-1 All Habitats'!$B$3:$B$129,MATCH(E82,'G-1 All Habitats'!$A$3:$A$129,0)),"")</f>
        <v/>
      </c>
      <c r="G82" s="70"/>
      <c r="H82" s="498" t="str">
        <f>IF(F82="","",VLOOKUP(F82,'G-1 All Habitats'!$B$2:$M$129,10,FALSE))</f>
        <v/>
      </c>
      <c r="I82" s="499" t="str">
        <f>IFERROR(VLOOKUP(H82,'G-1 All Habitats'!$V$3:$W$7,2,FALSE),"")</f>
        <v/>
      </c>
      <c r="J82" s="71"/>
      <c r="K82" s="499" t="str">
        <f>IFERROR(INDEX('G-8 Condition Look up'!$A$3:$H$130,MATCH(F82,'G-8 Condition Look up'!$A$3:$A$130,0),MATCH(J82,'G-8 Condition Look up'!$A$3:$H$3,0)),"")</f>
        <v/>
      </c>
      <c r="L82" s="71"/>
      <c r="M82" s="507" t="str">
        <f>IF(L82="","",IF(VLOOKUP(L82,'G-3 Multipliers'!$L$3:$N$6,2,FALSE)=0,"Spatial Data Missing",VLOOKUP(L82,'G-3 Multipliers'!$L$3:$N$6,2,FALSE)))</f>
        <v/>
      </c>
      <c r="N82" s="505" t="str">
        <f>IF(L82="","",IF(VLOOKUP(L82,'G-3 Multipliers'!$L$3:$N$6,3,FALSE)=0,"Spatial Data Missing",VLOOKUP(L82,'G-3 Multipliers'!$L$3:$N$6,3,FALSE)))</f>
        <v/>
      </c>
      <c r="O82" s="498" t="str">
        <f t="shared" si="6"/>
        <v/>
      </c>
      <c r="P82" s="82"/>
      <c r="Q82" s="82"/>
      <c r="R82" s="507" t="str">
        <f t="shared" si="8"/>
        <v/>
      </c>
      <c r="S82" s="521" t="str">
        <f t="shared" si="9"/>
        <v/>
      </c>
      <c r="T82" s="522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10"/>
        <v/>
      </c>
      <c r="W82" s="520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4" t="str">
        <f>IFERROR(IF(E82="","",VLOOKUP(W82, 'G-3 Multipliers'!$P$2:$Q$6,2,FALSE)),"")</f>
        <v/>
      </c>
      <c r="Y82" s="529" t="str">
        <f t="shared" si="11"/>
        <v/>
      </c>
      <c r="Z82" s="239"/>
      <c r="AA82" s="240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4" t="str">
        <f>IFERROR(INDEX('G-1 All Habitats'!$AG$3:$AG$15,MATCH(D83,'G-1 All Habitats'!$AF$3:$AF$15,0)),"")</f>
        <v/>
      </c>
      <c r="D83" s="146"/>
      <c r="E83" s="79"/>
      <c r="F83" s="246" t="str">
        <f>IFERROR(INDEX('G-1 All Habitats'!$B$3:$B$129,MATCH(E83,'G-1 All Habitats'!$A$3:$A$129,0)),"")</f>
        <v/>
      </c>
      <c r="G83" s="70"/>
      <c r="H83" s="498" t="str">
        <f>IF(F83="","",VLOOKUP(F83,'G-1 All Habitats'!$B$2:$M$129,10,FALSE))</f>
        <v/>
      </c>
      <c r="I83" s="499" t="str">
        <f>IFERROR(VLOOKUP(H83,'G-1 All Habitats'!$V$3:$W$7,2,FALSE),"")</f>
        <v/>
      </c>
      <c r="J83" s="71"/>
      <c r="K83" s="499" t="str">
        <f>IFERROR(INDEX('G-8 Condition Look up'!$A$3:$H$130,MATCH(F83,'G-8 Condition Look up'!$A$3:$A$130,0),MATCH(J83,'G-8 Condition Look up'!$A$3:$H$3,0)),"")</f>
        <v/>
      </c>
      <c r="L83" s="71"/>
      <c r="M83" s="507" t="str">
        <f>IF(L83="","",IF(VLOOKUP(L83,'G-3 Multipliers'!$L$3:$N$6,2,FALSE)=0,"Spatial Data Missing",VLOOKUP(L83,'G-3 Multipliers'!$L$3:$N$6,2,FALSE)))</f>
        <v/>
      </c>
      <c r="N83" s="505" t="str">
        <f>IF(L83="","",IF(VLOOKUP(L83,'G-3 Multipliers'!$L$3:$N$6,3,FALSE)=0,"Spatial Data Missing",VLOOKUP(L83,'G-3 Multipliers'!$L$3:$N$6,3,FALSE)))</f>
        <v/>
      </c>
      <c r="O83" s="498" t="str">
        <f t="shared" si="6"/>
        <v/>
      </c>
      <c r="P83" s="82"/>
      <c r="Q83" s="82"/>
      <c r="R83" s="507" t="str">
        <f t="shared" si="8"/>
        <v/>
      </c>
      <c r="S83" s="521" t="str">
        <f t="shared" si="9"/>
        <v/>
      </c>
      <c r="T83" s="522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10"/>
        <v/>
      </c>
      <c r="W83" s="520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4" t="str">
        <f>IFERROR(IF(E83="","",VLOOKUP(W83, 'G-3 Multipliers'!$P$2:$Q$6,2,FALSE)),"")</f>
        <v/>
      </c>
      <c r="Y83" s="529" t="str">
        <f t="shared" si="11"/>
        <v/>
      </c>
      <c r="Z83" s="239"/>
      <c r="AA83" s="240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4" t="str">
        <f>IFERROR(INDEX('G-1 All Habitats'!$AG$3:$AG$15,MATCH(D84,'G-1 All Habitats'!$AF$3:$AF$15,0)),"")</f>
        <v/>
      </c>
      <c r="D84" s="146"/>
      <c r="E84" s="79"/>
      <c r="F84" s="246" t="str">
        <f>IFERROR(INDEX('G-1 All Habitats'!$B$3:$B$129,MATCH(E84,'G-1 All Habitats'!$A$3:$A$129,0)),"")</f>
        <v/>
      </c>
      <c r="G84" s="70"/>
      <c r="H84" s="498" t="str">
        <f>IF(F84="","",VLOOKUP(F84,'G-1 All Habitats'!$B$2:$M$129,10,FALSE))</f>
        <v/>
      </c>
      <c r="I84" s="499" t="str">
        <f>IFERROR(VLOOKUP(H84,'G-1 All Habitats'!$V$3:$W$7,2,FALSE),"")</f>
        <v/>
      </c>
      <c r="J84" s="71"/>
      <c r="K84" s="499" t="str">
        <f>IFERROR(INDEX('G-8 Condition Look up'!$A$3:$H$130,MATCH(F84,'G-8 Condition Look up'!$A$3:$A$130,0),MATCH(J84,'G-8 Condition Look up'!$A$3:$H$3,0)),"")</f>
        <v/>
      </c>
      <c r="L84" s="71"/>
      <c r="M84" s="507" t="str">
        <f>IF(L84="","",IF(VLOOKUP(L84,'G-3 Multipliers'!$L$3:$N$6,2,FALSE)=0,"Spatial Data Missing",VLOOKUP(L84,'G-3 Multipliers'!$L$3:$N$6,2,FALSE)))</f>
        <v/>
      </c>
      <c r="N84" s="505" t="str">
        <f>IF(L84="","",IF(VLOOKUP(L84,'G-3 Multipliers'!$L$3:$N$6,3,FALSE)=0,"Spatial Data Missing",VLOOKUP(L84,'G-3 Multipliers'!$L$3:$N$6,3,FALSE)))</f>
        <v/>
      </c>
      <c r="O84" s="498" t="str">
        <f t="shared" si="6"/>
        <v/>
      </c>
      <c r="P84" s="82"/>
      <c r="Q84" s="82"/>
      <c r="R84" s="507" t="str">
        <f t="shared" si="8"/>
        <v/>
      </c>
      <c r="S84" s="521" t="str">
        <f t="shared" si="9"/>
        <v/>
      </c>
      <c r="T84" s="522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10"/>
        <v/>
      </c>
      <c r="W84" s="520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4" t="str">
        <f>IFERROR(IF(E84="","",VLOOKUP(W84, 'G-3 Multipliers'!$P$2:$Q$6,2,FALSE)),"")</f>
        <v/>
      </c>
      <c r="Y84" s="529" t="str">
        <f t="shared" si="11"/>
        <v/>
      </c>
      <c r="Z84" s="239"/>
      <c r="AA84" s="240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4" t="str">
        <f>IFERROR(INDEX('G-1 All Habitats'!$AG$3:$AG$15,MATCH(D85,'G-1 All Habitats'!$AF$3:$AF$15,0)),"")</f>
        <v/>
      </c>
      <c r="D85" s="146"/>
      <c r="E85" s="79"/>
      <c r="F85" s="246" t="str">
        <f>IFERROR(INDEX('G-1 All Habitats'!$B$3:$B$129,MATCH(E85,'G-1 All Habitats'!$A$3:$A$129,0)),"")</f>
        <v/>
      </c>
      <c r="G85" s="70"/>
      <c r="H85" s="498" t="str">
        <f>IF(F85="","",VLOOKUP(F85,'G-1 All Habitats'!$B$2:$M$129,10,FALSE))</f>
        <v/>
      </c>
      <c r="I85" s="499" t="str">
        <f>IFERROR(VLOOKUP(H85,'G-1 All Habitats'!$V$3:$W$7,2,FALSE),"")</f>
        <v/>
      </c>
      <c r="J85" s="71"/>
      <c r="K85" s="499" t="str">
        <f>IFERROR(INDEX('G-8 Condition Look up'!$A$3:$H$130,MATCH(F85,'G-8 Condition Look up'!$A$3:$A$130,0),MATCH(J85,'G-8 Condition Look up'!$A$3:$H$3,0)),"")</f>
        <v/>
      </c>
      <c r="L85" s="71"/>
      <c r="M85" s="507" t="str">
        <f>IF(L85="","",IF(VLOOKUP(L85,'G-3 Multipliers'!$L$3:$N$6,2,FALSE)=0,"Spatial Data Missing",VLOOKUP(L85,'G-3 Multipliers'!$L$3:$N$6,2,FALSE)))</f>
        <v/>
      </c>
      <c r="N85" s="505" t="str">
        <f>IF(L85="","",IF(VLOOKUP(L85,'G-3 Multipliers'!$L$3:$N$6,3,FALSE)=0,"Spatial Data Missing",VLOOKUP(L85,'G-3 Multipliers'!$L$3:$N$6,3,FALSE)))</f>
        <v/>
      </c>
      <c r="O85" s="498" t="str">
        <f t="shared" si="6"/>
        <v/>
      </c>
      <c r="P85" s="82"/>
      <c r="Q85" s="82"/>
      <c r="R85" s="507" t="str">
        <f t="shared" si="8"/>
        <v/>
      </c>
      <c r="S85" s="521" t="str">
        <f t="shared" si="9"/>
        <v/>
      </c>
      <c r="T85" s="522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10"/>
        <v/>
      </c>
      <c r="W85" s="520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4" t="str">
        <f>IFERROR(IF(E85="","",VLOOKUP(W85, 'G-3 Multipliers'!$P$2:$Q$6,2,FALSE)),"")</f>
        <v/>
      </c>
      <c r="Y85" s="529" t="str">
        <f t="shared" si="11"/>
        <v/>
      </c>
      <c r="Z85" s="239"/>
      <c r="AA85" s="240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4" t="str">
        <f>IFERROR(INDEX('G-1 All Habitats'!$AG$3:$AG$15,MATCH(D86,'G-1 All Habitats'!$AF$3:$AF$15,0)),"")</f>
        <v/>
      </c>
      <c r="D86" s="146"/>
      <c r="E86" s="79"/>
      <c r="F86" s="246" t="str">
        <f>IFERROR(INDEX('G-1 All Habitats'!$B$3:$B$129,MATCH(E86,'G-1 All Habitats'!$A$3:$A$129,0)),"")</f>
        <v/>
      </c>
      <c r="G86" s="70"/>
      <c r="H86" s="498" t="str">
        <f>IF(F86="","",VLOOKUP(F86,'G-1 All Habitats'!$B$2:$M$129,10,FALSE))</f>
        <v/>
      </c>
      <c r="I86" s="499" t="str">
        <f>IFERROR(VLOOKUP(H86,'G-1 All Habitats'!$V$3:$W$7,2,FALSE),"")</f>
        <v/>
      </c>
      <c r="J86" s="71"/>
      <c r="K86" s="499" t="str">
        <f>IFERROR(INDEX('G-8 Condition Look up'!$A$3:$H$130,MATCH(F86,'G-8 Condition Look up'!$A$3:$A$130,0),MATCH(J86,'G-8 Condition Look up'!$A$3:$H$3,0)),"")</f>
        <v/>
      </c>
      <c r="L86" s="71"/>
      <c r="M86" s="507" t="str">
        <f>IF(L86="","",IF(VLOOKUP(L86,'G-3 Multipliers'!$L$3:$N$6,2,FALSE)=0,"Spatial Data Missing",VLOOKUP(L86,'G-3 Multipliers'!$L$3:$N$6,2,FALSE)))</f>
        <v/>
      </c>
      <c r="N86" s="505" t="str">
        <f>IF(L86="","",IF(VLOOKUP(L86,'G-3 Multipliers'!$L$3:$N$6,3,FALSE)=0,"Spatial Data Missing",VLOOKUP(L86,'G-3 Multipliers'!$L$3:$N$6,3,FALSE)))</f>
        <v/>
      </c>
      <c r="O86" s="498" t="str">
        <f t="shared" si="6"/>
        <v/>
      </c>
      <c r="P86" s="82"/>
      <c r="Q86" s="82"/>
      <c r="R86" s="507" t="str">
        <f t="shared" si="8"/>
        <v/>
      </c>
      <c r="S86" s="521" t="str">
        <f t="shared" si="9"/>
        <v/>
      </c>
      <c r="T86" s="522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10"/>
        <v/>
      </c>
      <c r="W86" s="520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4" t="str">
        <f>IFERROR(IF(E86="","",VLOOKUP(W86, 'G-3 Multipliers'!$P$2:$Q$6,2,FALSE)),"")</f>
        <v/>
      </c>
      <c r="Y86" s="529" t="str">
        <f t="shared" si="11"/>
        <v/>
      </c>
      <c r="Z86" s="239"/>
      <c r="AA86" s="240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4" t="str">
        <f>IFERROR(INDEX('G-1 All Habitats'!$AG$3:$AG$15,MATCH(D87,'G-1 All Habitats'!$AF$3:$AF$15,0)),"")</f>
        <v/>
      </c>
      <c r="D87" s="146"/>
      <c r="E87" s="79"/>
      <c r="F87" s="246" t="str">
        <f>IFERROR(INDEX('G-1 All Habitats'!$B$3:$B$129,MATCH(E87,'G-1 All Habitats'!$A$3:$A$129,0)),"")</f>
        <v/>
      </c>
      <c r="G87" s="70"/>
      <c r="H87" s="498" t="str">
        <f>IF(F87="","",VLOOKUP(F87,'G-1 All Habitats'!$B$2:$M$129,10,FALSE))</f>
        <v/>
      </c>
      <c r="I87" s="499" t="str">
        <f>IFERROR(VLOOKUP(H87,'G-1 All Habitats'!$V$3:$W$7,2,FALSE),"")</f>
        <v/>
      </c>
      <c r="J87" s="71"/>
      <c r="K87" s="499" t="str">
        <f>IFERROR(INDEX('G-8 Condition Look up'!$A$3:$H$130,MATCH(F87,'G-8 Condition Look up'!$A$3:$A$130,0),MATCH(J87,'G-8 Condition Look up'!$A$3:$H$3,0)),"")</f>
        <v/>
      </c>
      <c r="L87" s="71"/>
      <c r="M87" s="507" t="str">
        <f>IF(L87="","",IF(VLOOKUP(L87,'G-3 Multipliers'!$L$3:$N$6,2,FALSE)=0,"Spatial Data Missing",VLOOKUP(L87,'G-3 Multipliers'!$L$3:$N$6,2,FALSE)))</f>
        <v/>
      </c>
      <c r="N87" s="505" t="str">
        <f>IF(L87="","",IF(VLOOKUP(L87,'G-3 Multipliers'!$L$3:$N$6,3,FALSE)=0,"Spatial Data Missing",VLOOKUP(L87,'G-3 Multipliers'!$L$3:$N$6,3,FALSE)))</f>
        <v/>
      </c>
      <c r="O87" s="498" t="str">
        <f t="shared" si="6"/>
        <v/>
      </c>
      <c r="P87" s="82"/>
      <c r="Q87" s="82"/>
      <c r="R87" s="507" t="str">
        <f t="shared" si="8"/>
        <v/>
      </c>
      <c r="S87" s="521" t="str">
        <f t="shared" si="9"/>
        <v/>
      </c>
      <c r="T87" s="522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10"/>
        <v/>
      </c>
      <c r="W87" s="520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4" t="str">
        <f>IFERROR(IF(E87="","",VLOOKUP(W87, 'G-3 Multipliers'!$P$2:$Q$6,2,FALSE)),"")</f>
        <v/>
      </c>
      <c r="Y87" s="529" t="str">
        <f t="shared" si="11"/>
        <v/>
      </c>
      <c r="Z87" s="239"/>
      <c r="AA87" s="240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4" t="str">
        <f>IFERROR(INDEX('G-1 All Habitats'!$AG$3:$AG$15,MATCH(D88,'G-1 All Habitats'!$AF$3:$AF$15,0)),"")</f>
        <v/>
      </c>
      <c r="D88" s="146"/>
      <c r="E88" s="79"/>
      <c r="F88" s="246" t="str">
        <f>IFERROR(INDEX('G-1 All Habitats'!$B$3:$B$129,MATCH(E88,'G-1 All Habitats'!$A$3:$A$129,0)),"")</f>
        <v/>
      </c>
      <c r="G88" s="70"/>
      <c r="H88" s="498" t="str">
        <f>IF(F88="","",VLOOKUP(F88,'G-1 All Habitats'!$B$2:$M$129,10,FALSE))</f>
        <v/>
      </c>
      <c r="I88" s="499" t="str">
        <f>IFERROR(VLOOKUP(H88,'G-1 All Habitats'!$V$3:$W$7,2,FALSE),"")</f>
        <v/>
      </c>
      <c r="J88" s="71"/>
      <c r="K88" s="499" t="str">
        <f>IFERROR(INDEX('G-8 Condition Look up'!$A$3:$H$130,MATCH(F88,'G-8 Condition Look up'!$A$3:$A$130,0),MATCH(J88,'G-8 Condition Look up'!$A$3:$H$3,0)),"")</f>
        <v/>
      </c>
      <c r="L88" s="71"/>
      <c r="M88" s="507" t="str">
        <f>IF(L88="","",IF(VLOOKUP(L88,'G-3 Multipliers'!$L$3:$N$6,2,FALSE)=0,"Spatial Data Missing",VLOOKUP(L88,'G-3 Multipliers'!$L$3:$N$6,2,FALSE)))</f>
        <v/>
      </c>
      <c r="N88" s="505" t="str">
        <f>IF(L88="","",IF(VLOOKUP(L88,'G-3 Multipliers'!$L$3:$N$6,3,FALSE)=0,"Spatial Data Missing",VLOOKUP(L88,'G-3 Multipliers'!$L$3:$N$6,3,FALSE)))</f>
        <v/>
      </c>
      <c r="O88" s="498" t="str">
        <f t="shared" si="6"/>
        <v/>
      </c>
      <c r="P88" s="82"/>
      <c r="Q88" s="82"/>
      <c r="R88" s="507" t="str">
        <f t="shared" si="8"/>
        <v/>
      </c>
      <c r="S88" s="521" t="str">
        <f t="shared" si="9"/>
        <v/>
      </c>
      <c r="T88" s="522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10"/>
        <v/>
      </c>
      <c r="W88" s="520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4" t="str">
        <f>IFERROR(IF(E88="","",VLOOKUP(W88, 'G-3 Multipliers'!$P$2:$Q$6,2,FALSE)),"")</f>
        <v/>
      </c>
      <c r="Y88" s="529" t="str">
        <f t="shared" si="11"/>
        <v/>
      </c>
      <c r="Z88" s="239"/>
      <c r="AA88" s="240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4" t="str">
        <f>IFERROR(INDEX('G-1 All Habitats'!$AG$3:$AG$15,MATCH(D89,'G-1 All Habitats'!$AF$3:$AF$15,0)),"")</f>
        <v/>
      </c>
      <c r="D89" s="146"/>
      <c r="E89" s="79"/>
      <c r="F89" s="246" t="str">
        <f>IFERROR(INDEX('G-1 All Habitats'!$B$3:$B$129,MATCH(E89,'G-1 All Habitats'!$A$3:$A$129,0)),"")</f>
        <v/>
      </c>
      <c r="G89" s="70"/>
      <c r="H89" s="498" t="str">
        <f>IF(F89="","",VLOOKUP(F89,'G-1 All Habitats'!$B$2:$M$129,10,FALSE))</f>
        <v/>
      </c>
      <c r="I89" s="499" t="str">
        <f>IFERROR(VLOOKUP(H89,'G-1 All Habitats'!$V$3:$W$7,2,FALSE),"")</f>
        <v/>
      </c>
      <c r="J89" s="71"/>
      <c r="K89" s="499" t="str">
        <f>IFERROR(INDEX('G-8 Condition Look up'!$A$3:$H$130,MATCH(F89,'G-8 Condition Look up'!$A$3:$A$130,0),MATCH(J89,'G-8 Condition Look up'!$A$3:$H$3,0)),"")</f>
        <v/>
      </c>
      <c r="L89" s="71"/>
      <c r="M89" s="507" t="str">
        <f>IF(L89="","",IF(VLOOKUP(L89,'G-3 Multipliers'!$L$3:$N$6,2,FALSE)=0,"Spatial Data Missing",VLOOKUP(L89,'G-3 Multipliers'!$L$3:$N$6,2,FALSE)))</f>
        <v/>
      </c>
      <c r="N89" s="505" t="str">
        <f>IF(L89="","",IF(VLOOKUP(L89,'G-3 Multipliers'!$L$3:$N$6,3,FALSE)=0,"Spatial Data Missing",VLOOKUP(L89,'G-3 Multipliers'!$L$3:$N$6,3,FALSE)))</f>
        <v/>
      </c>
      <c r="O89" s="498" t="str">
        <f t="shared" si="6"/>
        <v/>
      </c>
      <c r="P89" s="82"/>
      <c r="Q89" s="82"/>
      <c r="R89" s="507" t="str">
        <f t="shared" si="8"/>
        <v/>
      </c>
      <c r="S89" s="521" t="str">
        <f t="shared" si="9"/>
        <v/>
      </c>
      <c r="T89" s="522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10"/>
        <v/>
      </c>
      <c r="W89" s="520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4" t="str">
        <f>IFERROR(IF(E89="","",VLOOKUP(W89, 'G-3 Multipliers'!$P$2:$Q$6,2,FALSE)),"")</f>
        <v/>
      </c>
      <c r="Y89" s="529" t="str">
        <f t="shared" si="11"/>
        <v/>
      </c>
      <c r="Z89" s="239"/>
      <c r="AA89" s="240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4" t="str">
        <f>IFERROR(INDEX('G-1 All Habitats'!$AG$3:$AG$15,MATCH(D90,'G-1 All Habitats'!$AF$3:$AF$15,0)),"")</f>
        <v/>
      </c>
      <c r="D90" s="146"/>
      <c r="E90" s="79"/>
      <c r="F90" s="246" t="str">
        <f>IFERROR(INDEX('G-1 All Habitats'!$B$3:$B$129,MATCH(E90,'G-1 All Habitats'!$A$3:$A$129,0)),"")</f>
        <v/>
      </c>
      <c r="G90" s="70"/>
      <c r="H90" s="498" t="str">
        <f>IF(F90="","",VLOOKUP(F90,'G-1 All Habitats'!$B$2:$M$129,10,FALSE))</f>
        <v/>
      </c>
      <c r="I90" s="499" t="str">
        <f>IFERROR(VLOOKUP(H90,'G-1 All Habitats'!$V$3:$W$7,2,FALSE),"")</f>
        <v/>
      </c>
      <c r="J90" s="71"/>
      <c r="K90" s="499" t="str">
        <f>IFERROR(INDEX('G-8 Condition Look up'!$A$3:$H$130,MATCH(F90,'G-8 Condition Look up'!$A$3:$A$130,0),MATCH(J90,'G-8 Condition Look up'!$A$3:$H$3,0)),"")</f>
        <v/>
      </c>
      <c r="L90" s="71"/>
      <c r="M90" s="507" t="str">
        <f>IF(L90="","",IF(VLOOKUP(L90,'G-3 Multipliers'!$L$3:$N$6,2,FALSE)=0,"Spatial Data Missing",VLOOKUP(L90,'G-3 Multipliers'!$L$3:$N$6,2,FALSE)))</f>
        <v/>
      </c>
      <c r="N90" s="505" t="str">
        <f>IF(L90="","",IF(VLOOKUP(L90,'G-3 Multipliers'!$L$3:$N$6,3,FALSE)=0,"Spatial Data Missing",VLOOKUP(L90,'G-3 Multipliers'!$L$3:$N$6,3,FALSE)))</f>
        <v/>
      </c>
      <c r="O90" s="498" t="str">
        <f t="shared" si="6"/>
        <v/>
      </c>
      <c r="P90" s="82"/>
      <c r="Q90" s="82"/>
      <c r="R90" s="507" t="str">
        <f t="shared" si="8"/>
        <v/>
      </c>
      <c r="S90" s="521" t="str">
        <f t="shared" si="9"/>
        <v/>
      </c>
      <c r="T90" s="522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10"/>
        <v/>
      </c>
      <c r="W90" s="520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4" t="str">
        <f>IFERROR(IF(E90="","",VLOOKUP(W90, 'G-3 Multipliers'!$P$2:$Q$6,2,FALSE)),"")</f>
        <v/>
      </c>
      <c r="Y90" s="529" t="str">
        <f t="shared" si="11"/>
        <v/>
      </c>
      <c r="Z90" s="239"/>
      <c r="AA90" s="240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4" t="str">
        <f>IFERROR(INDEX('G-1 All Habitats'!$AG$3:$AG$15,MATCH(D91,'G-1 All Habitats'!$AF$3:$AF$15,0)),"")</f>
        <v/>
      </c>
      <c r="D91" s="146"/>
      <c r="E91" s="79"/>
      <c r="F91" s="246" t="str">
        <f>IFERROR(INDEX('G-1 All Habitats'!$B$3:$B$129,MATCH(E91,'G-1 All Habitats'!$A$3:$A$129,0)),"")</f>
        <v/>
      </c>
      <c r="G91" s="70"/>
      <c r="H91" s="498" t="str">
        <f>IF(F91="","",VLOOKUP(F91,'G-1 All Habitats'!$B$2:$M$129,10,FALSE))</f>
        <v/>
      </c>
      <c r="I91" s="499" t="str">
        <f>IFERROR(VLOOKUP(H91,'G-1 All Habitats'!$V$3:$W$7,2,FALSE),"")</f>
        <v/>
      </c>
      <c r="J91" s="71"/>
      <c r="K91" s="499" t="str">
        <f>IFERROR(INDEX('G-8 Condition Look up'!$A$3:$H$130,MATCH(F91,'G-8 Condition Look up'!$A$3:$A$130,0),MATCH(J91,'G-8 Condition Look up'!$A$3:$H$3,0)),"")</f>
        <v/>
      </c>
      <c r="L91" s="71"/>
      <c r="M91" s="507" t="str">
        <f>IF(L91="","",IF(VLOOKUP(L91,'G-3 Multipliers'!$L$3:$N$6,2,FALSE)=0,"Spatial Data Missing",VLOOKUP(L91,'G-3 Multipliers'!$L$3:$N$6,2,FALSE)))</f>
        <v/>
      </c>
      <c r="N91" s="505" t="str">
        <f>IF(L91="","",IF(VLOOKUP(L91,'G-3 Multipliers'!$L$3:$N$6,3,FALSE)=0,"Spatial Data Missing",VLOOKUP(L91,'G-3 Multipliers'!$L$3:$N$6,3,FALSE)))</f>
        <v/>
      </c>
      <c r="O91" s="498" t="str">
        <f t="shared" si="6"/>
        <v/>
      </c>
      <c r="P91" s="82"/>
      <c r="Q91" s="82"/>
      <c r="R91" s="507" t="str">
        <f t="shared" si="8"/>
        <v/>
      </c>
      <c r="S91" s="521" t="str">
        <f t="shared" si="9"/>
        <v/>
      </c>
      <c r="T91" s="522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10"/>
        <v/>
      </c>
      <c r="W91" s="520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4" t="str">
        <f>IFERROR(IF(E91="","",VLOOKUP(W91, 'G-3 Multipliers'!$P$2:$Q$6,2,FALSE)),"")</f>
        <v/>
      </c>
      <c r="Y91" s="529" t="str">
        <f t="shared" si="11"/>
        <v/>
      </c>
      <c r="Z91" s="239"/>
      <c r="AA91" s="240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4" t="str">
        <f>IFERROR(INDEX('G-1 All Habitats'!$AG$3:$AG$15,MATCH(D92,'G-1 All Habitats'!$AF$3:$AF$15,0)),"")</f>
        <v/>
      </c>
      <c r="D92" s="146"/>
      <c r="E92" s="79"/>
      <c r="F92" s="246" t="str">
        <f>IFERROR(INDEX('G-1 All Habitats'!$B$3:$B$129,MATCH(E92,'G-1 All Habitats'!$A$3:$A$129,0)),"")</f>
        <v/>
      </c>
      <c r="G92" s="70"/>
      <c r="H92" s="498" t="str">
        <f>IF(F92="","",VLOOKUP(F92,'G-1 All Habitats'!$B$2:$M$129,10,FALSE))</f>
        <v/>
      </c>
      <c r="I92" s="499" t="str">
        <f>IFERROR(VLOOKUP(H92,'G-1 All Habitats'!$V$3:$W$7,2,FALSE),"")</f>
        <v/>
      </c>
      <c r="J92" s="71"/>
      <c r="K92" s="499" t="str">
        <f>IFERROR(INDEX('G-8 Condition Look up'!$A$3:$H$130,MATCH(F92,'G-8 Condition Look up'!$A$3:$A$130,0),MATCH(J92,'G-8 Condition Look up'!$A$3:$H$3,0)),"")</f>
        <v/>
      </c>
      <c r="L92" s="71"/>
      <c r="M92" s="507" t="str">
        <f>IF(L92="","",IF(VLOOKUP(L92,'G-3 Multipliers'!$L$3:$N$6,2,FALSE)=0,"Spatial Data Missing",VLOOKUP(L92,'G-3 Multipliers'!$L$3:$N$6,2,FALSE)))</f>
        <v/>
      </c>
      <c r="N92" s="505" t="str">
        <f>IF(L92="","",IF(VLOOKUP(L92,'G-3 Multipliers'!$L$3:$N$6,3,FALSE)=0,"Spatial Data Missing",VLOOKUP(L92,'G-3 Multipliers'!$L$3:$N$6,3,FALSE)))</f>
        <v/>
      </c>
      <c r="O92" s="498" t="str">
        <f t="shared" si="6"/>
        <v/>
      </c>
      <c r="P92" s="82"/>
      <c r="Q92" s="82"/>
      <c r="R92" s="507" t="str">
        <f t="shared" si="8"/>
        <v/>
      </c>
      <c r="S92" s="521" t="str">
        <f t="shared" si="9"/>
        <v/>
      </c>
      <c r="T92" s="522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10"/>
        <v/>
      </c>
      <c r="W92" s="520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4" t="str">
        <f>IFERROR(IF(E92="","",VLOOKUP(W92, 'G-3 Multipliers'!$P$2:$Q$6,2,FALSE)),"")</f>
        <v/>
      </c>
      <c r="Y92" s="529" t="str">
        <f t="shared" si="11"/>
        <v/>
      </c>
      <c r="Z92" s="239"/>
      <c r="AA92" s="240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4" t="str">
        <f>IFERROR(INDEX('G-1 All Habitats'!$AG$3:$AG$15,MATCH(D93,'G-1 All Habitats'!$AF$3:$AF$15,0)),"")</f>
        <v/>
      </c>
      <c r="D93" s="146"/>
      <c r="E93" s="79"/>
      <c r="F93" s="246" t="str">
        <f>IFERROR(INDEX('G-1 All Habitats'!$B$3:$B$129,MATCH(E93,'G-1 All Habitats'!$A$3:$A$129,0)),"")</f>
        <v/>
      </c>
      <c r="G93" s="70"/>
      <c r="H93" s="498" t="str">
        <f>IF(F93="","",VLOOKUP(F93,'G-1 All Habitats'!$B$2:$M$129,10,FALSE))</f>
        <v/>
      </c>
      <c r="I93" s="499" t="str">
        <f>IFERROR(VLOOKUP(H93,'G-1 All Habitats'!$V$3:$W$7,2,FALSE),"")</f>
        <v/>
      </c>
      <c r="J93" s="71"/>
      <c r="K93" s="499" t="str">
        <f>IFERROR(INDEX('G-8 Condition Look up'!$A$3:$H$130,MATCH(F93,'G-8 Condition Look up'!$A$3:$A$130,0),MATCH(J93,'G-8 Condition Look up'!$A$3:$H$3,0)),"")</f>
        <v/>
      </c>
      <c r="L93" s="71"/>
      <c r="M93" s="507" t="str">
        <f>IF(L93="","",IF(VLOOKUP(L93,'G-3 Multipliers'!$L$3:$N$6,2,FALSE)=0,"Spatial Data Missing",VLOOKUP(L93,'G-3 Multipliers'!$L$3:$N$6,2,FALSE)))</f>
        <v/>
      </c>
      <c r="N93" s="505" t="str">
        <f>IF(L93="","",IF(VLOOKUP(L93,'G-3 Multipliers'!$L$3:$N$6,3,FALSE)=0,"Spatial Data Missing",VLOOKUP(L93,'G-3 Multipliers'!$L$3:$N$6,3,FALSE)))</f>
        <v/>
      </c>
      <c r="O93" s="498" t="str">
        <f t="shared" si="6"/>
        <v/>
      </c>
      <c r="P93" s="82"/>
      <c r="Q93" s="82"/>
      <c r="R93" s="507" t="str">
        <f t="shared" si="8"/>
        <v/>
      </c>
      <c r="S93" s="521" t="str">
        <f t="shared" si="9"/>
        <v/>
      </c>
      <c r="T93" s="522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10"/>
        <v/>
      </c>
      <c r="W93" s="520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4" t="str">
        <f>IFERROR(IF(E93="","",VLOOKUP(W93, 'G-3 Multipliers'!$P$2:$Q$6,2,FALSE)),"")</f>
        <v/>
      </c>
      <c r="Y93" s="529" t="str">
        <f t="shared" si="11"/>
        <v/>
      </c>
      <c r="Z93" s="239"/>
      <c r="AA93" s="240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4" t="str">
        <f>IFERROR(INDEX('G-1 All Habitats'!$AG$3:$AG$15,MATCH(D94,'G-1 All Habitats'!$AF$3:$AF$15,0)),"")</f>
        <v/>
      </c>
      <c r="D94" s="146"/>
      <c r="E94" s="79"/>
      <c r="F94" s="246" t="str">
        <f>IFERROR(INDEX('G-1 All Habitats'!$B$3:$B$129,MATCH(E94,'G-1 All Habitats'!$A$3:$A$129,0)),"")</f>
        <v/>
      </c>
      <c r="G94" s="70"/>
      <c r="H94" s="498" t="str">
        <f>IF(F94="","",VLOOKUP(F94,'G-1 All Habitats'!$B$2:$M$129,10,FALSE))</f>
        <v/>
      </c>
      <c r="I94" s="499" t="str">
        <f>IFERROR(VLOOKUP(H94,'G-1 All Habitats'!$V$3:$W$7,2,FALSE),"")</f>
        <v/>
      </c>
      <c r="J94" s="71"/>
      <c r="K94" s="499" t="str">
        <f>IFERROR(INDEX('G-8 Condition Look up'!$A$3:$H$130,MATCH(F94,'G-8 Condition Look up'!$A$3:$A$130,0),MATCH(J94,'G-8 Condition Look up'!$A$3:$H$3,0)),"")</f>
        <v/>
      </c>
      <c r="L94" s="71"/>
      <c r="M94" s="507" t="str">
        <f>IF(L94="","",IF(VLOOKUP(L94,'G-3 Multipliers'!$L$3:$N$6,2,FALSE)=0,"Spatial Data Missing",VLOOKUP(L94,'G-3 Multipliers'!$L$3:$N$6,2,FALSE)))</f>
        <v/>
      </c>
      <c r="N94" s="505" t="str">
        <f>IF(L94="","",IF(VLOOKUP(L94,'G-3 Multipliers'!$L$3:$N$6,3,FALSE)=0,"Spatial Data Missing",VLOOKUP(L94,'G-3 Multipliers'!$L$3:$N$6,3,FALSE)))</f>
        <v/>
      </c>
      <c r="O94" s="498" t="str">
        <f t="shared" si="6"/>
        <v/>
      </c>
      <c r="P94" s="82"/>
      <c r="Q94" s="82"/>
      <c r="R94" s="507" t="str">
        <f t="shared" si="8"/>
        <v/>
      </c>
      <c r="S94" s="521" t="str">
        <f t="shared" si="9"/>
        <v/>
      </c>
      <c r="T94" s="522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10"/>
        <v/>
      </c>
      <c r="W94" s="520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4" t="str">
        <f>IFERROR(IF(E94="","",VLOOKUP(W94, 'G-3 Multipliers'!$P$2:$Q$6,2,FALSE)),"")</f>
        <v/>
      </c>
      <c r="Y94" s="529" t="str">
        <f t="shared" si="11"/>
        <v/>
      </c>
      <c r="Z94" s="239"/>
      <c r="AA94" s="240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4" t="str">
        <f>IFERROR(INDEX('G-1 All Habitats'!$AG$3:$AG$15,MATCH(D95,'G-1 All Habitats'!$AF$3:$AF$15,0)),"")</f>
        <v/>
      </c>
      <c r="D95" s="146"/>
      <c r="E95" s="79"/>
      <c r="F95" s="246" t="str">
        <f>IFERROR(INDEX('G-1 All Habitats'!$B$3:$B$129,MATCH(E95,'G-1 All Habitats'!$A$3:$A$129,0)),"")</f>
        <v/>
      </c>
      <c r="G95" s="70"/>
      <c r="H95" s="498" t="str">
        <f>IF(F95="","",VLOOKUP(F95,'G-1 All Habitats'!$B$2:$M$129,10,FALSE))</f>
        <v/>
      </c>
      <c r="I95" s="499" t="str">
        <f>IFERROR(VLOOKUP(H95,'G-1 All Habitats'!$V$3:$W$7,2,FALSE),"")</f>
        <v/>
      </c>
      <c r="J95" s="71"/>
      <c r="K95" s="499" t="str">
        <f>IFERROR(INDEX('G-8 Condition Look up'!$A$3:$H$130,MATCH(F95,'G-8 Condition Look up'!$A$3:$A$130,0),MATCH(J95,'G-8 Condition Look up'!$A$3:$H$3,0)),"")</f>
        <v/>
      </c>
      <c r="L95" s="71"/>
      <c r="M95" s="507" t="str">
        <f>IF(L95="","",IF(VLOOKUP(L95,'G-3 Multipliers'!$L$3:$N$6,2,FALSE)=0,"Spatial Data Missing",VLOOKUP(L95,'G-3 Multipliers'!$L$3:$N$6,2,FALSE)))</f>
        <v/>
      </c>
      <c r="N95" s="505" t="str">
        <f>IF(L95="","",IF(VLOOKUP(L95,'G-3 Multipliers'!$L$3:$N$6,3,FALSE)=0,"Spatial Data Missing",VLOOKUP(L95,'G-3 Multipliers'!$L$3:$N$6,3,FALSE)))</f>
        <v/>
      </c>
      <c r="O95" s="498" t="str">
        <f t="shared" si="6"/>
        <v/>
      </c>
      <c r="P95" s="82"/>
      <c r="Q95" s="82"/>
      <c r="R95" s="507" t="str">
        <f t="shared" si="8"/>
        <v/>
      </c>
      <c r="S95" s="521" t="str">
        <f t="shared" si="9"/>
        <v/>
      </c>
      <c r="T95" s="522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10"/>
        <v/>
      </c>
      <c r="W95" s="520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4" t="str">
        <f>IFERROR(IF(E95="","",VLOOKUP(W95, 'G-3 Multipliers'!$P$2:$Q$6,2,FALSE)),"")</f>
        <v/>
      </c>
      <c r="Y95" s="529" t="str">
        <f t="shared" si="11"/>
        <v/>
      </c>
      <c r="Z95" s="239"/>
      <c r="AA95" s="240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4" t="str">
        <f>IFERROR(INDEX('G-1 All Habitats'!$AG$3:$AG$15,MATCH(D96,'G-1 All Habitats'!$AF$3:$AF$15,0)),"")</f>
        <v/>
      </c>
      <c r="D96" s="146"/>
      <c r="E96" s="79"/>
      <c r="F96" s="246" t="str">
        <f>IFERROR(INDEX('G-1 All Habitats'!$B$3:$B$129,MATCH(E96,'G-1 All Habitats'!$A$3:$A$129,0)),"")</f>
        <v/>
      </c>
      <c r="G96" s="70"/>
      <c r="H96" s="498" t="str">
        <f>IF(F96="","",VLOOKUP(F96,'G-1 All Habitats'!$B$2:$M$129,10,FALSE))</f>
        <v/>
      </c>
      <c r="I96" s="499" t="str">
        <f>IFERROR(VLOOKUP(H96,'G-1 All Habitats'!$V$3:$W$7,2,FALSE),"")</f>
        <v/>
      </c>
      <c r="J96" s="71"/>
      <c r="K96" s="499" t="str">
        <f>IFERROR(INDEX('G-8 Condition Look up'!$A$3:$H$130,MATCH(F96,'G-8 Condition Look up'!$A$3:$A$130,0),MATCH(J96,'G-8 Condition Look up'!$A$3:$H$3,0)),"")</f>
        <v/>
      </c>
      <c r="L96" s="71"/>
      <c r="M96" s="507" t="str">
        <f>IF(L96="","",IF(VLOOKUP(L96,'G-3 Multipliers'!$L$3:$N$6,2,FALSE)=0,"Spatial Data Missing",VLOOKUP(L96,'G-3 Multipliers'!$L$3:$N$6,2,FALSE)))</f>
        <v/>
      </c>
      <c r="N96" s="505" t="str">
        <f>IF(L96="","",IF(VLOOKUP(L96,'G-3 Multipliers'!$L$3:$N$6,3,FALSE)=0,"Spatial Data Missing",VLOOKUP(L96,'G-3 Multipliers'!$L$3:$N$6,3,FALSE)))</f>
        <v/>
      </c>
      <c r="O96" s="498" t="str">
        <f t="shared" si="6"/>
        <v/>
      </c>
      <c r="P96" s="82"/>
      <c r="Q96" s="82"/>
      <c r="R96" s="507" t="str">
        <f t="shared" si="8"/>
        <v/>
      </c>
      <c r="S96" s="521" t="str">
        <f t="shared" si="9"/>
        <v/>
      </c>
      <c r="T96" s="522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10"/>
        <v/>
      </c>
      <c r="W96" s="520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4" t="str">
        <f>IFERROR(IF(E96="","",VLOOKUP(W96, 'G-3 Multipliers'!$P$2:$Q$6,2,FALSE)),"")</f>
        <v/>
      </c>
      <c r="Y96" s="529" t="str">
        <f t="shared" si="11"/>
        <v/>
      </c>
      <c r="Z96" s="239"/>
      <c r="AA96" s="240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4" t="str">
        <f>IFERROR(INDEX('G-1 All Habitats'!$AG$3:$AG$15,MATCH(D97,'G-1 All Habitats'!$AF$3:$AF$15,0)),"")</f>
        <v/>
      </c>
      <c r="D97" s="146"/>
      <c r="E97" s="79"/>
      <c r="F97" s="246" t="str">
        <f>IFERROR(INDEX('G-1 All Habitats'!$B$3:$B$129,MATCH(E97,'G-1 All Habitats'!$A$3:$A$129,0)),"")</f>
        <v/>
      </c>
      <c r="G97" s="70"/>
      <c r="H97" s="498" t="str">
        <f>IF(F97="","",VLOOKUP(F97,'G-1 All Habitats'!$B$2:$M$129,10,FALSE))</f>
        <v/>
      </c>
      <c r="I97" s="499" t="str">
        <f>IFERROR(VLOOKUP(H97,'G-1 All Habitats'!$V$3:$W$7,2,FALSE),"")</f>
        <v/>
      </c>
      <c r="J97" s="71"/>
      <c r="K97" s="499" t="str">
        <f>IFERROR(INDEX('G-8 Condition Look up'!$A$3:$H$130,MATCH(F97,'G-8 Condition Look up'!$A$3:$A$130,0),MATCH(J97,'G-8 Condition Look up'!$A$3:$H$3,0)),"")</f>
        <v/>
      </c>
      <c r="L97" s="71"/>
      <c r="M97" s="507" t="str">
        <f>IF(L97="","",IF(VLOOKUP(L97,'G-3 Multipliers'!$L$3:$N$6,2,FALSE)=0,"Spatial Data Missing",VLOOKUP(L97,'G-3 Multipliers'!$L$3:$N$6,2,FALSE)))</f>
        <v/>
      </c>
      <c r="N97" s="505" t="str">
        <f>IF(L97="","",IF(VLOOKUP(L97,'G-3 Multipliers'!$L$3:$N$6,3,FALSE)=0,"Spatial Data Missing",VLOOKUP(L97,'G-3 Multipliers'!$L$3:$N$6,3,FALSE)))</f>
        <v/>
      </c>
      <c r="O97" s="498" t="str">
        <f t="shared" si="6"/>
        <v/>
      </c>
      <c r="P97" s="82"/>
      <c r="Q97" s="82"/>
      <c r="R97" s="507" t="str">
        <f t="shared" si="8"/>
        <v/>
      </c>
      <c r="S97" s="521" t="str">
        <f t="shared" si="9"/>
        <v/>
      </c>
      <c r="T97" s="522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10"/>
        <v/>
      </c>
      <c r="W97" s="520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4" t="str">
        <f>IFERROR(IF(E97="","",VLOOKUP(W97, 'G-3 Multipliers'!$P$2:$Q$6,2,FALSE)),"")</f>
        <v/>
      </c>
      <c r="Y97" s="529" t="str">
        <f t="shared" si="11"/>
        <v/>
      </c>
      <c r="Z97" s="239"/>
      <c r="AA97" s="240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4" t="str">
        <f>IFERROR(INDEX('G-1 All Habitats'!$AG$3:$AG$15,MATCH(D98,'G-1 All Habitats'!$AF$3:$AF$15,0)),"")</f>
        <v/>
      </c>
      <c r="D98" s="146"/>
      <c r="E98" s="79"/>
      <c r="F98" s="246" t="str">
        <f>IFERROR(INDEX('G-1 All Habitats'!$B$3:$B$129,MATCH(E98,'G-1 All Habitats'!$A$3:$A$129,0)),"")</f>
        <v/>
      </c>
      <c r="G98" s="70"/>
      <c r="H98" s="498" t="str">
        <f>IF(F98="","",VLOOKUP(F98,'G-1 All Habitats'!$B$2:$M$129,10,FALSE))</f>
        <v/>
      </c>
      <c r="I98" s="499" t="str">
        <f>IFERROR(VLOOKUP(H98,'G-1 All Habitats'!$V$3:$W$7,2,FALSE),"")</f>
        <v/>
      </c>
      <c r="J98" s="71"/>
      <c r="K98" s="499" t="str">
        <f>IFERROR(INDEX('G-8 Condition Look up'!$A$3:$H$130,MATCH(F98,'G-8 Condition Look up'!$A$3:$A$130,0),MATCH(J98,'G-8 Condition Look up'!$A$3:$H$3,0)),"")</f>
        <v/>
      </c>
      <c r="L98" s="71"/>
      <c r="M98" s="507" t="str">
        <f>IF(L98="","",IF(VLOOKUP(L98,'G-3 Multipliers'!$L$3:$N$6,2,FALSE)=0,"Spatial Data Missing",VLOOKUP(L98,'G-3 Multipliers'!$L$3:$N$6,2,FALSE)))</f>
        <v/>
      </c>
      <c r="N98" s="505" t="str">
        <f>IF(L98="","",IF(VLOOKUP(L98,'G-3 Multipliers'!$L$3:$N$6,3,FALSE)=0,"Spatial Data Missing",VLOOKUP(L98,'G-3 Multipliers'!$L$3:$N$6,3,FALSE)))</f>
        <v/>
      </c>
      <c r="O98" s="498" t="str">
        <f t="shared" si="6"/>
        <v/>
      </c>
      <c r="P98" s="82"/>
      <c r="Q98" s="82"/>
      <c r="R98" s="507" t="str">
        <f t="shared" si="8"/>
        <v/>
      </c>
      <c r="S98" s="521" t="str">
        <f t="shared" si="9"/>
        <v/>
      </c>
      <c r="T98" s="522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10"/>
        <v/>
      </c>
      <c r="W98" s="520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4" t="str">
        <f>IFERROR(IF(E98="","",VLOOKUP(W98, 'G-3 Multipliers'!$P$2:$Q$6,2,FALSE)),"")</f>
        <v/>
      </c>
      <c r="Y98" s="529" t="str">
        <f t="shared" si="11"/>
        <v/>
      </c>
      <c r="Z98" s="239"/>
      <c r="AA98" s="240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4" t="str">
        <f>IFERROR(INDEX('G-1 All Habitats'!$AG$3:$AG$15,MATCH(D99,'G-1 All Habitats'!$AF$3:$AF$15,0)),"")</f>
        <v/>
      </c>
      <c r="D99" s="146"/>
      <c r="E99" s="79"/>
      <c r="F99" s="246" t="str">
        <f>IFERROR(INDEX('G-1 All Habitats'!$B$3:$B$129,MATCH(E99,'G-1 All Habitats'!$A$3:$A$129,0)),"")</f>
        <v/>
      </c>
      <c r="G99" s="70"/>
      <c r="H99" s="498" t="str">
        <f>IF(F99="","",VLOOKUP(F99,'G-1 All Habitats'!$B$2:$M$129,10,FALSE))</f>
        <v/>
      </c>
      <c r="I99" s="499" t="str">
        <f>IFERROR(VLOOKUP(H99,'G-1 All Habitats'!$V$3:$W$7,2,FALSE),"")</f>
        <v/>
      </c>
      <c r="J99" s="71"/>
      <c r="K99" s="499" t="str">
        <f>IFERROR(INDEX('G-8 Condition Look up'!$A$3:$H$130,MATCH(F99,'G-8 Condition Look up'!$A$3:$A$130,0),MATCH(J99,'G-8 Condition Look up'!$A$3:$H$3,0)),"")</f>
        <v/>
      </c>
      <c r="L99" s="71"/>
      <c r="M99" s="507" t="str">
        <f>IF(L99="","",IF(VLOOKUP(L99,'G-3 Multipliers'!$L$3:$N$6,2,FALSE)=0,"Spatial Data Missing",VLOOKUP(L99,'G-3 Multipliers'!$L$3:$N$6,2,FALSE)))</f>
        <v/>
      </c>
      <c r="N99" s="505" t="str">
        <f>IF(L99="","",IF(VLOOKUP(L99,'G-3 Multipliers'!$L$3:$N$6,3,FALSE)=0,"Spatial Data Missing",VLOOKUP(L99,'G-3 Multipliers'!$L$3:$N$6,3,FALSE)))</f>
        <v/>
      </c>
      <c r="O99" s="498" t="str">
        <f t="shared" si="6"/>
        <v/>
      </c>
      <c r="P99" s="82"/>
      <c r="Q99" s="82"/>
      <c r="R99" s="507" t="str">
        <f t="shared" si="8"/>
        <v/>
      </c>
      <c r="S99" s="521" t="str">
        <f t="shared" si="9"/>
        <v/>
      </c>
      <c r="T99" s="522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10"/>
        <v/>
      </c>
      <c r="W99" s="520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4" t="str">
        <f>IFERROR(IF(E99="","",VLOOKUP(W99, 'G-3 Multipliers'!$P$2:$Q$6,2,FALSE)),"")</f>
        <v/>
      </c>
      <c r="Y99" s="529" t="str">
        <f t="shared" si="11"/>
        <v/>
      </c>
      <c r="Z99" s="239"/>
      <c r="AA99" s="240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4" t="str">
        <f>IFERROR(INDEX('G-1 All Habitats'!$AG$3:$AG$15,MATCH(D100,'G-1 All Habitats'!$AF$3:$AF$15,0)),"")</f>
        <v/>
      </c>
      <c r="D100" s="146"/>
      <c r="E100" s="79"/>
      <c r="F100" s="246" t="str">
        <f>IFERROR(INDEX('G-1 All Habitats'!$B$3:$B$129,MATCH(E100,'G-1 All Habitats'!$A$3:$A$129,0)),"")</f>
        <v/>
      </c>
      <c r="G100" s="70"/>
      <c r="H100" s="498" t="str">
        <f>IF(F100="","",VLOOKUP(F100,'G-1 All Habitats'!$B$2:$M$129,10,FALSE))</f>
        <v/>
      </c>
      <c r="I100" s="499" t="str">
        <f>IFERROR(VLOOKUP(H100,'G-1 All Habitats'!$V$3:$W$7,2,FALSE),"")</f>
        <v/>
      </c>
      <c r="J100" s="71"/>
      <c r="K100" s="499" t="str">
        <f>IFERROR(INDEX('G-8 Condition Look up'!$A$3:$H$130,MATCH(F100,'G-8 Condition Look up'!$A$3:$A$130,0),MATCH(J100,'G-8 Condition Look up'!$A$3:$H$3,0)),"")</f>
        <v/>
      </c>
      <c r="L100" s="71"/>
      <c r="M100" s="507" t="str">
        <f>IF(L100="","",IF(VLOOKUP(L100,'G-3 Multipliers'!$L$3:$N$6,2,FALSE)=0,"Spatial Data Missing",VLOOKUP(L100,'G-3 Multipliers'!$L$3:$N$6,2,FALSE)))</f>
        <v/>
      </c>
      <c r="N100" s="505" t="str">
        <f>IF(L100="","",IF(VLOOKUP(L100,'G-3 Multipliers'!$L$3:$N$6,3,FALSE)=0,"Spatial Data Missing",VLOOKUP(L100,'G-3 Multipliers'!$L$3:$N$6,3,FALSE)))</f>
        <v/>
      </c>
      <c r="O100" s="498" t="str">
        <f t="shared" si="6"/>
        <v/>
      </c>
      <c r="P100" s="82"/>
      <c r="Q100" s="82"/>
      <c r="R100" s="507" t="str">
        <f t="shared" si="8"/>
        <v/>
      </c>
      <c r="S100" s="521" t="str">
        <f t="shared" si="9"/>
        <v/>
      </c>
      <c r="T100" s="522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10"/>
        <v/>
      </c>
      <c r="W100" s="520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4" t="str">
        <f>IFERROR(IF(E100="","",VLOOKUP(W100, 'G-3 Multipliers'!$P$2:$Q$6,2,FALSE)),"")</f>
        <v/>
      </c>
      <c r="Y100" s="529" t="str">
        <f t="shared" si="11"/>
        <v/>
      </c>
      <c r="Z100" s="239"/>
      <c r="AA100" s="240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4" t="str">
        <f>IFERROR(INDEX('G-1 All Habitats'!$AG$3:$AG$15,MATCH(D101,'G-1 All Habitats'!$AF$3:$AF$15,0)),"")</f>
        <v/>
      </c>
      <c r="D101" s="146"/>
      <c r="E101" s="79"/>
      <c r="F101" s="246" t="str">
        <f>IFERROR(INDEX('G-1 All Habitats'!$B$3:$B$129,MATCH(E101,'G-1 All Habitats'!$A$3:$A$129,0)),"")</f>
        <v/>
      </c>
      <c r="G101" s="70"/>
      <c r="H101" s="498" t="str">
        <f>IF(F101="","",VLOOKUP(F101,'G-1 All Habitats'!$B$2:$M$129,10,FALSE))</f>
        <v/>
      </c>
      <c r="I101" s="499" t="str">
        <f>IFERROR(VLOOKUP(H101,'G-1 All Habitats'!$V$3:$W$7,2,FALSE),"")</f>
        <v/>
      </c>
      <c r="J101" s="71"/>
      <c r="K101" s="499" t="str">
        <f>IFERROR(INDEX('G-8 Condition Look up'!$A$3:$H$130,MATCH(F101,'G-8 Condition Look up'!$A$3:$A$130,0),MATCH(J101,'G-8 Condition Look up'!$A$3:$H$3,0)),"")</f>
        <v/>
      </c>
      <c r="L101" s="71"/>
      <c r="M101" s="507" t="str">
        <f>IF(L101="","",IF(VLOOKUP(L101,'G-3 Multipliers'!$L$3:$N$6,2,FALSE)=0,"Spatial Data Missing",VLOOKUP(L101,'G-3 Multipliers'!$L$3:$N$6,2,FALSE)))</f>
        <v/>
      </c>
      <c r="N101" s="505" t="str">
        <f>IF(L101="","",IF(VLOOKUP(L101,'G-3 Multipliers'!$L$3:$N$6,3,FALSE)=0,"Spatial Data Missing",VLOOKUP(L101,'G-3 Multipliers'!$L$3:$N$6,3,FALSE)))</f>
        <v/>
      </c>
      <c r="O101" s="498" t="str">
        <f t="shared" si="6"/>
        <v/>
      </c>
      <c r="P101" s="82"/>
      <c r="Q101" s="82"/>
      <c r="R101" s="507" t="str">
        <f t="shared" si="8"/>
        <v/>
      </c>
      <c r="S101" s="521" t="str">
        <f t="shared" si="9"/>
        <v/>
      </c>
      <c r="T101" s="522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10"/>
        <v/>
      </c>
      <c r="W101" s="520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4" t="str">
        <f>IFERROR(IF(E101="","",VLOOKUP(W101, 'G-3 Multipliers'!$P$2:$Q$6,2,FALSE)),"")</f>
        <v/>
      </c>
      <c r="Y101" s="529" t="str">
        <f t="shared" si="11"/>
        <v/>
      </c>
      <c r="Z101" s="239"/>
      <c r="AA101" s="240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4" t="str">
        <f>IFERROR(INDEX('G-1 All Habitats'!$AG$3:$AG$15,MATCH(D102,'G-1 All Habitats'!$AF$3:$AF$15,0)),"")</f>
        <v/>
      </c>
      <c r="D102" s="146"/>
      <c r="E102" s="79"/>
      <c r="F102" s="246" t="str">
        <f>IFERROR(INDEX('G-1 All Habitats'!$B$3:$B$129,MATCH(E102,'G-1 All Habitats'!$A$3:$A$129,0)),"")</f>
        <v/>
      </c>
      <c r="G102" s="70"/>
      <c r="H102" s="498" t="str">
        <f>IF(F102="","",VLOOKUP(F102,'G-1 All Habitats'!$B$2:$M$129,10,FALSE))</f>
        <v/>
      </c>
      <c r="I102" s="499" t="str">
        <f>IFERROR(VLOOKUP(H102,'G-1 All Habitats'!$V$3:$W$7,2,FALSE),"")</f>
        <v/>
      </c>
      <c r="J102" s="71"/>
      <c r="K102" s="499" t="str">
        <f>IFERROR(INDEX('G-8 Condition Look up'!$A$3:$H$130,MATCH(F102,'G-8 Condition Look up'!$A$3:$A$130,0),MATCH(J102,'G-8 Condition Look up'!$A$3:$H$3,0)),"")</f>
        <v/>
      </c>
      <c r="L102" s="71"/>
      <c r="M102" s="507" t="str">
        <f>IF(L102="","",IF(VLOOKUP(L102,'G-3 Multipliers'!$L$3:$N$6,2,FALSE)=0,"Spatial Data Missing",VLOOKUP(L102,'G-3 Multipliers'!$L$3:$N$6,2,FALSE)))</f>
        <v/>
      </c>
      <c r="N102" s="505" t="str">
        <f>IF(L102="","",IF(VLOOKUP(L102,'G-3 Multipliers'!$L$3:$N$6,3,FALSE)=0,"Spatial Data Missing",VLOOKUP(L102,'G-3 Multipliers'!$L$3:$N$6,3,FALSE)))</f>
        <v/>
      </c>
      <c r="O102" s="498" t="str">
        <f t="shared" si="6"/>
        <v/>
      </c>
      <c r="P102" s="82"/>
      <c r="Q102" s="82"/>
      <c r="R102" s="507" t="str">
        <f t="shared" si="8"/>
        <v/>
      </c>
      <c r="S102" s="521" t="str">
        <f t="shared" si="9"/>
        <v/>
      </c>
      <c r="T102" s="522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10"/>
        <v/>
      </c>
      <c r="W102" s="520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4" t="str">
        <f>IFERROR(IF(E102="","",VLOOKUP(W102, 'G-3 Multipliers'!$P$2:$Q$6,2,FALSE)),"")</f>
        <v/>
      </c>
      <c r="Y102" s="529" t="str">
        <f t="shared" si="11"/>
        <v/>
      </c>
      <c r="Z102" s="239"/>
      <c r="AA102" s="240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4" t="str">
        <f>IFERROR(INDEX('G-1 All Habitats'!$AG$3:$AG$15,MATCH(D103,'G-1 All Habitats'!$AF$3:$AF$15,0)),"")</f>
        <v/>
      </c>
      <c r="D103" s="146"/>
      <c r="E103" s="79"/>
      <c r="F103" s="246" t="str">
        <f>IFERROR(INDEX('G-1 All Habitats'!$B$3:$B$129,MATCH(E103,'G-1 All Habitats'!$A$3:$A$129,0)),"")</f>
        <v/>
      </c>
      <c r="G103" s="70"/>
      <c r="H103" s="498" t="str">
        <f>IF(F103="","",VLOOKUP(F103,'G-1 All Habitats'!$B$2:$M$129,10,FALSE))</f>
        <v/>
      </c>
      <c r="I103" s="499" t="str">
        <f>IFERROR(VLOOKUP(H103,'G-1 All Habitats'!$V$3:$W$7,2,FALSE),"")</f>
        <v/>
      </c>
      <c r="J103" s="71"/>
      <c r="K103" s="499" t="str">
        <f>IFERROR(INDEX('G-8 Condition Look up'!$A$3:$H$130,MATCH(F103,'G-8 Condition Look up'!$A$3:$A$130,0),MATCH(J103,'G-8 Condition Look up'!$A$3:$H$3,0)),"")</f>
        <v/>
      </c>
      <c r="L103" s="71"/>
      <c r="M103" s="507" t="str">
        <f>IF(L103="","",IF(VLOOKUP(L103,'G-3 Multipliers'!$L$3:$N$6,2,FALSE)=0,"Spatial Data Missing",VLOOKUP(L103,'G-3 Multipliers'!$L$3:$N$6,2,FALSE)))</f>
        <v/>
      </c>
      <c r="N103" s="505" t="str">
        <f>IF(L103="","",IF(VLOOKUP(L103,'G-3 Multipliers'!$L$3:$N$6,3,FALSE)=0,"Spatial Data Missing",VLOOKUP(L103,'G-3 Multipliers'!$L$3:$N$6,3,FALSE)))</f>
        <v/>
      </c>
      <c r="O103" s="498" t="str">
        <f t="shared" si="6"/>
        <v/>
      </c>
      <c r="P103" s="82"/>
      <c r="Q103" s="82"/>
      <c r="R103" s="507" t="str">
        <f t="shared" si="8"/>
        <v/>
      </c>
      <c r="S103" s="521" t="str">
        <f t="shared" si="9"/>
        <v/>
      </c>
      <c r="T103" s="522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10"/>
        <v/>
      </c>
      <c r="W103" s="520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4" t="str">
        <f>IFERROR(IF(E103="","",VLOOKUP(W103, 'G-3 Multipliers'!$P$2:$Q$6,2,FALSE)),"")</f>
        <v/>
      </c>
      <c r="Y103" s="529" t="str">
        <f t="shared" si="11"/>
        <v/>
      </c>
      <c r="Z103" s="239"/>
      <c r="AA103" s="240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4" t="str">
        <f>IFERROR(INDEX('G-1 All Habitats'!$AG$3:$AG$15,MATCH(D104,'G-1 All Habitats'!$AF$3:$AF$15,0)),"")</f>
        <v/>
      </c>
      <c r="D104" s="146"/>
      <c r="E104" s="79"/>
      <c r="F104" s="246" t="str">
        <f>IFERROR(INDEX('G-1 All Habitats'!$B$3:$B$129,MATCH(E104,'G-1 All Habitats'!$A$3:$A$129,0)),"")</f>
        <v/>
      </c>
      <c r="G104" s="70"/>
      <c r="H104" s="498" t="str">
        <f>IF(F104="","",VLOOKUP(F104,'G-1 All Habitats'!$B$2:$M$129,10,FALSE))</f>
        <v/>
      </c>
      <c r="I104" s="499" t="str">
        <f>IFERROR(VLOOKUP(H104,'G-1 All Habitats'!$V$3:$W$7,2,FALSE),"")</f>
        <v/>
      </c>
      <c r="J104" s="71"/>
      <c r="K104" s="499" t="str">
        <f>IFERROR(INDEX('G-8 Condition Look up'!$A$3:$H$130,MATCH(F104,'G-8 Condition Look up'!$A$3:$A$130,0),MATCH(J104,'G-8 Condition Look up'!$A$3:$H$3,0)),"")</f>
        <v/>
      </c>
      <c r="L104" s="71"/>
      <c r="M104" s="507" t="str">
        <f>IF(L104="","",IF(VLOOKUP(L104,'G-3 Multipliers'!$L$3:$N$6,2,FALSE)=0,"Spatial Data Missing",VLOOKUP(L104,'G-3 Multipliers'!$L$3:$N$6,2,FALSE)))</f>
        <v/>
      </c>
      <c r="N104" s="505" t="str">
        <f>IF(L104="","",IF(VLOOKUP(L104,'G-3 Multipliers'!$L$3:$N$6,3,FALSE)=0,"Spatial Data Missing",VLOOKUP(L104,'G-3 Multipliers'!$L$3:$N$6,3,FALSE)))</f>
        <v/>
      </c>
      <c r="O104" s="498" t="str">
        <f t="shared" si="6"/>
        <v/>
      </c>
      <c r="P104" s="82"/>
      <c r="Q104" s="82"/>
      <c r="R104" s="507" t="str">
        <f t="shared" si="8"/>
        <v/>
      </c>
      <c r="S104" s="521" t="str">
        <f t="shared" si="9"/>
        <v/>
      </c>
      <c r="T104" s="522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10"/>
        <v/>
      </c>
      <c r="W104" s="520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4" t="str">
        <f>IFERROR(IF(E104="","",VLOOKUP(W104, 'G-3 Multipliers'!$P$2:$Q$6,2,FALSE)),"")</f>
        <v/>
      </c>
      <c r="Y104" s="529" t="str">
        <f t="shared" si="11"/>
        <v/>
      </c>
      <c r="Z104" s="239"/>
      <c r="AA104" s="240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4" t="str">
        <f>IFERROR(INDEX('G-1 All Habitats'!$AG$3:$AG$15,MATCH(D105,'G-1 All Habitats'!$AF$3:$AF$15,0)),"")</f>
        <v/>
      </c>
      <c r="D105" s="146"/>
      <c r="E105" s="79"/>
      <c r="F105" s="246" t="str">
        <f>IFERROR(INDEX('G-1 All Habitats'!$B$3:$B$129,MATCH(E105,'G-1 All Habitats'!$A$3:$A$129,0)),"")</f>
        <v/>
      </c>
      <c r="G105" s="70"/>
      <c r="H105" s="498" t="str">
        <f>IF(F105="","",VLOOKUP(F105,'G-1 All Habitats'!$B$2:$M$129,10,FALSE))</f>
        <v/>
      </c>
      <c r="I105" s="499" t="str">
        <f>IFERROR(VLOOKUP(H105,'G-1 All Habitats'!$V$3:$W$7,2,FALSE),"")</f>
        <v/>
      </c>
      <c r="J105" s="71"/>
      <c r="K105" s="499" t="str">
        <f>IFERROR(INDEX('G-8 Condition Look up'!$A$3:$H$130,MATCH(F105,'G-8 Condition Look up'!$A$3:$A$130,0),MATCH(J105,'G-8 Condition Look up'!$A$3:$H$3,0)),"")</f>
        <v/>
      </c>
      <c r="L105" s="71"/>
      <c r="M105" s="507" t="str">
        <f>IF(L105="","",IF(VLOOKUP(L105,'G-3 Multipliers'!$L$3:$N$6,2,FALSE)=0,"Spatial Data Missing",VLOOKUP(L105,'G-3 Multipliers'!$L$3:$N$6,2,FALSE)))</f>
        <v/>
      </c>
      <c r="N105" s="505" t="str">
        <f>IF(L105="","",IF(VLOOKUP(L105,'G-3 Multipliers'!$L$3:$N$6,3,FALSE)=0,"Spatial Data Missing",VLOOKUP(L105,'G-3 Multipliers'!$L$3:$N$6,3,FALSE)))</f>
        <v/>
      </c>
      <c r="O105" s="498" t="str">
        <f t="shared" si="6"/>
        <v/>
      </c>
      <c r="P105" s="82"/>
      <c r="Q105" s="82"/>
      <c r="R105" s="507" t="str">
        <f t="shared" si="8"/>
        <v/>
      </c>
      <c r="S105" s="521" t="str">
        <f t="shared" si="9"/>
        <v/>
      </c>
      <c r="T105" s="522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10"/>
        <v/>
      </c>
      <c r="W105" s="520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4" t="str">
        <f>IFERROR(IF(E105="","",VLOOKUP(W105, 'G-3 Multipliers'!$P$2:$Q$6,2,FALSE)),"")</f>
        <v/>
      </c>
      <c r="Y105" s="529" t="str">
        <f t="shared" si="11"/>
        <v/>
      </c>
      <c r="Z105" s="239"/>
      <c r="AA105" s="240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4" t="str">
        <f>IFERROR(INDEX('G-1 All Habitats'!$AG$3:$AG$15,MATCH(D106,'G-1 All Habitats'!$AF$3:$AF$15,0)),"")</f>
        <v/>
      </c>
      <c r="D106" s="146"/>
      <c r="E106" s="79"/>
      <c r="F106" s="246" t="str">
        <f>IFERROR(INDEX('G-1 All Habitats'!$B$3:$B$129,MATCH(E106,'G-1 All Habitats'!$A$3:$A$129,0)),"")</f>
        <v/>
      </c>
      <c r="G106" s="70"/>
      <c r="H106" s="498" t="str">
        <f>IF(F106="","",VLOOKUP(F106,'G-1 All Habitats'!$B$2:$M$129,10,FALSE))</f>
        <v/>
      </c>
      <c r="I106" s="499" t="str">
        <f>IFERROR(VLOOKUP(H106,'G-1 All Habitats'!$V$3:$W$7,2,FALSE),"")</f>
        <v/>
      </c>
      <c r="J106" s="71"/>
      <c r="K106" s="499" t="str">
        <f>IFERROR(INDEX('G-8 Condition Look up'!$A$3:$H$130,MATCH(F106,'G-8 Condition Look up'!$A$3:$A$130,0),MATCH(J106,'G-8 Condition Look up'!$A$3:$H$3,0)),"")</f>
        <v/>
      </c>
      <c r="L106" s="71"/>
      <c r="M106" s="507" t="str">
        <f>IF(L106="","",IF(VLOOKUP(L106,'G-3 Multipliers'!$L$3:$N$6,2,FALSE)=0,"Spatial Data Missing",VLOOKUP(L106,'G-3 Multipliers'!$L$3:$N$6,2,FALSE)))</f>
        <v/>
      </c>
      <c r="N106" s="505" t="str">
        <f>IF(L106="","",IF(VLOOKUP(L106,'G-3 Multipliers'!$L$3:$N$6,3,FALSE)=0,"Spatial Data Missing",VLOOKUP(L106,'G-3 Multipliers'!$L$3:$N$6,3,FALSE)))</f>
        <v/>
      </c>
      <c r="O106" s="498" t="str">
        <f t="shared" si="6"/>
        <v/>
      </c>
      <c r="P106" s="82"/>
      <c r="Q106" s="82"/>
      <c r="R106" s="507" t="str">
        <f t="shared" si="8"/>
        <v/>
      </c>
      <c r="S106" s="521" t="str">
        <f t="shared" si="9"/>
        <v/>
      </c>
      <c r="T106" s="522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10"/>
        <v/>
      </c>
      <c r="W106" s="520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4" t="str">
        <f>IFERROR(IF(E106="","",VLOOKUP(W106, 'G-3 Multipliers'!$P$2:$Q$6,2,FALSE)),"")</f>
        <v/>
      </c>
      <c r="Y106" s="529" t="str">
        <f t="shared" si="11"/>
        <v/>
      </c>
      <c r="Z106" s="239"/>
      <c r="AA106" s="240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4" t="str">
        <f>IFERROR(INDEX('G-1 All Habitats'!$AG$3:$AG$15,MATCH(D107,'G-1 All Habitats'!$AF$3:$AF$15,0)),"")</f>
        <v/>
      </c>
      <c r="D107" s="146"/>
      <c r="E107" s="79"/>
      <c r="F107" s="246" t="str">
        <f>IFERROR(INDEX('G-1 All Habitats'!$B$3:$B$129,MATCH(E107,'G-1 All Habitats'!$A$3:$A$129,0)),"")</f>
        <v/>
      </c>
      <c r="G107" s="70"/>
      <c r="H107" s="498" t="str">
        <f>IF(F107="","",VLOOKUP(F107,'G-1 All Habitats'!$B$2:$M$129,10,FALSE))</f>
        <v/>
      </c>
      <c r="I107" s="499" t="str">
        <f>IFERROR(VLOOKUP(H107,'G-1 All Habitats'!$V$3:$W$7,2,FALSE),"")</f>
        <v/>
      </c>
      <c r="J107" s="71"/>
      <c r="K107" s="499" t="str">
        <f>IFERROR(INDEX('G-8 Condition Look up'!$A$3:$H$130,MATCH(F107,'G-8 Condition Look up'!$A$3:$A$130,0),MATCH(J107,'G-8 Condition Look up'!$A$3:$H$3,0)),"")</f>
        <v/>
      </c>
      <c r="L107" s="71"/>
      <c r="M107" s="507" t="str">
        <f>IF(L107="","",IF(VLOOKUP(L107,'G-3 Multipliers'!$L$3:$N$6,2,FALSE)=0,"Spatial Data Missing",VLOOKUP(L107,'G-3 Multipliers'!$L$3:$N$6,2,FALSE)))</f>
        <v/>
      </c>
      <c r="N107" s="505" t="str">
        <f>IF(L107="","",IF(VLOOKUP(L107,'G-3 Multipliers'!$L$3:$N$6,3,FALSE)=0,"Spatial Data Missing",VLOOKUP(L107,'G-3 Multipliers'!$L$3:$N$6,3,FALSE)))</f>
        <v/>
      </c>
      <c r="O107" s="498" t="str">
        <f t="shared" si="6"/>
        <v/>
      </c>
      <c r="P107" s="82"/>
      <c r="Q107" s="82"/>
      <c r="R107" s="507" t="str">
        <f t="shared" si="8"/>
        <v/>
      </c>
      <c r="S107" s="521" t="str">
        <f t="shared" si="9"/>
        <v/>
      </c>
      <c r="T107" s="522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10"/>
        <v/>
      </c>
      <c r="W107" s="520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4" t="str">
        <f>IFERROR(IF(E107="","",VLOOKUP(W107, 'G-3 Multipliers'!$P$2:$Q$6,2,FALSE)),"")</f>
        <v/>
      </c>
      <c r="Y107" s="529" t="str">
        <f t="shared" si="11"/>
        <v/>
      </c>
      <c r="Z107" s="239"/>
      <c r="AA107" s="240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4" t="str">
        <f>IFERROR(INDEX('G-1 All Habitats'!$AG$3:$AG$15,MATCH(D108,'G-1 All Habitats'!$AF$3:$AF$15,0)),"")</f>
        <v/>
      </c>
      <c r="D108" s="146"/>
      <c r="E108" s="79"/>
      <c r="F108" s="246" t="str">
        <f>IFERROR(INDEX('G-1 All Habitats'!$B$3:$B$129,MATCH(E108,'G-1 All Habitats'!$A$3:$A$129,0)),"")</f>
        <v/>
      </c>
      <c r="G108" s="70"/>
      <c r="H108" s="498" t="str">
        <f>IF(F108="","",VLOOKUP(F108,'G-1 All Habitats'!$B$2:$M$129,10,FALSE))</f>
        <v/>
      </c>
      <c r="I108" s="499" t="str">
        <f>IFERROR(VLOOKUP(H108,'G-1 All Habitats'!$V$3:$W$7,2,FALSE),"")</f>
        <v/>
      </c>
      <c r="J108" s="71"/>
      <c r="K108" s="499" t="str">
        <f>IFERROR(INDEX('G-8 Condition Look up'!$A$3:$H$130,MATCH(F108,'G-8 Condition Look up'!$A$3:$A$130,0),MATCH(J108,'G-8 Condition Look up'!$A$3:$H$3,0)),"")</f>
        <v/>
      </c>
      <c r="L108" s="71"/>
      <c r="M108" s="507" t="str">
        <f>IF(L108="","",IF(VLOOKUP(L108,'G-3 Multipliers'!$L$3:$N$6,2,FALSE)=0,"Spatial Data Missing",VLOOKUP(L108,'G-3 Multipliers'!$L$3:$N$6,2,FALSE)))</f>
        <v/>
      </c>
      <c r="N108" s="505" t="str">
        <f>IF(L108="","",IF(VLOOKUP(L108,'G-3 Multipliers'!$L$3:$N$6,3,FALSE)=0,"Spatial Data Missing",VLOOKUP(L108,'G-3 Multipliers'!$L$3:$N$6,3,FALSE)))</f>
        <v/>
      </c>
      <c r="O108" s="498" t="str">
        <f t="shared" si="6"/>
        <v/>
      </c>
      <c r="P108" s="82"/>
      <c r="Q108" s="82"/>
      <c r="R108" s="507" t="str">
        <f t="shared" si="8"/>
        <v/>
      </c>
      <c r="S108" s="521" t="str">
        <f t="shared" si="9"/>
        <v/>
      </c>
      <c r="T108" s="522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10"/>
        <v/>
      </c>
      <c r="W108" s="520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4" t="str">
        <f>IFERROR(IF(E108="","",VLOOKUP(W108, 'G-3 Multipliers'!$P$2:$Q$6,2,FALSE)),"")</f>
        <v/>
      </c>
      <c r="Y108" s="529" t="str">
        <f t="shared" si="11"/>
        <v/>
      </c>
      <c r="Z108" s="239"/>
      <c r="AA108" s="240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4" t="str">
        <f>IFERROR(INDEX('G-1 All Habitats'!$AG$3:$AG$15,MATCH(D109,'G-1 All Habitats'!$AF$3:$AF$15,0)),"")</f>
        <v/>
      </c>
      <c r="D109" s="146"/>
      <c r="E109" s="79"/>
      <c r="F109" s="246" t="str">
        <f>IFERROR(INDEX('G-1 All Habitats'!$B$3:$B$129,MATCH(E109,'G-1 All Habitats'!$A$3:$A$129,0)),"")</f>
        <v/>
      </c>
      <c r="G109" s="70"/>
      <c r="H109" s="498" t="str">
        <f>IF(F109="","",VLOOKUP(F109,'G-1 All Habitats'!$B$2:$M$129,10,FALSE))</f>
        <v/>
      </c>
      <c r="I109" s="499" t="str">
        <f>IFERROR(VLOOKUP(H109,'G-1 All Habitats'!$V$3:$W$7,2,FALSE),"")</f>
        <v/>
      </c>
      <c r="J109" s="71"/>
      <c r="K109" s="499" t="str">
        <f>IFERROR(INDEX('G-8 Condition Look up'!$A$3:$H$130,MATCH(F109,'G-8 Condition Look up'!$A$3:$A$130,0),MATCH(J109,'G-8 Condition Look up'!$A$3:$H$3,0)),"")</f>
        <v/>
      </c>
      <c r="L109" s="71"/>
      <c r="M109" s="507" t="str">
        <f>IF(L109="","",IF(VLOOKUP(L109,'G-3 Multipliers'!$L$3:$N$6,2,FALSE)=0,"Spatial Data Missing",VLOOKUP(L109,'G-3 Multipliers'!$L$3:$N$6,2,FALSE)))</f>
        <v/>
      </c>
      <c r="N109" s="505" t="str">
        <f>IF(L109="","",IF(VLOOKUP(L109,'G-3 Multipliers'!$L$3:$N$6,3,FALSE)=0,"Spatial Data Missing",VLOOKUP(L109,'G-3 Multipliers'!$L$3:$N$6,3,FALSE)))</f>
        <v/>
      </c>
      <c r="O109" s="498" t="str">
        <f t="shared" si="6"/>
        <v/>
      </c>
      <c r="P109" s="82"/>
      <c r="Q109" s="82"/>
      <c r="R109" s="507" t="str">
        <f t="shared" si="8"/>
        <v/>
      </c>
      <c r="S109" s="521" t="str">
        <f t="shared" si="9"/>
        <v/>
      </c>
      <c r="T109" s="522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10"/>
        <v/>
      </c>
      <c r="W109" s="520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4" t="str">
        <f>IFERROR(IF(E109="","",VLOOKUP(W109, 'G-3 Multipliers'!$P$2:$Q$6,2,FALSE)),"")</f>
        <v/>
      </c>
      <c r="Y109" s="529" t="str">
        <f t="shared" si="11"/>
        <v/>
      </c>
      <c r="Z109" s="239"/>
      <c r="AA109" s="240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4" t="str">
        <f>IFERROR(INDEX('G-1 All Habitats'!$AG$3:$AG$15,MATCH(D110,'G-1 All Habitats'!$AF$3:$AF$15,0)),"")</f>
        <v/>
      </c>
      <c r="D110" s="146"/>
      <c r="E110" s="79"/>
      <c r="F110" s="246" t="str">
        <f>IFERROR(INDEX('G-1 All Habitats'!$B$3:$B$129,MATCH(E110,'G-1 All Habitats'!$A$3:$A$129,0)),"")</f>
        <v/>
      </c>
      <c r="G110" s="70"/>
      <c r="H110" s="498" t="str">
        <f>IF(F110="","",VLOOKUP(F110,'G-1 All Habitats'!$B$2:$M$129,10,FALSE))</f>
        <v/>
      </c>
      <c r="I110" s="499" t="str">
        <f>IFERROR(VLOOKUP(H110,'G-1 All Habitats'!$V$3:$W$7,2,FALSE),"")</f>
        <v/>
      </c>
      <c r="J110" s="71"/>
      <c r="K110" s="499" t="str">
        <f>IFERROR(INDEX('G-8 Condition Look up'!$A$3:$H$130,MATCH(F110,'G-8 Condition Look up'!$A$3:$A$130,0),MATCH(J110,'G-8 Condition Look up'!$A$3:$H$3,0)),"")</f>
        <v/>
      </c>
      <c r="L110" s="71"/>
      <c r="M110" s="507" t="str">
        <f>IF(L110="","",IF(VLOOKUP(L110,'G-3 Multipliers'!$L$3:$N$6,2,FALSE)=0,"Spatial Data Missing",VLOOKUP(L110,'G-3 Multipliers'!$L$3:$N$6,2,FALSE)))</f>
        <v/>
      </c>
      <c r="N110" s="505" t="str">
        <f>IF(L110="","",IF(VLOOKUP(L110,'G-3 Multipliers'!$L$3:$N$6,3,FALSE)=0,"Spatial Data Missing",VLOOKUP(L110,'G-3 Multipliers'!$L$3:$N$6,3,FALSE)))</f>
        <v/>
      </c>
      <c r="O110" s="498" t="str">
        <f t="shared" si="6"/>
        <v/>
      </c>
      <c r="P110" s="82"/>
      <c r="Q110" s="82"/>
      <c r="R110" s="507" t="str">
        <f t="shared" si="8"/>
        <v/>
      </c>
      <c r="S110" s="521" t="str">
        <f t="shared" si="9"/>
        <v/>
      </c>
      <c r="T110" s="522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10"/>
        <v/>
      </c>
      <c r="W110" s="520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4" t="str">
        <f>IFERROR(IF(E110="","",VLOOKUP(W110, 'G-3 Multipliers'!$P$2:$Q$6,2,FALSE)),"")</f>
        <v/>
      </c>
      <c r="Y110" s="529" t="str">
        <f t="shared" si="11"/>
        <v/>
      </c>
      <c r="Z110" s="239"/>
      <c r="AA110" s="240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4" t="str">
        <f>IFERROR(INDEX('G-1 All Habitats'!$AG$3:$AG$15,MATCH(D111,'G-1 All Habitats'!$AF$3:$AF$15,0)),"")</f>
        <v/>
      </c>
      <c r="D111" s="146"/>
      <c r="E111" s="79"/>
      <c r="F111" s="246" t="str">
        <f>IFERROR(INDEX('G-1 All Habitats'!$B$3:$B$129,MATCH(E111,'G-1 All Habitats'!$A$3:$A$129,0)),"")</f>
        <v/>
      </c>
      <c r="G111" s="70"/>
      <c r="H111" s="498" t="str">
        <f>IF(F111="","",VLOOKUP(F111,'G-1 All Habitats'!$B$2:$M$129,10,FALSE))</f>
        <v/>
      </c>
      <c r="I111" s="499" t="str">
        <f>IFERROR(VLOOKUP(H111,'G-1 All Habitats'!$V$3:$W$7,2,FALSE),"")</f>
        <v/>
      </c>
      <c r="J111" s="71"/>
      <c r="K111" s="499" t="str">
        <f>IFERROR(INDEX('G-8 Condition Look up'!$A$3:$H$130,MATCH(F111,'G-8 Condition Look up'!$A$3:$A$130,0),MATCH(J111,'G-8 Condition Look up'!$A$3:$H$3,0)),"")</f>
        <v/>
      </c>
      <c r="L111" s="71"/>
      <c r="M111" s="507" t="str">
        <f>IF(L111="","",IF(VLOOKUP(L111,'G-3 Multipliers'!$L$3:$N$6,2,FALSE)=0,"Spatial Data Missing",VLOOKUP(L111,'G-3 Multipliers'!$L$3:$N$6,2,FALSE)))</f>
        <v/>
      </c>
      <c r="N111" s="505" t="str">
        <f>IF(L111="","",IF(VLOOKUP(L111,'G-3 Multipliers'!$L$3:$N$6,3,FALSE)=0,"Spatial Data Missing",VLOOKUP(L111,'G-3 Multipliers'!$L$3:$N$6,3,FALSE)))</f>
        <v/>
      </c>
      <c r="O111" s="498" t="str">
        <f t="shared" si="6"/>
        <v/>
      </c>
      <c r="P111" s="82"/>
      <c r="Q111" s="82"/>
      <c r="R111" s="507" t="str">
        <f t="shared" si="8"/>
        <v/>
      </c>
      <c r="S111" s="521" t="str">
        <f t="shared" si="9"/>
        <v/>
      </c>
      <c r="T111" s="522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10"/>
        <v/>
      </c>
      <c r="W111" s="520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4" t="str">
        <f>IFERROR(IF(E111="","",VLOOKUP(W111, 'G-3 Multipliers'!$P$2:$Q$6,2,FALSE)),"")</f>
        <v/>
      </c>
      <c r="Y111" s="529" t="str">
        <f t="shared" si="11"/>
        <v/>
      </c>
      <c r="Z111" s="239"/>
      <c r="AA111" s="240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4" t="str">
        <f>IFERROR(INDEX('G-1 All Habitats'!$AG$3:$AG$15,MATCH(D112,'G-1 All Habitats'!$AF$3:$AF$15,0)),"")</f>
        <v/>
      </c>
      <c r="D112" s="146"/>
      <c r="E112" s="79"/>
      <c r="F112" s="246" t="str">
        <f>IFERROR(INDEX('G-1 All Habitats'!$B$3:$B$129,MATCH(E112,'G-1 All Habitats'!$A$3:$A$129,0)),"")</f>
        <v/>
      </c>
      <c r="G112" s="70"/>
      <c r="H112" s="498" t="str">
        <f>IF(F112="","",VLOOKUP(F112,'G-1 All Habitats'!$B$2:$M$129,10,FALSE))</f>
        <v/>
      </c>
      <c r="I112" s="499" t="str">
        <f>IFERROR(VLOOKUP(H112,'G-1 All Habitats'!$V$3:$W$7,2,FALSE),"")</f>
        <v/>
      </c>
      <c r="J112" s="71"/>
      <c r="K112" s="499" t="str">
        <f>IFERROR(INDEX('G-8 Condition Look up'!$A$3:$H$130,MATCH(F112,'G-8 Condition Look up'!$A$3:$A$130,0),MATCH(J112,'G-8 Condition Look up'!$A$3:$H$3,0)),"")</f>
        <v/>
      </c>
      <c r="L112" s="71"/>
      <c r="M112" s="507" t="str">
        <f>IF(L112="","",IF(VLOOKUP(L112,'G-3 Multipliers'!$L$3:$N$6,2,FALSE)=0,"Spatial Data Missing",VLOOKUP(L112,'G-3 Multipliers'!$L$3:$N$6,2,FALSE)))</f>
        <v/>
      </c>
      <c r="N112" s="505" t="str">
        <f>IF(L112="","",IF(VLOOKUP(L112,'G-3 Multipliers'!$L$3:$N$6,3,FALSE)=0,"Spatial Data Missing",VLOOKUP(L112,'G-3 Multipliers'!$L$3:$N$6,3,FALSE)))</f>
        <v/>
      </c>
      <c r="O112" s="498" t="str">
        <f t="shared" si="6"/>
        <v/>
      </c>
      <c r="P112" s="82"/>
      <c r="Q112" s="82"/>
      <c r="R112" s="507" t="str">
        <f t="shared" si="8"/>
        <v/>
      </c>
      <c r="S112" s="521" t="str">
        <f t="shared" si="9"/>
        <v/>
      </c>
      <c r="T112" s="522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10"/>
        <v/>
      </c>
      <c r="W112" s="520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4" t="str">
        <f>IFERROR(IF(E112="","",VLOOKUP(W112, 'G-3 Multipliers'!$P$2:$Q$6,2,FALSE)),"")</f>
        <v/>
      </c>
      <c r="Y112" s="529" t="str">
        <f t="shared" si="11"/>
        <v/>
      </c>
      <c r="Z112" s="239"/>
      <c r="AA112" s="240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4" t="str">
        <f>IFERROR(INDEX('G-1 All Habitats'!$AG$3:$AG$15,MATCH(D113,'G-1 All Habitats'!$AF$3:$AF$15,0)),"")</f>
        <v/>
      </c>
      <c r="D113" s="146"/>
      <c r="E113" s="79"/>
      <c r="F113" s="246" t="str">
        <f>IFERROR(INDEX('G-1 All Habitats'!$B$3:$B$129,MATCH(E113,'G-1 All Habitats'!$A$3:$A$129,0)),"")</f>
        <v/>
      </c>
      <c r="G113" s="70"/>
      <c r="H113" s="498" t="str">
        <f>IF(F113="","",VLOOKUP(F113,'G-1 All Habitats'!$B$2:$M$129,10,FALSE))</f>
        <v/>
      </c>
      <c r="I113" s="499" t="str">
        <f>IFERROR(VLOOKUP(H113,'G-1 All Habitats'!$V$3:$W$7,2,FALSE),"")</f>
        <v/>
      </c>
      <c r="J113" s="71"/>
      <c r="K113" s="499" t="str">
        <f>IFERROR(INDEX('G-8 Condition Look up'!$A$3:$H$130,MATCH(F113,'G-8 Condition Look up'!$A$3:$A$130,0),MATCH(J113,'G-8 Condition Look up'!$A$3:$H$3,0)),"")</f>
        <v/>
      </c>
      <c r="L113" s="71"/>
      <c r="M113" s="507" t="str">
        <f>IF(L113="","",IF(VLOOKUP(L113,'G-3 Multipliers'!$L$3:$N$6,2,FALSE)=0,"Spatial Data Missing",VLOOKUP(L113,'G-3 Multipliers'!$L$3:$N$6,2,FALSE)))</f>
        <v/>
      </c>
      <c r="N113" s="505" t="str">
        <f>IF(L113="","",IF(VLOOKUP(L113,'G-3 Multipliers'!$L$3:$N$6,3,FALSE)=0,"Spatial Data Missing",VLOOKUP(L113,'G-3 Multipliers'!$L$3:$N$6,3,FALSE)))</f>
        <v/>
      </c>
      <c r="O113" s="498" t="str">
        <f t="shared" si="6"/>
        <v/>
      </c>
      <c r="P113" s="82"/>
      <c r="Q113" s="82"/>
      <c r="R113" s="507" t="str">
        <f t="shared" si="8"/>
        <v/>
      </c>
      <c r="S113" s="521" t="str">
        <f t="shared" si="9"/>
        <v/>
      </c>
      <c r="T113" s="522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10"/>
        <v/>
      </c>
      <c r="W113" s="520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4" t="str">
        <f>IFERROR(IF(E113="","",VLOOKUP(W113, 'G-3 Multipliers'!$P$2:$Q$6,2,FALSE)),"")</f>
        <v/>
      </c>
      <c r="Y113" s="529" t="str">
        <f t="shared" si="11"/>
        <v/>
      </c>
      <c r="Z113" s="239"/>
      <c r="AA113" s="240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4" t="str">
        <f>IFERROR(INDEX('G-1 All Habitats'!$AG$3:$AG$15,MATCH(D114,'G-1 All Habitats'!$AF$3:$AF$15,0)),"")</f>
        <v/>
      </c>
      <c r="D114" s="146"/>
      <c r="E114" s="79"/>
      <c r="F114" s="246" t="str">
        <f>IFERROR(INDEX('G-1 All Habitats'!$B$3:$B$129,MATCH(E114,'G-1 All Habitats'!$A$3:$A$129,0)),"")</f>
        <v/>
      </c>
      <c r="G114" s="70"/>
      <c r="H114" s="498" t="str">
        <f>IF(F114="","",VLOOKUP(F114,'G-1 All Habitats'!$B$2:$M$129,10,FALSE))</f>
        <v/>
      </c>
      <c r="I114" s="499" t="str">
        <f>IFERROR(VLOOKUP(H114,'G-1 All Habitats'!$V$3:$W$7,2,FALSE),"")</f>
        <v/>
      </c>
      <c r="J114" s="71"/>
      <c r="K114" s="499" t="str">
        <f>IFERROR(INDEX('G-8 Condition Look up'!$A$3:$H$130,MATCH(F114,'G-8 Condition Look up'!$A$3:$A$130,0),MATCH(J114,'G-8 Condition Look up'!$A$3:$H$3,0)),"")</f>
        <v/>
      </c>
      <c r="L114" s="71"/>
      <c r="M114" s="507" t="str">
        <f>IF(L114="","",IF(VLOOKUP(L114,'G-3 Multipliers'!$L$3:$N$6,2,FALSE)=0,"Spatial Data Missing",VLOOKUP(L114,'G-3 Multipliers'!$L$3:$N$6,2,FALSE)))</f>
        <v/>
      </c>
      <c r="N114" s="505" t="str">
        <f>IF(L114="","",IF(VLOOKUP(L114,'G-3 Multipliers'!$L$3:$N$6,3,FALSE)=0,"Spatial Data Missing",VLOOKUP(L114,'G-3 Multipliers'!$L$3:$N$6,3,FALSE)))</f>
        <v/>
      </c>
      <c r="O114" s="498" t="str">
        <f t="shared" si="6"/>
        <v/>
      </c>
      <c r="P114" s="82"/>
      <c r="Q114" s="82"/>
      <c r="R114" s="507" t="str">
        <f t="shared" si="8"/>
        <v/>
      </c>
      <c r="S114" s="521" t="str">
        <f t="shared" si="9"/>
        <v/>
      </c>
      <c r="T114" s="522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10"/>
        <v/>
      </c>
      <c r="W114" s="520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4" t="str">
        <f>IFERROR(IF(E114="","",VLOOKUP(W114, 'G-3 Multipliers'!$P$2:$Q$6,2,FALSE)),"")</f>
        <v/>
      </c>
      <c r="Y114" s="529" t="str">
        <f t="shared" si="11"/>
        <v/>
      </c>
      <c r="Z114" s="239"/>
      <c r="AA114" s="240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4" t="str">
        <f>IFERROR(INDEX('G-1 All Habitats'!$AG$3:$AG$15,MATCH(D115,'G-1 All Habitats'!$AF$3:$AF$15,0)),"")</f>
        <v/>
      </c>
      <c r="D115" s="146"/>
      <c r="E115" s="79"/>
      <c r="F115" s="246" t="str">
        <f>IFERROR(INDEX('G-1 All Habitats'!$B$3:$B$129,MATCH(E115,'G-1 All Habitats'!$A$3:$A$129,0)),"")</f>
        <v/>
      </c>
      <c r="G115" s="70"/>
      <c r="H115" s="498" t="str">
        <f>IF(F115="","",VLOOKUP(F115,'G-1 All Habitats'!$B$2:$M$129,10,FALSE))</f>
        <v/>
      </c>
      <c r="I115" s="499" t="str">
        <f>IFERROR(VLOOKUP(H115,'G-1 All Habitats'!$V$3:$W$7,2,FALSE),"")</f>
        <v/>
      </c>
      <c r="J115" s="71"/>
      <c r="K115" s="499" t="str">
        <f>IFERROR(INDEX('G-8 Condition Look up'!$A$3:$H$130,MATCH(F115,'G-8 Condition Look up'!$A$3:$A$130,0),MATCH(J115,'G-8 Condition Look up'!$A$3:$H$3,0)),"")</f>
        <v/>
      </c>
      <c r="L115" s="71"/>
      <c r="M115" s="507" t="str">
        <f>IF(L115="","",IF(VLOOKUP(L115,'G-3 Multipliers'!$L$3:$N$6,2,FALSE)=0,"Spatial Data Missing",VLOOKUP(L115,'G-3 Multipliers'!$L$3:$N$6,2,FALSE)))</f>
        <v/>
      </c>
      <c r="N115" s="505" t="str">
        <f>IF(L115="","",IF(VLOOKUP(L115,'G-3 Multipliers'!$L$3:$N$6,3,FALSE)=0,"Spatial Data Missing",VLOOKUP(L115,'G-3 Multipliers'!$L$3:$N$6,3,FALSE)))</f>
        <v/>
      </c>
      <c r="O115" s="498" t="str">
        <f t="shared" si="6"/>
        <v/>
      </c>
      <c r="P115" s="82"/>
      <c r="Q115" s="82"/>
      <c r="R115" s="507" t="str">
        <f t="shared" si="8"/>
        <v/>
      </c>
      <c r="S115" s="521" t="str">
        <f t="shared" si="9"/>
        <v/>
      </c>
      <c r="T115" s="522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10"/>
        <v/>
      </c>
      <c r="W115" s="520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4" t="str">
        <f>IFERROR(IF(E115="","",VLOOKUP(W115, 'G-3 Multipliers'!$P$2:$Q$6,2,FALSE)),"")</f>
        <v/>
      </c>
      <c r="Y115" s="529" t="str">
        <f t="shared" si="11"/>
        <v/>
      </c>
      <c r="Z115" s="239"/>
      <c r="AA115" s="240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4" t="str">
        <f>IFERROR(INDEX('G-1 All Habitats'!$AG$3:$AG$15,MATCH(D116,'G-1 All Habitats'!$AF$3:$AF$15,0)),"")</f>
        <v/>
      </c>
      <c r="D116" s="146"/>
      <c r="E116" s="79"/>
      <c r="F116" s="246" t="str">
        <f>IFERROR(INDEX('G-1 All Habitats'!$B$3:$B$129,MATCH(E116,'G-1 All Habitats'!$A$3:$A$129,0)),"")</f>
        <v/>
      </c>
      <c r="G116" s="70"/>
      <c r="H116" s="498" t="str">
        <f>IF(F116="","",VLOOKUP(F116,'G-1 All Habitats'!$B$2:$M$129,10,FALSE))</f>
        <v/>
      </c>
      <c r="I116" s="499" t="str">
        <f>IFERROR(VLOOKUP(H116,'G-1 All Habitats'!$V$3:$W$7,2,FALSE),"")</f>
        <v/>
      </c>
      <c r="J116" s="71"/>
      <c r="K116" s="499" t="str">
        <f>IFERROR(INDEX('G-8 Condition Look up'!$A$3:$H$130,MATCH(F116,'G-8 Condition Look up'!$A$3:$A$130,0),MATCH(J116,'G-8 Condition Look up'!$A$3:$H$3,0)),"")</f>
        <v/>
      </c>
      <c r="L116" s="71"/>
      <c r="M116" s="507" t="str">
        <f>IF(L116="","",IF(VLOOKUP(L116,'G-3 Multipliers'!$L$3:$N$6,2,FALSE)=0,"Spatial Data Missing",VLOOKUP(L116,'G-3 Multipliers'!$L$3:$N$6,2,FALSE)))</f>
        <v/>
      </c>
      <c r="N116" s="505" t="str">
        <f>IF(L116="","",IF(VLOOKUP(L116,'G-3 Multipliers'!$L$3:$N$6,3,FALSE)=0,"Spatial Data Missing",VLOOKUP(L116,'G-3 Multipliers'!$L$3:$N$6,3,FALSE)))</f>
        <v/>
      </c>
      <c r="O116" s="498" t="str">
        <f t="shared" si="6"/>
        <v/>
      </c>
      <c r="P116" s="82"/>
      <c r="Q116" s="82"/>
      <c r="R116" s="507" t="str">
        <f t="shared" si="8"/>
        <v/>
      </c>
      <c r="S116" s="521" t="str">
        <f t="shared" si="9"/>
        <v/>
      </c>
      <c r="T116" s="522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10"/>
        <v/>
      </c>
      <c r="W116" s="520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4" t="str">
        <f>IFERROR(IF(E116="","",VLOOKUP(W116, 'G-3 Multipliers'!$P$2:$Q$6,2,FALSE)),"")</f>
        <v/>
      </c>
      <c r="Y116" s="529" t="str">
        <f t="shared" si="11"/>
        <v/>
      </c>
      <c r="Z116" s="239"/>
      <c r="AA116" s="240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4" t="str">
        <f>IFERROR(INDEX('G-1 All Habitats'!$AG$3:$AG$15,MATCH(D117,'G-1 All Habitats'!$AF$3:$AF$15,0)),"")</f>
        <v/>
      </c>
      <c r="D117" s="146"/>
      <c r="E117" s="79"/>
      <c r="F117" s="246" t="str">
        <f>IFERROR(INDEX('G-1 All Habitats'!$B$3:$B$129,MATCH(E117,'G-1 All Habitats'!$A$3:$A$129,0)),"")</f>
        <v/>
      </c>
      <c r="G117" s="70"/>
      <c r="H117" s="498" t="str">
        <f>IF(F117="","",VLOOKUP(F117,'G-1 All Habitats'!$B$2:$M$129,10,FALSE))</f>
        <v/>
      </c>
      <c r="I117" s="499" t="str">
        <f>IFERROR(VLOOKUP(H117,'G-1 All Habitats'!$V$3:$W$7,2,FALSE),"")</f>
        <v/>
      </c>
      <c r="J117" s="71"/>
      <c r="K117" s="499" t="str">
        <f>IFERROR(INDEX('G-8 Condition Look up'!$A$3:$H$130,MATCH(F117,'G-8 Condition Look up'!$A$3:$A$130,0),MATCH(J117,'G-8 Condition Look up'!$A$3:$H$3,0)),"")</f>
        <v/>
      </c>
      <c r="L117" s="71"/>
      <c r="M117" s="507" t="str">
        <f>IF(L117="","",IF(VLOOKUP(L117,'G-3 Multipliers'!$L$3:$N$6,2,FALSE)=0,"Spatial Data Missing",VLOOKUP(L117,'G-3 Multipliers'!$L$3:$N$6,2,FALSE)))</f>
        <v/>
      </c>
      <c r="N117" s="505" t="str">
        <f>IF(L117="","",IF(VLOOKUP(L117,'G-3 Multipliers'!$L$3:$N$6,3,FALSE)=0,"Spatial Data Missing",VLOOKUP(L117,'G-3 Multipliers'!$L$3:$N$6,3,FALSE)))</f>
        <v/>
      </c>
      <c r="O117" s="498" t="str">
        <f t="shared" si="6"/>
        <v/>
      </c>
      <c r="P117" s="82"/>
      <c r="Q117" s="82"/>
      <c r="R117" s="507" t="str">
        <f t="shared" si="8"/>
        <v/>
      </c>
      <c r="S117" s="521" t="str">
        <f t="shared" si="9"/>
        <v/>
      </c>
      <c r="T117" s="522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10"/>
        <v/>
      </c>
      <c r="W117" s="520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4" t="str">
        <f>IFERROR(IF(E117="","",VLOOKUP(W117, 'G-3 Multipliers'!$P$2:$Q$6,2,FALSE)),"")</f>
        <v/>
      </c>
      <c r="Y117" s="529" t="str">
        <f t="shared" si="11"/>
        <v/>
      </c>
      <c r="Z117" s="239"/>
      <c r="AA117" s="240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4" t="str">
        <f>IFERROR(INDEX('G-1 All Habitats'!$AG$3:$AG$15,MATCH(D118,'G-1 All Habitats'!$AF$3:$AF$15,0)),"")</f>
        <v/>
      </c>
      <c r="D118" s="146"/>
      <c r="E118" s="79"/>
      <c r="F118" s="246" t="str">
        <f>IFERROR(INDEX('G-1 All Habitats'!$B$3:$B$129,MATCH(E118,'G-1 All Habitats'!$A$3:$A$129,0)),"")</f>
        <v/>
      </c>
      <c r="G118" s="70"/>
      <c r="H118" s="498" t="str">
        <f>IF(F118="","",VLOOKUP(F118,'G-1 All Habitats'!$B$2:$M$129,10,FALSE))</f>
        <v/>
      </c>
      <c r="I118" s="499" t="str">
        <f>IFERROR(VLOOKUP(H118,'G-1 All Habitats'!$V$3:$W$7,2,FALSE),"")</f>
        <v/>
      </c>
      <c r="J118" s="71"/>
      <c r="K118" s="499" t="str">
        <f>IFERROR(INDEX('G-8 Condition Look up'!$A$3:$H$130,MATCH(F118,'G-8 Condition Look up'!$A$3:$A$130,0),MATCH(J118,'G-8 Condition Look up'!$A$3:$H$3,0)),"")</f>
        <v/>
      </c>
      <c r="L118" s="71"/>
      <c r="M118" s="507" t="str">
        <f>IF(L118="","",IF(VLOOKUP(L118,'G-3 Multipliers'!$L$3:$N$6,2,FALSE)=0,"Spatial Data Missing",VLOOKUP(L118,'G-3 Multipliers'!$L$3:$N$6,2,FALSE)))</f>
        <v/>
      </c>
      <c r="N118" s="505" t="str">
        <f>IF(L118="","",IF(VLOOKUP(L118,'G-3 Multipliers'!$L$3:$N$6,3,FALSE)=0,"Spatial Data Missing",VLOOKUP(L118,'G-3 Multipliers'!$L$3:$N$6,3,FALSE)))</f>
        <v/>
      </c>
      <c r="O118" s="498" t="str">
        <f t="shared" si="6"/>
        <v/>
      </c>
      <c r="P118" s="82"/>
      <c r="Q118" s="82"/>
      <c r="R118" s="507" t="str">
        <f t="shared" si="8"/>
        <v/>
      </c>
      <c r="S118" s="521" t="str">
        <f t="shared" si="9"/>
        <v/>
      </c>
      <c r="T118" s="522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10"/>
        <v/>
      </c>
      <c r="W118" s="520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4" t="str">
        <f>IFERROR(IF(E118="","",VLOOKUP(W118, 'G-3 Multipliers'!$P$2:$Q$6,2,FALSE)),"")</f>
        <v/>
      </c>
      <c r="Y118" s="529" t="str">
        <f t="shared" si="11"/>
        <v/>
      </c>
      <c r="Z118" s="239"/>
      <c r="AA118" s="240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4" t="str">
        <f>IFERROR(INDEX('G-1 All Habitats'!$AG$3:$AG$15,MATCH(D119,'G-1 All Habitats'!$AF$3:$AF$15,0)),"")</f>
        <v/>
      </c>
      <c r="D119" s="146"/>
      <c r="E119" s="79"/>
      <c r="F119" s="246" t="str">
        <f>IFERROR(INDEX('G-1 All Habitats'!$B$3:$B$129,MATCH(E119,'G-1 All Habitats'!$A$3:$A$129,0)),"")</f>
        <v/>
      </c>
      <c r="G119" s="70"/>
      <c r="H119" s="498" t="str">
        <f>IF(F119="","",VLOOKUP(F119,'G-1 All Habitats'!$B$2:$M$129,10,FALSE))</f>
        <v/>
      </c>
      <c r="I119" s="499" t="str">
        <f>IFERROR(VLOOKUP(H119,'G-1 All Habitats'!$V$3:$W$7,2,FALSE),"")</f>
        <v/>
      </c>
      <c r="J119" s="71"/>
      <c r="K119" s="499" t="str">
        <f>IFERROR(INDEX('G-8 Condition Look up'!$A$3:$H$130,MATCH(F119,'G-8 Condition Look up'!$A$3:$A$130,0),MATCH(J119,'G-8 Condition Look up'!$A$3:$H$3,0)),"")</f>
        <v/>
      </c>
      <c r="L119" s="71"/>
      <c r="M119" s="507" t="str">
        <f>IF(L119="","",IF(VLOOKUP(L119,'G-3 Multipliers'!$L$3:$N$6,2,FALSE)=0,"Spatial Data Missing",VLOOKUP(L119,'G-3 Multipliers'!$L$3:$N$6,2,FALSE)))</f>
        <v/>
      </c>
      <c r="N119" s="505" t="str">
        <f>IF(L119="","",IF(VLOOKUP(L119,'G-3 Multipliers'!$L$3:$N$6,3,FALSE)=0,"Spatial Data Missing",VLOOKUP(L119,'G-3 Multipliers'!$L$3:$N$6,3,FALSE)))</f>
        <v/>
      </c>
      <c r="O119" s="498" t="str">
        <f t="shared" si="6"/>
        <v/>
      </c>
      <c r="P119" s="82"/>
      <c r="Q119" s="82"/>
      <c r="R119" s="507" t="str">
        <f t="shared" si="8"/>
        <v/>
      </c>
      <c r="S119" s="521" t="str">
        <f t="shared" si="9"/>
        <v/>
      </c>
      <c r="T119" s="522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10"/>
        <v/>
      </c>
      <c r="W119" s="520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4" t="str">
        <f>IFERROR(IF(E119="","",VLOOKUP(W119, 'G-3 Multipliers'!$P$2:$Q$6,2,FALSE)),"")</f>
        <v/>
      </c>
      <c r="Y119" s="529" t="str">
        <f t="shared" si="11"/>
        <v/>
      </c>
      <c r="Z119" s="239"/>
      <c r="AA119" s="240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4" t="str">
        <f>IFERROR(INDEX('G-1 All Habitats'!$AG$3:$AG$15,MATCH(D120,'G-1 All Habitats'!$AF$3:$AF$15,0)),"")</f>
        <v/>
      </c>
      <c r="D120" s="146"/>
      <c r="E120" s="79"/>
      <c r="F120" s="246" t="str">
        <f>IFERROR(INDEX('G-1 All Habitats'!$B$3:$B$129,MATCH(E120,'G-1 All Habitats'!$A$3:$A$129,0)),"")</f>
        <v/>
      </c>
      <c r="G120" s="70"/>
      <c r="H120" s="498" t="str">
        <f>IF(F120="","",VLOOKUP(F120,'G-1 All Habitats'!$B$2:$M$129,10,FALSE))</f>
        <v/>
      </c>
      <c r="I120" s="499" t="str">
        <f>IFERROR(VLOOKUP(H120,'G-1 All Habitats'!$V$3:$W$7,2,FALSE),"")</f>
        <v/>
      </c>
      <c r="J120" s="71"/>
      <c r="K120" s="499" t="str">
        <f>IFERROR(INDEX('G-8 Condition Look up'!$A$3:$H$130,MATCH(F120,'G-8 Condition Look up'!$A$3:$A$130,0),MATCH(J120,'G-8 Condition Look up'!$A$3:$H$3,0)),"")</f>
        <v/>
      </c>
      <c r="L120" s="71"/>
      <c r="M120" s="507" t="str">
        <f>IF(L120="","",IF(VLOOKUP(L120,'G-3 Multipliers'!$L$3:$N$6,2,FALSE)=0,"Spatial Data Missing",VLOOKUP(L120,'G-3 Multipliers'!$L$3:$N$6,2,FALSE)))</f>
        <v/>
      </c>
      <c r="N120" s="505" t="str">
        <f>IF(L120="","",IF(VLOOKUP(L120,'G-3 Multipliers'!$L$3:$N$6,3,FALSE)=0,"Spatial Data Missing",VLOOKUP(L120,'G-3 Multipliers'!$L$3:$N$6,3,FALSE)))</f>
        <v/>
      </c>
      <c r="O120" s="498" t="str">
        <f t="shared" si="6"/>
        <v/>
      </c>
      <c r="P120" s="82"/>
      <c r="Q120" s="82"/>
      <c r="R120" s="507" t="str">
        <f t="shared" si="8"/>
        <v/>
      </c>
      <c r="S120" s="521" t="str">
        <f t="shared" si="9"/>
        <v/>
      </c>
      <c r="T120" s="522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10"/>
        <v/>
      </c>
      <c r="W120" s="520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4" t="str">
        <f>IFERROR(IF(E120="","",VLOOKUP(W120, 'G-3 Multipliers'!$P$2:$Q$6,2,FALSE)),"")</f>
        <v/>
      </c>
      <c r="Y120" s="529" t="str">
        <f t="shared" si="11"/>
        <v/>
      </c>
      <c r="Z120" s="239"/>
      <c r="AA120" s="240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4" t="str">
        <f>IFERROR(INDEX('G-1 All Habitats'!$AG$3:$AG$15,MATCH(D121,'G-1 All Habitats'!$AF$3:$AF$15,0)),"")</f>
        <v/>
      </c>
      <c r="D121" s="146"/>
      <c r="E121" s="79"/>
      <c r="F121" s="246" t="str">
        <f>IFERROR(INDEX('G-1 All Habitats'!$B$3:$B$129,MATCH(E121,'G-1 All Habitats'!$A$3:$A$129,0)),"")</f>
        <v/>
      </c>
      <c r="G121" s="70"/>
      <c r="H121" s="498" t="str">
        <f>IF(F121="","",VLOOKUP(F121,'G-1 All Habitats'!$B$2:$M$129,10,FALSE))</f>
        <v/>
      </c>
      <c r="I121" s="499" t="str">
        <f>IFERROR(VLOOKUP(H121,'G-1 All Habitats'!$V$3:$W$7,2,FALSE),"")</f>
        <v/>
      </c>
      <c r="J121" s="71"/>
      <c r="K121" s="499" t="str">
        <f>IFERROR(INDEX('G-8 Condition Look up'!$A$3:$H$130,MATCH(F121,'G-8 Condition Look up'!$A$3:$A$130,0),MATCH(J121,'G-8 Condition Look up'!$A$3:$H$3,0)),"")</f>
        <v/>
      </c>
      <c r="L121" s="71"/>
      <c r="M121" s="507" t="str">
        <f>IF(L121="","",IF(VLOOKUP(L121,'G-3 Multipliers'!$L$3:$N$6,2,FALSE)=0,"Spatial Data Missing",VLOOKUP(L121,'G-3 Multipliers'!$L$3:$N$6,2,FALSE)))</f>
        <v/>
      </c>
      <c r="N121" s="505" t="str">
        <f>IF(L121="","",IF(VLOOKUP(L121,'G-3 Multipliers'!$L$3:$N$6,3,FALSE)=0,"Spatial Data Missing",VLOOKUP(L121,'G-3 Multipliers'!$L$3:$N$6,3,FALSE)))</f>
        <v/>
      </c>
      <c r="O121" s="498" t="str">
        <f t="shared" si="6"/>
        <v/>
      </c>
      <c r="P121" s="82"/>
      <c r="Q121" s="82"/>
      <c r="R121" s="507" t="str">
        <f t="shared" si="8"/>
        <v/>
      </c>
      <c r="S121" s="521" t="str">
        <f t="shared" si="9"/>
        <v/>
      </c>
      <c r="T121" s="522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10"/>
        <v/>
      </c>
      <c r="W121" s="520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4" t="str">
        <f>IFERROR(IF(E121="","",VLOOKUP(W121, 'G-3 Multipliers'!$P$2:$Q$6,2,FALSE)),"")</f>
        <v/>
      </c>
      <c r="Y121" s="529" t="str">
        <f t="shared" si="11"/>
        <v/>
      </c>
      <c r="Z121" s="239"/>
      <c r="AA121" s="240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4" t="str">
        <f>IFERROR(INDEX('G-1 All Habitats'!$AG$3:$AG$15,MATCH(D122,'G-1 All Habitats'!$AF$3:$AF$15,0)),"")</f>
        <v/>
      </c>
      <c r="D122" s="146"/>
      <c r="E122" s="79"/>
      <c r="F122" s="246" t="str">
        <f>IFERROR(INDEX('G-1 All Habitats'!$B$3:$B$129,MATCH(E122,'G-1 All Habitats'!$A$3:$A$129,0)),"")</f>
        <v/>
      </c>
      <c r="G122" s="70"/>
      <c r="H122" s="498" t="str">
        <f>IF(F122="","",VLOOKUP(F122,'G-1 All Habitats'!$B$2:$M$129,10,FALSE))</f>
        <v/>
      </c>
      <c r="I122" s="499" t="str">
        <f>IFERROR(VLOOKUP(H122,'G-1 All Habitats'!$V$3:$W$7,2,FALSE),"")</f>
        <v/>
      </c>
      <c r="J122" s="71"/>
      <c r="K122" s="499" t="str">
        <f>IFERROR(INDEX('G-8 Condition Look up'!$A$3:$H$130,MATCH(F122,'G-8 Condition Look up'!$A$3:$A$130,0),MATCH(J122,'G-8 Condition Look up'!$A$3:$H$3,0)),"")</f>
        <v/>
      </c>
      <c r="L122" s="71"/>
      <c r="M122" s="507" t="str">
        <f>IF(L122="","",IF(VLOOKUP(L122,'G-3 Multipliers'!$L$3:$N$6,2,FALSE)=0,"Spatial Data Missing",VLOOKUP(L122,'G-3 Multipliers'!$L$3:$N$6,2,FALSE)))</f>
        <v/>
      </c>
      <c r="N122" s="505" t="str">
        <f>IF(L122="","",IF(VLOOKUP(L122,'G-3 Multipliers'!$L$3:$N$6,3,FALSE)=0,"Spatial Data Missing",VLOOKUP(L122,'G-3 Multipliers'!$L$3:$N$6,3,FALSE)))</f>
        <v/>
      </c>
      <c r="O122" s="498" t="str">
        <f t="shared" si="6"/>
        <v/>
      </c>
      <c r="P122" s="82"/>
      <c r="Q122" s="82"/>
      <c r="R122" s="507" t="str">
        <f t="shared" si="8"/>
        <v/>
      </c>
      <c r="S122" s="521" t="str">
        <f t="shared" si="9"/>
        <v/>
      </c>
      <c r="T122" s="522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10"/>
        <v/>
      </c>
      <c r="W122" s="520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4" t="str">
        <f>IFERROR(IF(E122="","",VLOOKUP(W122, 'G-3 Multipliers'!$P$2:$Q$6,2,FALSE)),"")</f>
        <v/>
      </c>
      <c r="Y122" s="529" t="str">
        <f t="shared" si="11"/>
        <v/>
      </c>
      <c r="Z122" s="239"/>
      <c r="AA122" s="240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4" t="str">
        <f>IFERROR(INDEX('G-1 All Habitats'!$AG$3:$AG$15,MATCH(D123,'G-1 All Habitats'!$AF$3:$AF$15,0)),"")</f>
        <v/>
      </c>
      <c r="D123" s="146"/>
      <c r="E123" s="79"/>
      <c r="F123" s="246" t="str">
        <f>IFERROR(INDEX('G-1 All Habitats'!$B$3:$B$129,MATCH(E123,'G-1 All Habitats'!$A$3:$A$129,0)),"")</f>
        <v/>
      </c>
      <c r="G123" s="70"/>
      <c r="H123" s="498" t="str">
        <f>IF(F123="","",VLOOKUP(F123,'G-1 All Habitats'!$B$2:$M$129,10,FALSE))</f>
        <v/>
      </c>
      <c r="I123" s="499" t="str">
        <f>IFERROR(VLOOKUP(H123,'G-1 All Habitats'!$V$3:$W$7,2,FALSE),"")</f>
        <v/>
      </c>
      <c r="J123" s="71"/>
      <c r="K123" s="499" t="str">
        <f>IFERROR(INDEX('G-8 Condition Look up'!$A$3:$H$130,MATCH(F123,'G-8 Condition Look up'!$A$3:$A$130,0),MATCH(J123,'G-8 Condition Look up'!$A$3:$H$3,0)),"")</f>
        <v/>
      </c>
      <c r="L123" s="71"/>
      <c r="M123" s="507" t="str">
        <f>IF(L123="","",IF(VLOOKUP(L123,'G-3 Multipliers'!$L$3:$N$6,2,FALSE)=0,"Spatial Data Missing",VLOOKUP(L123,'G-3 Multipliers'!$L$3:$N$6,2,FALSE)))</f>
        <v/>
      </c>
      <c r="N123" s="505" t="str">
        <f>IF(L123="","",IF(VLOOKUP(L123,'G-3 Multipliers'!$L$3:$N$6,3,FALSE)=0,"Spatial Data Missing",VLOOKUP(L123,'G-3 Multipliers'!$L$3:$N$6,3,FALSE)))</f>
        <v/>
      </c>
      <c r="O123" s="498" t="str">
        <f t="shared" si="6"/>
        <v/>
      </c>
      <c r="P123" s="82"/>
      <c r="Q123" s="82"/>
      <c r="R123" s="507" t="str">
        <f t="shared" si="8"/>
        <v/>
      </c>
      <c r="S123" s="521" t="str">
        <f t="shared" si="9"/>
        <v/>
      </c>
      <c r="T123" s="522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10"/>
        <v/>
      </c>
      <c r="W123" s="520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4" t="str">
        <f>IFERROR(IF(E123="","",VLOOKUP(W123, 'G-3 Multipliers'!$P$2:$Q$6,2,FALSE)),"")</f>
        <v/>
      </c>
      <c r="Y123" s="529" t="str">
        <f t="shared" si="11"/>
        <v/>
      </c>
      <c r="Z123" s="239"/>
      <c r="AA123" s="240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4" t="str">
        <f>IFERROR(INDEX('G-1 All Habitats'!$AG$3:$AG$15,MATCH(D124,'G-1 All Habitats'!$AF$3:$AF$15,0)),"")</f>
        <v/>
      </c>
      <c r="D124" s="146"/>
      <c r="E124" s="79"/>
      <c r="F124" s="246" t="str">
        <f>IFERROR(INDEX('G-1 All Habitats'!$B$3:$B$129,MATCH(E124,'G-1 All Habitats'!$A$3:$A$129,0)),"")</f>
        <v/>
      </c>
      <c r="G124" s="70"/>
      <c r="H124" s="498" t="str">
        <f>IF(F124="","",VLOOKUP(F124,'G-1 All Habitats'!$B$2:$M$129,10,FALSE))</f>
        <v/>
      </c>
      <c r="I124" s="499" t="str">
        <f>IFERROR(VLOOKUP(H124,'G-1 All Habitats'!$V$3:$W$7,2,FALSE),"")</f>
        <v/>
      </c>
      <c r="J124" s="71"/>
      <c r="K124" s="499" t="str">
        <f>IFERROR(INDEX('G-8 Condition Look up'!$A$3:$H$130,MATCH(F124,'G-8 Condition Look up'!$A$3:$A$130,0),MATCH(J124,'G-8 Condition Look up'!$A$3:$H$3,0)),"")</f>
        <v/>
      </c>
      <c r="L124" s="71"/>
      <c r="M124" s="507" t="str">
        <f>IF(L124="","",IF(VLOOKUP(L124,'G-3 Multipliers'!$L$3:$N$6,2,FALSE)=0,"Spatial Data Missing",VLOOKUP(L124,'G-3 Multipliers'!$L$3:$N$6,2,FALSE)))</f>
        <v/>
      </c>
      <c r="N124" s="505" t="str">
        <f>IF(L124="","",IF(VLOOKUP(L124,'G-3 Multipliers'!$L$3:$N$6,3,FALSE)=0,"Spatial Data Missing",VLOOKUP(L124,'G-3 Multipliers'!$L$3:$N$6,3,FALSE)))</f>
        <v/>
      </c>
      <c r="O124" s="498" t="str">
        <f t="shared" si="6"/>
        <v/>
      </c>
      <c r="P124" s="82"/>
      <c r="Q124" s="82"/>
      <c r="R124" s="507" t="str">
        <f t="shared" si="8"/>
        <v/>
      </c>
      <c r="S124" s="521" t="str">
        <f t="shared" si="9"/>
        <v/>
      </c>
      <c r="T124" s="522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10"/>
        <v/>
      </c>
      <c r="W124" s="520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4" t="str">
        <f>IFERROR(IF(E124="","",VLOOKUP(W124, 'G-3 Multipliers'!$P$2:$Q$6,2,FALSE)),"")</f>
        <v/>
      </c>
      <c r="Y124" s="529" t="str">
        <f t="shared" si="11"/>
        <v/>
      </c>
      <c r="Z124" s="239"/>
      <c r="AA124" s="240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4" t="str">
        <f>IFERROR(INDEX('G-1 All Habitats'!$AG$3:$AG$15,MATCH(D125,'G-1 All Habitats'!$AF$3:$AF$15,0)),"")</f>
        <v/>
      </c>
      <c r="D125" s="146"/>
      <c r="E125" s="79"/>
      <c r="F125" s="246" t="str">
        <f>IFERROR(INDEX('G-1 All Habitats'!$B$3:$B$129,MATCH(E125,'G-1 All Habitats'!$A$3:$A$129,0)),"")</f>
        <v/>
      </c>
      <c r="G125" s="70"/>
      <c r="H125" s="498" t="str">
        <f>IF(F125="","",VLOOKUP(F125,'G-1 All Habitats'!$B$2:$M$129,10,FALSE))</f>
        <v/>
      </c>
      <c r="I125" s="499" t="str">
        <f>IFERROR(VLOOKUP(H125,'G-1 All Habitats'!$V$3:$W$7,2,FALSE),"")</f>
        <v/>
      </c>
      <c r="J125" s="71"/>
      <c r="K125" s="499" t="str">
        <f>IFERROR(INDEX('G-8 Condition Look up'!$A$3:$H$130,MATCH(F125,'G-8 Condition Look up'!$A$3:$A$130,0),MATCH(J125,'G-8 Condition Look up'!$A$3:$H$3,0)),"")</f>
        <v/>
      </c>
      <c r="L125" s="71"/>
      <c r="M125" s="507" t="str">
        <f>IF(L125="","",IF(VLOOKUP(L125,'G-3 Multipliers'!$L$3:$N$6,2,FALSE)=0,"Spatial Data Missing",VLOOKUP(L125,'G-3 Multipliers'!$L$3:$N$6,2,FALSE)))</f>
        <v/>
      </c>
      <c r="N125" s="505" t="str">
        <f>IF(L125="","",IF(VLOOKUP(L125,'G-3 Multipliers'!$L$3:$N$6,3,FALSE)=0,"Spatial Data Missing",VLOOKUP(L125,'G-3 Multipliers'!$L$3:$N$6,3,FALSE)))</f>
        <v/>
      </c>
      <c r="O125" s="498" t="str">
        <f t="shared" si="6"/>
        <v/>
      </c>
      <c r="P125" s="82"/>
      <c r="Q125" s="82"/>
      <c r="R125" s="507" t="str">
        <f t="shared" si="8"/>
        <v/>
      </c>
      <c r="S125" s="521" t="str">
        <f t="shared" si="9"/>
        <v/>
      </c>
      <c r="T125" s="522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10"/>
        <v/>
      </c>
      <c r="W125" s="520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4" t="str">
        <f>IFERROR(IF(E125="","",VLOOKUP(W125, 'G-3 Multipliers'!$P$2:$Q$6,2,FALSE)),"")</f>
        <v/>
      </c>
      <c r="Y125" s="529" t="str">
        <f t="shared" si="11"/>
        <v/>
      </c>
      <c r="Z125" s="239"/>
      <c r="AA125" s="240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4" t="str">
        <f>IFERROR(INDEX('G-1 All Habitats'!$AG$3:$AG$15,MATCH(D126,'G-1 All Habitats'!$AF$3:$AF$15,0)),"")</f>
        <v/>
      </c>
      <c r="D126" s="146"/>
      <c r="E126" s="79"/>
      <c r="F126" s="246" t="str">
        <f>IFERROR(INDEX('G-1 All Habitats'!$B$3:$B$129,MATCH(E126,'G-1 All Habitats'!$A$3:$A$129,0)),"")</f>
        <v/>
      </c>
      <c r="G126" s="70"/>
      <c r="H126" s="498" t="str">
        <f>IF(F126="","",VLOOKUP(F126,'G-1 All Habitats'!$B$2:$M$129,10,FALSE))</f>
        <v/>
      </c>
      <c r="I126" s="499" t="str">
        <f>IFERROR(VLOOKUP(H126,'G-1 All Habitats'!$V$3:$W$7,2,FALSE),"")</f>
        <v/>
      </c>
      <c r="J126" s="71"/>
      <c r="K126" s="499" t="str">
        <f>IFERROR(INDEX('G-8 Condition Look up'!$A$3:$H$130,MATCH(F126,'G-8 Condition Look up'!$A$3:$A$130,0),MATCH(J126,'G-8 Condition Look up'!$A$3:$H$3,0)),"")</f>
        <v/>
      </c>
      <c r="L126" s="71"/>
      <c r="M126" s="507" t="str">
        <f>IF(L126="","",IF(VLOOKUP(L126,'G-3 Multipliers'!$L$3:$N$6,2,FALSE)=0,"Spatial Data Missing",VLOOKUP(L126,'G-3 Multipliers'!$L$3:$N$6,2,FALSE)))</f>
        <v/>
      </c>
      <c r="N126" s="505" t="str">
        <f>IF(L126="","",IF(VLOOKUP(L126,'G-3 Multipliers'!$L$3:$N$6,3,FALSE)=0,"Spatial Data Missing",VLOOKUP(L126,'G-3 Multipliers'!$L$3:$N$6,3,FALSE)))</f>
        <v/>
      </c>
      <c r="O126" s="498" t="str">
        <f t="shared" si="6"/>
        <v/>
      </c>
      <c r="P126" s="82"/>
      <c r="Q126" s="82"/>
      <c r="R126" s="507" t="str">
        <f t="shared" si="8"/>
        <v/>
      </c>
      <c r="S126" s="521" t="str">
        <f t="shared" si="9"/>
        <v/>
      </c>
      <c r="T126" s="522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10"/>
        <v/>
      </c>
      <c r="W126" s="520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4" t="str">
        <f>IFERROR(IF(E126="","",VLOOKUP(W126, 'G-3 Multipliers'!$P$2:$Q$6,2,FALSE)),"")</f>
        <v/>
      </c>
      <c r="Y126" s="529" t="str">
        <f t="shared" si="11"/>
        <v/>
      </c>
      <c r="Z126" s="239"/>
      <c r="AA126" s="240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4" t="str">
        <f>IFERROR(INDEX('G-1 All Habitats'!$AG$3:$AG$15,MATCH(D127,'G-1 All Habitats'!$AF$3:$AF$15,0)),"")</f>
        <v/>
      </c>
      <c r="D127" s="146"/>
      <c r="E127" s="79"/>
      <c r="F127" s="246" t="str">
        <f>IFERROR(INDEX('G-1 All Habitats'!$B$3:$B$129,MATCH(E127,'G-1 All Habitats'!$A$3:$A$129,0)),"")</f>
        <v/>
      </c>
      <c r="G127" s="70"/>
      <c r="H127" s="498" t="str">
        <f>IF(F127="","",VLOOKUP(F127,'G-1 All Habitats'!$B$2:$M$129,10,FALSE))</f>
        <v/>
      </c>
      <c r="I127" s="499" t="str">
        <f>IFERROR(VLOOKUP(H127,'G-1 All Habitats'!$V$3:$W$7,2,FALSE),"")</f>
        <v/>
      </c>
      <c r="J127" s="71"/>
      <c r="K127" s="499" t="str">
        <f>IFERROR(INDEX('G-8 Condition Look up'!$A$3:$H$130,MATCH(F127,'G-8 Condition Look up'!$A$3:$A$130,0),MATCH(J127,'G-8 Condition Look up'!$A$3:$H$3,0)),"")</f>
        <v/>
      </c>
      <c r="L127" s="71"/>
      <c r="M127" s="507" t="str">
        <f>IF(L127="","",IF(VLOOKUP(L127,'G-3 Multipliers'!$L$3:$N$6,2,FALSE)=0,"Spatial Data Missing",VLOOKUP(L127,'G-3 Multipliers'!$L$3:$N$6,2,FALSE)))</f>
        <v/>
      </c>
      <c r="N127" s="505" t="str">
        <f>IF(L127="","",IF(VLOOKUP(L127,'G-3 Multipliers'!$L$3:$N$6,3,FALSE)=0,"Spatial Data Missing",VLOOKUP(L127,'G-3 Multipliers'!$L$3:$N$6,3,FALSE)))</f>
        <v/>
      </c>
      <c r="O127" s="498" t="str">
        <f t="shared" si="6"/>
        <v/>
      </c>
      <c r="P127" s="82"/>
      <c r="Q127" s="82"/>
      <c r="R127" s="507" t="str">
        <f t="shared" si="8"/>
        <v/>
      </c>
      <c r="S127" s="521" t="str">
        <f t="shared" si="9"/>
        <v/>
      </c>
      <c r="T127" s="522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10"/>
        <v/>
      </c>
      <c r="W127" s="520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4" t="str">
        <f>IFERROR(IF(E127="","",VLOOKUP(W127, 'G-3 Multipliers'!$P$2:$Q$6,2,FALSE)),"")</f>
        <v/>
      </c>
      <c r="Y127" s="529" t="str">
        <f t="shared" si="11"/>
        <v/>
      </c>
      <c r="Z127" s="239"/>
      <c r="AA127" s="240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4" t="str">
        <f>IFERROR(INDEX('G-1 All Habitats'!$AG$3:$AG$15,MATCH(D128,'G-1 All Habitats'!$AF$3:$AF$15,0)),"")</f>
        <v/>
      </c>
      <c r="D128" s="146"/>
      <c r="E128" s="79"/>
      <c r="F128" s="246" t="str">
        <f>IFERROR(INDEX('G-1 All Habitats'!$B$3:$B$129,MATCH(E128,'G-1 All Habitats'!$A$3:$A$129,0)),"")</f>
        <v/>
      </c>
      <c r="G128" s="70"/>
      <c r="H128" s="498" t="str">
        <f>IF(F128="","",VLOOKUP(F128,'G-1 All Habitats'!$B$2:$M$129,10,FALSE))</f>
        <v/>
      </c>
      <c r="I128" s="499" t="str">
        <f>IFERROR(VLOOKUP(H128,'G-1 All Habitats'!$V$3:$W$7,2,FALSE),"")</f>
        <v/>
      </c>
      <c r="J128" s="71"/>
      <c r="K128" s="499" t="str">
        <f>IFERROR(INDEX('G-8 Condition Look up'!$A$3:$H$130,MATCH(F128,'G-8 Condition Look up'!$A$3:$A$130,0),MATCH(J128,'G-8 Condition Look up'!$A$3:$H$3,0)),"")</f>
        <v/>
      </c>
      <c r="L128" s="71"/>
      <c r="M128" s="507" t="str">
        <f>IF(L128="","",IF(VLOOKUP(L128,'G-3 Multipliers'!$L$3:$N$6,2,FALSE)=0,"Spatial Data Missing",VLOOKUP(L128,'G-3 Multipliers'!$L$3:$N$6,2,FALSE)))</f>
        <v/>
      </c>
      <c r="N128" s="505" t="str">
        <f>IF(L128="","",IF(VLOOKUP(L128,'G-3 Multipliers'!$L$3:$N$6,3,FALSE)=0,"Spatial Data Missing",VLOOKUP(L128,'G-3 Multipliers'!$L$3:$N$6,3,FALSE)))</f>
        <v/>
      </c>
      <c r="O128" s="498" t="str">
        <f t="shared" si="6"/>
        <v/>
      </c>
      <c r="P128" s="82"/>
      <c r="Q128" s="82"/>
      <c r="R128" s="507" t="str">
        <f t="shared" si="8"/>
        <v/>
      </c>
      <c r="S128" s="521" t="str">
        <f t="shared" si="9"/>
        <v/>
      </c>
      <c r="T128" s="522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10"/>
        <v/>
      </c>
      <c r="W128" s="520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4" t="str">
        <f>IFERROR(IF(E128="","",VLOOKUP(W128, 'G-3 Multipliers'!$P$2:$Q$6,2,FALSE)),"")</f>
        <v/>
      </c>
      <c r="Y128" s="529" t="str">
        <f t="shared" si="11"/>
        <v/>
      </c>
      <c r="Z128" s="239"/>
      <c r="AA128" s="240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4" t="str">
        <f>IFERROR(INDEX('G-1 All Habitats'!$AG$3:$AG$15,MATCH(D129,'G-1 All Habitats'!$AF$3:$AF$15,0)),"")</f>
        <v/>
      </c>
      <c r="D129" s="146"/>
      <c r="E129" s="79"/>
      <c r="F129" s="246" t="str">
        <f>IFERROR(INDEX('G-1 All Habitats'!$B$3:$B$129,MATCH(E129,'G-1 All Habitats'!$A$3:$A$129,0)),"")</f>
        <v/>
      </c>
      <c r="G129" s="70"/>
      <c r="H129" s="498" t="str">
        <f>IF(F129="","",VLOOKUP(F129,'G-1 All Habitats'!$B$2:$M$129,10,FALSE))</f>
        <v/>
      </c>
      <c r="I129" s="499" t="str">
        <f>IFERROR(VLOOKUP(H129,'G-1 All Habitats'!$V$3:$W$7,2,FALSE),"")</f>
        <v/>
      </c>
      <c r="J129" s="71"/>
      <c r="K129" s="499" t="str">
        <f>IFERROR(INDEX('G-8 Condition Look up'!$A$3:$H$130,MATCH(F129,'G-8 Condition Look up'!$A$3:$A$130,0),MATCH(J129,'G-8 Condition Look up'!$A$3:$H$3,0)),"")</f>
        <v/>
      </c>
      <c r="L129" s="71"/>
      <c r="M129" s="507" t="str">
        <f>IF(L129="","",IF(VLOOKUP(L129,'G-3 Multipliers'!$L$3:$N$6,2,FALSE)=0,"Spatial Data Missing",VLOOKUP(L129,'G-3 Multipliers'!$L$3:$N$6,2,FALSE)))</f>
        <v/>
      </c>
      <c r="N129" s="505" t="str">
        <f>IF(L129="","",IF(VLOOKUP(L129,'G-3 Multipliers'!$L$3:$N$6,3,FALSE)=0,"Spatial Data Missing",VLOOKUP(L129,'G-3 Multipliers'!$L$3:$N$6,3,FALSE)))</f>
        <v/>
      </c>
      <c r="O129" s="498" t="str">
        <f t="shared" si="6"/>
        <v/>
      </c>
      <c r="P129" s="82"/>
      <c r="Q129" s="82"/>
      <c r="R129" s="507" t="str">
        <f t="shared" si="8"/>
        <v/>
      </c>
      <c r="S129" s="521" t="str">
        <f t="shared" si="9"/>
        <v/>
      </c>
      <c r="T129" s="522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10"/>
        <v/>
      </c>
      <c r="W129" s="520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4" t="str">
        <f>IFERROR(IF(E129="","",VLOOKUP(W129, 'G-3 Multipliers'!$P$2:$Q$6,2,FALSE)),"")</f>
        <v/>
      </c>
      <c r="Y129" s="529" t="str">
        <f t="shared" si="11"/>
        <v/>
      </c>
      <c r="Z129" s="239"/>
      <c r="AA129" s="240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4" t="str">
        <f>IFERROR(INDEX('G-1 All Habitats'!$AG$3:$AG$15,MATCH(D130,'G-1 All Habitats'!$AF$3:$AF$15,0)),"")</f>
        <v/>
      </c>
      <c r="D130" s="146"/>
      <c r="E130" s="79"/>
      <c r="F130" s="246" t="str">
        <f>IFERROR(INDEX('G-1 All Habitats'!$B$3:$B$129,MATCH(E130,'G-1 All Habitats'!$A$3:$A$129,0)),"")</f>
        <v/>
      </c>
      <c r="G130" s="70"/>
      <c r="H130" s="498" t="str">
        <f>IF(F130="","",VLOOKUP(F130,'G-1 All Habitats'!$B$2:$M$129,10,FALSE))</f>
        <v/>
      </c>
      <c r="I130" s="499" t="str">
        <f>IFERROR(VLOOKUP(H130,'G-1 All Habitats'!$V$3:$W$7,2,FALSE),"")</f>
        <v/>
      </c>
      <c r="J130" s="71"/>
      <c r="K130" s="499" t="str">
        <f>IFERROR(INDEX('G-8 Condition Look up'!$A$3:$H$130,MATCH(F130,'G-8 Condition Look up'!$A$3:$A$130,0),MATCH(J130,'G-8 Condition Look up'!$A$3:$H$3,0)),"")</f>
        <v/>
      </c>
      <c r="L130" s="71"/>
      <c r="M130" s="507" t="str">
        <f>IF(L130="","",IF(VLOOKUP(L130,'G-3 Multipliers'!$L$3:$N$6,2,FALSE)=0,"Spatial Data Missing",VLOOKUP(L130,'G-3 Multipliers'!$L$3:$N$6,2,FALSE)))</f>
        <v/>
      </c>
      <c r="N130" s="505" t="str">
        <f>IF(L130="","",IF(VLOOKUP(L130,'G-3 Multipliers'!$L$3:$N$6,3,FALSE)=0,"Spatial Data Missing",VLOOKUP(L130,'G-3 Multipliers'!$L$3:$N$6,3,FALSE)))</f>
        <v/>
      </c>
      <c r="O130" s="498" t="str">
        <f t="shared" si="6"/>
        <v/>
      </c>
      <c r="P130" s="82"/>
      <c r="Q130" s="82"/>
      <c r="R130" s="507" t="str">
        <f t="shared" si="8"/>
        <v/>
      </c>
      <c r="S130" s="521" t="str">
        <f t="shared" si="9"/>
        <v/>
      </c>
      <c r="T130" s="522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10"/>
        <v/>
      </c>
      <c r="W130" s="520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4" t="str">
        <f>IFERROR(IF(E130="","",VLOOKUP(W130, 'G-3 Multipliers'!$P$2:$Q$6,2,FALSE)),"")</f>
        <v/>
      </c>
      <c r="Y130" s="529" t="str">
        <f t="shared" si="11"/>
        <v/>
      </c>
      <c r="Z130" s="239"/>
      <c r="AA130" s="240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4" t="str">
        <f>IFERROR(INDEX('G-1 All Habitats'!$AG$3:$AG$15,MATCH(D131,'G-1 All Habitats'!$AF$3:$AF$15,0)),"")</f>
        <v/>
      </c>
      <c r="D131" s="146"/>
      <c r="E131" s="79"/>
      <c r="F131" s="246" t="str">
        <f>IFERROR(INDEX('G-1 All Habitats'!$B$3:$B$129,MATCH(E131,'G-1 All Habitats'!$A$3:$A$129,0)),"")</f>
        <v/>
      </c>
      <c r="G131" s="70"/>
      <c r="H131" s="498" t="str">
        <f>IF(F131="","",VLOOKUP(F131,'G-1 All Habitats'!$B$2:$M$129,10,FALSE))</f>
        <v/>
      </c>
      <c r="I131" s="499" t="str">
        <f>IFERROR(VLOOKUP(H131,'G-1 All Habitats'!$V$3:$W$7,2,FALSE),"")</f>
        <v/>
      </c>
      <c r="J131" s="71"/>
      <c r="K131" s="499" t="str">
        <f>IFERROR(INDEX('G-8 Condition Look up'!$A$3:$H$130,MATCH(F131,'G-8 Condition Look up'!$A$3:$A$130,0),MATCH(J131,'G-8 Condition Look up'!$A$3:$H$3,0)),"")</f>
        <v/>
      </c>
      <c r="L131" s="71"/>
      <c r="M131" s="507" t="str">
        <f>IF(L131="","",IF(VLOOKUP(L131,'G-3 Multipliers'!$L$3:$N$6,2,FALSE)=0,"Spatial Data Missing",VLOOKUP(L131,'G-3 Multipliers'!$L$3:$N$6,2,FALSE)))</f>
        <v/>
      </c>
      <c r="N131" s="505" t="str">
        <f>IF(L131="","",IF(VLOOKUP(L131,'G-3 Multipliers'!$L$3:$N$6,3,FALSE)=0,"Spatial Data Missing",VLOOKUP(L131,'G-3 Multipliers'!$L$3:$N$6,3,FALSE)))</f>
        <v/>
      </c>
      <c r="O131" s="498" t="str">
        <f t="shared" si="6"/>
        <v/>
      </c>
      <c r="P131" s="82"/>
      <c r="Q131" s="82"/>
      <c r="R131" s="507" t="str">
        <f t="shared" si="8"/>
        <v/>
      </c>
      <c r="S131" s="521" t="str">
        <f t="shared" si="9"/>
        <v/>
      </c>
      <c r="T131" s="522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10"/>
        <v/>
      </c>
      <c r="W131" s="520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4" t="str">
        <f>IFERROR(IF(E131="","",VLOOKUP(W131, 'G-3 Multipliers'!$P$2:$Q$6,2,FALSE)),"")</f>
        <v/>
      </c>
      <c r="Y131" s="529" t="str">
        <f t="shared" si="11"/>
        <v/>
      </c>
      <c r="Z131" s="239"/>
      <c r="AA131" s="240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4" t="str">
        <f>IFERROR(INDEX('G-1 All Habitats'!$AG$3:$AG$15,MATCH(D132,'G-1 All Habitats'!$AF$3:$AF$15,0)),"")</f>
        <v/>
      </c>
      <c r="D132" s="146"/>
      <c r="E132" s="79"/>
      <c r="F132" s="246" t="str">
        <f>IFERROR(INDEX('G-1 All Habitats'!$B$3:$B$129,MATCH(E132,'G-1 All Habitats'!$A$3:$A$129,0)),"")</f>
        <v/>
      </c>
      <c r="G132" s="70"/>
      <c r="H132" s="498" t="str">
        <f>IF(F132="","",VLOOKUP(F132,'G-1 All Habitats'!$B$2:$M$129,10,FALSE))</f>
        <v/>
      </c>
      <c r="I132" s="499" t="str">
        <f>IFERROR(VLOOKUP(H132,'G-1 All Habitats'!$V$3:$W$7,2,FALSE),"")</f>
        <v/>
      </c>
      <c r="J132" s="71"/>
      <c r="K132" s="499" t="str">
        <f>IFERROR(INDEX('G-8 Condition Look up'!$A$3:$H$130,MATCH(F132,'G-8 Condition Look up'!$A$3:$A$130,0),MATCH(J132,'G-8 Condition Look up'!$A$3:$H$3,0)),"")</f>
        <v/>
      </c>
      <c r="L132" s="71"/>
      <c r="M132" s="507" t="str">
        <f>IF(L132="","",IF(VLOOKUP(L132,'G-3 Multipliers'!$L$3:$N$6,2,FALSE)=0,"Spatial Data Missing",VLOOKUP(L132,'G-3 Multipliers'!$L$3:$N$6,2,FALSE)))</f>
        <v/>
      </c>
      <c r="N132" s="505" t="str">
        <f>IF(L132="","",IF(VLOOKUP(L132,'G-3 Multipliers'!$L$3:$N$6,3,FALSE)=0,"Spatial Data Missing",VLOOKUP(L132,'G-3 Multipliers'!$L$3:$N$6,3,FALSE)))</f>
        <v/>
      </c>
      <c r="O132" s="498" t="str">
        <f t="shared" si="6"/>
        <v/>
      </c>
      <c r="P132" s="82"/>
      <c r="Q132" s="82"/>
      <c r="R132" s="507" t="str">
        <f t="shared" si="8"/>
        <v/>
      </c>
      <c r="S132" s="521" t="str">
        <f t="shared" si="9"/>
        <v/>
      </c>
      <c r="T132" s="522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10"/>
        <v/>
      </c>
      <c r="W132" s="520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4" t="str">
        <f>IFERROR(IF(E132="","",VLOOKUP(W132, 'G-3 Multipliers'!$P$2:$Q$6,2,FALSE)),"")</f>
        <v/>
      </c>
      <c r="Y132" s="529" t="str">
        <f t="shared" si="11"/>
        <v/>
      </c>
      <c r="Z132" s="239"/>
      <c r="AA132" s="240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4" t="str">
        <f>IFERROR(INDEX('G-1 All Habitats'!$AG$3:$AG$15,MATCH(D133,'G-1 All Habitats'!$AF$3:$AF$15,0)),"")</f>
        <v/>
      </c>
      <c r="D133" s="146"/>
      <c r="E133" s="79"/>
      <c r="F133" s="246" t="str">
        <f>IFERROR(INDEX('G-1 All Habitats'!$B$3:$B$129,MATCH(E133,'G-1 All Habitats'!$A$3:$A$129,0)),"")</f>
        <v/>
      </c>
      <c r="G133" s="70"/>
      <c r="H133" s="498" t="str">
        <f>IF(F133="","",VLOOKUP(F133,'G-1 All Habitats'!$B$2:$M$129,10,FALSE))</f>
        <v/>
      </c>
      <c r="I133" s="499" t="str">
        <f>IFERROR(VLOOKUP(H133,'G-1 All Habitats'!$V$3:$W$7,2,FALSE),"")</f>
        <v/>
      </c>
      <c r="J133" s="71"/>
      <c r="K133" s="499" t="str">
        <f>IFERROR(INDEX('G-8 Condition Look up'!$A$3:$H$130,MATCH(F133,'G-8 Condition Look up'!$A$3:$A$130,0),MATCH(J133,'G-8 Condition Look up'!$A$3:$H$3,0)),"")</f>
        <v/>
      </c>
      <c r="L133" s="71"/>
      <c r="M133" s="507" t="str">
        <f>IF(L133="","",IF(VLOOKUP(L133,'G-3 Multipliers'!$L$3:$N$6,2,FALSE)=0,"Spatial Data Missing",VLOOKUP(L133,'G-3 Multipliers'!$L$3:$N$6,2,FALSE)))</f>
        <v/>
      </c>
      <c r="N133" s="505" t="str">
        <f>IF(L133="","",IF(VLOOKUP(L133,'G-3 Multipliers'!$L$3:$N$6,3,FALSE)=0,"Spatial Data Missing",VLOOKUP(L133,'G-3 Multipliers'!$L$3:$N$6,3,FALSE)))</f>
        <v/>
      </c>
      <c r="O133" s="498" t="str">
        <f t="shared" si="6"/>
        <v/>
      </c>
      <c r="P133" s="82"/>
      <c r="Q133" s="82"/>
      <c r="R133" s="507" t="str">
        <f t="shared" si="8"/>
        <v/>
      </c>
      <c r="S133" s="521" t="str">
        <f t="shared" si="9"/>
        <v/>
      </c>
      <c r="T133" s="522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10"/>
        <v/>
      </c>
      <c r="W133" s="520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4" t="str">
        <f>IFERROR(IF(E133="","",VLOOKUP(W133, 'G-3 Multipliers'!$P$2:$Q$6,2,FALSE)),"")</f>
        <v/>
      </c>
      <c r="Y133" s="529" t="str">
        <f t="shared" si="11"/>
        <v/>
      </c>
      <c r="Z133" s="239"/>
      <c r="AA133" s="240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4" t="str">
        <f>IFERROR(INDEX('G-1 All Habitats'!$AG$3:$AG$15,MATCH(D134,'G-1 All Habitats'!$AF$3:$AF$15,0)),"")</f>
        <v/>
      </c>
      <c r="D134" s="146"/>
      <c r="E134" s="79"/>
      <c r="F134" s="246" t="str">
        <f>IFERROR(INDEX('G-1 All Habitats'!$B$3:$B$129,MATCH(E134,'G-1 All Habitats'!$A$3:$A$129,0)),"")</f>
        <v/>
      </c>
      <c r="G134" s="70"/>
      <c r="H134" s="498" t="str">
        <f>IF(F134="","",VLOOKUP(F134,'G-1 All Habitats'!$B$2:$M$129,10,FALSE))</f>
        <v/>
      </c>
      <c r="I134" s="499" t="str">
        <f>IFERROR(VLOOKUP(H134,'G-1 All Habitats'!$V$3:$W$7,2,FALSE),"")</f>
        <v/>
      </c>
      <c r="J134" s="71"/>
      <c r="K134" s="499" t="str">
        <f>IFERROR(INDEX('G-8 Condition Look up'!$A$3:$H$130,MATCH(F134,'G-8 Condition Look up'!$A$3:$A$130,0),MATCH(J134,'G-8 Condition Look up'!$A$3:$H$3,0)),"")</f>
        <v/>
      </c>
      <c r="L134" s="71"/>
      <c r="M134" s="507" t="str">
        <f>IF(L134="","",IF(VLOOKUP(L134,'G-3 Multipliers'!$L$3:$N$6,2,FALSE)=0,"Spatial Data Missing",VLOOKUP(L134,'G-3 Multipliers'!$L$3:$N$6,2,FALSE)))</f>
        <v/>
      </c>
      <c r="N134" s="505" t="str">
        <f>IF(L134="","",IF(VLOOKUP(L134,'G-3 Multipliers'!$L$3:$N$6,3,FALSE)=0,"Spatial Data Missing",VLOOKUP(L134,'G-3 Multipliers'!$L$3:$N$6,3,FALSE)))</f>
        <v/>
      </c>
      <c r="O134" s="498" t="str">
        <f t="shared" si="6"/>
        <v/>
      </c>
      <c r="P134" s="82"/>
      <c r="Q134" s="82"/>
      <c r="R134" s="507" t="str">
        <f t="shared" si="8"/>
        <v/>
      </c>
      <c r="S134" s="521" t="str">
        <f t="shared" si="9"/>
        <v/>
      </c>
      <c r="T134" s="522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10"/>
        <v/>
      </c>
      <c r="W134" s="520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4" t="str">
        <f>IFERROR(IF(E134="","",VLOOKUP(W134, 'G-3 Multipliers'!$P$2:$Q$6,2,FALSE)),"")</f>
        <v/>
      </c>
      <c r="Y134" s="529" t="str">
        <f t="shared" si="11"/>
        <v/>
      </c>
      <c r="Z134" s="239"/>
      <c r="AA134" s="240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4" t="str">
        <f>IFERROR(INDEX('G-1 All Habitats'!$AG$3:$AG$15,MATCH(D135,'G-1 All Habitats'!$AF$3:$AF$15,0)),"")</f>
        <v/>
      </c>
      <c r="D135" s="146"/>
      <c r="E135" s="79"/>
      <c r="F135" s="246" t="str">
        <f>IFERROR(INDEX('G-1 All Habitats'!$B$3:$B$129,MATCH(E135,'G-1 All Habitats'!$A$3:$A$129,0)),"")</f>
        <v/>
      </c>
      <c r="G135" s="70"/>
      <c r="H135" s="498" t="str">
        <f>IF(F135="","",VLOOKUP(F135,'G-1 All Habitats'!$B$2:$M$129,10,FALSE))</f>
        <v/>
      </c>
      <c r="I135" s="499" t="str">
        <f>IFERROR(VLOOKUP(H135,'G-1 All Habitats'!$V$3:$W$7,2,FALSE),"")</f>
        <v/>
      </c>
      <c r="J135" s="71"/>
      <c r="K135" s="499" t="str">
        <f>IFERROR(INDEX('G-8 Condition Look up'!$A$3:$H$130,MATCH(F135,'G-8 Condition Look up'!$A$3:$A$130,0),MATCH(J135,'G-8 Condition Look up'!$A$3:$H$3,0)),"")</f>
        <v/>
      </c>
      <c r="L135" s="71"/>
      <c r="M135" s="507" t="str">
        <f>IF(L135="","",IF(VLOOKUP(L135,'G-3 Multipliers'!$L$3:$N$6,2,FALSE)=0,"Spatial Data Missing",VLOOKUP(L135,'G-3 Multipliers'!$L$3:$N$6,2,FALSE)))</f>
        <v/>
      </c>
      <c r="N135" s="505" t="str">
        <f>IF(L135="","",IF(VLOOKUP(L135,'G-3 Multipliers'!$L$3:$N$6,3,FALSE)=0,"Spatial Data Missing",VLOOKUP(L135,'G-3 Multipliers'!$L$3:$N$6,3,FALSE)))</f>
        <v/>
      </c>
      <c r="O135" s="498" t="str">
        <f t="shared" si="6"/>
        <v/>
      </c>
      <c r="P135" s="82"/>
      <c r="Q135" s="82"/>
      <c r="R135" s="507" t="str">
        <f t="shared" si="8"/>
        <v/>
      </c>
      <c r="S135" s="521" t="str">
        <f t="shared" si="9"/>
        <v/>
      </c>
      <c r="T135" s="522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10"/>
        <v/>
      </c>
      <c r="W135" s="520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4" t="str">
        <f>IFERROR(IF(E135="","",VLOOKUP(W135, 'G-3 Multipliers'!$P$2:$Q$6,2,FALSE)),"")</f>
        <v/>
      </c>
      <c r="Y135" s="529" t="str">
        <f t="shared" si="11"/>
        <v/>
      </c>
      <c r="Z135" s="239"/>
      <c r="AA135" s="240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4" t="str">
        <f>IFERROR(INDEX('G-1 All Habitats'!$AG$3:$AG$15,MATCH(D136,'G-1 All Habitats'!$AF$3:$AF$15,0)),"")</f>
        <v/>
      </c>
      <c r="D136" s="146"/>
      <c r="E136" s="79"/>
      <c r="F136" s="246" t="str">
        <f>IFERROR(INDEX('G-1 All Habitats'!$B$3:$B$129,MATCH(E136,'G-1 All Habitats'!$A$3:$A$129,0)),"")</f>
        <v/>
      </c>
      <c r="G136" s="70"/>
      <c r="H136" s="498" t="str">
        <f>IF(F136="","",VLOOKUP(F136,'G-1 All Habitats'!$B$2:$M$129,10,FALSE))</f>
        <v/>
      </c>
      <c r="I136" s="499" t="str">
        <f>IFERROR(VLOOKUP(H136,'G-1 All Habitats'!$V$3:$W$7,2,FALSE),"")</f>
        <v/>
      </c>
      <c r="J136" s="71"/>
      <c r="K136" s="499" t="str">
        <f>IFERROR(INDEX('G-8 Condition Look up'!$A$3:$H$130,MATCH(F136,'G-8 Condition Look up'!$A$3:$A$130,0),MATCH(J136,'G-8 Condition Look up'!$A$3:$H$3,0)),"")</f>
        <v/>
      </c>
      <c r="L136" s="71"/>
      <c r="M136" s="507" t="str">
        <f>IF(L136="","",IF(VLOOKUP(L136,'G-3 Multipliers'!$L$3:$N$6,2,FALSE)=0,"Spatial Data Missing",VLOOKUP(L136,'G-3 Multipliers'!$L$3:$N$6,2,FALSE)))</f>
        <v/>
      </c>
      <c r="N136" s="505" t="str">
        <f>IF(L136="","",IF(VLOOKUP(L136,'G-3 Multipliers'!$L$3:$N$6,3,FALSE)=0,"Spatial Data Missing",VLOOKUP(L136,'G-3 Multipliers'!$L$3:$N$6,3,FALSE)))</f>
        <v/>
      </c>
      <c r="O136" s="498" t="str">
        <f t="shared" si="6"/>
        <v/>
      </c>
      <c r="P136" s="82"/>
      <c r="Q136" s="82"/>
      <c r="R136" s="507" t="str">
        <f t="shared" si="8"/>
        <v/>
      </c>
      <c r="S136" s="521" t="str">
        <f t="shared" si="9"/>
        <v/>
      </c>
      <c r="T136" s="522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10"/>
        <v/>
      </c>
      <c r="W136" s="520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4" t="str">
        <f>IFERROR(IF(E136="","",VLOOKUP(W136, 'G-3 Multipliers'!$P$2:$Q$6,2,FALSE)),"")</f>
        <v/>
      </c>
      <c r="Y136" s="529" t="str">
        <f t="shared" si="11"/>
        <v/>
      </c>
      <c r="Z136" s="239"/>
      <c r="AA136" s="240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4" t="str">
        <f>IFERROR(INDEX('G-1 All Habitats'!$AG$3:$AG$15,MATCH(D137,'G-1 All Habitats'!$AF$3:$AF$15,0)),"")</f>
        <v/>
      </c>
      <c r="D137" s="146"/>
      <c r="E137" s="79"/>
      <c r="F137" s="246" t="str">
        <f>IFERROR(INDEX('G-1 All Habitats'!$B$3:$B$129,MATCH(E137,'G-1 All Habitats'!$A$3:$A$129,0)),"")</f>
        <v/>
      </c>
      <c r="G137" s="70"/>
      <c r="H137" s="498" t="str">
        <f>IF(F137="","",VLOOKUP(F137,'G-1 All Habitats'!$B$2:$M$129,10,FALSE))</f>
        <v/>
      </c>
      <c r="I137" s="499" t="str">
        <f>IFERROR(VLOOKUP(H137,'G-1 All Habitats'!$V$3:$W$7,2,FALSE),"")</f>
        <v/>
      </c>
      <c r="J137" s="71"/>
      <c r="K137" s="499" t="str">
        <f>IFERROR(INDEX('G-8 Condition Look up'!$A$3:$H$130,MATCH(F137,'G-8 Condition Look up'!$A$3:$A$130,0),MATCH(J137,'G-8 Condition Look up'!$A$3:$H$3,0)),"")</f>
        <v/>
      </c>
      <c r="L137" s="71"/>
      <c r="M137" s="507" t="str">
        <f>IF(L137="","",IF(VLOOKUP(L137,'G-3 Multipliers'!$L$3:$N$6,2,FALSE)=0,"Spatial Data Missing",VLOOKUP(L137,'G-3 Multipliers'!$L$3:$N$6,2,FALSE)))</f>
        <v/>
      </c>
      <c r="N137" s="505" t="str">
        <f>IF(L137="","",IF(VLOOKUP(L137,'G-3 Multipliers'!$L$3:$N$6,3,FALSE)=0,"Spatial Data Missing",VLOOKUP(L137,'G-3 Multipliers'!$L$3:$N$6,3,FALSE)))</f>
        <v/>
      </c>
      <c r="O137" s="498" t="str">
        <f t="shared" si="6"/>
        <v/>
      </c>
      <c r="P137" s="82"/>
      <c r="Q137" s="82"/>
      <c r="R137" s="507" t="str">
        <f t="shared" si="8"/>
        <v/>
      </c>
      <c r="S137" s="521" t="str">
        <f t="shared" si="9"/>
        <v/>
      </c>
      <c r="T137" s="522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10"/>
        <v/>
      </c>
      <c r="W137" s="520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4" t="str">
        <f>IFERROR(IF(E137="","",VLOOKUP(W137, 'G-3 Multipliers'!$P$2:$Q$6,2,FALSE)),"")</f>
        <v/>
      </c>
      <c r="Y137" s="529" t="str">
        <f t="shared" si="11"/>
        <v/>
      </c>
      <c r="Z137" s="239"/>
      <c r="AA137" s="240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4" t="str">
        <f>IFERROR(INDEX('G-1 All Habitats'!$AG$3:$AG$15,MATCH(D138,'G-1 All Habitats'!$AF$3:$AF$15,0)),"")</f>
        <v/>
      </c>
      <c r="D138" s="146"/>
      <c r="E138" s="79"/>
      <c r="F138" s="246" t="str">
        <f>IFERROR(INDEX('G-1 All Habitats'!$B$3:$B$129,MATCH(E138,'G-1 All Habitats'!$A$3:$A$129,0)),"")</f>
        <v/>
      </c>
      <c r="G138" s="70"/>
      <c r="H138" s="498" t="str">
        <f>IF(F138="","",VLOOKUP(F138,'G-1 All Habitats'!$B$2:$M$129,10,FALSE))</f>
        <v/>
      </c>
      <c r="I138" s="499" t="str">
        <f>IFERROR(VLOOKUP(H138,'G-1 All Habitats'!$V$3:$W$7,2,FALSE),"")</f>
        <v/>
      </c>
      <c r="J138" s="71"/>
      <c r="K138" s="499" t="str">
        <f>IFERROR(INDEX('G-8 Condition Look up'!$A$3:$H$130,MATCH(F138,'G-8 Condition Look up'!$A$3:$A$130,0),MATCH(J138,'G-8 Condition Look up'!$A$3:$H$3,0)),"")</f>
        <v/>
      </c>
      <c r="L138" s="71"/>
      <c r="M138" s="507" t="str">
        <f>IF(L138="","",IF(VLOOKUP(L138,'G-3 Multipliers'!$L$3:$N$6,2,FALSE)=0,"Spatial Data Missing",VLOOKUP(L138,'G-3 Multipliers'!$L$3:$N$6,2,FALSE)))</f>
        <v/>
      </c>
      <c r="N138" s="505" t="str">
        <f>IF(L138="","",IF(VLOOKUP(L138,'G-3 Multipliers'!$L$3:$N$6,3,FALSE)=0,"Spatial Data Missing",VLOOKUP(L138,'G-3 Multipliers'!$L$3:$N$6,3,FALSE)))</f>
        <v/>
      </c>
      <c r="O138" s="498" t="str">
        <f t="shared" si="6"/>
        <v/>
      </c>
      <c r="P138" s="82"/>
      <c r="Q138" s="82"/>
      <c r="R138" s="507" t="str">
        <f t="shared" si="8"/>
        <v/>
      </c>
      <c r="S138" s="521" t="str">
        <f t="shared" si="9"/>
        <v/>
      </c>
      <c r="T138" s="522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10"/>
        <v/>
      </c>
      <c r="W138" s="520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4" t="str">
        <f>IFERROR(IF(E138="","",VLOOKUP(W138, 'G-3 Multipliers'!$P$2:$Q$6,2,FALSE)),"")</f>
        <v/>
      </c>
      <c r="Y138" s="529" t="str">
        <f t="shared" si="11"/>
        <v/>
      </c>
      <c r="Z138" s="239"/>
      <c r="AA138" s="240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4" t="str">
        <f>IFERROR(INDEX('G-1 All Habitats'!$AG$3:$AG$15,MATCH(D139,'G-1 All Habitats'!$AF$3:$AF$15,0)),"")</f>
        <v/>
      </c>
      <c r="D139" s="146"/>
      <c r="E139" s="79"/>
      <c r="F139" s="246" t="str">
        <f>IFERROR(INDEX('G-1 All Habitats'!$B$3:$B$129,MATCH(E139,'G-1 All Habitats'!$A$3:$A$129,0)),"")</f>
        <v/>
      </c>
      <c r="G139" s="70"/>
      <c r="H139" s="498" t="str">
        <f>IF(F139="","",VLOOKUP(F139,'G-1 All Habitats'!$B$2:$M$129,10,FALSE))</f>
        <v/>
      </c>
      <c r="I139" s="499" t="str">
        <f>IFERROR(VLOOKUP(H139,'G-1 All Habitats'!$V$3:$W$7,2,FALSE),"")</f>
        <v/>
      </c>
      <c r="J139" s="71"/>
      <c r="K139" s="499" t="str">
        <f>IFERROR(INDEX('G-8 Condition Look up'!$A$3:$H$130,MATCH(F139,'G-8 Condition Look up'!$A$3:$A$130,0),MATCH(J139,'G-8 Condition Look up'!$A$3:$H$3,0)),"")</f>
        <v/>
      </c>
      <c r="L139" s="71"/>
      <c r="M139" s="507" t="str">
        <f>IF(L139="","",IF(VLOOKUP(L139,'G-3 Multipliers'!$L$3:$N$6,2,FALSE)=0,"Spatial Data Missing",VLOOKUP(L139,'G-3 Multipliers'!$L$3:$N$6,2,FALSE)))</f>
        <v/>
      </c>
      <c r="N139" s="505" t="str">
        <f>IF(L139="","",IF(VLOOKUP(L139,'G-3 Multipliers'!$L$3:$N$6,3,FALSE)=0,"Spatial Data Missing",VLOOKUP(L139,'G-3 Multipliers'!$L$3:$N$6,3,FALSE)))</f>
        <v/>
      </c>
      <c r="O139" s="498" t="str">
        <f t="shared" ref="O139:O202" si="12">IFERROR(INDEX(TemporalData,MATCH(F139,TemporalHabitats,0),MATCH(J139,TemporalConditions,0)),"")</f>
        <v/>
      </c>
      <c r="P139" s="82"/>
      <c r="Q139" s="82"/>
      <c r="R139" s="507" t="str">
        <f t="shared" si="8"/>
        <v/>
      </c>
      <c r="S139" s="521" t="str">
        <f t="shared" si="9"/>
        <v/>
      </c>
      <c r="T139" s="522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10"/>
        <v/>
      </c>
      <c r="W139" s="520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4" t="str">
        <f>IFERROR(IF(E139="","",VLOOKUP(W139, 'G-3 Multipliers'!$P$2:$Q$6,2,FALSE)),"")</f>
        <v/>
      </c>
      <c r="Y139" s="529" t="str">
        <f t="shared" si="11"/>
        <v/>
      </c>
      <c r="Z139" s="239"/>
      <c r="AA139" s="240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4" t="str">
        <f>IFERROR(INDEX('G-1 All Habitats'!$AG$3:$AG$15,MATCH(D140,'G-1 All Habitats'!$AF$3:$AF$15,0)),"")</f>
        <v/>
      </c>
      <c r="D140" s="146"/>
      <c r="E140" s="79"/>
      <c r="F140" s="246" t="str">
        <f>IFERROR(INDEX('G-1 All Habitats'!$B$3:$B$129,MATCH(E140,'G-1 All Habitats'!$A$3:$A$129,0)),"")</f>
        <v/>
      </c>
      <c r="G140" s="70"/>
      <c r="H140" s="498" t="str">
        <f>IF(F140="","",VLOOKUP(F140,'G-1 All Habitats'!$B$2:$M$129,10,FALSE))</f>
        <v/>
      </c>
      <c r="I140" s="499" t="str">
        <f>IFERROR(VLOOKUP(H140,'G-1 All Habitats'!$V$3:$W$7,2,FALSE),"")</f>
        <v/>
      </c>
      <c r="J140" s="71"/>
      <c r="K140" s="499" t="str">
        <f>IFERROR(INDEX('G-8 Condition Look up'!$A$3:$H$130,MATCH(F140,'G-8 Condition Look up'!$A$3:$A$130,0),MATCH(J140,'G-8 Condition Look up'!$A$3:$H$3,0)),"")</f>
        <v/>
      </c>
      <c r="L140" s="71"/>
      <c r="M140" s="507" t="str">
        <f>IF(L140="","",IF(VLOOKUP(L140,'G-3 Multipliers'!$L$3:$N$6,2,FALSE)=0,"Spatial Data Missing",VLOOKUP(L140,'G-3 Multipliers'!$L$3:$N$6,2,FALSE)))</f>
        <v/>
      </c>
      <c r="N140" s="505" t="str">
        <f>IF(L140="","",IF(VLOOKUP(L140,'G-3 Multipliers'!$L$3:$N$6,3,FALSE)=0,"Spatial Data Missing",VLOOKUP(L140,'G-3 Multipliers'!$L$3:$N$6,3,FALSE)))</f>
        <v/>
      </c>
      <c r="O140" s="498" t="str">
        <f t="shared" si="12"/>
        <v/>
      </c>
      <c r="P140" s="82"/>
      <c r="Q140" s="82"/>
      <c r="R140" s="507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1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2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20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4" t="str">
        <f>IFERROR(IF(E140="","",VLOOKUP(W140, 'G-3 Multipliers'!$P$2:$Q$6,2,FALSE)),"")</f>
        <v/>
      </c>
      <c r="Y140" s="529" t="str">
        <f t="shared" ref="Y140:Y203" si="17">IFERROR(G140*I140*K140*N140*T140*X140,"")</f>
        <v/>
      </c>
      <c r="Z140" s="239"/>
      <c r="AA140" s="240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4" t="str">
        <f>IFERROR(INDEX('G-1 All Habitats'!$AG$3:$AG$15,MATCH(D141,'G-1 All Habitats'!$AF$3:$AF$15,0)),"")</f>
        <v/>
      </c>
      <c r="D141" s="146"/>
      <c r="E141" s="79"/>
      <c r="F141" s="246" t="str">
        <f>IFERROR(INDEX('G-1 All Habitats'!$B$3:$B$129,MATCH(E141,'G-1 All Habitats'!$A$3:$A$129,0)),"")</f>
        <v/>
      </c>
      <c r="G141" s="70"/>
      <c r="H141" s="498" t="str">
        <f>IF(F141="","",VLOOKUP(F141,'G-1 All Habitats'!$B$2:$M$129,10,FALSE))</f>
        <v/>
      </c>
      <c r="I141" s="499" t="str">
        <f>IFERROR(VLOOKUP(H141,'G-1 All Habitats'!$V$3:$W$7,2,FALSE),"")</f>
        <v/>
      </c>
      <c r="J141" s="71"/>
      <c r="K141" s="499" t="str">
        <f>IFERROR(INDEX('G-8 Condition Look up'!$A$3:$H$130,MATCH(F141,'G-8 Condition Look up'!$A$3:$A$130,0),MATCH(J141,'G-8 Condition Look up'!$A$3:$H$3,0)),"")</f>
        <v/>
      </c>
      <c r="L141" s="71"/>
      <c r="M141" s="507" t="str">
        <f>IF(L141="","",IF(VLOOKUP(L141,'G-3 Multipliers'!$L$3:$N$6,2,FALSE)=0,"Spatial Data Missing",VLOOKUP(L141,'G-3 Multipliers'!$L$3:$N$6,2,FALSE)))</f>
        <v/>
      </c>
      <c r="N141" s="505" t="str">
        <f>IF(L141="","",IF(VLOOKUP(L141,'G-3 Multipliers'!$L$3:$N$6,3,FALSE)=0,"Spatial Data Missing",VLOOKUP(L141,'G-3 Multipliers'!$L$3:$N$6,3,FALSE)))</f>
        <v/>
      </c>
      <c r="O141" s="498" t="str">
        <f t="shared" si="12"/>
        <v/>
      </c>
      <c r="P141" s="82"/>
      <c r="Q141" s="82"/>
      <c r="R141" s="507" t="str">
        <f t="shared" si="14"/>
        <v/>
      </c>
      <c r="S141" s="521" t="str">
        <f t="shared" si="15"/>
        <v/>
      </c>
      <c r="T141" s="522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si="16"/>
        <v/>
      </c>
      <c r="W141" s="520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4" t="str">
        <f>IFERROR(IF(E141="","",VLOOKUP(W141, 'G-3 Multipliers'!$P$2:$Q$6,2,FALSE)),"")</f>
        <v/>
      </c>
      <c r="Y141" s="529" t="str">
        <f t="shared" si="17"/>
        <v/>
      </c>
      <c r="Z141" s="239"/>
      <c r="AA141" s="240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4" t="str">
        <f>IFERROR(INDEX('G-1 All Habitats'!$AG$3:$AG$15,MATCH(D142,'G-1 All Habitats'!$AF$3:$AF$15,0)),"")</f>
        <v/>
      </c>
      <c r="D142" s="146"/>
      <c r="E142" s="79"/>
      <c r="F142" s="246" t="str">
        <f>IFERROR(INDEX('G-1 All Habitats'!$B$3:$B$129,MATCH(E142,'G-1 All Habitats'!$A$3:$A$129,0)),"")</f>
        <v/>
      </c>
      <c r="G142" s="70"/>
      <c r="H142" s="498" t="str">
        <f>IF(F142="","",VLOOKUP(F142,'G-1 All Habitats'!$B$2:$M$129,10,FALSE))</f>
        <v/>
      </c>
      <c r="I142" s="499" t="str">
        <f>IFERROR(VLOOKUP(H142,'G-1 All Habitats'!$V$3:$W$7,2,FALSE),"")</f>
        <v/>
      </c>
      <c r="J142" s="71"/>
      <c r="K142" s="499" t="str">
        <f>IFERROR(INDEX('G-8 Condition Look up'!$A$3:$H$130,MATCH(F142,'G-8 Condition Look up'!$A$3:$A$130,0),MATCH(J142,'G-8 Condition Look up'!$A$3:$H$3,0)),"")</f>
        <v/>
      </c>
      <c r="L142" s="71"/>
      <c r="M142" s="507" t="str">
        <f>IF(L142="","",IF(VLOOKUP(L142,'G-3 Multipliers'!$L$3:$N$6,2,FALSE)=0,"Spatial Data Missing",VLOOKUP(L142,'G-3 Multipliers'!$L$3:$N$6,2,FALSE)))</f>
        <v/>
      </c>
      <c r="N142" s="505" t="str">
        <f>IF(L142="","",IF(VLOOKUP(L142,'G-3 Multipliers'!$L$3:$N$6,3,FALSE)=0,"Spatial Data Missing",VLOOKUP(L142,'G-3 Multipliers'!$L$3:$N$6,3,FALSE)))</f>
        <v/>
      </c>
      <c r="O142" s="498" t="str">
        <f t="shared" si="12"/>
        <v/>
      </c>
      <c r="P142" s="82"/>
      <c r="Q142" s="82"/>
      <c r="R142" s="507" t="str">
        <f t="shared" si="14"/>
        <v/>
      </c>
      <c r="S142" s="521" t="str">
        <f t="shared" si="15"/>
        <v/>
      </c>
      <c r="T142" s="522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6"/>
        <v/>
      </c>
      <c r="W142" s="520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4" t="str">
        <f>IFERROR(IF(E142="","",VLOOKUP(W142, 'G-3 Multipliers'!$P$2:$Q$6,2,FALSE)),"")</f>
        <v/>
      </c>
      <c r="Y142" s="529" t="str">
        <f t="shared" si="17"/>
        <v/>
      </c>
      <c r="Z142" s="239"/>
      <c r="AA142" s="240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4" t="str">
        <f>IFERROR(INDEX('G-1 All Habitats'!$AG$3:$AG$15,MATCH(D143,'G-1 All Habitats'!$AF$3:$AF$15,0)),"")</f>
        <v/>
      </c>
      <c r="D143" s="146"/>
      <c r="E143" s="79"/>
      <c r="F143" s="246" t="str">
        <f>IFERROR(INDEX('G-1 All Habitats'!$B$3:$B$129,MATCH(E143,'G-1 All Habitats'!$A$3:$A$129,0)),"")</f>
        <v/>
      </c>
      <c r="G143" s="70"/>
      <c r="H143" s="498" t="str">
        <f>IF(F143="","",VLOOKUP(F143,'G-1 All Habitats'!$B$2:$M$129,10,FALSE))</f>
        <v/>
      </c>
      <c r="I143" s="499" t="str">
        <f>IFERROR(VLOOKUP(H143,'G-1 All Habitats'!$V$3:$W$7,2,FALSE),"")</f>
        <v/>
      </c>
      <c r="J143" s="71"/>
      <c r="K143" s="499" t="str">
        <f>IFERROR(INDEX('G-8 Condition Look up'!$A$3:$H$130,MATCH(F143,'G-8 Condition Look up'!$A$3:$A$130,0),MATCH(J143,'G-8 Condition Look up'!$A$3:$H$3,0)),"")</f>
        <v/>
      </c>
      <c r="L143" s="71"/>
      <c r="M143" s="507" t="str">
        <f>IF(L143="","",IF(VLOOKUP(L143,'G-3 Multipliers'!$L$3:$N$6,2,FALSE)=0,"Spatial Data Missing",VLOOKUP(L143,'G-3 Multipliers'!$L$3:$N$6,2,FALSE)))</f>
        <v/>
      </c>
      <c r="N143" s="505" t="str">
        <f>IF(L143="","",IF(VLOOKUP(L143,'G-3 Multipliers'!$L$3:$N$6,3,FALSE)=0,"Spatial Data Missing",VLOOKUP(L143,'G-3 Multipliers'!$L$3:$N$6,3,FALSE)))</f>
        <v/>
      </c>
      <c r="O143" s="498" t="str">
        <f t="shared" si="12"/>
        <v/>
      </c>
      <c r="P143" s="82"/>
      <c r="Q143" s="82"/>
      <c r="R143" s="507" t="str">
        <f t="shared" si="14"/>
        <v/>
      </c>
      <c r="S143" s="521" t="str">
        <f t="shared" si="15"/>
        <v/>
      </c>
      <c r="T143" s="522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6"/>
        <v/>
      </c>
      <c r="W143" s="520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4" t="str">
        <f>IFERROR(IF(E143="","",VLOOKUP(W143, 'G-3 Multipliers'!$P$2:$Q$6,2,FALSE)),"")</f>
        <v/>
      </c>
      <c r="Y143" s="529" t="str">
        <f t="shared" si="17"/>
        <v/>
      </c>
      <c r="Z143" s="239"/>
      <c r="AA143" s="240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4" t="str">
        <f>IFERROR(INDEX('G-1 All Habitats'!$AG$3:$AG$15,MATCH(D144,'G-1 All Habitats'!$AF$3:$AF$15,0)),"")</f>
        <v/>
      </c>
      <c r="D144" s="146"/>
      <c r="E144" s="79"/>
      <c r="F144" s="246" t="str">
        <f>IFERROR(INDEX('G-1 All Habitats'!$B$3:$B$129,MATCH(E144,'G-1 All Habitats'!$A$3:$A$129,0)),"")</f>
        <v/>
      </c>
      <c r="G144" s="70"/>
      <c r="H144" s="498" t="str">
        <f>IF(F144="","",VLOOKUP(F144,'G-1 All Habitats'!$B$2:$M$129,10,FALSE))</f>
        <v/>
      </c>
      <c r="I144" s="499" t="str">
        <f>IFERROR(VLOOKUP(H144,'G-1 All Habitats'!$V$3:$W$7,2,FALSE),"")</f>
        <v/>
      </c>
      <c r="J144" s="71"/>
      <c r="K144" s="499" t="str">
        <f>IFERROR(INDEX('G-8 Condition Look up'!$A$3:$H$130,MATCH(F144,'G-8 Condition Look up'!$A$3:$A$130,0),MATCH(J144,'G-8 Condition Look up'!$A$3:$H$3,0)),"")</f>
        <v/>
      </c>
      <c r="L144" s="71"/>
      <c r="M144" s="507" t="str">
        <f>IF(L144="","",IF(VLOOKUP(L144,'G-3 Multipliers'!$L$3:$N$6,2,FALSE)=0,"Spatial Data Missing",VLOOKUP(L144,'G-3 Multipliers'!$L$3:$N$6,2,FALSE)))</f>
        <v/>
      </c>
      <c r="N144" s="505" t="str">
        <f>IF(L144="","",IF(VLOOKUP(L144,'G-3 Multipliers'!$L$3:$N$6,3,FALSE)=0,"Spatial Data Missing",VLOOKUP(L144,'G-3 Multipliers'!$L$3:$N$6,3,FALSE)))</f>
        <v/>
      </c>
      <c r="O144" s="498" t="str">
        <f t="shared" si="12"/>
        <v/>
      </c>
      <c r="P144" s="82"/>
      <c r="Q144" s="82"/>
      <c r="R144" s="507" t="str">
        <f t="shared" si="14"/>
        <v/>
      </c>
      <c r="S144" s="521" t="str">
        <f t="shared" si="15"/>
        <v/>
      </c>
      <c r="T144" s="522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6"/>
        <v/>
      </c>
      <c r="W144" s="520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4" t="str">
        <f>IFERROR(IF(E144="","",VLOOKUP(W144, 'G-3 Multipliers'!$P$2:$Q$6,2,FALSE)),"")</f>
        <v/>
      </c>
      <c r="Y144" s="529" t="str">
        <f t="shared" si="17"/>
        <v/>
      </c>
      <c r="Z144" s="239"/>
      <c r="AA144" s="240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4" t="str">
        <f>IFERROR(INDEX('G-1 All Habitats'!$AG$3:$AG$15,MATCH(D145,'G-1 All Habitats'!$AF$3:$AF$15,0)),"")</f>
        <v/>
      </c>
      <c r="D145" s="146"/>
      <c r="E145" s="79"/>
      <c r="F145" s="246" t="str">
        <f>IFERROR(INDEX('G-1 All Habitats'!$B$3:$B$129,MATCH(E145,'G-1 All Habitats'!$A$3:$A$129,0)),"")</f>
        <v/>
      </c>
      <c r="G145" s="70"/>
      <c r="H145" s="498" t="str">
        <f>IF(F145="","",VLOOKUP(F145,'G-1 All Habitats'!$B$2:$M$129,10,FALSE))</f>
        <v/>
      </c>
      <c r="I145" s="499" t="str">
        <f>IFERROR(VLOOKUP(H145,'G-1 All Habitats'!$V$3:$W$7,2,FALSE),"")</f>
        <v/>
      </c>
      <c r="J145" s="71"/>
      <c r="K145" s="499" t="str">
        <f>IFERROR(INDEX('G-8 Condition Look up'!$A$3:$H$130,MATCH(F145,'G-8 Condition Look up'!$A$3:$A$130,0),MATCH(J145,'G-8 Condition Look up'!$A$3:$H$3,0)),"")</f>
        <v/>
      </c>
      <c r="L145" s="71"/>
      <c r="M145" s="507" t="str">
        <f>IF(L145="","",IF(VLOOKUP(L145,'G-3 Multipliers'!$L$3:$N$6,2,FALSE)=0,"Spatial Data Missing",VLOOKUP(L145,'G-3 Multipliers'!$L$3:$N$6,2,FALSE)))</f>
        <v/>
      </c>
      <c r="N145" s="505" t="str">
        <f>IF(L145="","",IF(VLOOKUP(L145,'G-3 Multipliers'!$L$3:$N$6,3,FALSE)=0,"Spatial Data Missing",VLOOKUP(L145,'G-3 Multipliers'!$L$3:$N$6,3,FALSE)))</f>
        <v/>
      </c>
      <c r="O145" s="498" t="str">
        <f t="shared" si="12"/>
        <v/>
      </c>
      <c r="P145" s="82"/>
      <c r="Q145" s="82"/>
      <c r="R145" s="507" t="str">
        <f t="shared" si="14"/>
        <v/>
      </c>
      <c r="S145" s="521" t="str">
        <f t="shared" si="15"/>
        <v/>
      </c>
      <c r="T145" s="522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6"/>
        <v/>
      </c>
      <c r="W145" s="520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4" t="str">
        <f>IFERROR(IF(E145="","",VLOOKUP(W145, 'G-3 Multipliers'!$P$2:$Q$6,2,FALSE)),"")</f>
        <v/>
      </c>
      <c r="Y145" s="529" t="str">
        <f t="shared" si="17"/>
        <v/>
      </c>
      <c r="Z145" s="239"/>
      <c r="AA145" s="240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4" t="str">
        <f>IFERROR(INDEX('G-1 All Habitats'!$AG$3:$AG$15,MATCH(D146,'G-1 All Habitats'!$AF$3:$AF$15,0)),"")</f>
        <v/>
      </c>
      <c r="D146" s="146"/>
      <c r="E146" s="79"/>
      <c r="F146" s="246" t="str">
        <f>IFERROR(INDEX('G-1 All Habitats'!$B$3:$B$129,MATCH(E146,'G-1 All Habitats'!$A$3:$A$129,0)),"")</f>
        <v/>
      </c>
      <c r="G146" s="70"/>
      <c r="H146" s="498" t="str">
        <f>IF(F146="","",VLOOKUP(F146,'G-1 All Habitats'!$B$2:$M$129,10,FALSE))</f>
        <v/>
      </c>
      <c r="I146" s="499" t="str">
        <f>IFERROR(VLOOKUP(H146,'G-1 All Habitats'!$V$3:$W$7,2,FALSE),"")</f>
        <v/>
      </c>
      <c r="J146" s="71"/>
      <c r="K146" s="499" t="str">
        <f>IFERROR(INDEX('G-8 Condition Look up'!$A$3:$H$130,MATCH(F146,'G-8 Condition Look up'!$A$3:$A$130,0),MATCH(J146,'G-8 Condition Look up'!$A$3:$H$3,0)),"")</f>
        <v/>
      </c>
      <c r="L146" s="71"/>
      <c r="M146" s="507" t="str">
        <f>IF(L146="","",IF(VLOOKUP(L146,'G-3 Multipliers'!$L$3:$N$6,2,FALSE)=0,"Spatial Data Missing",VLOOKUP(L146,'G-3 Multipliers'!$L$3:$N$6,2,FALSE)))</f>
        <v/>
      </c>
      <c r="N146" s="505" t="str">
        <f>IF(L146="","",IF(VLOOKUP(L146,'G-3 Multipliers'!$L$3:$N$6,3,FALSE)=0,"Spatial Data Missing",VLOOKUP(L146,'G-3 Multipliers'!$L$3:$N$6,3,FALSE)))</f>
        <v/>
      </c>
      <c r="O146" s="498" t="str">
        <f t="shared" si="12"/>
        <v/>
      </c>
      <c r="P146" s="82"/>
      <c r="Q146" s="82"/>
      <c r="R146" s="507" t="str">
        <f t="shared" si="14"/>
        <v/>
      </c>
      <c r="S146" s="521" t="str">
        <f t="shared" si="15"/>
        <v/>
      </c>
      <c r="T146" s="522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6"/>
        <v/>
      </c>
      <c r="W146" s="520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4" t="str">
        <f>IFERROR(IF(E146="","",VLOOKUP(W146, 'G-3 Multipliers'!$P$2:$Q$6,2,FALSE)),"")</f>
        <v/>
      </c>
      <c r="Y146" s="529" t="str">
        <f t="shared" si="17"/>
        <v/>
      </c>
      <c r="Z146" s="239"/>
      <c r="AA146" s="240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4" t="str">
        <f>IFERROR(INDEX('G-1 All Habitats'!$AG$3:$AG$15,MATCH(D147,'G-1 All Habitats'!$AF$3:$AF$15,0)),"")</f>
        <v/>
      </c>
      <c r="D147" s="146"/>
      <c r="E147" s="79"/>
      <c r="F147" s="246" t="str">
        <f>IFERROR(INDEX('G-1 All Habitats'!$B$3:$B$129,MATCH(E147,'G-1 All Habitats'!$A$3:$A$129,0)),"")</f>
        <v/>
      </c>
      <c r="G147" s="70"/>
      <c r="H147" s="498" t="str">
        <f>IF(F147="","",VLOOKUP(F147,'G-1 All Habitats'!$B$2:$M$129,10,FALSE))</f>
        <v/>
      </c>
      <c r="I147" s="499" t="str">
        <f>IFERROR(VLOOKUP(H147,'G-1 All Habitats'!$V$3:$W$7,2,FALSE),"")</f>
        <v/>
      </c>
      <c r="J147" s="71"/>
      <c r="K147" s="499" t="str">
        <f>IFERROR(INDEX('G-8 Condition Look up'!$A$3:$H$130,MATCH(F147,'G-8 Condition Look up'!$A$3:$A$130,0),MATCH(J147,'G-8 Condition Look up'!$A$3:$H$3,0)),"")</f>
        <v/>
      </c>
      <c r="L147" s="71"/>
      <c r="M147" s="507" t="str">
        <f>IF(L147="","",IF(VLOOKUP(L147,'G-3 Multipliers'!$L$3:$N$6,2,FALSE)=0,"Spatial Data Missing",VLOOKUP(L147,'G-3 Multipliers'!$L$3:$N$6,2,FALSE)))</f>
        <v/>
      </c>
      <c r="N147" s="505" t="str">
        <f>IF(L147="","",IF(VLOOKUP(L147,'G-3 Multipliers'!$L$3:$N$6,3,FALSE)=0,"Spatial Data Missing",VLOOKUP(L147,'G-3 Multipliers'!$L$3:$N$6,3,FALSE)))</f>
        <v/>
      </c>
      <c r="O147" s="498" t="str">
        <f t="shared" si="12"/>
        <v/>
      </c>
      <c r="P147" s="82"/>
      <c r="Q147" s="82"/>
      <c r="R147" s="507" t="str">
        <f t="shared" si="14"/>
        <v/>
      </c>
      <c r="S147" s="521" t="str">
        <f t="shared" si="15"/>
        <v/>
      </c>
      <c r="T147" s="522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6"/>
        <v/>
      </c>
      <c r="W147" s="520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4" t="str">
        <f>IFERROR(IF(E147="","",VLOOKUP(W147, 'G-3 Multipliers'!$P$2:$Q$6,2,FALSE)),"")</f>
        <v/>
      </c>
      <c r="Y147" s="529" t="str">
        <f t="shared" si="17"/>
        <v/>
      </c>
      <c r="Z147" s="239"/>
      <c r="AA147" s="240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4" t="str">
        <f>IFERROR(INDEX('G-1 All Habitats'!$AG$3:$AG$15,MATCH(D148,'G-1 All Habitats'!$AF$3:$AF$15,0)),"")</f>
        <v/>
      </c>
      <c r="D148" s="146"/>
      <c r="E148" s="79"/>
      <c r="F148" s="246" t="str">
        <f>IFERROR(INDEX('G-1 All Habitats'!$B$3:$B$129,MATCH(E148,'G-1 All Habitats'!$A$3:$A$129,0)),"")</f>
        <v/>
      </c>
      <c r="G148" s="70"/>
      <c r="H148" s="498" t="str">
        <f>IF(F148="","",VLOOKUP(F148,'G-1 All Habitats'!$B$2:$M$129,10,FALSE))</f>
        <v/>
      </c>
      <c r="I148" s="499" t="str">
        <f>IFERROR(VLOOKUP(H148,'G-1 All Habitats'!$V$3:$W$7,2,FALSE),"")</f>
        <v/>
      </c>
      <c r="J148" s="71"/>
      <c r="K148" s="499" t="str">
        <f>IFERROR(INDEX('G-8 Condition Look up'!$A$3:$H$130,MATCH(F148,'G-8 Condition Look up'!$A$3:$A$130,0),MATCH(J148,'G-8 Condition Look up'!$A$3:$H$3,0)),"")</f>
        <v/>
      </c>
      <c r="L148" s="71"/>
      <c r="M148" s="507" t="str">
        <f>IF(L148="","",IF(VLOOKUP(L148,'G-3 Multipliers'!$L$3:$N$6,2,FALSE)=0,"Spatial Data Missing",VLOOKUP(L148,'G-3 Multipliers'!$L$3:$N$6,2,FALSE)))</f>
        <v/>
      </c>
      <c r="N148" s="505" t="str">
        <f>IF(L148="","",IF(VLOOKUP(L148,'G-3 Multipliers'!$L$3:$N$6,3,FALSE)=0,"Spatial Data Missing",VLOOKUP(L148,'G-3 Multipliers'!$L$3:$N$6,3,FALSE)))</f>
        <v/>
      </c>
      <c r="O148" s="498" t="str">
        <f t="shared" si="12"/>
        <v/>
      </c>
      <c r="P148" s="82"/>
      <c r="Q148" s="82"/>
      <c r="R148" s="507" t="str">
        <f t="shared" si="14"/>
        <v/>
      </c>
      <c r="S148" s="521" t="str">
        <f t="shared" si="15"/>
        <v/>
      </c>
      <c r="T148" s="522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6"/>
        <v/>
      </c>
      <c r="W148" s="520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4" t="str">
        <f>IFERROR(IF(E148="","",VLOOKUP(W148, 'G-3 Multipliers'!$P$2:$Q$6,2,FALSE)),"")</f>
        <v/>
      </c>
      <c r="Y148" s="529" t="str">
        <f t="shared" si="17"/>
        <v/>
      </c>
      <c r="Z148" s="239"/>
      <c r="AA148" s="240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4" t="str">
        <f>IFERROR(INDEX('G-1 All Habitats'!$AG$3:$AG$15,MATCH(D149,'G-1 All Habitats'!$AF$3:$AF$15,0)),"")</f>
        <v/>
      </c>
      <c r="D149" s="146"/>
      <c r="E149" s="79"/>
      <c r="F149" s="246" t="str">
        <f>IFERROR(INDEX('G-1 All Habitats'!$B$3:$B$129,MATCH(E149,'G-1 All Habitats'!$A$3:$A$129,0)),"")</f>
        <v/>
      </c>
      <c r="G149" s="70"/>
      <c r="H149" s="498" t="str">
        <f>IF(F149="","",VLOOKUP(F149,'G-1 All Habitats'!$B$2:$M$129,10,FALSE))</f>
        <v/>
      </c>
      <c r="I149" s="499" t="str">
        <f>IFERROR(VLOOKUP(H149,'G-1 All Habitats'!$V$3:$W$7,2,FALSE),"")</f>
        <v/>
      </c>
      <c r="J149" s="71"/>
      <c r="K149" s="499" t="str">
        <f>IFERROR(INDEX('G-8 Condition Look up'!$A$3:$H$130,MATCH(F149,'G-8 Condition Look up'!$A$3:$A$130,0),MATCH(J149,'G-8 Condition Look up'!$A$3:$H$3,0)),"")</f>
        <v/>
      </c>
      <c r="L149" s="71"/>
      <c r="M149" s="507" t="str">
        <f>IF(L149="","",IF(VLOOKUP(L149,'G-3 Multipliers'!$L$3:$N$6,2,FALSE)=0,"Spatial Data Missing",VLOOKUP(L149,'G-3 Multipliers'!$L$3:$N$6,2,FALSE)))</f>
        <v/>
      </c>
      <c r="N149" s="505" t="str">
        <f>IF(L149="","",IF(VLOOKUP(L149,'G-3 Multipliers'!$L$3:$N$6,3,FALSE)=0,"Spatial Data Missing",VLOOKUP(L149,'G-3 Multipliers'!$L$3:$N$6,3,FALSE)))</f>
        <v/>
      </c>
      <c r="O149" s="498" t="str">
        <f t="shared" si="12"/>
        <v/>
      </c>
      <c r="P149" s="82"/>
      <c r="Q149" s="82"/>
      <c r="R149" s="507" t="str">
        <f t="shared" si="14"/>
        <v/>
      </c>
      <c r="S149" s="521" t="str">
        <f t="shared" si="15"/>
        <v/>
      </c>
      <c r="T149" s="522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6"/>
        <v/>
      </c>
      <c r="W149" s="520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4" t="str">
        <f>IFERROR(IF(E149="","",VLOOKUP(W149, 'G-3 Multipliers'!$P$2:$Q$6,2,FALSE)),"")</f>
        <v/>
      </c>
      <c r="Y149" s="529" t="str">
        <f t="shared" si="17"/>
        <v/>
      </c>
      <c r="Z149" s="239"/>
      <c r="AA149" s="240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4" t="str">
        <f>IFERROR(INDEX('G-1 All Habitats'!$AG$3:$AG$15,MATCH(D150,'G-1 All Habitats'!$AF$3:$AF$15,0)),"")</f>
        <v/>
      </c>
      <c r="D150" s="146"/>
      <c r="E150" s="79"/>
      <c r="F150" s="246" t="str">
        <f>IFERROR(INDEX('G-1 All Habitats'!$B$3:$B$129,MATCH(E150,'G-1 All Habitats'!$A$3:$A$129,0)),"")</f>
        <v/>
      </c>
      <c r="G150" s="70"/>
      <c r="H150" s="498" t="str">
        <f>IF(F150="","",VLOOKUP(F150,'G-1 All Habitats'!$B$2:$M$129,10,FALSE))</f>
        <v/>
      </c>
      <c r="I150" s="499" t="str">
        <f>IFERROR(VLOOKUP(H150,'G-1 All Habitats'!$V$3:$W$7,2,FALSE),"")</f>
        <v/>
      </c>
      <c r="J150" s="71"/>
      <c r="K150" s="499" t="str">
        <f>IFERROR(INDEX('G-8 Condition Look up'!$A$3:$H$130,MATCH(F150,'G-8 Condition Look up'!$A$3:$A$130,0),MATCH(J150,'G-8 Condition Look up'!$A$3:$H$3,0)),"")</f>
        <v/>
      </c>
      <c r="L150" s="71"/>
      <c r="M150" s="507" t="str">
        <f>IF(L150="","",IF(VLOOKUP(L150,'G-3 Multipliers'!$L$3:$N$6,2,FALSE)=0,"Spatial Data Missing",VLOOKUP(L150,'G-3 Multipliers'!$L$3:$N$6,2,FALSE)))</f>
        <v/>
      </c>
      <c r="N150" s="505" t="str">
        <f>IF(L150="","",IF(VLOOKUP(L150,'G-3 Multipliers'!$L$3:$N$6,3,FALSE)=0,"Spatial Data Missing",VLOOKUP(L150,'G-3 Multipliers'!$L$3:$N$6,3,FALSE)))</f>
        <v/>
      </c>
      <c r="O150" s="498" t="str">
        <f t="shared" si="12"/>
        <v/>
      </c>
      <c r="P150" s="82"/>
      <c r="Q150" s="82"/>
      <c r="R150" s="507" t="str">
        <f t="shared" si="14"/>
        <v/>
      </c>
      <c r="S150" s="521" t="str">
        <f t="shared" si="15"/>
        <v/>
      </c>
      <c r="T150" s="522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6"/>
        <v/>
      </c>
      <c r="W150" s="520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4" t="str">
        <f>IFERROR(IF(E150="","",VLOOKUP(W150, 'G-3 Multipliers'!$P$2:$Q$6,2,FALSE)),"")</f>
        <v/>
      </c>
      <c r="Y150" s="529" t="str">
        <f t="shared" si="17"/>
        <v/>
      </c>
      <c r="Z150" s="239"/>
      <c r="AA150" s="240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4" t="str">
        <f>IFERROR(INDEX('G-1 All Habitats'!$AG$3:$AG$15,MATCH(D151,'G-1 All Habitats'!$AF$3:$AF$15,0)),"")</f>
        <v/>
      </c>
      <c r="D151" s="146"/>
      <c r="E151" s="79"/>
      <c r="F151" s="246" t="str">
        <f>IFERROR(INDEX('G-1 All Habitats'!$B$3:$B$129,MATCH(E151,'G-1 All Habitats'!$A$3:$A$129,0)),"")</f>
        <v/>
      </c>
      <c r="G151" s="70"/>
      <c r="H151" s="498" t="str">
        <f>IF(F151="","",VLOOKUP(F151,'G-1 All Habitats'!$B$2:$M$129,10,FALSE))</f>
        <v/>
      </c>
      <c r="I151" s="499" t="str">
        <f>IFERROR(VLOOKUP(H151,'G-1 All Habitats'!$V$3:$W$7,2,FALSE),"")</f>
        <v/>
      </c>
      <c r="J151" s="71"/>
      <c r="K151" s="499" t="str">
        <f>IFERROR(INDEX('G-8 Condition Look up'!$A$3:$H$130,MATCH(F151,'G-8 Condition Look up'!$A$3:$A$130,0),MATCH(J151,'G-8 Condition Look up'!$A$3:$H$3,0)),"")</f>
        <v/>
      </c>
      <c r="L151" s="71"/>
      <c r="M151" s="507" t="str">
        <f>IF(L151="","",IF(VLOOKUP(L151,'G-3 Multipliers'!$L$3:$N$6,2,FALSE)=0,"Spatial Data Missing",VLOOKUP(L151,'G-3 Multipliers'!$L$3:$N$6,2,FALSE)))</f>
        <v/>
      </c>
      <c r="N151" s="505" t="str">
        <f>IF(L151="","",IF(VLOOKUP(L151,'G-3 Multipliers'!$L$3:$N$6,3,FALSE)=0,"Spatial Data Missing",VLOOKUP(L151,'G-3 Multipliers'!$L$3:$N$6,3,FALSE)))</f>
        <v/>
      </c>
      <c r="O151" s="498" t="str">
        <f t="shared" si="12"/>
        <v/>
      </c>
      <c r="P151" s="82"/>
      <c r="Q151" s="82"/>
      <c r="R151" s="507" t="str">
        <f t="shared" si="14"/>
        <v/>
      </c>
      <c r="S151" s="521" t="str">
        <f t="shared" si="15"/>
        <v/>
      </c>
      <c r="T151" s="522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6"/>
        <v/>
      </c>
      <c r="W151" s="520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4" t="str">
        <f>IFERROR(IF(E151="","",VLOOKUP(W151, 'G-3 Multipliers'!$P$2:$Q$6,2,FALSE)),"")</f>
        <v/>
      </c>
      <c r="Y151" s="529" t="str">
        <f t="shared" si="17"/>
        <v/>
      </c>
      <c r="Z151" s="239"/>
      <c r="AA151" s="240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4" t="str">
        <f>IFERROR(INDEX('G-1 All Habitats'!$AG$3:$AG$15,MATCH(D152,'G-1 All Habitats'!$AF$3:$AF$15,0)),"")</f>
        <v/>
      </c>
      <c r="D152" s="146"/>
      <c r="E152" s="79"/>
      <c r="F152" s="246" t="str">
        <f>IFERROR(INDEX('G-1 All Habitats'!$B$3:$B$129,MATCH(E152,'G-1 All Habitats'!$A$3:$A$129,0)),"")</f>
        <v/>
      </c>
      <c r="G152" s="70"/>
      <c r="H152" s="498" t="str">
        <f>IF(F152="","",VLOOKUP(F152,'G-1 All Habitats'!$B$2:$M$129,10,FALSE))</f>
        <v/>
      </c>
      <c r="I152" s="499" t="str">
        <f>IFERROR(VLOOKUP(H152,'G-1 All Habitats'!$V$3:$W$7,2,FALSE),"")</f>
        <v/>
      </c>
      <c r="J152" s="71"/>
      <c r="K152" s="499" t="str">
        <f>IFERROR(INDEX('G-8 Condition Look up'!$A$3:$H$130,MATCH(F152,'G-8 Condition Look up'!$A$3:$A$130,0),MATCH(J152,'G-8 Condition Look up'!$A$3:$H$3,0)),"")</f>
        <v/>
      </c>
      <c r="L152" s="71"/>
      <c r="M152" s="507" t="str">
        <f>IF(L152="","",IF(VLOOKUP(L152,'G-3 Multipliers'!$L$3:$N$6,2,FALSE)=0,"Spatial Data Missing",VLOOKUP(L152,'G-3 Multipliers'!$L$3:$N$6,2,FALSE)))</f>
        <v/>
      </c>
      <c r="N152" s="505" t="str">
        <f>IF(L152="","",IF(VLOOKUP(L152,'G-3 Multipliers'!$L$3:$N$6,3,FALSE)=0,"Spatial Data Missing",VLOOKUP(L152,'G-3 Multipliers'!$L$3:$N$6,3,FALSE)))</f>
        <v/>
      </c>
      <c r="O152" s="498" t="str">
        <f t="shared" si="12"/>
        <v/>
      </c>
      <c r="P152" s="82"/>
      <c r="Q152" s="82"/>
      <c r="R152" s="507" t="str">
        <f t="shared" si="14"/>
        <v/>
      </c>
      <c r="S152" s="521" t="str">
        <f t="shared" si="15"/>
        <v/>
      </c>
      <c r="T152" s="522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6"/>
        <v/>
      </c>
      <c r="W152" s="520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4" t="str">
        <f>IFERROR(IF(E152="","",VLOOKUP(W152, 'G-3 Multipliers'!$P$2:$Q$6,2,FALSE)),"")</f>
        <v/>
      </c>
      <c r="Y152" s="529" t="str">
        <f t="shared" si="17"/>
        <v/>
      </c>
      <c r="Z152" s="239"/>
      <c r="AA152" s="240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4" t="str">
        <f>IFERROR(INDEX('G-1 All Habitats'!$AG$3:$AG$15,MATCH(D153,'G-1 All Habitats'!$AF$3:$AF$15,0)),"")</f>
        <v/>
      </c>
      <c r="D153" s="146"/>
      <c r="E153" s="79"/>
      <c r="F153" s="246" t="str">
        <f>IFERROR(INDEX('G-1 All Habitats'!$B$3:$B$129,MATCH(E153,'G-1 All Habitats'!$A$3:$A$129,0)),"")</f>
        <v/>
      </c>
      <c r="G153" s="70"/>
      <c r="H153" s="498" t="str">
        <f>IF(F153="","",VLOOKUP(F153,'G-1 All Habitats'!$B$2:$M$129,10,FALSE))</f>
        <v/>
      </c>
      <c r="I153" s="499" t="str">
        <f>IFERROR(VLOOKUP(H153,'G-1 All Habitats'!$V$3:$W$7,2,FALSE),"")</f>
        <v/>
      </c>
      <c r="J153" s="71"/>
      <c r="K153" s="499" t="str">
        <f>IFERROR(INDEX('G-8 Condition Look up'!$A$3:$H$130,MATCH(F153,'G-8 Condition Look up'!$A$3:$A$130,0),MATCH(J153,'G-8 Condition Look up'!$A$3:$H$3,0)),"")</f>
        <v/>
      </c>
      <c r="L153" s="71"/>
      <c r="M153" s="507" t="str">
        <f>IF(L153="","",IF(VLOOKUP(L153,'G-3 Multipliers'!$L$3:$N$6,2,FALSE)=0,"Spatial Data Missing",VLOOKUP(L153,'G-3 Multipliers'!$L$3:$N$6,2,FALSE)))</f>
        <v/>
      </c>
      <c r="N153" s="505" t="str">
        <f>IF(L153="","",IF(VLOOKUP(L153,'G-3 Multipliers'!$L$3:$N$6,3,FALSE)=0,"Spatial Data Missing",VLOOKUP(L153,'G-3 Multipliers'!$L$3:$N$6,3,FALSE)))</f>
        <v/>
      </c>
      <c r="O153" s="498" t="str">
        <f t="shared" si="12"/>
        <v/>
      </c>
      <c r="P153" s="82"/>
      <c r="Q153" s="82"/>
      <c r="R153" s="507" t="str">
        <f t="shared" si="14"/>
        <v/>
      </c>
      <c r="S153" s="521" t="str">
        <f t="shared" si="15"/>
        <v/>
      </c>
      <c r="T153" s="522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6"/>
        <v/>
      </c>
      <c r="W153" s="520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4" t="str">
        <f>IFERROR(IF(E153="","",VLOOKUP(W153, 'G-3 Multipliers'!$P$2:$Q$6,2,FALSE)),"")</f>
        <v/>
      </c>
      <c r="Y153" s="529" t="str">
        <f t="shared" si="17"/>
        <v/>
      </c>
      <c r="Z153" s="239"/>
      <c r="AA153" s="240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4" t="str">
        <f>IFERROR(INDEX('G-1 All Habitats'!$AG$3:$AG$15,MATCH(D154,'G-1 All Habitats'!$AF$3:$AF$15,0)),"")</f>
        <v/>
      </c>
      <c r="D154" s="146"/>
      <c r="E154" s="79"/>
      <c r="F154" s="246" t="str">
        <f>IFERROR(INDEX('G-1 All Habitats'!$B$3:$B$129,MATCH(E154,'G-1 All Habitats'!$A$3:$A$129,0)),"")</f>
        <v/>
      </c>
      <c r="G154" s="70"/>
      <c r="H154" s="498" t="str">
        <f>IF(F154="","",VLOOKUP(F154,'G-1 All Habitats'!$B$2:$M$129,10,FALSE))</f>
        <v/>
      </c>
      <c r="I154" s="499" t="str">
        <f>IFERROR(VLOOKUP(H154,'G-1 All Habitats'!$V$3:$W$7,2,FALSE),"")</f>
        <v/>
      </c>
      <c r="J154" s="71"/>
      <c r="K154" s="499" t="str">
        <f>IFERROR(INDEX('G-8 Condition Look up'!$A$3:$H$130,MATCH(F154,'G-8 Condition Look up'!$A$3:$A$130,0),MATCH(J154,'G-8 Condition Look up'!$A$3:$H$3,0)),"")</f>
        <v/>
      </c>
      <c r="L154" s="71"/>
      <c r="M154" s="507" t="str">
        <f>IF(L154="","",IF(VLOOKUP(L154,'G-3 Multipliers'!$L$3:$N$6,2,FALSE)=0,"Spatial Data Missing",VLOOKUP(L154,'G-3 Multipliers'!$L$3:$N$6,2,FALSE)))</f>
        <v/>
      </c>
      <c r="N154" s="505" t="str">
        <f>IF(L154="","",IF(VLOOKUP(L154,'G-3 Multipliers'!$L$3:$N$6,3,FALSE)=0,"Spatial Data Missing",VLOOKUP(L154,'G-3 Multipliers'!$L$3:$N$6,3,FALSE)))</f>
        <v/>
      </c>
      <c r="O154" s="498" t="str">
        <f t="shared" si="12"/>
        <v/>
      </c>
      <c r="P154" s="82"/>
      <c r="Q154" s="82"/>
      <c r="R154" s="507" t="str">
        <f t="shared" si="14"/>
        <v/>
      </c>
      <c r="S154" s="521" t="str">
        <f t="shared" si="15"/>
        <v/>
      </c>
      <c r="T154" s="522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6"/>
        <v/>
      </c>
      <c r="W154" s="520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4" t="str">
        <f>IFERROR(IF(E154="","",VLOOKUP(W154, 'G-3 Multipliers'!$P$2:$Q$6,2,FALSE)),"")</f>
        <v/>
      </c>
      <c r="Y154" s="529" t="str">
        <f t="shared" si="17"/>
        <v/>
      </c>
      <c r="Z154" s="239"/>
      <c r="AA154" s="240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4" t="str">
        <f>IFERROR(INDEX('G-1 All Habitats'!$AG$3:$AG$15,MATCH(D155,'G-1 All Habitats'!$AF$3:$AF$15,0)),"")</f>
        <v/>
      </c>
      <c r="D155" s="146"/>
      <c r="E155" s="79"/>
      <c r="F155" s="246" t="str">
        <f>IFERROR(INDEX('G-1 All Habitats'!$B$3:$B$129,MATCH(E155,'G-1 All Habitats'!$A$3:$A$129,0)),"")</f>
        <v/>
      </c>
      <c r="G155" s="70"/>
      <c r="H155" s="498" t="str">
        <f>IF(F155="","",VLOOKUP(F155,'G-1 All Habitats'!$B$2:$M$129,10,FALSE))</f>
        <v/>
      </c>
      <c r="I155" s="499" t="str">
        <f>IFERROR(VLOOKUP(H155,'G-1 All Habitats'!$V$3:$W$7,2,FALSE),"")</f>
        <v/>
      </c>
      <c r="J155" s="71"/>
      <c r="K155" s="499" t="str">
        <f>IFERROR(INDEX('G-8 Condition Look up'!$A$3:$H$130,MATCH(F155,'G-8 Condition Look up'!$A$3:$A$130,0),MATCH(J155,'G-8 Condition Look up'!$A$3:$H$3,0)),"")</f>
        <v/>
      </c>
      <c r="L155" s="71"/>
      <c r="M155" s="507" t="str">
        <f>IF(L155="","",IF(VLOOKUP(L155,'G-3 Multipliers'!$L$3:$N$6,2,FALSE)=0,"Spatial Data Missing",VLOOKUP(L155,'G-3 Multipliers'!$L$3:$N$6,2,FALSE)))</f>
        <v/>
      </c>
      <c r="N155" s="505" t="str">
        <f>IF(L155="","",IF(VLOOKUP(L155,'G-3 Multipliers'!$L$3:$N$6,3,FALSE)=0,"Spatial Data Missing",VLOOKUP(L155,'G-3 Multipliers'!$L$3:$N$6,3,FALSE)))</f>
        <v/>
      </c>
      <c r="O155" s="498" t="str">
        <f t="shared" si="12"/>
        <v/>
      </c>
      <c r="P155" s="82"/>
      <c r="Q155" s="82"/>
      <c r="R155" s="507" t="str">
        <f t="shared" si="14"/>
        <v/>
      </c>
      <c r="S155" s="521" t="str">
        <f t="shared" si="15"/>
        <v/>
      </c>
      <c r="T155" s="522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6"/>
        <v/>
      </c>
      <c r="W155" s="520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4" t="str">
        <f>IFERROR(IF(E155="","",VLOOKUP(W155, 'G-3 Multipliers'!$P$2:$Q$6,2,FALSE)),"")</f>
        <v/>
      </c>
      <c r="Y155" s="529" t="str">
        <f t="shared" si="17"/>
        <v/>
      </c>
      <c r="Z155" s="239"/>
      <c r="AA155" s="240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4" t="str">
        <f>IFERROR(INDEX('G-1 All Habitats'!$AG$3:$AG$15,MATCH(D156,'G-1 All Habitats'!$AF$3:$AF$15,0)),"")</f>
        <v/>
      </c>
      <c r="D156" s="146"/>
      <c r="E156" s="79"/>
      <c r="F156" s="246" t="str">
        <f>IFERROR(INDEX('G-1 All Habitats'!$B$3:$B$129,MATCH(E156,'G-1 All Habitats'!$A$3:$A$129,0)),"")</f>
        <v/>
      </c>
      <c r="G156" s="70"/>
      <c r="H156" s="498" t="str">
        <f>IF(F156="","",VLOOKUP(F156,'G-1 All Habitats'!$B$2:$M$129,10,FALSE))</f>
        <v/>
      </c>
      <c r="I156" s="499" t="str">
        <f>IFERROR(VLOOKUP(H156,'G-1 All Habitats'!$V$3:$W$7,2,FALSE),"")</f>
        <v/>
      </c>
      <c r="J156" s="71"/>
      <c r="K156" s="499" t="str">
        <f>IFERROR(INDEX('G-8 Condition Look up'!$A$3:$H$130,MATCH(F156,'G-8 Condition Look up'!$A$3:$A$130,0),MATCH(J156,'G-8 Condition Look up'!$A$3:$H$3,0)),"")</f>
        <v/>
      </c>
      <c r="L156" s="71"/>
      <c r="M156" s="507" t="str">
        <f>IF(L156="","",IF(VLOOKUP(L156,'G-3 Multipliers'!$L$3:$N$6,2,FALSE)=0,"Spatial Data Missing",VLOOKUP(L156,'G-3 Multipliers'!$L$3:$N$6,2,FALSE)))</f>
        <v/>
      </c>
      <c r="N156" s="505" t="str">
        <f>IF(L156="","",IF(VLOOKUP(L156,'G-3 Multipliers'!$L$3:$N$6,3,FALSE)=0,"Spatial Data Missing",VLOOKUP(L156,'G-3 Multipliers'!$L$3:$N$6,3,FALSE)))</f>
        <v/>
      </c>
      <c r="O156" s="498" t="str">
        <f t="shared" si="12"/>
        <v/>
      </c>
      <c r="P156" s="82"/>
      <c r="Q156" s="82"/>
      <c r="R156" s="507" t="str">
        <f t="shared" si="14"/>
        <v/>
      </c>
      <c r="S156" s="521" t="str">
        <f t="shared" si="15"/>
        <v/>
      </c>
      <c r="T156" s="522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6"/>
        <v/>
      </c>
      <c r="W156" s="520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4" t="str">
        <f>IFERROR(IF(E156="","",VLOOKUP(W156, 'G-3 Multipliers'!$P$2:$Q$6,2,FALSE)),"")</f>
        <v/>
      </c>
      <c r="Y156" s="529" t="str">
        <f t="shared" si="17"/>
        <v/>
      </c>
      <c r="Z156" s="239"/>
      <c r="AA156" s="240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4" t="str">
        <f>IFERROR(INDEX('G-1 All Habitats'!$AG$3:$AG$15,MATCH(D157,'G-1 All Habitats'!$AF$3:$AF$15,0)),"")</f>
        <v/>
      </c>
      <c r="D157" s="146"/>
      <c r="E157" s="79"/>
      <c r="F157" s="246" t="str">
        <f>IFERROR(INDEX('G-1 All Habitats'!$B$3:$B$129,MATCH(E157,'G-1 All Habitats'!$A$3:$A$129,0)),"")</f>
        <v/>
      </c>
      <c r="G157" s="70"/>
      <c r="H157" s="498" t="str">
        <f>IF(F157="","",VLOOKUP(F157,'G-1 All Habitats'!$B$2:$M$129,10,FALSE))</f>
        <v/>
      </c>
      <c r="I157" s="499" t="str">
        <f>IFERROR(VLOOKUP(H157,'G-1 All Habitats'!$V$3:$W$7,2,FALSE),"")</f>
        <v/>
      </c>
      <c r="J157" s="71"/>
      <c r="K157" s="499" t="str">
        <f>IFERROR(INDEX('G-8 Condition Look up'!$A$3:$H$130,MATCH(F157,'G-8 Condition Look up'!$A$3:$A$130,0),MATCH(J157,'G-8 Condition Look up'!$A$3:$H$3,0)),"")</f>
        <v/>
      </c>
      <c r="L157" s="71"/>
      <c r="M157" s="507" t="str">
        <f>IF(L157="","",IF(VLOOKUP(L157,'G-3 Multipliers'!$L$3:$N$6,2,FALSE)=0,"Spatial Data Missing",VLOOKUP(L157,'G-3 Multipliers'!$L$3:$N$6,2,FALSE)))</f>
        <v/>
      </c>
      <c r="N157" s="505" t="str">
        <f>IF(L157="","",IF(VLOOKUP(L157,'G-3 Multipliers'!$L$3:$N$6,3,FALSE)=0,"Spatial Data Missing",VLOOKUP(L157,'G-3 Multipliers'!$L$3:$N$6,3,FALSE)))</f>
        <v/>
      </c>
      <c r="O157" s="498" t="str">
        <f t="shared" si="12"/>
        <v/>
      </c>
      <c r="P157" s="82"/>
      <c r="Q157" s="82"/>
      <c r="R157" s="507" t="str">
        <f t="shared" si="14"/>
        <v/>
      </c>
      <c r="S157" s="521" t="str">
        <f t="shared" si="15"/>
        <v/>
      </c>
      <c r="T157" s="522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6"/>
        <v/>
      </c>
      <c r="W157" s="520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4" t="str">
        <f>IFERROR(IF(E157="","",VLOOKUP(W157, 'G-3 Multipliers'!$P$2:$Q$6,2,FALSE)),"")</f>
        <v/>
      </c>
      <c r="Y157" s="529" t="str">
        <f t="shared" si="17"/>
        <v/>
      </c>
      <c r="Z157" s="239"/>
      <c r="AA157" s="240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4" t="str">
        <f>IFERROR(INDEX('G-1 All Habitats'!$AG$3:$AG$15,MATCH(D158,'G-1 All Habitats'!$AF$3:$AF$15,0)),"")</f>
        <v/>
      </c>
      <c r="D158" s="146"/>
      <c r="E158" s="79"/>
      <c r="F158" s="246" t="str">
        <f>IFERROR(INDEX('G-1 All Habitats'!$B$3:$B$129,MATCH(E158,'G-1 All Habitats'!$A$3:$A$129,0)),"")</f>
        <v/>
      </c>
      <c r="G158" s="70"/>
      <c r="H158" s="498" t="str">
        <f>IF(F158="","",VLOOKUP(F158,'G-1 All Habitats'!$B$2:$M$129,10,FALSE))</f>
        <v/>
      </c>
      <c r="I158" s="499" t="str">
        <f>IFERROR(VLOOKUP(H158,'G-1 All Habitats'!$V$3:$W$7,2,FALSE),"")</f>
        <v/>
      </c>
      <c r="J158" s="71"/>
      <c r="K158" s="499" t="str">
        <f>IFERROR(INDEX('G-8 Condition Look up'!$A$3:$H$130,MATCH(F158,'G-8 Condition Look up'!$A$3:$A$130,0),MATCH(J158,'G-8 Condition Look up'!$A$3:$H$3,0)),"")</f>
        <v/>
      </c>
      <c r="L158" s="71"/>
      <c r="M158" s="507" t="str">
        <f>IF(L158="","",IF(VLOOKUP(L158,'G-3 Multipliers'!$L$3:$N$6,2,FALSE)=0,"Spatial Data Missing",VLOOKUP(L158,'G-3 Multipliers'!$L$3:$N$6,2,FALSE)))</f>
        <v/>
      </c>
      <c r="N158" s="505" t="str">
        <f>IF(L158="","",IF(VLOOKUP(L158,'G-3 Multipliers'!$L$3:$N$6,3,FALSE)=0,"Spatial Data Missing",VLOOKUP(L158,'G-3 Multipliers'!$L$3:$N$6,3,FALSE)))</f>
        <v/>
      </c>
      <c r="O158" s="498" t="str">
        <f t="shared" si="12"/>
        <v/>
      </c>
      <c r="P158" s="82"/>
      <c r="Q158" s="82"/>
      <c r="R158" s="507" t="str">
        <f t="shared" si="14"/>
        <v/>
      </c>
      <c r="S158" s="521" t="str">
        <f t="shared" si="15"/>
        <v/>
      </c>
      <c r="T158" s="522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6"/>
        <v/>
      </c>
      <c r="W158" s="520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4" t="str">
        <f>IFERROR(IF(E158="","",VLOOKUP(W158, 'G-3 Multipliers'!$P$2:$Q$6,2,FALSE)),"")</f>
        <v/>
      </c>
      <c r="Y158" s="529" t="str">
        <f t="shared" si="17"/>
        <v/>
      </c>
      <c r="Z158" s="239"/>
      <c r="AA158" s="240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4" t="str">
        <f>IFERROR(INDEX('G-1 All Habitats'!$AG$3:$AG$15,MATCH(D159,'G-1 All Habitats'!$AF$3:$AF$15,0)),"")</f>
        <v/>
      </c>
      <c r="D159" s="146"/>
      <c r="E159" s="79"/>
      <c r="F159" s="246" t="str">
        <f>IFERROR(INDEX('G-1 All Habitats'!$B$3:$B$129,MATCH(E159,'G-1 All Habitats'!$A$3:$A$129,0)),"")</f>
        <v/>
      </c>
      <c r="G159" s="70"/>
      <c r="H159" s="498" t="str">
        <f>IF(F159="","",VLOOKUP(F159,'G-1 All Habitats'!$B$2:$M$129,10,FALSE))</f>
        <v/>
      </c>
      <c r="I159" s="499" t="str">
        <f>IFERROR(VLOOKUP(H159,'G-1 All Habitats'!$V$3:$W$7,2,FALSE),"")</f>
        <v/>
      </c>
      <c r="J159" s="71"/>
      <c r="K159" s="499" t="str">
        <f>IFERROR(INDEX('G-8 Condition Look up'!$A$3:$H$130,MATCH(F159,'G-8 Condition Look up'!$A$3:$A$130,0),MATCH(J159,'G-8 Condition Look up'!$A$3:$H$3,0)),"")</f>
        <v/>
      </c>
      <c r="L159" s="71"/>
      <c r="M159" s="507" t="str">
        <f>IF(L159="","",IF(VLOOKUP(L159,'G-3 Multipliers'!$L$3:$N$6,2,FALSE)=0,"Spatial Data Missing",VLOOKUP(L159,'G-3 Multipliers'!$L$3:$N$6,2,FALSE)))</f>
        <v/>
      </c>
      <c r="N159" s="505" t="str">
        <f>IF(L159="","",IF(VLOOKUP(L159,'G-3 Multipliers'!$L$3:$N$6,3,FALSE)=0,"Spatial Data Missing",VLOOKUP(L159,'G-3 Multipliers'!$L$3:$N$6,3,FALSE)))</f>
        <v/>
      </c>
      <c r="O159" s="498" t="str">
        <f t="shared" si="12"/>
        <v/>
      </c>
      <c r="P159" s="82"/>
      <c r="Q159" s="82"/>
      <c r="R159" s="507" t="str">
        <f t="shared" si="14"/>
        <v/>
      </c>
      <c r="S159" s="521" t="str">
        <f t="shared" si="15"/>
        <v/>
      </c>
      <c r="T159" s="522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6"/>
        <v/>
      </c>
      <c r="W159" s="520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4" t="str">
        <f>IFERROR(IF(E159="","",VLOOKUP(W159, 'G-3 Multipliers'!$P$2:$Q$6,2,FALSE)),"")</f>
        <v/>
      </c>
      <c r="Y159" s="529" t="str">
        <f t="shared" si="17"/>
        <v/>
      </c>
      <c r="Z159" s="239"/>
      <c r="AA159" s="240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4" t="str">
        <f>IFERROR(INDEX('G-1 All Habitats'!$AG$3:$AG$15,MATCH(D160,'G-1 All Habitats'!$AF$3:$AF$15,0)),"")</f>
        <v/>
      </c>
      <c r="D160" s="146"/>
      <c r="E160" s="79"/>
      <c r="F160" s="246" t="str">
        <f>IFERROR(INDEX('G-1 All Habitats'!$B$3:$B$129,MATCH(E160,'G-1 All Habitats'!$A$3:$A$129,0)),"")</f>
        <v/>
      </c>
      <c r="G160" s="70"/>
      <c r="H160" s="498" t="str">
        <f>IF(F160="","",VLOOKUP(F160,'G-1 All Habitats'!$B$2:$M$129,10,FALSE))</f>
        <v/>
      </c>
      <c r="I160" s="499" t="str">
        <f>IFERROR(VLOOKUP(H160,'G-1 All Habitats'!$V$3:$W$7,2,FALSE),"")</f>
        <v/>
      </c>
      <c r="J160" s="71"/>
      <c r="K160" s="499" t="str">
        <f>IFERROR(INDEX('G-8 Condition Look up'!$A$3:$H$130,MATCH(F160,'G-8 Condition Look up'!$A$3:$A$130,0),MATCH(J160,'G-8 Condition Look up'!$A$3:$H$3,0)),"")</f>
        <v/>
      </c>
      <c r="L160" s="71"/>
      <c r="M160" s="507" t="str">
        <f>IF(L160="","",IF(VLOOKUP(L160,'G-3 Multipliers'!$L$3:$N$6,2,FALSE)=0,"Spatial Data Missing",VLOOKUP(L160,'G-3 Multipliers'!$L$3:$N$6,2,FALSE)))</f>
        <v/>
      </c>
      <c r="N160" s="505" t="str">
        <f>IF(L160="","",IF(VLOOKUP(L160,'G-3 Multipliers'!$L$3:$N$6,3,FALSE)=0,"Spatial Data Missing",VLOOKUP(L160,'G-3 Multipliers'!$L$3:$N$6,3,FALSE)))</f>
        <v/>
      </c>
      <c r="O160" s="498" t="str">
        <f t="shared" si="12"/>
        <v/>
      </c>
      <c r="P160" s="82"/>
      <c r="Q160" s="82"/>
      <c r="R160" s="507" t="str">
        <f t="shared" si="14"/>
        <v/>
      </c>
      <c r="S160" s="521" t="str">
        <f t="shared" si="15"/>
        <v/>
      </c>
      <c r="T160" s="522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6"/>
        <v/>
      </c>
      <c r="W160" s="520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4" t="str">
        <f>IFERROR(IF(E160="","",VLOOKUP(W160, 'G-3 Multipliers'!$P$2:$Q$6,2,FALSE)),"")</f>
        <v/>
      </c>
      <c r="Y160" s="529" t="str">
        <f t="shared" si="17"/>
        <v/>
      </c>
      <c r="Z160" s="239"/>
      <c r="AA160" s="240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4" t="str">
        <f>IFERROR(INDEX('G-1 All Habitats'!$AG$3:$AG$15,MATCH(D161,'G-1 All Habitats'!$AF$3:$AF$15,0)),"")</f>
        <v/>
      </c>
      <c r="D161" s="146"/>
      <c r="E161" s="79"/>
      <c r="F161" s="246" t="str">
        <f>IFERROR(INDEX('G-1 All Habitats'!$B$3:$B$129,MATCH(E161,'G-1 All Habitats'!$A$3:$A$129,0)),"")</f>
        <v/>
      </c>
      <c r="G161" s="70"/>
      <c r="H161" s="498" t="str">
        <f>IF(F161="","",VLOOKUP(F161,'G-1 All Habitats'!$B$2:$M$129,10,FALSE))</f>
        <v/>
      </c>
      <c r="I161" s="499" t="str">
        <f>IFERROR(VLOOKUP(H161,'G-1 All Habitats'!$V$3:$W$7,2,FALSE),"")</f>
        <v/>
      </c>
      <c r="J161" s="71"/>
      <c r="K161" s="499" t="str">
        <f>IFERROR(INDEX('G-8 Condition Look up'!$A$3:$H$130,MATCH(F161,'G-8 Condition Look up'!$A$3:$A$130,0),MATCH(J161,'G-8 Condition Look up'!$A$3:$H$3,0)),"")</f>
        <v/>
      </c>
      <c r="L161" s="71"/>
      <c r="M161" s="507" t="str">
        <f>IF(L161="","",IF(VLOOKUP(L161,'G-3 Multipliers'!$L$3:$N$6,2,FALSE)=0,"Spatial Data Missing",VLOOKUP(L161,'G-3 Multipliers'!$L$3:$N$6,2,FALSE)))</f>
        <v/>
      </c>
      <c r="N161" s="505" t="str">
        <f>IF(L161="","",IF(VLOOKUP(L161,'G-3 Multipliers'!$L$3:$N$6,3,FALSE)=0,"Spatial Data Missing",VLOOKUP(L161,'G-3 Multipliers'!$L$3:$N$6,3,FALSE)))</f>
        <v/>
      </c>
      <c r="O161" s="498" t="str">
        <f t="shared" si="12"/>
        <v/>
      </c>
      <c r="P161" s="82"/>
      <c r="Q161" s="82"/>
      <c r="R161" s="507" t="str">
        <f t="shared" si="14"/>
        <v/>
      </c>
      <c r="S161" s="521" t="str">
        <f t="shared" si="15"/>
        <v/>
      </c>
      <c r="T161" s="522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6"/>
        <v/>
      </c>
      <c r="W161" s="520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4" t="str">
        <f>IFERROR(IF(E161="","",VLOOKUP(W161, 'G-3 Multipliers'!$P$2:$Q$6,2,FALSE)),"")</f>
        <v/>
      </c>
      <c r="Y161" s="529" t="str">
        <f t="shared" si="17"/>
        <v/>
      </c>
      <c r="Z161" s="239"/>
      <c r="AA161" s="240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4" t="str">
        <f>IFERROR(INDEX('G-1 All Habitats'!$AG$3:$AG$15,MATCH(D162,'G-1 All Habitats'!$AF$3:$AF$15,0)),"")</f>
        <v/>
      </c>
      <c r="D162" s="146"/>
      <c r="E162" s="79"/>
      <c r="F162" s="246" t="str">
        <f>IFERROR(INDEX('G-1 All Habitats'!$B$3:$B$129,MATCH(E162,'G-1 All Habitats'!$A$3:$A$129,0)),"")</f>
        <v/>
      </c>
      <c r="G162" s="70"/>
      <c r="H162" s="498" t="str">
        <f>IF(F162="","",VLOOKUP(F162,'G-1 All Habitats'!$B$2:$M$129,10,FALSE))</f>
        <v/>
      </c>
      <c r="I162" s="499" t="str">
        <f>IFERROR(VLOOKUP(H162,'G-1 All Habitats'!$V$3:$W$7,2,FALSE),"")</f>
        <v/>
      </c>
      <c r="J162" s="71"/>
      <c r="K162" s="499" t="str">
        <f>IFERROR(INDEX('G-8 Condition Look up'!$A$3:$H$130,MATCH(F162,'G-8 Condition Look up'!$A$3:$A$130,0),MATCH(J162,'G-8 Condition Look up'!$A$3:$H$3,0)),"")</f>
        <v/>
      </c>
      <c r="L162" s="71"/>
      <c r="M162" s="507" t="str">
        <f>IF(L162="","",IF(VLOOKUP(L162,'G-3 Multipliers'!$L$3:$N$6,2,FALSE)=0,"Spatial Data Missing",VLOOKUP(L162,'G-3 Multipliers'!$L$3:$N$6,2,FALSE)))</f>
        <v/>
      </c>
      <c r="N162" s="505" t="str">
        <f>IF(L162="","",IF(VLOOKUP(L162,'G-3 Multipliers'!$L$3:$N$6,3,FALSE)=0,"Spatial Data Missing",VLOOKUP(L162,'G-3 Multipliers'!$L$3:$N$6,3,FALSE)))</f>
        <v/>
      </c>
      <c r="O162" s="498" t="str">
        <f t="shared" si="12"/>
        <v/>
      </c>
      <c r="P162" s="82"/>
      <c r="Q162" s="82"/>
      <c r="R162" s="507" t="str">
        <f t="shared" si="14"/>
        <v/>
      </c>
      <c r="S162" s="521" t="str">
        <f t="shared" si="15"/>
        <v/>
      </c>
      <c r="T162" s="522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6"/>
        <v/>
      </c>
      <c r="W162" s="520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4" t="str">
        <f>IFERROR(IF(E162="","",VLOOKUP(W162, 'G-3 Multipliers'!$P$2:$Q$6,2,FALSE)),"")</f>
        <v/>
      </c>
      <c r="Y162" s="529" t="str">
        <f t="shared" si="17"/>
        <v/>
      </c>
      <c r="Z162" s="239"/>
      <c r="AA162" s="240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4" t="str">
        <f>IFERROR(INDEX('G-1 All Habitats'!$AG$3:$AG$15,MATCH(D163,'G-1 All Habitats'!$AF$3:$AF$15,0)),"")</f>
        <v/>
      </c>
      <c r="D163" s="146"/>
      <c r="E163" s="79"/>
      <c r="F163" s="246" t="str">
        <f>IFERROR(INDEX('G-1 All Habitats'!$B$3:$B$129,MATCH(E163,'G-1 All Habitats'!$A$3:$A$129,0)),"")</f>
        <v/>
      </c>
      <c r="G163" s="70"/>
      <c r="H163" s="498" t="str">
        <f>IF(F163="","",VLOOKUP(F163,'G-1 All Habitats'!$B$2:$M$129,10,FALSE))</f>
        <v/>
      </c>
      <c r="I163" s="499" t="str">
        <f>IFERROR(VLOOKUP(H163,'G-1 All Habitats'!$V$3:$W$7,2,FALSE),"")</f>
        <v/>
      </c>
      <c r="J163" s="71"/>
      <c r="K163" s="499" t="str">
        <f>IFERROR(INDEX('G-8 Condition Look up'!$A$3:$H$130,MATCH(F163,'G-8 Condition Look up'!$A$3:$A$130,0),MATCH(J163,'G-8 Condition Look up'!$A$3:$H$3,0)),"")</f>
        <v/>
      </c>
      <c r="L163" s="71"/>
      <c r="M163" s="507" t="str">
        <f>IF(L163="","",IF(VLOOKUP(L163,'G-3 Multipliers'!$L$3:$N$6,2,FALSE)=0,"Spatial Data Missing",VLOOKUP(L163,'G-3 Multipliers'!$L$3:$N$6,2,FALSE)))</f>
        <v/>
      </c>
      <c r="N163" s="505" t="str">
        <f>IF(L163="","",IF(VLOOKUP(L163,'G-3 Multipliers'!$L$3:$N$6,3,FALSE)=0,"Spatial Data Missing",VLOOKUP(L163,'G-3 Multipliers'!$L$3:$N$6,3,FALSE)))</f>
        <v/>
      </c>
      <c r="O163" s="498" t="str">
        <f t="shared" si="12"/>
        <v/>
      </c>
      <c r="P163" s="82"/>
      <c r="Q163" s="82"/>
      <c r="R163" s="507" t="str">
        <f t="shared" si="14"/>
        <v/>
      </c>
      <c r="S163" s="521" t="str">
        <f t="shared" si="15"/>
        <v/>
      </c>
      <c r="T163" s="522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6"/>
        <v/>
      </c>
      <c r="W163" s="520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4" t="str">
        <f>IFERROR(IF(E163="","",VLOOKUP(W163, 'G-3 Multipliers'!$P$2:$Q$6,2,FALSE)),"")</f>
        <v/>
      </c>
      <c r="Y163" s="529" t="str">
        <f t="shared" si="17"/>
        <v/>
      </c>
      <c r="Z163" s="239"/>
      <c r="AA163" s="240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4" t="str">
        <f>IFERROR(INDEX('G-1 All Habitats'!$AG$3:$AG$15,MATCH(D164,'G-1 All Habitats'!$AF$3:$AF$15,0)),"")</f>
        <v/>
      </c>
      <c r="D164" s="146"/>
      <c r="E164" s="79"/>
      <c r="F164" s="246" t="str">
        <f>IFERROR(INDEX('G-1 All Habitats'!$B$3:$B$129,MATCH(E164,'G-1 All Habitats'!$A$3:$A$129,0)),"")</f>
        <v/>
      </c>
      <c r="G164" s="70"/>
      <c r="H164" s="498" t="str">
        <f>IF(F164="","",VLOOKUP(F164,'G-1 All Habitats'!$B$2:$M$129,10,FALSE))</f>
        <v/>
      </c>
      <c r="I164" s="499" t="str">
        <f>IFERROR(VLOOKUP(H164,'G-1 All Habitats'!$V$3:$W$7,2,FALSE),"")</f>
        <v/>
      </c>
      <c r="J164" s="71"/>
      <c r="K164" s="499" t="str">
        <f>IFERROR(INDEX('G-8 Condition Look up'!$A$3:$H$130,MATCH(F164,'G-8 Condition Look up'!$A$3:$A$130,0),MATCH(J164,'G-8 Condition Look up'!$A$3:$H$3,0)),"")</f>
        <v/>
      </c>
      <c r="L164" s="71"/>
      <c r="M164" s="507" t="str">
        <f>IF(L164="","",IF(VLOOKUP(L164,'G-3 Multipliers'!$L$3:$N$6,2,FALSE)=0,"Spatial Data Missing",VLOOKUP(L164,'G-3 Multipliers'!$L$3:$N$6,2,FALSE)))</f>
        <v/>
      </c>
      <c r="N164" s="505" t="str">
        <f>IF(L164="","",IF(VLOOKUP(L164,'G-3 Multipliers'!$L$3:$N$6,3,FALSE)=0,"Spatial Data Missing",VLOOKUP(L164,'G-3 Multipliers'!$L$3:$N$6,3,FALSE)))</f>
        <v/>
      </c>
      <c r="O164" s="498" t="str">
        <f t="shared" si="12"/>
        <v/>
      </c>
      <c r="P164" s="82"/>
      <c r="Q164" s="82"/>
      <c r="R164" s="507" t="str">
        <f t="shared" si="14"/>
        <v/>
      </c>
      <c r="S164" s="521" t="str">
        <f t="shared" si="15"/>
        <v/>
      </c>
      <c r="T164" s="522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6"/>
        <v/>
      </c>
      <c r="W164" s="520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4" t="str">
        <f>IFERROR(IF(E164="","",VLOOKUP(W164, 'G-3 Multipliers'!$P$2:$Q$6,2,FALSE)),"")</f>
        <v/>
      </c>
      <c r="Y164" s="529" t="str">
        <f t="shared" si="17"/>
        <v/>
      </c>
      <c r="Z164" s="239"/>
      <c r="AA164" s="240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4" t="str">
        <f>IFERROR(INDEX('G-1 All Habitats'!$AG$3:$AG$15,MATCH(D165,'G-1 All Habitats'!$AF$3:$AF$15,0)),"")</f>
        <v/>
      </c>
      <c r="D165" s="146"/>
      <c r="E165" s="79"/>
      <c r="F165" s="246" t="str">
        <f>IFERROR(INDEX('G-1 All Habitats'!$B$3:$B$129,MATCH(E165,'G-1 All Habitats'!$A$3:$A$129,0)),"")</f>
        <v/>
      </c>
      <c r="G165" s="70"/>
      <c r="H165" s="498" t="str">
        <f>IF(F165="","",VLOOKUP(F165,'G-1 All Habitats'!$B$2:$M$129,10,FALSE))</f>
        <v/>
      </c>
      <c r="I165" s="499" t="str">
        <f>IFERROR(VLOOKUP(H165,'G-1 All Habitats'!$V$3:$W$7,2,FALSE),"")</f>
        <v/>
      </c>
      <c r="J165" s="71"/>
      <c r="K165" s="499" t="str">
        <f>IFERROR(INDEX('G-8 Condition Look up'!$A$3:$H$130,MATCH(F165,'G-8 Condition Look up'!$A$3:$A$130,0),MATCH(J165,'G-8 Condition Look up'!$A$3:$H$3,0)),"")</f>
        <v/>
      </c>
      <c r="L165" s="71"/>
      <c r="M165" s="507" t="str">
        <f>IF(L165="","",IF(VLOOKUP(L165,'G-3 Multipliers'!$L$3:$N$6,2,FALSE)=0,"Spatial Data Missing",VLOOKUP(L165,'G-3 Multipliers'!$L$3:$N$6,2,FALSE)))</f>
        <v/>
      </c>
      <c r="N165" s="505" t="str">
        <f>IF(L165="","",IF(VLOOKUP(L165,'G-3 Multipliers'!$L$3:$N$6,3,FALSE)=0,"Spatial Data Missing",VLOOKUP(L165,'G-3 Multipliers'!$L$3:$N$6,3,FALSE)))</f>
        <v/>
      </c>
      <c r="O165" s="498" t="str">
        <f t="shared" si="12"/>
        <v/>
      </c>
      <c r="P165" s="82"/>
      <c r="Q165" s="82"/>
      <c r="R165" s="507" t="str">
        <f t="shared" si="14"/>
        <v/>
      </c>
      <c r="S165" s="521" t="str">
        <f t="shared" si="15"/>
        <v/>
      </c>
      <c r="T165" s="522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6"/>
        <v/>
      </c>
      <c r="W165" s="520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4" t="str">
        <f>IFERROR(IF(E165="","",VLOOKUP(W165, 'G-3 Multipliers'!$P$2:$Q$6,2,FALSE)),"")</f>
        <v/>
      </c>
      <c r="Y165" s="529" t="str">
        <f t="shared" si="17"/>
        <v/>
      </c>
      <c r="Z165" s="239"/>
      <c r="AA165" s="240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4" t="str">
        <f>IFERROR(INDEX('G-1 All Habitats'!$AG$3:$AG$15,MATCH(D166,'G-1 All Habitats'!$AF$3:$AF$15,0)),"")</f>
        <v/>
      </c>
      <c r="D166" s="146"/>
      <c r="E166" s="79"/>
      <c r="F166" s="246" t="str">
        <f>IFERROR(INDEX('G-1 All Habitats'!$B$3:$B$129,MATCH(E166,'G-1 All Habitats'!$A$3:$A$129,0)),"")</f>
        <v/>
      </c>
      <c r="G166" s="70"/>
      <c r="H166" s="498" t="str">
        <f>IF(F166="","",VLOOKUP(F166,'G-1 All Habitats'!$B$2:$M$129,10,FALSE))</f>
        <v/>
      </c>
      <c r="I166" s="499" t="str">
        <f>IFERROR(VLOOKUP(H166,'G-1 All Habitats'!$V$3:$W$7,2,FALSE),"")</f>
        <v/>
      </c>
      <c r="J166" s="71"/>
      <c r="K166" s="499" t="str">
        <f>IFERROR(INDEX('G-8 Condition Look up'!$A$3:$H$130,MATCH(F166,'G-8 Condition Look up'!$A$3:$A$130,0),MATCH(J166,'G-8 Condition Look up'!$A$3:$H$3,0)),"")</f>
        <v/>
      </c>
      <c r="L166" s="71"/>
      <c r="M166" s="507" t="str">
        <f>IF(L166="","",IF(VLOOKUP(L166,'G-3 Multipliers'!$L$3:$N$6,2,FALSE)=0,"Spatial Data Missing",VLOOKUP(L166,'G-3 Multipliers'!$L$3:$N$6,2,FALSE)))</f>
        <v/>
      </c>
      <c r="N166" s="505" t="str">
        <f>IF(L166="","",IF(VLOOKUP(L166,'G-3 Multipliers'!$L$3:$N$6,3,FALSE)=0,"Spatial Data Missing",VLOOKUP(L166,'G-3 Multipliers'!$L$3:$N$6,3,FALSE)))</f>
        <v/>
      </c>
      <c r="O166" s="498" t="str">
        <f t="shared" si="12"/>
        <v/>
      </c>
      <c r="P166" s="82"/>
      <c r="Q166" s="82"/>
      <c r="R166" s="507" t="str">
        <f t="shared" si="14"/>
        <v/>
      </c>
      <c r="S166" s="521" t="str">
        <f t="shared" si="15"/>
        <v/>
      </c>
      <c r="T166" s="522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6"/>
        <v/>
      </c>
      <c r="W166" s="520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4" t="str">
        <f>IFERROR(IF(E166="","",VLOOKUP(W166, 'G-3 Multipliers'!$P$2:$Q$6,2,FALSE)),"")</f>
        <v/>
      </c>
      <c r="Y166" s="529" t="str">
        <f t="shared" si="17"/>
        <v/>
      </c>
      <c r="Z166" s="239"/>
      <c r="AA166" s="240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4" t="str">
        <f>IFERROR(INDEX('G-1 All Habitats'!$AG$3:$AG$15,MATCH(D167,'G-1 All Habitats'!$AF$3:$AF$15,0)),"")</f>
        <v/>
      </c>
      <c r="D167" s="146"/>
      <c r="E167" s="79"/>
      <c r="F167" s="246" t="str">
        <f>IFERROR(INDEX('G-1 All Habitats'!$B$3:$B$129,MATCH(E167,'G-1 All Habitats'!$A$3:$A$129,0)),"")</f>
        <v/>
      </c>
      <c r="G167" s="70"/>
      <c r="H167" s="498" t="str">
        <f>IF(F167="","",VLOOKUP(F167,'G-1 All Habitats'!$B$2:$M$129,10,FALSE))</f>
        <v/>
      </c>
      <c r="I167" s="499" t="str">
        <f>IFERROR(VLOOKUP(H167,'G-1 All Habitats'!$V$3:$W$7,2,FALSE),"")</f>
        <v/>
      </c>
      <c r="J167" s="71"/>
      <c r="K167" s="499" t="str">
        <f>IFERROR(INDEX('G-8 Condition Look up'!$A$3:$H$130,MATCH(F167,'G-8 Condition Look up'!$A$3:$A$130,0),MATCH(J167,'G-8 Condition Look up'!$A$3:$H$3,0)),"")</f>
        <v/>
      </c>
      <c r="L167" s="71"/>
      <c r="M167" s="507" t="str">
        <f>IF(L167="","",IF(VLOOKUP(L167,'G-3 Multipliers'!$L$3:$N$6,2,FALSE)=0,"Spatial Data Missing",VLOOKUP(L167,'G-3 Multipliers'!$L$3:$N$6,2,FALSE)))</f>
        <v/>
      </c>
      <c r="N167" s="505" t="str">
        <f>IF(L167="","",IF(VLOOKUP(L167,'G-3 Multipliers'!$L$3:$N$6,3,FALSE)=0,"Spatial Data Missing",VLOOKUP(L167,'G-3 Multipliers'!$L$3:$N$6,3,FALSE)))</f>
        <v/>
      </c>
      <c r="O167" s="498" t="str">
        <f t="shared" si="12"/>
        <v/>
      </c>
      <c r="P167" s="82"/>
      <c r="Q167" s="82"/>
      <c r="R167" s="507" t="str">
        <f t="shared" si="14"/>
        <v/>
      </c>
      <c r="S167" s="521" t="str">
        <f t="shared" si="15"/>
        <v/>
      </c>
      <c r="T167" s="522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6"/>
        <v/>
      </c>
      <c r="W167" s="520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4" t="str">
        <f>IFERROR(IF(E167="","",VLOOKUP(W167, 'G-3 Multipliers'!$P$2:$Q$6,2,FALSE)),"")</f>
        <v/>
      </c>
      <c r="Y167" s="529" t="str">
        <f t="shared" si="17"/>
        <v/>
      </c>
      <c r="Z167" s="239"/>
      <c r="AA167" s="240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4" t="str">
        <f>IFERROR(INDEX('G-1 All Habitats'!$AG$3:$AG$15,MATCH(D168,'G-1 All Habitats'!$AF$3:$AF$15,0)),"")</f>
        <v/>
      </c>
      <c r="D168" s="146"/>
      <c r="E168" s="79"/>
      <c r="F168" s="246" t="str">
        <f>IFERROR(INDEX('G-1 All Habitats'!$B$3:$B$129,MATCH(E168,'G-1 All Habitats'!$A$3:$A$129,0)),"")</f>
        <v/>
      </c>
      <c r="G168" s="70"/>
      <c r="H168" s="498" t="str">
        <f>IF(F168="","",VLOOKUP(F168,'G-1 All Habitats'!$B$2:$M$129,10,FALSE))</f>
        <v/>
      </c>
      <c r="I168" s="499" t="str">
        <f>IFERROR(VLOOKUP(H168,'G-1 All Habitats'!$V$3:$W$7,2,FALSE),"")</f>
        <v/>
      </c>
      <c r="J168" s="71"/>
      <c r="K168" s="499" t="str">
        <f>IFERROR(INDEX('G-8 Condition Look up'!$A$3:$H$130,MATCH(F168,'G-8 Condition Look up'!$A$3:$A$130,0),MATCH(J168,'G-8 Condition Look up'!$A$3:$H$3,0)),"")</f>
        <v/>
      </c>
      <c r="L168" s="71"/>
      <c r="M168" s="507" t="str">
        <f>IF(L168="","",IF(VLOOKUP(L168,'G-3 Multipliers'!$L$3:$N$6,2,FALSE)=0,"Spatial Data Missing",VLOOKUP(L168,'G-3 Multipliers'!$L$3:$N$6,2,FALSE)))</f>
        <v/>
      </c>
      <c r="N168" s="505" t="str">
        <f>IF(L168="","",IF(VLOOKUP(L168,'G-3 Multipliers'!$L$3:$N$6,3,FALSE)=0,"Spatial Data Missing",VLOOKUP(L168,'G-3 Multipliers'!$L$3:$N$6,3,FALSE)))</f>
        <v/>
      </c>
      <c r="O168" s="498" t="str">
        <f t="shared" si="12"/>
        <v/>
      </c>
      <c r="P168" s="82"/>
      <c r="Q168" s="82"/>
      <c r="R168" s="507" t="str">
        <f t="shared" si="14"/>
        <v/>
      </c>
      <c r="S168" s="521" t="str">
        <f t="shared" si="15"/>
        <v/>
      </c>
      <c r="T168" s="522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6"/>
        <v/>
      </c>
      <c r="W168" s="520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4" t="str">
        <f>IFERROR(IF(E168="","",VLOOKUP(W168, 'G-3 Multipliers'!$P$2:$Q$6,2,FALSE)),"")</f>
        <v/>
      </c>
      <c r="Y168" s="529" t="str">
        <f t="shared" si="17"/>
        <v/>
      </c>
      <c r="Z168" s="239"/>
      <c r="AA168" s="240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4" t="str">
        <f>IFERROR(INDEX('G-1 All Habitats'!$AG$3:$AG$15,MATCH(D169,'G-1 All Habitats'!$AF$3:$AF$15,0)),"")</f>
        <v/>
      </c>
      <c r="D169" s="146"/>
      <c r="E169" s="79"/>
      <c r="F169" s="246" t="str">
        <f>IFERROR(INDEX('G-1 All Habitats'!$B$3:$B$129,MATCH(E169,'G-1 All Habitats'!$A$3:$A$129,0)),"")</f>
        <v/>
      </c>
      <c r="G169" s="70"/>
      <c r="H169" s="498" t="str">
        <f>IF(F169="","",VLOOKUP(F169,'G-1 All Habitats'!$B$2:$M$129,10,FALSE))</f>
        <v/>
      </c>
      <c r="I169" s="499" t="str">
        <f>IFERROR(VLOOKUP(H169,'G-1 All Habitats'!$V$3:$W$7,2,FALSE),"")</f>
        <v/>
      </c>
      <c r="J169" s="71"/>
      <c r="K169" s="499" t="str">
        <f>IFERROR(INDEX('G-8 Condition Look up'!$A$3:$H$130,MATCH(F169,'G-8 Condition Look up'!$A$3:$A$130,0),MATCH(J169,'G-8 Condition Look up'!$A$3:$H$3,0)),"")</f>
        <v/>
      </c>
      <c r="L169" s="71"/>
      <c r="M169" s="507" t="str">
        <f>IF(L169="","",IF(VLOOKUP(L169,'G-3 Multipliers'!$L$3:$N$6,2,FALSE)=0,"Spatial Data Missing",VLOOKUP(L169,'G-3 Multipliers'!$L$3:$N$6,2,FALSE)))</f>
        <v/>
      </c>
      <c r="N169" s="505" t="str">
        <f>IF(L169="","",IF(VLOOKUP(L169,'G-3 Multipliers'!$L$3:$N$6,3,FALSE)=0,"Spatial Data Missing",VLOOKUP(L169,'G-3 Multipliers'!$L$3:$N$6,3,FALSE)))</f>
        <v/>
      </c>
      <c r="O169" s="498" t="str">
        <f t="shared" si="12"/>
        <v/>
      </c>
      <c r="P169" s="82"/>
      <c r="Q169" s="82"/>
      <c r="R169" s="507" t="str">
        <f t="shared" si="14"/>
        <v/>
      </c>
      <c r="S169" s="521" t="str">
        <f t="shared" si="15"/>
        <v/>
      </c>
      <c r="T169" s="522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6"/>
        <v/>
      </c>
      <c r="W169" s="520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4" t="str">
        <f>IFERROR(IF(E169="","",VLOOKUP(W169, 'G-3 Multipliers'!$P$2:$Q$6,2,FALSE)),"")</f>
        <v/>
      </c>
      <c r="Y169" s="529" t="str">
        <f t="shared" si="17"/>
        <v/>
      </c>
      <c r="Z169" s="239"/>
      <c r="AA169" s="240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4" t="str">
        <f>IFERROR(INDEX('G-1 All Habitats'!$AG$3:$AG$15,MATCH(D170,'G-1 All Habitats'!$AF$3:$AF$15,0)),"")</f>
        <v/>
      </c>
      <c r="D170" s="146"/>
      <c r="E170" s="79"/>
      <c r="F170" s="246" t="str">
        <f>IFERROR(INDEX('G-1 All Habitats'!$B$3:$B$129,MATCH(E170,'G-1 All Habitats'!$A$3:$A$129,0)),"")</f>
        <v/>
      </c>
      <c r="G170" s="70"/>
      <c r="H170" s="498" t="str">
        <f>IF(F170="","",VLOOKUP(F170,'G-1 All Habitats'!$B$2:$M$129,10,FALSE))</f>
        <v/>
      </c>
      <c r="I170" s="499" t="str">
        <f>IFERROR(VLOOKUP(H170,'G-1 All Habitats'!$V$3:$W$7,2,FALSE),"")</f>
        <v/>
      </c>
      <c r="J170" s="71"/>
      <c r="K170" s="499" t="str">
        <f>IFERROR(INDEX('G-8 Condition Look up'!$A$3:$H$130,MATCH(F170,'G-8 Condition Look up'!$A$3:$A$130,0),MATCH(J170,'G-8 Condition Look up'!$A$3:$H$3,0)),"")</f>
        <v/>
      </c>
      <c r="L170" s="71"/>
      <c r="M170" s="507" t="str">
        <f>IF(L170="","",IF(VLOOKUP(L170,'G-3 Multipliers'!$L$3:$N$6,2,FALSE)=0,"Spatial Data Missing",VLOOKUP(L170,'G-3 Multipliers'!$L$3:$N$6,2,FALSE)))</f>
        <v/>
      </c>
      <c r="N170" s="505" t="str">
        <f>IF(L170="","",IF(VLOOKUP(L170,'G-3 Multipliers'!$L$3:$N$6,3,FALSE)=0,"Spatial Data Missing",VLOOKUP(L170,'G-3 Multipliers'!$L$3:$N$6,3,FALSE)))</f>
        <v/>
      </c>
      <c r="O170" s="498" t="str">
        <f t="shared" si="12"/>
        <v/>
      </c>
      <c r="P170" s="82"/>
      <c r="Q170" s="82"/>
      <c r="R170" s="507" t="str">
        <f t="shared" si="14"/>
        <v/>
      </c>
      <c r="S170" s="521" t="str">
        <f t="shared" si="15"/>
        <v/>
      </c>
      <c r="T170" s="522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6"/>
        <v/>
      </c>
      <c r="W170" s="520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4" t="str">
        <f>IFERROR(IF(E170="","",VLOOKUP(W170, 'G-3 Multipliers'!$P$2:$Q$6,2,FALSE)),"")</f>
        <v/>
      </c>
      <c r="Y170" s="529" t="str">
        <f t="shared" si="17"/>
        <v/>
      </c>
      <c r="Z170" s="239"/>
      <c r="AA170" s="240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4" t="str">
        <f>IFERROR(INDEX('G-1 All Habitats'!$AG$3:$AG$15,MATCH(D171,'G-1 All Habitats'!$AF$3:$AF$15,0)),"")</f>
        <v/>
      </c>
      <c r="D171" s="146"/>
      <c r="E171" s="79"/>
      <c r="F171" s="246" t="str">
        <f>IFERROR(INDEX('G-1 All Habitats'!$B$3:$B$129,MATCH(E171,'G-1 All Habitats'!$A$3:$A$129,0)),"")</f>
        <v/>
      </c>
      <c r="G171" s="70"/>
      <c r="H171" s="498" t="str">
        <f>IF(F171="","",VLOOKUP(F171,'G-1 All Habitats'!$B$2:$M$129,10,FALSE))</f>
        <v/>
      </c>
      <c r="I171" s="499" t="str">
        <f>IFERROR(VLOOKUP(H171,'G-1 All Habitats'!$V$3:$W$7,2,FALSE),"")</f>
        <v/>
      </c>
      <c r="J171" s="71"/>
      <c r="K171" s="499" t="str">
        <f>IFERROR(INDEX('G-8 Condition Look up'!$A$3:$H$130,MATCH(F171,'G-8 Condition Look up'!$A$3:$A$130,0),MATCH(J171,'G-8 Condition Look up'!$A$3:$H$3,0)),"")</f>
        <v/>
      </c>
      <c r="L171" s="71"/>
      <c r="M171" s="507" t="str">
        <f>IF(L171="","",IF(VLOOKUP(L171,'G-3 Multipliers'!$L$3:$N$6,2,FALSE)=0,"Spatial Data Missing",VLOOKUP(L171,'G-3 Multipliers'!$L$3:$N$6,2,FALSE)))</f>
        <v/>
      </c>
      <c r="N171" s="505" t="str">
        <f>IF(L171="","",IF(VLOOKUP(L171,'G-3 Multipliers'!$L$3:$N$6,3,FALSE)=0,"Spatial Data Missing",VLOOKUP(L171,'G-3 Multipliers'!$L$3:$N$6,3,FALSE)))</f>
        <v/>
      </c>
      <c r="O171" s="498" t="str">
        <f t="shared" si="12"/>
        <v/>
      </c>
      <c r="P171" s="82"/>
      <c r="Q171" s="82"/>
      <c r="R171" s="507" t="str">
        <f t="shared" si="14"/>
        <v/>
      </c>
      <c r="S171" s="521" t="str">
        <f t="shared" si="15"/>
        <v/>
      </c>
      <c r="T171" s="522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6"/>
        <v/>
      </c>
      <c r="W171" s="520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4" t="str">
        <f>IFERROR(IF(E171="","",VLOOKUP(W171, 'G-3 Multipliers'!$P$2:$Q$6,2,FALSE)),"")</f>
        <v/>
      </c>
      <c r="Y171" s="529" t="str">
        <f t="shared" si="17"/>
        <v/>
      </c>
      <c r="Z171" s="239"/>
      <c r="AA171" s="240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4" t="str">
        <f>IFERROR(INDEX('G-1 All Habitats'!$AG$3:$AG$15,MATCH(D172,'G-1 All Habitats'!$AF$3:$AF$15,0)),"")</f>
        <v/>
      </c>
      <c r="D172" s="146"/>
      <c r="E172" s="79"/>
      <c r="F172" s="246" t="str">
        <f>IFERROR(INDEX('G-1 All Habitats'!$B$3:$B$129,MATCH(E172,'G-1 All Habitats'!$A$3:$A$129,0)),"")</f>
        <v/>
      </c>
      <c r="G172" s="70"/>
      <c r="H172" s="498" t="str">
        <f>IF(F172="","",VLOOKUP(F172,'G-1 All Habitats'!$B$2:$M$129,10,FALSE))</f>
        <v/>
      </c>
      <c r="I172" s="499" t="str">
        <f>IFERROR(VLOOKUP(H172,'G-1 All Habitats'!$V$3:$W$7,2,FALSE),"")</f>
        <v/>
      </c>
      <c r="J172" s="71"/>
      <c r="K172" s="499" t="str">
        <f>IFERROR(INDEX('G-8 Condition Look up'!$A$3:$H$130,MATCH(F172,'G-8 Condition Look up'!$A$3:$A$130,0),MATCH(J172,'G-8 Condition Look up'!$A$3:$H$3,0)),"")</f>
        <v/>
      </c>
      <c r="L172" s="71"/>
      <c r="M172" s="507" t="str">
        <f>IF(L172="","",IF(VLOOKUP(L172,'G-3 Multipliers'!$L$3:$N$6,2,FALSE)=0,"Spatial Data Missing",VLOOKUP(L172,'G-3 Multipliers'!$L$3:$N$6,2,FALSE)))</f>
        <v/>
      </c>
      <c r="N172" s="505" t="str">
        <f>IF(L172="","",IF(VLOOKUP(L172,'G-3 Multipliers'!$L$3:$N$6,3,FALSE)=0,"Spatial Data Missing",VLOOKUP(L172,'G-3 Multipliers'!$L$3:$N$6,3,FALSE)))</f>
        <v/>
      </c>
      <c r="O172" s="498" t="str">
        <f t="shared" si="12"/>
        <v/>
      </c>
      <c r="P172" s="82"/>
      <c r="Q172" s="82"/>
      <c r="R172" s="507" t="str">
        <f t="shared" si="14"/>
        <v/>
      </c>
      <c r="S172" s="521" t="str">
        <f t="shared" si="15"/>
        <v/>
      </c>
      <c r="T172" s="522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6"/>
        <v/>
      </c>
      <c r="W172" s="520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4" t="str">
        <f>IFERROR(IF(E172="","",VLOOKUP(W172, 'G-3 Multipliers'!$P$2:$Q$6,2,FALSE)),"")</f>
        <v/>
      </c>
      <c r="Y172" s="529" t="str">
        <f t="shared" si="17"/>
        <v/>
      </c>
      <c r="Z172" s="239"/>
      <c r="AA172" s="240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4" t="str">
        <f>IFERROR(INDEX('G-1 All Habitats'!$AG$3:$AG$15,MATCH(D173,'G-1 All Habitats'!$AF$3:$AF$15,0)),"")</f>
        <v/>
      </c>
      <c r="D173" s="146"/>
      <c r="E173" s="79"/>
      <c r="F173" s="246" t="str">
        <f>IFERROR(INDEX('G-1 All Habitats'!$B$3:$B$129,MATCH(E173,'G-1 All Habitats'!$A$3:$A$129,0)),"")</f>
        <v/>
      </c>
      <c r="G173" s="70"/>
      <c r="H173" s="498" t="str">
        <f>IF(F173="","",VLOOKUP(F173,'G-1 All Habitats'!$B$2:$M$129,10,FALSE))</f>
        <v/>
      </c>
      <c r="I173" s="499" t="str">
        <f>IFERROR(VLOOKUP(H173,'G-1 All Habitats'!$V$3:$W$7,2,FALSE),"")</f>
        <v/>
      </c>
      <c r="J173" s="71"/>
      <c r="K173" s="499" t="str">
        <f>IFERROR(INDEX('G-8 Condition Look up'!$A$3:$H$130,MATCH(F173,'G-8 Condition Look up'!$A$3:$A$130,0),MATCH(J173,'G-8 Condition Look up'!$A$3:$H$3,0)),"")</f>
        <v/>
      </c>
      <c r="L173" s="71"/>
      <c r="M173" s="507" t="str">
        <f>IF(L173="","",IF(VLOOKUP(L173,'G-3 Multipliers'!$L$3:$N$6,2,FALSE)=0,"Spatial Data Missing",VLOOKUP(L173,'G-3 Multipliers'!$L$3:$N$6,2,FALSE)))</f>
        <v/>
      </c>
      <c r="N173" s="505" t="str">
        <f>IF(L173="","",IF(VLOOKUP(L173,'G-3 Multipliers'!$L$3:$N$6,3,FALSE)=0,"Spatial Data Missing",VLOOKUP(L173,'G-3 Multipliers'!$L$3:$N$6,3,FALSE)))</f>
        <v/>
      </c>
      <c r="O173" s="498" t="str">
        <f t="shared" si="12"/>
        <v/>
      </c>
      <c r="P173" s="82"/>
      <c r="Q173" s="82"/>
      <c r="R173" s="507" t="str">
        <f t="shared" si="14"/>
        <v/>
      </c>
      <c r="S173" s="521" t="str">
        <f t="shared" si="15"/>
        <v/>
      </c>
      <c r="T173" s="522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6"/>
        <v/>
      </c>
      <c r="W173" s="520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4" t="str">
        <f>IFERROR(IF(E173="","",VLOOKUP(W173, 'G-3 Multipliers'!$P$2:$Q$6,2,FALSE)),"")</f>
        <v/>
      </c>
      <c r="Y173" s="529" t="str">
        <f t="shared" si="17"/>
        <v/>
      </c>
      <c r="Z173" s="239"/>
      <c r="AA173" s="240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4" t="str">
        <f>IFERROR(INDEX('G-1 All Habitats'!$AG$3:$AG$15,MATCH(D174,'G-1 All Habitats'!$AF$3:$AF$15,0)),"")</f>
        <v/>
      </c>
      <c r="D174" s="146"/>
      <c r="E174" s="79"/>
      <c r="F174" s="246" t="str">
        <f>IFERROR(INDEX('G-1 All Habitats'!$B$3:$B$129,MATCH(E174,'G-1 All Habitats'!$A$3:$A$129,0)),"")</f>
        <v/>
      </c>
      <c r="G174" s="70"/>
      <c r="H174" s="498" t="str">
        <f>IF(F174="","",VLOOKUP(F174,'G-1 All Habitats'!$B$2:$M$129,10,FALSE))</f>
        <v/>
      </c>
      <c r="I174" s="499" t="str">
        <f>IFERROR(VLOOKUP(H174,'G-1 All Habitats'!$V$3:$W$7,2,FALSE),"")</f>
        <v/>
      </c>
      <c r="J174" s="71"/>
      <c r="K174" s="499" t="str">
        <f>IFERROR(INDEX('G-8 Condition Look up'!$A$3:$H$130,MATCH(F174,'G-8 Condition Look up'!$A$3:$A$130,0),MATCH(J174,'G-8 Condition Look up'!$A$3:$H$3,0)),"")</f>
        <v/>
      </c>
      <c r="L174" s="71"/>
      <c r="M174" s="507" t="str">
        <f>IF(L174="","",IF(VLOOKUP(L174,'G-3 Multipliers'!$L$3:$N$6,2,FALSE)=0,"Spatial Data Missing",VLOOKUP(L174,'G-3 Multipliers'!$L$3:$N$6,2,FALSE)))</f>
        <v/>
      </c>
      <c r="N174" s="505" t="str">
        <f>IF(L174="","",IF(VLOOKUP(L174,'G-3 Multipliers'!$L$3:$N$6,3,FALSE)=0,"Spatial Data Missing",VLOOKUP(L174,'G-3 Multipliers'!$L$3:$N$6,3,FALSE)))</f>
        <v/>
      </c>
      <c r="O174" s="498" t="str">
        <f t="shared" si="12"/>
        <v/>
      </c>
      <c r="P174" s="82"/>
      <c r="Q174" s="82"/>
      <c r="R174" s="507" t="str">
        <f t="shared" si="14"/>
        <v/>
      </c>
      <c r="S174" s="521" t="str">
        <f t="shared" si="15"/>
        <v/>
      </c>
      <c r="T174" s="522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6"/>
        <v/>
      </c>
      <c r="W174" s="520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4" t="str">
        <f>IFERROR(IF(E174="","",VLOOKUP(W174, 'G-3 Multipliers'!$P$2:$Q$6,2,FALSE)),"")</f>
        <v/>
      </c>
      <c r="Y174" s="529" t="str">
        <f t="shared" si="17"/>
        <v/>
      </c>
      <c r="Z174" s="239"/>
      <c r="AA174" s="240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4" t="str">
        <f>IFERROR(INDEX('G-1 All Habitats'!$AG$3:$AG$15,MATCH(D175,'G-1 All Habitats'!$AF$3:$AF$15,0)),"")</f>
        <v/>
      </c>
      <c r="D175" s="146"/>
      <c r="E175" s="79"/>
      <c r="F175" s="246" t="str">
        <f>IFERROR(INDEX('G-1 All Habitats'!$B$3:$B$129,MATCH(E175,'G-1 All Habitats'!$A$3:$A$129,0)),"")</f>
        <v/>
      </c>
      <c r="G175" s="70"/>
      <c r="H175" s="498" t="str">
        <f>IF(F175="","",VLOOKUP(F175,'G-1 All Habitats'!$B$2:$M$129,10,FALSE))</f>
        <v/>
      </c>
      <c r="I175" s="499" t="str">
        <f>IFERROR(VLOOKUP(H175,'G-1 All Habitats'!$V$3:$W$7,2,FALSE),"")</f>
        <v/>
      </c>
      <c r="J175" s="71"/>
      <c r="K175" s="499" t="str">
        <f>IFERROR(INDEX('G-8 Condition Look up'!$A$3:$H$130,MATCH(F175,'G-8 Condition Look up'!$A$3:$A$130,0),MATCH(J175,'G-8 Condition Look up'!$A$3:$H$3,0)),"")</f>
        <v/>
      </c>
      <c r="L175" s="71"/>
      <c r="M175" s="507" t="str">
        <f>IF(L175="","",IF(VLOOKUP(L175,'G-3 Multipliers'!$L$3:$N$6,2,FALSE)=0,"Spatial Data Missing",VLOOKUP(L175,'G-3 Multipliers'!$L$3:$N$6,2,FALSE)))</f>
        <v/>
      </c>
      <c r="N175" s="505" t="str">
        <f>IF(L175="","",IF(VLOOKUP(L175,'G-3 Multipliers'!$L$3:$N$6,3,FALSE)=0,"Spatial Data Missing",VLOOKUP(L175,'G-3 Multipliers'!$L$3:$N$6,3,FALSE)))</f>
        <v/>
      </c>
      <c r="O175" s="498" t="str">
        <f t="shared" si="12"/>
        <v/>
      </c>
      <c r="P175" s="82"/>
      <c r="Q175" s="82"/>
      <c r="R175" s="507" t="str">
        <f t="shared" si="14"/>
        <v/>
      </c>
      <c r="S175" s="521" t="str">
        <f t="shared" si="15"/>
        <v/>
      </c>
      <c r="T175" s="522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6"/>
        <v/>
      </c>
      <c r="W175" s="520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4" t="str">
        <f>IFERROR(IF(E175="","",VLOOKUP(W175, 'G-3 Multipliers'!$P$2:$Q$6,2,FALSE)),"")</f>
        <v/>
      </c>
      <c r="Y175" s="529" t="str">
        <f t="shared" si="17"/>
        <v/>
      </c>
      <c r="Z175" s="239"/>
      <c r="AA175" s="240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4" t="str">
        <f>IFERROR(INDEX('G-1 All Habitats'!$AG$3:$AG$15,MATCH(D176,'G-1 All Habitats'!$AF$3:$AF$15,0)),"")</f>
        <v/>
      </c>
      <c r="D176" s="146"/>
      <c r="E176" s="79"/>
      <c r="F176" s="246" t="str">
        <f>IFERROR(INDEX('G-1 All Habitats'!$B$3:$B$129,MATCH(E176,'G-1 All Habitats'!$A$3:$A$129,0)),"")</f>
        <v/>
      </c>
      <c r="G176" s="70"/>
      <c r="H176" s="498" t="str">
        <f>IF(F176="","",VLOOKUP(F176,'G-1 All Habitats'!$B$2:$M$129,10,FALSE))</f>
        <v/>
      </c>
      <c r="I176" s="499" t="str">
        <f>IFERROR(VLOOKUP(H176,'G-1 All Habitats'!$V$3:$W$7,2,FALSE),"")</f>
        <v/>
      </c>
      <c r="J176" s="71"/>
      <c r="K176" s="499" t="str">
        <f>IFERROR(INDEX('G-8 Condition Look up'!$A$3:$H$130,MATCH(F176,'G-8 Condition Look up'!$A$3:$A$130,0),MATCH(J176,'G-8 Condition Look up'!$A$3:$H$3,0)),"")</f>
        <v/>
      </c>
      <c r="L176" s="71"/>
      <c r="M176" s="507" t="str">
        <f>IF(L176="","",IF(VLOOKUP(L176,'G-3 Multipliers'!$L$3:$N$6,2,FALSE)=0,"Spatial Data Missing",VLOOKUP(L176,'G-3 Multipliers'!$L$3:$N$6,2,FALSE)))</f>
        <v/>
      </c>
      <c r="N176" s="505" t="str">
        <f>IF(L176="","",IF(VLOOKUP(L176,'G-3 Multipliers'!$L$3:$N$6,3,FALSE)=0,"Spatial Data Missing",VLOOKUP(L176,'G-3 Multipliers'!$L$3:$N$6,3,FALSE)))</f>
        <v/>
      </c>
      <c r="O176" s="498" t="str">
        <f t="shared" si="12"/>
        <v/>
      </c>
      <c r="P176" s="82"/>
      <c r="Q176" s="82"/>
      <c r="R176" s="507" t="str">
        <f t="shared" si="14"/>
        <v/>
      </c>
      <c r="S176" s="521" t="str">
        <f t="shared" si="15"/>
        <v/>
      </c>
      <c r="T176" s="522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6"/>
        <v/>
      </c>
      <c r="W176" s="520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4" t="str">
        <f>IFERROR(IF(E176="","",VLOOKUP(W176, 'G-3 Multipliers'!$P$2:$Q$6,2,FALSE)),"")</f>
        <v/>
      </c>
      <c r="Y176" s="529" t="str">
        <f t="shared" si="17"/>
        <v/>
      </c>
      <c r="Z176" s="239"/>
      <c r="AA176" s="240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4" t="str">
        <f>IFERROR(INDEX('G-1 All Habitats'!$AG$3:$AG$15,MATCH(D177,'G-1 All Habitats'!$AF$3:$AF$15,0)),"")</f>
        <v/>
      </c>
      <c r="D177" s="146"/>
      <c r="E177" s="79"/>
      <c r="F177" s="246" t="str">
        <f>IFERROR(INDEX('G-1 All Habitats'!$B$3:$B$129,MATCH(E177,'G-1 All Habitats'!$A$3:$A$129,0)),"")</f>
        <v/>
      </c>
      <c r="G177" s="70"/>
      <c r="H177" s="498" t="str">
        <f>IF(F177="","",VLOOKUP(F177,'G-1 All Habitats'!$B$2:$M$129,10,FALSE))</f>
        <v/>
      </c>
      <c r="I177" s="499" t="str">
        <f>IFERROR(VLOOKUP(H177,'G-1 All Habitats'!$V$3:$W$7,2,FALSE),"")</f>
        <v/>
      </c>
      <c r="J177" s="71"/>
      <c r="K177" s="499" t="str">
        <f>IFERROR(INDEX('G-8 Condition Look up'!$A$3:$H$130,MATCH(F177,'G-8 Condition Look up'!$A$3:$A$130,0),MATCH(J177,'G-8 Condition Look up'!$A$3:$H$3,0)),"")</f>
        <v/>
      </c>
      <c r="L177" s="71"/>
      <c r="M177" s="507" t="str">
        <f>IF(L177="","",IF(VLOOKUP(L177,'G-3 Multipliers'!$L$3:$N$6,2,FALSE)=0,"Spatial Data Missing",VLOOKUP(L177,'G-3 Multipliers'!$L$3:$N$6,2,FALSE)))</f>
        <v/>
      </c>
      <c r="N177" s="505" t="str">
        <f>IF(L177="","",IF(VLOOKUP(L177,'G-3 Multipliers'!$L$3:$N$6,3,FALSE)=0,"Spatial Data Missing",VLOOKUP(L177,'G-3 Multipliers'!$L$3:$N$6,3,FALSE)))</f>
        <v/>
      </c>
      <c r="O177" s="498" t="str">
        <f t="shared" si="12"/>
        <v/>
      </c>
      <c r="P177" s="82"/>
      <c r="Q177" s="82"/>
      <c r="R177" s="507" t="str">
        <f t="shared" si="14"/>
        <v/>
      </c>
      <c r="S177" s="521" t="str">
        <f t="shared" si="15"/>
        <v/>
      </c>
      <c r="T177" s="522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6"/>
        <v/>
      </c>
      <c r="W177" s="520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4" t="str">
        <f>IFERROR(IF(E177="","",VLOOKUP(W177, 'G-3 Multipliers'!$P$2:$Q$6,2,FALSE)),"")</f>
        <v/>
      </c>
      <c r="Y177" s="529" t="str">
        <f t="shared" si="17"/>
        <v/>
      </c>
      <c r="Z177" s="239"/>
      <c r="AA177" s="240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4" t="str">
        <f>IFERROR(INDEX('G-1 All Habitats'!$AG$3:$AG$15,MATCH(D178,'G-1 All Habitats'!$AF$3:$AF$15,0)),"")</f>
        <v/>
      </c>
      <c r="D178" s="146"/>
      <c r="E178" s="79"/>
      <c r="F178" s="246" t="str">
        <f>IFERROR(INDEX('G-1 All Habitats'!$B$3:$B$129,MATCH(E178,'G-1 All Habitats'!$A$3:$A$129,0)),"")</f>
        <v/>
      </c>
      <c r="G178" s="70"/>
      <c r="H178" s="498" t="str">
        <f>IF(F178="","",VLOOKUP(F178,'G-1 All Habitats'!$B$2:$M$129,10,FALSE))</f>
        <v/>
      </c>
      <c r="I178" s="499" t="str">
        <f>IFERROR(VLOOKUP(H178,'G-1 All Habitats'!$V$3:$W$7,2,FALSE),"")</f>
        <v/>
      </c>
      <c r="J178" s="71"/>
      <c r="K178" s="499" t="str">
        <f>IFERROR(INDEX('G-8 Condition Look up'!$A$3:$H$130,MATCH(F178,'G-8 Condition Look up'!$A$3:$A$130,0),MATCH(J178,'G-8 Condition Look up'!$A$3:$H$3,0)),"")</f>
        <v/>
      </c>
      <c r="L178" s="71"/>
      <c r="M178" s="507" t="str">
        <f>IF(L178="","",IF(VLOOKUP(L178,'G-3 Multipliers'!$L$3:$N$6,2,FALSE)=0,"Spatial Data Missing",VLOOKUP(L178,'G-3 Multipliers'!$L$3:$N$6,2,FALSE)))</f>
        <v/>
      </c>
      <c r="N178" s="505" t="str">
        <f>IF(L178="","",IF(VLOOKUP(L178,'G-3 Multipliers'!$L$3:$N$6,3,FALSE)=0,"Spatial Data Missing",VLOOKUP(L178,'G-3 Multipliers'!$L$3:$N$6,3,FALSE)))</f>
        <v/>
      </c>
      <c r="O178" s="498" t="str">
        <f t="shared" si="12"/>
        <v/>
      </c>
      <c r="P178" s="82"/>
      <c r="Q178" s="82"/>
      <c r="R178" s="507" t="str">
        <f t="shared" si="14"/>
        <v/>
      </c>
      <c r="S178" s="521" t="str">
        <f t="shared" si="15"/>
        <v/>
      </c>
      <c r="T178" s="522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6"/>
        <v/>
      </c>
      <c r="W178" s="520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4" t="str">
        <f>IFERROR(IF(E178="","",VLOOKUP(W178, 'G-3 Multipliers'!$P$2:$Q$6,2,FALSE)),"")</f>
        <v/>
      </c>
      <c r="Y178" s="529" t="str">
        <f t="shared" si="17"/>
        <v/>
      </c>
      <c r="Z178" s="239"/>
      <c r="AA178" s="240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4" t="str">
        <f>IFERROR(INDEX('G-1 All Habitats'!$AG$3:$AG$15,MATCH(D179,'G-1 All Habitats'!$AF$3:$AF$15,0)),"")</f>
        <v/>
      </c>
      <c r="D179" s="146"/>
      <c r="E179" s="79"/>
      <c r="F179" s="246" t="str">
        <f>IFERROR(INDEX('G-1 All Habitats'!$B$3:$B$129,MATCH(E179,'G-1 All Habitats'!$A$3:$A$129,0)),"")</f>
        <v/>
      </c>
      <c r="G179" s="70"/>
      <c r="H179" s="498" t="str">
        <f>IF(F179="","",VLOOKUP(F179,'G-1 All Habitats'!$B$2:$M$129,10,FALSE))</f>
        <v/>
      </c>
      <c r="I179" s="499" t="str">
        <f>IFERROR(VLOOKUP(H179,'G-1 All Habitats'!$V$3:$W$7,2,FALSE),"")</f>
        <v/>
      </c>
      <c r="J179" s="71"/>
      <c r="K179" s="499" t="str">
        <f>IFERROR(INDEX('G-8 Condition Look up'!$A$3:$H$130,MATCH(F179,'G-8 Condition Look up'!$A$3:$A$130,0),MATCH(J179,'G-8 Condition Look up'!$A$3:$H$3,0)),"")</f>
        <v/>
      </c>
      <c r="L179" s="71"/>
      <c r="M179" s="507" t="str">
        <f>IF(L179="","",IF(VLOOKUP(L179,'G-3 Multipliers'!$L$3:$N$6,2,FALSE)=0,"Spatial Data Missing",VLOOKUP(L179,'G-3 Multipliers'!$L$3:$N$6,2,FALSE)))</f>
        <v/>
      </c>
      <c r="N179" s="505" t="str">
        <f>IF(L179="","",IF(VLOOKUP(L179,'G-3 Multipliers'!$L$3:$N$6,3,FALSE)=0,"Spatial Data Missing",VLOOKUP(L179,'G-3 Multipliers'!$L$3:$N$6,3,FALSE)))</f>
        <v/>
      </c>
      <c r="O179" s="498" t="str">
        <f t="shared" si="12"/>
        <v/>
      </c>
      <c r="P179" s="82"/>
      <c r="Q179" s="82"/>
      <c r="R179" s="507" t="str">
        <f t="shared" si="14"/>
        <v/>
      </c>
      <c r="S179" s="521" t="str">
        <f t="shared" si="15"/>
        <v/>
      </c>
      <c r="T179" s="522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6"/>
        <v/>
      </c>
      <c r="W179" s="520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4" t="str">
        <f>IFERROR(IF(E179="","",VLOOKUP(W179, 'G-3 Multipliers'!$P$2:$Q$6,2,FALSE)),"")</f>
        <v/>
      </c>
      <c r="Y179" s="529" t="str">
        <f t="shared" si="17"/>
        <v/>
      </c>
      <c r="Z179" s="239"/>
      <c r="AA179" s="240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4" t="str">
        <f>IFERROR(INDEX('G-1 All Habitats'!$AG$3:$AG$15,MATCH(D180,'G-1 All Habitats'!$AF$3:$AF$15,0)),"")</f>
        <v/>
      </c>
      <c r="D180" s="146"/>
      <c r="E180" s="79"/>
      <c r="F180" s="246" t="str">
        <f>IFERROR(INDEX('G-1 All Habitats'!$B$3:$B$129,MATCH(E180,'G-1 All Habitats'!$A$3:$A$129,0)),"")</f>
        <v/>
      </c>
      <c r="G180" s="70"/>
      <c r="H180" s="498" t="str">
        <f>IF(F180="","",VLOOKUP(F180,'G-1 All Habitats'!$B$2:$M$129,10,FALSE))</f>
        <v/>
      </c>
      <c r="I180" s="499" t="str">
        <f>IFERROR(VLOOKUP(H180,'G-1 All Habitats'!$V$3:$W$7,2,FALSE),"")</f>
        <v/>
      </c>
      <c r="J180" s="71"/>
      <c r="K180" s="499" t="str">
        <f>IFERROR(INDEX('G-8 Condition Look up'!$A$3:$H$130,MATCH(F180,'G-8 Condition Look up'!$A$3:$A$130,0),MATCH(J180,'G-8 Condition Look up'!$A$3:$H$3,0)),"")</f>
        <v/>
      </c>
      <c r="L180" s="71"/>
      <c r="M180" s="507" t="str">
        <f>IF(L180="","",IF(VLOOKUP(L180,'G-3 Multipliers'!$L$3:$N$6,2,FALSE)=0,"Spatial Data Missing",VLOOKUP(L180,'G-3 Multipliers'!$L$3:$N$6,2,FALSE)))</f>
        <v/>
      </c>
      <c r="N180" s="505" t="str">
        <f>IF(L180="","",IF(VLOOKUP(L180,'G-3 Multipliers'!$L$3:$N$6,3,FALSE)=0,"Spatial Data Missing",VLOOKUP(L180,'G-3 Multipliers'!$L$3:$N$6,3,FALSE)))</f>
        <v/>
      </c>
      <c r="O180" s="498" t="str">
        <f t="shared" si="12"/>
        <v/>
      </c>
      <c r="P180" s="82"/>
      <c r="Q180" s="82"/>
      <c r="R180" s="507" t="str">
        <f t="shared" si="14"/>
        <v/>
      </c>
      <c r="S180" s="521" t="str">
        <f t="shared" si="15"/>
        <v/>
      </c>
      <c r="T180" s="522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6"/>
        <v/>
      </c>
      <c r="W180" s="520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4" t="str">
        <f>IFERROR(IF(E180="","",VLOOKUP(W180, 'G-3 Multipliers'!$P$2:$Q$6,2,FALSE)),"")</f>
        <v/>
      </c>
      <c r="Y180" s="529" t="str">
        <f t="shared" si="17"/>
        <v/>
      </c>
      <c r="Z180" s="239"/>
      <c r="AA180" s="240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4" t="str">
        <f>IFERROR(INDEX('G-1 All Habitats'!$AG$3:$AG$15,MATCH(D181,'G-1 All Habitats'!$AF$3:$AF$15,0)),"")</f>
        <v/>
      </c>
      <c r="D181" s="146"/>
      <c r="E181" s="79"/>
      <c r="F181" s="246" t="str">
        <f>IFERROR(INDEX('G-1 All Habitats'!$B$3:$B$129,MATCH(E181,'G-1 All Habitats'!$A$3:$A$129,0)),"")</f>
        <v/>
      </c>
      <c r="G181" s="70"/>
      <c r="H181" s="498" t="str">
        <f>IF(F181="","",VLOOKUP(F181,'G-1 All Habitats'!$B$2:$M$129,10,FALSE))</f>
        <v/>
      </c>
      <c r="I181" s="499" t="str">
        <f>IFERROR(VLOOKUP(H181,'G-1 All Habitats'!$V$3:$W$7,2,FALSE),"")</f>
        <v/>
      </c>
      <c r="J181" s="71"/>
      <c r="K181" s="499" t="str">
        <f>IFERROR(INDEX('G-8 Condition Look up'!$A$3:$H$130,MATCH(F181,'G-8 Condition Look up'!$A$3:$A$130,0),MATCH(J181,'G-8 Condition Look up'!$A$3:$H$3,0)),"")</f>
        <v/>
      </c>
      <c r="L181" s="71"/>
      <c r="M181" s="507" t="str">
        <f>IF(L181="","",IF(VLOOKUP(L181,'G-3 Multipliers'!$L$3:$N$6,2,FALSE)=0,"Spatial Data Missing",VLOOKUP(L181,'G-3 Multipliers'!$L$3:$N$6,2,FALSE)))</f>
        <v/>
      </c>
      <c r="N181" s="505" t="str">
        <f>IF(L181="","",IF(VLOOKUP(L181,'G-3 Multipliers'!$L$3:$N$6,3,FALSE)=0,"Spatial Data Missing",VLOOKUP(L181,'G-3 Multipliers'!$L$3:$N$6,3,FALSE)))</f>
        <v/>
      </c>
      <c r="O181" s="498" t="str">
        <f t="shared" si="12"/>
        <v/>
      </c>
      <c r="P181" s="82"/>
      <c r="Q181" s="82"/>
      <c r="R181" s="507" t="str">
        <f t="shared" si="14"/>
        <v/>
      </c>
      <c r="S181" s="521" t="str">
        <f t="shared" si="15"/>
        <v/>
      </c>
      <c r="T181" s="522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6"/>
        <v/>
      </c>
      <c r="W181" s="520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4" t="str">
        <f>IFERROR(IF(E181="","",VLOOKUP(W181, 'G-3 Multipliers'!$P$2:$Q$6,2,FALSE)),"")</f>
        <v/>
      </c>
      <c r="Y181" s="529" t="str">
        <f t="shared" si="17"/>
        <v/>
      </c>
      <c r="Z181" s="239"/>
      <c r="AA181" s="240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4" t="str">
        <f>IFERROR(INDEX('G-1 All Habitats'!$AG$3:$AG$15,MATCH(D182,'G-1 All Habitats'!$AF$3:$AF$15,0)),"")</f>
        <v/>
      </c>
      <c r="D182" s="146"/>
      <c r="E182" s="79"/>
      <c r="F182" s="246" t="str">
        <f>IFERROR(INDEX('G-1 All Habitats'!$B$3:$B$129,MATCH(E182,'G-1 All Habitats'!$A$3:$A$129,0)),"")</f>
        <v/>
      </c>
      <c r="G182" s="70"/>
      <c r="H182" s="498" t="str">
        <f>IF(F182="","",VLOOKUP(F182,'G-1 All Habitats'!$B$2:$M$129,10,FALSE))</f>
        <v/>
      </c>
      <c r="I182" s="499" t="str">
        <f>IFERROR(VLOOKUP(H182,'G-1 All Habitats'!$V$3:$W$7,2,FALSE),"")</f>
        <v/>
      </c>
      <c r="J182" s="71"/>
      <c r="K182" s="499" t="str">
        <f>IFERROR(INDEX('G-8 Condition Look up'!$A$3:$H$130,MATCH(F182,'G-8 Condition Look up'!$A$3:$A$130,0),MATCH(J182,'G-8 Condition Look up'!$A$3:$H$3,0)),"")</f>
        <v/>
      </c>
      <c r="L182" s="71"/>
      <c r="M182" s="507" t="str">
        <f>IF(L182="","",IF(VLOOKUP(L182,'G-3 Multipliers'!$L$3:$N$6,2,FALSE)=0,"Spatial Data Missing",VLOOKUP(L182,'G-3 Multipliers'!$L$3:$N$6,2,FALSE)))</f>
        <v/>
      </c>
      <c r="N182" s="505" t="str">
        <f>IF(L182="","",IF(VLOOKUP(L182,'G-3 Multipliers'!$L$3:$N$6,3,FALSE)=0,"Spatial Data Missing",VLOOKUP(L182,'G-3 Multipliers'!$L$3:$N$6,3,FALSE)))</f>
        <v/>
      </c>
      <c r="O182" s="498" t="str">
        <f t="shared" si="12"/>
        <v/>
      </c>
      <c r="P182" s="82"/>
      <c r="Q182" s="82"/>
      <c r="R182" s="507" t="str">
        <f t="shared" si="14"/>
        <v/>
      </c>
      <c r="S182" s="521" t="str">
        <f t="shared" si="15"/>
        <v/>
      </c>
      <c r="T182" s="522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6"/>
        <v/>
      </c>
      <c r="W182" s="520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4" t="str">
        <f>IFERROR(IF(E182="","",VLOOKUP(W182, 'G-3 Multipliers'!$P$2:$Q$6,2,FALSE)),"")</f>
        <v/>
      </c>
      <c r="Y182" s="529" t="str">
        <f t="shared" si="17"/>
        <v/>
      </c>
      <c r="Z182" s="239"/>
      <c r="AA182" s="240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4" t="str">
        <f>IFERROR(INDEX('G-1 All Habitats'!$AG$3:$AG$15,MATCH(D183,'G-1 All Habitats'!$AF$3:$AF$15,0)),"")</f>
        <v/>
      </c>
      <c r="D183" s="146"/>
      <c r="E183" s="79"/>
      <c r="F183" s="246" t="str">
        <f>IFERROR(INDEX('G-1 All Habitats'!$B$3:$B$129,MATCH(E183,'G-1 All Habitats'!$A$3:$A$129,0)),"")</f>
        <v/>
      </c>
      <c r="G183" s="70"/>
      <c r="H183" s="498" t="str">
        <f>IF(F183="","",VLOOKUP(F183,'G-1 All Habitats'!$B$2:$M$129,10,FALSE))</f>
        <v/>
      </c>
      <c r="I183" s="499" t="str">
        <f>IFERROR(VLOOKUP(H183,'G-1 All Habitats'!$V$3:$W$7,2,FALSE),"")</f>
        <v/>
      </c>
      <c r="J183" s="71"/>
      <c r="K183" s="499" t="str">
        <f>IFERROR(INDEX('G-8 Condition Look up'!$A$3:$H$130,MATCH(F183,'G-8 Condition Look up'!$A$3:$A$130,0),MATCH(J183,'G-8 Condition Look up'!$A$3:$H$3,0)),"")</f>
        <v/>
      </c>
      <c r="L183" s="71"/>
      <c r="M183" s="507" t="str">
        <f>IF(L183="","",IF(VLOOKUP(L183,'G-3 Multipliers'!$L$3:$N$6,2,FALSE)=0,"Spatial Data Missing",VLOOKUP(L183,'G-3 Multipliers'!$L$3:$N$6,2,FALSE)))</f>
        <v/>
      </c>
      <c r="N183" s="505" t="str">
        <f>IF(L183="","",IF(VLOOKUP(L183,'G-3 Multipliers'!$L$3:$N$6,3,FALSE)=0,"Spatial Data Missing",VLOOKUP(L183,'G-3 Multipliers'!$L$3:$N$6,3,FALSE)))</f>
        <v/>
      </c>
      <c r="O183" s="498" t="str">
        <f t="shared" si="12"/>
        <v/>
      </c>
      <c r="P183" s="82"/>
      <c r="Q183" s="82"/>
      <c r="R183" s="507" t="str">
        <f t="shared" si="14"/>
        <v/>
      </c>
      <c r="S183" s="521" t="str">
        <f t="shared" si="15"/>
        <v/>
      </c>
      <c r="T183" s="522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6"/>
        <v/>
      </c>
      <c r="W183" s="520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4" t="str">
        <f>IFERROR(IF(E183="","",VLOOKUP(W183, 'G-3 Multipliers'!$P$2:$Q$6,2,FALSE)),"")</f>
        <v/>
      </c>
      <c r="Y183" s="529" t="str">
        <f t="shared" si="17"/>
        <v/>
      </c>
      <c r="Z183" s="239"/>
      <c r="AA183" s="240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4" t="str">
        <f>IFERROR(INDEX('G-1 All Habitats'!$AG$3:$AG$15,MATCH(D184,'G-1 All Habitats'!$AF$3:$AF$15,0)),"")</f>
        <v/>
      </c>
      <c r="D184" s="146"/>
      <c r="E184" s="79"/>
      <c r="F184" s="246" t="str">
        <f>IFERROR(INDEX('G-1 All Habitats'!$B$3:$B$129,MATCH(E184,'G-1 All Habitats'!$A$3:$A$129,0)),"")</f>
        <v/>
      </c>
      <c r="G184" s="70"/>
      <c r="H184" s="498" t="str">
        <f>IF(F184="","",VLOOKUP(F184,'G-1 All Habitats'!$B$2:$M$129,10,FALSE))</f>
        <v/>
      </c>
      <c r="I184" s="499" t="str">
        <f>IFERROR(VLOOKUP(H184,'G-1 All Habitats'!$V$3:$W$7,2,FALSE),"")</f>
        <v/>
      </c>
      <c r="J184" s="71"/>
      <c r="K184" s="499" t="str">
        <f>IFERROR(INDEX('G-8 Condition Look up'!$A$3:$H$130,MATCH(F184,'G-8 Condition Look up'!$A$3:$A$130,0),MATCH(J184,'G-8 Condition Look up'!$A$3:$H$3,0)),"")</f>
        <v/>
      </c>
      <c r="L184" s="71"/>
      <c r="M184" s="507" t="str">
        <f>IF(L184="","",IF(VLOOKUP(L184,'G-3 Multipliers'!$L$3:$N$6,2,FALSE)=0,"Spatial Data Missing",VLOOKUP(L184,'G-3 Multipliers'!$L$3:$N$6,2,FALSE)))</f>
        <v/>
      </c>
      <c r="N184" s="505" t="str">
        <f>IF(L184="","",IF(VLOOKUP(L184,'G-3 Multipliers'!$L$3:$N$6,3,FALSE)=0,"Spatial Data Missing",VLOOKUP(L184,'G-3 Multipliers'!$L$3:$N$6,3,FALSE)))</f>
        <v/>
      </c>
      <c r="O184" s="498" t="str">
        <f t="shared" si="12"/>
        <v/>
      </c>
      <c r="P184" s="82"/>
      <c r="Q184" s="82"/>
      <c r="R184" s="507" t="str">
        <f t="shared" si="14"/>
        <v/>
      </c>
      <c r="S184" s="521" t="str">
        <f t="shared" si="15"/>
        <v/>
      </c>
      <c r="T184" s="522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6"/>
        <v/>
      </c>
      <c r="W184" s="520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4" t="str">
        <f>IFERROR(IF(E184="","",VLOOKUP(W184, 'G-3 Multipliers'!$P$2:$Q$6,2,FALSE)),"")</f>
        <v/>
      </c>
      <c r="Y184" s="529" t="str">
        <f t="shared" si="17"/>
        <v/>
      </c>
      <c r="Z184" s="239"/>
      <c r="AA184" s="240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4" t="str">
        <f>IFERROR(INDEX('G-1 All Habitats'!$AG$3:$AG$15,MATCH(D185,'G-1 All Habitats'!$AF$3:$AF$15,0)),"")</f>
        <v/>
      </c>
      <c r="D185" s="146"/>
      <c r="E185" s="79"/>
      <c r="F185" s="246" t="str">
        <f>IFERROR(INDEX('G-1 All Habitats'!$B$3:$B$129,MATCH(E185,'G-1 All Habitats'!$A$3:$A$129,0)),"")</f>
        <v/>
      </c>
      <c r="G185" s="70"/>
      <c r="H185" s="498" t="str">
        <f>IF(F185="","",VLOOKUP(F185,'G-1 All Habitats'!$B$2:$M$129,10,FALSE))</f>
        <v/>
      </c>
      <c r="I185" s="499" t="str">
        <f>IFERROR(VLOOKUP(H185,'G-1 All Habitats'!$V$3:$W$7,2,FALSE),"")</f>
        <v/>
      </c>
      <c r="J185" s="71"/>
      <c r="K185" s="499" t="str">
        <f>IFERROR(INDEX('G-8 Condition Look up'!$A$3:$H$130,MATCH(F185,'G-8 Condition Look up'!$A$3:$A$130,0),MATCH(J185,'G-8 Condition Look up'!$A$3:$H$3,0)),"")</f>
        <v/>
      </c>
      <c r="L185" s="71"/>
      <c r="M185" s="507" t="str">
        <f>IF(L185="","",IF(VLOOKUP(L185,'G-3 Multipliers'!$L$3:$N$6,2,FALSE)=0,"Spatial Data Missing",VLOOKUP(L185,'G-3 Multipliers'!$L$3:$N$6,2,FALSE)))</f>
        <v/>
      </c>
      <c r="N185" s="505" t="str">
        <f>IF(L185="","",IF(VLOOKUP(L185,'G-3 Multipliers'!$L$3:$N$6,3,FALSE)=0,"Spatial Data Missing",VLOOKUP(L185,'G-3 Multipliers'!$L$3:$N$6,3,FALSE)))</f>
        <v/>
      </c>
      <c r="O185" s="498" t="str">
        <f t="shared" si="12"/>
        <v/>
      </c>
      <c r="P185" s="82"/>
      <c r="Q185" s="82"/>
      <c r="R185" s="507" t="str">
        <f t="shared" si="14"/>
        <v/>
      </c>
      <c r="S185" s="521" t="str">
        <f t="shared" si="15"/>
        <v/>
      </c>
      <c r="T185" s="522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6"/>
        <v/>
      </c>
      <c r="W185" s="520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4" t="str">
        <f>IFERROR(IF(E185="","",VLOOKUP(W185, 'G-3 Multipliers'!$P$2:$Q$6,2,FALSE)),"")</f>
        <v/>
      </c>
      <c r="Y185" s="529" t="str">
        <f t="shared" si="17"/>
        <v/>
      </c>
      <c r="Z185" s="239"/>
      <c r="AA185" s="240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4" t="str">
        <f>IFERROR(INDEX('G-1 All Habitats'!$AG$3:$AG$15,MATCH(D186,'G-1 All Habitats'!$AF$3:$AF$15,0)),"")</f>
        <v/>
      </c>
      <c r="D186" s="146"/>
      <c r="E186" s="79"/>
      <c r="F186" s="246" t="str">
        <f>IFERROR(INDEX('G-1 All Habitats'!$B$3:$B$129,MATCH(E186,'G-1 All Habitats'!$A$3:$A$129,0)),"")</f>
        <v/>
      </c>
      <c r="G186" s="70"/>
      <c r="H186" s="498" t="str">
        <f>IF(F186="","",VLOOKUP(F186,'G-1 All Habitats'!$B$2:$M$129,10,FALSE))</f>
        <v/>
      </c>
      <c r="I186" s="499" t="str">
        <f>IFERROR(VLOOKUP(H186,'G-1 All Habitats'!$V$3:$W$7,2,FALSE),"")</f>
        <v/>
      </c>
      <c r="J186" s="71"/>
      <c r="K186" s="499" t="str">
        <f>IFERROR(INDEX('G-8 Condition Look up'!$A$3:$H$130,MATCH(F186,'G-8 Condition Look up'!$A$3:$A$130,0),MATCH(J186,'G-8 Condition Look up'!$A$3:$H$3,0)),"")</f>
        <v/>
      </c>
      <c r="L186" s="71"/>
      <c r="M186" s="507" t="str">
        <f>IF(L186="","",IF(VLOOKUP(L186,'G-3 Multipliers'!$L$3:$N$6,2,FALSE)=0,"Spatial Data Missing",VLOOKUP(L186,'G-3 Multipliers'!$L$3:$N$6,2,FALSE)))</f>
        <v/>
      </c>
      <c r="N186" s="505" t="str">
        <f>IF(L186="","",IF(VLOOKUP(L186,'G-3 Multipliers'!$L$3:$N$6,3,FALSE)=0,"Spatial Data Missing",VLOOKUP(L186,'G-3 Multipliers'!$L$3:$N$6,3,FALSE)))</f>
        <v/>
      </c>
      <c r="O186" s="498" t="str">
        <f t="shared" si="12"/>
        <v/>
      </c>
      <c r="P186" s="82"/>
      <c r="Q186" s="82"/>
      <c r="R186" s="507" t="str">
        <f t="shared" si="14"/>
        <v/>
      </c>
      <c r="S186" s="521" t="str">
        <f t="shared" si="15"/>
        <v/>
      </c>
      <c r="T186" s="522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6"/>
        <v/>
      </c>
      <c r="W186" s="520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4" t="str">
        <f>IFERROR(IF(E186="","",VLOOKUP(W186, 'G-3 Multipliers'!$P$2:$Q$6,2,FALSE)),"")</f>
        <v/>
      </c>
      <c r="Y186" s="529" t="str">
        <f t="shared" si="17"/>
        <v/>
      </c>
      <c r="Z186" s="239"/>
      <c r="AA186" s="240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4" t="str">
        <f>IFERROR(INDEX('G-1 All Habitats'!$AG$3:$AG$15,MATCH(D187,'G-1 All Habitats'!$AF$3:$AF$15,0)),"")</f>
        <v/>
      </c>
      <c r="D187" s="146"/>
      <c r="E187" s="79"/>
      <c r="F187" s="246" t="str">
        <f>IFERROR(INDEX('G-1 All Habitats'!$B$3:$B$129,MATCH(E187,'G-1 All Habitats'!$A$3:$A$129,0)),"")</f>
        <v/>
      </c>
      <c r="G187" s="70"/>
      <c r="H187" s="498" t="str">
        <f>IF(F187="","",VLOOKUP(F187,'G-1 All Habitats'!$B$2:$M$129,10,FALSE))</f>
        <v/>
      </c>
      <c r="I187" s="499" t="str">
        <f>IFERROR(VLOOKUP(H187,'G-1 All Habitats'!$V$3:$W$7,2,FALSE),"")</f>
        <v/>
      </c>
      <c r="J187" s="71"/>
      <c r="K187" s="499" t="str">
        <f>IFERROR(INDEX('G-8 Condition Look up'!$A$3:$H$130,MATCH(F187,'G-8 Condition Look up'!$A$3:$A$130,0),MATCH(J187,'G-8 Condition Look up'!$A$3:$H$3,0)),"")</f>
        <v/>
      </c>
      <c r="L187" s="71"/>
      <c r="M187" s="507" t="str">
        <f>IF(L187="","",IF(VLOOKUP(L187,'G-3 Multipliers'!$L$3:$N$6,2,FALSE)=0,"Spatial Data Missing",VLOOKUP(L187,'G-3 Multipliers'!$L$3:$N$6,2,FALSE)))</f>
        <v/>
      </c>
      <c r="N187" s="505" t="str">
        <f>IF(L187="","",IF(VLOOKUP(L187,'G-3 Multipliers'!$L$3:$N$6,3,FALSE)=0,"Spatial Data Missing",VLOOKUP(L187,'G-3 Multipliers'!$L$3:$N$6,3,FALSE)))</f>
        <v/>
      </c>
      <c r="O187" s="498" t="str">
        <f t="shared" si="12"/>
        <v/>
      </c>
      <c r="P187" s="82"/>
      <c r="Q187" s="82"/>
      <c r="R187" s="507" t="str">
        <f t="shared" si="14"/>
        <v/>
      </c>
      <c r="S187" s="521" t="str">
        <f t="shared" si="15"/>
        <v/>
      </c>
      <c r="T187" s="522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6"/>
        <v/>
      </c>
      <c r="W187" s="520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4" t="str">
        <f>IFERROR(IF(E187="","",VLOOKUP(W187, 'G-3 Multipliers'!$P$2:$Q$6,2,FALSE)),"")</f>
        <v/>
      </c>
      <c r="Y187" s="529" t="str">
        <f t="shared" si="17"/>
        <v/>
      </c>
      <c r="Z187" s="239"/>
      <c r="AA187" s="240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4" t="str">
        <f>IFERROR(INDEX('G-1 All Habitats'!$AG$3:$AG$15,MATCH(D188,'G-1 All Habitats'!$AF$3:$AF$15,0)),"")</f>
        <v/>
      </c>
      <c r="D188" s="146"/>
      <c r="E188" s="79"/>
      <c r="F188" s="246" t="str">
        <f>IFERROR(INDEX('G-1 All Habitats'!$B$3:$B$129,MATCH(E188,'G-1 All Habitats'!$A$3:$A$129,0)),"")</f>
        <v/>
      </c>
      <c r="G188" s="70"/>
      <c r="H188" s="498" t="str">
        <f>IF(F188="","",VLOOKUP(F188,'G-1 All Habitats'!$B$2:$M$129,10,FALSE))</f>
        <v/>
      </c>
      <c r="I188" s="499" t="str">
        <f>IFERROR(VLOOKUP(H188,'G-1 All Habitats'!$V$3:$W$7,2,FALSE),"")</f>
        <v/>
      </c>
      <c r="J188" s="71"/>
      <c r="K188" s="499" t="str">
        <f>IFERROR(INDEX('G-8 Condition Look up'!$A$3:$H$130,MATCH(F188,'G-8 Condition Look up'!$A$3:$A$130,0),MATCH(J188,'G-8 Condition Look up'!$A$3:$H$3,0)),"")</f>
        <v/>
      </c>
      <c r="L188" s="71"/>
      <c r="M188" s="507" t="str">
        <f>IF(L188="","",IF(VLOOKUP(L188,'G-3 Multipliers'!$L$3:$N$6,2,FALSE)=0,"Spatial Data Missing",VLOOKUP(L188,'G-3 Multipliers'!$L$3:$N$6,2,FALSE)))</f>
        <v/>
      </c>
      <c r="N188" s="505" t="str">
        <f>IF(L188="","",IF(VLOOKUP(L188,'G-3 Multipliers'!$L$3:$N$6,3,FALSE)=0,"Spatial Data Missing",VLOOKUP(L188,'G-3 Multipliers'!$L$3:$N$6,3,FALSE)))</f>
        <v/>
      </c>
      <c r="O188" s="498" t="str">
        <f t="shared" si="12"/>
        <v/>
      </c>
      <c r="P188" s="82"/>
      <c r="Q188" s="82"/>
      <c r="R188" s="507" t="str">
        <f t="shared" si="14"/>
        <v/>
      </c>
      <c r="S188" s="521" t="str">
        <f t="shared" si="15"/>
        <v/>
      </c>
      <c r="T188" s="522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6"/>
        <v/>
      </c>
      <c r="W188" s="520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4" t="str">
        <f>IFERROR(IF(E188="","",VLOOKUP(W188, 'G-3 Multipliers'!$P$2:$Q$6,2,FALSE)),"")</f>
        <v/>
      </c>
      <c r="Y188" s="529" t="str">
        <f t="shared" si="17"/>
        <v/>
      </c>
      <c r="Z188" s="239"/>
      <c r="AA188" s="240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4" t="str">
        <f>IFERROR(INDEX('G-1 All Habitats'!$AG$3:$AG$15,MATCH(D189,'G-1 All Habitats'!$AF$3:$AF$15,0)),"")</f>
        <v/>
      </c>
      <c r="D189" s="146"/>
      <c r="E189" s="79"/>
      <c r="F189" s="246" t="str">
        <f>IFERROR(INDEX('G-1 All Habitats'!$B$3:$B$129,MATCH(E189,'G-1 All Habitats'!$A$3:$A$129,0)),"")</f>
        <v/>
      </c>
      <c r="G189" s="70"/>
      <c r="H189" s="498" t="str">
        <f>IF(F189="","",VLOOKUP(F189,'G-1 All Habitats'!$B$2:$M$129,10,FALSE))</f>
        <v/>
      </c>
      <c r="I189" s="499" t="str">
        <f>IFERROR(VLOOKUP(H189,'G-1 All Habitats'!$V$3:$W$7,2,FALSE),"")</f>
        <v/>
      </c>
      <c r="J189" s="71"/>
      <c r="K189" s="499" t="str">
        <f>IFERROR(INDEX('G-8 Condition Look up'!$A$3:$H$130,MATCH(F189,'G-8 Condition Look up'!$A$3:$A$130,0),MATCH(J189,'G-8 Condition Look up'!$A$3:$H$3,0)),"")</f>
        <v/>
      </c>
      <c r="L189" s="71"/>
      <c r="M189" s="507" t="str">
        <f>IF(L189="","",IF(VLOOKUP(L189,'G-3 Multipliers'!$L$3:$N$6,2,FALSE)=0,"Spatial Data Missing",VLOOKUP(L189,'G-3 Multipliers'!$L$3:$N$6,2,FALSE)))</f>
        <v/>
      </c>
      <c r="N189" s="505" t="str">
        <f>IF(L189="","",IF(VLOOKUP(L189,'G-3 Multipliers'!$L$3:$N$6,3,FALSE)=0,"Spatial Data Missing",VLOOKUP(L189,'G-3 Multipliers'!$L$3:$N$6,3,FALSE)))</f>
        <v/>
      </c>
      <c r="O189" s="498" t="str">
        <f t="shared" si="12"/>
        <v/>
      </c>
      <c r="P189" s="82"/>
      <c r="Q189" s="82"/>
      <c r="R189" s="507" t="str">
        <f t="shared" si="14"/>
        <v/>
      </c>
      <c r="S189" s="521" t="str">
        <f t="shared" si="15"/>
        <v/>
      </c>
      <c r="T189" s="522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6"/>
        <v/>
      </c>
      <c r="W189" s="520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4" t="str">
        <f>IFERROR(IF(E189="","",VLOOKUP(W189, 'G-3 Multipliers'!$P$2:$Q$6,2,FALSE)),"")</f>
        <v/>
      </c>
      <c r="Y189" s="529" t="str">
        <f t="shared" si="17"/>
        <v/>
      </c>
      <c r="Z189" s="239"/>
      <c r="AA189" s="240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4" t="str">
        <f>IFERROR(INDEX('G-1 All Habitats'!$AG$3:$AG$15,MATCH(D190,'G-1 All Habitats'!$AF$3:$AF$15,0)),"")</f>
        <v/>
      </c>
      <c r="D190" s="146"/>
      <c r="E190" s="79"/>
      <c r="F190" s="246" t="str">
        <f>IFERROR(INDEX('G-1 All Habitats'!$B$3:$B$129,MATCH(E190,'G-1 All Habitats'!$A$3:$A$129,0)),"")</f>
        <v/>
      </c>
      <c r="G190" s="70"/>
      <c r="H190" s="498" t="str">
        <f>IF(F190="","",VLOOKUP(F190,'G-1 All Habitats'!$B$2:$M$129,10,FALSE))</f>
        <v/>
      </c>
      <c r="I190" s="499" t="str">
        <f>IFERROR(VLOOKUP(H190,'G-1 All Habitats'!$V$3:$W$7,2,FALSE),"")</f>
        <v/>
      </c>
      <c r="J190" s="71"/>
      <c r="K190" s="499" t="str">
        <f>IFERROR(INDEX('G-8 Condition Look up'!$A$3:$H$130,MATCH(F190,'G-8 Condition Look up'!$A$3:$A$130,0),MATCH(J190,'G-8 Condition Look up'!$A$3:$H$3,0)),"")</f>
        <v/>
      </c>
      <c r="L190" s="71"/>
      <c r="M190" s="507" t="str">
        <f>IF(L190="","",IF(VLOOKUP(L190,'G-3 Multipliers'!$L$3:$N$6,2,FALSE)=0,"Spatial Data Missing",VLOOKUP(L190,'G-3 Multipliers'!$L$3:$N$6,2,FALSE)))</f>
        <v/>
      </c>
      <c r="N190" s="505" t="str">
        <f>IF(L190="","",IF(VLOOKUP(L190,'G-3 Multipliers'!$L$3:$N$6,3,FALSE)=0,"Spatial Data Missing",VLOOKUP(L190,'G-3 Multipliers'!$L$3:$N$6,3,FALSE)))</f>
        <v/>
      </c>
      <c r="O190" s="498" t="str">
        <f t="shared" si="12"/>
        <v/>
      </c>
      <c r="P190" s="82"/>
      <c r="Q190" s="82"/>
      <c r="R190" s="507" t="str">
        <f t="shared" si="14"/>
        <v/>
      </c>
      <c r="S190" s="521" t="str">
        <f t="shared" si="15"/>
        <v/>
      </c>
      <c r="T190" s="522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6"/>
        <v/>
      </c>
      <c r="W190" s="520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4" t="str">
        <f>IFERROR(IF(E190="","",VLOOKUP(W190, 'G-3 Multipliers'!$P$2:$Q$6,2,FALSE)),"")</f>
        <v/>
      </c>
      <c r="Y190" s="529" t="str">
        <f t="shared" si="17"/>
        <v/>
      </c>
      <c r="Z190" s="239"/>
      <c r="AA190" s="240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4" t="str">
        <f>IFERROR(INDEX('G-1 All Habitats'!$AG$3:$AG$15,MATCH(D191,'G-1 All Habitats'!$AF$3:$AF$15,0)),"")</f>
        <v/>
      </c>
      <c r="D191" s="146"/>
      <c r="E191" s="79"/>
      <c r="F191" s="246" t="str">
        <f>IFERROR(INDEX('G-1 All Habitats'!$B$3:$B$129,MATCH(E191,'G-1 All Habitats'!$A$3:$A$129,0)),"")</f>
        <v/>
      </c>
      <c r="G191" s="70"/>
      <c r="H191" s="498" t="str">
        <f>IF(F191="","",VLOOKUP(F191,'G-1 All Habitats'!$B$2:$M$129,10,FALSE))</f>
        <v/>
      </c>
      <c r="I191" s="499" t="str">
        <f>IFERROR(VLOOKUP(H191,'G-1 All Habitats'!$V$3:$W$7,2,FALSE),"")</f>
        <v/>
      </c>
      <c r="J191" s="71"/>
      <c r="K191" s="499" t="str">
        <f>IFERROR(INDEX('G-8 Condition Look up'!$A$3:$H$130,MATCH(F191,'G-8 Condition Look up'!$A$3:$A$130,0),MATCH(J191,'G-8 Condition Look up'!$A$3:$H$3,0)),"")</f>
        <v/>
      </c>
      <c r="L191" s="71"/>
      <c r="M191" s="507" t="str">
        <f>IF(L191="","",IF(VLOOKUP(L191,'G-3 Multipliers'!$L$3:$N$6,2,FALSE)=0,"Spatial Data Missing",VLOOKUP(L191,'G-3 Multipliers'!$L$3:$N$6,2,FALSE)))</f>
        <v/>
      </c>
      <c r="N191" s="505" t="str">
        <f>IF(L191="","",IF(VLOOKUP(L191,'G-3 Multipliers'!$L$3:$N$6,3,FALSE)=0,"Spatial Data Missing",VLOOKUP(L191,'G-3 Multipliers'!$L$3:$N$6,3,FALSE)))</f>
        <v/>
      </c>
      <c r="O191" s="498" t="str">
        <f t="shared" si="12"/>
        <v/>
      </c>
      <c r="P191" s="82"/>
      <c r="Q191" s="82"/>
      <c r="R191" s="507" t="str">
        <f t="shared" si="14"/>
        <v/>
      </c>
      <c r="S191" s="521" t="str">
        <f t="shared" si="15"/>
        <v/>
      </c>
      <c r="T191" s="522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6"/>
        <v/>
      </c>
      <c r="W191" s="520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4" t="str">
        <f>IFERROR(IF(E191="","",VLOOKUP(W191, 'G-3 Multipliers'!$P$2:$Q$6,2,FALSE)),"")</f>
        <v/>
      </c>
      <c r="Y191" s="529" t="str">
        <f t="shared" si="17"/>
        <v/>
      </c>
      <c r="Z191" s="239"/>
      <c r="AA191" s="240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4" t="str">
        <f>IFERROR(INDEX('G-1 All Habitats'!$AG$3:$AG$15,MATCH(D192,'G-1 All Habitats'!$AF$3:$AF$15,0)),"")</f>
        <v/>
      </c>
      <c r="D192" s="146"/>
      <c r="E192" s="79"/>
      <c r="F192" s="246" t="str">
        <f>IFERROR(INDEX('G-1 All Habitats'!$B$3:$B$129,MATCH(E192,'G-1 All Habitats'!$A$3:$A$129,0)),"")</f>
        <v/>
      </c>
      <c r="G192" s="70"/>
      <c r="H192" s="498" t="str">
        <f>IF(F192="","",VLOOKUP(F192,'G-1 All Habitats'!$B$2:$M$129,10,FALSE))</f>
        <v/>
      </c>
      <c r="I192" s="499" t="str">
        <f>IFERROR(VLOOKUP(H192,'G-1 All Habitats'!$V$3:$W$7,2,FALSE),"")</f>
        <v/>
      </c>
      <c r="J192" s="71"/>
      <c r="K192" s="499" t="str">
        <f>IFERROR(INDEX('G-8 Condition Look up'!$A$3:$H$130,MATCH(F192,'G-8 Condition Look up'!$A$3:$A$130,0),MATCH(J192,'G-8 Condition Look up'!$A$3:$H$3,0)),"")</f>
        <v/>
      </c>
      <c r="L192" s="71"/>
      <c r="M192" s="507" t="str">
        <f>IF(L192="","",IF(VLOOKUP(L192,'G-3 Multipliers'!$L$3:$N$6,2,FALSE)=0,"Spatial Data Missing",VLOOKUP(L192,'G-3 Multipliers'!$L$3:$N$6,2,FALSE)))</f>
        <v/>
      </c>
      <c r="N192" s="505" t="str">
        <f>IF(L192="","",IF(VLOOKUP(L192,'G-3 Multipliers'!$L$3:$N$6,3,FALSE)=0,"Spatial Data Missing",VLOOKUP(L192,'G-3 Multipliers'!$L$3:$N$6,3,FALSE)))</f>
        <v/>
      </c>
      <c r="O192" s="498" t="str">
        <f t="shared" si="12"/>
        <v/>
      </c>
      <c r="P192" s="82"/>
      <c r="Q192" s="82"/>
      <c r="R192" s="507" t="str">
        <f t="shared" si="14"/>
        <v/>
      </c>
      <c r="S192" s="521" t="str">
        <f t="shared" si="15"/>
        <v/>
      </c>
      <c r="T192" s="522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6"/>
        <v/>
      </c>
      <c r="W192" s="520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4" t="str">
        <f>IFERROR(IF(E192="","",VLOOKUP(W192, 'G-3 Multipliers'!$P$2:$Q$6,2,FALSE)),"")</f>
        <v/>
      </c>
      <c r="Y192" s="529" t="str">
        <f t="shared" si="17"/>
        <v/>
      </c>
      <c r="Z192" s="239"/>
      <c r="AA192" s="240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4" t="str">
        <f>IFERROR(INDEX('G-1 All Habitats'!$AG$3:$AG$15,MATCH(D193,'G-1 All Habitats'!$AF$3:$AF$15,0)),"")</f>
        <v/>
      </c>
      <c r="D193" s="146"/>
      <c r="E193" s="79"/>
      <c r="F193" s="246" t="str">
        <f>IFERROR(INDEX('G-1 All Habitats'!$B$3:$B$129,MATCH(E193,'G-1 All Habitats'!$A$3:$A$129,0)),"")</f>
        <v/>
      </c>
      <c r="G193" s="70"/>
      <c r="H193" s="498" t="str">
        <f>IF(F193="","",VLOOKUP(F193,'G-1 All Habitats'!$B$2:$M$129,10,FALSE))</f>
        <v/>
      </c>
      <c r="I193" s="499" t="str">
        <f>IFERROR(VLOOKUP(H193,'G-1 All Habitats'!$V$3:$W$7,2,FALSE),"")</f>
        <v/>
      </c>
      <c r="J193" s="71"/>
      <c r="K193" s="499" t="str">
        <f>IFERROR(INDEX('G-8 Condition Look up'!$A$3:$H$130,MATCH(F193,'G-8 Condition Look up'!$A$3:$A$130,0),MATCH(J193,'G-8 Condition Look up'!$A$3:$H$3,0)),"")</f>
        <v/>
      </c>
      <c r="L193" s="71"/>
      <c r="M193" s="507" t="str">
        <f>IF(L193="","",IF(VLOOKUP(L193,'G-3 Multipliers'!$L$3:$N$6,2,FALSE)=0,"Spatial Data Missing",VLOOKUP(L193,'G-3 Multipliers'!$L$3:$N$6,2,FALSE)))</f>
        <v/>
      </c>
      <c r="N193" s="505" t="str">
        <f>IF(L193="","",IF(VLOOKUP(L193,'G-3 Multipliers'!$L$3:$N$6,3,FALSE)=0,"Spatial Data Missing",VLOOKUP(L193,'G-3 Multipliers'!$L$3:$N$6,3,FALSE)))</f>
        <v/>
      </c>
      <c r="O193" s="498" t="str">
        <f t="shared" si="12"/>
        <v/>
      </c>
      <c r="P193" s="82"/>
      <c r="Q193" s="82"/>
      <c r="R193" s="507" t="str">
        <f t="shared" si="14"/>
        <v/>
      </c>
      <c r="S193" s="521" t="str">
        <f t="shared" si="15"/>
        <v/>
      </c>
      <c r="T193" s="522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6"/>
        <v/>
      </c>
      <c r="W193" s="520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4" t="str">
        <f>IFERROR(IF(E193="","",VLOOKUP(W193, 'G-3 Multipliers'!$P$2:$Q$6,2,FALSE)),"")</f>
        <v/>
      </c>
      <c r="Y193" s="529" t="str">
        <f t="shared" si="17"/>
        <v/>
      </c>
      <c r="Z193" s="239"/>
      <c r="AA193" s="240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4" t="str">
        <f>IFERROR(INDEX('G-1 All Habitats'!$AG$3:$AG$15,MATCH(D194,'G-1 All Habitats'!$AF$3:$AF$15,0)),"")</f>
        <v/>
      </c>
      <c r="D194" s="146"/>
      <c r="E194" s="79"/>
      <c r="F194" s="246" t="str">
        <f>IFERROR(INDEX('G-1 All Habitats'!$B$3:$B$129,MATCH(E194,'G-1 All Habitats'!$A$3:$A$129,0)),"")</f>
        <v/>
      </c>
      <c r="G194" s="70"/>
      <c r="H194" s="498" t="str">
        <f>IF(F194="","",VLOOKUP(F194,'G-1 All Habitats'!$B$2:$M$129,10,FALSE))</f>
        <v/>
      </c>
      <c r="I194" s="499" t="str">
        <f>IFERROR(VLOOKUP(H194,'G-1 All Habitats'!$V$3:$W$7,2,FALSE),"")</f>
        <v/>
      </c>
      <c r="J194" s="71"/>
      <c r="K194" s="499" t="str">
        <f>IFERROR(INDEX('G-8 Condition Look up'!$A$3:$H$130,MATCH(F194,'G-8 Condition Look up'!$A$3:$A$130,0),MATCH(J194,'G-8 Condition Look up'!$A$3:$H$3,0)),"")</f>
        <v/>
      </c>
      <c r="L194" s="71"/>
      <c r="M194" s="507" t="str">
        <f>IF(L194="","",IF(VLOOKUP(L194,'G-3 Multipliers'!$L$3:$N$6,2,FALSE)=0,"Spatial Data Missing",VLOOKUP(L194,'G-3 Multipliers'!$L$3:$N$6,2,FALSE)))</f>
        <v/>
      </c>
      <c r="N194" s="505" t="str">
        <f>IF(L194="","",IF(VLOOKUP(L194,'G-3 Multipliers'!$L$3:$N$6,3,FALSE)=0,"Spatial Data Missing",VLOOKUP(L194,'G-3 Multipliers'!$L$3:$N$6,3,FALSE)))</f>
        <v/>
      </c>
      <c r="O194" s="498" t="str">
        <f t="shared" si="12"/>
        <v/>
      </c>
      <c r="P194" s="82"/>
      <c r="Q194" s="82"/>
      <c r="R194" s="507" t="str">
        <f t="shared" si="14"/>
        <v/>
      </c>
      <c r="S194" s="521" t="str">
        <f t="shared" si="15"/>
        <v/>
      </c>
      <c r="T194" s="522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6"/>
        <v/>
      </c>
      <c r="W194" s="520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4" t="str">
        <f>IFERROR(IF(E194="","",VLOOKUP(W194, 'G-3 Multipliers'!$P$2:$Q$6,2,FALSE)),"")</f>
        <v/>
      </c>
      <c r="Y194" s="529" t="str">
        <f t="shared" si="17"/>
        <v/>
      </c>
      <c r="Z194" s="239"/>
      <c r="AA194" s="240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4" t="str">
        <f>IFERROR(INDEX('G-1 All Habitats'!$AG$3:$AG$15,MATCH(D195,'G-1 All Habitats'!$AF$3:$AF$15,0)),"")</f>
        <v/>
      </c>
      <c r="D195" s="146"/>
      <c r="E195" s="79"/>
      <c r="F195" s="246" t="str">
        <f>IFERROR(INDEX('G-1 All Habitats'!$B$3:$B$129,MATCH(E195,'G-1 All Habitats'!$A$3:$A$129,0)),"")</f>
        <v/>
      </c>
      <c r="G195" s="70"/>
      <c r="H195" s="498" t="str">
        <f>IF(F195="","",VLOOKUP(F195,'G-1 All Habitats'!$B$2:$M$129,10,FALSE))</f>
        <v/>
      </c>
      <c r="I195" s="499" t="str">
        <f>IFERROR(VLOOKUP(H195,'G-1 All Habitats'!$V$3:$W$7,2,FALSE),"")</f>
        <v/>
      </c>
      <c r="J195" s="71"/>
      <c r="K195" s="499" t="str">
        <f>IFERROR(INDEX('G-8 Condition Look up'!$A$3:$H$130,MATCH(F195,'G-8 Condition Look up'!$A$3:$A$130,0),MATCH(J195,'G-8 Condition Look up'!$A$3:$H$3,0)),"")</f>
        <v/>
      </c>
      <c r="L195" s="71"/>
      <c r="M195" s="507" t="str">
        <f>IF(L195="","",IF(VLOOKUP(L195,'G-3 Multipliers'!$L$3:$N$6,2,FALSE)=0,"Spatial Data Missing",VLOOKUP(L195,'G-3 Multipliers'!$L$3:$N$6,2,FALSE)))</f>
        <v/>
      </c>
      <c r="N195" s="505" t="str">
        <f>IF(L195="","",IF(VLOOKUP(L195,'G-3 Multipliers'!$L$3:$N$6,3,FALSE)=0,"Spatial Data Missing",VLOOKUP(L195,'G-3 Multipliers'!$L$3:$N$6,3,FALSE)))</f>
        <v/>
      </c>
      <c r="O195" s="498" t="str">
        <f t="shared" si="12"/>
        <v/>
      </c>
      <c r="P195" s="82"/>
      <c r="Q195" s="82"/>
      <c r="R195" s="507" t="str">
        <f t="shared" si="14"/>
        <v/>
      </c>
      <c r="S195" s="521" t="str">
        <f t="shared" si="15"/>
        <v/>
      </c>
      <c r="T195" s="522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6"/>
        <v/>
      </c>
      <c r="W195" s="520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4" t="str">
        <f>IFERROR(IF(E195="","",VLOOKUP(W195, 'G-3 Multipliers'!$P$2:$Q$6,2,FALSE)),"")</f>
        <v/>
      </c>
      <c r="Y195" s="529" t="str">
        <f t="shared" si="17"/>
        <v/>
      </c>
      <c r="Z195" s="239"/>
      <c r="AA195" s="240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4" t="str">
        <f>IFERROR(INDEX('G-1 All Habitats'!$AG$3:$AG$15,MATCH(D196,'G-1 All Habitats'!$AF$3:$AF$15,0)),"")</f>
        <v/>
      </c>
      <c r="D196" s="146"/>
      <c r="E196" s="79"/>
      <c r="F196" s="246" t="str">
        <f>IFERROR(INDEX('G-1 All Habitats'!$B$3:$B$129,MATCH(E196,'G-1 All Habitats'!$A$3:$A$129,0)),"")</f>
        <v/>
      </c>
      <c r="G196" s="70"/>
      <c r="H196" s="498" t="str">
        <f>IF(F196="","",VLOOKUP(F196,'G-1 All Habitats'!$B$2:$M$129,10,FALSE))</f>
        <v/>
      </c>
      <c r="I196" s="499" t="str">
        <f>IFERROR(VLOOKUP(H196,'G-1 All Habitats'!$V$3:$W$7,2,FALSE),"")</f>
        <v/>
      </c>
      <c r="J196" s="71"/>
      <c r="K196" s="499" t="str">
        <f>IFERROR(INDEX('G-8 Condition Look up'!$A$3:$H$130,MATCH(F196,'G-8 Condition Look up'!$A$3:$A$130,0),MATCH(J196,'G-8 Condition Look up'!$A$3:$H$3,0)),"")</f>
        <v/>
      </c>
      <c r="L196" s="71"/>
      <c r="M196" s="507" t="str">
        <f>IF(L196="","",IF(VLOOKUP(L196,'G-3 Multipliers'!$L$3:$N$6,2,FALSE)=0,"Spatial Data Missing",VLOOKUP(L196,'G-3 Multipliers'!$L$3:$N$6,2,FALSE)))</f>
        <v/>
      </c>
      <c r="N196" s="505" t="str">
        <f>IF(L196="","",IF(VLOOKUP(L196,'G-3 Multipliers'!$L$3:$N$6,3,FALSE)=0,"Spatial Data Missing",VLOOKUP(L196,'G-3 Multipliers'!$L$3:$N$6,3,FALSE)))</f>
        <v/>
      </c>
      <c r="O196" s="498" t="str">
        <f t="shared" si="12"/>
        <v/>
      </c>
      <c r="P196" s="82"/>
      <c r="Q196" s="82"/>
      <c r="R196" s="507" t="str">
        <f t="shared" si="14"/>
        <v/>
      </c>
      <c r="S196" s="521" t="str">
        <f t="shared" si="15"/>
        <v/>
      </c>
      <c r="T196" s="522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6"/>
        <v/>
      </c>
      <c r="W196" s="520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4" t="str">
        <f>IFERROR(IF(E196="","",VLOOKUP(W196, 'G-3 Multipliers'!$P$2:$Q$6,2,FALSE)),"")</f>
        <v/>
      </c>
      <c r="Y196" s="529" t="str">
        <f t="shared" si="17"/>
        <v/>
      </c>
      <c r="Z196" s="239"/>
      <c r="AA196" s="240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4" t="str">
        <f>IFERROR(INDEX('G-1 All Habitats'!$AG$3:$AG$15,MATCH(D197,'G-1 All Habitats'!$AF$3:$AF$15,0)),"")</f>
        <v/>
      </c>
      <c r="D197" s="146"/>
      <c r="E197" s="79"/>
      <c r="F197" s="246" t="str">
        <f>IFERROR(INDEX('G-1 All Habitats'!$B$3:$B$129,MATCH(E197,'G-1 All Habitats'!$A$3:$A$129,0)),"")</f>
        <v/>
      </c>
      <c r="G197" s="70"/>
      <c r="H197" s="498" t="str">
        <f>IF(F197="","",VLOOKUP(F197,'G-1 All Habitats'!$B$2:$M$129,10,FALSE))</f>
        <v/>
      </c>
      <c r="I197" s="499" t="str">
        <f>IFERROR(VLOOKUP(H197,'G-1 All Habitats'!$V$3:$W$7,2,FALSE),"")</f>
        <v/>
      </c>
      <c r="J197" s="71"/>
      <c r="K197" s="499" t="str">
        <f>IFERROR(INDEX('G-8 Condition Look up'!$A$3:$H$130,MATCH(F197,'G-8 Condition Look up'!$A$3:$A$130,0),MATCH(J197,'G-8 Condition Look up'!$A$3:$H$3,0)),"")</f>
        <v/>
      </c>
      <c r="L197" s="71"/>
      <c r="M197" s="507" t="str">
        <f>IF(L197="","",IF(VLOOKUP(L197,'G-3 Multipliers'!$L$3:$N$6,2,FALSE)=0,"Spatial Data Missing",VLOOKUP(L197,'G-3 Multipliers'!$L$3:$N$6,2,FALSE)))</f>
        <v/>
      </c>
      <c r="N197" s="505" t="str">
        <f>IF(L197="","",IF(VLOOKUP(L197,'G-3 Multipliers'!$L$3:$N$6,3,FALSE)=0,"Spatial Data Missing",VLOOKUP(L197,'G-3 Multipliers'!$L$3:$N$6,3,FALSE)))</f>
        <v/>
      </c>
      <c r="O197" s="498" t="str">
        <f t="shared" si="12"/>
        <v/>
      </c>
      <c r="P197" s="82"/>
      <c r="Q197" s="82"/>
      <c r="R197" s="507" t="str">
        <f t="shared" si="14"/>
        <v/>
      </c>
      <c r="S197" s="521" t="str">
        <f t="shared" si="15"/>
        <v/>
      </c>
      <c r="T197" s="522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6"/>
        <v/>
      </c>
      <c r="W197" s="520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4" t="str">
        <f>IFERROR(IF(E197="","",VLOOKUP(W197, 'G-3 Multipliers'!$P$2:$Q$6,2,FALSE)),"")</f>
        <v/>
      </c>
      <c r="Y197" s="529" t="str">
        <f t="shared" si="17"/>
        <v/>
      </c>
      <c r="Z197" s="239"/>
      <c r="AA197" s="240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4" t="str">
        <f>IFERROR(INDEX('G-1 All Habitats'!$AG$3:$AG$15,MATCH(D198,'G-1 All Habitats'!$AF$3:$AF$15,0)),"")</f>
        <v/>
      </c>
      <c r="D198" s="146"/>
      <c r="E198" s="79"/>
      <c r="F198" s="246" t="str">
        <f>IFERROR(INDEX('G-1 All Habitats'!$B$3:$B$129,MATCH(E198,'G-1 All Habitats'!$A$3:$A$129,0)),"")</f>
        <v/>
      </c>
      <c r="G198" s="70"/>
      <c r="H198" s="498" t="str">
        <f>IF(F198="","",VLOOKUP(F198,'G-1 All Habitats'!$B$2:$M$129,10,FALSE))</f>
        <v/>
      </c>
      <c r="I198" s="499" t="str">
        <f>IFERROR(VLOOKUP(H198,'G-1 All Habitats'!$V$3:$W$7,2,FALSE),"")</f>
        <v/>
      </c>
      <c r="J198" s="71"/>
      <c r="K198" s="499" t="str">
        <f>IFERROR(INDEX('G-8 Condition Look up'!$A$3:$H$130,MATCH(F198,'G-8 Condition Look up'!$A$3:$A$130,0),MATCH(J198,'G-8 Condition Look up'!$A$3:$H$3,0)),"")</f>
        <v/>
      </c>
      <c r="L198" s="71"/>
      <c r="M198" s="507" t="str">
        <f>IF(L198="","",IF(VLOOKUP(L198,'G-3 Multipliers'!$L$3:$N$6,2,FALSE)=0,"Spatial Data Missing",VLOOKUP(L198,'G-3 Multipliers'!$L$3:$N$6,2,FALSE)))</f>
        <v/>
      </c>
      <c r="N198" s="505" t="str">
        <f>IF(L198="","",IF(VLOOKUP(L198,'G-3 Multipliers'!$L$3:$N$6,3,FALSE)=0,"Spatial Data Missing",VLOOKUP(L198,'G-3 Multipliers'!$L$3:$N$6,3,FALSE)))</f>
        <v/>
      </c>
      <c r="O198" s="498" t="str">
        <f t="shared" si="12"/>
        <v/>
      </c>
      <c r="P198" s="82"/>
      <c r="Q198" s="82"/>
      <c r="R198" s="507" t="str">
        <f t="shared" si="14"/>
        <v/>
      </c>
      <c r="S198" s="521" t="str">
        <f t="shared" si="15"/>
        <v/>
      </c>
      <c r="T198" s="522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6"/>
        <v/>
      </c>
      <c r="W198" s="520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4" t="str">
        <f>IFERROR(IF(E198="","",VLOOKUP(W198, 'G-3 Multipliers'!$P$2:$Q$6,2,FALSE)),"")</f>
        <v/>
      </c>
      <c r="Y198" s="529" t="str">
        <f t="shared" si="17"/>
        <v/>
      </c>
      <c r="Z198" s="239"/>
      <c r="AA198" s="240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4" t="str">
        <f>IFERROR(INDEX('G-1 All Habitats'!$AG$3:$AG$15,MATCH(D199,'G-1 All Habitats'!$AF$3:$AF$15,0)),"")</f>
        <v/>
      </c>
      <c r="D199" s="146"/>
      <c r="E199" s="79"/>
      <c r="F199" s="246" t="str">
        <f>IFERROR(INDEX('G-1 All Habitats'!$B$3:$B$129,MATCH(E199,'G-1 All Habitats'!$A$3:$A$129,0)),"")</f>
        <v/>
      </c>
      <c r="G199" s="70"/>
      <c r="H199" s="498" t="str">
        <f>IF(F199="","",VLOOKUP(F199,'G-1 All Habitats'!$B$2:$M$129,10,FALSE))</f>
        <v/>
      </c>
      <c r="I199" s="499" t="str">
        <f>IFERROR(VLOOKUP(H199,'G-1 All Habitats'!$V$3:$W$7,2,FALSE),"")</f>
        <v/>
      </c>
      <c r="J199" s="71"/>
      <c r="K199" s="499" t="str">
        <f>IFERROR(INDEX('G-8 Condition Look up'!$A$3:$H$130,MATCH(F199,'G-8 Condition Look up'!$A$3:$A$130,0),MATCH(J199,'G-8 Condition Look up'!$A$3:$H$3,0)),"")</f>
        <v/>
      </c>
      <c r="L199" s="71"/>
      <c r="M199" s="507" t="str">
        <f>IF(L199="","",IF(VLOOKUP(L199,'G-3 Multipliers'!$L$3:$N$6,2,FALSE)=0,"Spatial Data Missing",VLOOKUP(L199,'G-3 Multipliers'!$L$3:$N$6,2,FALSE)))</f>
        <v/>
      </c>
      <c r="N199" s="505" t="str">
        <f>IF(L199="","",IF(VLOOKUP(L199,'G-3 Multipliers'!$L$3:$N$6,3,FALSE)=0,"Spatial Data Missing",VLOOKUP(L199,'G-3 Multipliers'!$L$3:$N$6,3,FALSE)))</f>
        <v/>
      </c>
      <c r="O199" s="498" t="str">
        <f t="shared" si="12"/>
        <v/>
      </c>
      <c r="P199" s="82"/>
      <c r="Q199" s="82"/>
      <c r="R199" s="507" t="str">
        <f t="shared" si="14"/>
        <v/>
      </c>
      <c r="S199" s="521" t="str">
        <f t="shared" si="15"/>
        <v/>
      </c>
      <c r="T199" s="522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6"/>
        <v/>
      </c>
      <c r="W199" s="520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4" t="str">
        <f>IFERROR(IF(E199="","",VLOOKUP(W199, 'G-3 Multipliers'!$P$2:$Q$6,2,FALSE)),"")</f>
        <v/>
      </c>
      <c r="Y199" s="529" t="str">
        <f t="shared" si="17"/>
        <v/>
      </c>
      <c r="Z199" s="239"/>
      <c r="AA199" s="240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4" t="str">
        <f>IFERROR(INDEX('G-1 All Habitats'!$AG$3:$AG$15,MATCH(D200,'G-1 All Habitats'!$AF$3:$AF$15,0)),"")</f>
        <v/>
      </c>
      <c r="D200" s="146"/>
      <c r="E200" s="79"/>
      <c r="F200" s="246" t="str">
        <f>IFERROR(INDEX('G-1 All Habitats'!$B$3:$B$129,MATCH(E200,'G-1 All Habitats'!$A$3:$A$129,0)),"")</f>
        <v/>
      </c>
      <c r="G200" s="70"/>
      <c r="H200" s="498" t="str">
        <f>IF(F200="","",VLOOKUP(F200,'G-1 All Habitats'!$B$2:$M$129,10,FALSE))</f>
        <v/>
      </c>
      <c r="I200" s="499" t="str">
        <f>IFERROR(VLOOKUP(H200,'G-1 All Habitats'!$V$3:$W$7,2,FALSE),"")</f>
        <v/>
      </c>
      <c r="J200" s="71"/>
      <c r="K200" s="499" t="str">
        <f>IFERROR(INDEX('G-8 Condition Look up'!$A$3:$H$130,MATCH(F200,'G-8 Condition Look up'!$A$3:$A$130,0),MATCH(J200,'G-8 Condition Look up'!$A$3:$H$3,0)),"")</f>
        <v/>
      </c>
      <c r="L200" s="71"/>
      <c r="M200" s="507" t="str">
        <f>IF(L200="","",IF(VLOOKUP(L200,'G-3 Multipliers'!$L$3:$N$6,2,FALSE)=0,"Spatial Data Missing",VLOOKUP(L200,'G-3 Multipliers'!$L$3:$N$6,2,FALSE)))</f>
        <v/>
      </c>
      <c r="N200" s="505" t="str">
        <f>IF(L200="","",IF(VLOOKUP(L200,'G-3 Multipliers'!$L$3:$N$6,3,FALSE)=0,"Spatial Data Missing",VLOOKUP(L200,'G-3 Multipliers'!$L$3:$N$6,3,FALSE)))</f>
        <v/>
      </c>
      <c r="O200" s="498" t="str">
        <f t="shared" si="12"/>
        <v/>
      </c>
      <c r="P200" s="82"/>
      <c r="Q200" s="82"/>
      <c r="R200" s="507" t="str">
        <f t="shared" si="14"/>
        <v/>
      </c>
      <c r="S200" s="521" t="str">
        <f t="shared" si="15"/>
        <v/>
      </c>
      <c r="T200" s="522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6"/>
        <v/>
      </c>
      <c r="W200" s="520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4" t="str">
        <f>IFERROR(IF(E200="","",VLOOKUP(W200, 'G-3 Multipliers'!$P$2:$Q$6,2,FALSE)),"")</f>
        <v/>
      </c>
      <c r="Y200" s="529" t="str">
        <f t="shared" si="17"/>
        <v/>
      </c>
      <c r="Z200" s="239"/>
      <c r="AA200" s="240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4" t="str">
        <f>IFERROR(INDEX('G-1 All Habitats'!$AG$3:$AG$15,MATCH(D201,'G-1 All Habitats'!$AF$3:$AF$15,0)),"")</f>
        <v/>
      </c>
      <c r="D201" s="146"/>
      <c r="E201" s="79"/>
      <c r="F201" s="246" t="str">
        <f>IFERROR(INDEX('G-1 All Habitats'!$B$3:$B$129,MATCH(E201,'G-1 All Habitats'!$A$3:$A$129,0)),"")</f>
        <v/>
      </c>
      <c r="G201" s="70"/>
      <c r="H201" s="498" t="str">
        <f>IF(F201="","",VLOOKUP(F201,'G-1 All Habitats'!$B$2:$M$129,10,FALSE))</f>
        <v/>
      </c>
      <c r="I201" s="499" t="str">
        <f>IFERROR(VLOOKUP(H201,'G-1 All Habitats'!$V$3:$W$7,2,FALSE),"")</f>
        <v/>
      </c>
      <c r="J201" s="71"/>
      <c r="K201" s="499" t="str">
        <f>IFERROR(INDEX('G-8 Condition Look up'!$A$3:$H$130,MATCH(F201,'G-8 Condition Look up'!$A$3:$A$130,0),MATCH(J201,'G-8 Condition Look up'!$A$3:$H$3,0)),"")</f>
        <v/>
      </c>
      <c r="L201" s="71"/>
      <c r="M201" s="507" t="str">
        <f>IF(L201="","",IF(VLOOKUP(L201,'G-3 Multipliers'!$L$3:$N$6,2,FALSE)=0,"Spatial Data Missing",VLOOKUP(L201,'G-3 Multipliers'!$L$3:$N$6,2,FALSE)))</f>
        <v/>
      </c>
      <c r="N201" s="505" t="str">
        <f>IF(L201="","",IF(VLOOKUP(L201,'G-3 Multipliers'!$L$3:$N$6,3,FALSE)=0,"Spatial Data Missing",VLOOKUP(L201,'G-3 Multipliers'!$L$3:$N$6,3,FALSE)))</f>
        <v/>
      </c>
      <c r="O201" s="498" t="str">
        <f t="shared" si="12"/>
        <v/>
      </c>
      <c r="P201" s="82"/>
      <c r="Q201" s="82"/>
      <c r="R201" s="507" t="str">
        <f t="shared" si="14"/>
        <v/>
      </c>
      <c r="S201" s="521" t="str">
        <f t="shared" si="15"/>
        <v/>
      </c>
      <c r="T201" s="522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6"/>
        <v/>
      </c>
      <c r="W201" s="520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4" t="str">
        <f>IFERROR(IF(E201="","",VLOOKUP(W201, 'G-3 Multipliers'!$P$2:$Q$6,2,FALSE)),"")</f>
        <v/>
      </c>
      <c r="Y201" s="529" t="str">
        <f t="shared" si="17"/>
        <v/>
      </c>
      <c r="Z201" s="239"/>
      <c r="AA201" s="240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4" t="str">
        <f>IFERROR(INDEX('G-1 All Habitats'!$AG$3:$AG$15,MATCH(D202,'G-1 All Habitats'!$AF$3:$AF$15,0)),"")</f>
        <v/>
      </c>
      <c r="D202" s="146"/>
      <c r="E202" s="79"/>
      <c r="F202" s="246" t="str">
        <f>IFERROR(INDEX('G-1 All Habitats'!$B$3:$B$129,MATCH(E202,'G-1 All Habitats'!$A$3:$A$129,0)),"")</f>
        <v/>
      </c>
      <c r="G202" s="70"/>
      <c r="H202" s="498" t="str">
        <f>IF(F202="","",VLOOKUP(F202,'G-1 All Habitats'!$B$2:$M$129,10,FALSE))</f>
        <v/>
      </c>
      <c r="I202" s="499" t="str">
        <f>IFERROR(VLOOKUP(H202,'G-1 All Habitats'!$V$3:$W$7,2,FALSE),"")</f>
        <v/>
      </c>
      <c r="J202" s="71"/>
      <c r="K202" s="499" t="str">
        <f>IFERROR(INDEX('G-8 Condition Look up'!$A$3:$H$130,MATCH(F202,'G-8 Condition Look up'!$A$3:$A$130,0),MATCH(J202,'G-8 Condition Look up'!$A$3:$H$3,0)),"")</f>
        <v/>
      </c>
      <c r="L202" s="71"/>
      <c r="M202" s="507" t="str">
        <f>IF(L202="","",IF(VLOOKUP(L202,'G-3 Multipliers'!$L$3:$N$6,2,FALSE)=0,"Spatial Data Missing",VLOOKUP(L202,'G-3 Multipliers'!$L$3:$N$6,2,FALSE)))</f>
        <v/>
      </c>
      <c r="N202" s="505" t="str">
        <f>IF(L202="","",IF(VLOOKUP(L202,'G-3 Multipliers'!$L$3:$N$6,3,FALSE)=0,"Spatial Data Missing",VLOOKUP(L202,'G-3 Multipliers'!$L$3:$N$6,3,FALSE)))</f>
        <v/>
      </c>
      <c r="O202" s="498" t="str">
        <f t="shared" si="12"/>
        <v/>
      </c>
      <c r="P202" s="82"/>
      <c r="Q202" s="82"/>
      <c r="R202" s="507" t="str">
        <f t="shared" si="14"/>
        <v/>
      </c>
      <c r="S202" s="521" t="str">
        <f t="shared" si="15"/>
        <v/>
      </c>
      <c r="T202" s="522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6"/>
        <v/>
      </c>
      <c r="W202" s="520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4" t="str">
        <f>IFERROR(IF(E202="","",VLOOKUP(W202, 'G-3 Multipliers'!$P$2:$Q$6,2,FALSE)),"")</f>
        <v/>
      </c>
      <c r="Y202" s="529" t="str">
        <f t="shared" si="17"/>
        <v/>
      </c>
      <c r="Z202" s="239"/>
      <c r="AA202" s="240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4" t="str">
        <f>IFERROR(INDEX('G-1 All Habitats'!$AG$3:$AG$15,MATCH(D203,'G-1 All Habitats'!$AF$3:$AF$15,0)),"")</f>
        <v/>
      </c>
      <c r="D203" s="146"/>
      <c r="E203" s="79"/>
      <c r="F203" s="246" t="str">
        <f>IFERROR(INDEX('G-1 All Habitats'!$B$3:$B$129,MATCH(E203,'G-1 All Habitats'!$A$3:$A$129,0)),"")</f>
        <v/>
      </c>
      <c r="G203" s="70"/>
      <c r="H203" s="498" t="str">
        <f>IF(F203="","",VLOOKUP(F203,'G-1 All Habitats'!$B$2:$M$129,10,FALSE))</f>
        <v/>
      </c>
      <c r="I203" s="499" t="str">
        <f>IFERROR(VLOOKUP(H203,'G-1 All Habitats'!$V$3:$W$7,2,FALSE),"")</f>
        <v/>
      </c>
      <c r="J203" s="71"/>
      <c r="K203" s="499" t="str">
        <f>IFERROR(INDEX('G-8 Condition Look up'!$A$3:$H$130,MATCH(F203,'G-8 Condition Look up'!$A$3:$A$130,0),MATCH(J203,'G-8 Condition Look up'!$A$3:$H$3,0)),"")</f>
        <v/>
      </c>
      <c r="L203" s="71"/>
      <c r="M203" s="507" t="str">
        <f>IF(L203="","",IF(VLOOKUP(L203,'G-3 Multipliers'!$L$3:$N$6,2,FALSE)=0,"Spatial Data Missing",VLOOKUP(L203,'G-3 Multipliers'!$L$3:$N$6,2,FALSE)))</f>
        <v/>
      </c>
      <c r="N203" s="505" t="str">
        <f>IF(L203="","",IF(VLOOKUP(L203,'G-3 Multipliers'!$L$3:$N$6,3,FALSE)=0,"Spatial Data Missing",VLOOKUP(L203,'G-3 Multipliers'!$L$3:$N$6,3,FALSE)))</f>
        <v/>
      </c>
      <c r="O203" s="498" t="str">
        <f t="shared" ref="O203:O256" si="18">IFERROR(INDEX(TemporalData,MATCH(F203,TemporalHabitats,0),MATCH(J203,TemporalConditions,0)),"")</f>
        <v/>
      </c>
      <c r="P203" s="82"/>
      <c r="Q203" s="82"/>
      <c r="R203" s="507" t="str">
        <f t="shared" si="14"/>
        <v/>
      </c>
      <c r="S203" s="521" t="str">
        <f t="shared" si="15"/>
        <v/>
      </c>
      <c r="T203" s="522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6"/>
        <v/>
      </c>
      <c r="W203" s="520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4" t="str">
        <f>IFERROR(IF(E203="","",VLOOKUP(W203, 'G-3 Multipliers'!$P$2:$Q$6,2,FALSE)),"")</f>
        <v/>
      </c>
      <c r="Y203" s="529" t="str">
        <f t="shared" si="17"/>
        <v/>
      </c>
      <c r="Z203" s="239"/>
      <c r="AA203" s="240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4" t="str">
        <f>IFERROR(INDEX('G-1 All Habitats'!$AG$3:$AG$15,MATCH(D204,'G-1 All Habitats'!$AF$3:$AF$15,0)),"")</f>
        <v/>
      </c>
      <c r="D204" s="146"/>
      <c r="E204" s="79"/>
      <c r="F204" s="246" t="str">
        <f>IFERROR(INDEX('G-1 All Habitats'!$B$3:$B$129,MATCH(E204,'G-1 All Habitats'!$A$3:$A$129,0)),"")</f>
        <v/>
      </c>
      <c r="G204" s="70"/>
      <c r="H204" s="498" t="str">
        <f>IF(F204="","",VLOOKUP(F204,'G-1 All Habitats'!$B$2:$M$129,10,FALSE))</f>
        <v/>
      </c>
      <c r="I204" s="499" t="str">
        <f>IFERROR(VLOOKUP(H204,'G-1 All Habitats'!$V$3:$W$7,2,FALSE),"")</f>
        <v/>
      </c>
      <c r="J204" s="71"/>
      <c r="K204" s="499" t="str">
        <f>IFERROR(INDEX('G-8 Condition Look up'!$A$3:$H$130,MATCH(F204,'G-8 Condition Look up'!$A$3:$A$130,0),MATCH(J204,'G-8 Condition Look up'!$A$3:$H$3,0)),"")</f>
        <v/>
      </c>
      <c r="L204" s="71"/>
      <c r="M204" s="507" t="str">
        <f>IF(L204="","",IF(VLOOKUP(L204,'G-3 Multipliers'!$L$3:$N$6,2,FALSE)=0,"Spatial Data Missing",VLOOKUP(L204,'G-3 Multipliers'!$L$3:$N$6,2,FALSE)))</f>
        <v/>
      </c>
      <c r="N204" s="505" t="str">
        <f>IF(L204="","",IF(VLOOKUP(L204,'G-3 Multipliers'!$L$3:$N$6,3,FALSE)=0,"Spatial Data Missing",VLOOKUP(L204,'G-3 Multipliers'!$L$3:$N$6,3,FALSE)))</f>
        <v/>
      </c>
      <c r="O204" s="498" t="str">
        <f t="shared" si="18"/>
        <v/>
      </c>
      <c r="P204" s="82"/>
      <c r="Q204" s="82"/>
      <c r="R204" s="507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1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2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20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4" t="str">
        <f>IFERROR(IF(E204="","",VLOOKUP(W204, 'G-3 Multipliers'!$P$2:$Q$6,2,FALSE)),"")</f>
        <v/>
      </c>
      <c r="Y204" s="529" t="str">
        <f t="shared" ref="Y204:Y256" si="23">IFERROR(G204*I204*K204*N204*T204*X204,"")</f>
        <v/>
      </c>
      <c r="Z204" s="239"/>
      <c r="AA204" s="240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4" t="str">
        <f>IFERROR(INDEX('G-1 All Habitats'!$AG$3:$AG$15,MATCH(D205,'G-1 All Habitats'!$AF$3:$AF$15,0)),"")</f>
        <v/>
      </c>
      <c r="D205" s="146"/>
      <c r="E205" s="79"/>
      <c r="F205" s="246" t="str">
        <f>IFERROR(INDEX('G-1 All Habitats'!$B$3:$B$129,MATCH(E205,'G-1 All Habitats'!$A$3:$A$129,0)),"")</f>
        <v/>
      </c>
      <c r="G205" s="70"/>
      <c r="H205" s="498" t="str">
        <f>IF(F205="","",VLOOKUP(F205,'G-1 All Habitats'!$B$2:$M$129,10,FALSE))</f>
        <v/>
      </c>
      <c r="I205" s="499" t="str">
        <f>IFERROR(VLOOKUP(H205,'G-1 All Habitats'!$V$3:$W$7,2,FALSE),"")</f>
        <v/>
      </c>
      <c r="J205" s="71"/>
      <c r="K205" s="499" t="str">
        <f>IFERROR(INDEX('G-8 Condition Look up'!$A$3:$H$130,MATCH(F205,'G-8 Condition Look up'!$A$3:$A$130,0),MATCH(J205,'G-8 Condition Look up'!$A$3:$H$3,0)),"")</f>
        <v/>
      </c>
      <c r="L205" s="71"/>
      <c r="M205" s="507" t="str">
        <f>IF(L205="","",IF(VLOOKUP(L205,'G-3 Multipliers'!$L$3:$N$6,2,FALSE)=0,"Spatial Data Missing",VLOOKUP(L205,'G-3 Multipliers'!$L$3:$N$6,2,FALSE)))</f>
        <v/>
      </c>
      <c r="N205" s="505" t="str">
        <f>IF(L205="","",IF(VLOOKUP(L205,'G-3 Multipliers'!$L$3:$N$6,3,FALSE)=0,"Spatial Data Missing",VLOOKUP(L205,'G-3 Multipliers'!$L$3:$N$6,3,FALSE)))</f>
        <v/>
      </c>
      <c r="O205" s="498" t="str">
        <f t="shared" si="18"/>
        <v/>
      </c>
      <c r="P205" s="82"/>
      <c r="Q205" s="82"/>
      <c r="R205" s="507" t="str">
        <f t="shared" si="20"/>
        <v/>
      </c>
      <c r="S205" s="521" t="str">
        <f t="shared" si="21"/>
        <v/>
      </c>
      <c r="T205" s="522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si="22"/>
        <v/>
      </c>
      <c r="W205" s="520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4" t="str">
        <f>IFERROR(IF(E205="","",VLOOKUP(W205, 'G-3 Multipliers'!$P$2:$Q$6,2,FALSE)),"")</f>
        <v/>
      </c>
      <c r="Y205" s="529" t="str">
        <f t="shared" si="23"/>
        <v/>
      </c>
      <c r="Z205" s="239"/>
      <c r="AA205" s="240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4" t="str">
        <f>IFERROR(INDEX('G-1 All Habitats'!$AG$3:$AG$15,MATCH(D206,'G-1 All Habitats'!$AF$3:$AF$15,0)),"")</f>
        <v/>
      </c>
      <c r="D206" s="146"/>
      <c r="E206" s="79"/>
      <c r="F206" s="246" t="str">
        <f>IFERROR(INDEX('G-1 All Habitats'!$B$3:$B$129,MATCH(E206,'G-1 All Habitats'!$A$3:$A$129,0)),"")</f>
        <v/>
      </c>
      <c r="G206" s="70"/>
      <c r="H206" s="498" t="str">
        <f>IF(F206="","",VLOOKUP(F206,'G-1 All Habitats'!$B$2:$M$129,10,FALSE))</f>
        <v/>
      </c>
      <c r="I206" s="499" t="str">
        <f>IFERROR(VLOOKUP(H206,'G-1 All Habitats'!$V$3:$W$7,2,FALSE),"")</f>
        <v/>
      </c>
      <c r="J206" s="71"/>
      <c r="K206" s="499" t="str">
        <f>IFERROR(INDEX('G-8 Condition Look up'!$A$3:$H$130,MATCH(F206,'G-8 Condition Look up'!$A$3:$A$130,0),MATCH(J206,'G-8 Condition Look up'!$A$3:$H$3,0)),"")</f>
        <v/>
      </c>
      <c r="L206" s="71"/>
      <c r="M206" s="507" t="str">
        <f>IF(L206="","",IF(VLOOKUP(L206,'G-3 Multipliers'!$L$3:$N$6,2,FALSE)=0,"Spatial Data Missing",VLOOKUP(L206,'G-3 Multipliers'!$L$3:$N$6,2,FALSE)))</f>
        <v/>
      </c>
      <c r="N206" s="505" t="str">
        <f>IF(L206="","",IF(VLOOKUP(L206,'G-3 Multipliers'!$L$3:$N$6,3,FALSE)=0,"Spatial Data Missing",VLOOKUP(L206,'G-3 Multipliers'!$L$3:$N$6,3,FALSE)))</f>
        <v/>
      </c>
      <c r="O206" s="498" t="str">
        <f t="shared" si="18"/>
        <v/>
      </c>
      <c r="P206" s="82"/>
      <c r="Q206" s="82"/>
      <c r="R206" s="507" t="str">
        <f t="shared" si="20"/>
        <v/>
      </c>
      <c r="S206" s="521" t="str">
        <f t="shared" si="21"/>
        <v/>
      </c>
      <c r="T206" s="522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22"/>
        <v/>
      </c>
      <c r="W206" s="520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4" t="str">
        <f>IFERROR(IF(E206="","",VLOOKUP(W206, 'G-3 Multipliers'!$P$2:$Q$6,2,FALSE)),"")</f>
        <v/>
      </c>
      <c r="Y206" s="529" t="str">
        <f t="shared" si="23"/>
        <v/>
      </c>
      <c r="Z206" s="239"/>
      <c r="AA206" s="240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4" t="str">
        <f>IFERROR(INDEX('G-1 All Habitats'!$AG$3:$AG$15,MATCH(D207,'G-1 All Habitats'!$AF$3:$AF$15,0)),"")</f>
        <v/>
      </c>
      <c r="D207" s="146"/>
      <c r="E207" s="79"/>
      <c r="F207" s="246" t="str">
        <f>IFERROR(INDEX('G-1 All Habitats'!$B$3:$B$129,MATCH(E207,'G-1 All Habitats'!$A$3:$A$129,0)),"")</f>
        <v/>
      </c>
      <c r="G207" s="70"/>
      <c r="H207" s="498" t="str">
        <f>IF(F207="","",VLOOKUP(F207,'G-1 All Habitats'!$B$2:$M$129,10,FALSE))</f>
        <v/>
      </c>
      <c r="I207" s="499" t="str">
        <f>IFERROR(VLOOKUP(H207,'G-1 All Habitats'!$V$3:$W$7,2,FALSE),"")</f>
        <v/>
      </c>
      <c r="J207" s="71"/>
      <c r="K207" s="499" t="str">
        <f>IFERROR(INDEX('G-8 Condition Look up'!$A$3:$H$130,MATCH(F207,'G-8 Condition Look up'!$A$3:$A$130,0),MATCH(J207,'G-8 Condition Look up'!$A$3:$H$3,0)),"")</f>
        <v/>
      </c>
      <c r="L207" s="71"/>
      <c r="M207" s="507" t="str">
        <f>IF(L207="","",IF(VLOOKUP(L207,'G-3 Multipliers'!$L$3:$N$6,2,FALSE)=0,"Spatial Data Missing",VLOOKUP(L207,'G-3 Multipliers'!$L$3:$N$6,2,FALSE)))</f>
        <v/>
      </c>
      <c r="N207" s="505" t="str">
        <f>IF(L207="","",IF(VLOOKUP(L207,'G-3 Multipliers'!$L$3:$N$6,3,FALSE)=0,"Spatial Data Missing",VLOOKUP(L207,'G-3 Multipliers'!$L$3:$N$6,3,FALSE)))</f>
        <v/>
      </c>
      <c r="O207" s="498" t="str">
        <f t="shared" si="18"/>
        <v/>
      </c>
      <c r="P207" s="82"/>
      <c r="Q207" s="82"/>
      <c r="R207" s="507" t="str">
        <f t="shared" si="20"/>
        <v/>
      </c>
      <c r="S207" s="521" t="str">
        <f t="shared" si="21"/>
        <v/>
      </c>
      <c r="T207" s="522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22"/>
        <v/>
      </c>
      <c r="W207" s="520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4" t="str">
        <f>IFERROR(IF(E207="","",VLOOKUP(W207, 'G-3 Multipliers'!$P$2:$Q$6,2,FALSE)),"")</f>
        <v/>
      </c>
      <c r="Y207" s="529" t="str">
        <f t="shared" si="23"/>
        <v/>
      </c>
      <c r="Z207" s="239"/>
      <c r="AA207" s="240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4" t="str">
        <f>IFERROR(INDEX('G-1 All Habitats'!$AG$3:$AG$15,MATCH(D208,'G-1 All Habitats'!$AF$3:$AF$15,0)),"")</f>
        <v/>
      </c>
      <c r="D208" s="146"/>
      <c r="E208" s="79"/>
      <c r="F208" s="246" t="str">
        <f>IFERROR(INDEX('G-1 All Habitats'!$B$3:$B$129,MATCH(E208,'G-1 All Habitats'!$A$3:$A$129,0)),"")</f>
        <v/>
      </c>
      <c r="G208" s="70"/>
      <c r="H208" s="498" t="str">
        <f>IF(F208="","",VLOOKUP(F208,'G-1 All Habitats'!$B$2:$M$129,10,FALSE))</f>
        <v/>
      </c>
      <c r="I208" s="499" t="str">
        <f>IFERROR(VLOOKUP(H208,'G-1 All Habitats'!$V$3:$W$7,2,FALSE),"")</f>
        <v/>
      </c>
      <c r="J208" s="71"/>
      <c r="K208" s="499" t="str">
        <f>IFERROR(INDEX('G-8 Condition Look up'!$A$3:$H$130,MATCH(F208,'G-8 Condition Look up'!$A$3:$A$130,0),MATCH(J208,'G-8 Condition Look up'!$A$3:$H$3,0)),"")</f>
        <v/>
      </c>
      <c r="L208" s="71"/>
      <c r="M208" s="507" t="str">
        <f>IF(L208="","",IF(VLOOKUP(L208,'G-3 Multipliers'!$L$3:$N$6,2,FALSE)=0,"Spatial Data Missing",VLOOKUP(L208,'G-3 Multipliers'!$L$3:$N$6,2,FALSE)))</f>
        <v/>
      </c>
      <c r="N208" s="505" t="str">
        <f>IF(L208="","",IF(VLOOKUP(L208,'G-3 Multipliers'!$L$3:$N$6,3,FALSE)=0,"Spatial Data Missing",VLOOKUP(L208,'G-3 Multipliers'!$L$3:$N$6,3,FALSE)))</f>
        <v/>
      </c>
      <c r="O208" s="498" t="str">
        <f t="shared" si="18"/>
        <v/>
      </c>
      <c r="P208" s="82"/>
      <c r="Q208" s="82"/>
      <c r="R208" s="507" t="str">
        <f t="shared" si="20"/>
        <v/>
      </c>
      <c r="S208" s="521" t="str">
        <f t="shared" si="21"/>
        <v/>
      </c>
      <c r="T208" s="522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22"/>
        <v/>
      </c>
      <c r="W208" s="520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4" t="str">
        <f>IFERROR(IF(E208="","",VLOOKUP(W208, 'G-3 Multipliers'!$P$2:$Q$6,2,FALSE)),"")</f>
        <v/>
      </c>
      <c r="Y208" s="529" t="str">
        <f t="shared" si="23"/>
        <v/>
      </c>
      <c r="Z208" s="239"/>
      <c r="AA208" s="240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4" t="str">
        <f>IFERROR(INDEX('G-1 All Habitats'!$AG$3:$AG$15,MATCH(D209,'G-1 All Habitats'!$AF$3:$AF$15,0)),"")</f>
        <v/>
      </c>
      <c r="D209" s="146"/>
      <c r="E209" s="79"/>
      <c r="F209" s="246" t="str">
        <f>IFERROR(INDEX('G-1 All Habitats'!$B$3:$B$129,MATCH(E209,'G-1 All Habitats'!$A$3:$A$129,0)),"")</f>
        <v/>
      </c>
      <c r="G209" s="70"/>
      <c r="H209" s="498" t="str">
        <f>IF(F209="","",VLOOKUP(F209,'G-1 All Habitats'!$B$2:$M$129,10,FALSE))</f>
        <v/>
      </c>
      <c r="I209" s="499" t="str">
        <f>IFERROR(VLOOKUP(H209,'G-1 All Habitats'!$V$3:$W$7,2,FALSE),"")</f>
        <v/>
      </c>
      <c r="J209" s="71"/>
      <c r="K209" s="499" t="str">
        <f>IFERROR(INDEX('G-8 Condition Look up'!$A$3:$H$130,MATCH(F209,'G-8 Condition Look up'!$A$3:$A$130,0),MATCH(J209,'G-8 Condition Look up'!$A$3:$H$3,0)),"")</f>
        <v/>
      </c>
      <c r="L209" s="71"/>
      <c r="M209" s="507" t="str">
        <f>IF(L209="","",IF(VLOOKUP(L209,'G-3 Multipliers'!$L$3:$N$6,2,FALSE)=0,"Spatial Data Missing",VLOOKUP(L209,'G-3 Multipliers'!$L$3:$N$6,2,FALSE)))</f>
        <v/>
      </c>
      <c r="N209" s="505" t="str">
        <f>IF(L209="","",IF(VLOOKUP(L209,'G-3 Multipliers'!$L$3:$N$6,3,FALSE)=0,"Spatial Data Missing",VLOOKUP(L209,'G-3 Multipliers'!$L$3:$N$6,3,FALSE)))</f>
        <v/>
      </c>
      <c r="O209" s="498" t="str">
        <f t="shared" si="18"/>
        <v/>
      </c>
      <c r="P209" s="82"/>
      <c r="Q209" s="82"/>
      <c r="R209" s="507" t="str">
        <f t="shared" si="20"/>
        <v/>
      </c>
      <c r="S209" s="521" t="str">
        <f t="shared" si="21"/>
        <v/>
      </c>
      <c r="T209" s="522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22"/>
        <v/>
      </c>
      <c r="W209" s="520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4" t="str">
        <f>IFERROR(IF(E209="","",VLOOKUP(W209, 'G-3 Multipliers'!$P$2:$Q$6,2,FALSE)),"")</f>
        <v/>
      </c>
      <c r="Y209" s="529" t="str">
        <f t="shared" si="23"/>
        <v/>
      </c>
      <c r="Z209" s="239"/>
      <c r="AA209" s="240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4" t="str">
        <f>IFERROR(INDEX('G-1 All Habitats'!$AG$3:$AG$15,MATCH(D210,'G-1 All Habitats'!$AF$3:$AF$15,0)),"")</f>
        <v/>
      </c>
      <c r="D210" s="146"/>
      <c r="E210" s="79"/>
      <c r="F210" s="246" t="str">
        <f>IFERROR(INDEX('G-1 All Habitats'!$B$3:$B$129,MATCH(E210,'G-1 All Habitats'!$A$3:$A$129,0)),"")</f>
        <v/>
      </c>
      <c r="G210" s="70"/>
      <c r="H210" s="498" t="str">
        <f>IF(F210="","",VLOOKUP(F210,'G-1 All Habitats'!$B$2:$M$129,10,FALSE))</f>
        <v/>
      </c>
      <c r="I210" s="499" t="str">
        <f>IFERROR(VLOOKUP(H210,'G-1 All Habitats'!$V$3:$W$7,2,FALSE),"")</f>
        <v/>
      </c>
      <c r="J210" s="71"/>
      <c r="K210" s="499" t="str">
        <f>IFERROR(INDEX('G-8 Condition Look up'!$A$3:$H$130,MATCH(F210,'G-8 Condition Look up'!$A$3:$A$130,0),MATCH(J210,'G-8 Condition Look up'!$A$3:$H$3,0)),"")</f>
        <v/>
      </c>
      <c r="L210" s="71"/>
      <c r="M210" s="507" t="str">
        <f>IF(L210="","",IF(VLOOKUP(L210,'G-3 Multipliers'!$L$3:$N$6,2,FALSE)=0,"Spatial Data Missing",VLOOKUP(L210,'G-3 Multipliers'!$L$3:$N$6,2,FALSE)))</f>
        <v/>
      </c>
      <c r="N210" s="505" t="str">
        <f>IF(L210="","",IF(VLOOKUP(L210,'G-3 Multipliers'!$L$3:$N$6,3,FALSE)=0,"Spatial Data Missing",VLOOKUP(L210,'G-3 Multipliers'!$L$3:$N$6,3,FALSE)))</f>
        <v/>
      </c>
      <c r="O210" s="498" t="str">
        <f t="shared" si="18"/>
        <v/>
      </c>
      <c r="P210" s="82"/>
      <c r="Q210" s="82"/>
      <c r="R210" s="507" t="str">
        <f t="shared" si="20"/>
        <v/>
      </c>
      <c r="S210" s="521" t="str">
        <f t="shared" si="21"/>
        <v/>
      </c>
      <c r="T210" s="522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22"/>
        <v/>
      </c>
      <c r="W210" s="520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4" t="str">
        <f>IFERROR(IF(E210="","",VLOOKUP(W210, 'G-3 Multipliers'!$P$2:$Q$6,2,FALSE)),"")</f>
        <v/>
      </c>
      <c r="Y210" s="529" t="str">
        <f t="shared" si="23"/>
        <v/>
      </c>
      <c r="Z210" s="239"/>
      <c r="AA210" s="240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4" t="str">
        <f>IFERROR(INDEX('G-1 All Habitats'!$AG$3:$AG$15,MATCH(D211,'G-1 All Habitats'!$AF$3:$AF$15,0)),"")</f>
        <v/>
      </c>
      <c r="D211" s="146"/>
      <c r="E211" s="79"/>
      <c r="F211" s="246" t="str">
        <f>IFERROR(INDEX('G-1 All Habitats'!$B$3:$B$129,MATCH(E211,'G-1 All Habitats'!$A$3:$A$129,0)),"")</f>
        <v/>
      </c>
      <c r="G211" s="70"/>
      <c r="H211" s="498" t="str">
        <f>IF(F211="","",VLOOKUP(F211,'G-1 All Habitats'!$B$2:$M$129,10,FALSE))</f>
        <v/>
      </c>
      <c r="I211" s="499" t="str">
        <f>IFERROR(VLOOKUP(H211,'G-1 All Habitats'!$V$3:$W$7,2,FALSE),"")</f>
        <v/>
      </c>
      <c r="J211" s="71"/>
      <c r="K211" s="499" t="str">
        <f>IFERROR(INDEX('G-8 Condition Look up'!$A$3:$H$130,MATCH(F211,'G-8 Condition Look up'!$A$3:$A$130,0),MATCH(J211,'G-8 Condition Look up'!$A$3:$H$3,0)),"")</f>
        <v/>
      </c>
      <c r="L211" s="71"/>
      <c r="M211" s="507" t="str">
        <f>IF(L211="","",IF(VLOOKUP(L211,'G-3 Multipliers'!$L$3:$N$6,2,FALSE)=0,"Spatial Data Missing",VLOOKUP(L211,'G-3 Multipliers'!$L$3:$N$6,2,FALSE)))</f>
        <v/>
      </c>
      <c r="N211" s="505" t="str">
        <f>IF(L211="","",IF(VLOOKUP(L211,'G-3 Multipliers'!$L$3:$N$6,3,FALSE)=0,"Spatial Data Missing",VLOOKUP(L211,'G-3 Multipliers'!$L$3:$N$6,3,FALSE)))</f>
        <v/>
      </c>
      <c r="O211" s="498" t="str">
        <f t="shared" si="18"/>
        <v/>
      </c>
      <c r="P211" s="82"/>
      <c r="Q211" s="82"/>
      <c r="R211" s="507" t="str">
        <f t="shared" si="20"/>
        <v/>
      </c>
      <c r="S211" s="521" t="str">
        <f t="shared" si="21"/>
        <v/>
      </c>
      <c r="T211" s="522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22"/>
        <v/>
      </c>
      <c r="W211" s="520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4" t="str">
        <f>IFERROR(IF(E211="","",VLOOKUP(W211, 'G-3 Multipliers'!$P$2:$Q$6,2,FALSE)),"")</f>
        <v/>
      </c>
      <c r="Y211" s="529" t="str">
        <f t="shared" si="23"/>
        <v/>
      </c>
      <c r="Z211" s="239"/>
      <c r="AA211" s="240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4" t="str">
        <f>IFERROR(INDEX('G-1 All Habitats'!$AG$3:$AG$15,MATCH(D212,'G-1 All Habitats'!$AF$3:$AF$15,0)),"")</f>
        <v/>
      </c>
      <c r="D212" s="146"/>
      <c r="E212" s="79"/>
      <c r="F212" s="246" t="str">
        <f>IFERROR(INDEX('G-1 All Habitats'!$B$3:$B$129,MATCH(E212,'G-1 All Habitats'!$A$3:$A$129,0)),"")</f>
        <v/>
      </c>
      <c r="G212" s="70"/>
      <c r="H212" s="498" t="str">
        <f>IF(F212="","",VLOOKUP(F212,'G-1 All Habitats'!$B$2:$M$129,10,FALSE))</f>
        <v/>
      </c>
      <c r="I212" s="499" t="str">
        <f>IFERROR(VLOOKUP(H212,'G-1 All Habitats'!$V$3:$W$7,2,FALSE),"")</f>
        <v/>
      </c>
      <c r="J212" s="71"/>
      <c r="K212" s="499" t="str">
        <f>IFERROR(INDEX('G-8 Condition Look up'!$A$3:$H$130,MATCH(F212,'G-8 Condition Look up'!$A$3:$A$130,0),MATCH(J212,'G-8 Condition Look up'!$A$3:$H$3,0)),"")</f>
        <v/>
      </c>
      <c r="L212" s="71"/>
      <c r="M212" s="507" t="str">
        <f>IF(L212="","",IF(VLOOKUP(L212,'G-3 Multipliers'!$L$3:$N$6,2,FALSE)=0,"Spatial Data Missing",VLOOKUP(L212,'G-3 Multipliers'!$L$3:$N$6,2,FALSE)))</f>
        <v/>
      </c>
      <c r="N212" s="505" t="str">
        <f>IF(L212="","",IF(VLOOKUP(L212,'G-3 Multipliers'!$L$3:$N$6,3,FALSE)=0,"Spatial Data Missing",VLOOKUP(L212,'G-3 Multipliers'!$L$3:$N$6,3,FALSE)))</f>
        <v/>
      </c>
      <c r="O212" s="498" t="str">
        <f t="shared" si="18"/>
        <v/>
      </c>
      <c r="P212" s="82"/>
      <c r="Q212" s="82"/>
      <c r="R212" s="507" t="str">
        <f t="shared" si="20"/>
        <v/>
      </c>
      <c r="S212" s="521" t="str">
        <f t="shared" si="21"/>
        <v/>
      </c>
      <c r="T212" s="522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22"/>
        <v/>
      </c>
      <c r="W212" s="520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4" t="str">
        <f>IFERROR(IF(E212="","",VLOOKUP(W212, 'G-3 Multipliers'!$P$2:$Q$6,2,FALSE)),"")</f>
        <v/>
      </c>
      <c r="Y212" s="529" t="str">
        <f t="shared" si="23"/>
        <v/>
      </c>
      <c r="Z212" s="239"/>
      <c r="AA212" s="240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4" t="str">
        <f>IFERROR(INDEX('G-1 All Habitats'!$AG$3:$AG$15,MATCH(D213,'G-1 All Habitats'!$AF$3:$AF$15,0)),"")</f>
        <v/>
      </c>
      <c r="D213" s="146"/>
      <c r="E213" s="79"/>
      <c r="F213" s="246" t="str">
        <f>IFERROR(INDEX('G-1 All Habitats'!$B$3:$B$129,MATCH(E213,'G-1 All Habitats'!$A$3:$A$129,0)),"")</f>
        <v/>
      </c>
      <c r="G213" s="70"/>
      <c r="H213" s="498" t="str">
        <f>IF(F213="","",VLOOKUP(F213,'G-1 All Habitats'!$B$2:$M$129,10,FALSE))</f>
        <v/>
      </c>
      <c r="I213" s="499" t="str">
        <f>IFERROR(VLOOKUP(H213,'G-1 All Habitats'!$V$3:$W$7,2,FALSE),"")</f>
        <v/>
      </c>
      <c r="J213" s="71"/>
      <c r="K213" s="499" t="str">
        <f>IFERROR(INDEX('G-8 Condition Look up'!$A$3:$H$130,MATCH(F213,'G-8 Condition Look up'!$A$3:$A$130,0),MATCH(J213,'G-8 Condition Look up'!$A$3:$H$3,0)),"")</f>
        <v/>
      </c>
      <c r="L213" s="71"/>
      <c r="M213" s="507" t="str">
        <f>IF(L213="","",IF(VLOOKUP(L213,'G-3 Multipliers'!$L$3:$N$6,2,FALSE)=0,"Spatial Data Missing",VLOOKUP(L213,'G-3 Multipliers'!$L$3:$N$6,2,FALSE)))</f>
        <v/>
      </c>
      <c r="N213" s="505" t="str">
        <f>IF(L213="","",IF(VLOOKUP(L213,'G-3 Multipliers'!$L$3:$N$6,3,FALSE)=0,"Spatial Data Missing",VLOOKUP(L213,'G-3 Multipliers'!$L$3:$N$6,3,FALSE)))</f>
        <v/>
      </c>
      <c r="O213" s="498" t="str">
        <f t="shared" si="18"/>
        <v/>
      </c>
      <c r="P213" s="82"/>
      <c r="Q213" s="82"/>
      <c r="R213" s="507" t="str">
        <f t="shared" si="20"/>
        <v/>
      </c>
      <c r="S213" s="521" t="str">
        <f t="shared" si="21"/>
        <v/>
      </c>
      <c r="T213" s="522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22"/>
        <v/>
      </c>
      <c r="W213" s="520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4" t="str">
        <f>IFERROR(IF(E213="","",VLOOKUP(W213, 'G-3 Multipliers'!$P$2:$Q$6,2,FALSE)),"")</f>
        <v/>
      </c>
      <c r="Y213" s="529" t="str">
        <f t="shared" si="23"/>
        <v/>
      </c>
      <c r="Z213" s="239"/>
      <c r="AA213" s="240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4" t="str">
        <f>IFERROR(INDEX('G-1 All Habitats'!$AG$3:$AG$15,MATCH(D214,'G-1 All Habitats'!$AF$3:$AF$15,0)),"")</f>
        <v/>
      </c>
      <c r="D214" s="146"/>
      <c r="E214" s="79"/>
      <c r="F214" s="246" t="str">
        <f>IFERROR(INDEX('G-1 All Habitats'!$B$3:$B$129,MATCH(E214,'G-1 All Habitats'!$A$3:$A$129,0)),"")</f>
        <v/>
      </c>
      <c r="G214" s="70"/>
      <c r="H214" s="498" t="str">
        <f>IF(F214="","",VLOOKUP(F214,'G-1 All Habitats'!$B$2:$M$129,10,FALSE))</f>
        <v/>
      </c>
      <c r="I214" s="499" t="str">
        <f>IFERROR(VLOOKUP(H214,'G-1 All Habitats'!$V$3:$W$7,2,FALSE),"")</f>
        <v/>
      </c>
      <c r="J214" s="71"/>
      <c r="K214" s="499" t="str">
        <f>IFERROR(INDEX('G-8 Condition Look up'!$A$3:$H$130,MATCH(F214,'G-8 Condition Look up'!$A$3:$A$130,0),MATCH(J214,'G-8 Condition Look up'!$A$3:$H$3,0)),"")</f>
        <v/>
      </c>
      <c r="L214" s="71"/>
      <c r="M214" s="507" t="str">
        <f>IF(L214="","",IF(VLOOKUP(L214,'G-3 Multipliers'!$L$3:$N$6,2,FALSE)=0,"Spatial Data Missing",VLOOKUP(L214,'G-3 Multipliers'!$L$3:$N$6,2,FALSE)))</f>
        <v/>
      </c>
      <c r="N214" s="505" t="str">
        <f>IF(L214="","",IF(VLOOKUP(L214,'G-3 Multipliers'!$L$3:$N$6,3,FALSE)=0,"Spatial Data Missing",VLOOKUP(L214,'G-3 Multipliers'!$L$3:$N$6,3,FALSE)))</f>
        <v/>
      </c>
      <c r="O214" s="498" t="str">
        <f t="shared" si="18"/>
        <v/>
      </c>
      <c r="P214" s="82"/>
      <c r="Q214" s="82"/>
      <c r="R214" s="507" t="str">
        <f t="shared" si="20"/>
        <v/>
      </c>
      <c r="S214" s="521" t="str">
        <f t="shared" si="21"/>
        <v/>
      </c>
      <c r="T214" s="522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22"/>
        <v/>
      </c>
      <c r="W214" s="520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4" t="str">
        <f>IFERROR(IF(E214="","",VLOOKUP(W214, 'G-3 Multipliers'!$P$2:$Q$6,2,FALSE)),"")</f>
        <v/>
      </c>
      <c r="Y214" s="529" t="str">
        <f t="shared" si="23"/>
        <v/>
      </c>
      <c r="Z214" s="239"/>
      <c r="AA214" s="240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4" t="str">
        <f>IFERROR(INDEX('G-1 All Habitats'!$AG$3:$AG$15,MATCH(D215,'G-1 All Habitats'!$AF$3:$AF$15,0)),"")</f>
        <v/>
      </c>
      <c r="D215" s="146"/>
      <c r="E215" s="79"/>
      <c r="F215" s="246" t="str">
        <f>IFERROR(INDEX('G-1 All Habitats'!$B$3:$B$129,MATCH(E215,'G-1 All Habitats'!$A$3:$A$129,0)),"")</f>
        <v/>
      </c>
      <c r="G215" s="70"/>
      <c r="H215" s="498" t="str">
        <f>IF(F215="","",VLOOKUP(F215,'G-1 All Habitats'!$B$2:$M$129,10,FALSE))</f>
        <v/>
      </c>
      <c r="I215" s="499" t="str">
        <f>IFERROR(VLOOKUP(H215,'G-1 All Habitats'!$V$3:$W$7,2,FALSE),"")</f>
        <v/>
      </c>
      <c r="J215" s="71"/>
      <c r="K215" s="499" t="str">
        <f>IFERROR(INDEX('G-8 Condition Look up'!$A$3:$H$130,MATCH(F215,'G-8 Condition Look up'!$A$3:$A$130,0),MATCH(J215,'G-8 Condition Look up'!$A$3:$H$3,0)),"")</f>
        <v/>
      </c>
      <c r="L215" s="71"/>
      <c r="M215" s="507" t="str">
        <f>IF(L215="","",IF(VLOOKUP(L215,'G-3 Multipliers'!$L$3:$N$6,2,FALSE)=0,"Spatial Data Missing",VLOOKUP(L215,'G-3 Multipliers'!$L$3:$N$6,2,FALSE)))</f>
        <v/>
      </c>
      <c r="N215" s="505" t="str">
        <f>IF(L215="","",IF(VLOOKUP(L215,'G-3 Multipliers'!$L$3:$N$6,3,FALSE)=0,"Spatial Data Missing",VLOOKUP(L215,'G-3 Multipliers'!$L$3:$N$6,3,FALSE)))</f>
        <v/>
      </c>
      <c r="O215" s="498" t="str">
        <f t="shared" si="18"/>
        <v/>
      </c>
      <c r="P215" s="82"/>
      <c r="Q215" s="82"/>
      <c r="R215" s="507" t="str">
        <f t="shared" si="20"/>
        <v/>
      </c>
      <c r="S215" s="521" t="str">
        <f t="shared" si="21"/>
        <v/>
      </c>
      <c r="T215" s="522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22"/>
        <v/>
      </c>
      <c r="W215" s="520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4" t="str">
        <f>IFERROR(IF(E215="","",VLOOKUP(W215, 'G-3 Multipliers'!$P$2:$Q$6,2,FALSE)),"")</f>
        <v/>
      </c>
      <c r="Y215" s="529" t="str">
        <f t="shared" si="23"/>
        <v/>
      </c>
      <c r="Z215" s="239"/>
      <c r="AA215" s="240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4" t="str">
        <f>IFERROR(INDEX('G-1 All Habitats'!$AG$3:$AG$15,MATCH(D216,'G-1 All Habitats'!$AF$3:$AF$15,0)),"")</f>
        <v/>
      </c>
      <c r="D216" s="146"/>
      <c r="E216" s="79"/>
      <c r="F216" s="246" t="str">
        <f>IFERROR(INDEX('G-1 All Habitats'!$B$3:$B$129,MATCH(E216,'G-1 All Habitats'!$A$3:$A$129,0)),"")</f>
        <v/>
      </c>
      <c r="G216" s="70"/>
      <c r="H216" s="498" t="str">
        <f>IF(F216="","",VLOOKUP(F216,'G-1 All Habitats'!$B$2:$M$129,10,FALSE))</f>
        <v/>
      </c>
      <c r="I216" s="499" t="str">
        <f>IFERROR(VLOOKUP(H216,'G-1 All Habitats'!$V$3:$W$7,2,FALSE),"")</f>
        <v/>
      </c>
      <c r="J216" s="71"/>
      <c r="K216" s="499" t="str">
        <f>IFERROR(INDEX('G-8 Condition Look up'!$A$3:$H$130,MATCH(F216,'G-8 Condition Look up'!$A$3:$A$130,0),MATCH(J216,'G-8 Condition Look up'!$A$3:$H$3,0)),"")</f>
        <v/>
      </c>
      <c r="L216" s="71"/>
      <c r="M216" s="507" t="str">
        <f>IF(L216="","",IF(VLOOKUP(L216,'G-3 Multipliers'!$L$3:$N$6,2,FALSE)=0,"Spatial Data Missing",VLOOKUP(L216,'G-3 Multipliers'!$L$3:$N$6,2,FALSE)))</f>
        <v/>
      </c>
      <c r="N216" s="505" t="str">
        <f>IF(L216="","",IF(VLOOKUP(L216,'G-3 Multipliers'!$L$3:$N$6,3,FALSE)=0,"Spatial Data Missing",VLOOKUP(L216,'G-3 Multipliers'!$L$3:$N$6,3,FALSE)))</f>
        <v/>
      </c>
      <c r="O216" s="498" t="str">
        <f t="shared" si="18"/>
        <v/>
      </c>
      <c r="P216" s="82"/>
      <c r="Q216" s="82"/>
      <c r="R216" s="507" t="str">
        <f t="shared" si="20"/>
        <v/>
      </c>
      <c r="S216" s="521" t="str">
        <f t="shared" si="21"/>
        <v/>
      </c>
      <c r="T216" s="522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22"/>
        <v/>
      </c>
      <c r="W216" s="520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4" t="str">
        <f>IFERROR(IF(E216="","",VLOOKUP(W216, 'G-3 Multipliers'!$P$2:$Q$6,2,FALSE)),"")</f>
        <v/>
      </c>
      <c r="Y216" s="529" t="str">
        <f t="shared" si="23"/>
        <v/>
      </c>
      <c r="Z216" s="239"/>
      <c r="AA216" s="240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4" t="str">
        <f>IFERROR(INDEX('G-1 All Habitats'!$AG$3:$AG$15,MATCH(D217,'G-1 All Habitats'!$AF$3:$AF$15,0)),"")</f>
        <v/>
      </c>
      <c r="D217" s="146"/>
      <c r="E217" s="79"/>
      <c r="F217" s="246" t="str">
        <f>IFERROR(INDEX('G-1 All Habitats'!$B$3:$B$129,MATCH(E217,'G-1 All Habitats'!$A$3:$A$129,0)),"")</f>
        <v/>
      </c>
      <c r="G217" s="70"/>
      <c r="H217" s="498" t="str">
        <f>IF(F217="","",VLOOKUP(F217,'G-1 All Habitats'!$B$2:$M$129,10,FALSE))</f>
        <v/>
      </c>
      <c r="I217" s="499" t="str">
        <f>IFERROR(VLOOKUP(H217,'G-1 All Habitats'!$V$3:$W$7,2,FALSE),"")</f>
        <v/>
      </c>
      <c r="J217" s="71"/>
      <c r="K217" s="499" t="str">
        <f>IFERROR(INDEX('G-8 Condition Look up'!$A$3:$H$130,MATCH(F217,'G-8 Condition Look up'!$A$3:$A$130,0),MATCH(J217,'G-8 Condition Look up'!$A$3:$H$3,0)),"")</f>
        <v/>
      </c>
      <c r="L217" s="71"/>
      <c r="M217" s="507" t="str">
        <f>IF(L217="","",IF(VLOOKUP(L217,'G-3 Multipliers'!$L$3:$N$6,2,FALSE)=0,"Spatial Data Missing",VLOOKUP(L217,'G-3 Multipliers'!$L$3:$N$6,2,FALSE)))</f>
        <v/>
      </c>
      <c r="N217" s="505" t="str">
        <f>IF(L217="","",IF(VLOOKUP(L217,'G-3 Multipliers'!$L$3:$N$6,3,FALSE)=0,"Spatial Data Missing",VLOOKUP(L217,'G-3 Multipliers'!$L$3:$N$6,3,FALSE)))</f>
        <v/>
      </c>
      <c r="O217" s="498" t="str">
        <f t="shared" si="18"/>
        <v/>
      </c>
      <c r="P217" s="82"/>
      <c r="Q217" s="82"/>
      <c r="R217" s="507" t="str">
        <f t="shared" si="20"/>
        <v/>
      </c>
      <c r="S217" s="521" t="str">
        <f t="shared" si="21"/>
        <v/>
      </c>
      <c r="T217" s="522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22"/>
        <v/>
      </c>
      <c r="W217" s="520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4" t="str">
        <f>IFERROR(IF(E217="","",VLOOKUP(W217, 'G-3 Multipliers'!$P$2:$Q$6,2,FALSE)),"")</f>
        <v/>
      </c>
      <c r="Y217" s="529" t="str">
        <f t="shared" si="23"/>
        <v/>
      </c>
      <c r="Z217" s="239"/>
      <c r="AA217" s="240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4" t="str">
        <f>IFERROR(INDEX('G-1 All Habitats'!$AG$3:$AG$15,MATCH(D218,'G-1 All Habitats'!$AF$3:$AF$15,0)),"")</f>
        <v/>
      </c>
      <c r="D218" s="146"/>
      <c r="E218" s="79"/>
      <c r="F218" s="246" t="str">
        <f>IFERROR(INDEX('G-1 All Habitats'!$B$3:$B$129,MATCH(E218,'G-1 All Habitats'!$A$3:$A$129,0)),"")</f>
        <v/>
      </c>
      <c r="G218" s="70"/>
      <c r="H218" s="498" t="str">
        <f>IF(F218="","",VLOOKUP(F218,'G-1 All Habitats'!$B$2:$M$129,10,FALSE))</f>
        <v/>
      </c>
      <c r="I218" s="499" t="str">
        <f>IFERROR(VLOOKUP(H218,'G-1 All Habitats'!$V$3:$W$7,2,FALSE),"")</f>
        <v/>
      </c>
      <c r="J218" s="71"/>
      <c r="K218" s="499" t="str">
        <f>IFERROR(INDEX('G-8 Condition Look up'!$A$3:$H$130,MATCH(F218,'G-8 Condition Look up'!$A$3:$A$130,0),MATCH(J218,'G-8 Condition Look up'!$A$3:$H$3,0)),"")</f>
        <v/>
      </c>
      <c r="L218" s="71"/>
      <c r="M218" s="507" t="str">
        <f>IF(L218="","",IF(VLOOKUP(L218,'G-3 Multipliers'!$L$3:$N$6,2,FALSE)=0,"Spatial Data Missing",VLOOKUP(L218,'G-3 Multipliers'!$L$3:$N$6,2,FALSE)))</f>
        <v/>
      </c>
      <c r="N218" s="505" t="str">
        <f>IF(L218="","",IF(VLOOKUP(L218,'G-3 Multipliers'!$L$3:$N$6,3,FALSE)=0,"Spatial Data Missing",VLOOKUP(L218,'G-3 Multipliers'!$L$3:$N$6,3,FALSE)))</f>
        <v/>
      </c>
      <c r="O218" s="498" t="str">
        <f t="shared" si="18"/>
        <v/>
      </c>
      <c r="P218" s="82"/>
      <c r="Q218" s="82"/>
      <c r="R218" s="507" t="str">
        <f t="shared" si="20"/>
        <v/>
      </c>
      <c r="S218" s="521" t="str">
        <f t="shared" si="21"/>
        <v/>
      </c>
      <c r="T218" s="522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22"/>
        <v/>
      </c>
      <c r="W218" s="520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4" t="str">
        <f>IFERROR(IF(E218="","",VLOOKUP(W218, 'G-3 Multipliers'!$P$2:$Q$6,2,FALSE)),"")</f>
        <v/>
      </c>
      <c r="Y218" s="529" t="str">
        <f t="shared" si="23"/>
        <v/>
      </c>
      <c r="Z218" s="239"/>
      <c r="AA218" s="240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4" t="str">
        <f>IFERROR(INDEX('G-1 All Habitats'!$AG$3:$AG$15,MATCH(D219,'G-1 All Habitats'!$AF$3:$AF$15,0)),"")</f>
        <v/>
      </c>
      <c r="D219" s="146"/>
      <c r="E219" s="79"/>
      <c r="F219" s="246" t="str">
        <f>IFERROR(INDEX('G-1 All Habitats'!$B$3:$B$129,MATCH(E219,'G-1 All Habitats'!$A$3:$A$129,0)),"")</f>
        <v/>
      </c>
      <c r="G219" s="70"/>
      <c r="H219" s="498" t="str">
        <f>IF(F219="","",VLOOKUP(F219,'G-1 All Habitats'!$B$2:$M$129,10,FALSE))</f>
        <v/>
      </c>
      <c r="I219" s="499" t="str">
        <f>IFERROR(VLOOKUP(H219,'G-1 All Habitats'!$V$3:$W$7,2,FALSE),"")</f>
        <v/>
      </c>
      <c r="J219" s="71"/>
      <c r="K219" s="499" t="str">
        <f>IFERROR(INDEX('G-8 Condition Look up'!$A$3:$H$130,MATCH(F219,'G-8 Condition Look up'!$A$3:$A$130,0),MATCH(J219,'G-8 Condition Look up'!$A$3:$H$3,0)),"")</f>
        <v/>
      </c>
      <c r="L219" s="71"/>
      <c r="M219" s="507" t="str">
        <f>IF(L219="","",IF(VLOOKUP(L219,'G-3 Multipliers'!$L$3:$N$6,2,FALSE)=0,"Spatial Data Missing",VLOOKUP(L219,'G-3 Multipliers'!$L$3:$N$6,2,FALSE)))</f>
        <v/>
      </c>
      <c r="N219" s="505" t="str">
        <f>IF(L219="","",IF(VLOOKUP(L219,'G-3 Multipliers'!$L$3:$N$6,3,FALSE)=0,"Spatial Data Missing",VLOOKUP(L219,'G-3 Multipliers'!$L$3:$N$6,3,FALSE)))</f>
        <v/>
      </c>
      <c r="O219" s="498" t="str">
        <f t="shared" si="18"/>
        <v/>
      </c>
      <c r="P219" s="82"/>
      <c r="Q219" s="82"/>
      <c r="R219" s="507" t="str">
        <f t="shared" si="20"/>
        <v/>
      </c>
      <c r="S219" s="521" t="str">
        <f t="shared" si="21"/>
        <v/>
      </c>
      <c r="T219" s="522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22"/>
        <v/>
      </c>
      <c r="W219" s="520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4" t="str">
        <f>IFERROR(IF(E219="","",VLOOKUP(W219, 'G-3 Multipliers'!$P$2:$Q$6,2,FALSE)),"")</f>
        <v/>
      </c>
      <c r="Y219" s="529" t="str">
        <f t="shared" si="23"/>
        <v/>
      </c>
      <c r="Z219" s="239"/>
      <c r="AA219" s="240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4" t="str">
        <f>IFERROR(INDEX('G-1 All Habitats'!$AG$3:$AG$15,MATCH(D220,'G-1 All Habitats'!$AF$3:$AF$15,0)),"")</f>
        <v/>
      </c>
      <c r="D220" s="146"/>
      <c r="E220" s="79"/>
      <c r="F220" s="246" t="str">
        <f>IFERROR(INDEX('G-1 All Habitats'!$B$3:$B$129,MATCH(E220,'G-1 All Habitats'!$A$3:$A$129,0)),"")</f>
        <v/>
      </c>
      <c r="G220" s="70"/>
      <c r="H220" s="498" t="str">
        <f>IF(F220="","",VLOOKUP(F220,'G-1 All Habitats'!$B$2:$M$129,10,FALSE))</f>
        <v/>
      </c>
      <c r="I220" s="499" t="str">
        <f>IFERROR(VLOOKUP(H220,'G-1 All Habitats'!$V$3:$W$7,2,FALSE),"")</f>
        <v/>
      </c>
      <c r="J220" s="71"/>
      <c r="K220" s="499" t="str">
        <f>IFERROR(INDEX('G-8 Condition Look up'!$A$3:$H$130,MATCH(F220,'G-8 Condition Look up'!$A$3:$A$130,0),MATCH(J220,'G-8 Condition Look up'!$A$3:$H$3,0)),"")</f>
        <v/>
      </c>
      <c r="L220" s="71"/>
      <c r="M220" s="507" t="str">
        <f>IF(L220="","",IF(VLOOKUP(L220,'G-3 Multipliers'!$L$3:$N$6,2,FALSE)=0,"Spatial Data Missing",VLOOKUP(L220,'G-3 Multipliers'!$L$3:$N$6,2,FALSE)))</f>
        <v/>
      </c>
      <c r="N220" s="505" t="str">
        <f>IF(L220="","",IF(VLOOKUP(L220,'G-3 Multipliers'!$L$3:$N$6,3,FALSE)=0,"Spatial Data Missing",VLOOKUP(L220,'G-3 Multipliers'!$L$3:$N$6,3,FALSE)))</f>
        <v/>
      </c>
      <c r="O220" s="498" t="str">
        <f t="shared" si="18"/>
        <v/>
      </c>
      <c r="P220" s="82"/>
      <c r="Q220" s="82"/>
      <c r="R220" s="507" t="str">
        <f t="shared" si="20"/>
        <v/>
      </c>
      <c r="S220" s="521" t="str">
        <f t="shared" si="21"/>
        <v/>
      </c>
      <c r="T220" s="522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22"/>
        <v/>
      </c>
      <c r="W220" s="520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4" t="str">
        <f>IFERROR(IF(E220="","",VLOOKUP(W220, 'G-3 Multipliers'!$P$2:$Q$6,2,FALSE)),"")</f>
        <v/>
      </c>
      <c r="Y220" s="529" t="str">
        <f t="shared" si="23"/>
        <v/>
      </c>
      <c r="Z220" s="239"/>
      <c r="AA220" s="240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4" t="str">
        <f>IFERROR(INDEX('G-1 All Habitats'!$AG$3:$AG$15,MATCH(D221,'G-1 All Habitats'!$AF$3:$AF$15,0)),"")</f>
        <v/>
      </c>
      <c r="D221" s="146"/>
      <c r="E221" s="79"/>
      <c r="F221" s="246" t="str">
        <f>IFERROR(INDEX('G-1 All Habitats'!$B$3:$B$129,MATCH(E221,'G-1 All Habitats'!$A$3:$A$129,0)),"")</f>
        <v/>
      </c>
      <c r="G221" s="70"/>
      <c r="H221" s="498" t="str">
        <f>IF(F221="","",VLOOKUP(F221,'G-1 All Habitats'!$B$2:$M$129,10,FALSE))</f>
        <v/>
      </c>
      <c r="I221" s="499" t="str">
        <f>IFERROR(VLOOKUP(H221,'G-1 All Habitats'!$V$3:$W$7,2,FALSE),"")</f>
        <v/>
      </c>
      <c r="J221" s="71"/>
      <c r="K221" s="499" t="str">
        <f>IFERROR(INDEX('G-8 Condition Look up'!$A$3:$H$130,MATCH(F221,'G-8 Condition Look up'!$A$3:$A$130,0),MATCH(J221,'G-8 Condition Look up'!$A$3:$H$3,0)),"")</f>
        <v/>
      </c>
      <c r="L221" s="71"/>
      <c r="M221" s="507" t="str">
        <f>IF(L221="","",IF(VLOOKUP(L221,'G-3 Multipliers'!$L$3:$N$6,2,FALSE)=0,"Spatial Data Missing",VLOOKUP(L221,'G-3 Multipliers'!$L$3:$N$6,2,FALSE)))</f>
        <v/>
      </c>
      <c r="N221" s="505" t="str">
        <f>IF(L221="","",IF(VLOOKUP(L221,'G-3 Multipliers'!$L$3:$N$6,3,FALSE)=0,"Spatial Data Missing",VLOOKUP(L221,'G-3 Multipliers'!$L$3:$N$6,3,FALSE)))</f>
        <v/>
      </c>
      <c r="O221" s="498" t="str">
        <f t="shared" si="18"/>
        <v/>
      </c>
      <c r="P221" s="82"/>
      <c r="Q221" s="82"/>
      <c r="R221" s="507" t="str">
        <f t="shared" si="20"/>
        <v/>
      </c>
      <c r="S221" s="521" t="str">
        <f t="shared" si="21"/>
        <v/>
      </c>
      <c r="T221" s="522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22"/>
        <v/>
      </c>
      <c r="W221" s="520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4" t="str">
        <f>IFERROR(IF(E221="","",VLOOKUP(W221, 'G-3 Multipliers'!$P$2:$Q$6,2,FALSE)),"")</f>
        <v/>
      </c>
      <c r="Y221" s="529" t="str">
        <f t="shared" si="23"/>
        <v/>
      </c>
      <c r="Z221" s="239"/>
      <c r="AA221" s="240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4" t="str">
        <f>IFERROR(INDEX('G-1 All Habitats'!$AG$3:$AG$15,MATCH(D222,'G-1 All Habitats'!$AF$3:$AF$15,0)),"")</f>
        <v/>
      </c>
      <c r="D222" s="146"/>
      <c r="E222" s="79"/>
      <c r="F222" s="246" t="str">
        <f>IFERROR(INDEX('G-1 All Habitats'!$B$3:$B$129,MATCH(E222,'G-1 All Habitats'!$A$3:$A$129,0)),"")</f>
        <v/>
      </c>
      <c r="G222" s="70"/>
      <c r="H222" s="498" t="str">
        <f>IF(F222="","",VLOOKUP(F222,'G-1 All Habitats'!$B$2:$M$129,10,FALSE))</f>
        <v/>
      </c>
      <c r="I222" s="499" t="str">
        <f>IFERROR(VLOOKUP(H222,'G-1 All Habitats'!$V$3:$W$7,2,FALSE),"")</f>
        <v/>
      </c>
      <c r="J222" s="71"/>
      <c r="K222" s="499" t="str">
        <f>IFERROR(INDEX('G-8 Condition Look up'!$A$3:$H$130,MATCH(F222,'G-8 Condition Look up'!$A$3:$A$130,0),MATCH(J222,'G-8 Condition Look up'!$A$3:$H$3,0)),"")</f>
        <v/>
      </c>
      <c r="L222" s="71"/>
      <c r="M222" s="507" t="str">
        <f>IF(L222="","",IF(VLOOKUP(L222,'G-3 Multipliers'!$L$3:$N$6,2,FALSE)=0,"Spatial Data Missing",VLOOKUP(L222,'G-3 Multipliers'!$L$3:$N$6,2,FALSE)))</f>
        <v/>
      </c>
      <c r="N222" s="505" t="str">
        <f>IF(L222="","",IF(VLOOKUP(L222,'G-3 Multipliers'!$L$3:$N$6,3,FALSE)=0,"Spatial Data Missing",VLOOKUP(L222,'G-3 Multipliers'!$L$3:$N$6,3,FALSE)))</f>
        <v/>
      </c>
      <c r="O222" s="498" t="str">
        <f t="shared" si="18"/>
        <v/>
      </c>
      <c r="P222" s="82"/>
      <c r="Q222" s="82"/>
      <c r="R222" s="507" t="str">
        <f t="shared" si="20"/>
        <v/>
      </c>
      <c r="S222" s="521" t="str">
        <f t="shared" si="21"/>
        <v/>
      </c>
      <c r="T222" s="522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22"/>
        <v/>
      </c>
      <c r="W222" s="520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4" t="str">
        <f>IFERROR(IF(E222="","",VLOOKUP(W222, 'G-3 Multipliers'!$P$2:$Q$6,2,FALSE)),"")</f>
        <v/>
      </c>
      <c r="Y222" s="529" t="str">
        <f t="shared" si="23"/>
        <v/>
      </c>
      <c r="Z222" s="239"/>
      <c r="AA222" s="240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4" t="str">
        <f>IFERROR(INDEX('G-1 All Habitats'!$AG$3:$AG$15,MATCH(D223,'G-1 All Habitats'!$AF$3:$AF$15,0)),"")</f>
        <v/>
      </c>
      <c r="D223" s="146"/>
      <c r="E223" s="79"/>
      <c r="F223" s="246" t="str">
        <f>IFERROR(INDEX('G-1 All Habitats'!$B$3:$B$129,MATCH(E223,'G-1 All Habitats'!$A$3:$A$129,0)),"")</f>
        <v/>
      </c>
      <c r="G223" s="70"/>
      <c r="H223" s="498" t="str">
        <f>IF(F223="","",VLOOKUP(F223,'G-1 All Habitats'!$B$2:$M$129,10,FALSE))</f>
        <v/>
      </c>
      <c r="I223" s="499" t="str">
        <f>IFERROR(VLOOKUP(H223,'G-1 All Habitats'!$V$3:$W$7,2,FALSE),"")</f>
        <v/>
      </c>
      <c r="J223" s="71"/>
      <c r="K223" s="499" t="str">
        <f>IFERROR(INDEX('G-8 Condition Look up'!$A$3:$H$130,MATCH(F223,'G-8 Condition Look up'!$A$3:$A$130,0),MATCH(J223,'G-8 Condition Look up'!$A$3:$H$3,0)),"")</f>
        <v/>
      </c>
      <c r="L223" s="71"/>
      <c r="M223" s="507" t="str">
        <f>IF(L223="","",IF(VLOOKUP(L223,'G-3 Multipliers'!$L$3:$N$6,2,FALSE)=0,"Spatial Data Missing",VLOOKUP(L223,'G-3 Multipliers'!$L$3:$N$6,2,FALSE)))</f>
        <v/>
      </c>
      <c r="N223" s="505" t="str">
        <f>IF(L223="","",IF(VLOOKUP(L223,'G-3 Multipliers'!$L$3:$N$6,3,FALSE)=0,"Spatial Data Missing",VLOOKUP(L223,'G-3 Multipliers'!$L$3:$N$6,3,FALSE)))</f>
        <v/>
      </c>
      <c r="O223" s="498" t="str">
        <f t="shared" si="18"/>
        <v/>
      </c>
      <c r="P223" s="82"/>
      <c r="Q223" s="82"/>
      <c r="R223" s="507" t="str">
        <f t="shared" si="20"/>
        <v/>
      </c>
      <c r="S223" s="521" t="str">
        <f t="shared" si="21"/>
        <v/>
      </c>
      <c r="T223" s="522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22"/>
        <v/>
      </c>
      <c r="W223" s="520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4" t="str">
        <f>IFERROR(IF(E223="","",VLOOKUP(W223, 'G-3 Multipliers'!$P$2:$Q$6,2,FALSE)),"")</f>
        <v/>
      </c>
      <c r="Y223" s="529" t="str">
        <f t="shared" si="23"/>
        <v/>
      </c>
      <c r="Z223" s="239"/>
      <c r="AA223" s="240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4" t="str">
        <f>IFERROR(INDEX('G-1 All Habitats'!$AG$3:$AG$15,MATCH(D224,'G-1 All Habitats'!$AF$3:$AF$15,0)),"")</f>
        <v/>
      </c>
      <c r="D224" s="146"/>
      <c r="E224" s="79"/>
      <c r="F224" s="246" t="str">
        <f>IFERROR(INDEX('G-1 All Habitats'!$B$3:$B$129,MATCH(E224,'G-1 All Habitats'!$A$3:$A$129,0)),"")</f>
        <v/>
      </c>
      <c r="G224" s="70"/>
      <c r="H224" s="498" t="str">
        <f>IF(F224="","",VLOOKUP(F224,'G-1 All Habitats'!$B$2:$M$129,10,FALSE))</f>
        <v/>
      </c>
      <c r="I224" s="499" t="str">
        <f>IFERROR(VLOOKUP(H224,'G-1 All Habitats'!$V$3:$W$7,2,FALSE),"")</f>
        <v/>
      </c>
      <c r="J224" s="71"/>
      <c r="K224" s="499" t="str">
        <f>IFERROR(INDEX('G-8 Condition Look up'!$A$3:$H$130,MATCH(F224,'G-8 Condition Look up'!$A$3:$A$130,0),MATCH(J224,'G-8 Condition Look up'!$A$3:$H$3,0)),"")</f>
        <v/>
      </c>
      <c r="L224" s="71"/>
      <c r="M224" s="507" t="str">
        <f>IF(L224="","",IF(VLOOKUP(L224,'G-3 Multipliers'!$L$3:$N$6,2,FALSE)=0,"Spatial Data Missing",VLOOKUP(L224,'G-3 Multipliers'!$L$3:$N$6,2,FALSE)))</f>
        <v/>
      </c>
      <c r="N224" s="505" t="str">
        <f>IF(L224="","",IF(VLOOKUP(L224,'G-3 Multipliers'!$L$3:$N$6,3,FALSE)=0,"Spatial Data Missing",VLOOKUP(L224,'G-3 Multipliers'!$L$3:$N$6,3,FALSE)))</f>
        <v/>
      </c>
      <c r="O224" s="498" t="str">
        <f t="shared" si="18"/>
        <v/>
      </c>
      <c r="P224" s="82"/>
      <c r="Q224" s="82"/>
      <c r="R224" s="507" t="str">
        <f t="shared" si="20"/>
        <v/>
      </c>
      <c r="S224" s="521" t="str">
        <f t="shared" si="21"/>
        <v/>
      </c>
      <c r="T224" s="522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22"/>
        <v/>
      </c>
      <c r="W224" s="520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4" t="str">
        <f>IFERROR(IF(E224="","",VLOOKUP(W224, 'G-3 Multipliers'!$P$2:$Q$6,2,FALSE)),"")</f>
        <v/>
      </c>
      <c r="Y224" s="529" t="str">
        <f t="shared" si="23"/>
        <v/>
      </c>
      <c r="Z224" s="239"/>
      <c r="AA224" s="240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4" t="str">
        <f>IFERROR(INDEX('G-1 All Habitats'!$AG$3:$AG$15,MATCH(D225,'G-1 All Habitats'!$AF$3:$AF$15,0)),"")</f>
        <v/>
      </c>
      <c r="D225" s="146"/>
      <c r="E225" s="79"/>
      <c r="F225" s="246" t="str">
        <f>IFERROR(INDEX('G-1 All Habitats'!$B$3:$B$129,MATCH(E225,'G-1 All Habitats'!$A$3:$A$129,0)),"")</f>
        <v/>
      </c>
      <c r="G225" s="70"/>
      <c r="H225" s="498" t="str">
        <f>IF(F225="","",VLOOKUP(F225,'G-1 All Habitats'!$B$2:$M$129,10,FALSE))</f>
        <v/>
      </c>
      <c r="I225" s="499" t="str">
        <f>IFERROR(VLOOKUP(H225,'G-1 All Habitats'!$V$3:$W$7,2,FALSE),"")</f>
        <v/>
      </c>
      <c r="J225" s="71"/>
      <c r="K225" s="499" t="str">
        <f>IFERROR(INDEX('G-8 Condition Look up'!$A$3:$H$130,MATCH(F225,'G-8 Condition Look up'!$A$3:$A$130,0),MATCH(J225,'G-8 Condition Look up'!$A$3:$H$3,0)),"")</f>
        <v/>
      </c>
      <c r="L225" s="71"/>
      <c r="M225" s="507" t="str">
        <f>IF(L225="","",IF(VLOOKUP(L225,'G-3 Multipliers'!$L$3:$N$6,2,FALSE)=0,"Spatial Data Missing",VLOOKUP(L225,'G-3 Multipliers'!$L$3:$N$6,2,FALSE)))</f>
        <v/>
      </c>
      <c r="N225" s="505" t="str">
        <f>IF(L225="","",IF(VLOOKUP(L225,'G-3 Multipliers'!$L$3:$N$6,3,FALSE)=0,"Spatial Data Missing",VLOOKUP(L225,'G-3 Multipliers'!$L$3:$N$6,3,FALSE)))</f>
        <v/>
      </c>
      <c r="O225" s="498" t="str">
        <f t="shared" si="18"/>
        <v/>
      </c>
      <c r="P225" s="82"/>
      <c r="Q225" s="82"/>
      <c r="R225" s="507" t="str">
        <f t="shared" si="20"/>
        <v/>
      </c>
      <c r="S225" s="521" t="str">
        <f t="shared" si="21"/>
        <v/>
      </c>
      <c r="T225" s="522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22"/>
        <v/>
      </c>
      <c r="W225" s="520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4" t="str">
        <f>IFERROR(IF(E225="","",VLOOKUP(W225, 'G-3 Multipliers'!$P$2:$Q$6,2,FALSE)),"")</f>
        <v/>
      </c>
      <c r="Y225" s="529" t="str">
        <f t="shared" si="23"/>
        <v/>
      </c>
      <c r="Z225" s="239"/>
      <c r="AA225" s="240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4" t="str">
        <f>IFERROR(INDEX('G-1 All Habitats'!$AG$3:$AG$15,MATCH(D226,'G-1 All Habitats'!$AF$3:$AF$15,0)),"")</f>
        <v/>
      </c>
      <c r="D226" s="146"/>
      <c r="E226" s="79"/>
      <c r="F226" s="246" t="str">
        <f>IFERROR(INDEX('G-1 All Habitats'!$B$3:$B$129,MATCH(E226,'G-1 All Habitats'!$A$3:$A$129,0)),"")</f>
        <v/>
      </c>
      <c r="G226" s="70"/>
      <c r="H226" s="498" t="str">
        <f>IF(F226="","",VLOOKUP(F226,'G-1 All Habitats'!$B$2:$M$129,10,FALSE))</f>
        <v/>
      </c>
      <c r="I226" s="499" t="str">
        <f>IFERROR(VLOOKUP(H226,'G-1 All Habitats'!$V$3:$W$7,2,FALSE),"")</f>
        <v/>
      </c>
      <c r="J226" s="71"/>
      <c r="K226" s="499" t="str">
        <f>IFERROR(INDEX('G-8 Condition Look up'!$A$3:$H$130,MATCH(F226,'G-8 Condition Look up'!$A$3:$A$130,0),MATCH(J226,'G-8 Condition Look up'!$A$3:$H$3,0)),"")</f>
        <v/>
      </c>
      <c r="L226" s="71"/>
      <c r="M226" s="507" t="str">
        <f>IF(L226="","",IF(VLOOKUP(L226,'G-3 Multipliers'!$L$3:$N$6,2,FALSE)=0,"Spatial Data Missing",VLOOKUP(L226,'G-3 Multipliers'!$L$3:$N$6,2,FALSE)))</f>
        <v/>
      </c>
      <c r="N226" s="505" t="str">
        <f>IF(L226="","",IF(VLOOKUP(L226,'G-3 Multipliers'!$L$3:$N$6,3,FALSE)=0,"Spatial Data Missing",VLOOKUP(L226,'G-3 Multipliers'!$L$3:$N$6,3,FALSE)))</f>
        <v/>
      </c>
      <c r="O226" s="498" t="str">
        <f t="shared" si="18"/>
        <v/>
      </c>
      <c r="P226" s="82"/>
      <c r="Q226" s="82"/>
      <c r="R226" s="507" t="str">
        <f t="shared" si="20"/>
        <v/>
      </c>
      <c r="S226" s="521" t="str">
        <f t="shared" si="21"/>
        <v/>
      </c>
      <c r="T226" s="522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22"/>
        <v/>
      </c>
      <c r="W226" s="520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4" t="str">
        <f>IFERROR(IF(E226="","",VLOOKUP(W226, 'G-3 Multipliers'!$P$2:$Q$6,2,FALSE)),"")</f>
        <v/>
      </c>
      <c r="Y226" s="529" t="str">
        <f t="shared" si="23"/>
        <v/>
      </c>
      <c r="Z226" s="239"/>
      <c r="AA226" s="240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4" t="str">
        <f>IFERROR(INDEX('G-1 All Habitats'!$AG$3:$AG$15,MATCH(D227,'G-1 All Habitats'!$AF$3:$AF$15,0)),"")</f>
        <v/>
      </c>
      <c r="D227" s="146"/>
      <c r="E227" s="79"/>
      <c r="F227" s="246" t="str">
        <f>IFERROR(INDEX('G-1 All Habitats'!$B$3:$B$129,MATCH(E227,'G-1 All Habitats'!$A$3:$A$129,0)),"")</f>
        <v/>
      </c>
      <c r="G227" s="70"/>
      <c r="H227" s="498" t="str">
        <f>IF(F227="","",VLOOKUP(F227,'G-1 All Habitats'!$B$2:$M$129,10,FALSE))</f>
        <v/>
      </c>
      <c r="I227" s="499" t="str">
        <f>IFERROR(VLOOKUP(H227,'G-1 All Habitats'!$V$3:$W$7,2,FALSE),"")</f>
        <v/>
      </c>
      <c r="J227" s="71"/>
      <c r="K227" s="499" t="str">
        <f>IFERROR(INDEX('G-8 Condition Look up'!$A$3:$H$130,MATCH(F227,'G-8 Condition Look up'!$A$3:$A$130,0),MATCH(J227,'G-8 Condition Look up'!$A$3:$H$3,0)),"")</f>
        <v/>
      </c>
      <c r="L227" s="71"/>
      <c r="M227" s="507" t="str">
        <f>IF(L227="","",IF(VLOOKUP(L227,'G-3 Multipliers'!$L$3:$N$6,2,FALSE)=0,"Spatial Data Missing",VLOOKUP(L227,'G-3 Multipliers'!$L$3:$N$6,2,FALSE)))</f>
        <v/>
      </c>
      <c r="N227" s="505" t="str">
        <f>IF(L227="","",IF(VLOOKUP(L227,'G-3 Multipliers'!$L$3:$N$6,3,FALSE)=0,"Spatial Data Missing",VLOOKUP(L227,'G-3 Multipliers'!$L$3:$N$6,3,FALSE)))</f>
        <v/>
      </c>
      <c r="O227" s="498" t="str">
        <f t="shared" si="18"/>
        <v/>
      </c>
      <c r="P227" s="82"/>
      <c r="Q227" s="82"/>
      <c r="R227" s="507" t="str">
        <f t="shared" si="20"/>
        <v/>
      </c>
      <c r="S227" s="521" t="str">
        <f t="shared" si="21"/>
        <v/>
      </c>
      <c r="T227" s="522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22"/>
        <v/>
      </c>
      <c r="W227" s="520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4" t="str">
        <f>IFERROR(IF(E227="","",VLOOKUP(W227, 'G-3 Multipliers'!$P$2:$Q$6,2,FALSE)),"")</f>
        <v/>
      </c>
      <c r="Y227" s="529" t="str">
        <f t="shared" si="23"/>
        <v/>
      </c>
      <c r="Z227" s="239"/>
      <c r="AA227" s="240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4" t="str">
        <f>IFERROR(INDEX('G-1 All Habitats'!$AG$3:$AG$15,MATCH(D228,'G-1 All Habitats'!$AF$3:$AF$15,0)),"")</f>
        <v/>
      </c>
      <c r="D228" s="146"/>
      <c r="E228" s="79"/>
      <c r="F228" s="246" t="str">
        <f>IFERROR(INDEX('G-1 All Habitats'!$B$3:$B$129,MATCH(E228,'G-1 All Habitats'!$A$3:$A$129,0)),"")</f>
        <v/>
      </c>
      <c r="G228" s="70"/>
      <c r="H228" s="498" t="str">
        <f>IF(F228="","",VLOOKUP(F228,'G-1 All Habitats'!$B$2:$M$129,10,FALSE))</f>
        <v/>
      </c>
      <c r="I228" s="499" t="str">
        <f>IFERROR(VLOOKUP(H228,'G-1 All Habitats'!$V$3:$W$7,2,FALSE),"")</f>
        <v/>
      </c>
      <c r="J228" s="71"/>
      <c r="K228" s="499" t="str">
        <f>IFERROR(INDEX('G-8 Condition Look up'!$A$3:$H$130,MATCH(F228,'G-8 Condition Look up'!$A$3:$A$130,0),MATCH(J228,'G-8 Condition Look up'!$A$3:$H$3,0)),"")</f>
        <v/>
      </c>
      <c r="L228" s="71"/>
      <c r="M228" s="507" t="str">
        <f>IF(L228="","",IF(VLOOKUP(L228,'G-3 Multipliers'!$L$3:$N$6,2,FALSE)=0,"Spatial Data Missing",VLOOKUP(L228,'G-3 Multipliers'!$L$3:$N$6,2,FALSE)))</f>
        <v/>
      </c>
      <c r="N228" s="505" t="str">
        <f>IF(L228="","",IF(VLOOKUP(L228,'G-3 Multipliers'!$L$3:$N$6,3,FALSE)=0,"Spatial Data Missing",VLOOKUP(L228,'G-3 Multipliers'!$L$3:$N$6,3,FALSE)))</f>
        <v/>
      </c>
      <c r="O228" s="498" t="str">
        <f t="shared" si="18"/>
        <v/>
      </c>
      <c r="P228" s="82"/>
      <c r="Q228" s="82"/>
      <c r="R228" s="507" t="str">
        <f t="shared" si="20"/>
        <v/>
      </c>
      <c r="S228" s="521" t="str">
        <f t="shared" si="21"/>
        <v/>
      </c>
      <c r="T228" s="522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22"/>
        <v/>
      </c>
      <c r="W228" s="520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4" t="str">
        <f>IFERROR(IF(E228="","",VLOOKUP(W228, 'G-3 Multipliers'!$P$2:$Q$6,2,FALSE)),"")</f>
        <v/>
      </c>
      <c r="Y228" s="529" t="str">
        <f t="shared" si="23"/>
        <v/>
      </c>
      <c r="Z228" s="239"/>
      <c r="AA228" s="240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4" t="str">
        <f>IFERROR(INDEX('G-1 All Habitats'!$AG$3:$AG$15,MATCH(D229,'G-1 All Habitats'!$AF$3:$AF$15,0)),"")</f>
        <v/>
      </c>
      <c r="D229" s="146"/>
      <c r="E229" s="79"/>
      <c r="F229" s="246" t="str">
        <f>IFERROR(INDEX('G-1 All Habitats'!$B$3:$B$129,MATCH(E229,'G-1 All Habitats'!$A$3:$A$129,0)),"")</f>
        <v/>
      </c>
      <c r="G229" s="70"/>
      <c r="H229" s="498" t="str">
        <f>IF(F229="","",VLOOKUP(F229,'G-1 All Habitats'!$B$2:$M$129,10,FALSE))</f>
        <v/>
      </c>
      <c r="I229" s="499" t="str">
        <f>IFERROR(VLOOKUP(H229,'G-1 All Habitats'!$V$3:$W$7,2,FALSE),"")</f>
        <v/>
      </c>
      <c r="J229" s="71"/>
      <c r="K229" s="499" t="str">
        <f>IFERROR(INDEX('G-8 Condition Look up'!$A$3:$H$130,MATCH(F229,'G-8 Condition Look up'!$A$3:$A$130,0),MATCH(J229,'G-8 Condition Look up'!$A$3:$H$3,0)),"")</f>
        <v/>
      </c>
      <c r="L229" s="71"/>
      <c r="M229" s="507" t="str">
        <f>IF(L229="","",IF(VLOOKUP(L229,'G-3 Multipliers'!$L$3:$N$6,2,FALSE)=0,"Spatial Data Missing",VLOOKUP(L229,'G-3 Multipliers'!$L$3:$N$6,2,FALSE)))</f>
        <v/>
      </c>
      <c r="N229" s="505" t="str">
        <f>IF(L229="","",IF(VLOOKUP(L229,'G-3 Multipliers'!$L$3:$N$6,3,FALSE)=0,"Spatial Data Missing",VLOOKUP(L229,'G-3 Multipliers'!$L$3:$N$6,3,FALSE)))</f>
        <v/>
      </c>
      <c r="O229" s="498" t="str">
        <f t="shared" si="18"/>
        <v/>
      </c>
      <c r="P229" s="82"/>
      <c r="Q229" s="82"/>
      <c r="R229" s="507" t="str">
        <f t="shared" si="20"/>
        <v/>
      </c>
      <c r="S229" s="521" t="str">
        <f t="shared" si="21"/>
        <v/>
      </c>
      <c r="T229" s="522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22"/>
        <v/>
      </c>
      <c r="W229" s="520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4" t="str">
        <f>IFERROR(IF(E229="","",VLOOKUP(W229, 'G-3 Multipliers'!$P$2:$Q$6,2,FALSE)),"")</f>
        <v/>
      </c>
      <c r="Y229" s="529" t="str">
        <f t="shared" si="23"/>
        <v/>
      </c>
      <c r="Z229" s="239"/>
      <c r="AA229" s="240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4" t="str">
        <f>IFERROR(INDEX('G-1 All Habitats'!$AG$3:$AG$15,MATCH(D230,'G-1 All Habitats'!$AF$3:$AF$15,0)),"")</f>
        <v/>
      </c>
      <c r="D230" s="146"/>
      <c r="E230" s="79"/>
      <c r="F230" s="246" t="str">
        <f>IFERROR(INDEX('G-1 All Habitats'!$B$3:$B$129,MATCH(E230,'G-1 All Habitats'!$A$3:$A$129,0)),"")</f>
        <v/>
      </c>
      <c r="G230" s="70"/>
      <c r="H230" s="498" t="str">
        <f>IF(F230="","",VLOOKUP(F230,'G-1 All Habitats'!$B$2:$M$129,10,FALSE))</f>
        <v/>
      </c>
      <c r="I230" s="499" t="str">
        <f>IFERROR(VLOOKUP(H230,'G-1 All Habitats'!$V$3:$W$7,2,FALSE),"")</f>
        <v/>
      </c>
      <c r="J230" s="71"/>
      <c r="K230" s="499" t="str">
        <f>IFERROR(INDEX('G-8 Condition Look up'!$A$3:$H$130,MATCH(F230,'G-8 Condition Look up'!$A$3:$A$130,0),MATCH(J230,'G-8 Condition Look up'!$A$3:$H$3,0)),"")</f>
        <v/>
      </c>
      <c r="L230" s="71"/>
      <c r="M230" s="507" t="str">
        <f>IF(L230="","",IF(VLOOKUP(L230,'G-3 Multipliers'!$L$3:$N$6,2,FALSE)=0,"Spatial Data Missing",VLOOKUP(L230,'G-3 Multipliers'!$L$3:$N$6,2,FALSE)))</f>
        <v/>
      </c>
      <c r="N230" s="505" t="str">
        <f>IF(L230="","",IF(VLOOKUP(L230,'G-3 Multipliers'!$L$3:$N$6,3,FALSE)=0,"Spatial Data Missing",VLOOKUP(L230,'G-3 Multipliers'!$L$3:$N$6,3,FALSE)))</f>
        <v/>
      </c>
      <c r="O230" s="498" t="str">
        <f t="shared" si="18"/>
        <v/>
      </c>
      <c r="P230" s="82"/>
      <c r="Q230" s="82"/>
      <c r="R230" s="507" t="str">
        <f t="shared" si="20"/>
        <v/>
      </c>
      <c r="S230" s="521" t="str">
        <f t="shared" si="21"/>
        <v/>
      </c>
      <c r="T230" s="522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22"/>
        <v/>
      </c>
      <c r="W230" s="520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4" t="str">
        <f>IFERROR(IF(E230="","",VLOOKUP(W230, 'G-3 Multipliers'!$P$2:$Q$6,2,FALSE)),"")</f>
        <v/>
      </c>
      <c r="Y230" s="529" t="str">
        <f t="shared" si="23"/>
        <v/>
      </c>
      <c r="Z230" s="239"/>
      <c r="AA230" s="240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4" t="str">
        <f>IFERROR(INDEX('G-1 All Habitats'!$AG$3:$AG$15,MATCH(D231,'G-1 All Habitats'!$AF$3:$AF$15,0)),"")</f>
        <v/>
      </c>
      <c r="D231" s="146"/>
      <c r="E231" s="79"/>
      <c r="F231" s="246" t="str">
        <f>IFERROR(INDEX('G-1 All Habitats'!$B$3:$B$129,MATCH(E231,'G-1 All Habitats'!$A$3:$A$129,0)),"")</f>
        <v/>
      </c>
      <c r="G231" s="70"/>
      <c r="H231" s="498" t="str">
        <f>IF(F231="","",VLOOKUP(F231,'G-1 All Habitats'!$B$2:$M$129,10,FALSE))</f>
        <v/>
      </c>
      <c r="I231" s="499" t="str">
        <f>IFERROR(VLOOKUP(H231,'G-1 All Habitats'!$V$3:$W$7,2,FALSE),"")</f>
        <v/>
      </c>
      <c r="J231" s="71"/>
      <c r="K231" s="499" t="str">
        <f>IFERROR(INDEX('G-8 Condition Look up'!$A$3:$H$130,MATCH(F231,'G-8 Condition Look up'!$A$3:$A$130,0),MATCH(J231,'G-8 Condition Look up'!$A$3:$H$3,0)),"")</f>
        <v/>
      </c>
      <c r="L231" s="71"/>
      <c r="M231" s="507" t="str">
        <f>IF(L231="","",IF(VLOOKUP(L231,'G-3 Multipliers'!$L$3:$N$6,2,FALSE)=0,"Spatial Data Missing",VLOOKUP(L231,'G-3 Multipliers'!$L$3:$N$6,2,FALSE)))</f>
        <v/>
      </c>
      <c r="N231" s="505" t="str">
        <f>IF(L231="","",IF(VLOOKUP(L231,'G-3 Multipliers'!$L$3:$N$6,3,FALSE)=0,"Spatial Data Missing",VLOOKUP(L231,'G-3 Multipliers'!$L$3:$N$6,3,FALSE)))</f>
        <v/>
      </c>
      <c r="O231" s="498" t="str">
        <f t="shared" si="18"/>
        <v/>
      </c>
      <c r="P231" s="82"/>
      <c r="Q231" s="82"/>
      <c r="R231" s="507" t="str">
        <f t="shared" si="20"/>
        <v/>
      </c>
      <c r="S231" s="521" t="str">
        <f t="shared" si="21"/>
        <v/>
      </c>
      <c r="T231" s="522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22"/>
        <v/>
      </c>
      <c r="W231" s="520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4" t="str">
        <f>IFERROR(IF(E231="","",VLOOKUP(W231, 'G-3 Multipliers'!$P$2:$Q$6,2,FALSE)),"")</f>
        <v/>
      </c>
      <c r="Y231" s="529" t="str">
        <f t="shared" si="23"/>
        <v/>
      </c>
      <c r="Z231" s="239"/>
      <c r="AA231" s="240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4" t="str">
        <f>IFERROR(INDEX('G-1 All Habitats'!$AG$3:$AG$15,MATCH(D232,'G-1 All Habitats'!$AF$3:$AF$15,0)),"")</f>
        <v/>
      </c>
      <c r="D232" s="146"/>
      <c r="E232" s="79"/>
      <c r="F232" s="246" t="str">
        <f>IFERROR(INDEX('G-1 All Habitats'!$B$3:$B$129,MATCH(E232,'G-1 All Habitats'!$A$3:$A$129,0)),"")</f>
        <v/>
      </c>
      <c r="G232" s="70"/>
      <c r="H232" s="498" t="str">
        <f>IF(F232="","",VLOOKUP(F232,'G-1 All Habitats'!$B$2:$M$129,10,FALSE))</f>
        <v/>
      </c>
      <c r="I232" s="499" t="str">
        <f>IFERROR(VLOOKUP(H232,'G-1 All Habitats'!$V$3:$W$7,2,FALSE),"")</f>
        <v/>
      </c>
      <c r="J232" s="71"/>
      <c r="K232" s="499" t="str">
        <f>IFERROR(INDEX('G-8 Condition Look up'!$A$3:$H$130,MATCH(F232,'G-8 Condition Look up'!$A$3:$A$130,0),MATCH(J232,'G-8 Condition Look up'!$A$3:$H$3,0)),"")</f>
        <v/>
      </c>
      <c r="L232" s="71"/>
      <c r="M232" s="507" t="str">
        <f>IF(L232="","",IF(VLOOKUP(L232,'G-3 Multipliers'!$L$3:$N$6,2,FALSE)=0,"Spatial Data Missing",VLOOKUP(L232,'G-3 Multipliers'!$L$3:$N$6,2,FALSE)))</f>
        <v/>
      </c>
      <c r="N232" s="505" t="str">
        <f>IF(L232="","",IF(VLOOKUP(L232,'G-3 Multipliers'!$L$3:$N$6,3,FALSE)=0,"Spatial Data Missing",VLOOKUP(L232,'G-3 Multipliers'!$L$3:$N$6,3,FALSE)))</f>
        <v/>
      </c>
      <c r="O232" s="498" t="str">
        <f t="shared" si="18"/>
        <v/>
      </c>
      <c r="P232" s="82"/>
      <c r="Q232" s="82"/>
      <c r="R232" s="507" t="str">
        <f t="shared" si="20"/>
        <v/>
      </c>
      <c r="S232" s="521" t="str">
        <f t="shared" si="21"/>
        <v/>
      </c>
      <c r="T232" s="522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22"/>
        <v/>
      </c>
      <c r="W232" s="520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4" t="str">
        <f>IFERROR(IF(E232="","",VLOOKUP(W232, 'G-3 Multipliers'!$P$2:$Q$6,2,FALSE)),"")</f>
        <v/>
      </c>
      <c r="Y232" s="529" t="str">
        <f t="shared" si="23"/>
        <v/>
      </c>
      <c r="Z232" s="239"/>
      <c r="AA232" s="240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4" t="str">
        <f>IFERROR(INDEX('G-1 All Habitats'!$AG$3:$AG$15,MATCH(D233,'G-1 All Habitats'!$AF$3:$AF$15,0)),"")</f>
        <v/>
      </c>
      <c r="D233" s="146"/>
      <c r="E233" s="79"/>
      <c r="F233" s="246" t="str">
        <f>IFERROR(INDEX('G-1 All Habitats'!$B$3:$B$129,MATCH(E233,'G-1 All Habitats'!$A$3:$A$129,0)),"")</f>
        <v/>
      </c>
      <c r="G233" s="70"/>
      <c r="H233" s="498" t="str">
        <f>IF(F233="","",VLOOKUP(F233,'G-1 All Habitats'!$B$2:$M$129,10,FALSE))</f>
        <v/>
      </c>
      <c r="I233" s="499" t="str">
        <f>IFERROR(VLOOKUP(H233,'G-1 All Habitats'!$V$3:$W$7,2,FALSE),"")</f>
        <v/>
      </c>
      <c r="J233" s="71"/>
      <c r="K233" s="499" t="str">
        <f>IFERROR(INDEX('G-8 Condition Look up'!$A$3:$H$130,MATCH(F233,'G-8 Condition Look up'!$A$3:$A$130,0),MATCH(J233,'G-8 Condition Look up'!$A$3:$H$3,0)),"")</f>
        <v/>
      </c>
      <c r="L233" s="71"/>
      <c r="M233" s="507" t="str">
        <f>IF(L233="","",IF(VLOOKUP(L233,'G-3 Multipliers'!$L$3:$N$6,2,FALSE)=0,"Spatial Data Missing",VLOOKUP(L233,'G-3 Multipliers'!$L$3:$N$6,2,FALSE)))</f>
        <v/>
      </c>
      <c r="N233" s="505" t="str">
        <f>IF(L233="","",IF(VLOOKUP(L233,'G-3 Multipliers'!$L$3:$N$6,3,FALSE)=0,"Spatial Data Missing",VLOOKUP(L233,'G-3 Multipliers'!$L$3:$N$6,3,FALSE)))</f>
        <v/>
      </c>
      <c r="O233" s="498" t="str">
        <f t="shared" si="18"/>
        <v/>
      </c>
      <c r="P233" s="82"/>
      <c r="Q233" s="82"/>
      <c r="R233" s="507" t="str">
        <f t="shared" si="20"/>
        <v/>
      </c>
      <c r="S233" s="521" t="str">
        <f t="shared" si="21"/>
        <v/>
      </c>
      <c r="T233" s="522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22"/>
        <v/>
      </c>
      <c r="W233" s="520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4" t="str">
        <f>IFERROR(IF(E233="","",VLOOKUP(W233, 'G-3 Multipliers'!$P$2:$Q$6,2,FALSE)),"")</f>
        <v/>
      </c>
      <c r="Y233" s="529" t="str">
        <f t="shared" si="23"/>
        <v/>
      </c>
      <c r="Z233" s="239"/>
      <c r="AA233" s="240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4" t="str">
        <f>IFERROR(INDEX('G-1 All Habitats'!$AG$3:$AG$15,MATCH(D234,'G-1 All Habitats'!$AF$3:$AF$15,0)),"")</f>
        <v/>
      </c>
      <c r="D234" s="146"/>
      <c r="E234" s="79"/>
      <c r="F234" s="246" t="str">
        <f>IFERROR(INDEX('G-1 All Habitats'!$B$3:$B$129,MATCH(E234,'G-1 All Habitats'!$A$3:$A$129,0)),"")</f>
        <v/>
      </c>
      <c r="G234" s="70"/>
      <c r="H234" s="498" t="str">
        <f>IF(F234="","",VLOOKUP(F234,'G-1 All Habitats'!$B$2:$M$129,10,FALSE))</f>
        <v/>
      </c>
      <c r="I234" s="499" t="str">
        <f>IFERROR(VLOOKUP(H234,'G-1 All Habitats'!$V$3:$W$7,2,FALSE),"")</f>
        <v/>
      </c>
      <c r="J234" s="71"/>
      <c r="K234" s="499" t="str">
        <f>IFERROR(INDEX('G-8 Condition Look up'!$A$3:$H$130,MATCH(F234,'G-8 Condition Look up'!$A$3:$A$130,0),MATCH(J234,'G-8 Condition Look up'!$A$3:$H$3,0)),"")</f>
        <v/>
      </c>
      <c r="L234" s="71"/>
      <c r="M234" s="507" t="str">
        <f>IF(L234="","",IF(VLOOKUP(L234,'G-3 Multipliers'!$L$3:$N$6,2,FALSE)=0,"Spatial Data Missing",VLOOKUP(L234,'G-3 Multipliers'!$L$3:$N$6,2,FALSE)))</f>
        <v/>
      </c>
      <c r="N234" s="505" t="str">
        <f>IF(L234="","",IF(VLOOKUP(L234,'G-3 Multipliers'!$L$3:$N$6,3,FALSE)=0,"Spatial Data Missing",VLOOKUP(L234,'G-3 Multipliers'!$L$3:$N$6,3,FALSE)))</f>
        <v/>
      </c>
      <c r="O234" s="498" t="str">
        <f t="shared" si="18"/>
        <v/>
      </c>
      <c r="P234" s="82"/>
      <c r="Q234" s="82"/>
      <c r="R234" s="507" t="str">
        <f t="shared" si="20"/>
        <v/>
      </c>
      <c r="S234" s="521" t="str">
        <f t="shared" si="21"/>
        <v/>
      </c>
      <c r="T234" s="522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22"/>
        <v/>
      </c>
      <c r="W234" s="520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4" t="str">
        <f>IFERROR(IF(E234="","",VLOOKUP(W234, 'G-3 Multipliers'!$P$2:$Q$6,2,FALSE)),"")</f>
        <v/>
      </c>
      <c r="Y234" s="529" t="str">
        <f t="shared" si="23"/>
        <v/>
      </c>
      <c r="Z234" s="239"/>
      <c r="AA234" s="240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4" t="str">
        <f>IFERROR(INDEX('G-1 All Habitats'!$AG$3:$AG$15,MATCH(D235,'G-1 All Habitats'!$AF$3:$AF$15,0)),"")</f>
        <v/>
      </c>
      <c r="D235" s="146"/>
      <c r="E235" s="79"/>
      <c r="F235" s="246" t="str">
        <f>IFERROR(INDEX('G-1 All Habitats'!$B$3:$B$129,MATCH(E235,'G-1 All Habitats'!$A$3:$A$129,0)),"")</f>
        <v/>
      </c>
      <c r="G235" s="70"/>
      <c r="H235" s="498" t="str">
        <f>IF(F235="","",VLOOKUP(F235,'G-1 All Habitats'!$B$2:$M$129,10,FALSE))</f>
        <v/>
      </c>
      <c r="I235" s="499" t="str">
        <f>IFERROR(VLOOKUP(H235,'G-1 All Habitats'!$V$3:$W$7,2,FALSE),"")</f>
        <v/>
      </c>
      <c r="J235" s="71"/>
      <c r="K235" s="499" t="str">
        <f>IFERROR(INDEX('G-8 Condition Look up'!$A$3:$H$130,MATCH(F235,'G-8 Condition Look up'!$A$3:$A$130,0),MATCH(J235,'G-8 Condition Look up'!$A$3:$H$3,0)),"")</f>
        <v/>
      </c>
      <c r="L235" s="71"/>
      <c r="M235" s="507" t="str">
        <f>IF(L235="","",IF(VLOOKUP(L235,'G-3 Multipliers'!$L$3:$N$6,2,FALSE)=0,"Spatial Data Missing",VLOOKUP(L235,'G-3 Multipliers'!$L$3:$N$6,2,FALSE)))</f>
        <v/>
      </c>
      <c r="N235" s="505" t="str">
        <f>IF(L235="","",IF(VLOOKUP(L235,'G-3 Multipliers'!$L$3:$N$6,3,FALSE)=0,"Spatial Data Missing",VLOOKUP(L235,'G-3 Multipliers'!$L$3:$N$6,3,FALSE)))</f>
        <v/>
      </c>
      <c r="O235" s="498" t="str">
        <f t="shared" si="18"/>
        <v/>
      </c>
      <c r="P235" s="82"/>
      <c r="Q235" s="82"/>
      <c r="R235" s="507" t="str">
        <f t="shared" si="20"/>
        <v/>
      </c>
      <c r="S235" s="521" t="str">
        <f t="shared" si="21"/>
        <v/>
      </c>
      <c r="T235" s="522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22"/>
        <v/>
      </c>
      <c r="W235" s="520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4" t="str">
        <f>IFERROR(IF(E235="","",VLOOKUP(W235, 'G-3 Multipliers'!$P$2:$Q$6,2,FALSE)),"")</f>
        <v/>
      </c>
      <c r="Y235" s="529" t="str">
        <f t="shared" si="23"/>
        <v/>
      </c>
      <c r="Z235" s="239"/>
      <c r="AA235" s="240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4" t="str">
        <f>IFERROR(INDEX('G-1 All Habitats'!$AG$3:$AG$15,MATCH(D236,'G-1 All Habitats'!$AF$3:$AF$15,0)),"")</f>
        <v/>
      </c>
      <c r="D236" s="146"/>
      <c r="E236" s="79"/>
      <c r="F236" s="246" t="str">
        <f>IFERROR(INDEX('G-1 All Habitats'!$B$3:$B$129,MATCH(E236,'G-1 All Habitats'!$A$3:$A$129,0)),"")</f>
        <v/>
      </c>
      <c r="G236" s="70"/>
      <c r="H236" s="498" t="str">
        <f>IF(F236="","",VLOOKUP(F236,'G-1 All Habitats'!$B$2:$M$129,10,FALSE))</f>
        <v/>
      </c>
      <c r="I236" s="499" t="str">
        <f>IFERROR(VLOOKUP(H236,'G-1 All Habitats'!$V$3:$W$7,2,FALSE),"")</f>
        <v/>
      </c>
      <c r="J236" s="71"/>
      <c r="K236" s="499" t="str">
        <f>IFERROR(INDEX('G-8 Condition Look up'!$A$3:$H$130,MATCH(F236,'G-8 Condition Look up'!$A$3:$A$130,0),MATCH(J236,'G-8 Condition Look up'!$A$3:$H$3,0)),"")</f>
        <v/>
      </c>
      <c r="L236" s="71"/>
      <c r="M236" s="507" t="str">
        <f>IF(L236="","",IF(VLOOKUP(L236,'G-3 Multipliers'!$L$3:$N$6,2,FALSE)=0,"Spatial Data Missing",VLOOKUP(L236,'G-3 Multipliers'!$L$3:$N$6,2,FALSE)))</f>
        <v/>
      </c>
      <c r="N236" s="505" t="str">
        <f>IF(L236="","",IF(VLOOKUP(L236,'G-3 Multipliers'!$L$3:$N$6,3,FALSE)=0,"Spatial Data Missing",VLOOKUP(L236,'G-3 Multipliers'!$L$3:$N$6,3,FALSE)))</f>
        <v/>
      </c>
      <c r="O236" s="498" t="str">
        <f t="shared" si="18"/>
        <v/>
      </c>
      <c r="P236" s="82"/>
      <c r="Q236" s="82"/>
      <c r="R236" s="507" t="str">
        <f t="shared" si="20"/>
        <v/>
      </c>
      <c r="S236" s="521" t="str">
        <f t="shared" si="21"/>
        <v/>
      </c>
      <c r="T236" s="522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22"/>
        <v/>
      </c>
      <c r="W236" s="520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4" t="str">
        <f>IFERROR(IF(E236="","",VLOOKUP(W236, 'G-3 Multipliers'!$P$2:$Q$6,2,FALSE)),"")</f>
        <v/>
      </c>
      <c r="Y236" s="529" t="str">
        <f t="shared" si="23"/>
        <v/>
      </c>
      <c r="Z236" s="239"/>
      <c r="AA236" s="240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4" t="str">
        <f>IFERROR(INDEX('G-1 All Habitats'!$AG$3:$AG$15,MATCH(D237,'G-1 All Habitats'!$AF$3:$AF$15,0)),"")</f>
        <v/>
      </c>
      <c r="D237" s="146"/>
      <c r="E237" s="79"/>
      <c r="F237" s="246" t="str">
        <f>IFERROR(INDEX('G-1 All Habitats'!$B$3:$B$129,MATCH(E237,'G-1 All Habitats'!$A$3:$A$129,0)),"")</f>
        <v/>
      </c>
      <c r="G237" s="70"/>
      <c r="H237" s="498" t="str">
        <f>IF(F237="","",VLOOKUP(F237,'G-1 All Habitats'!$B$2:$M$129,10,FALSE))</f>
        <v/>
      </c>
      <c r="I237" s="499" t="str">
        <f>IFERROR(VLOOKUP(H237,'G-1 All Habitats'!$V$3:$W$7,2,FALSE),"")</f>
        <v/>
      </c>
      <c r="J237" s="71"/>
      <c r="K237" s="499" t="str">
        <f>IFERROR(INDEX('G-8 Condition Look up'!$A$3:$H$130,MATCH(F237,'G-8 Condition Look up'!$A$3:$A$130,0),MATCH(J237,'G-8 Condition Look up'!$A$3:$H$3,0)),"")</f>
        <v/>
      </c>
      <c r="L237" s="71"/>
      <c r="M237" s="507" t="str">
        <f>IF(L237="","",IF(VLOOKUP(L237,'G-3 Multipliers'!$L$3:$N$6,2,FALSE)=0,"Spatial Data Missing",VLOOKUP(L237,'G-3 Multipliers'!$L$3:$N$6,2,FALSE)))</f>
        <v/>
      </c>
      <c r="N237" s="505" t="str">
        <f>IF(L237="","",IF(VLOOKUP(L237,'G-3 Multipliers'!$L$3:$N$6,3,FALSE)=0,"Spatial Data Missing",VLOOKUP(L237,'G-3 Multipliers'!$L$3:$N$6,3,FALSE)))</f>
        <v/>
      </c>
      <c r="O237" s="498" t="str">
        <f t="shared" si="18"/>
        <v/>
      </c>
      <c r="P237" s="82"/>
      <c r="Q237" s="82"/>
      <c r="R237" s="507" t="str">
        <f t="shared" si="20"/>
        <v/>
      </c>
      <c r="S237" s="521" t="str">
        <f t="shared" si="21"/>
        <v/>
      </c>
      <c r="T237" s="522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22"/>
        <v/>
      </c>
      <c r="W237" s="520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4" t="str">
        <f>IFERROR(IF(E237="","",VLOOKUP(W237, 'G-3 Multipliers'!$P$2:$Q$6,2,FALSE)),"")</f>
        <v/>
      </c>
      <c r="Y237" s="529" t="str">
        <f t="shared" si="23"/>
        <v/>
      </c>
      <c r="Z237" s="239"/>
      <c r="AA237" s="240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4" t="str">
        <f>IFERROR(INDEX('G-1 All Habitats'!$AG$3:$AG$15,MATCH(D238,'G-1 All Habitats'!$AF$3:$AF$15,0)),"")</f>
        <v/>
      </c>
      <c r="D238" s="146"/>
      <c r="E238" s="79"/>
      <c r="F238" s="246" t="str">
        <f>IFERROR(INDEX('G-1 All Habitats'!$B$3:$B$129,MATCH(E238,'G-1 All Habitats'!$A$3:$A$129,0)),"")</f>
        <v/>
      </c>
      <c r="G238" s="70"/>
      <c r="H238" s="498" t="str">
        <f>IF(F238="","",VLOOKUP(F238,'G-1 All Habitats'!$B$2:$M$129,10,FALSE))</f>
        <v/>
      </c>
      <c r="I238" s="499" t="str">
        <f>IFERROR(VLOOKUP(H238,'G-1 All Habitats'!$V$3:$W$7,2,FALSE),"")</f>
        <v/>
      </c>
      <c r="J238" s="71"/>
      <c r="K238" s="499" t="str">
        <f>IFERROR(INDEX('G-8 Condition Look up'!$A$3:$H$130,MATCH(F238,'G-8 Condition Look up'!$A$3:$A$130,0),MATCH(J238,'G-8 Condition Look up'!$A$3:$H$3,0)),"")</f>
        <v/>
      </c>
      <c r="L238" s="71"/>
      <c r="M238" s="507" t="str">
        <f>IF(L238="","",IF(VLOOKUP(L238,'G-3 Multipliers'!$L$3:$N$6,2,FALSE)=0,"Spatial Data Missing",VLOOKUP(L238,'G-3 Multipliers'!$L$3:$N$6,2,FALSE)))</f>
        <v/>
      </c>
      <c r="N238" s="505" t="str">
        <f>IF(L238="","",IF(VLOOKUP(L238,'G-3 Multipliers'!$L$3:$N$6,3,FALSE)=0,"Spatial Data Missing",VLOOKUP(L238,'G-3 Multipliers'!$L$3:$N$6,3,FALSE)))</f>
        <v/>
      </c>
      <c r="O238" s="498" t="str">
        <f t="shared" si="18"/>
        <v/>
      </c>
      <c r="P238" s="82"/>
      <c r="Q238" s="82"/>
      <c r="R238" s="507" t="str">
        <f t="shared" si="20"/>
        <v/>
      </c>
      <c r="S238" s="521" t="str">
        <f t="shared" si="21"/>
        <v/>
      </c>
      <c r="T238" s="522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22"/>
        <v/>
      </c>
      <c r="W238" s="520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4" t="str">
        <f>IFERROR(IF(E238="","",VLOOKUP(W238, 'G-3 Multipliers'!$P$2:$Q$6,2,FALSE)),"")</f>
        <v/>
      </c>
      <c r="Y238" s="529" t="str">
        <f t="shared" si="23"/>
        <v/>
      </c>
      <c r="Z238" s="239"/>
      <c r="AA238" s="240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4" t="str">
        <f>IFERROR(INDEX('G-1 All Habitats'!$AG$3:$AG$15,MATCH(D239,'G-1 All Habitats'!$AF$3:$AF$15,0)),"")</f>
        <v/>
      </c>
      <c r="D239" s="146"/>
      <c r="E239" s="79"/>
      <c r="F239" s="246" t="str">
        <f>IFERROR(INDEX('G-1 All Habitats'!$B$3:$B$129,MATCH(E239,'G-1 All Habitats'!$A$3:$A$129,0)),"")</f>
        <v/>
      </c>
      <c r="G239" s="70"/>
      <c r="H239" s="498" t="str">
        <f>IF(F239="","",VLOOKUP(F239,'G-1 All Habitats'!$B$2:$M$129,10,FALSE))</f>
        <v/>
      </c>
      <c r="I239" s="499" t="str">
        <f>IFERROR(VLOOKUP(H239,'G-1 All Habitats'!$V$3:$W$7,2,FALSE),"")</f>
        <v/>
      </c>
      <c r="J239" s="71"/>
      <c r="K239" s="499" t="str">
        <f>IFERROR(INDEX('G-8 Condition Look up'!$A$3:$H$130,MATCH(F239,'G-8 Condition Look up'!$A$3:$A$130,0),MATCH(J239,'G-8 Condition Look up'!$A$3:$H$3,0)),"")</f>
        <v/>
      </c>
      <c r="L239" s="71"/>
      <c r="M239" s="507" t="str">
        <f>IF(L239="","",IF(VLOOKUP(L239,'G-3 Multipliers'!$L$3:$N$6,2,FALSE)=0,"Spatial Data Missing",VLOOKUP(L239,'G-3 Multipliers'!$L$3:$N$6,2,FALSE)))</f>
        <v/>
      </c>
      <c r="N239" s="505" t="str">
        <f>IF(L239="","",IF(VLOOKUP(L239,'G-3 Multipliers'!$L$3:$N$6,3,FALSE)=0,"Spatial Data Missing",VLOOKUP(L239,'G-3 Multipliers'!$L$3:$N$6,3,FALSE)))</f>
        <v/>
      </c>
      <c r="O239" s="498" t="str">
        <f t="shared" si="18"/>
        <v/>
      </c>
      <c r="P239" s="82"/>
      <c r="Q239" s="82"/>
      <c r="R239" s="507" t="str">
        <f t="shared" si="20"/>
        <v/>
      </c>
      <c r="S239" s="521" t="str">
        <f t="shared" si="21"/>
        <v/>
      </c>
      <c r="T239" s="522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22"/>
        <v/>
      </c>
      <c r="W239" s="520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4" t="str">
        <f>IFERROR(IF(E239="","",VLOOKUP(W239, 'G-3 Multipliers'!$P$2:$Q$6,2,FALSE)),"")</f>
        <v/>
      </c>
      <c r="Y239" s="529" t="str">
        <f t="shared" si="23"/>
        <v/>
      </c>
      <c r="Z239" s="239"/>
      <c r="AA239" s="240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4" t="str">
        <f>IFERROR(INDEX('G-1 All Habitats'!$AG$3:$AG$15,MATCH(D240,'G-1 All Habitats'!$AF$3:$AF$15,0)),"")</f>
        <v/>
      </c>
      <c r="D240" s="146"/>
      <c r="E240" s="79"/>
      <c r="F240" s="246" t="str">
        <f>IFERROR(INDEX('G-1 All Habitats'!$B$3:$B$129,MATCH(E240,'G-1 All Habitats'!$A$3:$A$129,0)),"")</f>
        <v/>
      </c>
      <c r="G240" s="70"/>
      <c r="H240" s="498" t="str">
        <f>IF(F240="","",VLOOKUP(F240,'G-1 All Habitats'!$B$2:$M$129,10,FALSE))</f>
        <v/>
      </c>
      <c r="I240" s="499" t="str">
        <f>IFERROR(VLOOKUP(H240,'G-1 All Habitats'!$V$3:$W$7,2,FALSE),"")</f>
        <v/>
      </c>
      <c r="J240" s="71"/>
      <c r="K240" s="499" t="str">
        <f>IFERROR(INDEX('G-8 Condition Look up'!$A$3:$H$130,MATCH(F240,'G-8 Condition Look up'!$A$3:$A$130,0),MATCH(J240,'G-8 Condition Look up'!$A$3:$H$3,0)),"")</f>
        <v/>
      </c>
      <c r="L240" s="71"/>
      <c r="M240" s="507" t="str">
        <f>IF(L240="","",IF(VLOOKUP(L240,'G-3 Multipliers'!$L$3:$N$6,2,FALSE)=0,"Spatial Data Missing",VLOOKUP(L240,'G-3 Multipliers'!$L$3:$N$6,2,FALSE)))</f>
        <v/>
      </c>
      <c r="N240" s="505" t="str">
        <f>IF(L240="","",IF(VLOOKUP(L240,'G-3 Multipliers'!$L$3:$N$6,3,FALSE)=0,"Spatial Data Missing",VLOOKUP(L240,'G-3 Multipliers'!$L$3:$N$6,3,FALSE)))</f>
        <v/>
      </c>
      <c r="O240" s="498" t="str">
        <f t="shared" si="18"/>
        <v/>
      </c>
      <c r="P240" s="82"/>
      <c r="Q240" s="82"/>
      <c r="R240" s="507" t="str">
        <f t="shared" si="20"/>
        <v/>
      </c>
      <c r="S240" s="521" t="str">
        <f t="shared" si="21"/>
        <v/>
      </c>
      <c r="T240" s="522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22"/>
        <v/>
      </c>
      <c r="W240" s="520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4" t="str">
        <f>IFERROR(IF(E240="","",VLOOKUP(W240, 'G-3 Multipliers'!$P$2:$Q$6,2,FALSE)),"")</f>
        <v/>
      </c>
      <c r="Y240" s="529" t="str">
        <f t="shared" si="23"/>
        <v/>
      </c>
      <c r="Z240" s="239"/>
      <c r="AA240" s="240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4" t="str">
        <f>IFERROR(INDEX('G-1 All Habitats'!$AG$3:$AG$15,MATCH(D241,'G-1 All Habitats'!$AF$3:$AF$15,0)),"")</f>
        <v/>
      </c>
      <c r="D241" s="146"/>
      <c r="E241" s="79"/>
      <c r="F241" s="246" t="str">
        <f>IFERROR(INDEX('G-1 All Habitats'!$B$3:$B$129,MATCH(E241,'G-1 All Habitats'!$A$3:$A$129,0)),"")</f>
        <v/>
      </c>
      <c r="G241" s="70"/>
      <c r="H241" s="498" t="str">
        <f>IF(F241="","",VLOOKUP(F241,'G-1 All Habitats'!$B$2:$M$129,10,FALSE))</f>
        <v/>
      </c>
      <c r="I241" s="499" t="str">
        <f>IFERROR(VLOOKUP(H241,'G-1 All Habitats'!$V$3:$W$7,2,FALSE),"")</f>
        <v/>
      </c>
      <c r="J241" s="71"/>
      <c r="K241" s="499" t="str">
        <f>IFERROR(INDEX('G-8 Condition Look up'!$A$3:$H$130,MATCH(F241,'G-8 Condition Look up'!$A$3:$A$130,0),MATCH(J241,'G-8 Condition Look up'!$A$3:$H$3,0)),"")</f>
        <v/>
      </c>
      <c r="L241" s="71"/>
      <c r="M241" s="507" t="str">
        <f>IF(L241="","",IF(VLOOKUP(L241,'G-3 Multipliers'!$L$3:$N$6,2,FALSE)=0,"Spatial Data Missing",VLOOKUP(L241,'G-3 Multipliers'!$L$3:$N$6,2,FALSE)))</f>
        <v/>
      </c>
      <c r="N241" s="505" t="str">
        <f>IF(L241="","",IF(VLOOKUP(L241,'G-3 Multipliers'!$L$3:$N$6,3,FALSE)=0,"Spatial Data Missing",VLOOKUP(L241,'G-3 Multipliers'!$L$3:$N$6,3,FALSE)))</f>
        <v/>
      </c>
      <c r="O241" s="498" t="str">
        <f t="shared" si="18"/>
        <v/>
      </c>
      <c r="P241" s="82"/>
      <c r="Q241" s="82"/>
      <c r="R241" s="507" t="str">
        <f t="shared" si="20"/>
        <v/>
      </c>
      <c r="S241" s="521" t="str">
        <f t="shared" si="21"/>
        <v/>
      </c>
      <c r="T241" s="522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22"/>
        <v/>
      </c>
      <c r="W241" s="520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4" t="str">
        <f>IFERROR(IF(E241="","",VLOOKUP(W241, 'G-3 Multipliers'!$P$2:$Q$6,2,FALSE)),"")</f>
        <v/>
      </c>
      <c r="Y241" s="529" t="str">
        <f t="shared" si="23"/>
        <v/>
      </c>
      <c r="Z241" s="239"/>
      <c r="AA241" s="240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4" t="str">
        <f>IFERROR(INDEX('G-1 All Habitats'!$AG$3:$AG$15,MATCH(D242,'G-1 All Habitats'!$AF$3:$AF$15,0)),"")</f>
        <v/>
      </c>
      <c r="D242" s="146"/>
      <c r="E242" s="79"/>
      <c r="F242" s="246" t="str">
        <f>IFERROR(INDEX('G-1 All Habitats'!$B$3:$B$129,MATCH(E242,'G-1 All Habitats'!$A$3:$A$129,0)),"")</f>
        <v/>
      </c>
      <c r="G242" s="70"/>
      <c r="H242" s="498" t="str">
        <f>IF(F242="","",VLOOKUP(F242,'G-1 All Habitats'!$B$2:$M$129,10,FALSE))</f>
        <v/>
      </c>
      <c r="I242" s="499" t="str">
        <f>IFERROR(VLOOKUP(H242,'G-1 All Habitats'!$V$3:$W$7,2,FALSE),"")</f>
        <v/>
      </c>
      <c r="J242" s="71"/>
      <c r="K242" s="499" t="str">
        <f>IFERROR(INDEX('G-8 Condition Look up'!$A$3:$H$130,MATCH(F242,'G-8 Condition Look up'!$A$3:$A$130,0),MATCH(J242,'G-8 Condition Look up'!$A$3:$H$3,0)),"")</f>
        <v/>
      </c>
      <c r="L242" s="71"/>
      <c r="M242" s="507" t="str">
        <f>IF(L242="","",IF(VLOOKUP(L242,'G-3 Multipliers'!$L$3:$N$6,2,FALSE)=0,"Spatial Data Missing",VLOOKUP(L242,'G-3 Multipliers'!$L$3:$N$6,2,FALSE)))</f>
        <v/>
      </c>
      <c r="N242" s="505" t="str">
        <f>IF(L242="","",IF(VLOOKUP(L242,'G-3 Multipliers'!$L$3:$N$6,3,FALSE)=0,"Spatial Data Missing",VLOOKUP(L242,'G-3 Multipliers'!$L$3:$N$6,3,FALSE)))</f>
        <v/>
      </c>
      <c r="O242" s="498" t="str">
        <f t="shared" si="18"/>
        <v/>
      </c>
      <c r="P242" s="82"/>
      <c r="Q242" s="82"/>
      <c r="R242" s="507" t="str">
        <f t="shared" si="20"/>
        <v/>
      </c>
      <c r="S242" s="521" t="str">
        <f t="shared" si="21"/>
        <v/>
      </c>
      <c r="T242" s="522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22"/>
        <v/>
      </c>
      <c r="W242" s="520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4" t="str">
        <f>IFERROR(IF(E242="","",VLOOKUP(W242, 'G-3 Multipliers'!$P$2:$Q$6,2,FALSE)),"")</f>
        <v/>
      </c>
      <c r="Y242" s="529" t="str">
        <f t="shared" si="23"/>
        <v/>
      </c>
      <c r="Z242" s="239"/>
      <c r="AA242" s="240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4" t="str">
        <f>IFERROR(INDEX('G-1 All Habitats'!$AG$3:$AG$15,MATCH(D243,'G-1 All Habitats'!$AF$3:$AF$15,0)),"")</f>
        <v/>
      </c>
      <c r="D243" s="146"/>
      <c r="E243" s="79"/>
      <c r="F243" s="246" t="str">
        <f>IFERROR(INDEX('G-1 All Habitats'!$B$3:$B$129,MATCH(E243,'G-1 All Habitats'!$A$3:$A$129,0)),"")</f>
        <v/>
      </c>
      <c r="G243" s="70"/>
      <c r="H243" s="498" t="str">
        <f>IF(F243="","",VLOOKUP(F243,'G-1 All Habitats'!$B$2:$M$129,10,FALSE))</f>
        <v/>
      </c>
      <c r="I243" s="499" t="str">
        <f>IFERROR(VLOOKUP(H243,'G-1 All Habitats'!$V$3:$W$7,2,FALSE),"")</f>
        <v/>
      </c>
      <c r="J243" s="71"/>
      <c r="K243" s="499" t="str">
        <f>IFERROR(INDEX('G-8 Condition Look up'!$A$3:$H$130,MATCH(F243,'G-8 Condition Look up'!$A$3:$A$130,0),MATCH(J243,'G-8 Condition Look up'!$A$3:$H$3,0)),"")</f>
        <v/>
      </c>
      <c r="L243" s="71"/>
      <c r="M243" s="507" t="str">
        <f>IF(L243="","",IF(VLOOKUP(L243,'G-3 Multipliers'!$L$3:$N$6,2,FALSE)=0,"Spatial Data Missing",VLOOKUP(L243,'G-3 Multipliers'!$L$3:$N$6,2,FALSE)))</f>
        <v/>
      </c>
      <c r="N243" s="505" t="str">
        <f>IF(L243="","",IF(VLOOKUP(L243,'G-3 Multipliers'!$L$3:$N$6,3,FALSE)=0,"Spatial Data Missing",VLOOKUP(L243,'G-3 Multipliers'!$L$3:$N$6,3,FALSE)))</f>
        <v/>
      </c>
      <c r="O243" s="498" t="str">
        <f t="shared" si="18"/>
        <v/>
      </c>
      <c r="P243" s="82"/>
      <c r="Q243" s="82"/>
      <c r="R243" s="507" t="str">
        <f t="shared" si="20"/>
        <v/>
      </c>
      <c r="S243" s="521" t="str">
        <f t="shared" si="21"/>
        <v/>
      </c>
      <c r="T243" s="522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22"/>
        <v/>
      </c>
      <c r="W243" s="520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4" t="str">
        <f>IFERROR(IF(E243="","",VLOOKUP(W243, 'G-3 Multipliers'!$P$2:$Q$6,2,FALSE)),"")</f>
        <v/>
      </c>
      <c r="Y243" s="529" t="str">
        <f t="shared" si="23"/>
        <v/>
      </c>
      <c r="Z243" s="239"/>
      <c r="AA243" s="240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4" t="str">
        <f>IFERROR(INDEX('G-1 All Habitats'!$AG$3:$AG$15,MATCH(D244,'G-1 All Habitats'!$AF$3:$AF$15,0)),"")</f>
        <v/>
      </c>
      <c r="D244" s="146"/>
      <c r="E244" s="79"/>
      <c r="F244" s="246" t="str">
        <f>IFERROR(INDEX('G-1 All Habitats'!$B$3:$B$129,MATCH(E244,'G-1 All Habitats'!$A$3:$A$129,0)),"")</f>
        <v/>
      </c>
      <c r="G244" s="70"/>
      <c r="H244" s="498" t="str">
        <f>IF(F244="","",VLOOKUP(F244,'G-1 All Habitats'!$B$2:$M$129,10,FALSE))</f>
        <v/>
      </c>
      <c r="I244" s="499" t="str">
        <f>IFERROR(VLOOKUP(H244,'G-1 All Habitats'!$V$3:$W$7,2,FALSE),"")</f>
        <v/>
      </c>
      <c r="J244" s="71"/>
      <c r="K244" s="499" t="str">
        <f>IFERROR(INDEX('G-8 Condition Look up'!$A$3:$H$130,MATCH(F244,'G-8 Condition Look up'!$A$3:$A$130,0),MATCH(J244,'G-8 Condition Look up'!$A$3:$H$3,0)),"")</f>
        <v/>
      </c>
      <c r="L244" s="71"/>
      <c r="M244" s="507" t="str">
        <f>IF(L244="","",IF(VLOOKUP(L244,'G-3 Multipliers'!$L$3:$N$6,2,FALSE)=0,"Spatial Data Missing",VLOOKUP(L244,'G-3 Multipliers'!$L$3:$N$6,2,FALSE)))</f>
        <v/>
      </c>
      <c r="N244" s="505" t="str">
        <f>IF(L244="","",IF(VLOOKUP(L244,'G-3 Multipliers'!$L$3:$N$6,3,FALSE)=0,"Spatial Data Missing",VLOOKUP(L244,'G-3 Multipliers'!$L$3:$N$6,3,FALSE)))</f>
        <v/>
      </c>
      <c r="O244" s="498" t="str">
        <f t="shared" si="18"/>
        <v/>
      </c>
      <c r="P244" s="82"/>
      <c r="Q244" s="82"/>
      <c r="R244" s="507" t="str">
        <f t="shared" si="20"/>
        <v/>
      </c>
      <c r="S244" s="521" t="str">
        <f t="shared" si="21"/>
        <v/>
      </c>
      <c r="T244" s="522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22"/>
        <v/>
      </c>
      <c r="W244" s="520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4" t="str">
        <f>IFERROR(IF(E244="","",VLOOKUP(W244, 'G-3 Multipliers'!$P$2:$Q$6,2,FALSE)),"")</f>
        <v/>
      </c>
      <c r="Y244" s="529" t="str">
        <f t="shared" si="23"/>
        <v/>
      </c>
      <c r="Z244" s="239"/>
      <c r="AA244" s="240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4" t="str">
        <f>IFERROR(INDEX('G-1 All Habitats'!$AG$3:$AG$15,MATCH(D245,'G-1 All Habitats'!$AF$3:$AF$15,0)),"")</f>
        <v/>
      </c>
      <c r="D245" s="146"/>
      <c r="E245" s="79"/>
      <c r="F245" s="246" t="str">
        <f>IFERROR(INDEX('G-1 All Habitats'!$B$3:$B$129,MATCH(E245,'G-1 All Habitats'!$A$3:$A$129,0)),"")</f>
        <v/>
      </c>
      <c r="G245" s="70"/>
      <c r="H245" s="498" t="str">
        <f>IF(F245="","",VLOOKUP(F245,'G-1 All Habitats'!$B$2:$M$129,10,FALSE))</f>
        <v/>
      </c>
      <c r="I245" s="499" t="str">
        <f>IFERROR(VLOOKUP(H245,'G-1 All Habitats'!$V$3:$W$7,2,FALSE),"")</f>
        <v/>
      </c>
      <c r="J245" s="71"/>
      <c r="K245" s="499" t="str">
        <f>IFERROR(INDEX('G-8 Condition Look up'!$A$3:$H$130,MATCH(F245,'G-8 Condition Look up'!$A$3:$A$130,0),MATCH(J245,'G-8 Condition Look up'!$A$3:$H$3,0)),"")</f>
        <v/>
      </c>
      <c r="L245" s="71"/>
      <c r="M245" s="507" t="str">
        <f>IF(L245="","",IF(VLOOKUP(L245,'G-3 Multipliers'!$L$3:$N$6,2,FALSE)=0,"Spatial Data Missing",VLOOKUP(L245,'G-3 Multipliers'!$L$3:$N$6,2,FALSE)))</f>
        <v/>
      </c>
      <c r="N245" s="505" t="str">
        <f>IF(L245="","",IF(VLOOKUP(L245,'G-3 Multipliers'!$L$3:$N$6,3,FALSE)=0,"Spatial Data Missing",VLOOKUP(L245,'G-3 Multipliers'!$L$3:$N$6,3,FALSE)))</f>
        <v/>
      </c>
      <c r="O245" s="498" t="str">
        <f t="shared" si="18"/>
        <v/>
      </c>
      <c r="P245" s="82"/>
      <c r="Q245" s="82"/>
      <c r="R245" s="507" t="str">
        <f t="shared" si="20"/>
        <v/>
      </c>
      <c r="S245" s="521" t="str">
        <f t="shared" si="21"/>
        <v/>
      </c>
      <c r="T245" s="522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22"/>
        <v/>
      </c>
      <c r="W245" s="520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4" t="str">
        <f>IFERROR(IF(E245="","",VLOOKUP(W245, 'G-3 Multipliers'!$P$2:$Q$6,2,FALSE)),"")</f>
        <v/>
      </c>
      <c r="Y245" s="529" t="str">
        <f t="shared" si="23"/>
        <v/>
      </c>
      <c r="Z245" s="239"/>
      <c r="AA245" s="240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4" t="str">
        <f>IFERROR(INDEX('G-1 All Habitats'!$AG$3:$AG$15,MATCH(D246,'G-1 All Habitats'!$AF$3:$AF$15,0)),"")</f>
        <v/>
      </c>
      <c r="D246" s="146"/>
      <c r="E246" s="79"/>
      <c r="F246" s="246" t="str">
        <f>IFERROR(INDEX('G-1 All Habitats'!$B$3:$B$129,MATCH(E246,'G-1 All Habitats'!$A$3:$A$129,0)),"")</f>
        <v/>
      </c>
      <c r="G246" s="70"/>
      <c r="H246" s="498" t="str">
        <f>IF(F246="","",VLOOKUP(F246,'G-1 All Habitats'!$B$2:$M$129,10,FALSE))</f>
        <v/>
      </c>
      <c r="I246" s="499" t="str">
        <f>IFERROR(VLOOKUP(H246,'G-1 All Habitats'!$V$3:$W$7,2,FALSE),"")</f>
        <v/>
      </c>
      <c r="J246" s="71"/>
      <c r="K246" s="499" t="str">
        <f>IFERROR(INDEX('G-8 Condition Look up'!$A$3:$H$130,MATCH(F246,'G-8 Condition Look up'!$A$3:$A$130,0),MATCH(J246,'G-8 Condition Look up'!$A$3:$H$3,0)),"")</f>
        <v/>
      </c>
      <c r="L246" s="71"/>
      <c r="M246" s="507" t="str">
        <f>IF(L246="","",IF(VLOOKUP(L246,'G-3 Multipliers'!$L$3:$N$6,2,FALSE)=0,"Spatial Data Missing",VLOOKUP(L246,'G-3 Multipliers'!$L$3:$N$6,2,FALSE)))</f>
        <v/>
      </c>
      <c r="N246" s="505" t="str">
        <f>IF(L246="","",IF(VLOOKUP(L246,'G-3 Multipliers'!$L$3:$N$6,3,FALSE)=0,"Spatial Data Missing",VLOOKUP(L246,'G-3 Multipliers'!$L$3:$N$6,3,FALSE)))</f>
        <v/>
      </c>
      <c r="O246" s="498" t="str">
        <f t="shared" si="18"/>
        <v/>
      </c>
      <c r="P246" s="82"/>
      <c r="Q246" s="82"/>
      <c r="R246" s="507" t="str">
        <f t="shared" si="20"/>
        <v/>
      </c>
      <c r="S246" s="521" t="str">
        <f t="shared" si="21"/>
        <v/>
      </c>
      <c r="T246" s="522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22"/>
        <v/>
      </c>
      <c r="W246" s="520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4" t="str">
        <f>IFERROR(IF(E246="","",VLOOKUP(W246, 'G-3 Multipliers'!$P$2:$Q$6,2,FALSE)),"")</f>
        <v/>
      </c>
      <c r="Y246" s="529" t="str">
        <f t="shared" si="23"/>
        <v/>
      </c>
      <c r="Z246" s="239"/>
      <c r="AA246" s="240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4" t="str">
        <f>IFERROR(INDEX('G-1 All Habitats'!$AG$3:$AG$15,MATCH(D247,'G-1 All Habitats'!$AF$3:$AF$15,0)),"")</f>
        <v/>
      </c>
      <c r="D247" s="146"/>
      <c r="E247" s="79"/>
      <c r="F247" s="246" t="str">
        <f>IFERROR(INDEX('G-1 All Habitats'!$B$3:$B$129,MATCH(E247,'G-1 All Habitats'!$A$3:$A$129,0)),"")</f>
        <v/>
      </c>
      <c r="G247" s="70"/>
      <c r="H247" s="498" t="str">
        <f>IF(F247="","",VLOOKUP(F247,'G-1 All Habitats'!$B$2:$M$129,10,FALSE))</f>
        <v/>
      </c>
      <c r="I247" s="499" t="str">
        <f>IFERROR(VLOOKUP(H247,'G-1 All Habitats'!$V$3:$W$7,2,FALSE),"")</f>
        <v/>
      </c>
      <c r="J247" s="71"/>
      <c r="K247" s="499" t="str">
        <f>IFERROR(INDEX('G-8 Condition Look up'!$A$3:$H$130,MATCH(F247,'G-8 Condition Look up'!$A$3:$A$130,0),MATCH(J247,'G-8 Condition Look up'!$A$3:$H$3,0)),"")</f>
        <v/>
      </c>
      <c r="L247" s="71"/>
      <c r="M247" s="507" t="str">
        <f>IF(L247="","",IF(VLOOKUP(L247,'G-3 Multipliers'!$L$3:$N$6,2,FALSE)=0,"Spatial Data Missing",VLOOKUP(L247,'G-3 Multipliers'!$L$3:$N$6,2,FALSE)))</f>
        <v/>
      </c>
      <c r="N247" s="505" t="str">
        <f>IF(L247="","",IF(VLOOKUP(L247,'G-3 Multipliers'!$L$3:$N$6,3,FALSE)=0,"Spatial Data Missing",VLOOKUP(L247,'G-3 Multipliers'!$L$3:$N$6,3,FALSE)))</f>
        <v/>
      </c>
      <c r="O247" s="498" t="str">
        <f t="shared" si="18"/>
        <v/>
      </c>
      <c r="P247" s="82"/>
      <c r="Q247" s="82"/>
      <c r="R247" s="507" t="str">
        <f t="shared" si="20"/>
        <v/>
      </c>
      <c r="S247" s="521" t="str">
        <f t="shared" si="21"/>
        <v/>
      </c>
      <c r="T247" s="522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22"/>
        <v/>
      </c>
      <c r="W247" s="520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4" t="str">
        <f>IFERROR(IF(E247="","",VLOOKUP(W247, 'G-3 Multipliers'!$P$2:$Q$6,2,FALSE)),"")</f>
        <v/>
      </c>
      <c r="Y247" s="529" t="str">
        <f t="shared" si="23"/>
        <v/>
      </c>
      <c r="Z247" s="239"/>
      <c r="AA247" s="240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4" t="str">
        <f>IFERROR(INDEX('G-1 All Habitats'!$AG$3:$AG$15,MATCH(D248,'G-1 All Habitats'!$AF$3:$AF$15,0)),"")</f>
        <v/>
      </c>
      <c r="D248" s="146"/>
      <c r="E248" s="79"/>
      <c r="F248" s="246" t="str">
        <f>IFERROR(INDEX('G-1 All Habitats'!$B$3:$B$129,MATCH(E248,'G-1 All Habitats'!$A$3:$A$129,0)),"")</f>
        <v/>
      </c>
      <c r="G248" s="70"/>
      <c r="H248" s="498" t="str">
        <f>IF(F248="","",VLOOKUP(F248,'G-1 All Habitats'!$B$2:$M$129,10,FALSE))</f>
        <v/>
      </c>
      <c r="I248" s="499" t="str">
        <f>IFERROR(VLOOKUP(H248,'G-1 All Habitats'!$V$3:$W$7,2,FALSE),"")</f>
        <v/>
      </c>
      <c r="J248" s="71"/>
      <c r="K248" s="499" t="str">
        <f>IFERROR(INDEX('G-8 Condition Look up'!$A$3:$H$130,MATCH(F248,'G-8 Condition Look up'!$A$3:$A$130,0),MATCH(J248,'G-8 Condition Look up'!$A$3:$H$3,0)),"")</f>
        <v/>
      </c>
      <c r="L248" s="71"/>
      <c r="M248" s="507" t="str">
        <f>IF(L248="","",IF(VLOOKUP(L248,'G-3 Multipliers'!$L$3:$N$6,2,FALSE)=0,"Spatial Data Missing",VLOOKUP(L248,'G-3 Multipliers'!$L$3:$N$6,2,FALSE)))</f>
        <v/>
      </c>
      <c r="N248" s="505" t="str">
        <f>IF(L248="","",IF(VLOOKUP(L248,'G-3 Multipliers'!$L$3:$N$6,3,FALSE)=0,"Spatial Data Missing",VLOOKUP(L248,'G-3 Multipliers'!$L$3:$N$6,3,FALSE)))</f>
        <v/>
      </c>
      <c r="O248" s="498" t="str">
        <f t="shared" si="18"/>
        <v/>
      </c>
      <c r="P248" s="82"/>
      <c r="Q248" s="82"/>
      <c r="R248" s="507" t="str">
        <f t="shared" si="20"/>
        <v/>
      </c>
      <c r="S248" s="521" t="str">
        <f t="shared" si="21"/>
        <v/>
      </c>
      <c r="T248" s="522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22"/>
        <v/>
      </c>
      <c r="W248" s="520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4" t="str">
        <f>IFERROR(IF(E248="","",VLOOKUP(W248, 'G-3 Multipliers'!$P$2:$Q$6,2,FALSE)),"")</f>
        <v/>
      </c>
      <c r="Y248" s="529" t="str">
        <f t="shared" si="23"/>
        <v/>
      </c>
      <c r="Z248" s="239"/>
      <c r="AA248" s="240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4" t="str">
        <f>IFERROR(INDEX('G-1 All Habitats'!$AG$3:$AG$15,MATCH(D249,'G-1 All Habitats'!$AF$3:$AF$15,0)),"")</f>
        <v/>
      </c>
      <c r="D249" s="146"/>
      <c r="E249" s="79"/>
      <c r="F249" s="246" t="str">
        <f>IFERROR(INDEX('G-1 All Habitats'!$B$3:$B$129,MATCH(E249,'G-1 All Habitats'!$A$3:$A$129,0)),"")</f>
        <v/>
      </c>
      <c r="G249" s="70"/>
      <c r="H249" s="498" t="str">
        <f>IF(F249="","",VLOOKUP(F249,'G-1 All Habitats'!$B$2:$M$129,10,FALSE))</f>
        <v/>
      </c>
      <c r="I249" s="499" t="str">
        <f>IFERROR(VLOOKUP(H249,'G-1 All Habitats'!$V$3:$W$7,2,FALSE),"")</f>
        <v/>
      </c>
      <c r="J249" s="71"/>
      <c r="K249" s="499" t="str">
        <f>IFERROR(INDEX('G-8 Condition Look up'!$A$3:$H$130,MATCH(F249,'G-8 Condition Look up'!$A$3:$A$130,0),MATCH(J249,'G-8 Condition Look up'!$A$3:$H$3,0)),"")</f>
        <v/>
      </c>
      <c r="L249" s="71"/>
      <c r="M249" s="507" t="str">
        <f>IF(L249="","",IF(VLOOKUP(L249,'G-3 Multipliers'!$L$3:$N$6,2,FALSE)=0,"Spatial Data Missing",VLOOKUP(L249,'G-3 Multipliers'!$L$3:$N$6,2,FALSE)))</f>
        <v/>
      </c>
      <c r="N249" s="505" t="str">
        <f>IF(L249="","",IF(VLOOKUP(L249,'G-3 Multipliers'!$L$3:$N$6,3,FALSE)=0,"Spatial Data Missing",VLOOKUP(L249,'G-3 Multipliers'!$L$3:$N$6,3,FALSE)))</f>
        <v/>
      </c>
      <c r="O249" s="498" t="str">
        <f t="shared" si="18"/>
        <v/>
      </c>
      <c r="P249" s="82"/>
      <c r="Q249" s="82"/>
      <c r="R249" s="507" t="str">
        <f t="shared" si="20"/>
        <v/>
      </c>
      <c r="S249" s="521" t="str">
        <f t="shared" si="21"/>
        <v/>
      </c>
      <c r="T249" s="522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22"/>
        <v/>
      </c>
      <c r="W249" s="520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4" t="str">
        <f>IFERROR(IF(E249="","",VLOOKUP(W249, 'G-3 Multipliers'!$P$2:$Q$6,2,FALSE)),"")</f>
        <v/>
      </c>
      <c r="Y249" s="529" t="str">
        <f t="shared" si="23"/>
        <v/>
      </c>
      <c r="Z249" s="239"/>
      <c r="AA249" s="240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4" t="str">
        <f>IFERROR(INDEX('G-1 All Habitats'!$AG$3:$AG$15,MATCH(D250,'G-1 All Habitats'!$AF$3:$AF$15,0)),"")</f>
        <v/>
      </c>
      <c r="D250" s="146"/>
      <c r="E250" s="79"/>
      <c r="F250" s="246" t="str">
        <f>IFERROR(INDEX('G-1 All Habitats'!$B$3:$B$129,MATCH(E250,'G-1 All Habitats'!$A$3:$A$129,0)),"")</f>
        <v/>
      </c>
      <c r="G250" s="70"/>
      <c r="H250" s="498" t="str">
        <f>IF(F250="","",VLOOKUP(F250,'G-1 All Habitats'!$B$2:$M$129,10,FALSE))</f>
        <v/>
      </c>
      <c r="I250" s="499" t="str">
        <f>IFERROR(VLOOKUP(H250,'G-1 All Habitats'!$V$3:$W$7,2,FALSE),"")</f>
        <v/>
      </c>
      <c r="J250" s="71"/>
      <c r="K250" s="499" t="str">
        <f>IFERROR(INDEX('G-8 Condition Look up'!$A$3:$H$130,MATCH(F250,'G-8 Condition Look up'!$A$3:$A$130,0),MATCH(J250,'G-8 Condition Look up'!$A$3:$H$3,0)),"")</f>
        <v/>
      </c>
      <c r="L250" s="71"/>
      <c r="M250" s="507" t="str">
        <f>IF(L250="","",IF(VLOOKUP(L250,'G-3 Multipliers'!$L$3:$N$6,2,FALSE)=0,"Spatial Data Missing",VLOOKUP(L250,'G-3 Multipliers'!$L$3:$N$6,2,FALSE)))</f>
        <v/>
      </c>
      <c r="N250" s="505" t="str">
        <f>IF(L250="","",IF(VLOOKUP(L250,'G-3 Multipliers'!$L$3:$N$6,3,FALSE)=0,"Spatial Data Missing",VLOOKUP(L250,'G-3 Multipliers'!$L$3:$N$6,3,FALSE)))</f>
        <v/>
      </c>
      <c r="O250" s="498" t="str">
        <f t="shared" si="18"/>
        <v/>
      </c>
      <c r="P250" s="82"/>
      <c r="Q250" s="82"/>
      <c r="R250" s="507" t="str">
        <f t="shared" si="20"/>
        <v/>
      </c>
      <c r="S250" s="521" t="str">
        <f t="shared" si="21"/>
        <v/>
      </c>
      <c r="T250" s="522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22"/>
        <v/>
      </c>
      <c r="W250" s="520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4" t="str">
        <f>IFERROR(IF(E250="","",VLOOKUP(W250, 'G-3 Multipliers'!$P$2:$Q$6,2,FALSE)),"")</f>
        <v/>
      </c>
      <c r="Y250" s="529" t="str">
        <f t="shared" si="23"/>
        <v/>
      </c>
      <c r="Z250" s="239"/>
      <c r="AA250" s="240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4" t="str">
        <f>IFERROR(INDEX('G-1 All Habitats'!$AG$3:$AG$15,MATCH(D251,'G-1 All Habitats'!$AF$3:$AF$15,0)),"")</f>
        <v/>
      </c>
      <c r="D251" s="146"/>
      <c r="E251" s="79"/>
      <c r="F251" s="246" t="str">
        <f>IFERROR(INDEX('G-1 All Habitats'!$B$3:$B$129,MATCH(E251,'G-1 All Habitats'!$A$3:$A$129,0)),"")</f>
        <v/>
      </c>
      <c r="G251" s="70"/>
      <c r="H251" s="498" t="str">
        <f>IF(F251="","",VLOOKUP(F251,'G-1 All Habitats'!$B$2:$M$129,10,FALSE))</f>
        <v/>
      </c>
      <c r="I251" s="499" t="str">
        <f>IFERROR(VLOOKUP(H251,'G-1 All Habitats'!$V$3:$W$7,2,FALSE),"")</f>
        <v/>
      </c>
      <c r="J251" s="71"/>
      <c r="K251" s="499" t="str">
        <f>IFERROR(INDEX('G-8 Condition Look up'!$A$3:$H$130,MATCH(F251,'G-8 Condition Look up'!$A$3:$A$130,0),MATCH(J251,'G-8 Condition Look up'!$A$3:$H$3,0)),"")</f>
        <v/>
      </c>
      <c r="L251" s="71"/>
      <c r="M251" s="507" t="str">
        <f>IF(L251="","",IF(VLOOKUP(L251,'G-3 Multipliers'!$L$3:$N$6,2,FALSE)=0,"Spatial Data Missing",VLOOKUP(L251,'G-3 Multipliers'!$L$3:$N$6,2,FALSE)))</f>
        <v/>
      </c>
      <c r="N251" s="505" t="str">
        <f>IF(L251="","",IF(VLOOKUP(L251,'G-3 Multipliers'!$L$3:$N$6,3,FALSE)=0,"Spatial Data Missing",VLOOKUP(L251,'G-3 Multipliers'!$L$3:$N$6,3,FALSE)))</f>
        <v/>
      </c>
      <c r="O251" s="498" t="str">
        <f t="shared" si="18"/>
        <v/>
      </c>
      <c r="P251" s="82"/>
      <c r="Q251" s="82"/>
      <c r="R251" s="507" t="str">
        <f t="shared" si="20"/>
        <v/>
      </c>
      <c r="S251" s="521" t="str">
        <f t="shared" si="21"/>
        <v/>
      </c>
      <c r="T251" s="522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22"/>
        <v/>
      </c>
      <c r="W251" s="520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4" t="str">
        <f>IFERROR(IF(E251="","",VLOOKUP(W251, 'G-3 Multipliers'!$P$2:$Q$6,2,FALSE)),"")</f>
        <v/>
      </c>
      <c r="Y251" s="529" t="str">
        <f t="shared" si="23"/>
        <v/>
      </c>
      <c r="Z251" s="239"/>
      <c r="AA251" s="240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4" t="str">
        <f>IFERROR(INDEX('G-1 All Habitats'!$AG$3:$AG$15,MATCH(D252,'G-1 All Habitats'!$AF$3:$AF$15,0)),"")</f>
        <v/>
      </c>
      <c r="D252" s="146"/>
      <c r="E252" s="79"/>
      <c r="F252" s="246" t="str">
        <f>IFERROR(INDEX('G-1 All Habitats'!$B$3:$B$129,MATCH(E252,'G-1 All Habitats'!$A$3:$A$129,0)),"")</f>
        <v/>
      </c>
      <c r="G252" s="70"/>
      <c r="H252" s="498" t="str">
        <f>IF(F252="","",VLOOKUP(F252,'G-1 All Habitats'!$B$2:$M$129,10,FALSE))</f>
        <v/>
      </c>
      <c r="I252" s="499" t="str">
        <f>IFERROR(VLOOKUP(H252,'G-1 All Habitats'!$V$3:$W$7,2,FALSE),"")</f>
        <v/>
      </c>
      <c r="J252" s="71"/>
      <c r="K252" s="499" t="str">
        <f>IFERROR(INDEX('G-8 Condition Look up'!$A$3:$H$130,MATCH(F252,'G-8 Condition Look up'!$A$3:$A$130,0),MATCH(J252,'G-8 Condition Look up'!$A$3:$H$3,0)),"")</f>
        <v/>
      </c>
      <c r="L252" s="71"/>
      <c r="M252" s="507" t="str">
        <f>IF(L252="","",IF(VLOOKUP(L252,'G-3 Multipliers'!$L$3:$N$6,2,FALSE)=0,"Spatial Data Missing",VLOOKUP(L252,'G-3 Multipliers'!$L$3:$N$6,2,FALSE)))</f>
        <v/>
      </c>
      <c r="N252" s="505" t="str">
        <f>IF(L252="","",IF(VLOOKUP(L252,'G-3 Multipliers'!$L$3:$N$6,3,FALSE)=0,"Spatial Data Missing",VLOOKUP(L252,'G-3 Multipliers'!$L$3:$N$6,3,FALSE)))</f>
        <v/>
      </c>
      <c r="O252" s="498" t="str">
        <f t="shared" si="18"/>
        <v/>
      </c>
      <c r="P252" s="82"/>
      <c r="Q252" s="82"/>
      <c r="R252" s="507" t="str">
        <f t="shared" si="20"/>
        <v/>
      </c>
      <c r="S252" s="521" t="str">
        <f t="shared" si="21"/>
        <v/>
      </c>
      <c r="T252" s="522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22"/>
        <v/>
      </c>
      <c r="W252" s="520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4" t="str">
        <f>IFERROR(IF(E252="","",VLOOKUP(W252, 'G-3 Multipliers'!$P$2:$Q$6,2,FALSE)),"")</f>
        <v/>
      </c>
      <c r="Y252" s="529" t="str">
        <f t="shared" si="23"/>
        <v/>
      </c>
      <c r="Z252" s="239"/>
      <c r="AA252" s="240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4" t="str">
        <f>IFERROR(INDEX('G-1 All Habitats'!$AG$3:$AG$15,MATCH(D253,'G-1 All Habitats'!$AF$3:$AF$15,0)),"")</f>
        <v/>
      </c>
      <c r="D253" s="146"/>
      <c r="E253" s="79"/>
      <c r="F253" s="246" t="str">
        <f>IFERROR(INDEX('G-1 All Habitats'!$B$3:$B$129,MATCH(E253,'G-1 All Habitats'!$A$3:$A$129,0)),"")</f>
        <v/>
      </c>
      <c r="G253" s="70"/>
      <c r="H253" s="498" t="str">
        <f>IF(F253="","",VLOOKUP(F253,'G-1 All Habitats'!$B$2:$M$129,10,FALSE))</f>
        <v/>
      </c>
      <c r="I253" s="499" t="str">
        <f>IFERROR(VLOOKUP(H253,'G-1 All Habitats'!$V$3:$W$7,2,FALSE),"")</f>
        <v/>
      </c>
      <c r="J253" s="71"/>
      <c r="K253" s="499" t="str">
        <f>IFERROR(INDEX('G-8 Condition Look up'!$A$3:$H$130,MATCH(F253,'G-8 Condition Look up'!$A$3:$A$130,0),MATCH(J253,'G-8 Condition Look up'!$A$3:$H$3,0)),"")</f>
        <v/>
      </c>
      <c r="L253" s="71"/>
      <c r="M253" s="507" t="str">
        <f>IF(L253="","",IF(VLOOKUP(L253,'G-3 Multipliers'!$L$3:$N$6,2,FALSE)=0,"Spatial Data Missing",VLOOKUP(L253,'G-3 Multipliers'!$L$3:$N$6,2,FALSE)))</f>
        <v/>
      </c>
      <c r="N253" s="505" t="str">
        <f>IF(L253="","",IF(VLOOKUP(L253,'G-3 Multipliers'!$L$3:$N$6,3,FALSE)=0,"Spatial Data Missing",VLOOKUP(L253,'G-3 Multipliers'!$L$3:$N$6,3,FALSE)))</f>
        <v/>
      </c>
      <c r="O253" s="498" t="str">
        <f t="shared" si="18"/>
        <v/>
      </c>
      <c r="P253" s="82"/>
      <c r="Q253" s="82"/>
      <c r="R253" s="507" t="str">
        <f t="shared" si="20"/>
        <v/>
      </c>
      <c r="S253" s="521" t="str">
        <f t="shared" si="21"/>
        <v/>
      </c>
      <c r="T253" s="522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22"/>
        <v/>
      </c>
      <c r="W253" s="520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4" t="str">
        <f>IFERROR(IF(E253="","",VLOOKUP(W253, 'G-3 Multipliers'!$P$2:$Q$6,2,FALSE)),"")</f>
        <v/>
      </c>
      <c r="Y253" s="529" t="str">
        <f t="shared" si="23"/>
        <v/>
      </c>
      <c r="Z253" s="239"/>
      <c r="AA253" s="240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4" t="str">
        <f>IFERROR(INDEX('G-1 All Habitats'!$AG$3:$AG$15,MATCH(D254,'G-1 All Habitats'!$AF$3:$AF$15,0)),"")</f>
        <v/>
      </c>
      <c r="D254" s="146"/>
      <c r="E254" s="79"/>
      <c r="F254" s="246" t="str">
        <f>IFERROR(INDEX('G-1 All Habitats'!$B$3:$B$129,MATCH(E254,'G-1 All Habitats'!$A$3:$A$129,0)),"")</f>
        <v/>
      </c>
      <c r="G254" s="70"/>
      <c r="H254" s="498" t="str">
        <f>IF(F254="","",VLOOKUP(F254,'G-1 All Habitats'!$B$2:$M$129,10,FALSE))</f>
        <v/>
      </c>
      <c r="I254" s="499" t="str">
        <f>IFERROR(VLOOKUP(H254,'G-1 All Habitats'!$V$3:$W$7,2,FALSE),"")</f>
        <v/>
      </c>
      <c r="J254" s="71"/>
      <c r="K254" s="499" t="str">
        <f>IFERROR(INDEX('G-8 Condition Look up'!$A$3:$H$130,MATCH(F254,'G-8 Condition Look up'!$A$3:$A$130,0),MATCH(J254,'G-8 Condition Look up'!$A$3:$H$3,0)),"")</f>
        <v/>
      </c>
      <c r="L254" s="71"/>
      <c r="M254" s="507" t="str">
        <f>IF(L254="","",IF(VLOOKUP(L254,'G-3 Multipliers'!$L$3:$N$6,2,FALSE)=0,"Spatial Data Missing",VLOOKUP(L254,'G-3 Multipliers'!$L$3:$N$6,2,FALSE)))</f>
        <v/>
      </c>
      <c r="N254" s="505" t="str">
        <f>IF(L254="","",IF(VLOOKUP(L254,'G-3 Multipliers'!$L$3:$N$6,3,FALSE)=0,"Spatial Data Missing",VLOOKUP(L254,'G-3 Multipliers'!$L$3:$N$6,3,FALSE)))</f>
        <v/>
      </c>
      <c r="O254" s="498" t="str">
        <f t="shared" si="18"/>
        <v/>
      </c>
      <c r="P254" s="82"/>
      <c r="Q254" s="82"/>
      <c r="R254" s="507" t="str">
        <f t="shared" si="20"/>
        <v/>
      </c>
      <c r="S254" s="521" t="str">
        <f t="shared" si="21"/>
        <v/>
      </c>
      <c r="T254" s="522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22"/>
        <v/>
      </c>
      <c r="W254" s="520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4" t="str">
        <f>IFERROR(IF(E254="","",VLOOKUP(W254, 'G-3 Multipliers'!$P$2:$Q$6,2,FALSE)),"")</f>
        <v/>
      </c>
      <c r="Y254" s="529" t="str">
        <f t="shared" si="23"/>
        <v/>
      </c>
      <c r="Z254" s="239"/>
      <c r="AA254" s="240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4" t="str">
        <f>IFERROR(INDEX('G-1 All Habitats'!$AG$3:$AG$15,MATCH(D255,'G-1 All Habitats'!$AF$3:$AF$15,0)),"")</f>
        <v/>
      </c>
      <c r="D255" s="146"/>
      <c r="E255" s="79"/>
      <c r="F255" s="246" t="str">
        <f>IFERROR(INDEX('G-1 All Habitats'!$B$3:$B$129,MATCH(E255,'G-1 All Habitats'!$A$3:$A$129,0)),"")</f>
        <v/>
      </c>
      <c r="G255" s="70"/>
      <c r="H255" s="498" t="str">
        <f>IF(F255="","",VLOOKUP(F255,'G-1 All Habitats'!$B$2:$M$129,10,FALSE))</f>
        <v/>
      </c>
      <c r="I255" s="499" t="str">
        <f>IFERROR(VLOOKUP(H255,'G-1 All Habitats'!$V$3:$W$7,2,FALSE),"")</f>
        <v/>
      </c>
      <c r="J255" s="71"/>
      <c r="K255" s="499" t="str">
        <f>IFERROR(INDEX('G-8 Condition Look up'!$A$3:$H$130,MATCH(F255,'G-8 Condition Look up'!$A$3:$A$130,0),MATCH(J255,'G-8 Condition Look up'!$A$3:$H$3,0)),"")</f>
        <v/>
      </c>
      <c r="L255" s="71"/>
      <c r="M255" s="507" t="str">
        <f>IF(L255="","",IF(VLOOKUP(L255,'G-3 Multipliers'!$L$3:$N$6,2,FALSE)=0,"Spatial Data Missing",VLOOKUP(L255,'G-3 Multipliers'!$L$3:$N$6,2,FALSE)))</f>
        <v/>
      </c>
      <c r="N255" s="505" t="str">
        <f>IF(L255="","",IF(VLOOKUP(L255,'G-3 Multipliers'!$L$3:$N$6,3,FALSE)=0,"Spatial Data Missing",VLOOKUP(L255,'G-3 Multipliers'!$L$3:$N$6,3,FALSE)))</f>
        <v/>
      </c>
      <c r="O255" s="498" t="str">
        <f t="shared" si="18"/>
        <v/>
      </c>
      <c r="P255" s="82"/>
      <c r="Q255" s="82"/>
      <c r="R255" s="507" t="str">
        <f t="shared" si="20"/>
        <v/>
      </c>
      <c r="S255" s="521" t="str">
        <f t="shared" si="21"/>
        <v/>
      </c>
      <c r="T255" s="522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22"/>
        <v/>
      </c>
      <c r="W255" s="520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4" t="str">
        <f>IFERROR(IF(E255="","",VLOOKUP(W255, 'G-3 Multipliers'!$P$2:$Q$6,2,FALSE)),"")</f>
        <v/>
      </c>
      <c r="Y255" s="529" t="str">
        <f t="shared" si="23"/>
        <v/>
      </c>
      <c r="Z255" s="239"/>
      <c r="AA255" s="240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5" t="str">
        <f>IFERROR(INDEX('G-1 All Habitats'!$AG$3:$AG$15,MATCH(D256,'G-1 All Habitats'!$AF$3:$AF$15,0)),"")</f>
        <v/>
      </c>
      <c r="D256" s="314"/>
      <c r="E256" s="241"/>
      <c r="F256" s="319" t="str">
        <f>IFERROR(INDEX('G-1 All Habitats'!$B$3:$B$129,MATCH(E256,'G-1 All Habitats'!$A$3:$A$129,0)),"")</f>
        <v/>
      </c>
      <c r="G256" s="318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314"/>
      <c r="K256" s="501" t="str">
        <f>IFERROR(INDEX('G-8 Condition Look up'!$A$3:$H$130,MATCH(F256,'G-8 Condition Look up'!$A$3:$A$130,0),MATCH(J256,'G-8 Condition Look up'!$A$3:$H$3,0)),"")</f>
        <v/>
      </c>
      <c r="L256" s="314"/>
      <c r="M256" s="508" t="str">
        <f>IF(L256="","",IF(VLOOKUP(L256,'G-3 Multipliers'!$L$3:$N$6,2,FALSE)=0,"Spatial Data Missing",VLOOKUP(L256,'G-3 Multipliers'!$L$3:$N$6,2,FALSE)))</f>
        <v/>
      </c>
      <c r="N256" s="505" t="str">
        <f>IF(L256="","",IF(VLOOKUP(L256,'G-3 Multipliers'!$L$3:$N$6,3,FALSE)=0,"Spatial Data Missing",VLOOKUP(L256,'G-3 Multipliers'!$L$3:$N$6,3,FALSE)))</f>
        <v/>
      </c>
      <c r="O256" s="500" t="str">
        <f t="shared" si="18"/>
        <v/>
      </c>
      <c r="P256" s="241"/>
      <c r="Q256" s="241"/>
      <c r="R256" s="507" t="str">
        <f t="shared" si="20"/>
        <v/>
      </c>
      <c r="S256" s="521" t="str">
        <f t="shared" si="21"/>
        <v/>
      </c>
      <c r="T256" s="522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22"/>
        <v/>
      </c>
      <c r="W256" s="508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4" t="str">
        <f>IFERROR(IF(E256="","",VLOOKUP(W256, 'G-3 Multipliers'!$P$2:$Q$6,2,FALSE)),"")</f>
        <v/>
      </c>
      <c r="Y256" s="530" t="str">
        <f t="shared" si="23"/>
        <v/>
      </c>
      <c r="Z256" s="320"/>
      <c r="AA256" s="321"/>
      <c r="AE256" s="54" t="str">
        <f t="shared" si="19"/>
        <v/>
      </c>
    </row>
    <row r="257" spans="5:25" ht="15" thickBot="1" x14ac:dyDescent="0.25">
      <c r="E257" s="178" t="s">
        <v>243</v>
      </c>
      <c r="F257" s="340" t="s">
        <v>244</v>
      </c>
      <c r="G257" s="519">
        <f>SUM(G11:G256)</f>
        <v>14.3515</v>
      </c>
      <c r="T257" s="86"/>
      <c r="U257" s="86"/>
      <c r="V257" s="86"/>
      <c r="W257" s="86"/>
      <c r="X257" s="173" t="s">
        <v>245</v>
      </c>
      <c r="Y257" s="519">
        <f>SUM(Y11:Y256)</f>
        <v>32.364711489903975</v>
      </c>
    </row>
    <row r="258" spans="5:25" ht="15" thickBot="1" x14ac:dyDescent="0.25">
      <c r="E258" s="47"/>
    </row>
    <row r="259" spans="5:25" ht="15" thickBot="1" x14ac:dyDescent="0.25">
      <c r="E259" s="502" t="s">
        <v>246</v>
      </c>
      <c r="G259" s="519">
        <f>IF('Detailed Results'!$K$40&gt;0,"Error",SUMIFS($G$11:$G$256,$F$11:$F$256,"&lt;&gt;"&amp;'G-1 All Habitats'!B73,$F$11:$F$256,"&lt;&gt;"&amp;'G-1 All Habitats'!B65,$F$11:$F$256,"&lt;&gt;"&amp;'G-1 All Habitats'!B66))</f>
        <v>14.2172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ZKSaWrML89nWeSGSE+CneB3Rr5QFX1qLBS0zXY2C/DFz6XOT68sR1FlyvlS258yZlIoXLiJx4p0BUYAOg2WncA==" saltValue="QqpyhXYa+WJnsNQV448En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</mergeCells>
  <conditionalFormatting sqref="E257">
    <cfRule type="containsText" dxfId="201" priority="7" operator="containsText" text="Error">
      <formula>NOT(ISERROR(SEARCH("Error",E257)))</formula>
    </cfRule>
    <cfRule type="containsText" dxfId="200" priority="8" operator="containsText" text="Check">
      <formula>NOT(ISERROR(SEARCH("Check",E257)))</formula>
    </cfRule>
  </conditionalFormatting>
  <conditionalFormatting sqref="K11:K256">
    <cfRule type="cellIs" dxfId="199" priority="38" operator="equal">
      <formula>"Not Possible"</formula>
    </cfRule>
  </conditionalFormatting>
  <conditionalFormatting sqref="O11:O256">
    <cfRule type="containsText" dxfId="198" priority="19" operator="containsText" text="30+">
      <formula>NOT(ISERROR(SEARCH("30+",O11)))</formula>
    </cfRule>
  </conditionalFormatting>
  <conditionalFormatting sqref="P2">
    <cfRule type="containsText" dxfId="197" priority="13" operator="containsText" text="Note">
      <formula>NOT(ISERROR(SEARCH("Note",P2)))</formula>
    </cfRule>
  </conditionalFormatting>
  <conditionalFormatting sqref="P5">
    <cfRule type="containsText" dxfId="196" priority="12" operator="containsText" text="Check">
      <formula>NOT(ISERROR(SEARCH("Check",P5)))</formula>
    </cfRule>
  </conditionalFormatting>
  <conditionalFormatting sqref="R12:X256 R11:Y11 X12:Y257">
    <cfRule type="containsText" dxfId="195" priority="14" operator="containsText" text="Error">
      <formula>NOT(ISERROR(SEARCH("Error",R11)))</formula>
    </cfRule>
  </conditionalFormatting>
  <conditionalFormatting sqref="R11:Y11 R12:X256 X12:Y257">
    <cfRule type="containsText" dxfId="194" priority="17" operator="containsText" text="Check">
      <formula>NOT(ISERROR(SEARCH("Check",R11)))</formula>
    </cfRule>
  </conditionalFormatting>
  <conditionalFormatting sqref="S11:S256">
    <cfRule type="containsText" dxfId="193" priority="20" operator="containsText" text="30+">
      <formula>NOT(ISERROR(SEARCH("30+",S11)))</formula>
    </cfRule>
  </conditionalFormatting>
  <conditionalFormatting sqref="T255">
    <cfRule type="containsText" dxfId="192" priority="11" operator="containsText" text="30+">
      <formula>NOT(ISERROR(SEARCH("30+",T255)))</formula>
    </cfRule>
  </conditionalFormatting>
  <conditionalFormatting sqref="V11:V256">
    <cfRule type="cellIs" dxfId="191" priority="9" operator="equal">
      <formula>"No - Enhancement difficulty applied"</formula>
    </cfRule>
    <cfRule type="containsText" dxfId="190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Q1" zoomScaleNormal="100" workbookViewId="0">
      <pane ySplit="11" topLeftCell="A12" activePane="bottomLeft" state="frozen"/>
      <selection activeCell="S28" sqref="S28"/>
      <selection pane="bottomLeft" activeCell="AE24" sqref="AE2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23" t="str">
        <f>IF(Start!$F$12="","",Start!$F$12)</f>
        <v>Bicester Arc. Overall Biodiversity Strategy</v>
      </c>
      <c r="F2" s="924"/>
      <c r="G2" s="925"/>
      <c r="AD2" s="930" t="str">
        <f ca="1">IF(OR(COUNTIF($AD$12:AD257,"*30+*")&gt;0,COUNTIF(AH12:AH257,"*30+*")&gt;0),"Note; Habitat selected has a time to target condition greater than 30 years. Non standard agreement may be required.","")</f>
        <v/>
      </c>
      <c r="AE2" s="930"/>
      <c r="AF2" s="930"/>
      <c r="AG2" s="930"/>
      <c r="AH2" s="930"/>
      <c r="AI2" s="930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0"/>
      <c r="AE3" s="930"/>
      <c r="AF3" s="930"/>
      <c r="AG3" s="930"/>
      <c r="AH3" s="930"/>
      <c r="AI3" s="930"/>
    </row>
    <row r="4" spans="1:42" ht="15.75" customHeight="1" thickBot="1" x14ac:dyDescent="0.3">
      <c r="E4" s="894"/>
      <c r="F4" s="895"/>
      <c r="G4" s="896"/>
      <c r="H4" s="234" t="str">
        <f>IF(G4="","",IF(ISNA(VLOOKUP($E4,'A-1 Site Habitat Baseline'!$D$1:$O$258,3,FALSE)),"",(VLOOKUP($E4,'A-1 Site Habitat Baseline'!$D$1:$O$258,3,FALSE))))</f>
        <v/>
      </c>
      <c r="AD4" s="447"/>
      <c r="AE4" s="447"/>
      <c r="AF4" s="447"/>
      <c r="AG4" s="447"/>
      <c r="AK4" s="235"/>
      <c r="AL4" s="235"/>
      <c r="AM4" s="235"/>
    </row>
    <row r="5" spans="1:42" ht="15" customHeight="1" x14ac:dyDescent="0.2">
      <c r="AD5" s="930" t="str">
        <f ca="1">IF(Q12&lt;&gt;A12,"Change in broad habitat type detected. Check compliance with guidance.","")</f>
        <v>Change in broad habitat type detected. Check compliance with guidance.</v>
      </c>
      <c r="AE5" s="930"/>
      <c r="AF5" s="930"/>
      <c r="AG5" s="930"/>
      <c r="AH5" s="930"/>
      <c r="AI5" s="930"/>
    </row>
    <row r="6" spans="1:42" ht="15.75" customHeight="1" x14ac:dyDescent="0.2">
      <c r="AD6" s="930"/>
      <c r="AE6" s="930"/>
      <c r="AF6" s="930"/>
      <c r="AG6" s="930"/>
      <c r="AH6" s="930"/>
      <c r="AI6" s="930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5" t="s">
        <v>225</v>
      </c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F9" s="916"/>
      <c r="AG9" s="916"/>
      <c r="AH9" s="916"/>
      <c r="AI9" s="916"/>
      <c r="AJ9" s="916"/>
      <c r="AK9" s="916"/>
      <c r="AL9" s="916"/>
      <c r="AM9" s="917"/>
    </row>
    <row r="10" spans="1:42" ht="28.15" customHeight="1" thickBot="1" x14ac:dyDescent="0.25">
      <c r="F10" s="915" t="s">
        <v>247</v>
      </c>
      <c r="G10" s="916"/>
      <c r="H10" s="916"/>
      <c r="I10" s="916"/>
      <c r="J10" s="916"/>
      <c r="K10" s="916"/>
      <c r="L10" s="916"/>
      <c r="M10" s="916"/>
      <c r="N10" s="916"/>
      <c r="O10" s="917"/>
      <c r="P10" s="236"/>
      <c r="Q10" s="926" t="s">
        <v>248</v>
      </c>
      <c r="R10" s="927"/>
      <c r="S10" s="396"/>
      <c r="T10" s="928" t="s">
        <v>249</v>
      </c>
      <c r="U10" s="929"/>
      <c r="V10" s="932" t="s">
        <v>250</v>
      </c>
      <c r="W10" s="937" t="s">
        <v>189</v>
      </c>
      <c r="X10" s="937" t="s">
        <v>206</v>
      </c>
      <c r="Y10" s="937" t="s">
        <v>190</v>
      </c>
      <c r="Z10" s="935" t="s">
        <v>206</v>
      </c>
      <c r="AA10" s="931" t="s">
        <v>191</v>
      </c>
      <c r="AB10" s="928"/>
      <c r="AC10" s="929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31" t="s">
        <v>196</v>
      </c>
      <c r="AP10" s="929"/>
    </row>
    <row r="11" spans="1:42" s="49" customFormat="1" ht="57.75" thickBot="1" x14ac:dyDescent="0.25">
      <c r="A11" s="388" t="s">
        <v>202</v>
      </c>
      <c r="B11" s="388" t="s">
        <v>253</v>
      </c>
      <c r="C11" s="388" t="s">
        <v>200</v>
      </c>
      <c r="E11" s="363" t="s">
        <v>254</v>
      </c>
      <c r="F11" s="367" t="s">
        <v>255</v>
      </c>
      <c r="G11" s="367" t="s">
        <v>256</v>
      </c>
      <c r="H11" s="367" t="s">
        <v>257</v>
      </c>
      <c r="I11" s="367" t="s">
        <v>258</v>
      </c>
      <c r="J11" s="367" t="s">
        <v>259</v>
      </c>
      <c r="K11" s="367" t="s">
        <v>260</v>
      </c>
      <c r="L11" s="367" t="s">
        <v>261</v>
      </c>
      <c r="M11" s="367" t="s">
        <v>262</v>
      </c>
      <c r="N11" s="367" t="s">
        <v>263</v>
      </c>
      <c r="O11" s="365" t="s">
        <v>192</v>
      </c>
      <c r="P11" s="361" t="s">
        <v>264</v>
      </c>
      <c r="Q11" s="380" t="s">
        <v>265</v>
      </c>
      <c r="R11" s="77" t="s">
        <v>227</v>
      </c>
      <c r="S11" s="362" t="s">
        <v>227</v>
      </c>
      <c r="T11" s="364" t="s">
        <v>266</v>
      </c>
      <c r="U11" s="366" t="s">
        <v>267</v>
      </c>
      <c r="V11" s="933"/>
      <c r="W11" s="938"/>
      <c r="X11" s="938"/>
      <c r="Y11" s="938"/>
      <c r="Z11" s="936"/>
      <c r="AA11" s="380" t="s">
        <v>191</v>
      </c>
      <c r="AB11" s="389" t="s">
        <v>191</v>
      </c>
      <c r="AC11" s="390" t="s">
        <v>231</v>
      </c>
      <c r="AD11" s="380" t="s">
        <v>232</v>
      </c>
      <c r="AE11" s="391" t="s">
        <v>268</v>
      </c>
      <c r="AF11" s="391" t="s">
        <v>269</v>
      </c>
      <c r="AG11" s="391" t="s">
        <v>235</v>
      </c>
      <c r="AH11" s="391" t="s">
        <v>236</v>
      </c>
      <c r="AI11" s="381" t="s">
        <v>237</v>
      </c>
      <c r="AJ11" s="380" t="s">
        <v>270</v>
      </c>
      <c r="AK11" s="391" t="s">
        <v>239</v>
      </c>
      <c r="AL11" s="391" t="s">
        <v>271</v>
      </c>
      <c r="AM11" s="393" t="s">
        <v>241</v>
      </c>
      <c r="AN11" s="934"/>
      <c r="AO11" s="364" t="s">
        <v>215</v>
      </c>
      <c r="AP11" s="366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Cropland</v>
      </c>
      <c r="B12" s="47" t="str">
        <f ca="1">IF(E12="","",IF(ISNA(VLOOKUP($E12,'A-1 Site Habitat Baseline'!$D$1:$O$258,3,FALSE)),"",(VLOOKUP($E12,'A-1 Site Habitat Baseline'!$D$1:$O$258,3,FALSE))))</f>
        <v>Temporary grass and clover leys</v>
      </c>
      <c r="C12" s="47" t="str">
        <f>IFERROR(INDEX('G-8 Condition Look up'!$I$4:$I$130,MATCH(S12,'G-8 Condition Look up'!$A$4:$A$130,0)),"")</f>
        <v>Cond4</v>
      </c>
      <c r="E12" s="531">
        <f>'A-1 Site Habitat Baseline'!AL11</f>
        <v>1</v>
      </c>
      <c r="F12" s="520" t="str">
        <f ca="1">IF(E12="","",IF(ISNA(VLOOKUP($E12,'A-1 Site Habitat Baseline'!$D$1:$O$258,4,FALSE)),"",(VLOOKUP($E12,'A-1 Site Habitat Baseline'!$D$1:$O$258,4,FALSE))))</f>
        <v>Cropland - Temporary grass and clover leys</v>
      </c>
      <c r="G12" s="520">
        <f ca="1">IF(E12="","",IF(ISNA(VLOOKUP($E12,'A-1 Site Habitat Baseline'!$D$1:$O$258,5,FALSE)),"",(VLOOKUP($E12,'A-1 Site Habitat Baseline'!$D$1:$O$258,5,FALSE))))</f>
        <v>14.9</v>
      </c>
      <c r="H12" s="520" t="str">
        <f ca="1">IF(E12="","",IF(ISNA(VLOOKUP($E12,'A-1 Site Habitat Baseline'!$D$1:$O$258,6,FALSE)),"",(VLOOKUP($E12,'A-1 Site Habitat Baseline'!$D$1:$O$258,6,FALSE))))</f>
        <v>Low</v>
      </c>
      <c r="I12" s="520">
        <f ca="1">IF(E12="","",IF(ISNA(VLOOKUP($E12,'A-1 Site Habitat Baseline'!$D$1:$O$258,7,FALSE)),"",(VLOOKUP($E12,'A-1 Site Habitat Baseline'!$D$1:$O$258,7,FALSE))))</f>
        <v>2</v>
      </c>
      <c r="J12" s="520" t="str">
        <f ca="1">IF(E12="","",IF(ISNA(VLOOKUP($E12,'A-1 Site Habitat Baseline'!$D$1:$O$258,8,FALSE)),"",(VLOOKUP($E12,'A-1 Site Habitat Baseline'!$D$1:$O$258,8,FALSE))))</f>
        <v>Condition Assessment N/A</v>
      </c>
      <c r="K12" s="520">
        <f ca="1">IF(E12="","",IF(ISNA(VLOOKUP($E12,'A-1 Site Habitat Baseline'!$D$1:$O$258,9,FALSE)),"",(VLOOKUP($E12,'A-1 Site Habitat Baseline'!$D$1:$O$258,9,FALSE))))</f>
        <v>1</v>
      </c>
      <c r="L12" s="520" t="str">
        <f ca="1">IF(E12="","",IF(ISNA(VLOOKUP($E12,'A-1 Site Habitat Baseline'!$D$1:$O$258,11,FALSE)),"",(VLOOKUP($E12,'A-1 Site Habitat Baseline'!$D$1:$O$258,11,FALSE))))</f>
        <v>Low Strategic Significance</v>
      </c>
      <c r="M12" s="520">
        <f ca="1">IF(E12="","",IF(ISNA(VLOOKUP($E12,'A-1 Site Habitat Baseline'!$D$1:$O$258,12,FALSE)),"",(VLOOKUP($E12,'A-1 Site Habitat Baseline'!$D$1:$O$258,12,FALSE))))</f>
        <v>1</v>
      </c>
      <c r="N12" s="532">
        <f ca="1">IF(E12="","",IF(ISNA(VLOOKUP($E12,'A-1 Site Habitat Baseline'!$D$1:$X$258,14,FALSE)),"",(VLOOKUP($E12,'A-1 Site Habitat Baseline'!$D$1:$X$258,14,FALSE))))</f>
        <v>29.8</v>
      </c>
      <c r="O12" s="524" t="str">
        <f ca="1">IF(E12="","",IF(ISNA(VLOOKUP($E12,'A-1 Site Habitat Baseline'!$D$1:$X$258,16,FALSE)),"",(VLOOKUP($E12,'A-1 Site Habitat Baseline'!$D$1:$X$258,13,FALSE))))</f>
        <v>Same distinctiveness or better habitat required ≥</v>
      </c>
      <c r="P12" s="237" t="str">
        <f>IFERROR(INDEX('G-1 All Habitats'!$AG$3:$AG$15,MATCH(Q12,'G-1 All Habitats'!$AF$3:$AF$15,0)),"")</f>
        <v>Grassland</v>
      </c>
      <c r="Q12" s="238" t="s">
        <v>70</v>
      </c>
      <c r="R12" s="238" t="s">
        <v>448</v>
      </c>
      <c r="S12" s="392" t="str">
        <f>IFERROR(INDEX('G-1 All Habitats'!$B$3:$B$129,MATCH(R12,'G-1 All Habitats'!$A$3:$A$129,0)),"")</f>
        <v>Grassland - Modified grassland</v>
      </c>
      <c r="T12" s="498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Low - Low</v>
      </c>
      <c r="U12" s="499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Condition Assessment N/A - Moderate</v>
      </c>
      <c r="V12" s="537">
        <f>IF(S12="","",VLOOKUP(E12,BaselineHabSite,17,FALSE))</f>
        <v>1</v>
      </c>
      <c r="W12" s="520" t="str">
        <f>IF(S12="","",VLOOKUP(S12,'G-1 All Habitats'!$B$2:$M$129,10,FALSE))</f>
        <v>Low</v>
      </c>
      <c r="X12" s="520">
        <f>IFERROR(VLOOKUP(W12,'G-1 All Habitats'!$V$3:$W$7,2,FALSE),"")</f>
        <v>2</v>
      </c>
      <c r="Y12" s="79" t="s">
        <v>20</v>
      </c>
      <c r="Z12" s="524">
        <f>IFERROR(INDEX('G-8 Condition Look up'!$A$3:$H$130,MATCH(S12,'G-8 Condition Look up'!$A$3:$A$130,0),MATCH(Y12,'G-8 Condition Look up'!$A$3:$H$3,0)),"")</f>
        <v>2</v>
      </c>
      <c r="AA12" s="71" t="s">
        <v>917</v>
      </c>
      <c r="AB12" s="520" t="str">
        <f>IF(AA12="","",IF(VLOOKUP(AA12,'G-3 Multipliers'!$L$3:$N$6,2,FALSE)=0,"Spatial Data Missing ⚠",VLOOKUP(AA12,'G-3 Multipliers'!$L$3:$N$6,2,FALSE)))</f>
        <v xml:space="preserve">Medium strategic significance </v>
      </c>
      <c r="AC12" s="524">
        <f>IF(AA12="","",IF(VLOOKUP(AA12,'G-3 Multipliers'!$L$3:$N$6,3,FALSE)=0,"Spatial Data Missing ⚠",VLOOKUP(AA12,'G-3 Multipliers'!$L$3:$N$6,3,FALSE)))</f>
        <v>1.1000000000000001</v>
      </c>
      <c r="AD12" s="539" t="str">
        <f t="shared" ref="AD12:AD75" ca="1" si="0">IFERROR(IF(OR(LEFT(U12,5)="Error ▲",LEFT(T12,5)="Error ▲"),"Check Data ⚠",INDEX(EnhanceTemporal,MATCH(S12,EnhanceHabitat,0),MATCH(U12,EnhanceCondition,0))),"")</f>
        <v>Not Possible</v>
      </c>
      <c r="AE12" s="82">
        <v>0</v>
      </c>
      <c r="AF12" s="82">
        <v>0</v>
      </c>
      <c r="AG12" s="507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1" t="str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Check Data ⚠</v>
      </c>
      <c r="AI12" s="522" t="str">
        <f ca="1">IF(AH12="Check Data ⚠","Check Data ⚠",IFERROR(VLOOKUP(AH12,'G-4 Temporal multipliers'!$A$4:$C$36,3,FALSE),""))</f>
        <v>Check Data ⚠</v>
      </c>
      <c r="AJ12" s="498" t="str">
        <f>IF(S12="","",VLOOKUP(S12,'G-3 Multipliers'!$A$2:$E$129,4,FALSE))</f>
        <v>Low</v>
      </c>
      <c r="AK12" s="507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7" t="str">
        <f ca="1">(IF(AND(AK12="Standard difficulty applied",AD12&gt;AE12),AJ12,IF(AND(AK12="Low Difficulty - only applicable if all habitat created before losses ⚠",AE12&gt;=AD12),"Low", AJ12)))</f>
        <v>Low</v>
      </c>
      <c r="AM12" s="540" t="str">
        <f ca="1">IFERROR(IF(F12="","",IF(AH12="Check Data ⚠","Check Data ⚠",VLOOKUP(AL12, 'G-3 Multipliers'!$P$2:$Q$6,2,FALSE))),"")</f>
        <v>Check Data ⚠</v>
      </c>
      <c r="AN12" s="513" t="str">
        <f ca="1">IFERROR(((((V12*X12*Z12)-(V12*I12*K12))*(AM12*AI12))+(V12*I12*K12))*(AC12),"")</f>
        <v/>
      </c>
      <c r="AO12" s="239"/>
      <c r="AP12" s="240"/>
    </row>
    <row r="13" spans="1:42" x14ac:dyDescent="0.2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1" t="str">
        <f>'A-1 Site Habitat Baseline'!AL12</f>
        <v/>
      </c>
      <c r="F13" s="520" t="str">
        <f>IF(E13="","",IF(ISNA(VLOOKUP($E13,'A-1 Site Habitat Baseline'!$D$1:$O$258,4,FALSE)),"",(VLOOKUP($E13,'A-1 Site Habitat Baseline'!$D$1:$O$258,4,FALSE))))</f>
        <v/>
      </c>
      <c r="G13" s="520" t="str">
        <f>IF(E13="","",IF(ISNA(VLOOKUP($E13,'A-1 Site Habitat Baseline'!$D$1:$O$258,5,FALSE)),"",(VLOOKUP($E13,'A-1 Site Habitat Baseline'!$D$1:$O$258,5,FALSE))))</f>
        <v/>
      </c>
      <c r="H13" s="520" t="str">
        <f>IF(E13="","",IF(ISNA(VLOOKUP($E13,'A-1 Site Habitat Baseline'!$D$1:$O$258,6,FALSE)),"",(VLOOKUP($E13,'A-1 Site Habitat Baseline'!$D$1:$O$258,6,FALSE))))</f>
        <v/>
      </c>
      <c r="I13" s="520" t="str">
        <f>IF(E13="","",IF(ISNA(VLOOKUP($E13,'A-1 Site Habitat Baseline'!$D$1:$O$258,7,FALSE)),"",(VLOOKUP($E13,'A-1 Site Habitat Baseline'!$D$1:$O$258,7,FALSE))))</f>
        <v/>
      </c>
      <c r="J13" s="520" t="str">
        <f>IF(E13="","",IF(ISNA(VLOOKUP($E13,'A-1 Site Habitat Baseline'!$D$1:$O$258,8,FALSE)),"",(VLOOKUP($E13,'A-1 Site Habitat Baseline'!$D$1:$O$258,8,FALSE))))</f>
        <v/>
      </c>
      <c r="K13" s="520" t="str">
        <f>IF(E13="","",IF(ISNA(VLOOKUP($E13,'A-1 Site Habitat Baseline'!$D$1:$O$258,9,FALSE)),"",(VLOOKUP($E13,'A-1 Site Habitat Baseline'!$D$1:$O$258,9,FALSE))))</f>
        <v/>
      </c>
      <c r="L13" s="520" t="str">
        <f>IF(E13="","",IF(ISNA(VLOOKUP($E13,'A-1 Site Habitat Baseline'!$D$1:$O$258,11,FALSE)),"",(VLOOKUP($E13,'A-1 Site Habitat Baseline'!$D$1:$O$258,11,FALSE))))</f>
        <v/>
      </c>
      <c r="M13" s="520" t="str">
        <f>IF(E13="","",IF(ISNA(VLOOKUP($E13,'A-1 Site Habitat Baseline'!$D$1:$O$258,12,FALSE)),"",(VLOOKUP($E13,'A-1 Site Habitat Baseline'!$D$1:$O$258,12,FALSE))))</f>
        <v/>
      </c>
      <c r="N13" s="532" t="str">
        <f>IF(E13="","",IF(ISNA(VLOOKUP($E13,'A-1 Site Habitat Baseline'!$D$1:$X$258,14,FALSE)),"",(VLOOKUP($E13,'A-1 Site Habitat Baseline'!$D$1:$X$258,14,FALSE))))</f>
        <v/>
      </c>
      <c r="O13" s="524" t="str">
        <f>IF(E13="","",IF(ISNA(VLOOKUP($E13,'A-1 Site Habitat Baseline'!$D$1:$X$258,16,FALSE)),"",(VLOOKUP($E13,'A-1 Site Habitat Baseline'!$D$1:$X$258,13,FALSE))))</f>
        <v/>
      </c>
      <c r="P13" s="237" t="str">
        <f>IFERROR(INDEX('G-1 All Habitats'!$AG$3:$AG$15,MATCH(Q13,'G-1 All Habitats'!$AF$3:$AF$15,0)),"")</f>
        <v/>
      </c>
      <c r="Q13" s="238" t="str">
        <f t="shared" ref="Q13:Q76" si="1">A13</f>
        <v/>
      </c>
      <c r="R13" s="238"/>
      <c r="S13" s="392" t="str">
        <f>IFERROR(INDEX('G-1 All Habitats'!$B$3:$B$129,MATCH(R13,'G-1 All Habitats'!$A$3:$A$129,0)),"")</f>
        <v/>
      </c>
      <c r="T13" s="498" t="str">
        <f t="shared" ref="T13:T76" si="2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9" t="str">
        <f t="shared" ref="U13:U76" si="3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7" t="str">
        <f t="shared" ref="V13:V75" si="4">IF(S13="","",VLOOKUP(E13,BaselineHabSite,17,FALSE))</f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79"/>
      <c r="Z13" s="524" t="str">
        <f>IFERROR(INDEX('G-8 Condition Look up'!$A$3:$H$130,MATCH(S13,'G-8 Condition Look up'!$A$3:$A$130,0),MATCH(Y13,'G-8 Condition Look up'!$A$3:$H$3,0)),"")</f>
        <v/>
      </c>
      <c r="AA13" s="71"/>
      <c r="AB13" s="52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9" t="str">
        <f t="shared" si="0"/>
        <v/>
      </c>
      <c r="AE13" s="82"/>
      <c r="AF13" s="82"/>
      <c r="AG13" s="507" t="str">
        <f t="shared" ref="AG13:AG76" si="5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1" t="str">
        <f t="shared" ref="AH13:AH76" si="6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2" t="str">
        <f>IF(AH13="Check Data","Check Data",IFERROR(VLOOKUP(AH13,'G-4 Temporal multipliers'!$A$4:$C$36,3,FALSE),""))</f>
        <v/>
      </c>
      <c r="AJ13" s="498" t="str">
        <f>IF(S13="","",VLOOKUP(S13,'G-3 Multipliers'!$A$2:$E$129,4,FALSE))</f>
        <v/>
      </c>
      <c r="AK13" s="507" t="str">
        <f t="shared" ref="AK13:AK76" si="7">IF(E13="","",IF(AG13="Check details - Is there evidence that habitat has reached target condition? ⚠","Low Difficulty - only applicable if all habitat created before losses ⚠","Standard difficulty applied"))</f>
        <v/>
      </c>
      <c r="AL13" s="507" t="str">
        <f t="shared" ref="AL13:AL76" si="8">(IF(AND(AK13="Standard difficulty applied",AD13&gt;AE13),AJ13,IF(AND(AK13="Low Difficulty - only applicable if all habitat created before losses ⚠",AE13&gt;=AD13),"Low", AJ13)))</f>
        <v/>
      </c>
      <c r="AM13" s="540" t="str">
        <f>IFERROR(IF(F13="","",IF(AH13="Check Data ⚠","Check Data ⚠",VLOOKUP(AL13, 'G-3 Multipliers'!$P$2:$Q$6,2,FALSE))),"")</f>
        <v/>
      </c>
      <c r="AN13" s="513" t="str">
        <f t="shared" ref="AN13:AN75" si="9">IFERROR(((((V13*X13*Z13)-(V13*I13*K13))*(AM13*AI13))+(V13*I13*K13))*(AC13),"")</f>
        <v/>
      </c>
      <c r="AO13" s="239"/>
      <c r="AP13" s="240"/>
    </row>
    <row r="14" spans="1:42" x14ac:dyDescent="0.2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1" t="str">
        <f>'A-1 Site Habitat Baseline'!AL13</f>
        <v/>
      </c>
      <c r="F14" s="520" t="str">
        <f>IF(E14="","",IF(ISNA(VLOOKUP($E14,'A-1 Site Habitat Baseline'!$D$1:$O$258,4,FALSE)),"",(VLOOKUP($E14,'A-1 Site Habitat Baseline'!$D$1:$O$258,4,FALSE))))</f>
        <v/>
      </c>
      <c r="G14" s="520" t="str">
        <f>IF(E14="","",IF(ISNA(VLOOKUP($E14,'A-1 Site Habitat Baseline'!$D$1:$O$258,5,FALSE)),"",(VLOOKUP($E14,'A-1 Site Habitat Baseline'!$D$1:$O$258,5,FALSE))))</f>
        <v/>
      </c>
      <c r="H14" s="520" t="str">
        <f>IF(E14="","",IF(ISNA(VLOOKUP($E14,'A-1 Site Habitat Baseline'!$D$1:$O$258,6,FALSE)),"",(VLOOKUP($E14,'A-1 Site Habitat Baseline'!$D$1:$O$258,6,FALSE))))</f>
        <v/>
      </c>
      <c r="I14" s="520" t="str">
        <f>IF(E14="","",IF(ISNA(VLOOKUP($E14,'A-1 Site Habitat Baseline'!$D$1:$O$258,7,FALSE)),"",(VLOOKUP($E14,'A-1 Site Habitat Baseline'!$D$1:$O$258,7,FALSE))))</f>
        <v/>
      </c>
      <c r="J14" s="520" t="str">
        <f>IF(E14="","",IF(ISNA(VLOOKUP($E14,'A-1 Site Habitat Baseline'!$D$1:$O$258,8,FALSE)),"",(VLOOKUP($E14,'A-1 Site Habitat Baseline'!$D$1:$O$258,8,FALSE))))</f>
        <v/>
      </c>
      <c r="K14" s="520" t="str">
        <f>IF(E14="","",IF(ISNA(VLOOKUP($E14,'A-1 Site Habitat Baseline'!$D$1:$O$258,9,FALSE)),"",(VLOOKUP($E14,'A-1 Site Habitat Baseline'!$D$1:$O$258,9,FALSE))))</f>
        <v/>
      </c>
      <c r="L14" s="520" t="str">
        <f>IF(E14="","",IF(ISNA(VLOOKUP($E14,'A-1 Site Habitat Baseline'!$D$1:$O$258,11,FALSE)),"",(VLOOKUP($E14,'A-1 Site Habitat Baseline'!$D$1:$O$258,11,FALSE))))</f>
        <v/>
      </c>
      <c r="M14" s="520" t="str">
        <f>IF(E14="","",IF(ISNA(VLOOKUP($E14,'A-1 Site Habitat Baseline'!$D$1:$O$258,12,FALSE)),"",(VLOOKUP($E14,'A-1 Site Habitat Baseline'!$D$1:$O$258,12,FALSE))))</f>
        <v/>
      </c>
      <c r="N14" s="532" t="str">
        <f>IF(E14="","",IF(ISNA(VLOOKUP($E14,'A-1 Site Habitat Baseline'!$D$1:$X$258,14,FALSE)),"",(VLOOKUP($E14,'A-1 Site Habitat Baseline'!$D$1:$X$258,14,FALSE))))</f>
        <v/>
      </c>
      <c r="O14" s="524" t="str">
        <f>IF(E14="","",IF(ISNA(VLOOKUP($E14,'A-1 Site Habitat Baseline'!$D$1:$X$258,16,FALSE)),"",(VLOOKUP($E14,'A-1 Site Habitat Baseline'!$D$1:$X$258,13,FALSE))))</f>
        <v/>
      </c>
      <c r="P14" s="237" t="str">
        <f>IFERROR(INDEX('G-1 All Habitats'!$AG$3:$AG$15,MATCH(Q14,'G-1 All Habitats'!$AF$3:$AF$15,0)),"")</f>
        <v/>
      </c>
      <c r="Q14" s="238" t="str">
        <f t="shared" si="1"/>
        <v/>
      </c>
      <c r="R14" s="238"/>
      <c r="S14" s="392" t="str">
        <f>IFERROR(INDEX('G-1 All Habitats'!$B$3:$B$129,MATCH(R14,'G-1 All Habitats'!$A$3:$A$129,0)),"")</f>
        <v/>
      </c>
      <c r="T14" s="498" t="str">
        <f t="shared" si="2"/>
        <v/>
      </c>
      <c r="U14" s="499" t="str">
        <f t="shared" si="3"/>
        <v/>
      </c>
      <c r="V14" s="537" t="str">
        <f t="shared" si="4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79"/>
      <c r="Z14" s="524" t="str">
        <f>IFERROR(INDEX('G-8 Condition Look up'!$A$3:$H$130,MATCH(S14,'G-8 Condition Look up'!$A$3:$A$130,0),MATCH(Y14,'G-8 Condition Look up'!$A$3:$H$3,0)),"")</f>
        <v/>
      </c>
      <c r="AA14" s="71"/>
      <c r="AB14" s="52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9" t="str">
        <f t="shared" si="0"/>
        <v/>
      </c>
      <c r="AE14" s="82"/>
      <c r="AF14" s="82"/>
      <c r="AG14" s="507" t="str">
        <f t="shared" si="5"/>
        <v/>
      </c>
      <c r="AH14" s="521" t="str">
        <f t="shared" si="6"/>
        <v/>
      </c>
      <c r="AI14" s="522" t="str">
        <f>IF(AH14="Check Data","Check Data",IFERROR(VLOOKUP(AH14,'G-4 Temporal multipliers'!$A$4:$C$36,3,FALSE),""))</f>
        <v/>
      </c>
      <c r="AJ14" s="498" t="str">
        <f>IF(S14="","",VLOOKUP(S14,'G-3 Multipliers'!$A$2:$E$129,4,FALSE))</f>
        <v/>
      </c>
      <c r="AK14" s="507" t="str">
        <f t="shared" si="7"/>
        <v/>
      </c>
      <c r="AL14" s="507" t="str">
        <f t="shared" si="8"/>
        <v/>
      </c>
      <c r="AM14" s="540" t="str">
        <f>IFERROR(IF(F14="","",IF(AH14="Check Data ⚠","Check Data ⚠",VLOOKUP(AL14, 'G-3 Multipliers'!$P$2:$Q$6,2,FALSE))),"")</f>
        <v/>
      </c>
      <c r="AN14" s="513" t="str">
        <f>IFERROR(((((V14*X14*Z14)-(V14*I14*K14))*(AM14*AI14))+(V14*I14*K14))*(AC14),"")</f>
        <v/>
      </c>
      <c r="AO14" s="239"/>
      <c r="AP14" s="240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1" t="str">
        <f>'A-1 Site Habitat Baseline'!AL14</f>
        <v/>
      </c>
      <c r="F15" s="520" t="str">
        <f>IF(E15="","",IF(ISNA(VLOOKUP($E15,'A-1 Site Habitat Baseline'!$D$1:$O$258,4,FALSE)),"",(VLOOKUP($E15,'A-1 Site Habitat Baseline'!$D$1:$O$258,4,FALSE))))</f>
        <v/>
      </c>
      <c r="G15" s="520" t="str">
        <f>IF(E15="","",IF(ISNA(VLOOKUP($E15,'A-1 Site Habitat Baseline'!$D$1:$O$258,5,FALSE)),"",(VLOOKUP($E15,'A-1 Site Habitat Baseline'!$D$1:$O$258,5,FALSE))))</f>
        <v/>
      </c>
      <c r="H15" s="520" t="str">
        <f>IF(E15="","",IF(ISNA(VLOOKUP($E15,'A-1 Site Habitat Baseline'!$D$1:$O$258,6,FALSE)),"",(VLOOKUP($E15,'A-1 Site Habitat Baseline'!$D$1:$O$258,6,FALSE))))</f>
        <v/>
      </c>
      <c r="I15" s="520" t="str">
        <f>IF(E15="","",IF(ISNA(VLOOKUP($E15,'A-1 Site Habitat Baseline'!$D$1:$O$258,7,FALSE)),"",(VLOOKUP($E15,'A-1 Site Habitat Baseline'!$D$1:$O$258,7,FALSE))))</f>
        <v/>
      </c>
      <c r="J15" s="520" t="str">
        <f>IF(E15="","",IF(ISNA(VLOOKUP($E15,'A-1 Site Habitat Baseline'!$D$1:$O$258,8,FALSE)),"",(VLOOKUP($E15,'A-1 Site Habitat Baseline'!$D$1:$O$258,8,FALSE))))</f>
        <v/>
      </c>
      <c r="K15" s="520" t="str">
        <f>IF(E15="","",IF(ISNA(VLOOKUP($E15,'A-1 Site Habitat Baseline'!$D$1:$O$258,9,FALSE)),"",(VLOOKUP($E15,'A-1 Site Habitat Baseline'!$D$1:$O$258,9,FALSE))))</f>
        <v/>
      </c>
      <c r="L15" s="520" t="str">
        <f>IF(E15="","",IF(ISNA(VLOOKUP($E15,'A-1 Site Habitat Baseline'!$D$1:$O$258,11,FALSE)),"",(VLOOKUP($E15,'A-1 Site Habitat Baseline'!$D$1:$O$258,11,FALSE))))</f>
        <v/>
      </c>
      <c r="M15" s="520" t="str">
        <f>IF(E15="","",IF(ISNA(VLOOKUP($E15,'A-1 Site Habitat Baseline'!$D$1:$O$258,12,FALSE)),"",(VLOOKUP($E15,'A-1 Site Habitat Baseline'!$D$1:$O$258,12,FALSE))))</f>
        <v/>
      </c>
      <c r="N15" s="532" t="str">
        <f>IF(E15="","",IF(ISNA(VLOOKUP($E15,'A-1 Site Habitat Baseline'!$D$1:$X$258,14,FALSE)),"",(VLOOKUP($E15,'A-1 Site Habitat Baseline'!$D$1:$X$258,14,FALSE))))</f>
        <v/>
      </c>
      <c r="O15" s="524" t="str">
        <f>IF(E15="","",IF(ISNA(VLOOKUP($E15,'A-1 Site Habitat Baseline'!$D$1:$X$258,16,FALSE)),"",(VLOOKUP($E15,'A-1 Site Habitat Baseline'!$D$1:$X$258,13,FALSE))))</f>
        <v/>
      </c>
      <c r="P15" s="237" t="str">
        <f>IFERROR(INDEX('G-1 All Habitats'!$AG$3:$AG$15,MATCH(Q15,'G-1 All Habitats'!$AF$3:$AF$15,0)),"")</f>
        <v/>
      </c>
      <c r="Q15" s="238" t="str">
        <f t="shared" si="1"/>
        <v/>
      </c>
      <c r="R15" s="238"/>
      <c r="S15" s="392" t="str">
        <f>IFERROR(INDEX('G-1 All Habitats'!$B$3:$B$129,MATCH(R15,'G-1 All Habitats'!$A$3:$A$129,0)),"")</f>
        <v/>
      </c>
      <c r="T15" s="498" t="str">
        <f t="shared" si="2"/>
        <v/>
      </c>
      <c r="U15" s="499" t="str">
        <f t="shared" si="3"/>
        <v/>
      </c>
      <c r="V15" s="537" t="str">
        <f t="shared" si="4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79"/>
      <c r="Z15" s="524" t="str">
        <f>IFERROR(INDEX('G-8 Condition Look up'!$A$3:$H$130,MATCH(S15,'G-8 Condition Look up'!$A$3:$A$130,0),MATCH(Y15,'G-8 Condition Look up'!$A$3:$H$3,0)),"")</f>
        <v/>
      </c>
      <c r="AA15" s="71"/>
      <c r="AB15" s="52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9" t="str">
        <f t="shared" si="0"/>
        <v/>
      </c>
      <c r="AE15" s="82"/>
      <c r="AF15" s="82"/>
      <c r="AG15" s="507" t="str">
        <f t="shared" si="5"/>
        <v/>
      </c>
      <c r="AH15" s="521" t="str">
        <f t="shared" si="6"/>
        <v/>
      </c>
      <c r="AI15" s="522" t="str">
        <f>IF(AH15="Check Data","Check Data",IFERROR(VLOOKUP(AH15,'G-4 Temporal multipliers'!$A$4:$C$36,3,FALSE),""))</f>
        <v/>
      </c>
      <c r="AJ15" s="498" t="str">
        <f>IF(S15="","",VLOOKUP(S15,'G-3 Multipliers'!$A$2:$E$129,4,FALSE))</f>
        <v/>
      </c>
      <c r="AK15" s="507" t="str">
        <f t="shared" si="7"/>
        <v/>
      </c>
      <c r="AL15" s="507" t="str">
        <f t="shared" si="8"/>
        <v/>
      </c>
      <c r="AM15" s="540" t="str">
        <f>IFERROR(IF(F15="","",IF(AH15="Check Data ⚠","Check Data ⚠",VLOOKUP(AL15, 'G-3 Multipliers'!$P$2:$Q$6,2,FALSE))),"")</f>
        <v/>
      </c>
      <c r="AN15" s="513" t="str">
        <f t="shared" si="9"/>
        <v/>
      </c>
      <c r="AO15" s="239"/>
      <c r="AP15" s="240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1" t="str">
        <f>'A-1 Site Habitat Baseline'!AL15</f>
        <v/>
      </c>
      <c r="F16" s="520" t="str">
        <f>IF(E16="","",IF(ISNA(VLOOKUP($E16,'A-1 Site Habitat Baseline'!$D$1:$O$258,4,FALSE)),"",(VLOOKUP($E16,'A-1 Site Habitat Baseline'!$D$1:$O$258,4,FALSE))))</f>
        <v/>
      </c>
      <c r="G16" s="520" t="str">
        <f>IF(E16="","",IF(ISNA(VLOOKUP($E16,'A-1 Site Habitat Baseline'!$D$1:$O$258,5,FALSE)),"",(VLOOKUP($E16,'A-1 Site Habitat Baseline'!$D$1:$O$258,5,FALSE))))</f>
        <v/>
      </c>
      <c r="H16" s="520" t="str">
        <f>IF(E16="","",IF(ISNA(VLOOKUP($E16,'A-1 Site Habitat Baseline'!$D$1:$O$258,6,FALSE)),"",(VLOOKUP($E16,'A-1 Site Habitat Baseline'!$D$1:$O$258,6,FALSE))))</f>
        <v/>
      </c>
      <c r="I16" s="520" t="str">
        <f>IF(E16="","",IF(ISNA(VLOOKUP($E16,'A-1 Site Habitat Baseline'!$D$1:$O$258,7,FALSE)),"",(VLOOKUP($E16,'A-1 Site Habitat Baseline'!$D$1:$O$258,7,FALSE))))</f>
        <v/>
      </c>
      <c r="J16" s="520" t="str">
        <f>IF(E16="","",IF(ISNA(VLOOKUP($E16,'A-1 Site Habitat Baseline'!$D$1:$O$258,8,FALSE)),"",(VLOOKUP($E16,'A-1 Site Habitat Baseline'!$D$1:$O$258,8,FALSE))))</f>
        <v/>
      </c>
      <c r="K16" s="520" t="str">
        <f>IF(E16="","",IF(ISNA(VLOOKUP($E16,'A-1 Site Habitat Baseline'!$D$1:$O$258,9,FALSE)),"",(VLOOKUP($E16,'A-1 Site Habitat Baseline'!$D$1:$O$258,9,FALSE))))</f>
        <v/>
      </c>
      <c r="L16" s="520" t="str">
        <f>IF(E16="","",IF(ISNA(VLOOKUP($E16,'A-1 Site Habitat Baseline'!$D$1:$O$258,11,FALSE)),"",(VLOOKUP($E16,'A-1 Site Habitat Baseline'!$D$1:$O$258,11,FALSE))))</f>
        <v/>
      </c>
      <c r="M16" s="520" t="str">
        <f>IF(E16="","",IF(ISNA(VLOOKUP($E16,'A-1 Site Habitat Baseline'!$D$1:$O$258,12,FALSE)),"",(VLOOKUP($E16,'A-1 Site Habitat Baseline'!$D$1:$O$258,12,FALSE))))</f>
        <v/>
      </c>
      <c r="N16" s="532" t="str">
        <f>IF(E16="","",IF(ISNA(VLOOKUP($E16,'A-1 Site Habitat Baseline'!$D$1:$X$258,14,FALSE)),"",(VLOOKUP($E16,'A-1 Site Habitat Baseline'!$D$1:$X$258,14,FALSE))))</f>
        <v/>
      </c>
      <c r="O16" s="524" t="str">
        <f>IF(E16="","",IF(ISNA(VLOOKUP($E16,'A-1 Site Habitat Baseline'!$D$1:$X$258,16,FALSE)),"",(VLOOKUP($E16,'A-1 Site Habitat Baseline'!$D$1:$X$258,13,FALSE))))</f>
        <v/>
      </c>
      <c r="P16" s="237" t="str">
        <f>IFERROR(INDEX('G-1 All Habitats'!$AG$3:$AG$15,MATCH(Q16,'G-1 All Habitats'!$AF$3:$AF$15,0)),"")</f>
        <v/>
      </c>
      <c r="Q16" s="238" t="str">
        <f t="shared" si="1"/>
        <v/>
      </c>
      <c r="R16" s="238"/>
      <c r="S16" s="392" t="str">
        <f>IFERROR(INDEX('G-1 All Habitats'!$B$3:$B$129,MATCH(R16,'G-1 All Habitats'!$A$3:$A$129,0)),"")</f>
        <v/>
      </c>
      <c r="T16" s="498" t="str">
        <f t="shared" si="2"/>
        <v/>
      </c>
      <c r="U16" s="499" t="str">
        <f t="shared" si="3"/>
        <v/>
      </c>
      <c r="V16" s="537" t="str">
        <f t="shared" si="4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79"/>
      <c r="Z16" s="524" t="str">
        <f>IFERROR(INDEX('G-8 Condition Look up'!$A$3:$H$130,MATCH(S16,'G-8 Condition Look up'!$A$3:$A$130,0),MATCH(Y16,'G-8 Condition Look up'!$A$3:$H$3,0)),"")</f>
        <v/>
      </c>
      <c r="AA16" s="71"/>
      <c r="AB16" s="52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9" t="str">
        <f t="shared" si="0"/>
        <v/>
      </c>
      <c r="AE16" s="82"/>
      <c r="AF16" s="82"/>
      <c r="AG16" s="507" t="str">
        <f t="shared" si="5"/>
        <v/>
      </c>
      <c r="AH16" s="521" t="str">
        <f t="shared" si="6"/>
        <v/>
      </c>
      <c r="AI16" s="522" t="str">
        <f>IF(AH16="Check Data","Check Data",IFERROR(VLOOKUP(AH16,'G-4 Temporal multipliers'!$A$4:$C$36,3,FALSE),""))</f>
        <v/>
      </c>
      <c r="AJ16" s="498" t="str">
        <f>IF(S16="","",VLOOKUP(S16,'G-3 Multipliers'!$A$2:$E$129,4,FALSE))</f>
        <v/>
      </c>
      <c r="AK16" s="507" t="str">
        <f t="shared" si="7"/>
        <v/>
      </c>
      <c r="AL16" s="507" t="str">
        <f t="shared" si="8"/>
        <v/>
      </c>
      <c r="AM16" s="540" t="str">
        <f>IFERROR(IF(F16="","",IF(AH16="Check Data ⚠","Check Data ⚠",VLOOKUP(AL16, 'G-3 Multipliers'!$P$2:$Q$6,2,FALSE))),"")</f>
        <v/>
      </c>
      <c r="AN16" s="513" t="str">
        <f t="shared" si="9"/>
        <v/>
      </c>
      <c r="AO16" s="239"/>
      <c r="AP16" s="240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1" t="str">
        <f>'A-1 Site Habitat Baseline'!AL16</f>
        <v/>
      </c>
      <c r="F17" s="520" t="str">
        <f>IF(E17="","",IF(ISNA(VLOOKUP($E17,'A-1 Site Habitat Baseline'!$D$1:$O$258,4,FALSE)),"",(VLOOKUP($E17,'A-1 Site Habitat Baseline'!$D$1:$O$258,4,FALSE))))</f>
        <v/>
      </c>
      <c r="G17" s="520" t="str">
        <f>IF(E17="","",IF(ISNA(VLOOKUP($E17,'A-1 Site Habitat Baseline'!$D$1:$O$258,5,FALSE)),"",(VLOOKUP($E17,'A-1 Site Habitat Baseline'!$D$1:$O$258,5,FALSE))))</f>
        <v/>
      </c>
      <c r="H17" s="520" t="str">
        <f>IF(E17="","",IF(ISNA(VLOOKUP($E17,'A-1 Site Habitat Baseline'!$D$1:$O$258,6,FALSE)),"",(VLOOKUP($E17,'A-1 Site Habitat Baseline'!$D$1:$O$258,6,FALSE))))</f>
        <v/>
      </c>
      <c r="I17" s="520" t="str">
        <f>IF(E17="","",IF(ISNA(VLOOKUP($E17,'A-1 Site Habitat Baseline'!$D$1:$O$258,7,FALSE)),"",(VLOOKUP($E17,'A-1 Site Habitat Baseline'!$D$1:$O$258,7,FALSE))))</f>
        <v/>
      </c>
      <c r="J17" s="520" t="str">
        <f>IF(E17="","",IF(ISNA(VLOOKUP($E17,'A-1 Site Habitat Baseline'!$D$1:$O$258,8,FALSE)),"",(VLOOKUP($E17,'A-1 Site Habitat Baseline'!$D$1:$O$258,8,FALSE))))</f>
        <v/>
      </c>
      <c r="K17" s="520" t="str">
        <f>IF(E17="","",IF(ISNA(VLOOKUP($E17,'A-1 Site Habitat Baseline'!$D$1:$O$258,9,FALSE)),"",(VLOOKUP($E17,'A-1 Site Habitat Baseline'!$D$1:$O$258,9,FALSE))))</f>
        <v/>
      </c>
      <c r="L17" s="520" t="str">
        <f>IF(E17="","",IF(ISNA(VLOOKUP($E17,'A-1 Site Habitat Baseline'!$D$1:$O$258,11,FALSE)),"",(VLOOKUP($E17,'A-1 Site Habitat Baseline'!$D$1:$O$258,11,FALSE))))</f>
        <v/>
      </c>
      <c r="M17" s="520" t="str">
        <f>IF(E17="","",IF(ISNA(VLOOKUP($E17,'A-1 Site Habitat Baseline'!$D$1:$O$258,12,FALSE)),"",(VLOOKUP($E17,'A-1 Site Habitat Baseline'!$D$1:$O$258,12,FALSE))))</f>
        <v/>
      </c>
      <c r="N17" s="532" t="str">
        <f>IF(E17="","",IF(ISNA(VLOOKUP($E17,'A-1 Site Habitat Baseline'!$D$1:$X$258,14,FALSE)),"",(VLOOKUP($E17,'A-1 Site Habitat Baseline'!$D$1:$X$258,14,FALSE))))</f>
        <v/>
      </c>
      <c r="O17" s="524" t="str">
        <f>IF(E17="","",IF(ISNA(VLOOKUP($E17,'A-1 Site Habitat Baseline'!$D$1:$X$258,16,FALSE)),"",(VLOOKUP($E17,'A-1 Site Habitat Baseline'!$D$1:$X$258,13,FALSE))))</f>
        <v/>
      </c>
      <c r="P17" s="237" t="str">
        <f>IFERROR(INDEX('G-1 All Habitats'!$AG$3:$AG$15,MATCH(Q17,'G-1 All Habitats'!$AF$3:$AF$15,0)),"")</f>
        <v/>
      </c>
      <c r="Q17" s="238" t="str">
        <f t="shared" si="1"/>
        <v/>
      </c>
      <c r="R17" s="238"/>
      <c r="S17" s="392" t="str">
        <f>IFERROR(INDEX('G-1 All Habitats'!$B$3:$B$129,MATCH(R17,'G-1 All Habitats'!$A$3:$A$129,0)),"")</f>
        <v/>
      </c>
      <c r="T17" s="498" t="str">
        <f t="shared" si="2"/>
        <v/>
      </c>
      <c r="U17" s="499" t="str">
        <f t="shared" si="3"/>
        <v/>
      </c>
      <c r="V17" s="537" t="str">
        <f t="shared" si="4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79"/>
      <c r="Z17" s="524" t="str">
        <f>IFERROR(INDEX('G-8 Condition Look up'!$A$3:$H$130,MATCH(S17,'G-8 Condition Look up'!$A$3:$A$130,0),MATCH(Y17,'G-8 Condition Look up'!$A$3:$H$3,0)),"")</f>
        <v/>
      </c>
      <c r="AA17" s="71"/>
      <c r="AB17" s="52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9" t="str">
        <f t="shared" si="0"/>
        <v/>
      </c>
      <c r="AE17" s="82"/>
      <c r="AF17" s="82"/>
      <c r="AG17" s="507" t="str">
        <f t="shared" si="5"/>
        <v/>
      </c>
      <c r="AH17" s="521" t="str">
        <f t="shared" si="6"/>
        <v/>
      </c>
      <c r="AI17" s="522" t="str">
        <f>IF(AH17="Check Data","Check Data",IFERROR(VLOOKUP(AH17,'G-4 Temporal multipliers'!$A$4:$C$36,3,FALSE),""))</f>
        <v/>
      </c>
      <c r="AJ17" s="498" t="str">
        <f>IF(S17="","",VLOOKUP(S17,'G-3 Multipliers'!$A$2:$E$129,4,FALSE))</f>
        <v/>
      </c>
      <c r="AK17" s="507" t="str">
        <f t="shared" si="7"/>
        <v/>
      </c>
      <c r="AL17" s="507" t="str">
        <f t="shared" si="8"/>
        <v/>
      </c>
      <c r="AM17" s="540" t="str">
        <f>IFERROR(IF(F17="","",IF(AH17="Check Data ⚠","Check Data ⚠",VLOOKUP(AL17, 'G-3 Multipliers'!$P$2:$Q$6,2,FALSE))),"")</f>
        <v/>
      </c>
      <c r="AN17" s="513" t="str">
        <f t="shared" si="9"/>
        <v/>
      </c>
      <c r="AO17" s="239"/>
      <c r="AP17" s="240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1" t="str">
        <f>'A-1 Site Habitat Baseline'!AL17</f>
        <v/>
      </c>
      <c r="F18" s="520" t="str">
        <f>IF(E18="","",IF(ISNA(VLOOKUP($E18,'A-1 Site Habitat Baseline'!$D$1:$O$258,4,FALSE)),"",(VLOOKUP($E18,'A-1 Site Habitat Baseline'!$D$1:$O$258,4,FALSE))))</f>
        <v/>
      </c>
      <c r="G18" s="520" t="str">
        <f>IF(E18="","",IF(ISNA(VLOOKUP($E18,'A-1 Site Habitat Baseline'!$D$1:$O$258,5,FALSE)),"",(VLOOKUP($E18,'A-1 Site Habitat Baseline'!$D$1:$O$258,5,FALSE))))</f>
        <v/>
      </c>
      <c r="H18" s="520" t="str">
        <f>IF(E18="","",IF(ISNA(VLOOKUP($E18,'A-1 Site Habitat Baseline'!$D$1:$O$258,6,FALSE)),"",(VLOOKUP($E18,'A-1 Site Habitat Baseline'!$D$1:$O$258,6,FALSE))))</f>
        <v/>
      </c>
      <c r="I18" s="520" t="str">
        <f>IF(E18="","",IF(ISNA(VLOOKUP($E18,'A-1 Site Habitat Baseline'!$D$1:$O$258,7,FALSE)),"",(VLOOKUP($E18,'A-1 Site Habitat Baseline'!$D$1:$O$258,7,FALSE))))</f>
        <v/>
      </c>
      <c r="J18" s="520" t="str">
        <f>IF(E18="","",IF(ISNA(VLOOKUP($E18,'A-1 Site Habitat Baseline'!$D$1:$O$258,8,FALSE)),"",(VLOOKUP($E18,'A-1 Site Habitat Baseline'!$D$1:$O$258,8,FALSE))))</f>
        <v/>
      </c>
      <c r="K18" s="520" t="str">
        <f>IF(E18="","",IF(ISNA(VLOOKUP($E18,'A-1 Site Habitat Baseline'!$D$1:$O$258,9,FALSE)),"",(VLOOKUP($E18,'A-1 Site Habitat Baseline'!$D$1:$O$258,9,FALSE))))</f>
        <v/>
      </c>
      <c r="L18" s="520" t="str">
        <f>IF(E18="","",IF(ISNA(VLOOKUP($E18,'A-1 Site Habitat Baseline'!$D$1:$O$258,11,FALSE)),"",(VLOOKUP($E18,'A-1 Site Habitat Baseline'!$D$1:$O$258,11,FALSE))))</f>
        <v/>
      </c>
      <c r="M18" s="520" t="str">
        <f>IF(E18="","",IF(ISNA(VLOOKUP($E18,'A-1 Site Habitat Baseline'!$D$1:$O$258,12,FALSE)),"",(VLOOKUP($E18,'A-1 Site Habitat Baseline'!$D$1:$O$258,12,FALSE))))</f>
        <v/>
      </c>
      <c r="N18" s="532" t="str">
        <f>IF(E18="","",IF(ISNA(VLOOKUP($E18,'A-1 Site Habitat Baseline'!$D$1:$X$258,14,FALSE)),"",(VLOOKUP($E18,'A-1 Site Habitat Baseline'!$D$1:$X$258,14,FALSE))))</f>
        <v/>
      </c>
      <c r="O18" s="524" t="str">
        <f>IF(E18="","",IF(ISNA(VLOOKUP($E18,'A-1 Site Habitat Baseline'!$D$1:$X$258,16,FALSE)),"",(VLOOKUP($E18,'A-1 Site Habitat Baseline'!$D$1:$X$258,13,FALSE))))</f>
        <v/>
      </c>
      <c r="P18" s="237" t="str">
        <f>IFERROR(INDEX('G-1 All Habitats'!$AG$3:$AG$15,MATCH(Q18,'G-1 All Habitats'!$AF$3:$AF$15,0)),"")</f>
        <v/>
      </c>
      <c r="Q18" s="238" t="str">
        <f t="shared" si="1"/>
        <v/>
      </c>
      <c r="R18" s="238"/>
      <c r="S18" s="392" t="str">
        <f>IFERROR(INDEX('G-1 All Habitats'!$B$3:$B$129,MATCH(R18,'G-1 All Habitats'!$A$3:$A$129,0)),"")</f>
        <v/>
      </c>
      <c r="T18" s="498" t="str">
        <f t="shared" si="2"/>
        <v/>
      </c>
      <c r="U18" s="499" t="str">
        <f t="shared" si="3"/>
        <v/>
      </c>
      <c r="V18" s="537" t="str">
        <f t="shared" si="4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79"/>
      <c r="Z18" s="524" t="str">
        <f>IFERROR(INDEX('G-8 Condition Look up'!$A$3:$H$130,MATCH(S18,'G-8 Condition Look up'!$A$3:$A$130,0),MATCH(Y18,'G-8 Condition Look up'!$A$3:$H$3,0)),"")</f>
        <v/>
      </c>
      <c r="AA18" s="71"/>
      <c r="AB18" s="52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9" t="str">
        <f t="shared" si="0"/>
        <v/>
      </c>
      <c r="AE18" s="82"/>
      <c r="AF18" s="82"/>
      <c r="AG18" s="507" t="str">
        <f t="shared" si="5"/>
        <v/>
      </c>
      <c r="AH18" s="521" t="str">
        <f t="shared" si="6"/>
        <v/>
      </c>
      <c r="AI18" s="522" t="str">
        <f>IF(AH18="Check Data","Check Data",IFERROR(VLOOKUP(AH18,'G-4 Temporal multipliers'!$A$4:$C$36,3,FALSE),""))</f>
        <v/>
      </c>
      <c r="AJ18" s="498" t="str">
        <f>IF(S18="","",VLOOKUP(S18,'G-3 Multipliers'!$A$2:$E$129,4,FALSE))</f>
        <v/>
      </c>
      <c r="AK18" s="507" t="str">
        <f t="shared" si="7"/>
        <v/>
      </c>
      <c r="AL18" s="507" t="str">
        <f t="shared" si="8"/>
        <v/>
      </c>
      <c r="AM18" s="540" t="str">
        <f>IFERROR(IF(F18="","",IF(AH18="Check Data ⚠","Check Data ⚠",VLOOKUP(AL18, 'G-3 Multipliers'!$P$2:$Q$6,2,FALSE))),"")</f>
        <v/>
      </c>
      <c r="AN18" s="513" t="str">
        <f t="shared" si="9"/>
        <v/>
      </c>
      <c r="AO18" s="239"/>
      <c r="AP18" s="240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1" t="str">
        <f>'A-1 Site Habitat Baseline'!AL18</f>
        <v/>
      </c>
      <c r="F19" s="520" t="str">
        <f>IF(E19="","",IF(ISNA(VLOOKUP($E19,'A-1 Site Habitat Baseline'!$D$1:$O$258,4,FALSE)),"",(VLOOKUP($E19,'A-1 Site Habitat Baseline'!$D$1:$O$258,4,FALSE))))</f>
        <v/>
      </c>
      <c r="G19" s="520" t="str">
        <f>IF(E19="","",IF(ISNA(VLOOKUP($E19,'A-1 Site Habitat Baseline'!$D$1:$O$258,5,FALSE)),"",(VLOOKUP($E19,'A-1 Site Habitat Baseline'!$D$1:$O$258,5,FALSE))))</f>
        <v/>
      </c>
      <c r="H19" s="520" t="str">
        <f>IF(E19="","",IF(ISNA(VLOOKUP($E19,'A-1 Site Habitat Baseline'!$D$1:$O$258,6,FALSE)),"",(VLOOKUP($E19,'A-1 Site Habitat Baseline'!$D$1:$O$258,6,FALSE))))</f>
        <v/>
      </c>
      <c r="I19" s="520" t="str">
        <f>IF(E19="","",IF(ISNA(VLOOKUP($E19,'A-1 Site Habitat Baseline'!$D$1:$O$258,7,FALSE)),"",(VLOOKUP($E19,'A-1 Site Habitat Baseline'!$D$1:$O$258,7,FALSE))))</f>
        <v/>
      </c>
      <c r="J19" s="520" t="str">
        <f>IF(E19="","",IF(ISNA(VLOOKUP($E19,'A-1 Site Habitat Baseline'!$D$1:$O$258,8,FALSE)),"",(VLOOKUP($E19,'A-1 Site Habitat Baseline'!$D$1:$O$258,8,FALSE))))</f>
        <v/>
      </c>
      <c r="K19" s="520" t="str">
        <f>IF(E19="","",IF(ISNA(VLOOKUP($E19,'A-1 Site Habitat Baseline'!$D$1:$O$258,9,FALSE)),"",(VLOOKUP($E19,'A-1 Site Habitat Baseline'!$D$1:$O$258,9,FALSE))))</f>
        <v/>
      </c>
      <c r="L19" s="520" t="str">
        <f>IF(E19="","",IF(ISNA(VLOOKUP($E19,'A-1 Site Habitat Baseline'!$D$1:$O$258,11,FALSE)),"",(VLOOKUP($E19,'A-1 Site Habitat Baseline'!$D$1:$O$258,11,FALSE))))</f>
        <v/>
      </c>
      <c r="M19" s="520" t="str">
        <f>IF(E19="","",IF(ISNA(VLOOKUP($E19,'A-1 Site Habitat Baseline'!$D$1:$O$258,12,FALSE)),"",(VLOOKUP($E19,'A-1 Site Habitat Baseline'!$D$1:$O$258,12,FALSE))))</f>
        <v/>
      </c>
      <c r="N19" s="532" t="str">
        <f>IF(E19="","",IF(ISNA(VLOOKUP($E19,'A-1 Site Habitat Baseline'!$D$1:$X$258,14,FALSE)),"",(VLOOKUP($E19,'A-1 Site Habitat Baseline'!$D$1:$X$258,14,FALSE))))</f>
        <v/>
      </c>
      <c r="O19" s="524" t="str">
        <f>IF(E19="","",IF(ISNA(VLOOKUP($E19,'A-1 Site Habitat Baseline'!$D$1:$X$258,16,FALSE)),"",(VLOOKUP($E19,'A-1 Site Habitat Baseline'!$D$1:$X$258,13,FALSE))))</f>
        <v/>
      </c>
      <c r="P19" s="237" t="str">
        <f>IFERROR(INDEX('G-1 All Habitats'!$AG$3:$AG$15,MATCH(Q19,'G-1 All Habitats'!$AF$3:$AF$15,0)),"")</f>
        <v/>
      </c>
      <c r="Q19" s="238" t="str">
        <f t="shared" si="1"/>
        <v/>
      </c>
      <c r="R19" s="238"/>
      <c r="S19" s="392" t="str">
        <f>IFERROR(INDEX('G-1 All Habitats'!$B$3:$B$129,MATCH(R19,'G-1 All Habitats'!$A$3:$A$129,0)),"")</f>
        <v/>
      </c>
      <c r="T19" s="498" t="str">
        <f t="shared" si="2"/>
        <v/>
      </c>
      <c r="U19" s="499" t="str">
        <f t="shared" si="3"/>
        <v/>
      </c>
      <c r="V19" s="537" t="str">
        <f t="shared" si="4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79"/>
      <c r="Z19" s="524" t="str">
        <f>IFERROR(INDEX('G-8 Condition Look up'!$A$3:$H$130,MATCH(S19,'G-8 Condition Look up'!$A$3:$A$130,0),MATCH(Y19,'G-8 Condition Look up'!$A$3:$H$3,0)),"")</f>
        <v/>
      </c>
      <c r="AA19" s="71"/>
      <c r="AB19" s="52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9" t="str">
        <f t="shared" si="0"/>
        <v/>
      </c>
      <c r="AE19" s="82"/>
      <c r="AF19" s="82"/>
      <c r="AG19" s="507" t="str">
        <f t="shared" si="5"/>
        <v/>
      </c>
      <c r="AH19" s="521" t="str">
        <f t="shared" si="6"/>
        <v/>
      </c>
      <c r="AI19" s="522" t="str">
        <f>IF(AH19="Check Data","Check Data",IFERROR(VLOOKUP(AH19,'G-4 Temporal multipliers'!$A$4:$C$36,3,FALSE),""))</f>
        <v/>
      </c>
      <c r="AJ19" s="498" t="str">
        <f>IF(S19="","",VLOOKUP(S19,'G-3 Multipliers'!$A$2:$E$129,4,FALSE))</f>
        <v/>
      </c>
      <c r="AK19" s="507" t="str">
        <f t="shared" si="7"/>
        <v/>
      </c>
      <c r="AL19" s="507" t="str">
        <f t="shared" si="8"/>
        <v/>
      </c>
      <c r="AM19" s="540" t="str">
        <f>IFERROR(IF(F19="","",IF(AH19="Check Data ⚠","Check Data ⚠",VLOOKUP(AL19, 'G-3 Multipliers'!$P$2:$Q$6,2,FALSE))),"")</f>
        <v/>
      </c>
      <c r="AN19" s="513" t="str">
        <f t="shared" si="9"/>
        <v/>
      </c>
      <c r="AO19" s="239"/>
      <c r="AP19" s="240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1" t="str">
        <f>'A-1 Site Habitat Baseline'!AL19</f>
        <v/>
      </c>
      <c r="F20" s="520" t="str">
        <f>IF(E20="","",IF(ISNA(VLOOKUP($E20,'A-1 Site Habitat Baseline'!$D$1:$O$258,4,FALSE)),"",(VLOOKUP($E20,'A-1 Site Habitat Baseline'!$D$1:$O$258,4,FALSE))))</f>
        <v/>
      </c>
      <c r="G20" s="520" t="str">
        <f>IF(E20="","",IF(ISNA(VLOOKUP($E20,'A-1 Site Habitat Baseline'!$D$1:$O$258,5,FALSE)),"",(VLOOKUP($E20,'A-1 Site Habitat Baseline'!$D$1:$O$258,5,FALSE))))</f>
        <v/>
      </c>
      <c r="H20" s="520" t="str">
        <f>IF(E20="","",IF(ISNA(VLOOKUP($E20,'A-1 Site Habitat Baseline'!$D$1:$O$258,6,FALSE)),"",(VLOOKUP($E20,'A-1 Site Habitat Baseline'!$D$1:$O$258,6,FALSE))))</f>
        <v/>
      </c>
      <c r="I20" s="520" t="str">
        <f>IF(E20="","",IF(ISNA(VLOOKUP($E20,'A-1 Site Habitat Baseline'!$D$1:$O$258,7,FALSE)),"",(VLOOKUP($E20,'A-1 Site Habitat Baseline'!$D$1:$O$258,7,FALSE))))</f>
        <v/>
      </c>
      <c r="J20" s="520" t="str">
        <f>IF(E20="","",IF(ISNA(VLOOKUP($E20,'A-1 Site Habitat Baseline'!$D$1:$O$258,8,FALSE)),"",(VLOOKUP($E20,'A-1 Site Habitat Baseline'!$D$1:$O$258,8,FALSE))))</f>
        <v/>
      </c>
      <c r="K20" s="520" t="str">
        <f>IF(E20="","",IF(ISNA(VLOOKUP($E20,'A-1 Site Habitat Baseline'!$D$1:$O$258,9,FALSE)),"",(VLOOKUP($E20,'A-1 Site Habitat Baseline'!$D$1:$O$258,9,FALSE))))</f>
        <v/>
      </c>
      <c r="L20" s="520" t="str">
        <f>IF(E20="","",IF(ISNA(VLOOKUP($E20,'A-1 Site Habitat Baseline'!$D$1:$O$258,11,FALSE)),"",(VLOOKUP($E20,'A-1 Site Habitat Baseline'!$D$1:$O$258,11,FALSE))))</f>
        <v/>
      </c>
      <c r="M20" s="520" t="str">
        <f>IF(E20="","",IF(ISNA(VLOOKUP($E20,'A-1 Site Habitat Baseline'!$D$1:$O$258,12,FALSE)),"",(VLOOKUP($E20,'A-1 Site Habitat Baseline'!$D$1:$O$258,12,FALSE))))</f>
        <v/>
      </c>
      <c r="N20" s="532" t="str">
        <f>IF(E20="","",IF(ISNA(VLOOKUP($E20,'A-1 Site Habitat Baseline'!$D$1:$X$258,14,FALSE)),"",(VLOOKUP($E20,'A-1 Site Habitat Baseline'!$D$1:$X$258,14,FALSE))))</f>
        <v/>
      </c>
      <c r="O20" s="524" t="str">
        <f>IF(E20="","",IF(ISNA(VLOOKUP($E20,'A-1 Site Habitat Baseline'!$D$1:$X$258,16,FALSE)),"",(VLOOKUP($E20,'A-1 Site Habitat Baseline'!$D$1:$X$258,13,FALSE))))</f>
        <v/>
      </c>
      <c r="P20" s="237" t="str">
        <f>IFERROR(INDEX('G-1 All Habitats'!$AG$3:$AG$15,MATCH(Q20,'G-1 All Habitats'!$AF$3:$AF$15,0)),"")</f>
        <v/>
      </c>
      <c r="Q20" s="238" t="str">
        <f t="shared" si="1"/>
        <v/>
      </c>
      <c r="R20" s="238"/>
      <c r="S20" s="392" t="str">
        <f>IFERROR(INDEX('G-1 All Habitats'!$B$3:$B$129,MATCH(R20,'G-1 All Habitats'!$A$3:$A$129,0)),"")</f>
        <v/>
      </c>
      <c r="T20" s="498" t="str">
        <f t="shared" si="2"/>
        <v/>
      </c>
      <c r="U20" s="499" t="str">
        <f t="shared" si="3"/>
        <v/>
      </c>
      <c r="V20" s="537" t="str">
        <f t="shared" si="4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79"/>
      <c r="Z20" s="524" t="str">
        <f>IFERROR(INDEX('G-8 Condition Look up'!$A$3:$H$130,MATCH(S20,'G-8 Condition Look up'!$A$3:$A$130,0),MATCH(Y20,'G-8 Condition Look up'!$A$3:$H$3,0)),"")</f>
        <v/>
      </c>
      <c r="AA20" s="71"/>
      <c r="AB20" s="52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9" t="str">
        <f t="shared" si="0"/>
        <v/>
      </c>
      <c r="AE20" s="82"/>
      <c r="AF20" s="82"/>
      <c r="AG20" s="507" t="str">
        <f t="shared" si="5"/>
        <v/>
      </c>
      <c r="AH20" s="521" t="str">
        <f t="shared" si="6"/>
        <v/>
      </c>
      <c r="AI20" s="522" t="str">
        <f>IF(AH20="Check Data","Check Data",IFERROR(VLOOKUP(AH20,'G-4 Temporal multipliers'!$A$4:$C$36,3,FALSE),""))</f>
        <v/>
      </c>
      <c r="AJ20" s="498" t="str">
        <f>IF(S20="","",VLOOKUP(S20,'G-3 Multipliers'!$A$2:$E$129,4,FALSE))</f>
        <v/>
      </c>
      <c r="AK20" s="507" t="str">
        <f t="shared" si="7"/>
        <v/>
      </c>
      <c r="AL20" s="507" t="str">
        <f t="shared" si="8"/>
        <v/>
      </c>
      <c r="AM20" s="540" t="str">
        <f>IFERROR(IF(F20="","",IF(AH20="Check Data ⚠","Check Data ⚠",VLOOKUP(AL20, 'G-3 Multipliers'!$P$2:$Q$6,2,FALSE))),"")</f>
        <v/>
      </c>
      <c r="AN20" s="513" t="str">
        <f t="shared" si="9"/>
        <v/>
      </c>
      <c r="AO20" s="239"/>
      <c r="AP20" s="240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1" t="str">
        <f>'A-1 Site Habitat Baseline'!AL20</f>
        <v/>
      </c>
      <c r="F21" s="520" t="str">
        <f>IF(E21="","",IF(ISNA(VLOOKUP($E21,'A-1 Site Habitat Baseline'!$D$1:$O$258,4,FALSE)),"",(VLOOKUP($E21,'A-1 Site Habitat Baseline'!$D$1:$O$258,4,FALSE))))</f>
        <v/>
      </c>
      <c r="G21" s="520" t="str">
        <f>IF(E21="","",IF(ISNA(VLOOKUP($E21,'A-1 Site Habitat Baseline'!$D$1:$O$258,5,FALSE)),"",(VLOOKUP($E21,'A-1 Site Habitat Baseline'!$D$1:$O$258,5,FALSE))))</f>
        <v/>
      </c>
      <c r="H21" s="520" t="str">
        <f>IF(E21="","",IF(ISNA(VLOOKUP($E21,'A-1 Site Habitat Baseline'!$D$1:$O$258,6,FALSE)),"",(VLOOKUP($E21,'A-1 Site Habitat Baseline'!$D$1:$O$258,6,FALSE))))</f>
        <v/>
      </c>
      <c r="I21" s="520" t="str">
        <f>IF(E21="","",IF(ISNA(VLOOKUP($E21,'A-1 Site Habitat Baseline'!$D$1:$O$258,7,FALSE)),"",(VLOOKUP($E21,'A-1 Site Habitat Baseline'!$D$1:$O$258,7,FALSE))))</f>
        <v/>
      </c>
      <c r="J21" s="520" t="str">
        <f>IF(E21="","",IF(ISNA(VLOOKUP($E21,'A-1 Site Habitat Baseline'!$D$1:$O$258,8,FALSE)),"",(VLOOKUP($E21,'A-1 Site Habitat Baseline'!$D$1:$O$258,8,FALSE))))</f>
        <v/>
      </c>
      <c r="K21" s="520" t="str">
        <f>IF(E21="","",IF(ISNA(VLOOKUP($E21,'A-1 Site Habitat Baseline'!$D$1:$O$258,9,FALSE)),"",(VLOOKUP($E21,'A-1 Site Habitat Baseline'!$D$1:$O$258,9,FALSE))))</f>
        <v/>
      </c>
      <c r="L21" s="520" t="str">
        <f>IF(E21="","",IF(ISNA(VLOOKUP($E21,'A-1 Site Habitat Baseline'!$D$1:$O$258,11,FALSE)),"",(VLOOKUP($E21,'A-1 Site Habitat Baseline'!$D$1:$O$258,11,FALSE))))</f>
        <v/>
      </c>
      <c r="M21" s="520" t="str">
        <f>IF(E21="","",IF(ISNA(VLOOKUP($E21,'A-1 Site Habitat Baseline'!$D$1:$O$258,12,FALSE)),"",(VLOOKUP($E21,'A-1 Site Habitat Baseline'!$D$1:$O$258,12,FALSE))))</f>
        <v/>
      </c>
      <c r="N21" s="532" t="str">
        <f>IF(E21="","",IF(ISNA(VLOOKUP($E21,'A-1 Site Habitat Baseline'!$D$1:$X$258,14,FALSE)),"",(VLOOKUP($E21,'A-1 Site Habitat Baseline'!$D$1:$X$258,14,FALSE))))</f>
        <v/>
      </c>
      <c r="O21" s="524" t="str">
        <f>IF(E21="","",IF(ISNA(VLOOKUP($E21,'A-1 Site Habitat Baseline'!$D$1:$X$258,16,FALSE)),"",(VLOOKUP($E21,'A-1 Site Habitat Baseline'!$D$1:$X$258,13,FALSE))))</f>
        <v/>
      </c>
      <c r="P21" s="237" t="str">
        <f>IFERROR(INDEX('G-1 All Habitats'!$AG$3:$AG$15,MATCH(Q21,'G-1 All Habitats'!$AF$3:$AF$15,0)),"")</f>
        <v/>
      </c>
      <c r="Q21" s="238" t="str">
        <f t="shared" si="1"/>
        <v/>
      </c>
      <c r="R21" s="238"/>
      <c r="S21" s="392" t="str">
        <f>IFERROR(INDEX('G-1 All Habitats'!$B$3:$B$129,MATCH(R21,'G-1 All Habitats'!$A$3:$A$129,0)),"")</f>
        <v/>
      </c>
      <c r="T21" s="498" t="str">
        <f t="shared" si="2"/>
        <v/>
      </c>
      <c r="U21" s="499" t="str">
        <f t="shared" si="3"/>
        <v/>
      </c>
      <c r="V21" s="537" t="str">
        <f t="shared" si="4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79"/>
      <c r="Z21" s="524" t="str">
        <f>IFERROR(INDEX('G-8 Condition Look up'!$A$3:$H$130,MATCH(S21,'G-8 Condition Look up'!$A$3:$A$130,0),MATCH(Y21,'G-8 Condition Look up'!$A$3:$H$3,0)),"")</f>
        <v/>
      </c>
      <c r="AA21" s="71"/>
      <c r="AB21" s="52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9" t="str">
        <f t="shared" si="0"/>
        <v/>
      </c>
      <c r="AE21" s="82"/>
      <c r="AF21" s="82"/>
      <c r="AG21" s="507" t="str">
        <f t="shared" si="5"/>
        <v/>
      </c>
      <c r="AH21" s="521" t="str">
        <f t="shared" si="6"/>
        <v/>
      </c>
      <c r="AI21" s="522" t="str">
        <f>IF(AH21="Check Data","Check Data",IFERROR(VLOOKUP(AH21,'G-4 Temporal multipliers'!$A$4:$C$36,3,FALSE),""))</f>
        <v/>
      </c>
      <c r="AJ21" s="498" t="str">
        <f>IF(S21="","",VLOOKUP(S21,'G-3 Multipliers'!$A$2:$E$129,4,FALSE))</f>
        <v/>
      </c>
      <c r="AK21" s="507" t="str">
        <f t="shared" si="7"/>
        <v/>
      </c>
      <c r="AL21" s="507" t="str">
        <f t="shared" si="8"/>
        <v/>
      </c>
      <c r="AM21" s="540" t="str">
        <f>IFERROR(IF(F21="","",IF(AH21="Check Data ⚠","Check Data ⚠",VLOOKUP(AL21, 'G-3 Multipliers'!$P$2:$Q$6,2,FALSE))),"")</f>
        <v/>
      </c>
      <c r="AN21" s="513" t="str">
        <f t="shared" si="9"/>
        <v/>
      </c>
      <c r="AO21" s="239"/>
      <c r="AP21" s="240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1" t="str">
        <f>'A-1 Site Habitat Baseline'!AL21</f>
        <v/>
      </c>
      <c r="F22" s="520" t="str">
        <f>IF(E22="","",IF(ISNA(VLOOKUP($E22,'A-1 Site Habitat Baseline'!$D$1:$O$258,4,FALSE)),"",(VLOOKUP($E22,'A-1 Site Habitat Baseline'!$D$1:$O$258,4,FALSE))))</f>
        <v/>
      </c>
      <c r="G22" s="520" t="str">
        <f>IF(E22="","",IF(ISNA(VLOOKUP($E22,'A-1 Site Habitat Baseline'!$D$1:$O$258,5,FALSE)),"",(VLOOKUP($E22,'A-1 Site Habitat Baseline'!$D$1:$O$258,5,FALSE))))</f>
        <v/>
      </c>
      <c r="H22" s="520" t="str">
        <f>IF(E22="","",IF(ISNA(VLOOKUP($E22,'A-1 Site Habitat Baseline'!$D$1:$O$258,6,FALSE)),"",(VLOOKUP($E22,'A-1 Site Habitat Baseline'!$D$1:$O$258,6,FALSE))))</f>
        <v/>
      </c>
      <c r="I22" s="520" t="str">
        <f>IF(E22="","",IF(ISNA(VLOOKUP($E22,'A-1 Site Habitat Baseline'!$D$1:$O$258,7,FALSE)),"",(VLOOKUP($E22,'A-1 Site Habitat Baseline'!$D$1:$O$258,7,FALSE))))</f>
        <v/>
      </c>
      <c r="J22" s="520" t="str">
        <f>IF(E22="","",IF(ISNA(VLOOKUP($E22,'A-1 Site Habitat Baseline'!$D$1:$O$258,8,FALSE)),"",(VLOOKUP($E22,'A-1 Site Habitat Baseline'!$D$1:$O$258,8,FALSE))))</f>
        <v/>
      </c>
      <c r="K22" s="520" t="str">
        <f>IF(E22="","",IF(ISNA(VLOOKUP($E22,'A-1 Site Habitat Baseline'!$D$1:$O$258,9,FALSE)),"",(VLOOKUP($E22,'A-1 Site Habitat Baseline'!$D$1:$O$258,9,FALSE))))</f>
        <v/>
      </c>
      <c r="L22" s="520" t="str">
        <f>IF(E22="","",IF(ISNA(VLOOKUP($E22,'A-1 Site Habitat Baseline'!$D$1:$O$258,11,FALSE)),"",(VLOOKUP($E22,'A-1 Site Habitat Baseline'!$D$1:$O$258,11,FALSE))))</f>
        <v/>
      </c>
      <c r="M22" s="520" t="str">
        <f>IF(E22="","",IF(ISNA(VLOOKUP($E22,'A-1 Site Habitat Baseline'!$D$1:$O$258,12,FALSE)),"",(VLOOKUP($E22,'A-1 Site Habitat Baseline'!$D$1:$O$258,12,FALSE))))</f>
        <v/>
      </c>
      <c r="N22" s="532" t="str">
        <f>IF(E22="","",IF(ISNA(VLOOKUP($E22,'A-1 Site Habitat Baseline'!$D$1:$X$258,14,FALSE)),"",(VLOOKUP($E22,'A-1 Site Habitat Baseline'!$D$1:$X$258,14,FALSE))))</f>
        <v/>
      </c>
      <c r="O22" s="524" t="str">
        <f>IF(E22="","",IF(ISNA(VLOOKUP($E22,'A-1 Site Habitat Baseline'!$D$1:$X$258,16,FALSE)),"",(VLOOKUP($E22,'A-1 Site Habitat Baseline'!$D$1:$X$258,13,FALSE))))</f>
        <v/>
      </c>
      <c r="P22" s="237" t="str">
        <f>IFERROR(INDEX('G-1 All Habitats'!$AG$3:$AG$15,MATCH(Q22,'G-1 All Habitats'!$AF$3:$AF$15,0)),"")</f>
        <v/>
      </c>
      <c r="Q22" s="238" t="str">
        <f t="shared" si="1"/>
        <v/>
      </c>
      <c r="R22" s="238" t="str">
        <f t="shared" ref="R22:R76" si="10">IF(B22="","",B22)</f>
        <v/>
      </c>
      <c r="S22" s="392" t="str">
        <f>IFERROR(INDEX('G-1 All Habitats'!$B$3:$B$129,MATCH(R22,'G-1 All Habitats'!$A$3:$A$129,0)),"")</f>
        <v/>
      </c>
      <c r="T22" s="498" t="str">
        <f t="shared" si="2"/>
        <v/>
      </c>
      <c r="U22" s="499" t="str">
        <f t="shared" si="3"/>
        <v/>
      </c>
      <c r="V22" s="537" t="str">
        <f t="shared" si="4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79"/>
      <c r="Z22" s="524" t="str">
        <f>IFERROR(INDEX('G-8 Condition Look up'!$A$3:$H$130,MATCH(S22,'G-8 Condition Look up'!$A$3:$A$130,0),MATCH(Y22,'G-8 Condition Look up'!$A$3:$H$3,0)),"")</f>
        <v/>
      </c>
      <c r="AA22" s="71"/>
      <c r="AB22" s="52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9" t="str">
        <f t="shared" si="0"/>
        <v/>
      </c>
      <c r="AE22" s="82"/>
      <c r="AF22" s="82"/>
      <c r="AG22" s="507" t="str">
        <f t="shared" si="5"/>
        <v/>
      </c>
      <c r="AH22" s="521" t="str">
        <f t="shared" si="6"/>
        <v/>
      </c>
      <c r="AI22" s="522" t="str">
        <f>IF(AH22="Check Data","Check Data",IFERROR(VLOOKUP(AH22,'G-4 Temporal multipliers'!$A$4:$C$36,3,FALSE),""))</f>
        <v/>
      </c>
      <c r="AJ22" s="498" t="str">
        <f>IF(S22="","",VLOOKUP(S22,'G-3 Multipliers'!$A$2:$E$129,4,FALSE))</f>
        <v/>
      </c>
      <c r="AK22" s="507" t="str">
        <f t="shared" si="7"/>
        <v/>
      </c>
      <c r="AL22" s="507" t="str">
        <f t="shared" si="8"/>
        <v/>
      </c>
      <c r="AM22" s="540" t="str">
        <f>IFERROR(IF(F22="","",IF(AH22="Check Data ⚠","Check Data ⚠",VLOOKUP(AL22, 'G-3 Multipliers'!$P$2:$Q$6,2,FALSE))),"")</f>
        <v/>
      </c>
      <c r="AN22" s="513" t="str">
        <f t="shared" si="9"/>
        <v/>
      </c>
      <c r="AO22" s="239"/>
      <c r="AP22" s="240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1" t="str">
        <f>'A-1 Site Habitat Baseline'!AL22</f>
        <v/>
      </c>
      <c r="F23" s="520" t="str">
        <f>IF(E23="","",IF(ISNA(VLOOKUP($E23,'A-1 Site Habitat Baseline'!$D$1:$O$258,4,FALSE)),"",(VLOOKUP($E23,'A-1 Site Habitat Baseline'!$D$1:$O$258,4,FALSE))))</f>
        <v/>
      </c>
      <c r="G23" s="520" t="str">
        <f>IF(E23="","",IF(ISNA(VLOOKUP($E23,'A-1 Site Habitat Baseline'!$D$1:$O$258,5,FALSE)),"",(VLOOKUP($E23,'A-1 Site Habitat Baseline'!$D$1:$O$258,5,FALSE))))</f>
        <v/>
      </c>
      <c r="H23" s="520" t="str">
        <f>IF(E23="","",IF(ISNA(VLOOKUP($E23,'A-1 Site Habitat Baseline'!$D$1:$O$258,6,FALSE)),"",(VLOOKUP($E23,'A-1 Site Habitat Baseline'!$D$1:$O$258,6,FALSE))))</f>
        <v/>
      </c>
      <c r="I23" s="520" t="str">
        <f>IF(E23="","",IF(ISNA(VLOOKUP($E23,'A-1 Site Habitat Baseline'!$D$1:$O$258,7,FALSE)),"",(VLOOKUP($E23,'A-1 Site Habitat Baseline'!$D$1:$O$258,7,FALSE))))</f>
        <v/>
      </c>
      <c r="J23" s="520" t="str">
        <f>IF(E23="","",IF(ISNA(VLOOKUP($E23,'A-1 Site Habitat Baseline'!$D$1:$O$258,8,FALSE)),"",(VLOOKUP($E23,'A-1 Site Habitat Baseline'!$D$1:$O$258,8,FALSE))))</f>
        <v/>
      </c>
      <c r="K23" s="520" t="str">
        <f>IF(E23="","",IF(ISNA(VLOOKUP($E23,'A-1 Site Habitat Baseline'!$D$1:$O$258,9,FALSE)),"",(VLOOKUP($E23,'A-1 Site Habitat Baseline'!$D$1:$O$258,9,FALSE))))</f>
        <v/>
      </c>
      <c r="L23" s="520" t="str">
        <f>IF(E23="","",IF(ISNA(VLOOKUP($E23,'A-1 Site Habitat Baseline'!$D$1:$O$258,11,FALSE)),"",(VLOOKUP($E23,'A-1 Site Habitat Baseline'!$D$1:$O$258,11,FALSE))))</f>
        <v/>
      </c>
      <c r="M23" s="520" t="str">
        <f>IF(E23="","",IF(ISNA(VLOOKUP($E23,'A-1 Site Habitat Baseline'!$D$1:$O$258,12,FALSE)),"",(VLOOKUP($E23,'A-1 Site Habitat Baseline'!$D$1:$O$258,12,FALSE))))</f>
        <v/>
      </c>
      <c r="N23" s="532" t="str">
        <f>IF(E23="","",IF(ISNA(VLOOKUP($E23,'A-1 Site Habitat Baseline'!$D$1:$X$258,14,FALSE)),"",(VLOOKUP($E23,'A-1 Site Habitat Baseline'!$D$1:$X$258,14,FALSE))))</f>
        <v/>
      </c>
      <c r="O23" s="524" t="str">
        <f>IF(E23="","",IF(ISNA(VLOOKUP($E23,'A-1 Site Habitat Baseline'!$D$1:$X$258,16,FALSE)),"",(VLOOKUP($E23,'A-1 Site Habitat Baseline'!$D$1:$X$258,13,FALSE))))</f>
        <v/>
      </c>
      <c r="P23" s="237" t="str">
        <f>IFERROR(INDEX('G-1 All Habitats'!$AG$3:$AG$15,MATCH(Q23,'G-1 All Habitats'!$AF$3:$AF$15,0)),"")</f>
        <v/>
      </c>
      <c r="Q23" s="238" t="str">
        <f t="shared" si="1"/>
        <v/>
      </c>
      <c r="R23" s="238" t="str">
        <f t="shared" si="10"/>
        <v/>
      </c>
      <c r="S23" s="392" t="str">
        <f>IFERROR(INDEX('G-1 All Habitats'!$B$3:$B$129,MATCH(R23,'G-1 All Habitats'!$A$3:$A$129,0)),"")</f>
        <v/>
      </c>
      <c r="T23" s="498" t="str">
        <f t="shared" si="2"/>
        <v/>
      </c>
      <c r="U23" s="499" t="str">
        <f t="shared" si="3"/>
        <v/>
      </c>
      <c r="V23" s="537" t="str">
        <f t="shared" si="4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79"/>
      <c r="Z23" s="524" t="str">
        <f>IFERROR(INDEX('G-8 Condition Look up'!$A$3:$H$130,MATCH(S23,'G-8 Condition Look up'!$A$3:$A$130,0),MATCH(Y23,'G-8 Condition Look up'!$A$3:$H$3,0)),"")</f>
        <v/>
      </c>
      <c r="AA23" s="71"/>
      <c r="AB23" s="52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9" t="str">
        <f t="shared" si="0"/>
        <v/>
      </c>
      <c r="AE23" s="82"/>
      <c r="AF23" s="82"/>
      <c r="AG23" s="507" t="str">
        <f t="shared" si="5"/>
        <v/>
      </c>
      <c r="AH23" s="521" t="str">
        <f t="shared" si="6"/>
        <v/>
      </c>
      <c r="AI23" s="522" t="str">
        <f>IF(AH23="Check Data","Check Data",IFERROR(VLOOKUP(AH23,'G-4 Temporal multipliers'!$A$4:$C$36,3,FALSE),""))</f>
        <v/>
      </c>
      <c r="AJ23" s="498" t="str">
        <f>IF(S23="","",VLOOKUP(S23,'G-3 Multipliers'!$A$2:$E$129,4,FALSE))</f>
        <v/>
      </c>
      <c r="AK23" s="507" t="str">
        <f t="shared" si="7"/>
        <v/>
      </c>
      <c r="AL23" s="507" t="str">
        <f t="shared" si="8"/>
        <v/>
      </c>
      <c r="AM23" s="540" t="str">
        <f>IFERROR(IF(F23="","",IF(AH23="Check Data ⚠","Check Data ⚠",VLOOKUP(AL23, 'G-3 Multipliers'!$P$2:$Q$6,2,FALSE))),"")</f>
        <v/>
      </c>
      <c r="AN23" s="513" t="str">
        <f t="shared" si="9"/>
        <v/>
      </c>
      <c r="AO23" s="239"/>
      <c r="AP23" s="240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1" t="str">
        <f>'A-1 Site Habitat Baseline'!AL23</f>
        <v/>
      </c>
      <c r="F24" s="520" t="str">
        <f>IF(E24="","",IF(ISNA(VLOOKUP($E24,'A-1 Site Habitat Baseline'!$D$1:$O$258,4,FALSE)),"",(VLOOKUP($E24,'A-1 Site Habitat Baseline'!$D$1:$O$258,4,FALSE))))</f>
        <v/>
      </c>
      <c r="G24" s="520" t="str">
        <f>IF(E24="","",IF(ISNA(VLOOKUP($E24,'A-1 Site Habitat Baseline'!$D$1:$O$258,5,FALSE)),"",(VLOOKUP($E24,'A-1 Site Habitat Baseline'!$D$1:$O$258,5,FALSE))))</f>
        <v/>
      </c>
      <c r="H24" s="520" t="str">
        <f>IF(E24="","",IF(ISNA(VLOOKUP($E24,'A-1 Site Habitat Baseline'!$D$1:$O$258,6,FALSE)),"",(VLOOKUP($E24,'A-1 Site Habitat Baseline'!$D$1:$O$258,6,FALSE))))</f>
        <v/>
      </c>
      <c r="I24" s="520" t="str">
        <f>IF(E24="","",IF(ISNA(VLOOKUP($E24,'A-1 Site Habitat Baseline'!$D$1:$O$258,7,FALSE)),"",(VLOOKUP($E24,'A-1 Site Habitat Baseline'!$D$1:$O$258,7,FALSE))))</f>
        <v/>
      </c>
      <c r="J24" s="520" t="str">
        <f>IF(E24="","",IF(ISNA(VLOOKUP($E24,'A-1 Site Habitat Baseline'!$D$1:$O$258,8,FALSE)),"",(VLOOKUP($E24,'A-1 Site Habitat Baseline'!$D$1:$O$258,8,FALSE))))</f>
        <v/>
      </c>
      <c r="K24" s="520" t="str">
        <f>IF(E24="","",IF(ISNA(VLOOKUP($E24,'A-1 Site Habitat Baseline'!$D$1:$O$258,9,FALSE)),"",(VLOOKUP($E24,'A-1 Site Habitat Baseline'!$D$1:$O$258,9,FALSE))))</f>
        <v/>
      </c>
      <c r="L24" s="520" t="str">
        <f>IF(E24="","",IF(ISNA(VLOOKUP($E24,'A-1 Site Habitat Baseline'!$D$1:$O$258,11,FALSE)),"",(VLOOKUP($E24,'A-1 Site Habitat Baseline'!$D$1:$O$258,11,FALSE))))</f>
        <v/>
      </c>
      <c r="M24" s="520" t="str">
        <f>IF(E24="","",IF(ISNA(VLOOKUP($E24,'A-1 Site Habitat Baseline'!$D$1:$O$258,12,FALSE)),"",(VLOOKUP($E24,'A-1 Site Habitat Baseline'!$D$1:$O$258,12,FALSE))))</f>
        <v/>
      </c>
      <c r="N24" s="532" t="str">
        <f>IF(E24="","",IF(ISNA(VLOOKUP($E24,'A-1 Site Habitat Baseline'!$D$1:$X$258,14,FALSE)),"",(VLOOKUP($E24,'A-1 Site Habitat Baseline'!$D$1:$X$258,14,FALSE))))</f>
        <v/>
      </c>
      <c r="O24" s="524" t="str">
        <f>IF(E24="","",IF(ISNA(VLOOKUP($E24,'A-1 Site Habitat Baseline'!$D$1:$X$258,16,FALSE)),"",(VLOOKUP($E24,'A-1 Site Habitat Baseline'!$D$1:$X$258,13,FALSE))))</f>
        <v/>
      </c>
      <c r="P24" s="237" t="str">
        <f>IFERROR(INDEX('G-1 All Habitats'!$AG$3:$AG$15,MATCH(Q24,'G-1 All Habitats'!$AF$3:$AF$15,0)),"")</f>
        <v/>
      </c>
      <c r="Q24" s="238" t="str">
        <f t="shared" si="1"/>
        <v/>
      </c>
      <c r="R24" s="238" t="str">
        <f t="shared" si="10"/>
        <v/>
      </c>
      <c r="S24" s="392" t="str">
        <f>IFERROR(INDEX('G-1 All Habitats'!$B$3:$B$129,MATCH(R24,'G-1 All Habitats'!$A$3:$A$129,0)),"")</f>
        <v/>
      </c>
      <c r="T24" s="498" t="str">
        <f t="shared" si="2"/>
        <v/>
      </c>
      <c r="U24" s="499" t="str">
        <f t="shared" si="3"/>
        <v/>
      </c>
      <c r="V24" s="537" t="str">
        <f t="shared" si="4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79"/>
      <c r="Z24" s="524" t="str">
        <f>IFERROR(INDEX('G-8 Condition Look up'!$A$3:$H$130,MATCH(S24,'G-8 Condition Look up'!$A$3:$A$130,0),MATCH(Y24,'G-8 Condition Look up'!$A$3:$H$3,0)),"")</f>
        <v/>
      </c>
      <c r="AA24" s="71"/>
      <c r="AB24" s="52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9" t="str">
        <f t="shared" si="0"/>
        <v/>
      </c>
      <c r="AE24" s="82"/>
      <c r="AF24" s="82"/>
      <c r="AG24" s="507" t="str">
        <f t="shared" si="5"/>
        <v/>
      </c>
      <c r="AH24" s="521" t="str">
        <f t="shared" si="6"/>
        <v/>
      </c>
      <c r="AI24" s="522" t="str">
        <f>IF(AH24="Check Data","Check Data",IFERROR(VLOOKUP(AH24,'G-4 Temporal multipliers'!$A$4:$C$36,3,FALSE),""))</f>
        <v/>
      </c>
      <c r="AJ24" s="498" t="str">
        <f>IF(S24="","",VLOOKUP(S24,'G-3 Multipliers'!$A$2:$E$129,4,FALSE))</f>
        <v/>
      </c>
      <c r="AK24" s="507" t="str">
        <f t="shared" si="7"/>
        <v/>
      </c>
      <c r="AL24" s="507" t="str">
        <f t="shared" si="8"/>
        <v/>
      </c>
      <c r="AM24" s="540" t="str">
        <f>IFERROR(IF(F24="","",IF(AH24="Check Data ⚠","Check Data ⚠",VLOOKUP(AL24, 'G-3 Multipliers'!$P$2:$Q$6,2,FALSE))),"")</f>
        <v/>
      </c>
      <c r="AN24" s="513" t="str">
        <f t="shared" si="9"/>
        <v/>
      </c>
      <c r="AO24" s="239"/>
      <c r="AP24" s="240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1" t="str">
        <f>'A-1 Site Habitat Baseline'!AL24</f>
        <v/>
      </c>
      <c r="F25" s="520" t="str">
        <f>IF(E25="","",IF(ISNA(VLOOKUP($E25,'A-1 Site Habitat Baseline'!$D$1:$O$258,4,FALSE)),"",(VLOOKUP($E25,'A-1 Site Habitat Baseline'!$D$1:$O$258,4,FALSE))))</f>
        <v/>
      </c>
      <c r="G25" s="520" t="str">
        <f>IF(E25="","",IF(ISNA(VLOOKUP($E25,'A-1 Site Habitat Baseline'!$D$1:$O$258,5,FALSE)),"",(VLOOKUP($E25,'A-1 Site Habitat Baseline'!$D$1:$O$258,5,FALSE))))</f>
        <v/>
      </c>
      <c r="H25" s="520" t="str">
        <f>IF(E25="","",IF(ISNA(VLOOKUP($E25,'A-1 Site Habitat Baseline'!$D$1:$O$258,6,FALSE)),"",(VLOOKUP($E25,'A-1 Site Habitat Baseline'!$D$1:$O$258,6,FALSE))))</f>
        <v/>
      </c>
      <c r="I25" s="520" t="str">
        <f>IF(E25="","",IF(ISNA(VLOOKUP($E25,'A-1 Site Habitat Baseline'!$D$1:$O$258,7,FALSE)),"",(VLOOKUP($E25,'A-1 Site Habitat Baseline'!$D$1:$O$258,7,FALSE))))</f>
        <v/>
      </c>
      <c r="J25" s="520" t="str">
        <f>IF(E25="","",IF(ISNA(VLOOKUP($E25,'A-1 Site Habitat Baseline'!$D$1:$O$258,8,FALSE)),"",(VLOOKUP($E25,'A-1 Site Habitat Baseline'!$D$1:$O$258,8,FALSE))))</f>
        <v/>
      </c>
      <c r="K25" s="520" t="str">
        <f>IF(E25="","",IF(ISNA(VLOOKUP($E25,'A-1 Site Habitat Baseline'!$D$1:$O$258,9,FALSE)),"",(VLOOKUP($E25,'A-1 Site Habitat Baseline'!$D$1:$O$258,9,FALSE))))</f>
        <v/>
      </c>
      <c r="L25" s="520" t="str">
        <f>IF(E25="","",IF(ISNA(VLOOKUP($E25,'A-1 Site Habitat Baseline'!$D$1:$O$258,11,FALSE)),"",(VLOOKUP($E25,'A-1 Site Habitat Baseline'!$D$1:$O$258,11,FALSE))))</f>
        <v/>
      </c>
      <c r="M25" s="520" t="str">
        <f>IF(E25="","",IF(ISNA(VLOOKUP($E25,'A-1 Site Habitat Baseline'!$D$1:$O$258,12,FALSE)),"",(VLOOKUP($E25,'A-1 Site Habitat Baseline'!$D$1:$O$258,12,FALSE))))</f>
        <v/>
      </c>
      <c r="N25" s="532" t="str">
        <f>IF(E25="","",IF(ISNA(VLOOKUP($E25,'A-1 Site Habitat Baseline'!$D$1:$X$258,14,FALSE)),"",(VLOOKUP($E25,'A-1 Site Habitat Baseline'!$D$1:$X$258,14,FALSE))))</f>
        <v/>
      </c>
      <c r="O25" s="524" t="str">
        <f>IF(E25="","",IF(ISNA(VLOOKUP($E25,'A-1 Site Habitat Baseline'!$D$1:$X$258,16,FALSE)),"",(VLOOKUP($E25,'A-1 Site Habitat Baseline'!$D$1:$X$258,13,FALSE))))</f>
        <v/>
      </c>
      <c r="P25" s="237" t="str">
        <f>IFERROR(INDEX('G-1 All Habitats'!$AG$3:$AG$15,MATCH(Q25,'G-1 All Habitats'!$AF$3:$AF$15,0)),"")</f>
        <v/>
      </c>
      <c r="Q25" s="238" t="str">
        <f t="shared" si="1"/>
        <v/>
      </c>
      <c r="R25" s="238" t="str">
        <f t="shared" si="10"/>
        <v/>
      </c>
      <c r="S25" s="392" t="str">
        <f>IFERROR(INDEX('G-1 All Habitats'!$B$3:$B$129,MATCH(R25,'G-1 All Habitats'!$A$3:$A$129,0)),"")</f>
        <v/>
      </c>
      <c r="T25" s="498" t="str">
        <f t="shared" si="2"/>
        <v/>
      </c>
      <c r="U25" s="499" t="str">
        <f t="shared" si="3"/>
        <v/>
      </c>
      <c r="V25" s="537" t="str">
        <f t="shared" si="4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79"/>
      <c r="Z25" s="524" t="str">
        <f>IFERROR(INDEX('G-8 Condition Look up'!$A$3:$H$130,MATCH(S25,'G-8 Condition Look up'!$A$3:$A$130,0),MATCH(Y25,'G-8 Condition Look up'!$A$3:$H$3,0)),"")</f>
        <v/>
      </c>
      <c r="AA25" s="71"/>
      <c r="AB25" s="52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9" t="str">
        <f t="shared" si="0"/>
        <v/>
      </c>
      <c r="AE25" s="82"/>
      <c r="AF25" s="82"/>
      <c r="AG25" s="507" t="str">
        <f t="shared" si="5"/>
        <v/>
      </c>
      <c r="AH25" s="521" t="str">
        <f t="shared" si="6"/>
        <v/>
      </c>
      <c r="AI25" s="522" t="str">
        <f>IF(AH25="Check Data","Check Data",IFERROR(VLOOKUP(AH25,'G-4 Temporal multipliers'!$A$4:$C$36,3,FALSE),""))</f>
        <v/>
      </c>
      <c r="AJ25" s="498" t="str">
        <f>IF(S25="","",VLOOKUP(S25,'G-3 Multipliers'!$A$2:$E$129,4,FALSE))</f>
        <v/>
      </c>
      <c r="AK25" s="507" t="str">
        <f t="shared" si="7"/>
        <v/>
      </c>
      <c r="AL25" s="507" t="str">
        <f t="shared" si="8"/>
        <v/>
      </c>
      <c r="AM25" s="540" t="str">
        <f>IFERROR(IF(F25="","",IF(AH25="Check Data ⚠","Check Data ⚠",VLOOKUP(AL25, 'G-3 Multipliers'!$P$2:$Q$6,2,FALSE))),"")</f>
        <v/>
      </c>
      <c r="AN25" s="513" t="str">
        <f t="shared" si="9"/>
        <v/>
      </c>
      <c r="AO25" s="239"/>
      <c r="AP25" s="240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1" t="str">
        <f>'A-1 Site Habitat Baseline'!AL25</f>
        <v/>
      </c>
      <c r="F26" s="520" t="str">
        <f>IF(E26="","",IF(ISNA(VLOOKUP($E26,'A-1 Site Habitat Baseline'!$D$1:$O$258,4,FALSE)),"",(VLOOKUP($E26,'A-1 Site Habitat Baseline'!$D$1:$O$258,4,FALSE))))</f>
        <v/>
      </c>
      <c r="G26" s="520" t="str">
        <f>IF(E26="","",IF(ISNA(VLOOKUP($E26,'A-1 Site Habitat Baseline'!$D$1:$O$258,5,FALSE)),"",(VLOOKUP($E26,'A-1 Site Habitat Baseline'!$D$1:$O$258,5,FALSE))))</f>
        <v/>
      </c>
      <c r="H26" s="520" t="str">
        <f>IF(E26="","",IF(ISNA(VLOOKUP($E26,'A-1 Site Habitat Baseline'!$D$1:$O$258,6,FALSE)),"",(VLOOKUP($E26,'A-1 Site Habitat Baseline'!$D$1:$O$258,6,FALSE))))</f>
        <v/>
      </c>
      <c r="I26" s="520" t="str">
        <f>IF(E26="","",IF(ISNA(VLOOKUP($E26,'A-1 Site Habitat Baseline'!$D$1:$O$258,7,FALSE)),"",(VLOOKUP($E26,'A-1 Site Habitat Baseline'!$D$1:$O$258,7,FALSE))))</f>
        <v/>
      </c>
      <c r="J26" s="520" t="str">
        <f>IF(E26="","",IF(ISNA(VLOOKUP($E26,'A-1 Site Habitat Baseline'!$D$1:$O$258,8,FALSE)),"",(VLOOKUP($E26,'A-1 Site Habitat Baseline'!$D$1:$O$258,8,FALSE))))</f>
        <v/>
      </c>
      <c r="K26" s="520" t="str">
        <f>IF(E26="","",IF(ISNA(VLOOKUP($E26,'A-1 Site Habitat Baseline'!$D$1:$O$258,9,FALSE)),"",(VLOOKUP($E26,'A-1 Site Habitat Baseline'!$D$1:$O$258,9,FALSE))))</f>
        <v/>
      </c>
      <c r="L26" s="520" t="str">
        <f>IF(E26="","",IF(ISNA(VLOOKUP($E26,'A-1 Site Habitat Baseline'!$D$1:$O$258,11,FALSE)),"",(VLOOKUP($E26,'A-1 Site Habitat Baseline'!$D$1:$O$258,11,FALSE))))</f>
        <v/>
      </c>
      <c r="M26" s="520" t="str">
        <f>IF(E26="","",IF(ISNA(VLOOKUP($E26,'A-1 Site Habitat Baseline'!$D$1:$O$258,12,FALSE)),"",(VLOOKUP($E26,'A-1 Site Habitat Baseline'!$D$1:$O$258,12,FALSE))))</f>
        <v/>
      </c>
      <c r="N26" s="532" t="str">
        <f>IF(E26="","",IF(ISNA(VLOOKUP($E26,'A-1 Site Habitat Baseline'!$D$1:$X$258,14,FALSE)),"",(VLOOKUP($E26,'A-1 Site Habitat Baseline'!$D$1:$X$258,14,FALSE))))</f>
        <v/>
      </c>
      <c r="O26" s="524" t="str">
        <f>IF(E26="","",IF(ISNA(VLOOKUP($E26,'A-1 Site Habitat Baseline'!$D$1:$X$258,16,FALSE)),"",(VLOOKUP($E26,'A-1 Site Habitat Baseline'!$D$1:$X$258,13,FALSE))))</f>
        <v/>
      </c>
      <c r="P26" s="237" t="str">
        <f>IFERROR(INDEX('G-1 All Habitats'!$AG$3:$AG$15,MATCH(Q26,'G-1 All Habitats'!$AF$3:$AF$15,0)),"")</f>
        <v/>
      </c>
      <c r="Q26" s="238" t="str">
        <f t="shared" si="1"/>
        <v/>
      </c>
      <c r="R26" s="238" t="str">
        <f t="shared" si="10"/>
        <v/>
      </c>
      <c r="S26" s="392" t="str">
        <f>IFERROR(INDEX('G-1 All Habitats'!$B$3:$B$129,MATCH(R26,'G-1 All Habitats'!$A$3:$A$129,0)),"")</f>
        <v/>
      </c>
      <c r="T26" s="498" t="str">
        <f t="shared" si="2"/>
        <v/>
      </c>
      <c r="U26" s="499" t="str">
        <f t="shared" si="3"/>
        <v/>
      </c>
      <c r="V26" s="537" t="str">
        <f t="shared" si="4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79"/>
      <c r="Z26" s="524" t="str">
        <f>IFERROR(INDEX('G-8 Condition Look up'!$A$3:$H$130,MATCH(S26,'G-8 Condition Look up'!$A$3:$A$130,0),MATCH(Y26,'G-8 Condition Look up'!$A$3:$H$3,0)),"")</f>
        <v/>
      </c>
      <c r="AA26" s="71"/>
      <c r="AB26" s="52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9" t="str">
        <f t="shared" si="0"/>
        <v/>
      </c>
      <c r="AE26" s="82"/>
      <c r="AF26" s="82"/>
      <c r="AG26" s="507" t="str">
        <f t="shared" si="5"/>
        <v/>
      </c>
      <c r="AH26" s="521" t="str">
        <f t="shared" si="6"/>
        <v/>
      </c>
      <c r="AI26" s="522" t="str">
        <f>IF(AH26="Check Data","Check Data",IFERROR(VLOOKUP(AH26,'G-4 Temporal multipliers'!$A$4:$C$36,3,FALSE),""))</f>
        <v/>
      </c>
      <c r="AJ26" s="498" t="str">
        <f>IF(S26="","",VLOOKUP(S26,'G-3 Multipliers'!$A$2:$E$129,4,FALSE))</f>
        <v/>
      </c>
      <c r="AK26" s="507" t="str">
        <f t="shared" si="7"/>
        <v/>
      </c>
      <c r="AL26" s="507" t="str">
        <f t="shared" si="8"/>
        <v/>
      </c>
      <c r="AM26" s="540" t="str">
        <f>IFERROR(IF(F26="","",IF(AH26="Check Data ⚠","Check Data ⚠",VLOOKUP(AL26, 'G-3 Multipliers'!$P$2:$Q$6,2,FALSE))),"")</f>
        <v/>
      </c>
      <c r="AN26" s="513" t="str">
        <f t="shared" si="9"/>
        <v/>
      </c>
      <c r="AO26" s="239"/>
      <c r="AP26" s="240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1" t="str">
        <f>'A-1 Site Habitat Baseline'!AL26</f>
        <v/>
      </c>
      <c r="F27" s="520" t="str">
        <f>IF(E27="","",IF(ISNA(VLOOKUP($E27,'A-1 Site Habitat Baseline'!$D$1:$O$258,4,FALSE)),"",(VLOOKUP($E27,'A-1 Site Habitat Baseline'!$D$1:$O$258,4,FALSE))))</f>
        <v/>
      </c>
      <c r="G27" s="520" t="str">
        <f>IF(E27="","",IF(ISNA(VLOOKUP($E27,'A-1 Site Habitat Baseline'!$D$1:$O$258,5,FALSE)),"",(VLOOKUP($E27,'A-1 Site Habitat Baseline'!$D$1:$O$258,5,FALSE))))</f>
        <v/>
      </c>
      <c r="H27" s="520" t="str">
        <f>IF(E27="","",IF(ISNA(VLOOKUP($E27,'A-1 Site Habitat Baseline'!$D$1:$O$258,6,FALSE)),"",(VLOOKUP($E27,'A-1 Site Habitat Baseline'!$D$1:$O$258,6,FALSE))))</f>
        <v/>
      </c>
      <c r="I27" s="520" t="str">
        <f>IF(E27="","",IF(ISNA(VLOOKUP($E27,'A-1 Site Habitat Baseline'!$D$1:$O$258,7,FALSE)),"",(VLOOKUP($E27,'A-1 Site Habitat Baseline'!$D$1:$O$258,7,FALSE))))</f>
        <v/>
      </c>
      <c r="J27" s="520" t="str">
        <f>IF(E27="","",IF(ISNA(VLOOKUP($E27,'A-1 Site Habitat Baseline'!$D$1:$O$258,8,FALSE)),"",(VLOOKUP($E27,'A-1 Site Habitat Baseline'!$D$1:$O$258,8,FALSE))))</f>
        <v/>
      </c>
      <c r="K27" s="520" t="str">
        <f>IF(E27="","",IF(ISNA(VLOOKUP($E27,'A-1 Site Habitat Baseline'!$D$1:$O$258,9,FALSE)),"",(VLOOKUP($E27,'A-1 Site Habitat Baseline'!$D$1:$O$258,9,FALSE))))</f>
        <v/>
      </c>
      <c r="L27" s="520" t="str">
        <f>IF(E27="","",IF(ISNA(VLOOKUP($E27,'A-1 Site Habitat Baseline'!$D$1:$O$258,11,FALSE)),"",(VLOOKUP($E27,'A-1 Site Habitat Baseline'!$D$1:$O$258,11,FALSE))))</f>
        <v/>
      </c>
      <c r="M27" s="520" t="str">
        <f>IF(E27="","",IF(ISNA(VLOOKUP($E27,'A-1 Site Habitat Baseline'!$D$1:$O$258,12,FALSE)),"",(VLOOKUP($E27,'A-1 Site Habitat Baseline'!$D$1:$O$258,12,FALSE))))</f>
        <v/>
      </c>
      <c r="N27" s="532" t="str">
        <f>IF(E27="","",IF(ISNA(VLOOKUP($E27,'A-1 Site Habitat Baseline'!$D$1:$X$258,14,FALSE)),"",(VLOOKUP($E27,'A-1 Site Habitat Baseline'!$D$1:$X$258,14,FALSE))))</f>
        <v/>
      </c>
      <c r="O27" s="524" t="str">
        <f>IF(E27="","",IF(ISNA(VLOOKUP($E27,'A-1 Site Habitat Baseline'!$D$1:$X$258,16,FALSE)),"",(VLOOKUP($E27,'A-1 Site Habitat Baseline'!$D$1:$X$258,13,FALSE))))</f>
        <v/>
      </c>
      <c r="P27" s="237" t="str">
        <f>IFERROR(INDEX('G-1 All Habitats'!$AG$3:$AG$15,MATCH(Q27,'G-1 All Habitats'!$AF$3:$AF$15,0)),"")</f>
        <v/>
      </c>
      <c r="Q27" s="238" t="str">
        <f t="shared" si="1"/>
        <v/>
      </c>
      <c r="R27" s="238" t="str">
        <f t="shared" si="10"/>
        <v/>
      </c>
      <c r="S27" s="392" t="str">
        <f>IFERROR(INDEX('G-1 All Habitats'!$B$3:$B$129,MATCH(R27,'G-1 All Habitats'!$A$3:$A$129,0)),"")</f>
        <v/>
      </c>
      <c r="T27" s="498" t="str">
        <f t="shared" si="2"/>
        <v/>
      </c>
      <c r="U27" s="499" t="str">
        <f t="shared" si="3"/>
        <v/>
      </c>
      <c r="V27" s="537" t="str">
        <f t="shared" si="4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79"/>
      <c r="Z27" s="524" t="str">
        <f>IFERROR(INDEX('G-8 Condition Look up'!$A$3:$H$130,MATCH(S27,'G-8 Condition Look up'!$A$3:$A$130,0),MATCH(Y27,'G-8 Condition Look up'!$A$3:$H$3,0)),"")</f>
        <v/>
      </c>
      <c r="AA27" s="71"/>
      <c r="AB27" s="52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9" t="str">
        <f t="shared" si="0"/>
        <v/>
      </c>
      <c r="AE27" s="82"/>
      <c r="AF27" s="82"/>
      <c r="AG27" s="507" t="str">
        <f t="shared" si="5"/>
        <v/>
      </c>
      <c r="AH27" s="521" t="str">
        <f t="shared" si="6"/>
        <v/>
      </c>
      <c r="AI27" s="522" t="str">
        <f>IF(AH27="Check Data","Check Data",IFERROR(VLOOKUP(AH27,'G-4 Temporal multipliers'!$A$4:$C$36,3,FALSE),""))</f>
        <v/>
      </c>
      <c r="AJ27" s="498" t="str">
        <f>IF(S27="","",VLOOKUP(S27,'G-3 Multipliers'!$A$2:$E$129,4,FALSE))</f>
        <v/>
      </c>
      <c r="AK27" s="507" t="str">
        <f t="shared" si="7"/>
        <v/>
      </c>
      <c r="AL27" s="507" t="str">
        <f t="shared" si="8"/>
        <v/>
      </c>
      <c r="AM27" s="540" t="str">
        <f>IFERROR(IF(F27="","",IF(AH27="Check Data ⚠","Check Data ⚠",VLOOKUP(AL27, 'G-3 Multipliers'!$P$2:$Q$6,2,FALSE))),"")</f>
        <v/>
      </c>
      <c r="AN27" s="513" t="str">
        <f t="shared" si="9"/>
        <v/>
      </c>
      <c r="AO27" s="239"/>
      <c r="AP27" s="240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1" t="str">
        <f>'A-1 Site Habitat Baseline'!AL27</f>
        <v/>
      </c>
      <c r="F28" s="520" t="str">
        <f>IF(E28="","",IF(ISNA(VLOOKUP($E28,'A-1 Site Habitat Baseline'!$D$1:$O$258,4,FALSE)),"",(VLOOKUP($E28,'A-1 Site Habitat Baseline'!$D$1:$O$258,4,FALSE))))</f>
        <v/>
      </c>
      <c r="G28" s="520" t="str">
        <f>IF(E28="","",IF(ISNA(VLOOKUP($E28,'A-1 Site Habitat Baseline'!$D$1:$O$258,5,FALSE)),"",(VLOOKUP($E28,'A-1 Site Habitat Baseline'!$D$1:$O$258,5,FALSE))))</f>
        <v/>
      </c>
      <c r="H28" s="520" t="str">
        <f>IF(E28="","",IF(ISNA(VLOOKUP($E28,'A-1 Site Habitat Baseline'!$D$1:$O$258,6,FALSE)),"",(VLOOKUP($E28,'A-1 Site Habitat Baseline'!$D$1:$O$258,6,FALSE))))</f>
        <v/>
      </c>
      <c r="I28" s="520" t="str">
        <f>IF(E28="","",IF(ISNA(VLOOKUP($E28,'A-1 Site Habitat Baseline'!$D$1:$O$258,7,FALSE)),"",(VLOOKUP($E28,'A-1 Site Habitat Baseline'!$D$1:$O$258,7,FALSE))))</f>
        <v/>
      </c>
      <c r="J28" s="520" t="str">
        <f>IF(E28="","",IF(ISNA(VLOOKUP($E28,'A-1 Site Habitat Baseline'!$D$1:$O$258,8,FALSE)),"",(VLOOKUP($E28,'A-1 Site Habitat Baseline'!$D$1:$O$258,8,FALSE))))</f>
        <v/>
      </c>
      <c r="K28" s="520" t="str">
        <f>IF(E28="","",IF(ISNA(VLOOKUP($E28,'A-1 Site Habitat Baseline'!$D$1:$O$258,9,FALSE)),"",(VLOOKUP($E28,'A-1 Site Habitat Baseline'!$D$1:$O$258,9,FALSE))))</f>
        <v/>
      </c>
      <c r="L28" s="520" t="str">
        <f>IF(E28="","",IF(ISNA(VLOOKUP($E28,'A-1 Site Habitat Baseline'!$D$1:$O$258,11,FALSE)),"",(VLOOKUP($E28,'A-1 Site Habitat Baseline'!$D$1:$O$258,11,FALSE))))</f>
        <v/>
      </c>
      <c r="M28" s="520" t="str">
        <f>IF(E28="","",IF(ISNA(VLOOKUP($E28,'A-1 Site Habitat Baseline'!$D$1:$O$258,12,FALSE)),"",(VLOOKUP($E28,'A-1 Site Habitat Baseline'!$D$1:$O$258,12,FALSE))))</f>
        <v/>
      </c>
      <c r="N28" s="532" t="str">
        <f>IF(E28="","",IF(ISNA(VLOOKUP($E28,'A-1 Site Habitat Baseline'!$D$1:$X$258,14,FALSE)),"",(VLOOKUP($E28,'A-1 Site Habitat Baseline'!$D$1:$X$258,14,FALSE))))</f>
        <v/>
      </c>
      <c r="O28" s="524" t="str">
        <f>IF(E28="","",IF(ISNA(VLOOKUP($E28,'A-1 Site Habitat Baseline'!$D$1:$X$258,16,FALSE)),"",(VLOOKUP($E28,'A-1 Site Habitat Baseline'!$D$1:$X$258,13,FALSE))))</f>
        <v/>
      </c>
      <c r="P28" s="237" t="str">
        <f>IFERROR(INDEX('G-1 All Habitats'!$AG$3:$AG$15,MATCH(Q28,'G-1 All Habitats'!$AF$3:$AF$15,0)),"")</f>
        <v/>
      </c>
      <c r="Q28" s="238" t="str">
        <f t="shared" si="1"/>
        <v/>
      </c>
      <c r="R28" s="238" t="str">
        <f t="shared" si="10"/>
        <v/>
      </c>
      <c r="S28" s="392" t="str">
        <f>IFERROR(INDEX('G-1 All Habitats'!$B$3:$B$129,MATCH(R28,'G-1 All Habitats'!$A$3:$A$129,0)),"")</f>
        <v/>
      </c>
      <c r="T28" s="498" t="str">
        <f t="shared" si="2"/>
        <v/>
      </c>
      <c r="U28" s="499" t="str">
        <f t="shared" si="3"/>
        <v/>
      </c>
      <c r="V28" s="537" t="str">
        <f t="shared" si="4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79"/>
      <c r="Z28" s="524" t="str">
        <f>IFERROR(INDEX('G-8 Condition Look up'!$A$3:$H$130,MATCH(S28,'G-8 Condition Look up'!$A$3:$A$130,0),MATCH(Y28,'G-8 Condition Look up'!$A$3:$H$3,0)),"")</f>
        <v/>
      </c>
      <c r="AA28" s="71"/>
      <c r="AB28" s="52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9" t="str">
        <f t="shared" si="0"/>
        <v/>
      </c>
      <c r="AE28" s="82"/>
      <c r="AF28" s="82"/>
      <c r="AG28" s="507" t="str">
        <f t="shared" si="5"/>
        <v/>
      </c>
      <c r="AH28" s="521" t="str">
        <f t="shared" si="6"/>
        <v/>
      </c>
      <c r="AI28" s="522" t="str">
        <f>IF(AH28="Check Data","Check Data",IFERROR(VLOOKUP(AH28,'G-4 Temporal multipliers'!$A$4:$C$36,3,FALSE),""))</f>
        <v/>
      </c>
      <c r="AJ28" s="498" t="str">
        <f>IF(S28="","",VLOOKUP(S28,'G-3 Multipliers'!$A$2:$E$129,4,FALSE))</f>
        <v/>
      </c>
      <c r="AK28" s="507" t="str">
        <f t="shared" si="7"/>
        <v/>
      </c>
      <c r="AL28" s="507" t="str">
        <f t="shared" si="8"/>
        <v/>
      </c>
      <c r="AM28" s="540" t="str">
        <f>IFERROR(IF(F28="","",IF(AH28="Check Data ⚠","Check Data ⚠",VLOOKUP(AL28, 'G-3 Multipliers'!$P$2:$Q$6,2,FALSE))),"")</f>
        <v/>
      </c>
      <c r="AN28" s="513" t="str">
        <f t="shared" si="9"/>
        <v/>
      </c>
      <c r="AO28" s="239"/>
      <c r="AP28" s="240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1" t="str">
        <f>'A-1 Site Habitat Baseline'!AL28</f>
        <v/>
      </c>
      <c r="F29" s="520" t="str">
        <f>IF(E29="","",IF(ISNA(VLOOKUP($E29,'A-1 Site Habitat Baseline'!$D$1:$O$258,4,FALSE)),"",(VLOOKUP($E29,'A-1 Site Habitat Baseline'!$D$1:$O$258,4,FALSE))))</f>
        <v/>
      </c>
      <c r="G29" s="520" t="str">
        <f>IF(E29="","",IF(ISNA(VLOOKUP($E29,'A-1 Site Habitat Baseline'!$D$1:$O$258,5,FALSE)),"",(VLOOKUP($E29,'A-1 Site Habitat Baseline'!$D$1:$O$258,5,FALSE))))</f>
        <v/>
      </c>
      <c r="H29" s="520" t="str">
        <f>IF(E29="","",IF(ISNA(VLOOKUP($E29,'A-1 Site Habitat Baseline'!$D$1:$O$258,6,FALSE)),"",(VLOOKUP($E29,'A-1 Site Habitat Baseline'!$D$1:$O$258,6,FALSE))))</f>
        <v/>
      </c>
      <c r="I29" s="520" t="str">
        <f>IF(E29="","",IF(ISNA(VLOOKUP($E29,'A-1 Site Habitat Baseline'!$D$1:$O$258,7,FALSE)),"",(VLOOKUP($E29,'A-1 Site Habitat Baseline'!$D$1:$O$258,7,FALSE))))</f>
        <v/>
      </c>
      <c r="J29" s="520" t="str">
        <f>IF(E29="","",IF(ISNA(VLOOKUP($E29,'A-1 Site Habitat Baseline'!$D$1:$O$258,8,FALSE)),"",(VLOOKUP($E29,'A-1 Site Habitat Baseline'!$D$1:$O$258,8,FALSE))))</f>
        <v/>
      </c>
      <c r="K29" s="520" t="str">
        <f>IF(E29="","",IF(ISNA(VLOOKUP($E29,'A-1 Site Habitat Baseline'!$D$1:$O$258,9,FALSE)),"",(VLOOKUP($E29,'A-1 Site Habitat Baseline'!$D$1:$O$258,9,FALSE))))</f>
        <v/>
      </c>
      <c r="L29" s="520" t="str">
        <f>IF(E29="","",IF(ISNA(VLOOKUP($E29,'A-1 Site Habitat Baseline'!$D$1:$O$258,11,FALSE)),"",(VLOOKUP($E29,'A-1 Site Habitat Baseline'!$D$1:$O$258,11,FALSE))))</f>
        <v/>
      </c>
      <c r="M29" s="520" t="str">
        <f>IF(E29="","",IF(ISNA(VLOOKUP($E29,'A-1 Site Habitat Baseline'!$D$1:$O$258,12,FALSE)),"",(VLOOKUP($E29,'A-1 Site Habitat Baseline'!$D$1:$O$258,12,FALSE))))</f>
        <v/>
      </c>
      <c r="N29" s="532" t="str">
        <f>IF(E29="","",IF(ISNA(VLOOKUP($E29,'A-1 Site Habitat Baseline'!$D$1:$X$258,14,FALSE)),"",(VLOOKUP($E29,'A-1 Site Habitat Baseline'!$D$1:$X$258,14,FALSE))))</f>
        <v/>
      </c>
      <c r="O29" s="524" t="str">
        <f>IF(E29="","",IF(ISNA(VLOOKUP($E29,'A-1 Site Habitat Baseline'!$D$1:$X$258,16,FALSE)),"",(VLOOKUP($E29,'A-1 Site Habitat Baseline'!$D$1:$X$258,13,FALSE))))</f>
        <v/>
      </c>
      <c r="P29" s="237" t="str">
        <f>IFERROR(INDEX('G-1 All Habitats'!$AG$3:$AG$15,MATCH(Q29,'G-1 All Habitats'!$AF$3:$AF$15,0)),"")</f>
        <v/>
      </c>
      <c r="Q29" s="238" t="str">
        <f t="shared" si="1"/>
        <v/>
      </c>
      <c r="R29" s="238" t="str">
        <f t="shared" si="10"/>
        <v/>
      </c>
      <c r="S29" s="392" t="str">
        <f>IFERROR(INDEX('G-1 All Habitats'!$B$3:$B$129,MATCH(R29,'G-1 All Habitats'!$A$3:$A$129,0)),"")</f>
        <v/>
      </c>
      <c r="T29" s="498" t="str">
        <f t="shared" si="2"/>
        <v/>
      </c>
      <c r="U29" s="499" t="str">
        <f t="shared" si="3"/>
        <v/>
      </c>
      <c r="V29" s="537" t="str">
        <f t="shared" si="4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79"/>
      <c r="Z29" s="524" t="str">
        <f>IFERROR(INDEX('G-8 Condition Look up'!$A$3:$H$130,MATCH(S29,'G-8 Condition Look up'!$A$3:$A$130,0),MATCH(Y29,'G-8 Condition Look up'!$A$3:$H$3,0)),"")</f>
        <v/>
      </c>
      <c r="AA29" s="71"/>
      <c r="AB29" s="52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9" t="str">
        <f t="shared" si="0"/>
        <v/>
      </c>
      <c r="AE29" s="82"/>
      <c r="AF29" s="82"/>
      <c r="AG29" s="507" t="str">
        <f t="shared" si="5"/>
        <v/>
      </c>
      <c r="AH29" s="521" t="str">
        <f t="shared" si="6"/>
        <v/>
      </c>
      <c r="AI29" s="522" t="str">
        <f>IF(AH29="Check Data","Check Data",IFERROR(VLOOKUP(AH29,'G-4 Temporal multipliers'!$A$4:$C$36,3,FALSE),""))</f>
        <v/>
      </c>
      <c r="AJ29" s="498" t="str">
        <f>IF(S29="","",VLOOKUP(S29,'G-3 Multipliers'!$A$2:$E$129,4,FALSE))</f>
        <v/>
      </c>
      <c r="AK29" s="507" t="str">
        <f t="shared" si="7"/>
        <v/>
      </c>
      <c r="AL29" s="507" t="str">
        <f t="shared" si="8"/>
        <v/>
      </c>
      <c r="AM29" s="540" t="str">
        <f>IFERROR(IF(F29="","",IF(AH29="Check Data ⚠","Check Data ⚠",VLOOKUP(AL29, 'G-3 Multipliers'!$P$2:$Q$6,2,FALSE))),"")</f>
        <v/>
      </c>
      <c r="AN29" s="513" t="str">
        <f t="shared" si="9"/>
        <v/>
      </c>
      <c r="AO29" s="239"/>
      <c r="AP29" s="240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1" t="str">
        <f>'A-1 Site Habitat Baseline'!AL29</f>
        <v/>
      </c>
      <c r="F30" s="520" t="str">
        <f>IF(E30="","",IF(ISNA(VLOOKUP($E30,'A-1 Site Habitat Baseline'!$D$1:$O$258,4,FALSE)),"",(VLOOKUP($E30,'A-1 Site Habitat Baseline'!$D$1:$O$258,4,FALSE))))</f>
        <v/>
      </c>
      <c r="G30" s="520" t="str">
        <f>IF(E30="","",IF(ISNA(VLOOKUP($E30,'A-1 Site Habitat Baseline'!$D$1:$O$258,5,FALSE)),"",(VLOOKUP($E30,'A-1 Site Habitat Baseline'!$D$1:$O$258,5,FALSE))))</f>
        <v/>
      </c>
      <c r="H30" s="520" t="str">
        <f>IF(E30="","",IF(ISNA(VLOOKUP($E30,'A-1 Site Habitat Baseline'!$D$1:$O$258,6,FALSE)),"",(VLOOKUP($E30,'A-1 Site Habitat Baseline'!$D$1:$O$258,6,FALSE))))</f>
        <v/>
      </c>
      <c r="I30" s="520" t="str">
        <f>IF(E30="","",IF(ISNA(VLOOKUP($E30,'A-1 Site Habitat Baseline'!$D$1:$O$258,7,FALSE)),"",(VLOOKUP($E30,'A-1 Site Habitat Baseline'!$D$1:$O$258,7,FALSE))))</f>
        <v/>
      </c>
      <c r="J30" s="520" t="str">
        <f>IF(E30="","",IF(ISNA(VLOOKUP($E30,'A-1 Site Habitat Baseline'!$D$1:$O$258,8,FALSE)),"",(VLOOKUP($E30,'A-1 Site Habitat Baseline'!$D$1:$O$258,8,FALSE))))</f>
        <v/>
      </c>
      <c r="K30" s="520" t="str">
        <f>IF(E30="","",IF(ISNA(VLOOKUP($E30,'A-1 Site Habitat Baseline'!$D$1:$O$258,9,FALSE)),"",(VLOOKUP($E30,'A-1 Site Habitat Baseline'!$D$1:$O$258,9,FALSE))))</f>
        <v/>
      </c>
      <c r="L30" s="520" t="str">
        <f>IF(E30="","",IF(ISNA(VLOOKUP($E30,'A-1 Site Habitat Baseline'!$D$1:$O$258,11,FALSE)),"",(VLOOKUP($E30,'A-1 Site Habitat Baseline'!$D$1:$O$258,11,FALSE))))</f>
        <v/>
      </c>
      <c r="M30" s="520" t="str">
        <f>IF(E30="","",IF(ISNA(VLOOKUP($E30,'A-1 Site Habitat Baseline'!$D$1:$O$258,12,FALSE)),"",(VLOOKUP($E30,'A-1 Site Habitat Baseline'!$D$1:$O$258,12,FALSE))))</f>
        <v/>
      </c>
      <c r="N30" s="532" t="str">
        <f>IF(E30="","",IF(ISNA(VLOOKUP($E30,'A-1 Site Habitat Baseline'!$D$1:$X$258,14,FALSE)),"",(VLOOKUP($E30,'A-1 Site Habitat Baseline'!$D$1:$X$258,14,FALSE))))</f>
        <v/>
      </c>
      <c r="O30" s="524" t="str">
        <f>IF(E30="","",IF(ISNA(VLOOKUP($E30,'A-1 Site Habitat Baseline'!$D$1:$X$258,16,FALSE)),"",(VLOOKUP($E30,'A-1 Site Habitat Baseline'!$D$1:$X$258,13,FALSE))))</f>
        <v/>
      </c>
      <c r="P30" s="237" t="str">
        <f>IFERROR(INDEX('G-1 All Habitats'!$AG$3:$AG$15,MATCH(Q30,'G-1 All Habitats'!$AF$3:$AF$15,0)),"")</f>
        <v/>
      </c>
      <c r="Q30" s="238" t="str">
        <f t="shared" si="1"/>
        <v/>
      </c>
      <c r="R30" s="238" t="str">
        <f t="shared" si="10"/>
        <v/>
      </c>
      <c r="S30" s="392" t="str">
        <f>IFERROR(INDEX('G-1 All Habitats'!$B$3:$B$129,MATCH(R30,'G-1 All Habitats'!$A$3:$A$129,0)),"")</f>
        <v/>
      </c>
      <c r="T30" s="498" t="str">
        <f t="shared" si="2"/>
        <v/>
      </c>
      <c r="U30" s="499" t="str">
        <f t="shared" si="3"/>
        <v/>
      </c>
      <c r="V30" s="537" t="str">
        <f t="shared" si="4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79"/>
      <c r="Z30" s="524" t="str">
        <f>IFERROR(INDEX('G-8 Condition Look up'!$A$3:$H$130,MATCH(S30,'G-8 Condition Look up'!$A$3:$A$130,0),MATCH(Y30,'G-8 Condition Look up'!$A$3:$H$3,0)),"")</f>
        <v/>
      </c>
      <c r="AA30" s="71"/>
      <c r="AB30" s="52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9" t="str">
        <f t="shared" si="0"/>
        <v/>
      </c>
      <c r="AE30" s="82"/>
      <c r="AF30" s="82"/>
      <c r="AG30" s="507" t="str">
        <f t="shared" si="5"/>
        <v/>
      </c>
      <c r="AH30" s="521" t="str">
        <f t="shared" si="6"/>
        <v/>
      </c>
      <c r="AI30" s="522" t="str">
        <f>IF(AH30="Check Data","Check Data",IFERROR(VLOOKUP(AH30,'G-4 Temporal multipliers'!$A$4:$C$36,3,FALSE),""))</f>
        <v/>
      </c>
      <c r="AJ30" s="498" t="str">
        <f>IF(S30="","",VLOOKUP(S30,'G-3 Multipliers'!$A$2:$E$129,4,FALSE))</f>
        <v/>
      </c>
      <c r="AK30" s="507" t="str">
        <f t="shared" si="7"/>
        <v/>
      </c>
      <c r="AL30" s="507" t="str">
        <f t="shared" si="8"/>
        <v/>
      </c>
      <c r="AM30" s="540" t="str">
        <f>IFERROR(IF(F30="","",IF(AH30="Check Data ⚠","Check Data ⚠",VLOOKUP(AL30, 'G-3 Multipliers'!$P$2:$Q$6,2,FALSE))),"")</f>
        <v/>
      </c>
      <c r="AN30" s="513" t="str">
        <f t="shared" si="9"/>
        <v/>
      </c>
      <c r="AO30" s="239"/>
      <c r="AP30" s="240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1" t="str">
        <f>'A-1 Site Habitat Baseline'!AL30</f>
        <v/>
      </c>
      <c r="F31" s="520" t="str">
        <f>IF(E31="","",IF(ISNA(VLOOKUP($E31,'A-1 Site Habitat Baseline'!$D$1:$O$258,4,FALSE)),"",(VLOOKUP($E31,'A-1 Site Habitat Baseline'!$D$1:$O$258,4,FALSE))))</f>
        <v/>
      </c>
      <c r="G31" s="520" t="str">
        <f>IF(E31="","",IF(ISNA(VLOOKUP($E31,'A-1 Site Habitat Baseline'!$D$1:$O$258,5,FALSE)),"",(VLOOKUP($E31,'A-1 Site Habitat Baseline'!$D$1:$O$258,5,FALSE))))</f>
        <v/>
      </c>
      <c r="H31" s="520" t="str">
        <f>IF(E31="","",IF(ISNA(VLOOKUP($E31,'A-1 Site Habitat Baseline'!$D$1:$O$258,6,FALSE)),"",(VLOOKUP($E31,'A-1 Site Habitat Baseline'!$D$1:$O$258,6,FALSE))))</f>
        <v/>
      </c>
      <c r="I31" s="520" t="str">
        <f>IF(E31="","",IF(ISNA(VLOOKUP($E31,'A-1 Site Habitat Baseline'!$D$1:$O$258,7,FALSE)),"",(VLOOKUP($E31,'A-1 Site Habitat Baseline'!$D$1:$O$258,7,FALSE))))</f>
        <v/>
      </c>
      <c r="J31" s="520" t="str">
        <f>IF(E31="","",IF(ISNA(VLOOKUP($E31,'A-1 Site Habitat Baseline'!$D$1:$O$258,8,FALSE)),"",(VLOOKUP($E31,'A-1 Site Habitat Baseline'!$D$1:$O$258,8,FALSE))))</f>
        <v/>
      </c>
      <c r="K31" s="520" t="str">
        <f>IF(E31="","",IF(ISNA(VLOOKUP($E31,'A-1 Site Habitat Baseline'!$D$1:$O$258,9,FALSE)),"",(VLOOKUP($E31,'A-1 Site Habitat Baseline'!$D$1:$O$258,9,FALSE))))</f>
        <v/>
      </c>
      <c r="L31" s="520" t="str">
        <f>IF(E31="","",IF(ISNA(VLOOKUP($E31,'A-1 Site Habitat Baseline'!$D$1:$O$258,11,FALSE)),"",(VLOOKUP($E31,'A-1 Site Habitat Baseline'!$D$1:$O$258,11,FALSE))))</f>
        <v/>
      </c>
      <c r="M31" s="520" t="str">
        <f>IF(E31="","",IF(ISNA(VLOOKUP($E31,'A-1 Site Habitat Baseline'!$D$1:$O$258,12,FALSE)),"",(VLOOKUP($E31,'A-1 Site Habitat Baseline'!$D$1:$O$258,12,FALSE))))</f>
        <v/>
      </c>
      <c r="N31" s="532" t="str">
        <f>IF(E31="","",IF(ISNA(VLOOKUP($E31,'A-1 Site Habitat Baseline'!$D$1:$X$258,14,FALSE)),"",(VLOOKUP($E31,'A-1 Site Habitat Baseline'!$D$1:$X$258,14,FALSE))))</f>
        <v/>
      </c>
      <c r="O31" s="524" t="str">
        <f>IF(E31="","",IF(ISNA(VLOOKUP($E31,'A-1 Site Habitat Baseline'!$D$1:$X$258,16,FALSE)),"",(VLOOKUP($E31,'A-1 Site Habitat Baseline'!$D$1:$X$258,13,FALSE))))</f>
        <v/>
      </c>
      <c r="P31" s="237" t="str">
        <f>IFERROR(INDEX('G-1 All Habitats'!$AG$3:$AG$15,MATCH(Q31,'G-1 All Habitats'!$AF$3:$AF$15,0)),"")</f>
        <v/>
      </c>
      <c r="Q31" s="238" t="str">
        <f t="shared" si="1"/>
        <v/>
      </c>
      <c r="R31" s="238" t="str">
        <f t="shared" si="10"/>
        <v/>
      </c>
      <c r="S31" s="392" t="str">
        <f>IFERROR(INDEX('G-1 All Habitats'!$B$3:$B$129,MATCH(R31,'G-1 All Habitats'!$A$3:$A$129,0)),"")</f>
        <v/>
      </c>
      <c r="T31" s="498" t="str">
        <f t="shared" si="2"/>
        <v/>
      </c>
      <c r="U31" s="499" t="str">
        <f t="shared" si="3"/>
        <v/>
      </c>
      <c r="V31" s="537" t="str">
        <f t="shared" si="4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79"/>
      <c r="Z31" s="524" t="str">
        <f>IFERROR(INDEX('G-8 Condition Look up'!$A$3:$H$130,MATCH(S31,'G-8 Condition Look up'!$A$3:$A$130,0),MATCH(Y31,'G-8 Condition Look up'!$A$3:$H$3,0)),"")</f>
        <v/>
      </c>
      <c r="AA31" s="71"/>
      <c r="AB31" s="52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9" t="str">
        <f t="shared" si="0"/>
        <v/>
      </c>
      <c r="AE31" s="82"/>
      <c r="AF31" s="82"/>
      <c r="AG31" s="507" t="str">
        <f t="shared" si="5"/>
        <v/>
      </c>
      <c r="AH31" s="521" t="str">
        <f t="shared" si="6"/>
        <v/>
      </c>
      <c r="AI31" s="522" t="str">
        <f>IF(AH31="Check Data","Check Data",IFERROR(VLOOKUP(AH31,'G-4 Temporal multipliers'!$A$4:$C$36,3,FALSE),""))</f>
        <v/>
      </c>
      <c r="AJ31" s="498" t="str">
        <f>IF(S31="","",VLOOKUP(S31,'G-3 Multipliers'!$A$2:$E$129,4,FALSE))</f>
        <v/>
      </c>
      <c r="AK31" s="507" t="str">
        <f t="shared" si="7"/>
        <v/>
      </c>
      <c r="AL31" s="507" t="str">
        <f t="shared" si="8"/>
        <v/>
      </c>
      <c r="AM31" s="540" t="str">
        <f>IFERROR(IF(F31="","",IF(AH31="Check Data ⚠","Check Data ⚠",VLOOKUP(AL31, 'G-3 Multipliers'!$P$2:$Q$6,2,FALSE))),"")</f>
        <v/>
      </c>
      <c r="AN31" s="513" t="str">
        <f t="shared" si="9"/>
        <v/>
      </c>
      <c r="AO31" s="239"/>
      <c r="AP31" s="240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1" t="str">
        <f>'A-1 Site Habitat Baseline'!AL31</f>
        <v/>
      </c>
      <c r="F32" s="520" t="str">
        <f>IF(E32="","",IF(ISNA(VLOOKUP($E32,'A-1 Site Habitat Baseline'!$D$1:$O$258,4,FALSE)),"",(VLOOKUP($E32,'A-1 Site Habitat Baseline'!$D$1:$O$258,4,FALSE))))</f>
        <v/>
      </c>
      <c r="G32" s="520" t="str">
        <f>IF(E32="","",IF(ISNA(VLOOKUP($E32,'A-1 Site Habitat Baseline'!$D$1:$O$258,5,FALSE)),"",(VLOOKUP($E32,'A-1 Site Habitat Baseline'!$D$1:$O$258,5,FALSE))))</f>
        <v/>
      </c>
      <c r="H32" s="520" t="str">
        <f>IF(E32="","",IF(ISNA(VLOOKUP($E32,'A-1 Site Habitat Baseline'!$D$1:$O$258,6,FALSE)),"",(VLOOKUP($E32,'A-1 Site Habitat Baseline'!$D$1:$O$258,6,FALSE))))</f>
        <v/>
      </c>
      <c r="I32" s="520" t="str">
        <f>IF(E32="","",IF(ISNA(VLOOKUP($E32,'A-1 Site Habitat Baseline'!$D$1:$O$258,7,FALSE)),"",(VLOOKUP($E32,'A-1 Site Habitat Baseline'!$D$1:$O$258,7,FALSE))))</f>
        <v/>
      </c>
      <c r="J32" s="520" t="str">
        <f>IF(E32="","",IF(ISNA(VLOOKUP($E32,'A-1 Site Habitat Baseline'!$D$1:$O$258,8,FALSE)),"",(VLOOKUP($E32,'A-1 Site Habitat Baseline'!$D$1:$O$258,8,FALSE))))</f>
        <v/>
      </c>
      <c r="K32" s="520" t="str">
        <f>IF(E32="","",IF(ISNA(VLOOKUP($E32,'A-1 Site Habitat Baseline'!$D$1:$O$258,9,FALSE)),"",(VLOOKUP($E32,'A-1 Site Habitat Baseline'!$D$1:$O$258,9,FALSE))))</f>
        <v/>
      </c>
      <c r="L32" s="520" t="str">
        <f>IF(E32="","",IF(ISNA(VLOOKUP($E32,'A-1 Site Habitat Baseline'!$D$1:$O$258,11,FALSE)),"",(VLOOKUP($E32,'A-1 Site Habitat Baseline'!$D$1:$O$258,11,FALSE))))</f>
        <v/>
      </c>
      <c r="M32" s="520" t="str">
        <f>IF(E32="","",IF(ISNA(VLOOKUP($E32,'A-1 Site Habitat Baseline'!$D$1:$O$258,12,FALSE)),"",(VLOOKUP($E32,'A-1 Site Habitat Baseline'!$D$1:$O$258,12,FALSE))))</f>
        <v/>
      </c>
      <c r="N32" s="532" t="str">
        <f>IF(E32="","",IF(ISNA(VLOOKUP($E32,'A-1 Site Habitat Baseline'!$D$1:$X$258,14,FALSE)),"",(VLOOKUP($E32,'A-1 Site Habitat Baseline'!$D$1:$X$258,14,FALSE))))</f>
        <v/>
      </c>
      <c r="O32" s="524" t="str">
        <f>IF(E32="","",IF(ISNA(VLOOKUP($E32,'A-1 Site Habitat Baseline'!$D$1:$X$258,16,FALSE)),"",(VLOOKUP($E32,'A-1 Site Habitat Baseline'!$D$1:$X$258,13,FALSE))))</f>
        <v/>
      </c>
      <c r="P32" s="237" t="str">
        <f>IFERROR(INDEX('G-1 All Habitats'!$AG$3:$AG$15,MATCH(Q32,'G-1 All Habitats'!$AF$3:$AF$15,0)),"")</f>
        <v/>
      </c>
      <c r="Q32" s="238" t="str">
        <f t="shared" si="1"/>
        <v/>
      </c>
      <c r="R32" s="238" t="str">
        <f t="shared" si="10"/>
        <v/>
      </c>
      <c r="S32" s="392" t="str">
        <f>IFERROR(INDEX('G-1 All Habitats'!$B$3:$B$129,MATCH(R32,'G-1 All Habitats'!$A$3:$A$129,0)),"")</f>
        <v/>
      </c>
      <c r="T32" s="498" t="str">
        <f t="shared" si="2"/>
        <v/>
      </c>
      <c r="U32" s="499" t="str">
        <f t="shared" si="3"/>
        <v/>
      </c>
      <c r="V32" s="537" t="str">
        <f t="shared" si="4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79"/>
      <c r="Z32" s="524" t="str">
        <f>IFERROR(INDEX('G-8 Condition Look up'!$A$3:$H$130,MATCH(S32,'G-8 Condition Look up'!$A$3:$A$130,0),MATCH(Y32,'G-8 Condition Look up'!$A$3:$H$3,0)),"")</f>
        <v/>
      </c>
      <c r="AA32" s="71"/>
      <c r="AB32" s="52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9" t="str">
        <f t="shared" si="0"/>
        <v/>
      </c>
      <c r="AE32" s="82"/>
      <c r="AF32" s="82"/>
      <c r="AG32" s="507" t="str">
        <f t="shared" si="5"/>
        <v/>
      </c>
      <c r="AH32" s="521" t="str">
        <f t="shared" si="6"/>
        <v/>
      </c>
      <c r="AI32" s="522" t="str">
        <f>IF(AH32="Check Data","Check Data",IFERROR(VLOOKUP(AH32,'G-4 Temporal multipliers'!$A$4:$C$36,3,FALSE),""))</f>
        <v/>
      </c>
      <c r="AJ32" s="498" t="str">
        <f>IF(S32="","",VLOOKUP(S32,'G-3 Multipliers'!$A$2:$E$129,4,FALSE))</f>
        <v/>
      </c>
      <c r="AK32" s="507" t="str">
        <f t="shared" si="7"/>
        <v/>
      </c>
      <c r="AL32" s="507" t="str">
        <f t="shared" si="8"/>
        <v/>
      </c>
      <c r="AM32" s="540" t="str">
        <f>IFERROR(IF(F32="","",IF(AH32="Check Data ⚠","Check Data ⚠",VLOOKUP(AL32, 'G-3 Multipliers'!$P$2:$Q$6,2,FALSE))),"")</f>
        <v/>
      </c>
      <c r="AN32" s="513" t="str">
        <f t="shared" si="9"/>
        <v/>
      </c>
      <c r="AO32" s="239"/>
      <c r="AP32" s="240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1" t="str">
        <f>'A-1 Site Habitat Baseline'!AL32</f>
        <v/>
      </c>
      <c r="F33" s="520" t="str">
        <f>IF(E33="","",IF(ISNA(VLOOKUP($E33,'A-1 Site Habitat Baseline'!$D$1:$O$258,4,FALSE)),"",(VLOOKUP($E33,'A-1 Site Habitat Baseline'!$D$1:$O$258,4,FALSE))))</f>
        <v/>
      </c>
      <c r="G33" s="520" t="str">
        <f>IF(E33="","",IF(ISNA(VLOOKUP($E33,'A-1 Site Habitat Baseline'!$D$1:$O$258,5,FALSE)),"",(VLOOKUP($E33,'A-1 Site Habitat Baseline'!$D$1:$O$258,5,FALSE))))</f>
        <v/>
      </c>
      <c r="H33" s="520" t="str">
        <f>IF(E33="","",IF(ISNA(VLOOKUP($E33,'A-1 Site Habitat Baseline'!$D$1:$O$258,6,FALSE)),"",(VLOOKUP($E33,'A-1 Site Habitat Baseline'!$D$1:$O$258,6,FALSE))))</f>
        <v/>
      </c>
      <c r="I33" s="520" t="str">
        <f>IF(E33="","",IF(ISNA(VLOOKUP($E33,'A-1 Site Habitat Baseline'!$D$1:$O$258,7,FALSE)),"",(VLOOKUP($E33,'A-1 Site Habitat Baseline'!$D$1:$O$258,7,FALSE))))</f>
        <v/>
      </c>
      <c r="J33" s="520" t="str">
        <f>IF(E33="","",IF(ISNA(VLOOKUP($E33,'A-1 Site Habitat Baseline'!$D$1:$O$258,8,FALSE)),"",(VLOOKUP($E33,'A-1 Site Habitat Baseline'!$D$1:$O$258,8,FALSE))))</f>
        <v/>
      </c>
      <c r="K33" s="520" t="str">
        <f>IF(E33="","",IF(ISNA(VLOOKUP($E33,'A-1 Site Habitat Baseline'!$D$1:$O$258,9,FALSE)),"",(VLOOKUP($E33,'A-1 Site Habitat Baseline'!$D$1:$O$258,9,FALSE))))</f>
        <v/>
      </c>
      <c r="L33" s="520" t="str">
        <f>IF(E33="","",IF(ISNA(VLOOKUP($E33,'A-1 Site Habitat Baseline'!$D$1:$O$258,11,FALSE)),"",(VLOOKUP($E33,'A-1 Site Habitat Baseline'!$D$1:$O$258,11,FALSE))))</f>
        <v/>
      </c>
      <c r="M33" s="520" t="str">
        <f>IF(E33="","",IF(ISNA(VLOOKUP($E33,'A-1 Site Habitat Baseline'!$D$1:$O$258,12,FALSE)),"",(VLOOKUP($E33,'A-1 Site Habitat Baseline'!$D$1:$O$258,12,FALSE))))</f>
        <v/>
      </c>
      <c r="N33" s="532" t="str">
        <f>IF(E33="","",IF(ISNA(VLOOKUP($E33,'A-1 Site Habitat Baseline'!$D$1:$X$258,14,FALSE)),"",(VLOOKUP($E33,'A-1 Site Habitat Baseline'!$D$1:$X$258,14,FALSE))))</f>
        <v/>
      </c>
      <c r="O33" s="524" t="str">
        <f>IF(E33="","",IF(ISNA(VLOOKUP($E33,'A-1 Site Habitat Baseline'!$D$1:$X$258,16,FALSE)),"",(VLOOKUP($E33,'A-1 Site Habitat Baseline'!$D$1:$X$258,13,FALSE))))</f>
        <v/>
      </c>
      <c r="P33" s="237" t="str">
        <f>IFERROR(INDEX('G-1 All Habitats'!$AG$3:$AG$15,MATCH(Q33,'G-1 All Habitats'!$AF$3:$AF$15,0)),"")</f>
        <v/>
      </c>
      <c r="Q33" s="238" t="str">
        <f t="shared" si="1"/>
        <v/>
      </c>
      <c r="R33" s="238" t="str">
        <f t="shared" si="10"/>
        <v/>
      </c>
      <c r="S33" s="392" t="str">
        <f>IFERROR(INDEX('G-1 All Habitats'!$B$3:$B$129,MATCH(R33,'G-1 All Habitats'!$A$3:$A$129,0)),"")</f>
        <v/>
      </c>
      <c r="T33" s="498" t="str">
        <f t="shared" si="2"/>
        <v/>
      </c>
      <c r="U33" s="499" t="str">
        <f t="shared" si="3"/>
        <v/>
      </c>
      <c r="V33" s="537" t="str">
        <f t="shared" si="4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79"/>
      <c r="Z33" s="524" t="str">
        <f>IFERROR(INDEX('G-8 Condition Look up'!$A$3:$H$130,MATCH(S33,'G-8 Condition Look up'!$A$3:$A$130,0),MATCH(Y33,'G-8 Condition Look up'!$A$3:$H$3,0)),"")</f>
        <v/>
      </c>
      <c r="AA33" s="71"/>
      <c r="AB33" s="52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9" t="str">
        <f t="shared" si="0"/>
        <v/>
      </c>
      <c r="AE33" s="82"/>
      <c r="AF33" s="82"/>
      <c r="AG33" s="507" t="str">
        <f t="shared" si="5"/>
        <v/>
      </c>
      <c r="AH33" s="521" t="str">
        <f t="shared" si="6"/>
        <v/>
      </c>
      <c r="AI33" s="522" t="str">
        <f>IF(AH33="Check Data","Check Data",IFERROR(VLOOKUP(AH33,'G-4 Temporal multipliers'!$A$4:$C$36,3,FALSE),""))</f>
        <v/>
      </c>
      <c r="AJ33" s="498" t="str">
        <f>IF(S33="","",VLOOKUP(S33,'G-3 Multipliers'!$A$2:$E$129,4,FALSE))</f>
        <v/>
      </c>
      <c r="AK33" s="507" t="str">
        <f t="shared" si="7"/>
        <v/>
      </c>
      <c r="AL33" s="507" t="str">
        <f t="shared" si="8"/>
        <v/>
      </c>
      <c r="AM33" s="540" t="str">
        <f>IFERROR(IF(F33="","",IF(AH33="Check Data ⚠","Check Data ⚠",VLOOKUP(AL33, 'G-3 Multipliers'!$P$2:$Q$6,2,FALSE))),"")</f>
        <v/>
      </c>
      <c r="AN33" s="513" t="str">
        <f t="shared" si="9"/>
        <v/>
      </c>
      <c r="AO33" s="239"/>
      <c r="AP33" s="240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1" t="str">
        <f>'A-1 Site Habitat Baseline'!AL33</f>
        <v/>
      </c>
      <c r="F34" s="520" t="str">
        <f>IF(E34="","",IF(ISNA(VLOOKUP($E34,'A-1 Site Habitat Baseline'!$D$1:$O$258,4,FALSE)),"",(VLOOKUP($E34,'A-1 Site Habitat Baseline'!$D$1:$O$258,4,FALSE))))</f>
        <v/>
      </c>
      <c r="G34" s="520" t="str">
        <f>IF(E34="","",IF(ISNA(VLOOKUP($E34,'A-1 Site Habitat Baseline'!$D$1:$O$258,5,FALSE)),"",(VLOOKUP($E34,'A-1 Site Habitat Baseline'!$D$1:$O$258,5,FALSE))))</f>
        <v/>
      </c>
      <c r="H34" s="520" t="str">
        <f>IF(E34="","",IF(ISNA(VLOOKUP($E34,'A-1 Site Habitat Baseline'!$D$1:$O$258,6,FALSE)),"",(VLOOKUP($E34,'A-1 Site Habitat Baseline'!$D$1:$O$258,6,FALSE))))</f>
        <v/>
      </c>
      <c r="I34" s="520" t="str">
        <f>IF(E34="","",IF(ISNA(VLOOKUP($E34,'A-1 Site Habitat Baseline'!$D$1:$O$258,7,FALSE)),"",(VLOOKUP($E34,'A-1 Site Habitat Baseline'!$D$1:$O$258,7,FALSE))))</f>
        <v/>
      </c>
      <c r="J34" s="520" t="str">
        <f>IF(E34="","",IF(ISNA(VLOOKUP($E34,'A-1 Site Habitat Baseline'!$D$1:$O$258,8,FALSE)),"",(VLOOKUP($E34,'A-1 Site Habitat Baseline'!$D$1:$O$258,8,FALSE))))</f>
        <v/>
      </c>
      <c r="K34" s="520" t="str">
        <f>IF(E34="","",IF(ISNA(VLOOKUP($E34,'A-1 Site Habitat Baseline'!$D$1:$O$258,9,FALSE)),"",(VLOOKUP($E34,'A-1 Site Habitat Baseline'!$D$1:$O$258,9,FALSE))))</f>
        <v/>
      </c>
      <c r="L34" s="520" t="str">
        <f>IF(E34="","",IF(ISNA(VLOOKUP($E34,'A-1 Site Habitat Baseline'!$D$1:$O$258,11,FALSE)),"",(VLOOKUP($E34,'A-1 Site Habitat Baseline'!$D$1:$O$258,11,FALSE))))</f>
        <v/>
      </c>
      <c r="M34" s="520" t="str">
        <f>IF(E34="","",IF(ISNA(VLOOKUP($E34,'A-1 Site Habitat Baseline'!$D$1:$O$258,12,FALSE)),"",(VLOOKUP($E34,'A-1 Site Habitat Baseline'!$D$1:$O$258,12,FALSE))))</f>
        <v/>
      </c>
      <c r="N34" s="532" t="str">
        <f>IF(E34="","",IF(ISNA(VLOOKUP($E34,'A-1 Site Habitat Baseline'!$D$1:$X$258,14,FALSE)),"",(VLOOKUP($E34,'A-1 Site Habitat Baseline'!$D$1:$X$258,14,FALSE))))</f>
        <v/>
      </c>
      <c r="O34" s="524" t="str">
        <f>IF(E34="","",IF(ISNA(VLOOKUP($E34,'A-1 Site Habitat Baseline'!$D$1:$X$258,16,FALSE)),"",(VLOOKUP($E34,'A-1 Site Habitat Baseline'!$D$1:$X$258,13,FALSE))))</f>
        <v/>
      </c>
      <c r="P34" s="237" t="str">
        <f>IFERROR(INDEX('G-1 All Habitats'!$AG$3:$AG$15,MATCH(Q34,'G-1 All Habitats'!$AF$3:$AF$15,0)),"")</f>
        <v/>
      </c>
      <c r="Q34" s="238" t="str">
        <f t="shared" si="1"/>
        <v/>
      </c>
      <c r="R34" s="238" t="str">
        <f t="shared" si="10"/>
        <v/>
      </c>
      <c r="S34" s="392" t="str">
        <f>IFERROR(INDEX('G-1 All Habitats'!$B$3:$B$129,MATCH(R34,'G-1 All Habitats'!$A$3:$A$129,0)),"")</f>
        <v/>
      </c>
      <c r="T34" s="498" t="str">
        <f t="shared" si="2"/>
        <v/>
      </c>
      <c r="U34" s="499" t="str">
        <f t="shared" si="3"/>
        <v/>
      </c>
      <c r="V34" s="537" t="str">
        <f t="shared" si="4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79"/>
      <c r="Z34" s="524" t="str">
        <f>IFERROR(INDEX('G-8 Condition Look up'!$A$3:$H$130,MATCH(S34,'G-8 Condition Look up'!$A$3:$A$130,0),MATCH(Y34,'G-8 Condition Look up'!$A$3:$H$3,0)),"")</f>
        <v/>
      </c>
      <c r="AA34" s="71"/>
      <c r="AB34" s="52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9" t="str">
        <f t="shared" si="0"/>
        <v/>
      </c>
      <c r="AE34" s="82"/>
      <c r="AF34" s="82"/>
      <c r="AG34" s="507" t="str">
        <f t="shared" si="5"/>
        <v/>
      </c>
      <c r="AH34" s="521" t="str">
        <f t="shared" si="6"/>
        <v/>
      </c>
      <c r="AI34" s="522" t="str">
        <f>IF(AH34="Check Data","Check Data",IFERROR(VLOOKUP(AH34,'G-4 Temporal multipliers'!$A$4:$C$36,3,FALSE),""))</f>
        <v/>
      </c>
      <c r="AJ34" s="498" t="str">
        <f>IF(S34="","",VLOOKUP(S34,'G-3 Multipliers'!$A$2:$E$129,4,FALSE))</f>
        <v/>
      </c>
      <c r="AK34" s="507" t="str">
        <f t="shared" si="7"/>
        <v/>
      </c>
      <c r="AL34" s="507" t="str">
        <f t="shared" si="8"/>
        <v/>
      </c>
      <c r="AM34" s="540" t="str">
        <f>IFERROR(IF(F34="","",IF(AH34="Check Data ⚠","Check Data ⚠",VLOOKUP(AL34, 'G-3 Multipliers'!$P$2:$Q$6,2,FALSE))),"")</f>
        <v/>
      </c>
      <c r="AN34" s="513" t="str">
        <f t="shared" si="9"/>
        <v/>
      </c>
      <c r="AO34" s="239"/>
      <c r="AP34" s="240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1" t="str">
        <f>'A-1 Site Habitat Baseline'!AL34</f>
        <v/>
      </c>
      <c r="F35" s="520" t="str">
        <f>IF(E35="","",IF(ISNA(VLOOKUP($E35,'A-1 Site Habitat Baseline'!$D$1:$O$258,4,FALSE)),"",(VLOOKUP($E35,'A-1 Site Habitat Baseline'!$D$1:$O$258,4,FALSE))))</f>
        <v/>
      </c>
      <c r="G35" s="520" t="str">
        <f>IF(E35="","",IF(ISNA(VLOOKUP($E35,'A-1 Site Habitat Baseline'!$D$1:$O$258,5,FALSE)),"",(VLOOKUP($E35,'A-1 Site Habitat Baseline'!$D$1:$O$258,5,FALSE))))</f>
        <v/>
      </c>
      <c r="H35" s="520" t="str">
        <f>IF(E35="","",IF(ISNA(VLOOKUP($E35,'A-1 Site Habitat Baseline'!$D$1:$O$258,6,FALSE)),"",(VLOOKUP($E35,'A-1 Site Habitat Baseline'!$D$1:$O$258,6,FALSE))))</f>
        <v/>
      </c>
      <c r="I35" s="520" t="str">
        <f>IF(E35="","",IF(ISNA(VLOOKUP($E35,'A-1 Site Habitat Baseline'!$D$1:$O$258,7,FALSE)),"",(VLOOKUP($E35,'A-1 Site Habitat Baseline'!$D$1:$O$258,7,FALSE))))</f>
        <v/>
      </c>
      <c r="J35" s="520" t="str">
        <f>IF(E35="","",IF(ISNA(VLOOKUP($E35,'A-1 Site Habitat Baseline'!$D$1:$O$258,8,FALSE)),"",(VLOOKUP($E35,'A-1 Site Habitat Baseline'!$D$1:$O$258,8,FALSE))))</f>
        <v/>
      </c>
      <c r="K35" s="520" t="str">
        <f>IF(E35="","",IF(ISNA(VLOOKUP($E35,'A-1 Site Habitat Baseline'!$D$1:$O$258,9,FALSE)),"",(VLOOKUP($E35,'A-1 Site Habitat Baseline'!$D$1:$O$258,9,FALSE))))</f>
        <v/>
      </c>
      <c r="L35" s="520" t="str">
        <f>IF(E35="","",IF(ISNA(VLOOKUP($E35,'A-1 Site Habitat Baseline'!$D$1:$O$258,11,FALSE)),"",(VLOOKUP($E35,'A-1 Site Habitat Baseline'!$D$1:$O$258,11,FALSE))))</f>
        <v/>
      </c>
      <c r="M35" s="520" t="str">
        <f>IF(E35="","",IF(ISNA(VLOOKUP($E35,'A-1 Site Habitat Baseline'!$D$1:$O$258,12,FALSE)),"",(VLOOKUP($E35,'A-1 Site Habitat Baseline'!$D$1:$O$258,12,FALSE))))</f>
        <v/>
      </c>
      <c r="N35" s="532" t="str">
        <f>IF(E35="","",IF(ISNA(VLOOKUP($E35,'A-1 Site Habitat Baseline'!$D$1:$X$258,14,FALSE)),"",(VLOOKUP($E35,'A-1 Site Habitat Baseline'!$D$1:$X$258,14,FALSE))))</f>
        <v/>
      </c>
      <c r="O35" s="524" t="str">
        <f>IF(E35="","",IF(ISNA(VLOOKUP($E35,'A-1 Site Habitat Baseline'!$D$1:$X$258,16,FALSE)),"",(VLOOKUP($E35,'A-1 Site Habitat Baseline'!$D$1:$X$258,13,FALSE))))</f>
        <v/>
      </c>
      <c r="P35" s="237" t="str">
        <f>IFERROR(INDEX('G-1 All Habitats'!$AG$3:$AG$15,MATCH(Q35,'G-1 All Habitats'!$AF$3:$AF$15,0)),"")</f>
        <v/>
      </c>
      <c r="Q35" s="238" t="str">
        <f t="shared" si="1"/>
        <v/>
      </c>
      <c r="R35" s="238" t="str">
        <f t="shared" si="10"/>
        <v/>
      </c>
      <c r="S35" s="392" t="str">
        <f>IFERROR(INDEX('G-1 All Habitats'!$B$3:$B$129,MATCH(R35,'G-1 All Habitats'!$A$3:$A$129,0)),"")</f>
        <v/>
      </c>
      <c r="T35" s="498" t="str">
        <f t="shared" si="2"/>
        <v/>
      </c>
      <c r="U35" s="499" t="str">
        <f t="shared" si="3"/>
        <v/>
      </c>
      <c r="V35" s="537" t="str">
        <f t="shared" si="4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79"/>
      <c r="Z35" s="524" t="str">
        <f>IFERROR(INDEX('G-8 Condition Look up'!$A$3:$H$130,MATCH(S35,'G-8 Condition Look up'!$A$3:$A$130,0),MATCH(Y35,'G-8 Condition Look up'!$A$3:$H$3,0)),"")</f>
        <v/>
      </c>
      <c r="AA35" s="71"/>
      <c r="AB35" s="52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9" t="str">
        <f t="shared" si="0"/>
        <v/>
      </c>
      <c r="AE35" s="82"/>
      <c r="AF35" s="82"/>
      <c r="AG35" s="507" t="str">
        <f t="shared" si="5"/>
        <v/>
      </c>
      <c r="AH35" s="521" t="str">
        <f t="shared" si="6"/>
        <v/>
      </c>
      <c r="AI35" s="522" t="str">
        <f>IF(AH35="Check Data","Check Data",IFERROR(VLOOKUP(AH35,'G-4 Temporal multipliers'!$A$4:$C$36,3,FALSE),""))</f>
        <v/>
      </c>
      <c r="AJ35" s="498" t="str">
        <f>IF(S35="","",VLOOKUP(S35,'G-3 Multipliers'!$A$2:$E$129,4,FALSE))</f>
        <v/>
      </c>
      <c r="AK35" s="507" t="str">
        <f t="shared" si="7"/>
        <v/>
      </c>
      <c r="AL35" s="507" t="str">
        <f t="shared" si="8"/>
        <v/>
      </c>
      <c r="AM35" s="540" t="str">
        <f>IFERROR(IF(F35="","",IF(AH35="Check Data ⚠","Check Data ⚠",VLOOKUP(AL35, 'G-3 Multipliers'!$P$2:$Q$6,2,FALSE))),"")</f>
        <v/>
      </c>
      <c r="AN35" s="513" t="str">
        <f t="shared" si="9"/>
        <v/>
      </c>
      <c r="AO35" s="239"/>
      <c r="AP35" s="240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1" t="str">
        <f>'A-1 Site Habitat Baseline'!AL35</f>
        <v/>
      </c>
      <c r="F36" s="520" t="str">
        <f>IF(E36="","",IF(ISNA(VLOOKUP($E36,'A-1 Site Habitat Baseline'!$D$1:$O$258,4,FALSE)),"",(VLOOKUP($E36,'A-1 Site Habitat Baseline'!$D$1:$O$258,4,FALSE))))</f>
        <v/>
      </c>
      <c r="G36" s="520" t="str">
        <f>IF(E36="","",IF(ISNA(VLOOKUP($E36,'A-1 Site Habitat Baseline'!$D$1:$O$258,5,FALSE)),"",(VLOOKUP($E36,'A-1 Site Habitat Baseline'!$D$1:$O$258,5,FALSE))))</f>
        <v/>
      </c>
      <c r="H36" s="520" t="str">
        <f>IF(E36="","",IF(ISNA(VLOOKUP($E36,'A-1 Site Habitat Baseline'!$D$1:$O$258,6,FALSE)),"",(VLOOKUP($E36,'A-1 Site Habitat Baseline'!$D$1:$O$258,6,FALSE))))</f>
        <v/>
      </c>
      <c r="I36" s="520" t="str">
        <f>IF(E36="","",IF(ISNA(VLOOKUP($E36,'A-1 Site Habitat Baseline'!$D$1:$O$258,7,FALSE)),"",(VLOOKUP($E36,'A-1 Site Habitat Baseline'!$D$1:$O$258,7,FALSE))))</f>
        <v/>
      </c>
      <c r="J36" s="520" t="str">
        <f>IF(E36="","",IF(ISNA(VLOOKUP($E36,'A-1 Site Habitat Baseline'!$D$1:$O$258,8,FALSE)),"",(VLOOKUP($E36,'A-1 Site Habitat Baseline'!$D$1:$O$258,8,FALSE))))</f>
        <v/>
      </c>
      <c r="K36" s="520" t="str">
        <f>IF(E36="","",IF(ISNA(VLOOKUP($E36,'A-1 Site Habitat Baseline'!$D$1:$O$258,9,FALSE)),"",(VLOOKUP($E36,'A-1 Site Habitat Baseline'!$D$1:$O$258,9,FALSE))))</f>
        <v/>
      </c>
      <c r="L36" s="520" t="str">
        <f>IF(E36="","",IF(ISNA(VLOOKUP($E36,'A-1 Site Habitat Baseline'!$D$1:$O$258,11,FALSE)),"",(VLOOKUP($E36,'A-1 Site Habitat Baseline'!$D$1:$O$258,11,FALSE))))</f>
        <v/>
      </c>
      <c r="M36" s="520" t="str">
        <f>IF(E36="","",IF(ISNA(VLOOKUP($E36,'A-1 Site Habitat Baseline'!$D$1:$O$258,12,FALSE)),"",(VLOOKUP($E36,'A-1 Site Habitat Baseline'!$D$1:$O$258,12,FALSE))))</f>
        <v/>
      </c>
      <c r="N36" s="532" t="str">
        <f>IF(E36="","",IF(ISNA(VLOOKUP($E36,'A-1 Site Habitat Baseline'!$D$1:$X$258,14,FALSE)),"",(VLOOKUP($E36,'A-1 Site Habitat Baseline'!$D$1:$X$258,14,FALSE))))</f>
        <v/>
      </c>
      <c r="O36" s="524" t="str">
        <f>IF(E36="","",IF(ISNA(VLOOKUP($E36,'A-1 Site Habitat Baseline'!$D$1:$X$258,16,FALSE)),"",(VLOOKUP($E36,'A-1 Site Habitat Baseline'!$D$1:$X$258,13,FALSE))))</f>
        <v/>
      </c>
      <c r="P36" s="237" t="str">
        <f>IFERROR(INDEX('G-1 All Habitats'!$AG$3:$AG$15,MATCH(Q36,'G-1 All Habitats'!$AF$3:$AF$15,0)),"")</f>
        <v/>
      </c>
      <c r="Q36" s="238" t="str">
        <f t="shared" si="1"/>
        <v/>
      </c>
      <c r="R36" s="238" t="str">
        <f t="shared" si="10"/>
        <v/>
      </c>
      <c r="S36" s="392" t="str">
        <f>IFERROR(INDEX('G-1 All Habitats'!$B$3:$B$129,MATCH(R36,'G-1 All Habitats'!$A$3:$A$129,0)),"")</f>
        <v/>
      </c>
      <c r="T36" s="498" t="str">
        <f t="shared" si="2"/>
        <v/>
      </c>
      <c r="U36" s="499" t="str">
        <f t="shared" si="3"/>
        <v/>
      </c>
      <c r="V36" s="537" t="str">
        <f t="shared" si="4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79"/>
      <c r="Z36" s="524" t="str">
        <f>IFERROR(INDEX('G-8 Condition Look up'!$A$3:$H$130,MATCH(S36,'G-8 Condition Look up'!$A$3:$A$130,0),MATCH(Y36,'G-8 Condition Look up'!$A$3:$H$3,0)),"")</f>
        <v/>
      </c>
      <c r="AA36" s="71"/>
      <c r="AB36" s="52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9" t="str">
        <f t="shared" si="0"/>
        <v/>
      </c>
      <c r="AE36" s="82"/>
      <c r="AF36" s="82"/>
      <c r="AG36" s="507" t="str">
        <f t="shared" si="5"/>
        <v/>
      </c>
      <c r="AH36" s="521" t="str">
        <f t="shared" si="6"/>
        <v/>
      </c>
      <c r="AI36" s="522" t="str">
        <f>IF(AH36="Check Data","Check Data",IFERROR(VLOOKUP(AH36,'G-4 Temporal multipliers'!$A$4:$C$36,3,FALSE),""))</f>
        <v/>
      </c>
      <c r="AJ36" s="498" t="str">
        <f>IF(S36="","",VLOOKUP(S36,'G-3 Multipliers'!$A$2:$E$129,4,FALSE))</f>
        <v/>
      </c>
      <c r="AK36" s="507" t="str">
        <f t="shared" si="7"/>
        <v/>
      </c>
      <c r="AL36" s="507" t="str">
        <f t="shared" si="8"/>
        <v/>
      </c>
      <c r="AM36" s="540" t="str">
        <f>IFERROR(IF(F36="","",IF(AH36="Check Data ⚠","Check Data ⚠",VLOOKUP(AL36, 'G-3 Multipliers'!$P$2:$Q$6,2,FALSE))),"")</f>
        <v/>
      </c>
      <c r="AN36" s="513" t="str">
        <f t="shared" si="9"/>
        <v/>
      </c>
      <c r="AO36" s="239"/>
      <c r="AP36" s="240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1" t="str">
        <f>'A-1 Site Habitat Baseline'!AL36</f>
        <v/>
      </c>
      <c r="F37" s="520" t="str">
        <f>IF(E37="","",IF(ISNA(VLOOKUP($E37,'A-1 Site Habitat Baseline'!$D$1:$O$258,4,FALSE)),"",(VLOOKUP($E37,'A-1 Site Habitat Baseline'!$D$1:$O$258,4,FALSE))))</f>
        <v/>
      </c>
      <c r="G37" s="520" t="str">
        <f>IF(E37="","",IF(ISNA(VLOOKUP($E37,'A-1 Site Habitat Baseline'!$D$1:$O$258,5,FALSE)),"",(VLOOKUP($E37,'A-1 Site Habitat Baseline'!$D$1:$O$258,5,FALSE))))</f>
        <v/>
      </c>
      <c r="H37" s="520" t="str">
        <f>IF(E37="","",IF(ISNA(VLOOKUP($E37,'A-1 Site Habitat Baseline'!$D$1:$O$258,6,FALSE)),"",(VLOOKUP($E37,'A-1 Site Habitat Baseline'!$D$1:$O$258,6,FALSE))))</f>
        <v/>
      </c>
      <c r="I37" s="520" t="str">
        <f>IF(E37="","",IF(ISNA(VLOOKUP($E37,'A-1 Site Habitat Baseline'!$D$1:$O$258,7,FALSE)),"",(VLOOKUP($E37,'A-1 Site Habitat Baseline'!$D$1:$O$258,7,FALSE))))</f>
        <v/>
      </c>
      <c r="J37" s="520" t="str">
        <f>IF(E37="","",IF(ISNA(VLOOKUP($E37,'A-1 Site Habitat Baseline'!$D$1:$O$258,8,FALSE)),"",(VLOOKUP($E37,'A-1 Site Habitat Baseline'!$D$1:$O$258,8,FALSE))))</f>
        <v/>
      </c>
      <c r="K37" s="520" t="str">
        <f>IF(E37="","",IF(ISNA(VLOOKUP($E37,'A-1 Site Habitat Baseline'!$D$1:$O$258,9,FALSE)),"",(VLOOKUP($E37,'A-1 Site Habitat Baseline'!$D$1:$O$258,9,FALSE))))</f>
        <v/>
      </c>
      <c r="L37" s="520" t="str">
        <f>IF(E37="","",IF(ISNA(VLOOKUP($E37,'A-1 Site Habitat Baseline'!$D$1:$O$258,11,FALSE)),"",(VLOOKUP($E37,'A-1 Site Habitat Baseline'!$D$1:$O$258,11,FALSE))))</f>
        <v/>
      </c>
      <c r="M37" s="520" t="str">
        <f>IF(E37="","",IF(ISNA(VLOOKUP($E37,'A-1 Site Habitat Baseline'!$D$1:$O$258,12,FALSE)),"",(VLOOKUP($E37,'A-1 Site Habitat Baseline'!$D$1:$O$258,12,FALSE))))</f>
        <v/>
      </c>
      <c r="N37" s="532" t="str">
        <f>IF(E37="","",IF(ISNA(VLOOKUP($E37,'A-1 Site Habitat Baseline'!$D$1:$X$258,14,FALSE)),"",(VLOOKUP($E37,'A-1 Site Habitat Baseline'!$D$1:$X$258,14,FALSE))))</f>
        <v/>
      </c>
      <c r="O37" s="524" t="str">
        <f>IF(E37="","",IF(ISNA(VLOOKUP($E37,'A-1 Site Habitat Baseline'!$D$1:$X$258,16,FALSE)),"",(VLOOKUP($E37,'A-1 Site Habitat Baseline'!$D$1:$X$258,13,FALSE))))</f>
        <v/>
      </c>
      <c r="P37" s="237" t="str">
        <f>IFERROR(INDEX('G-1 All Habitats'!$AG$3:$AG$15,MATCH(Q37,'G-1 All Habitats'!$AF$3:$AF$15,0)),"")</f>
        <v/>
      </c>
      <c r="Q37" s="238" t="str">
        <f t="shared" si="1"/>
        <v/>
      </c>
      <c r="R37" s="238" t="str">
        <f t="shared" si="10"/>
        <v/>
      </c>
      <c r="S37" s="392" t="str">
        <f>IFERROR(INDEX('G-1 All Habitats'!$B$3:$B$129,MATCH(R37,'G-1 All Habitats'!$A$3:$A$129,0)),"")</f>
        <v/>
      </c>
      <c r="T37" s="498" t="str">
        <f t="shared" si="2"/>
        <v/>
      </c>
      <c r="U37" s="499" t="str">
        <f t="shared" si="3"/>
        <v/>
      </c>
      <c r="V37" s="537" t="str">
        <f t="shared" si="4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79"/>
      <c r="Z37" s="524" t="str">
        <f>IFERROR(INDEX('G-8 Condition Look up'!$A$3:$H$130,MATCH(S37,'G-8 Condition Look up'!$A$3:$A$130,0),MATCH(Y37,'G-8 Condition Look up'!$A$3:$H$3,0)),"")</f>
        <v/>
      </c>
      <c r="AA37" s="71"/>
      <c r="AB37" s="52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9" t="str">
        <f t="shared" si="0"/>
        <v/>
      </c>
      <c r="AE37" s="82"/>
      <c r="AF37" s="82"/>
      <c r="AG37" s="507" t="str">
        <f t="shared" si="5"/>
        <v/>
      </c>
      <c r="AH37" s="521" t="str">
        <f t="shared" si="6"/>
        <v/>
      </c>
      <c r="AI37" s="522" t="str">
        <f>IF(AH37="Check Data","Check Data",IFERROR(VLOOKUP(AH37,'G-4 Temporal multipliers'!$A$4:$C$36,3,FALSE),""))</f>
        <v/>
      </c>
      <c r="AJ37" s="498" t="str">
        <f>IF(S37="","",VLOOKUP(S37,'G-3 Multipliers'!$A$2:$E$129,4,FALSE))</f>
        <v/>
      </c>
      <c r="AK37" s="507" t="str">
        <f t="shared" si="7"/>
        <v/>
      </c>
      <c r="AL37" s="507" t="str">
        <f t="shared" si="8"/>
        <v/>
      </c>
      <c r="AM37" s="540" t="str">
        <f>IFERROR(IF(F37="","",IF(AH37="Check Data ⚠","Check Data ⚠",VLOOKUP(AL37, 'G-3 Multipliers'!$P$2:$Q$6,2,FALSE))),"")</f>
        <v/>
      </c>
      <c r="AN37" s="513" t="str">
        <f t="shared" si="9"/>
        <v/>
      </c>
      <c r="AO37" s="239"/>
      <c r="AP37" s="240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1" t="str">
        <f>'A-1 Site Habitat Baseline'!AL37</f>
        <v/>
      </c>
      <c r="F38" s="520" t="str">
        <f>IF(E38="","",IF(ISNA(VLOOKUP($E38,'A-1 Site Habitat Baseline'!$D$1:$O$258,4,FALSE)),"",(VLOOKUP($E38,'A-1 Site Habitat Baseline'!$D$1:$O$258,4,FALSE))))</f>
        <v/>
      </c>
      <c r="G38" s="520" t="str">
        <f>IF(E38="","",IF(ISNA(VLOOKUP($E38,'A-1 Site Habitat Baseline'!$D$1:$O$258,5,FALSE)),"",(VLOOKUP($E38,'A-1 Site Habitat Baseline'!$D$1:$O$258,5,FALSE))))</f>
        <v/>
      </c>
      <c r="H38" s="520" t="str">
        <f>IF(E38="","",IF(ISNA(VLOOKUP($E38,'A-1 Site Habitat Baseline'!$D$1:$O$258,6,FALSE)),"",(VLOOKUP($E38,'A-1 Site Habitat Baseline'!$D$1:$O$258,6,FALSE))))</f>
        <v/>
      </c>
      <c r="I38" s="520" t="str">
        <f>IF(E38="","",IF(ISNA(VLOOKUP($E38,'A-1 Site Habitat Baseline'!$D$1:$O$258,7,FALSE)),"",(VLOOKUP($E38,'A-1 Site Habitat Baseline'!$D$1:$O$258,7,FALSE))))</f>
        <v/>
      </c>
      <c r="J38" s="520" t="str">
        <f>IF(E38="","",IF(ISNA(VLOOKUP($E38,'A-1 Site Habitat Baseline'!$D$1:$O$258,8,FALSE)),"",(VLOOKUP($E38,'A-1 Site Habitat Baseline'!$D$1:$O$258,8,FALSE))))</f>
        <v/>
      </c>
      <c r="K38" s="520" t="str">
        <f>IF(E38="","",IF(ISNA(VLOOKUP($E38,'A-1 Site Habitat Baseline'!$D$1:$O$258,9,FALSE)),"",(VLOOKUP($E38,'A-1 Site Habitat Baseline'!$D$1:$O$258,9,FALSE))))</f>
        <v/>
      </c>
      <c r="L38" s="520" t="str">
        <f>IF(E38="","",IF(ISNA(VLOOKUP($E38,'A-1 Site Habitat Baseline'!$D$1:$O$258,11,FALSE)),"",(VLOOKUP($E38,'A-1 Site Habitat Baseline'!$D$1:$O$258,11,FALSE))))</f>
        <v/>
      </c>
      <c r="M38" s="520" t="str">
        <f>IF(E38="","",IF(ISNA(VLOOKUP($E38,'A-1 Site Habitat Baseline'!$D$1:$O$258,12,FALSE)),"",(VLOOKUP($E38,'A-1 Site Habitat Baseline'!$D$1:$O$258,12,FALSE))))</f>
        <v/>
      </c>
      <c r="N38" s="532" t="str">
        <f>IF(E38="","",IF(ISNA(VLOOKUP($E38,'A-1 Site Habitat Baseline'!$D$1:$X$258,14,FALSE)),"",(VLOOKUP($E38,'A-1 Site Habitat Baseline'!$D$1:$X$258,14,FALSE))))</f>
        <v/>
      </c>
      <c r="O38" s="524" t="str">
        <f>IF(E38="","",IF(ISNA(VLOOKUP($E38,'A-1 Site Habitat Baseline'!$D$1:$X$258,16,FALSE)),"",(VLOOKUP($E38,'A-1 Site Habitat Baseline'!$D$1:$X$258,13,FALSE))))</f>
        <v/>
      </c>
      <c r="P38" s="237" t="str">
        <f>IFERROR(INDEX('G-1 All Habitats'!$AG$3:$AG$15,MATCH(Q38,'G-1 All Habitats'!$AF$3:$AF$15,0)),"")</f>
        <v/>
      </c>
      <c r="Q38" s="238" t="str">
        <f t="shared" si="1"/>
        <v/>
      </c>
      <c r="R38" s="238" t="str">
        <f t="shared" si="10"/>
        <v/>
      </c>
      <c r="S38" s="392" t="str">
        <f>IFERROR(INDEX('G-1 All Habitats'!$B$3:$B$129,MATCH(R38,'G-1 All Habitats'!$A$3:$A$129,0)),"")</f>
        <v/>
      </c>
      <c r="T38" s="498" t="str">
        <f t="shared" si="2"/>
        <v/>
      </c>
      <c r="U38" s="499" t="str">
        <f t="shared" si="3"/>
        <v/>
      </c>
      <c r="V38" s="537" t="str">
        <f t="shared" si="4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79"/>
      <c r="Z38" s="524" t="str">
        <f>IFERROR(INDEX('G-8 Condition Look up'!$A$3:$H$130,MATCH(S38,'G-8 Condition Look up'!$A$3:$A$130,0),MATCH(Y38,'G-8 Condition Look up'!$A$3:$H$3,0)),"")</f>
        <v/>
      </c>
      <c r="AA38" s="71"/>
      <c r="AB38" s="52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9" t="str">
        <f t="shared" si="0"/>
        <v/>
      </c>
      <c r="AE38" s="82"/>
      <c r="AF38" s="82"/>
      <c r="AG38" s="507" t="str">
        <f t="shared" si="5"/>
        <v/>
      </c>
      <c r="AH38" s="521" t="str">
        <f t="shared" si="6"/>
        <v/>
      </c>
      <c r="AI38" s="522" t="str">
        <f>IF(AH38="Check Data","Check Data",IFERROR(VLOOKUP(AH38,'G-4 Temporal multipliers'!$A$4:$C$36,3,FALSE),""))</f>
        <v/>
      </c>
      <c r="AJ38" s="498" t="str">
        <f>IF(S38="","",VLOOKUP(S38,'G-3 Multipliers'!$A$2:$E$129,4,FALSE))</f>
        <v/>
      </c>
      <c r="AK38" s="507" t="str">
        <f t="shared" si="7"/>
        <v/>
      </c>
      <c r="AL38" s="507" t="str">
        <f t="shared" si="8"/>
        <v/>
      </c>
      <c r="AM38" s="540" t="str">
        <f>IFERROR(IF(F38="","",IF(AH38="Check Data ⚠","Check Data ⚠",VLOOKUP(AL38, 'G-3 Multipliers'!$P$2:$Q$6,2,FALSE))),"")</f>
        <v/>
      </c>
      <c r="AN38" s="513" t="str">
        <f t="shared" si="9"/>
        <v/>
      </c>
      <c r="AO38" s="239"/>
      <c r="AP38" s="240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1" t="str">
        <f>'A-1 Site Habitat Baseline'!AL38</f>
        <v/>
      </c>
      <c r="F39" s="520" t="str">
        <f>IF(E39="","",IF(ISNA(VLOOKUP($E39,'A-1 Site Habitat Baseline'!$D$1:$O$258,4,FALSE)),"",(VLOOKUP($E39,'A-1 Site Habitat Baseline'!$D$1:$O$258,4,FALSE))))</f>
        <v/>
      </c>
      <c r="G39" s="520" t="str">
        <f>IF(E39="","",IF(ISNA(VLOOKUP($E39,'A-1 Site Habitat Baseline'!$D$1:$O$258,5,FALSE)),"",(VLOOKUP($E39,'A-1 Site Habitat Baseline'!$D$1:$O$258,5,FALSE))))</f>
        <v/>
      </c>
      <c r="H39" s="520" t="str">
        <f>IF(E39="","",IF(ISNA(VLOOKUP($E39,'A-1 Site Habitat Baseline'!$D$1:$O$258,6,FALSE)),"",(VLOOKUP($E39,'A-1 Site Habitat Baseline'!$D$1:$O$258,6,FALSE))))</f>
        <v/>
      </c>
      <c r="I39" s="520" t="str">
        <f>IF(E39="","",IF(ISNA(VLOOKUP($E39,'A-1 Site Habitat Baseline'!$D$1:$O$258,7,FALSE)),"",(VLOOKUP($E39,'A-1 Site Habitat Baseline'!$D$1:$O$258,7,FALSE))))</f>
        <v/>
      </c>
      <c r="J39" s="520" t="str">
        <f>IF(E39="","",IF(ISNA(VLOOKUP($E39,'A-1 Site Habitat Baseline'!$D$1:$O$258,8,FALSE)),"",(VLOOKUP($E39,'A-1 Site Habitat Baseline'!$D$1:$O$258,8,FALSE))))</f>
        <v/>
      </c>
      <c r="K39" s="520" t="str">
        <f>IF(E39="","",IF(ISNA(VLOOKUP($E39,'A-1 Site Habitat Baseline'!$D$1:$O$258,9,FALSE)),"",(VLOOKUP($E39,'A-1 Site Habitat Baseline'!$D$1:$O$258,9,FALSE))))</f>
        <v/>
      </c>
      <c r="L39" s="520" t="str">
        <f>IF(E39="","",IF(ISNA(VLOOKUP($E39,'A-1 Site Habitat Baseline'!$D$1:$O$258,11,FALSE)),"",(VLOOKUP($E39,'A-1 Site Habitat Baseline'!$D$1:$O$258,11,FALSE))))</f>
        <v/>
      </c>
      <c r="M39" s="520" t="str">
        <f>IF(E39="","",IF(ISNA(VLOOKUP($E39,'A-1 Site Habitat Baseline'!$D$1:$O$258,12,FALSE)),"",(VLOOKUP($E39,'A-1 Site Habitat Baseline'!$D$1:$O$258,12,FALSE))))</f>
        <v/>
      </c>
      <c r="N39" s="532" t="str">
        <f>IF(E39="","",IF(ISNA(VLOOKUP($E39,'A-1 Site Habitat Baseline'!$D$1:$X$258,14,FALSE)),"",(VLOOKUP($E39,'A-1 Site Habitat Baseline'!$D$1:$X$258,14,FALSE))))</f>
        <v/>
      </c>
      <c r="O39" s="524" t="str">
        <f>IF(E39="","",IF(ISNA(VLOOKUP($E39,'A-1 Site Habitat Baseline'!$D$1:$X$258,16,FALSE)),"",(VLOOKUP($E39,'A-1 Site Habitat Baseline'!$D$1:$X$258,13,FALSE))))</f>
        <v/>
      </c>
      <c r="P39" s="237" t="str">
        <f>IFERROR(INDEX('G-1 All Habitats'!$AG$3:$AG$15,MATCH(Q39,'G-1 All Habitats'!$AF$3:$AF$15,0)),"")</f>
        <v/>
      </c>
      <c r="Q39" s="238" t="str">
        <f t="shared" si="1"/>
        <v/>
      </c>
      <c r="R39" s="238" t="str">
        <f t="shared" si="10"/>
        <v/>
      </c>
      <c r="S39" s="392" t="str">
        <f>IFERROR(INDEX('G-1 All Habitats'!$B$3:$B$129,MATCH(R39,'G-1 All Habitats'!$A$3:$A$129,0)),"")</f>
        <v/>
      </c>
      <c r="T39" s="498" t="str">
        <f t="shared" si="2"/>
        <v/>
      </c>
      <c r="U39" s="499" t="str">
        <f t="shared" si="3"/>
        <v/>
      </c>
      <c r="V39" s="537" t="str">
        <f t="shared" si="4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79"/>
      <c r="Z39" s="524" t="str">
        <f>IFERROR(INDEX('G-8 Condition Look up'!$A$3:$H$130,MATCH(S39,'G-8 Condition Look up'!$A$3:$A$130,0),MATCH(Y39,'G-8 Condition Look up'!$A$3:$H$3,0)),"")</f>
        <v/>
      </c>
      <c r="AA39" s="71"/>
      <c r="AB39" s="52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9" t="str">
        <f t="shared" si="0"/>
        <v/>
      </c>
      <c r="AE39" s="82"/>
      <c r="AF39" s="82"/>
      <c r="AG39" s="507" t="str">
        <f t="shared" si="5"/>
        <v/>
      </c>
      <c r="AH39" s="521" t="str">
        <f t="shared" si="6"/>
        <v/>
      </c>
      <c r="AI39" s="522" t="str">
        <f>IF(AH39="Check Data","Check Data",IFERROR(VLOOKUP(AH39,'G-4 Temporal multipliers'!$A$4:$C$36,3,FALSE),""))</f>
        <v/>
      </c>
      <c r="AJ39" s="498" t="str">
        <f>IF(S39="","",VLOOKUP(S39,'G-3 Multipliers'!$A$2:$E$129,4,FALSE))</f>
        <v/>
      </c>
      <c r="AK39" s="507" t="str">
        <f t="shared" si="7"/>
        <v/>
      </c>
      <c r="AL39" s="507" t="str">
        <f t="shared" si="8"/>
        <v/>
      </c>
      <c r="AM39" s="540" t="str">
        <f>IFERROR(IF(F39="","",IF(AH39="Check Data ⚠","Check Data ⚠",VLOOKUP(AL39, 'G-3 Multipliers'!$P$2:$Q$6,2,FALSE))),"")</f>
        <v/>
      </c>
      <c r="AN39" s="513" t="str">
        <f t="shared" si="9"/>
        <v/>
      </c>
      <c r="AO39" s="239"/>
      <c r="AP39" s="240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1" t="str">
        <f>'A-1 Site Habitat Baseline'!AL39</f>
        <v/>
      </c>
      <c r="F40" s="520" t="str">
        <f>IF(E40="","",IF(ISNA(VLOOKUP($E40,'A-1 Site Habitat Baseline'!$D$1:$O$258,4,FALSE)),"",(VLOOKUP($E40,'A-1 Site Habitat Baseline'!$D$1:$O$258,4,FALSE))))</f>
        <v/>
      </c>
      <c r="G40" s="520" t="str">
        <f>IF(E40="","",IF(ISNA(VLOOKUP($E40,'A-1 Site Habitat Baseline'!$D$1:$O$258,5,FALSE)),"",(VLOOKUP($E40,'A-1 Site Habitat Baseline'!$D$1:$O$258,5,FALSE))))</f>
        <v/>
      </c>
      <c r="H40" s="520" t="str">
        <f>IF(E40="","",IF(ISNA(VLOOKUP($E40,'A-1 Site Habitat Baseline'!$D$1:$O$258,6,FALSE)),"",(VLOOKUP($E40,'A-1 Site Habitat Baseline'!$D$1:$O$258,6,FALSE))))</f>
        <v/>
      </c>
      <c r="I40" s="520" t="str">
        <f>IF(E40="","",IF(ISNA(VLOOKUP($E40,'A-1 Site Habitat Baseline'!$D$1:$O$258,7,FALSE)),"",(VLOOKUP($E40,'A-1 Site Habitat Baseline'!$D$1:$O$258,7,FALSE))))</f>
        <v/>
      </c>
      <c r="J40" s="520" t="str">
        <f>IF(E40="","",IF(ISNA(VLOOKUP($E40,'A-1 Site Habitat Baseline'!$D$1:$O$258,8,FALSE)),"",(VLOOKUP($E40,'A-1 Site Habitat Baseline'!$D$1:$O$258,8,FALSE))))</f>
        <v/>
      </c>
      <c r="K40" s="520" t="str">
        <f>IF(E40="","",IF(ISNA(VLOOKUP($E40,'A-1 Site Habitat Baseline'!$D$1:$O$258,9,FALSE)),"",(VLOOKUP($E40,'A-1 Site Habitat Baseline'!$D$1:$O$258,9,FALSE))))</f>
        <v/>
      </c>
      <c r="L40" s="520" t="str">
        <f>IF(E40="","",IF(ISNA(VLOOKUP($E40,'A-1 Site Habitat Baseline'!$D$1:$O$258,11,FALSE)),"",(VLOOKUP($E40,'A-1 Site Habitat Baseline'!$D$1:$O$258,11,FALSE))))</f>
        <v/>
      </c>
      <c r="M40" s="520" t="str">
        <f>IF(E40="","",IF(ISNA(VLOOKUP($E40,'A-1 Site Habitat Baseline'!$D$1:$O$258,12,FALSE)),"",(VLOOKUP($E40,'A-1 Site Habitat Baseline'!$D$1:$O$258,12,FALSE))))</f>
        <v/>
      </c>
      <c r="N40" s="532" t="str">
        <f>IF(E40="","",IF(ISNA(VLOOKUP($E40,'A-1 Site Habitat Baseline'!$D$1:$X$258,14,FALSE)),"",(VLOOKUP($E40,'A-1 Site Habitat Baseline'!$D$1:$X$258,14,FALSE))))</f>
        <v/>
      </c>
      <c r="O40" s="524" t="str">
        <f>IF(E40="","",IF(ISNA(VLOOKUP($E40,'A-1 Site Habitat Baseline'!$D$1:$X$258,16,FALSE)),"",(VLOOKUP($E40,'A-1 Site Habitat Baseline'!$D$1:$X$258,13,FALSE))))</f>
        <v/>
      </c>
      <c r="P40" s="237" t="str">
        <f>IFERROR(INDEX('G-1 All Habitats'!$AG$3:$AG$15,MATCH(Q40,'G-1 All Habitats'!$AF$3:$AF$15,0)),"")</f>
        <v/>
      </c>
      <c r="Q40" s="238" t="str">
        <f t="shared" si="1"/>
        <v/>
      </c>
      <c r="R40" s="238" t="str">
        <f t="shared" si="10"/>
        <v/>
      </c>
      <c r="S40" s="392" t="str">
        <f>IFERROR(INDEX('G-1 All Habitats'!$B$3:$B$129,MATCH(R40,'G-1 All Habitats'!$A$3:$A$129,0)),"")</f>
        <v/>
      </c>
      <c r="T40" s="498" t="str">
        <f t="shared" si="2"/>
        <v/>
      </c>
      <c r="U40" s="499" t="str">
        <f t="shared" si="3"/>
        <v/>
      </c>
      <c r="V40" s="537" t="str">
        <f t="shared" si="4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79"/>
      <c r="Z40" s="524" t="str">
        <f>IFERROR(INDEX('G-8 Condition Look up'!$A$3:$H$130,MATCH(S40,'G-8 Condition Look up'!$A$3:$A$130,0),MATCH(Y40,'G-8 Condition Look up'!$A$3:$H$3,0)),"")</f>
        <v/>
      </c>
      <c r="AA40" s="71"/>
      <c r="AB40" s="52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9" t="str">
        <f t="shared" si="0"/>
        <v/>
      </c>
      <c r="AE40" s="82"/>
      <c r="AF40" s="82"/>
      <c r="AG40" s="507" t="str">
        <f t="shared" si="5"/>
        <v/>
      </c>
      <c r="AH40" s="521" t="str">
        <f t="shared" si="6"/>
        <v/>
      </c>
      <c r="AI40" s="522" t="str">
        <f>IF(AH40="Check Data","Check Data",IFERROR(VLOOKUP(AH40,'G-4 Temporal multipliers'!$A$4:$C$36,3,FALSE),""))</f>
        <v/>
      </c>
      <c r="AJ40" s="498" t="str">
        <f>IF(S40="","",VLOOKUP(S40,'G-3 Multipliers'!$A$2:$E$129,4,FALSE))</f>
        <v/>
      </c>
      <c r="AK40" s="507" t="str">
        <f t="shared" si="7"/>
        <v/>
      </c>
      <c r="AL40" s="507" t="str">
        <f t="shared" si="8"/>
        <v/>
      </c>
      <c r="AM40" s="540" t="str">
        <f>IFERROR(IF(F40="","",IF(AH40="Check Data ⚠","Check Data ⚠",VLOOKUP(AL40, 'G-3 Multipliers'!$P$2:$Q$6,2,FALSE))),"")</f>
        <v/>
      </c>
      <c r="AN40" s="513" t="str">
        <f t="shared" si="9"/>
        <v/>
      </c>
      <c r="AO40" s="239"/>
      <c r="AP40" s="240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1" t="str">
        <f>'A-1 Site Habitat Baseline'!AL40</f>
        <v/>
      </c>
      <c r="F41" s="520" t="str">
        <f>IF(E41="","",IF(ISNA(VLOOKUP($E41,'A-1 Site Habitat Baseline'!$D$1:$O$258,4,FALSE)),"",(VLOOKUP($E41,'A-1 Site Habitat Baseline'!$D$1:$O$258,4,FALSE))))</f>
        <v/>
      </c>
      <c r="G41" s="520" t="str">
        <f>IF(E41="","",IF(ISNA(VLOOKUP($E41,'A-1 Site Habitat Baseline'!$D$1:$O$258,5,FALSE)),"",(VLOOKUP($E41,'A-1 Site Habitat Baseline'!$D$1:$O$258,5,FALSE))))</f>
        <v/>
      </c>
      <c r="H41" s="520" t="str">
        <f>IF(E41="","",IF(ISNA(VLOOKUP($E41,'A-1 Site Habitat Baseline'!$D$1:$O$258,6,FALSE)),"",(VLOOKUP($E41,'A-1 Site Habitat Baseline'!$D$1:$O$258,6,FALSE))))</f>
        <v/>
      </c>
      <c r="I41" s="520" t="str">
        <f>IF(E41="","",IF(ISNA(VLOOKUP($E41,'A-1 Site Habitat Baseline'!$D$1:$O$258,7,FALSE)),"",(VLOOKUP($E41,'A-1 Site Habitat Baseline'!$D$1:$O$258,7,FALSE))))</f>
        <v/>
      </c>
      <c r="J41" s="520" t="str">
        <f>IF(E41="","",IF(ISNA(VLOOKUP($E41,'A-1 Site Habitat Baseline'!$D$1:$O$258,8,FALSE)),"",(VLOOKUP($E41,'A-1 Site Habitat Baseline'!$D$1:$O$258,8,FALSE))))</f>
        <v/>
      </c>
      <c r="K41" s="520" t="str">
        <f>IF(E41="","",IF(ISNA(VLOOKUP($E41,'A-1 Site Habitat Baseline'!$D$1:$O$258,9,FALSE)),"",(VLOOKUP($E41,'A-1 Site Habitat Baseline'!$D$1:$O$258,9,FALSE))))</f>
        <v/>
      </c>
      <c r="L41" s="520" t="str">
        <f>IF(E41="","",IF(ISNA(VLOOKUP($E41,'A-1 Site Habitat Baseline'!$D$1:$O$258,11,FALSE)),"",(VLOOKUP($E41,'A-1 Site Habitat Baseline'!$D$1:$O$258,11,FALSE))))</f>
        <v/>
      </c>
      <c r="M41" s="520" t="str">
        <f>IF(E41="","",IF(ISNA(VLOOKUP($E41,'A-1 Site Habitat Baseline'!$D$1:$O$258,12,FALSE)),"",(VLOOKUP($E41,'A-1 Site Habitat Baseline'!$D$1:$O$258,12,FALSE))))</f>
        <v/>
      </c>
      <c r="N41" s="532" t="str">
        <f>IF(E41="","",IF(ISNA(VLOOKUP($E41,'A-1 Site Habitat Baseline'!$D$1:$X$258,14,FALSE)),"",(VLOOKUP($E41,'A-1 Site Habitat Baseline'!$D$1:$X$258,14,FALSE))))</f>
        <v/>
      </c>
      <c r="O41" s="524" t="str">
        <f>IF(E41="","",IF(ISNA(VLOOKUP($E41,'A-1 Site Habitat Baseline'!$D$1:$X$258,16,FALSE)),"",(VLOOKUP($E41,'A-1 Site Habitat Baseline'!$D$1:$X$258,13,FALSE))))</f>
        <v/>
      </c>
      <c r="P41" s="237" t="str">
        <f>IFERROR(INDEX('G-1 All Habitats'!$AG$3:$AG$15,MATCH(Q41,'G-1 All Habitats'!$AF$3:$AF$15,0)),"")</f>
        <v/>
      </c>
      <c r="Q41" s="238" t="str">
        <f t="shared" si="1"/>
        <v/>
      </c>
      <c r="R41" s="238" t="str">
        <f t="shared" si="10"/>
        <v/>
      </c>
      <c r="S41" s="392" t="str">
        <f>IFERROR(INDEX('G-1 All Habitats'!$B$3:$B$129,MATCH(R41,'G-1 All Habitats'!$A$3:$A$129,0)),"")</f>
        <v/>
      </c>
      <c r="T41" s="498" t="str">
        <f t="shared" si="2"/>
        <v/>
      </c>
      <c r="U41" s="499" t="str">
        <f t="shared" si="3"/>
        <v/>
      </c>
      <c r="V41" s="537" t="str">
        <f t="shared" si="4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79"/>
      <c r="Z41" s="524" t="str">
        <f>IFERROR(INDEX('G-8 Condition Look up'!$A$3:$H$130,MATCH(S41,'G-8 Condition Look up'!$A$3:$A$130,0),MATCH(Y41,'G-8 Condition Look up'!$A$3:$H$3,0)),"")</f>
        <v/>
      </c>
      <c r="AA41" s="71"/>
      <c r="AB41" s="52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9" t="str">
        <f t="shared" si="0"/>
        <v/>
      </c>
      <c r="AE41" s="82"/>
      <c r="AF41" s="82"/>
      <c r="AG41" s="507" t="str">
        <f t="shared" si="5"/>
        <v/>
      </c>
      <c r="AH41" s="521" t="str">
        <f t="shared" si="6"/>
        <v/>
      </c>
      <c r="AI41" s="522" t="str">
        <f>IF(AH41="Check Data","Check Data",IFERROR(VLOOKUP(AH41,'G-4 Temporal multipliers'!$A$4:$C$36,3,FALSE),""))</f>
        <v/>
      </c>
      <c r="AJ41" s="498" t="str">
        <f>IF(S41="","",VLOOKUP(S41,'G-3 Multipliers'!$A$2:$E$129,4,FALSE))</f>
        <v/>
      </c>
      <c r="AK41" s="507" t="str">
        <f t="shared" si="7"/>
        <v/>
      </c>
      <c r="AL41" s="507" t="str">
        <f t="shared" si="8"/>
        <v/>
      </c>
      <c r="AM41" s="540" t="str">
        <f>IFERROR(IF(F41="","",IF(AH41="Check Data ⚠","Check Data ⚠",VLOOKUP(AL41, 'G-3 Multipliers'!$P$2:$Q$6,2,FALSE))),"")</f>
        <v/>
      </c>
      <c r="AN41" s="513" t="str">
        <f t="shared" si="9"/>
        <v/>
      </c>
      <c r="AO41" s="239"/>
      <c r="AP41" s="240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1" t="str">
        <f>'A-1 Site Habitat Baseline'!AL41</f>
        <v/>
      </c>
      <c r="F42" s="520" t="str">
        <f>IF(E42="","",IF(ISNA(VLOOKUP($E42,'A-1 Site Habitat Baseline'!$D$1:$O$258,4,FALSE)),"",(VLOOKUP($E42,'A-1 Site Habitat Baseline'!$D$1:$O$258,4,FALSE))))</f>
        <v/>
      </c>
      <c r="G42" s="520" t="str">
        <f>IF(E42="","",IF(ISNA(VLOOKUP($E42,'A-1 Site Habitat Baseline'!$D$1:$O$258,5,FALSE)),"",(VLOOKUP($E42,'A-1 Site Habitat Baseline'!$D$1:$O$258,5,FALSE))))</f>
        <v/>
      </c>
      <c r="H42" s="520" t="str">
        <f>IF(E42="","",IF(ISNA(VLOOKUP($E42,'A-1 Site Habitat Baseline'!$D$1:$O$258,6,FALSE)),"",(VLOOKUP($E42,'A-1 Site Habitat Baseline'!$D$1:$O$258,6,FALSE))))</f>
        <v/>
      </c>
      <c r="I42" s="520" t="str">
        <f>IF(E42="","",IF(ISNA(VLOOKUP($E42,'A-1 Site Habitat Baseline'!$D$1:$O$258,7,FALSE)),"",(VLOOKUP($E42,'A-1 Site Habitat Baseline'!$D$1:$O$258,7,FALSE))))</f>
        <v/>
      </c>
      <c r="J42" s="520" t="str">
        <f>IF(E42="","",IF(ISNA(VLOOKUP($E42,'A-1 Site Habitat Baseline'!$D$1:$O$258,8,FALSE)),"",(VLOOKUP($E42,'A-1 Site Habitat Baseline'!$D$1:$O$258,8,FALSE))))</f>
        <v/>
      </c>
      <c r="K42" s="520" t="str">
        <f>IF(E42="","",IF(ISNA(VLOOKUP($E42,'A-1 Site Habitat Baseline'!$D$1:$O$258,9,FALSE)),"",(VLOOKUP($E42,'A-1 Site Habitat Baseline'!$D$1:$O$258,9,FALSE))))</f>
        <v/>
      </c>
      <c r="L42" s="520" t="str">
        <f>IF(E42="","",IF(ISNA(VLOOKUP($E42,'A-1 Site Habitat Baseline'!$D$1:$O$258,11,FALSE)),"",(VLOOKUP($E42,'A-1 Site Habitat Baseline'!$D$1:$O$258,11,FALSE))))</f>
        <v/>
      </c>
      <c r="M42" s="520" t="str">
        <f>IF(E42="","",IF(ISNA(VLOOKUP($E42,'A-1 Site Habitat Baseline'!$D$1:$O$258,12,FALSE)),"",(VLOOKUP($E42,'A-1 Site Habitat Baseline'!$D$1:$O$258,12,FALSE))))</f>
        <v/>
      </c>
      <c r="N42" s="532" t="str">
        <f>IF(E42="","",IF(ISNA(VLOOKUP($E42,'A-1 Site Habitat Baseline'!$D$1:$X$258,14,FALSE)),"",(VLOOKUP($E42,'A-1 Site Habitat Baseline'!$D$1:$X$258,14,FALSE))))</f>
        <v/>
      </c>
      <c r="O42" s="524" t="str">
        <f>IF(E42="","",IF(ISNA(VLOOKUP($E42,'A-1 Site Habitat Baseline'!$D$1:$X$258,16,FALSE)),"",(VLOOKUP($E42,'A-1 Site Habitat Baseline'!$D$1:$X$258,13,FALSE))))</f>
        <v/>
      </c>
      <c r="P42" s="237" t="str">
        <f>IFERROR(INDEX('G-1 All Habitats'!$AG$3:$AG$15,MATCH(Q42,'G-1 All Habitats'!$AF$3:$AF$15,0)),"")</f>
        <v/>
      </c>
      <c r="Q42" s="238" t="str">
        <f t="shared" si="1"/>
        <v/>
      </c>
      <c r="R42" s="238" t="str">
        <f t="shared" si="10"/>
        <v/>
      </c>
      <c r="S42" s="392" t="str">
        <f>IFERROR(INDEX('G-1 All Habitats'!$B$3:$B$129,MATCH(R42,'G-1 All Habitats'!$A$3:$A$129,0)),"")</f>
        <v/>
      </c>
      <c r="T42" s="498" t="str">
        <f t="shared" si="2"/>
        <v/>
      </c>
      <c r="U42" s="499" t="str">
        <f t="shared" si="3"/>
        <v/>
      </c>
      <c r="V42" s="537" t="str">
        <f t="shared" si="4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79"/>
      <c r="Z42" s="524" t="str">
        <f>IFERROR(INDEX('G-8 Condition Look up'!$A$3:$H$130,MATCH(S42,'G-8 Condition Look up'!$A$3:$A$130,0),MATCH(Y42,'G-8 Condition Look up'!$A$3:$H$3,0)),"")</f>
        <v/>
      </c>
      <c r="AA42" s="71"/>
      <c r="AB42" s="52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9" t="str">
        <f t="shared" si="0"/>
        <v/>
      </c>
      <c r="AE42" s="82"/>
      <c r="AF42" s="82"/>
      <c r="AG42" s="507" t="str">
        <f t="shared" si="5"/>
        <v/>
      </c>
      <c r="AH42" s="521" t="str">
        <f t="shared" si="6"/>
        <v/>
      </c>
      <c r="AI42" s="522" t="str">
        <f>IF(AH42="Check Data","Check Data",IFERROR(VLOOKUP(AH42,'G-4 Temporal multipliers'!$A$4:$C$36,3,FALSE),""))</f>
        <v/>
      </c>
      <c r="AJ42" s="498" t="str">
        <f>IF(S42="","",VLOOKUP(S42,'G-3 Multipliers'!$A$2:$E$129,4,FALSE))</f>
        <v/>
      </c>
      <c r="AK42" s="507" t="str">
        <f t="shared" si="7"/>
        <v/>
      </c>
      <c r="AL42" s="507" t="str">
        <f t="shared" si="8"/>
        <v/>
      </c>
      <c r="AM42" s="540" t="str">
        <f>IFERROR(IF(F42="","",IF(AH42="Check Data ⚠","Check Data ⚠",VLOOKUP(AL42, 'G-3 Multipliers'!$P$2:$Q$6,2,FALSE))),"")</f>
        <v/>
      </c>
      <c r="AN42" s="513" t="str">
        <f t="shared" si="9"/>
        <v/>
      </c>
      <c r="AO42" s="239"/>
      <c r="AP42" s="240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1" t="str">
        <f>'A-1 Site Habitat Baseline'!AL42</f>
        <v/>
      </c>
      <c r="F43" s="520" t="str">
        <f>IF(E43="","",IF(ISNA(VLOOKUP($E43,'A-1 Site Habitat Baseline'!$D$1:$O$258,4,FALSE)),"",(VLOOKUP($E43,'A-1 Site Habitat Baseline'!$D$1:$O$258,4,FALSE))))</f>
        <v/>
      </c>
      <c r="G43" s="520" t="str">
        <f>IF(E43="","",IF(ISNA(VLOOKUP($E43,'A-1 Site Habitat Baseline'!$D$1:$O$258,5,FALSE)),"",(VLOOKUP($E43,'A-1 Site Habitat Baseline'!$D$1:$O$258,5,FALSE))))</f>
        <v/>
      </c>
      <c r="H43" s="520" t="str">
        <f>IF(E43="","",IF(ISNA(VLOOKUP($E43,'A-1 Site Habitat Baseline'!$D$1:$O$258,6,FALSE)),"",(VLOOKUP($E43,'A-1 Site Habitat Baseline'!$D$1:$O$258,6,FALSE))))</f>
        <v/>
      </c>
      <c r="I43" s="520" t="str">
        <f>IF(E43="","",IF(ISNA(VLOOKUP($E43,'A-1 Site Habitat Baseline'!$D$1:$O$258,7,FALSE)),"",(VLOOKUP($E43,'A-1 Site Habitat Baseline'!$D$1:$O$258,7,FALSE))))</f>
        <v/>
      </c>
      <c r="J43" s="520" t="str">
        <f>IF(E43="","",IF(ISNA(VLOOKUP($E43,'A-1 Site Habitat Baseline'!$D$1:$O$258,8,FALSE)),"",(VLOOKUP($E43,'A-1 Site Habitat Baseline'!$D$1:$O$258,8,FALSE))))</f>
        <v/>
      </c>
      <c r="K43" s="520" t="str">
        <f>IF(E43="","",IF(ISNA(VLOOKUP($E43,'A-1 Site Habitat Baseline'!$D$1:$O$258,9,FALSE)),"",(VLOOKUP($E43,'A-1 Site Habitat Baseline'!$D$1:$O$258,9,FALSE))))</f>
        <v/>
      </c>
      <c r="L43" s="520" t="str">
        <f>IF(E43="","",IF(ISNA(VLOOKUP($E43,'A-1 Site Habitat Baseline'!$D$1:$O$258,11,FALSE)),"",(VLOOKUP($E43,'A-1 Site Habitat Baseline'!$D$1:$O$258,11,FALSE))))</f>
        <v/>
      </c>
      <c r="M43" s="520" t="str">
        <f>IF(E43="","",IF(ISNA(VLOOKUP($E43,'A-1 Site Habitat Baseline'!$D$1:$O$258,12,FALSE)),"",(VLOOKUP($E43,'A-1 Site Habitat Baseline'!$D$1:$O$258,12,FALSE))))</f>
        <v/>
      </c>
      <c r="N43" s="532" t="str">
        <f>IF(E43="","",IF(ISNA(VLOOKUP($E43,'A-1 Site Habitat Baseline'!$D$1:$X$258,14,FALSE)),"",(VLOOKUP($E43,'A-1 Site Habitat Baseline'!$D$1:$X$258,14,FALSE))))</f>
        <v/>
      </c>
      <c r="O43" s="524" t="str">
        <f>IF(E43="","",IF(ISNA(VLOOKUP($E43,'A-1 Site Habitat Baseline'!$D$1:$X$258,16,FALSE)),"",(VLOOKUP($E43,'A-1 Site Habitat Baseline'!$D$1:$X$258,13,FALSE))))</f>
        <v/>
      </c>
      <c r="P43" s="237" t="str">
        <f>IFERROR(INDEX('G-1 All Habitats'!$AG$3:$AG$15,MATCH(Q43,'G-1 All Habitats'!$AF$3:$AF$15,0)),"")</f>
        <v/>
      </c>
      <c r="Q43" s="238" t="str">
        <f t="shared" si="1"/>
        <v/>
      </c>
      <c r="R43" s="238" t="str">
        <f t="shared" si="10"/>
        <v/>
      </c>
      <c r="S43" s="392" t="str">
        <f>IFERROR(INDEX('G-1 All Habitats'!$B$3:$B$129,MATCH(R43,'G-1 All Habitats'!$A$3:$A$129,0)),"")</f>
        <v/>
      </c>
      <c r="T43" s="498" t="str">
        <f t="shared" si="2"/>
        <v/>
      </c>
      <c r="U43" s="499" t="str">
        <f t="shared" si="3"/>
        <v/>
      </c>
      <c r="V43" s="537" t="str">
        <f t="shared" si="4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79"/>
      <c r="Z43" s="524" t="str">
        <f>IFERROR(INDEX('G-8 Condition Look up'!$A$3:$H$130,MATCH(S43,'G-8 Condition Look up'!$A$3:$A$130,0),MATCH(Y43,'G-8 Condition Look up'!$A$3:$H$3,0)),"")</f>
        <v/>
      </c>
      <c r="AA43" s="71"/>
      <c r="AB43" s="52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9" t="str">
        <f t="shared" si="0"/>
        <v/>
      </c>
      <c r="AE43" s="82"/>
      <c r="AF43" s="82"/>
      <c r="AG43" s="507" t="str">
        <f t="shared" si="5"/>
        <v/>
      </c>
      <c r="AH43" s="521" t="str">
        <f t="shared" si="6"/>
        <v/>
      </c>
      <c r="AI43" s="522" t="str">
        <f>IF(AH43="Check Data","Check Data",IFERROR(VLOOKUP(AH43,'G-4 Temporal multipliers'!$A$4:$C$36,3,FALSE),""))</f>
        <v/>
      </c>
      <c r="AJ43" s="498" t="str">
        <f>IF(S43="","",VLOOKUP(S43,'G-3 Multipliers'!$A$2:$E$129,4,FALSE))</f>
        <v/>
      </c>
      <c r="AK43" s="507" t="str">
        <f t="shared" si="7"/>
        <v/>
      </c>
      <c r="AL43" s="507" t="str">
        <f t="shared" si="8"/>
        <v/>
      </c>
      <c r="AM43" s="540" t="str">
        <f>IFERROR(IF(F43="","",IF(AH43="Check Data ⚠","Check Data ⚠",VLOOKUP(AL43, 'G-3 Multipliers'!$P$2:$Q$6,2,FALSE))),"")</f>
        <v/>
      </c>
      <c r="AN43" s="513" t="str">
        <f t="shared" si="9"/>
        <v/>
      </c>
      <c r="AO43" s="239"/>
      <c r="AP43" s="240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1" t="str">
        <f>'A-1 Site Habitat Baseline'!AL43</f>
        <v/>
      </c>
      <c r="F44" s="520" t="str">
        <f>IF(E44="","",IF(ISNA(VLOOKUP($E44,'A-1 Site Habitat Baseline'!$D$1:$O$258,4,FALSE)),"",(VLOOKUP($E44,'A-1 Site Habitat Baseline'!$D$1:$O$258,4,FALSE))))</f>
        <v/>
      </c>
      <c r="G44" s="520" t="str">
        <f>IF(E44="","",IF(ISNA(VLOOKUP($E44,'A-1 Site Habitat Baseline'!$D$1:$O$258,5,FALSE)),"",(VLOOKUP($E44,'A-1 Site Habitat Baseline'!$D$1:$O$258,5,FALSE))))</f>
        <v/>
      </c>
      <c r="H44" s="520" t="str">
        <f>IF(E44="","",IF(ISNA(VLOOKUP($E44,'A-1 Site Habitat Baseline'!$D$1:$O$258,6,FALSE)),"",(VLOOKUP($E44,'A-1 Site Habitat Baseline'!$D$1:$O$258,6,FALSE))))</f>
        <v/>
      </c>
      <c r="I44" s="520" t="str">
        <f>IF(E44="","",IF(ISNA(VLOOKUP($E44,'A-1 Site Habitat Baseline'!$D$1:$O$258,7,FALSE)),"",(VLOOKUP($E44,'A-1 Site Habitat Baseline'!$D$1:$O$258,7,FALSE))))</f>
        <v/>
      </c>
      <c r="J44" s="520" t="str">
        <f>IF(E44="","",IF(ISNA(VLOOKUP($E44,'A-1 Site Habitat Baseline'!$D$1:$O$258,8,FALSE)),"",(VLOOKUP($E44,'A-1 Site Habitat Baseline'!$D$1:$O$258,8,FALSE))))</f>
        <v/>
      </c>
      <c r="K44" s="520" t="str">
        <f>IF(E44="","",IF(ISNA(VLOOKUP($E44,'A-1 Site Habitat Baseline'!$D$1:$O$258,9,FALSE)),"",(VLOOKUP($E44,'A-1 Site Habitat Baseline'!$D$1:$O$258,9,FALSE))))</f>
        <v/>
      </c>
      <c r="L44" s="520" t="str">
        <f>IF(E44="","",IF(ISNA(VLOOKUP($E44,'A-1 Site Habitat Baseline'!$D$1:$O$258,11,FALSE)),"",(VLOOKUP($E44,'A-1 Site Habitat Baseline'!$D$1:$O$258,11,FALSE))))</f>
        <v/>
      </c>
      <c r="M44" s="520" t="str">
        <f>IF(E44="","",IF(ISNA(VLOOKUP($E44,'A-1 Site Habitat Baseline'!$D$1:$O$258,12,FALSE)),"",(VLOOKUP($E44,'A-1 Site Habitat Baseline'!$D$1:$O$258,12,FALSE))))</f>
        <v/>
      </c>
      <c r="N44" s="532" t="str">
        <f>IF(E44="","",IF(ISNA(VLOOKUP($E44,'A-1 Site Habitat Baseline'!$D$1:$X$258,14,FALSE)),"",(VLOOKUP($E44,'A-1 Site Habitat Baseline'!$D$1:$X$258,14,FALSE))))</f>
        <v/>
      </c>
      <c r="O44" s="524" t="str">
        <f>IF(E44="","",IF(ISNA(VLOOKUP($E44,'A-1 Site Habitat Baseline'!$D$1:$X$258,16,FALSE)),"",(VLOOKUP($E44,'A-1 Site Habitat Baseline'!$D$1:$X$258,13,FALSE))))</f>
        <v/>
      </c>
      <c r="P44" s="237" t="str">
        <f>IFERROR(INDEX('G-1 All Habitats'!$AG$3:$AG$15,MATCH(Q44,'G-1 All Habitats'!$AF$3:$AF$15,0)),"")</f>
        <v/>
      </c>
      <c r="Q44" s="238" t="str">
        <f t="shared" si="1"/>
        <v/>
      </c>
      <c r="R44" s="238" t="str">
        <f t="shared" si="10"/>
        <v/>
      </c>
      <c r="S44" s="392" t="str">
        <f>IFERROR(INDEX('G-1 All Habitats'!$B$3:$B$129,MATCH(R44,'G-1 All Habitats'!$A$3:$A$129,0)),"")</f>
        <v/>
      </c>
      <c r="T44" s="498" t="str">
        <f t="shared" si="2"/>
        <v/>
      </c>
      <c r="U44" s="499" t="str">
        <f t="shared" si="3"/>
        <v/>
      </c>
      <c r="V44" s="537" t="str">
        <f t="shared" si="4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79"/>
      <c r="Z44" s="524" t="str">
        <f>IFERROR(INDEX('G-8 Condition Look up'!$A$3:$H$130,MATCH(S44,'G-8 Condition Look up'!$A$3:$A$130,0),MATCH(Y44,'G-8 Condition Look up'!$A$3:$H$3,0)),"")</f>
        <v/>
      </c>
      <c r="AA44" s="71"/>
      <c r="AB44" s="52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9" t="str">
        <f t="shared" si="0"/>
        <v/>
      </c>
      <c r="AE44" s="82"/>
      <c r="AF44" s="82"/>
      <c r="AG44" s="507" t="str">
        <f t="shared" si="5"/>
        <v/>
      </c>
      <c r="AH44" s="521" t="str">
        <f t="shared" si="6"/>
        <v/>
      </c>
      <c r="AI44" s="522" t="str">
        <f>IF(AH44="Check Data","Check Data",IFERROR(VLOOKUP(AH44,'G-4 Temporal multipliers'!$A$4:$C$36,3,FALSE),""))</f>
        <v/>
      </c>
      <c r="AJ44" s="498" t="str">
        <f>IF(S44="","",VLOOKUP(S44,'G-3 Multipliers'!$A$2:$E$129,4,FALSE))</f>
        <v/>
      </c>
      <c r="AK44" s="507" t="str">
        <f t="shared" si="7"/>
        <v/>
      </c>
      <c r="AL44" s="507" t="str">
        <f t="shared" si="8"/>
        <v/>
      </c>
      <c r="AM44" s="540" t="str">
        <f>IFERROR(IF(F44="","",IF(AH44="Check Data ⚠","Check Data ⚠",VLOOKUP(AL44, 'G-3 Multipliers'!$P$2:$Q$6,2,FALSE))),"")</f>
        <v/>
      </c>
      <c r="AN44" s="513" t="str">
        <f t="shared" si="9"/>
        <v/>
      </c>
      <c r="AO44" s="239"/>
      <c r="AP44" s="240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1" t="str">
        <f>'A-1 Site Habitat Baseline'!AL44</f>
        <v/>
      </c>
      <c r="F45" s="520" t="str">
        <f>IF(E45="","",IF(ISNA(VLOOKUP($E45,'A-1 Site Habitat Baseline'!$D$1:$O$258,4,FALSE)),"",(VLOOKUP($E45,'A-1 Site Habitat Baseline'!$D$1:$O$258,4,FALSE))))</f>
        <v/>
      </c>
      <c r="G45" s="520" t="str">
        <f>IF(E45="","",IF(ISNA(VLOOKUP($E45,'A-1 Site Habitat Baseline'!$D$1:$O$258,5,FALSE)),"",(VLOOKUP($E45,'A-1 Site Habitat Baseline'!$D$1:$O$258,5,FALSE))))</f>
        <v/>
      </c>
      <c r="H45" s="520" t="str">
        <f>IF(E45="","",IF(ISNA(VLOOKUP($E45,'A-1 Site Habitat Baseline'!$D$1:$O$258,6,FALSE)),"",(VLOOKUP($E45,'A-1 Site Habitat Baseline'!$D$1:$O$258,6,FALSE))))</f>
        <v/>
      </c>
      <c r="I45" s="520" t="str">
        <f>IF(E45="","",IF(ISNA(VLOOKUP($E45,'A-1 Site Habitat Baseline'!$D$1:$O$258,7,FALSE)),"",(VLOOKUP($E45,'A-1 Site Habitat Baseline'!$D$1:$O$258,7,FALSE))))</f>
        <v/>
      </c>
      <c r="J45" s="520" t="str">
        <f>IF(E45="","",IF(ISNA(VLOOKUP($E45,'A-1 Site Habitat Baseline'!$D$1:$O$258,8,FALSE)),"",(VLOOKUP($E45,'A-1 Site Habitat Baseline'!$D$1:$O$258,8,FALSE))))</f>
        <v/>
      </c>
      <c r="K45" s="520" t="str">
        <f>IF(E45="","",IF(ISNA(VLOOKUP($E45,'A-1 Site Habitat Baseline'!$D$1:$O$258,9,FALSE)),"",(VLOOKUP($E45,'A-1 Site Habitat Baseline'!$D$1:$O$258,9,FALSE))))</f>
        <v/>
      </c>
      <c r="L45" s="520" t="str">
        <f>IF(E45="","",IF(ISNA(VLOOKUP($E45,'A-1 Site Habitat Baseline'!$D$1:$O$258,11,FALSE)),"",(VLOOKUP($E45,'A-1 Site Habitat Baseline'!$D$1:$O$258,11,FALSE))))</f>
        <v/>
      </c>
      <c r="M45" s="520" t="str">
        <f>IF(E45="","",IF(ISNA(VLOOKUP($E45,'A-1 Site Habitat Baseline'!$D$1:$O$258,12,FALSE)),"",(VLOOKUP($E45,'A-1 Site Habitat Baseline'!$D$1:$O$258,12,FALSE))))</f>
        <v/>
      </c>
      <c r="N45" s="532" t="str">
        <f>IF(E45="","",IF(ISNA(VLOOKUP($E45,'A-1 Site Habitat Baseline'!$D$1:$X$258,14,FALSE)),"",(VLOOKUP($E45,'A-1 Site Habitat Baseline'!$D$1:$X$258,14,FALSE))))</f>
        <v/>
      </c>
      <c r="O45" s="524" t="str">
        <f>IF(E45="","",IF(ISNA(VLOOKUP($E45,'A-1 Site Habitat Baseline'!$D$1:$X$258,16,FALSE)),"",(VLOOKUP($E45,'A-1 Site Habitat Baseline'!$D$1:$X$258,13,FALSE))))</f>
        <v/>
      </c>
      <c r="P45" s="237" t="str">
        <f>IFERROR(INDEX('G-1 All Habitats'!$AG$3:$AG$15,MATCH(Q45,'G-1 All Habitats'!$AF$3:$AF$15,0)),"")</f>
        <v/>
      </c>
      <c r="Q45" s="238" t="str">
        <f t="shared" si="1"/>
        <v/>
      </c>
      <c r="R45" s="238" t="str">
        <f t="shared" si="10"/>
        <v/>
      </c>
      <c r="S45" s="392" t="str">
        <f>IFERROR(INDEX('G-1 All Habitats'!$B$3:$B$129,MATCH(R45,'G-1 All Habitats'!$A$3:$A$129,0)),"")</f>
        <v/>
      </c>
      <c r="T45" s="498" t="str">
        <f t="shared" si="2"/>
        <v/>
      </c>
      <c r="U45" s="499" t="str">
        <f t="shared" si="3"/>
        <v/>
      </c>
      <c r="V45" s="537" t="str">
        <f t="shared" si="4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79"/>
      <c r="Z45" s="524" t="str">
        <f>IFERROR(INDEX('G-8 Condition Look up'!$A$3:$H$130,MATCH(S45,'G-8 Condition Look up'!$A$3:$A$130,0),MATCH(Y45,'G-8 Condition Look up'!$A$3:$H$3,0)),"")</f>
        <v/>
      </c>
      <c r="AA45" s="71"/>
      <c r="AB45" s="52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9" t="str">
        <f t="shared" si="0"/>
        <v/>
      </c>
      <c r="AE45" s="82"/>
      <c r="AF45" s="82"/>
      <c r="AG45" s="507" t="str">
        <f t="shared" si="5"/>
        <v/>
      </c>
      <c r="AH45" s="521" t="str">
        <f t="shared" si="6"/>
        <v/>
      </c>
      <c r="AI45" s="522" t="str">
        <f>IF(AH45="Check Data","Check Data",IFERROR(VLOOKUP(AH45,'G-4 Temporal multipliers'!$A$4:$C$36,3,FALSE),""))</f>
        <v/>
      </c>
      <c r="AJ45" s="498" t="str">
        <f>IF(S45="","",VLOOKUP(S45,'G-3 Multipliers'!$A$2:$E$129,4,FALSE))</f>
        <v/>
      </c>
      <c r="AK45" s="507" t="str">
        <f t="shared" si="7"/>
        <v/>
      </c>
      <c r="AL45" s="507" t="str">
        <f t="shared" si="8"/>
        <v/>
      </c>
      <c r="AM45" s="540" t="str">
        <f>IFERROR(IF(F45="","",IF(AH45="Check Data ⚠","Check Data ⚠",VLOOKUP(AL45, 'G-3 Multipliers'!$P$2:$Q$6,2,FALSE))),"")</f>
        <v/>
      </c>
      <c r="AN45" s="513" t="str">
        <f t="shared" si="9"/>
        <v/>
      </c>
      <c r="AO45" s="239"/>
      <c r="AP45" s="240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1" t="str">
        <f>'A-1 Site Habitat Baseline'!AL45</f>
        <v/>
      </c>
      <c r="F46" s="520" t="str">
        <f>IF(E46="","",IF(ISNA(VLOOKUP($E46,'A-1 Site Habitat Baseline'!$D$1:$O$258,4,FALSE)),"",(VLOOKUP($E46,'A-1 Site Habitat Baseline'!$D$1:$O$258,4,FALSE))))</f>
        <v/>
      </c>
      <c r="G46" s="520" t="str">
        <f>IF(E46="","",IF(ISNA(VLOOKUP($E46,'A-1 Site Habitat Baseline'!$D$1:$O$258,5,FALSE)),"",(VLOOKUP($E46,'A-1 Site Habitat Baseline'!$D$1:$O$258,5,FALSE))))</f>
        <v/>
      </c>
      <c r="H46" s="520" t="str">
        <f>IF(E46="","",IF(ISNA(VLOOKUP($E46,'A-1 Site Habitat Baseline'!$D$1:$O$258,6,FALSE)),"",(VLOOKUP($E46,'A-1 Site Habitat Baseline'!$D$1:$O$258,6,FALSE))))</f>
        <v/>
      </c>
      <c r="I46" s="520" t="str">
        <f>IF(E46="","",IF(ISNA(VLOOKUP($E46,'A-1 Site Habitat Baseline'!$D$1:$O$258,7,FALSE)),"",(VLOOKUP($E46,'A-1 Site Habitat Baseline'!$D$1:$O$258,7,FALSE))))</f>
        <v/>
      </c>
      <c r="J46" s="520" t="str">
        <f>IF(E46="","",IF(ISNA(VLOOKUP($E46,'A-1 Site Habitat Baseline'!$D$1:$O$258,8,FALSE)),"",(VLOOKUP($E46,'A-1 Site Habitat Baseline'!$D$1:$O$258,8,FALSE))))</f>
        <v/>
      </c>
      <c r="K46" s="520" t="str">
        <f>IF(E46="","",IF(ISNA(VLOOKUP($E46,'A-1 Site Habitat Baseline'!$D$1:$O$258,9,FALSE)),"",(VLOOKUP($E46,'A-1 Site Habitat Baseline'!$D$1:$O$258,9,FALSE))))</f>
        <v/>
      </c>
      <c r="L46" s="520" t="str">
        <f>IF(E46="","",IF(ISNA(VLOOKUP($E46,'A-1 Site Habitat Baseline'!$D$1:$O$258,11,FALSE)),"",(VLOOKUP($E46,'A-1 Site Habitat Baseline'!$D$1:$O$258,11,FALSE))))</f>
        <v/>
      </c>
      <c r="M46" s="520" t="str">
        <f>IF(E46="","",IF(ISNA(VLOOKUP($E46,'A-1 Site Habitat Baseline'!$D$1:$O$258,12,FALSE)),"",(VLOOKUP($E46,'A-1 Site Habitat Baseline'!$D$1:$O$258,12,FALSE))))</f>
        <v/>
      </c>
      <c r="N46" s="532" t="str">
        <f>IF(E46="","",IF(ISNA(VLOOKUP($E46,'A-1 Site Habitat Baseline'!$D$1:$X$258,14,FALSE)),"",(VLOOKUP($E46,'A-1 Site Habitat Baseline'!$D$1:$X$258,14,FALSE))))</f>
        <v/>
      </c>
      <c r="O46" s="524" t="str">
        <f>IF(E46="","",IF(ISNA(VLOOKUP($E46,'A-1 Site Habitat Baseline'!$D$1:$X$258,16,FALSE)),"",(VLOOKUP($E46,'A-1 Site Habitat Baseline'!$D$1:$X$258,13,FALSE))))</f>
        <v/>
      </c>
      <c r="P46" s="237" t="str">
        <f>IFERROR(INDEX('G-1 All Habitats'!$AG$3:$AG$15,MATCH(Q46,'G-1 All Habitats'!$AF$3:$AF$15,0)),"")</f>
        <v/>
      </c>
      <c r="Q46" s="238" t="str">
        <f t="shared" si="1"/>
        <v/>
      </c>
      <c r="R46" s="238" t="str">
        <f t="shared" si="10"/>
        <v/>
      </c>
      <c r="S46" s="392" t="str">
        <f>IFERROR(INDEX('G-1 All Habitats'!$B$3:$B$129,MATCH(R46,'G-1 All Habitats'!$A$3:$A$129,0)),"")</f>
        <v/>
      </c>
      <c r="T46" s="498" t="str">
        <f t="shared" si="2"/>
        <v/>
      </c>
      <c r="U46" s="499" t="str">
        <f t="shared" si="3"/>
        <v/>
      </c>
      <c r="V46" s="537" t="str">
        <f t="shared" si="4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79"/>
      <c r="Z46" s="524" t="str">
        <f>IFERROR(INDEX('G-8 Condition Look up'!$A$3:$H$130,MATCH(S46,'G-8 Condition Look up'!$A$3:$A$130,0),MATCH(Y46,'G-8 Condition Look up'!$A$3:$H$3,0)),"")</f>
        <v/>
      </c>
      <c r="AA46" s="71"/>
      <c r="AB46" s="52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9" t="str">
        <f t="shared" si="0"/>
        <v/>
      </c>
      <c r="AE46" s="82"/>
      <c r="AF46" s="82"/>
      <c r="AG46" s="507" t="str">
        <f t="shared" si="5"/>
        <v/>
      </c>
      <c r="AH46" s="521" t="str">
        <f t="shared" si="6"/>
        <v/>
      </c>
      <c r="AI46" s="522" t="str">
        <f>IF(AH46="Check Data","Check Data",IFERROR(VLOOKUP(AH46,'G-4 Temporal multipliers'!$A$4:$C$36,3,FALSE),""))</f>
        <v/>
      </c>
      <c r="AJ46" s="498" t="str">
        <f>IF(S46="","",VLOOKUP(S46,'G-3 Multipliers'!$A$2:$E$129,4,FALSE))</f>
        <v/>
      </c>
      <c r="AK46" s="507" t="str">
        <f t="shared" si="7"/>
        <v/>
      </c>
      <c r="AL46" s="507" t="str">
        <f t="shared" si="8"/>
        <v/>
      </c>
      <c r="AM46" s="540" t="str">
        <f>IFERROR(IF(F46="","",IF(AH46="Check Data ⚠","Check Data ⚠",VLOOKUP(AL46, 'G-3 Multipliers'!$P$2:$Q$6,2,FALSE))),"")</f>
        <v/>
      </c>
      <c r="AN46" s="513" t="str">
        <f t="shared" si="9"/>
        <v/>
      </c>
      <c r="AO46" s="239"/>
      <c r="AP46" s="240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1" t="str">
        <f>'A-1 Site Habitat Baseline'!AL46</f>
        <v/>
      </c>
      <c r="F47" s="520" t="str">
        <f>IF(E47="","",IF(ISNA(VLOOKUP($E47,'A-1 Site Habitat Baseline'!$D$1:$O$258,4,FALSE)),"",(VLOOKUP($E47,'A-1 Site Habitat Baseline'!$D$1:$O$258,4,FALSE))))</f>
        <v/>
      </c>
      <c r="G47" s="520" t="str">
        <f>IF(E47="","",IF(ISNA(VLOOKUP($E47,'A-1 Site Habitat Baseline'!$D$1:$O$258,5,FALSE)),"",(VLOOKUP($E47,'A-1 Site Habitat Baseline'!$D$1:$O$258,5,FALSE))))</f>
        <v/>
      </c>
      <c r="H47" s="520" t="str">
        <f>IF(E47="","",IF(ISNA(VLOOKUP($E47,'A-1 Site Habitat Baseline'!$D$1:$O$258,6,FALSE)),"",(VLOOKUP($E47,'A-1 Site Habitat Baseline'!$D$1:$O$258,6,FALSE))))</f>
        <v/>
      </c>
      <c r="I47" s="520" t="str">
        <f>IF(E47="","",IF(ISNA(VLOOKUP($E47,'A-1 Site Habitat Baseline'!$D$1:$O$258,7,FALSE)),"",(VLOOKUP($E47,'A-1 Site Habitat Baseline'!$D$1:$O$258,7,FALSE))))</f>
        <v/>
      </c>
      <c r="J47" s="520" t="str">
        <f>IF(E47="","",IF(ISNA(VLOOKUP($E47,'A-1 Site Habitat Baseline'!$D$1:$O$258,8,FALSE)),"",(VLOOKUP($E47,'A-1 Site Habitat Baseline'!$D$1:$O$258,8,FALSE))))</f>
        <v/>
      </c>
      <c r="K47" s="520" t="str">
        <f>IF(E47="","",IF(ISNA(VLOOKUP($E47,'A-1 Site Habitat Baseline'!$D$1:$O$258,9,FALSE)),"",(VLOOKUP($E47,'A-1 Site Habitat Baseline'!$D$1:$O$258,9,FALSE))))</f>
        <v/>
      </c>
      <c r="L47" s="520" t="str">
        <f>IF(E47="","",IF(ISNA(VLOOKUP($E47,'A-1 Site Habitat Baseline'!$D$1:$O$258,11,FALSE)),"",(VLOOKUP($E47,'A-1 Site Habitat Baseline'!$D$1:$O$258,11,FALSE))))</f>
        <v/>
      </c>
      <c r="M47" s="520" t="str">
        <f>IF(E47="","",IF(ISNA(VLOOKUP($E47,'A-1 Site Habitat Baseline'!$D$1:$O$258,12,FALSE)),"",(VLOOKUP($E47,'A-1 Site Habitat Baseline'!$D$1:$O$258,12,FALSE))))</f>
        <v/>
      </c>
      <c r="N47" s="532" t="str">
        <f>IF(E47="","",IF(ISNA(VLOOKUP($E47,'A-1 Site Habitat Baseline'!$D$1:$X$258,14,FALSE)),"",(VLOOKUP($E47,'A-1 Site Habitat Baseline'!$D$1:$X$258,14,FALSE))))</f>
        <v/>
      </c>
      <c r="O47" s="524" t="str">
        <f>IF(E47="","",IF(ISNA(VLOOKUP($E47,'A-1 Site Habitat Baseline'!$D$1:$X$258,16,FALSE)),"",(VLOOKUP($E47,'A-1 Site Habitat Baseline'!$D$1:$X$258,13,FALSE))))</f>
        <v/>
      </c>
      <c r="P47" s="237" t="str">
        <f>IFERROR(INDEX('G-1 All Habitats'!$AG$3:$AG$15,MATCH(Q47,'G-1 All Habitats'!$AF$3:$AF$15,0)),"")</f>
        <v/>
      </c>
      <c r="Q47" s="238" t="str">
        <f t="shared" si="1"/>
        <v/>
      </c>
      <c r="R47" s="238" t="str">
        <f t="shared" si="10"/>
        <v/>
      </c>
      <c r="S47" s="392" t="str">
        <f>IFERROR(INDEX('G-1 All Habitats'!$B$3:$B$129,MATCH(R47,'G-1 All Habitats'!$A$3:$A$129,0)),"")</f>
        <v/>
      </c>
      <c r="T47" s="498" t="str">
        <f t="shared" si="2"/>
        <v/>
      </c>
      <c r="U47" s="499" t="str">
        <f t="shared" si="3"/>
        <v/>
      </c>
      <c r="V47" s="537" t="str">
        <f t="shared" si="4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79"/>
      <c r="Z47" s="524" t="str">
        <f>IFERROR(INDEX('G-8 Condition Look up'!$A$3:$H$130,MATCH(S47,'G-8 Condition Look up'!$A$3:$A$130,0),MATCH(Y47,'G-8 Condition Look up'!$A$3:$H$3,0)),"")</f>
        <v/>
      </c>
      <c r="AA47" s="71"/>
      <c r="AB47" s="52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9" t="str">
        <f t="shared" si="0"/>
        <v/>
      </c>
      <c r="AE47" s="82"/>
      <c r="AF47" s="82"/>
      <c r="AG47" s="507" t="str">
        <f t="shared" si="5"/>
        <v/>
      </c>
      <c r="AH47" s="521" t="str">
        <f t="shared" si="6"/>
        <v/>
      </c>
      <c r="AI47" s="522" t="str">
        <f>IF(AH47="Check Data","Check Data",IFERROR(VLOOKUP(AH47,'G-4 Temporal multipliers'!$A$4:$C$36,3,FALSE),""))</f>
        <v/>
      </c>
      <c r="AJ47" s="498" t="str">
        <f>IF(S47="","",VLOOKUP(S47,'G-3 Multipliers'!$A$2:$E$129,4,FALSE))</f>
        <v/>
      </c>
      <c r="AK47" s="507" t="str">
        <f t="shared" si="7"/>
        <v/>
      </c>
      <c r="AL47" s="507" t="str">
        <f t="shared" si="8"/>
        <v/>
      </c>
      <c r="AM47" s="540" t="str">
        <f>IFERROR(IF(F47="","",IF(AH47="Check Data ⚠","Check Data ⚠",VLOOKUP(AL47, 'G-3 Multipliers'!$P$2:$Q$6,2,FALSE))),"")</f>
        <v/>
      </c>
      <c r="AN47" s="513" t="str">
        <f t="shared" si="9"/>
        <v/>
      </c>
      <c r="AO47" s="239"/>
      <c r="AP47" s="240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1" t="str">
        <f>'A-1 Site Habitat Baseline'!AL47</f>
        <v/>
      </c>
      <c r="F48" s="520" t="str">
        <f>IF(E48="","",IF(ISNA(VLOOKUP($E48,'A-1 Site Habitat Baseline'!$D$1:$O$258,4,FALSE)),"",(VLOOKUP($E48,'A-1 Site Habitat Baseline'!$D$1:$O$258,4,FALSE))))</f>
        <v/>
      </c>
      <c r="G48" s="520" t="str">
        <f>IF(E48="","",IF(ISNA(VLOOKUP($E48,'A-1 Site Habitat Baseline'!$D$1:$O$258,5,FALSE)),"",(VLOOKUP($E48,'A-1 Site Habitat Baseline'!$D$1:$O$258,5,FALSE))))</f>
        <v/>
      </c>
      <c r="H48" s="520" t="str">
        <f>IF(E48="","",IF(ISNA(VLOOKUP($E48,'A-1 Site Habitat Baseline'!$D$1:$O$258,6,FALSE)),"",(VLOOKUP($E48,'A-1 Site Habitat Baseline'!$D$1:$O$258,6,FALSE))))</f>
        <v/>
      </c>
      <c r="I48" s="520" t="str">
        <f>IF(E48="","",IF(ISNA(VLOOKUP($E48,'A-1 Site Habitat Baseline'!$D$1:$O$258,7,FALSE)),"",(VLOOKUP($E48,'A-1 Site Habitat Baseline'!$D$1:$O$258,7,FALSE))))</f>
        <v/>
      </c>
      <c r="J48" s="520" t="str">
        <f>IF(E48="","",IF(ISNA(VLOOKUP($E48,'A-1 Site Habitat Baseline'!$D$1:$O$258,8,FALSE)),"",(VLOOKUP($E48,'A-1 Site Habitat Baseline'!$D$1:$O$258,8,FALSE))))</f>
        <v/>
      </c>
      <c r="K48" s="520" t="str">
        <f>IF(E48="","",IF(ISNA(VLOOKUP($E48,'A-1 Site Habitat Baseline'!$D$1:$O$258,9,FALSE)),"",(VLOOKUP($E48,'A-1 Site Habitat Baseline'!$D$1:$O$258,9,FALSE))))</f>
        <v/>
      </c>
      <c r="L48" s="520" t="str">
        <f>IF(E48="","",IF(ISNA(VLOOKUP($E48,'A-1 Site Habitat Baseline'!$D$1:$O$258,11,FALSE)),"",(VLOOKUP($E48,'A-1 Site Habitat Baseline'!$D$1:$O$258,11,FALSE))))</f>
        <v/>
      </c>
      <c r="M48" s="520" t="str">
        <f>IF(E48="","",IF(ISNA(VLOOKUP($E48,'A-1 Site Habitat Baseline'!$D$1:$O$258,12,FALSE)),"",(VLOOKUP($E48,'A-1 Site Habitat Baseline'!$D$1:$O$258,12,FALSE))))</f>
        <v/>
      </c>
      <c r="N48" s="532" t="str">
        <f>IF(E48="","",IF(ISNA(VLOOKUP($E48,'A-1 Site Habitat Baseline'!$D$1:$X$258,14,FALSE)),"",(VLOOKUP($E48,'A-1 Site Habitat Baseline'!$D$1:$X$258,14,FALSE))))</f>
        <v/>
      </c>
      <c r="O48" s="524" t="str">
        <f>IF(E48="","",IF(ISNA(VLOOKUP($E48,'A-1 Site Habitat Baseline'!$D$1:$X$258,16,FALSE)),"",(VLOOKUP($E48,'A-1 Site Habitat Baseline'!$D$1:$X$258,13,FALSE))))</f>
        <v/>
      </c>
      <c r="P48" s="237" t="str">
        <f>IFERROR(INDEX('G-1 All Habitats'!$AG$3:$AG$15,MATCH(Q48,'G-1 All Habitats'!$AF$3:$AF$15,0)),"")</f>
        <v/>
      </c>
      <c r="Q48" s="238" t="str">
        <f t="shared" si="1"/>
        <v/>
      </c>
      <c r="R48" s="238" t="str">
        <f t="shared" si="10"/>
        <v/>
      </c>
      <c r="S48" s="392" t="str">
        <f>IFERROR(INDEX('G-1 All Habitats'!$B$3:$B$129,MATCH(R48,'G-1 All Habitats'!$A$3:$A$129,0)),"")</f>
        <v/>
      </c>
      <c r="T48" s="498" t="str">
        <f t="shared" si="2"/>
        <v/>
      </c>
      <c r="U48" s="499" t="str">
        <f t="shared" si="3"/>
        <v/>
      </c>
      <c r="V48" s="537" t="str">
        <f t="shared" si="4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79"/>
      <c r="Z48" s="524" t="str">
        <f>IFERROR(INDEX('G-8 Condition Look up'!$A$3:$H$130,MATCH(S48,'G-8 Condition Look up'!$A$3:$A$130,0),MATCH(Y48,'G-8 Condition Look up'!$A$3:$H$3,0)),"")</f>
        <v/>
      </c>
      <c r="AA48" s="71"/>
      <c r="AB48" s="52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9" t="str">
        <f t="shared" si="0"/>
        <v/>
      </c>
      <c r="AE48" s="82"/>
      <c r="AF48" s="82"/>
      <c r="AG48" s="507" t="str">
        <f t="shared" si="5"/>
        <v/>
      </c>
      <c r="AH48" s="521" t="str">
        <f t="shared" si="6"/>
        <v/>
      </c>
      <c r="AI48" s="522" t="str">
        <f>IF(AH48="Check Data","Check Data",IFERROR(VLOOKUP(AH48,'G-4 Temporal multipliers'!$A$4:$C$36,3,FALSE),""))</f>
        <v/>
      </c>
      <c r="AJ48" s="498" t="str">
        <f>IF(S48="","",VLOOKUP(S48,'G-3 Multipliers'!$A$2:$E$129,4,FALSE))</f>
        <v/>
      </c>
      <c r="AK48" s="507" t="str">
        <f t="shared" si="7"/>
        <v/>
      </c>
      <c r="AL48" s="507" t="str">
        <f t="shared" si="8"/>
        <v/>
      </c>
      <c r="AM48" s="540" t="str">
        <f>IFERROR(IF(F48="","",IF(AH48="Check Data ⚠","Check Data ⚠",VLOOKUP(AL48, 'G-3 Multipliers'!$P$2:$Q$6,2,FALSE))),"")</f>
        <v/>
      </c>
      <c r="AN48" s="513" t="str">
        <f t="shared" si="9"/>
        <v/>
      </c>
      <c r="AO48" s="239"/>
      <c r="AP48" s="240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1" t="str">
        <f>'A-1 Site Habitat Baseline'!AL48</f>
        <v/>
      </c>
      <c r="F49" s="520" t="str">
        <f>IF(E49="","",IF(ISNA(VLOOKUP($E49,'A-1 Site Habitat Baseline'!$D$1:$O$258,4,FALSE)),"",(VLOOKUP($E49,'A-1 Site Habitat Baseline'!$D$1:$O$258,4,FALSE))))</f>
        <v/>
      </c>
      <c r="G49" s="520" t="str">
        <f>IF(E49="","",IF(ISNA(VLOOKUP($E49,'A-1 Site Habitat Baseline'!$D$1:$O$258,5,FALSE)),"",(VLOOKUP($E49,'A-1 Site Habitat Baseline'!$D$1:$O$258,5,FALSE))))</f>
        <v/>
      </c>
      <c r="H49" s="520" t="str">
        <f>IF(E49="","",IF(ISNA(VLOOKUP($E49,'A-1 Site Habitat Baseline'!$D$1:$O$258,6,FALSE)),"",(VLOOKUP($E49,'A-1 Site Habitat Baseline'!$D$1:$O$258,6,FALSE))))</f>
        <v/>
      </c>
      <c r="I49" s="520" t="str">
        <f>IF(E49="","",IF(ISNA(VLOOKUP($E49,'A-1 Site Habitat Baseline'!$D$1:$O$258,7,FALSE)),"",(VLOOKUP($E49,'A-1 Site Habitat Baseline'!$D$1:$O$258,7,FALSE))))</f>
        <v/>
      </c>
      <c r="J49" s="520" t="str">
        <f>IF(E49="","",IF(ISNA(VLOOKUP($E49,'A-1 Site Habitat Baseline'!$D$1:$O$258,8,FALSE)),"",(VLOOKUP($E49,'A-1 Site Habitat Baseline'!$D$1:$O$258,8,FALSE))))</f>
        <v/>
      </c>
      <c r="K49" s="520" t="str">
        <f>IF(E49="","",IF(ISNA(VLOOKUP($E49,'A-1 Site Habitat Baseline'!$D$1:$O$258,9,FALSE)),"",(VLOOKUP($E49,'A-1 Site Habitat Baseline'!$D$1:$O$258,9,FALSE))))</f>
        <v/>
      </c>
      <c r="L49" s="520" t="str">
        <f>IF(E49="","",IF(ISNA(VLOOKUP($E49,'A-1 Site Habitat Baseline'!$D$1:$O$258,11,FALSE)),"",(VLOOKUP($E49,'A-1 Site Habitat Baseline'!$D$1:$O$258,11,FALSE))))</f>
        <v/>
      </c>
      <c r="M49" s="520" t="str">
        <f>IF(E49="","",IF(ISNA(VLOOKUP($E49,'A-1 Site Habitat Baseline'!$D$1:$O$258,12,FALSE)),"",(VLOOKUP($E49,'A-1 Site Habitat Baseline'!$D$1:$O$258,12,FALSE))))</f>
        <v/>
      </c>
      <c r="N49" s="532" t="str">
        <f>IF(E49="","",IF(ISNA(VLOOKUP($E49,'A-1 Site Habitat Baseline'!$D$1:$X$258,14,FALSE)),"",(VLOOKUP($E49,'A-1 Site Habitat Baseline'!$D$1:$X$258,14,FALSE))))</f>
        <v/>
      </c>
      <c r="O49" s="524" t="str">
        <f>IF(E49="","",IF(ISNA(VLOOKUP($E49,'A-1 Site Habitat Baseline'!$D$1:$X$258,16,FALSE)),"",(VLOOKUP($E49,'A-1 Site Habitat Baseline'!$D$1:$X$258,13,FALSE))))</f>
        <v/>
      </c>
      <c r="P49" s="237" t="str">
        <f>IFERROR(INDEX('G-1 All Habitats'!$AG$3:$AG$15,MATCH(Q49,'G-1 All Habitats'!$AF$3:$AF$15,0)),"")</f>
        <v/>
      </c>
      <c r="Q49" s="238" t="str">
        <f t="shared" si="1"/>
        <v/>
      </c>
      <c r="R49" s="238" t="str">
        <f t="shared" si="10"/>
        <v/>
      </c>
      <c r="S49" s="392" t="str">
        <f>IFERROR(INDEX('G-1 All Habitats'!$B$3:$B$129,MATCH(R49,'G-1 All Habitats'!$A$3:$A$129,0)),"")</f>
        <v/>
      </c>
      <c r="T49" s="498" t="str">
        <f t="shared" si="2"/>
        <v/>
      </c>
      <c r="U49" s="499" t="str">
        <f t="shared" si="3"/>
        <v/>
      </c>
      <c r="V49" s="537" t="str">
        <f t="shared" si="4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79"/>
      <c r="Z49" s="524" t="str">
        <f>IFERROR(INDEX('G-8 Condition Look up'!$A$3:$H$130,MATCH(S49,'G-8 Condition Look up'!$A$3:$A$130,0),MATCH(Y49,'G-8 Condition Look up'!$A$3:$H$3,0)),"")</f>
        <v/>
      </c>
      <c r="AA49" s="71"/>
      <c r="AB49" s="52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9" t="str">
        <f t="shared" si="0"/>
        <v/>
      </c>
      <c r="AE49" s="82"/>
      <c r="AF49" s="82"/>
      <c r="AG49" s="507" t="str">
        <f t="shared" si="5"/>
        <v/>
      </c>
      <c r="AH49" s="521" t="str">
        <f t="shared" si="6"/>
        <v/>
      </c>
      <c r="AI49" s="522" t="str">
        <f>IF(AH49="Check Data","Check Data",IFERROR(VLOOKUP(AH49,'G-4 Temporal multipliers'!$A$4:$C$36,3,FALSE),""))</f>
        <v/>
      </c>
      <c r="AJ49" s="498" t="str">
        <f>IF(S49="","",VLOOKUP(S49,'G-3 Multipliers'!$A$2:$E$129,4,FALSE))</f>
        <v/>
      </c>
      <c r="AK49" s="507" t="str">
        <f t="shared" si="7"/>
        <v/>
      </c>
      <c r="AL49" s="507" t="str">
        <f t="shared" si="8"/>
        <v/>
      </c>
      <c r="AM49" s="540" t="str">
        <f>IFERROR(IF(F49="","",IF(AH49="Check Data ⚠","Check Data ⚠",VLOOKUP(AL49, 'G-3 Multipliers'!$P$2:$Q$6,2,FALSE))),"")</f>
        <v/>
      </c>
      <c r="AN49" s="513" t="str">
        <f t="shared" si="9"/>
        <v/>
      </c>
      <c r="AO49" s="239"/>
      <c r="AP49" s="240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1" t="str">
        <f>'A-1 Site Habitat Baseline'!AL49</f>
        <v/>
      </c>
      <c r="F50" s="520" t="str">
        <f>IF(E50="","",IF(ISNA(VLOOKUP($E50,'A-1 Site Habitat Baseline'!$D$1:$O$258,4,FALSE)),"",(VLOOKUP($E50,'A-1 Site Habitat Baseline'!$D$1:$O$258,4,FALSE))))</f>
        <v/>
      </c>
      <c r="G50" s="520" t="str">
        <f>IF(E50="","",IF(ISNA(VLOOKUP($E50,'A-1 Site Habitat Baseline'!$D$1:$O$258,5,FALSE)),"",(VLOOKUP($E50,'A-1 Site Habitat Baseline'!$D$1:$O$258,5,FALSE))))</f>
        <v/>
      </c>
      <c r="H50" s="520" t="str">
        <f>IF(E50="","",IF(ISNA(VLOOKUP($E50,'A-1 Site Habitat Baseline'!$D$1:$O$258,6,FALSE)),"",(VLOOKUP($E50,'A-1 Site Habitat Baseline'!$D$1:$O$258,6,FALSE))))</f>
        <v/>
      </c>
      <c r="I50" s="520" t="str">
        <f>IF(E50="","",IF(ISNA(VLOOKUP($E50,'A-1 Site Habitat Baseline'!$D$1:$O$258,7,FALSE)),"",(VLOOKUP($E50,'A-1 Site Habitat Baseline'!$D$1:$O$258,7,FALSE))))</f>
        <v/>
      </c>
      <c r="J50" s="520" t="str">
        <f>IF(E50="","",IF(ISNA(VLOOKUP($E50,'A-1 Site Habitat Baseline'!$D$1:$O$258,8,FALSE)),"",(VLOOKUP($E50,'A-1 Site Habitat Baseline'!$D$1:$O$258,8,FALSE))))</f>
        <v/>
      </c>
      <c r="K50" s="520" t="str">
        <f>IF(E50="","",IF(ISNA(VLOOKUP($E50,'A-1 Site Habitat Baseline'!$D$1:$O$258,9,FALSE)),"",(VLOOKUP($E50,'A-1 Site Habitat Baseline'!$D$1:$O$258,9,FALSE))))</f>
        <v/>
      </c>
      <c r="L50" s="520" t="str">
        <f>IF(E50="","",IF(ISNA(VLOOKUP($E50,'A-1 Site Habitat Baseline'!$D$1:$O$258,11,FALSE)),"",(VLOOKUP($E50,'A-1 Site Habitat Baseline'!$D$1:$O$258,11,FALSE))))</f>
        <v/>
      </c>
      <c r="M50" s="520" t="str">
        <f>IF(E50="","",IF(ISNA(VLOOKUP($E50,'A-1 Site Habitat Baseline'!$D$1:$O$258,12,FALSE)),"",(VLOOKUP($E50,'A-1 Site Habitat Baseline'!$D$1:$O$258,12,FALSE))))</f>
        <v/>
      </c>
      <c r="N50" s="532" t="str">
        <f>IF(E50="","",IF(ISNA(VLOOKUP($E50,'A-1 Site Habitat Baseline'!$D$1:$X$258,14,FALSE)),"",(VLOOKUP($E50,'A-1 Site Habitat Baseline'!$D$1:$X$258,14,FALSE))))</f>
        <v/>
      </c>
      <c r="O50" s="524" t="str">
        <f>IF(E50="","",IF(ISNA(VLOOKUP($E50,'A-1 Site Habitat Baseline'!$D$1:$X$258,16,FALSE)),"",(VLOOKUP($E50,'A-1 Site Habitat Baseline'!$D$1:$X$258,13,FALSE))))</f>
        <v/>
      </c>
      <c r="P50" s="237" t="str">
        <f>IFERROR(INDEX('G-1 All Habitats'!$AG$3:$AG$15,MATCH(Q50,'G-1 All Habitats'!$AF$3:$AF$15,0)),"")</f>
        <v/>
      </c>
      <c r="Q50" s="238" t="str">
        <f t="shared" si="1"/>
        <v/>
      </c>
      <c r="R50" s="238" t="str">
        <f t="shared" si="10"/>
        <v/>
      </c>
      <c r="S50" s="392" t="str">
        <f>IFERROR(INDEX('G-1 All Habitats'!$B$3:$B$129,MATCH(R50,'G-1 All Habitats'!$A$3:$A$129,0)),"")</f>
        <v/>
      </c>
      <c r="T50" s="498" t="str">
        <f t="shared" si="2"/>
        <v/>
      </c>
      <c r="U50" s="499" t="str">
        <f t="shared" si="3"/>
        <v/>
      </c>
      <c r="V50" s="537" t="str">
        <f t="shared" si="4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79"/>
      <c r="Z50" s="524" t="str">
        <f>IFERROR(INDEX('G-8 Condition Look up'!$A$3:$H$130,MATCH(S50,'G-8 Condition Look up'!$A$3:$A$130,0),MATCH(Y50,'G-8 Condition Look up'!$A$3:$H$3,0)),"")</f>
        <v/>
      </c>
      <c r="AA50" s="71"/>
      <c r="AB50" s="52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9" t="str">
        <f t="shared" si="0"/>
        <v/>
      </c>
      <c r="AE50" s="82"/>
      <c r="AF50" s="82"/>
      <c r="AG50" s="507" t="str">
        <f t="shared" si="5"/>
        <v/>
      </c>
      <c r="AH50" s="521" t="str">
        <f t="shared" si="6"/>
        <v/>
      </c>
      <c r="AI50" s="522" t="str">
        <f>IF(AH50="Check Data","Check Data",IFERROR(VLOOKUP(AH50,'G-4 Temporal multipliers'!$A$4:$C$36,3,FALSE),""))</f>
        <v/>
      </c>
      <c r="AJ50" s="498" t="str">
        <f>IF(S50="","",VLOOKUP(S50,'G-3 Multipliers'!$A$2:$E$129,4,FALSE))</f>
        <v/>
      </c>
      <c r="AK50" s="507" t="str">
        <f t="shared" si="7"/>
        <v/>
      </c>
      <c r="AL50" s="507" t="str">
        <f t="shared" si="8"/>
        <v/>
      </c>
      <c r="AM50" s="540" t="str">
        <f>IFERROR(IF(F50="","",IF(AH50="Check Data ⚠","Check Data ⚠",VLOOKUP(AL50, 'G-3 Multipliers'!$P$2:$Q$6,2,FALSE))),"")</f>
        <v/>
      </c>
      <c r="AN50" s="513" t="str">
        <f t="shared" si="9"/>
        <v/>
      </c>
      <c r="AO50" s="239"/>
      <c r="AP50" s="240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1" t="str">
        <f>'A-1 Site Habitat Baseline'!AL50</f>
        <v/>
      </c>
      <c r="F51" s="520" t="str">
        <f>IF(E51="","",IF(ISNA(VLOOKUP($E51,'A-1 Site Habitat Baseline'!$D$1:$O$258,4,FALSE)),"",(VLOOKUP($E51,'A-1 Site Habitat Baseline'!$D$1:$O$258,4,FALSE))))</f>
        <v/>
      </c>
      <c r="G51" s="520" t="str">
        <f>IF(E51="","",IF(ISNA(VLOOKUP($E51,'A-1 Site Habitat Baseline'!$D$1:$O$258,5,FALSE)),"",(VLOOKUP($E51,'A-1 Site Habitat Baseline'!$D$1:$O$258,5,FALSE))))</f>
        <v/>
      </c>
      <c r="H51" s="520" t="str">
        <f>IF(E51="","",IF(ISNA(VLOOKUP($E51,'A-1 Site Habitat Baseline'!$D$1:$O$258,6,FALSE)),"",(VLOOKUP($E51,'A-1 Site Habitat Baseline'!$D$1:$O$258,6,FALSE))))</f>
        <v/>
      </c>
      <c r="I51" s="520" t="str">
        <f>IF(E51="","",IF(ISNA(VLOOKUP($E51,'A-1 Site Habitat Baseline'!$D$1:$O$258,7,FALSE)),"",(VLOOKUP($E51,'A-1 Site Habitat Baseline'!$D$1:$O$258,7,FALSE))))</f>
        <v/>
      </c>
      <c r="J51" s="520" t="str">
        <f>IF(E51="","",IF(ISNA(VLOOKUP($E51,'A-1 Site Habitat Baseline'!$D$1:$O$258,8,FALSE)),"",(VLOOKUP($E51,'A-1 Site Habitat Baseline'!$D$1:$O$258,8,FALSE))))</f>
        <v/>
      </c>
      <c r="K51" s="520" t="str">
        <f>IF(E51="","",IF(ISNA(VLOOKUP($E51,'A-1 Site Habitat Baseline'!$D$1:$O$258,9,FALSE)),"",(VLOOKUP($E51,'A-1 Site Habitat Baseline'!$D$1:$O$258,9,FALSE))))</f>
        <v/>
      </c>
      <c r="L51" s="520" t="str">
        <f>IF(E51="","",IF(ISNA(VLOOKUP($E51,'A-1 Site Habitat Baseline'!$D$1:$O$258,11,FALSE)),"",(VLOOKUP($E51,'A-1 Site Habitat Baseline'!$D$1:$O$258,11,FALSE))))</f>
        <v/>
      </c>
      <c r="M51" s="520" t="str">
        <f>IF(E51="","",IF(ISNA(VLOOKUP($E51,'A-1 Site Habitat Baseline'!$D$1:$O$258,12,FALSE)),"",(VLOOKUP($E51,'A-1 Site Habitat Baseline'!$D$1:$O$258,12,FALSE))))</f>
        <v/>
      </c>
      <c r="N51" s="532" t="str">
        <f>IF(E51="","",IF(ISNA(VLOOKUP($E51,'A-1 Site Habitat Baseline'!$D$1:$X$258,14,FALSE)),"",(VLOOKUP($E51,'A-1 Site Habitat Baseline'!$D$1:$X$258,14,FALSE))))</f>
        <v/>
      </c>
      <c r="O51" s="524" t="str">
        <f>IF(E51="","",IF(ISNA(VLOOKUP($E51,'A-1 Site Habitat Baseline'!$D$1:$X$258,16,FALSE)),"",(VLOOKUP($E51,'A-1 Site Habitat Baseline'!$D$1:$X$258,13,FALSE))))</f>
        <v/>
      </c>
      <c r="P51" s="237" t="str">
        <f>IFERROR(INDEX('G-1 All Habitats'!$AG$3:$AG$15,MATCH(Q51,'G-1 All Habitats'!$AF$3:$AF$15,0)),"")</f>
        <v/>
      </c>
      <c r="Q51" s="238" t="str">
        <f t="shared" si="1"/>
        <v/>
      </c>
      <c r="R51" s="238" t="str">
        <f t="shared" si="10"/>
        <v/>
      </c>
      <c r="S51" s="392" t="str">
        <f>IFERROR(INDEX('G-1 All Habitats'!$B$3:$B$129,MATCH(R51,'G-1 All Habitats'!$A$3:$A$129,0)),"")</f>
        <v/>
      </c>
      <c r="T51" s="498" t="str">
        <f t="shared" si="2"/>
        <v/>
      </c>
      <c r="U51" s="499" t="str">
        <f t="shared" si="3"/>
        <v/>
      </c>
      <c r="V51" s="537" t="str">
        <f t="shared" si="4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79"/>
      <c r="Z51" s="524" t="str">
        <f>IFERROR(INDEX('G-8 Condition Look up'!$A$3:$H$130,MATCH(S51,'G-8 Condition Look up'!$A$3:$A$130,0),MATCH(Y51,'G-8 Condition Look up'!$A$3:$H$3,0)),"")</f>
        <v/>
      </c>
      <c r="AA51" s="71"/>
      <c r="AB51" s="52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9" t="str">
        <f t="shared" si="0"/>
        <v/>
      </c>
      <c r="AE51" s="82"/>
      <c r="AF51" s="82"/>
      <c r="AG51" s="507" t="str">
        <f t="shared" si="5"/>
        <v/>
      </c>
      <c r="AH51" s="521" t="str">
        <f t="shared" si="6"/>
        <v/>
      </c>
      <c r="AI51" s="522" t="str">
        <f>IF(AH51="Check Data","Check Data",IFERROR(VLOOKUP(AH51,'G-4 Temporal multipliers'!$A$4:$C$36,3,FALSE),""))</f>
        <v/>
      </c>
      <c r="AJ51" s="498" t="str">
        <f>IF(S51="","",VLOOKUP(S51,'G-3 Multipliers'!$A$2:$E$129,4,FALSE))</f>
        <v/>
      </c>
      <c r="AK51" s="507" t="str">
        <f t="shared" si="7"/>
        <v/>
      </c>
      <c r="AL51" s="507" t="str">
        <f t="shared" si="8"/>
        <v/>
      </c>
      <c r="AM51" s="540" t="str">
        <f>IFERROR(IF(F51="","",IF(AH51="Check Data ⚠","Check Data ⚠",VLOOKUP(AL51, 'G-3 Multipliers'!$P$2:$Q$6,2,FALSE))),"")</f>
        <v/>
      </c>
      <c r="AN51" s="513" t="str">
        <f t="shared" si="9"/>
        <v/>
      </c>
      <c r="AO51" s="239"/>
      <c r="AP51" s="240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1" t="str">
        <f>'A-1 Site Habitat Baseline'!AL51</f>
        <v/>
      </c>
      <c r="F52" s="520" t="str">
        <f>IF(E52="","",IF(ISNA(VLOOKUP($E52,'A-1 Site Habitat Baseline'!$D$1:$O$258,4,FALSE)),"",(VLOOKUP($E52,'A-1 Site Habitat Baseline'!$D$1:$O$258,4,FALSE))))</f>
        <v/>
      </c>
      <c r="G52" s="520" t="str">
        <f>IF(E52="","",IF(ISNA(VLOOKUP($E52,'A-1 Site Habitat Baseline'!$D$1:$O$258,5,FALSE)),"",(VLOOKUP($E52,'A-1 Site Habitat Baseline'!$D$1:$O$258,5,FALSE))))</f>
        <v/>
      </c>
      <c r="H52" s="520" t="str">
        <f>IF(E52="","",IF(ISNA(VLOOKUP($E52,'A-1 Site Habitat Baseline'!$D$1:$O$258,6,FALSE)),"",(VLOOKUP($E52,'A-1 Site Habitat Baseline'!$D$1:$O$258,6,FALSE))))</f>
        <v/>
      </c>
      <c r="I52" s="520" t="str">
        <f>IF(E52="","",IF(ISNA(VLOOKUP($E52,'A-1 Site Habitat Baseline'!$D$1:$O$258,7,FALSE)),"",(VLOOKUP($E52,'A-1 Site Habitat Baseline'!$D$1:$O$258,7,FALSE))))</f>
        <v/>
      </c>
      <c r="J52" s="520" t="str">
        <f>IF(E52="","",IF(ISNA(VLOOKUP($E52,'A-1 Site Habitat Baseline'!$D$1:$O$258,8,FALSE)),"",(VLOOKUP($E52,'A-1 Site Habitat Baseline'!$D$1:$O$258,8,FALSE))))</f>
        <v/>
      </c>
      <c r="K52" s="520" t="str">
        <f>IF(E52="","",IF(ISNA(VLOOKUP($E52,'A-1 Site Habitat Baseline'!$D$1:$O$258,9,FALSE)),"",(VLOOKUP($E52,'A-1 Site Habitat Baseline'!$D$1:$O$258,9,FALSE))))</f>
        <v/>
      </c>
      <c r="L52" s="520" t="str">
        <f>IF(E52="","",IF(ISNA(VLOOKUP($E52,'A-1 Site Habitat Baseline'!$D$1:$O$258,11,FALSE)),"",(VLOOKUP($E52,'A-1 Site Habitat Baseline'!$D$1:$O$258,11,FALSE))))</f>
        <v/>
      </c>
      <c r="M52" s="520" t="str">
        <f>IF(E52="","",IF(ISNA(VLOOKUP($E52,'A-1 Site Habitat Baseline'!$D$1:$O$258,12,FALSE)),"",(VLOOKUP($E52,'A-1 Site Habitat Baseline'!$D$1:$O$258,12,FALSE))))</f>
        <v/>
      </c>
      <c r="N52" s="532" t="str">
        <f>IF(E52="","",IF(ISNA(VLOOKUP($E52,'A-1 Site Habitat Baseline'!$D$1:$X$258,14,FALSE)),"",(VLOOKUP($E52,'A-1 Site Habitat Baseline'!$D$1:$X$258,14,FALSE))))</f>
        <v/>
      </c>
      <c r="O52" s="524" t="str">
        <f>IF(E52="","",IF(ISNA(VLOOKUP($E52,'A-1 Site Habitat Baseline'!$D$1:$X$258,16,FALSE)),"",(VLOOKUP($E52,'A-1 Site Habitat Baseline'!$D$1:$X$258,13,FALSE))))</f>
        <v/>
      </c>
      <c r="P52" s="237" t="str">
        <f>IFERROR(INDEX('G-1 All Habitats'!$AG$3:$AG$15,MATCH(Q52,'G-1 All Habitats'!$AF$3:$AF$15,0)),"")</f>
        <v/>
      </c>
      <c r="Q52" s="238" t="str">
        <f t="shared" si="1"/>
        <v/>
      </c>
      <c r="R52" s="238" t="str">
        <f t="shared" si="10"/>
        <v/>
      </c>
      <c r="S52" s="392" t="str">
        <f>IFERROR(INDEX('G-1 All Habitats'!$B$3:$B$129,MATCH(R52,'G-1 All Habitats'!$A$3:$A$129,0)),"")</f>
        <v/>
      </c>
      <c r="T52" s="498" t="str">
        <f t="shared" si="2"/>
        <v/>
      </c>
      <c r="U52" s="499" t="str">
        <f t="shared" si="3"/>
        <v/>
      </c>
      <c r="V52" s="537" t="str">
        <f t="shared" si="4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79"/>
      <c r="Z52" s="524" t="str">
        <f>IFERROR(INDEX('G-8 Condition Look up'!$A$3:$H$130,MATCH(S52,'G-8 Condition Look up'!$A$3:$A$130,0),MATCH(Y52,'G-8 Condition Look up'!$A$3:$H$3,0)),"")</f>
        <v/>
      </c>
      <c r="AA52" s="71"/>
      <c r="AB52" s="52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9" t="str">
        <f t="shared" si="0"/>
        <v/>
      </c>
      <c r="AE52" s="82"/>
      <c r="AF52" s="82"/>
      <c r="AG52" s="507" t="str">
        <f t="shared" si="5"/>
        <v/>
      </c>
      <c r="AH52" s="521" t="str">
        <f t="shared" si="6"/>
        <v/>
      </c>
      <c r="AI52" s="522" t="str">
        <f>IF(AH52="Check Data","Check Data",IFERROR(VLOOKUP(AH52,'G-4 Temporal multipliers'!$A$4:$C$36,3,FALSE),""))</f>
        <v/>
      </c>
      <c r="AJ52" s="498" t="str">
        <f>IF(S52="","",VLOOKUP(S52,'G-3 Multipliers'!$A$2:$E$129,4,FALSE))</f>
        <v/>
      </c>
      <c r="AK52" s="507" t="str">
        <f t="shared" si="7"/>
        <v/>
      </c>
      <c r="AL52" s="507" t="str">
        <f t="shared" si="8"/>
        <v/>
      </c>
      <c r="AM52" s="540" t="str">
        <f>IFERROR(IF(F52="","",IF(AH52="Check Data ⚠","Check Data ⚠",VLOOKUP(AL52, 'G-3 Multipliers'!$P$2:$Q$6,2,FALSE))),"")</f>
        <v/>
      </c>
      <c r="AN52" s="513" t="str">
        <f t="shared" si="9"/>
        <v/>
      </c>
      <c r="AO52" s="239"/>
      <c r="AP52" s="240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1" t="str">
        <f>'A-1 Site Habitat Baseline'!AL52</f>
        <v/>
      </c>
      <c r="F53" s="520" t="str">
        <f>IF(E53="","",IF(ISNA(VLOOKUP($E53,'A-1 Site Habitat Baseline'!$D$1:$O$258,4,FALSE)),"",(VLOOKUP($E53,'A-1 Site Habitat Baseline'!$D$1:$O$258,4,FALSE))))</f>
        <v/>
      </c>
      <c r="G53" s="520" t="str">
        <f>IF(E53="","",IF(ISNA(VLOOKUP($E53,'A-1 Site Habitat Baseline'!$D$1:$O$258,5,FALSE)),"",(VLOOKUP($E53,'A-1 Site Habitat Baseline'!$D$1:$O$258,5,FALSE))))</f>
        <v/>
      </c>
      <c r="H53" s="520" t="str">
        <f>IF(E53="","",IF(ISNA(VLOOKUP($E53,'A-1 Site Habitat Baseline'!$D$1:$O$258,6,FALSE)),"",(VLOOKUP($E53,'A-1 Site Habitat Baseline'!$D$1:$O$258,6,FALSE))))</f>
        <v/>
      </c>
      <c r="I53" s="520" t="str">
        <f>IF(E53="","",IF(ISNA(VLOOKUP($E53,'A-1 Site Habitat Baseline'!$D$1:$O$258,7,FALSE)),"",(VLOOKUP($E53,'A-1 Site Habitat Baseline'!$D$1:$O$258,7,FALSE))))</f>
        <v/>
      </c>
      <c r="J53" s="520" t="str">
        <f>IF(E53="","",IF(ISNA(VLOOKUP($E53,'A-1 Site Habitat Baseline'!$D$1:$O$258,8,FALSE)),"",(VLOOKUP($E53,'A-1 Site Habitat Baseline'!$D$1:$O$258,8,FALSE))))</f>
        <v/>
      </c>
      <c r="K53" s="520" t="str">
        <f>IF(E53="","",IF(ISNA(VLOOKUP($E53,'A-1 Site Habitat Baseline'!$D$1:$O$258,9,FALSE)),"",(VLOOKUP($E53,'A-1 Site Habitat Baseline'!$D$1:$O$258,9,FALSE))))</f>
        <v/>
      </c>
      <c r="L53" s="520" t="str">
        <f>IF(E53="","",IF(ISNA(VLOOKUP($E53,'A-1 Site Habitat Baseline'!$D$1:$O$258,11,FALSE)),"",(VLOOKUP($E53,'A-1 Site Habitat Baseline'!$D$1:$O$258,11,FALSE))))</f>
        <v/>
      </c>
      <c r="M53" s="520" t="str">
        <f>IF(E53="","",IF(ISNA(VLOOKUP($E53,'A-1 Site Habitat Baseline'!$D$1:$O$258,12,FALSE)),"",(VLOOKUP($E53,'A-1 Site Habitat Baseline'!$D$1:$O$258,12,FALSE))))</f>
        <v/>
      </c>
      <c r="N53" s="532" t="str">
        <f>IF(E53="","",IF(ISNA(VLOOKUP($E53,'A-1 Site Habitat Baseline'!$D$1:$X$258,14,FALSE)),"",(VLOOKUP($E53,'A-1 Site Habitat Baseline'!$D$1:$X$258,14,FALSE))))</f>
        <v/>
      </c>
      <c r="O53" s="524" t="str">
        <f>IF(E53="","",IF(ISNA(VLOOKUP($E53,'A-1 Site Habitat Baseline'!$D$1:$X$258,16,FALSE)),"",(VLOOKUP($E53,'A-1 Site Habitat Baseline'!$D$1:$X$258,13,FALSE))))</f>
        <v/>
      </c>
      <c r="P53" s="237" t="str">
        <f>IFERROR(INDEX('G-1 All Habitats'!$AG$3:$AG$15,MATCH(Q53,'G-1 All Habitats'!$AF$3:$AF$15,0)),"")</f>
        <v/>
      </c>
      <c r="Q53" s="238" t="str">
        <f t="shared" si="1"/>
        <v/>
      </c>
      <c r="R53" s="238" t="str">
        <f t="shared" si="10"/>
        <v/>
      </c>
      <c r="S53" s="392" t="str">
        <f>IFERROR(INDEX('G-1 All Habitats'!$B$3:$B$129,MATCH(R53,'G-1 All Habitats'!$A$3:$A$129,0)),"")</f>
        <v/>
      </c>
      <c r="T53" s="498" t="str">
        <f t="shared" si="2"/>
        <v/>
      </c>
      <c r="U53" s="499" t="str">
        <f t="shared" si="3"/>
        <v/>
      </c>
      <c r="V53" s="537" t="str">
        <f t="shared" si="4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79"/>
      <c r="Z53" s="524" t="str">
        <f>IFERROR(INDEX('G-8 Condition Look up'!$A$3:$H$130,MATCH(S53,'G-8 Condition Look up'!$A$3:$A$130,0),MATCH(Y53,'G-8 Condition Look up'!$A$3:$H$3,0)),"")</f>
        <v/>
      </c>
      <c r="AA53" s="71"/>
      <c r="AB53" s="52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9" t="str">
        <f t="shared" si="0"/>
        <v/>
      </c>
      <c r="AE53" s="82"/>
      <c r="AF53" s="82"/>
      <c r="AG53" s="507" t="str">
        <f t="shared" si="5"/>
        <v/>
      </c>
      <c r="AH53" s="521" t="str">
        <f t="shared" si="6"/>
        <v/>
      </c>
      <c r="AI53" s="522" t="str">
        <f>IF(AH53="Check Data","Check Data",IFERROR(VLOOKUP(AH53,'G-4 Temporal multipliers'!$A$4:$C$36,3,FALSE),""))</f>
        <v/>
      </c>
      <c r="AJ53" s="498" t="str">
        <f>IF(S53="","",VLOOKUP(S53,'G-3 Multipliers'!$A$2:$E$129,4,FALSE))</f>
        <v/>
      </c>
      <c r="AK53" s="507" t="str">
        <f t="shared" si="7"/>
        <v/>
      </c>
      <c r="AL53" s="507" t="str">
        <f t="shared" si="8"/>
        <v/>
      </c>
      <c r="AM53" s="540" t="str">
        <f>IFERROR(IF(F53="","",IF(AH53="Check Data ⚠","Check Data ⚠",VLOOKUP(AL53, 'G-3 Multipliers'!$P$2:$Q$6,2,FALSE))),"")</f>
        <v/>
      </c>
      <c r="AN53" s="513" t="str">
        <f t="shared" si="9"/>
        <v/>
      </c>
      <c r="AO53" s="239"/>
      <c r="AP53" s="240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1" t="str">
        <f>'A-1 Site Habitat Baseline'!AL53</f>
        <v/>
      </c>
      <c r="F54" s="520" t="str">
        <f>IF(E54="","",IF(ISNA(VLOOKUP($E54,'A-1 Site Habitat Baseline'!$D$1:$O$258,4,FALSE)),"",(VLOOKUP($E54,'A-1 Site Habitat Baseline'!$D$1:$O$258,4,FALSE))))</f>
        <v/>
      </c>
      <c r="G54" s="520" t="str">
        <f>IF(E54="","",IF(ISNA(VLOOKUP($E54,'A-1 Site Habitat Baseline'!$D$1:$O$258,5,FALSE)),"",(VLOOKUP($E54,'A-1 Site Habitat Baseline'!$D$1:$O$258,5,FALSE))))</f>
        <v/>
      </c>
      <c r="H54" s="520" t="str">
        <f>IF(E54="","",IF(ISNA(VLOOKUP($E54,'A-1 Site Habitat Baseline'!$D$1:$O$258,6,FALSE)),"",(VLOOKUP($E54,'A-1 Site Habitat Baseline'!$D$1:$O$258,6,FALSE))))</f>
        <v/>
      </c>
      <c r="I54" s="520" t="str">
        <f>IF(E54="","",IF(ISNA(VLOOKUP($E54,'A-1 Site Habitat Baseline'!$D$1:$O$258,7,FALSE)),"",(VLOOKUP($E54,'A-1 Site Habitat Baseline'!$D$1:$O$258,7,FALSE))))</f>
        <v/>
      </c>
      <c r="J54" s="520" t="str">
        <f>IF(E54="","",IF(ISNA(VLOOKUP($E54,'A-1 Site Habitat Baseline'!$D$1:$O$258,8,FALSE)),"",(VLOOKUP($E54,'A-1 Site Habitat Baseline'!$D$1:$O$258,8,FALSE))))</f>
        <v/>
      </c>
      <c r="K54" s="520" t="str">
        <f>IF(E54="","",IF(ISNA(VLOOKUP($E54,'A-1 Site Habitat Baseline'!$D$1:$O$258,9,FALSE)),"",(VLOOKUP($E54,'A-1 Site Habitat Baseline'!$D$1:$O$258,9,FALSE))))</f>
        <v/>
      </c>
      <c r="L54" s="520" t="str">
        <f>IF(E54="","",IF(ISNA(VLOOKUP($E54,'A-1 Site Habitat Baseline'!$D$1:$O$258,11,FALSE)),"",(VLOOKUP($E54,'A-1 Site Habitat Baseline'!$D$1:$O$258,11,FALSE))))</f>
        <v/>
      </c>
      <c r="M54" s="520" t="str">
        <f>IF(E54="","",IF(ISNA(VLOOKUP($E54,'A-1 Site Habitat Baseline'!$D$1:$O$258,12,FALSE)),"",(VLOOKUP($E54,'A-1 Site Habitat Baseline'!$D$1:$O$258,12,FALSE))))</f>
        <v/>
      </c>
      <c r="N54" s="532" t="str">
        <f>IF(E54="","",IF(ISNA(VLOOKUP($E54,'A-1 Site Habitat Baseline'!$D$1:$X$258,14,FALSE)),"",(VLOOKUP($E54,'A-1 Site Habitat Baseline'!$D$1:$X$258,14,FALSE))))</f>
        <v/>
      </c>
      <c r="O54" s="524" t="str">
        <f>IF(E54="","",IF(ISNA(VLOOKUP($E54,'A-1 Site Habitat Baseline'!$D$1:$X$258,16,FALSE)),"",(VLOOKUP($E54,'A-1 Site Habitat Baseline'!$D$1:$X$258,13,FALSE))))</f>
        <v/>
      </c>
      <c r="P54" s="237" t="str">
        <f>IFERROR(INDEX('G-1 All Habitats'!$AG$3:$AG$15,MATCH(Q54,'G-1 All Habitats'!$AF$3:$AF$15,0)),"")</f>
        <v/>
      </c>
      <c r="Q54" s="238" t="str">
        <f t="shared" si="1"/>
        <v/>
      </c>
      <c r="R54" s="238" t="str">
        <f t="shared" si="10"/>
        <v/>
      </c>
      <c r="S54" s="392" t="str">
        <f>IFERROR(INDEX('G-1 All Habitats'!$B$3:$B$129,MATCH(R54,'G-1 All Habitats'!$A$3:$A$129,0)),"")</f>
        <v/>
      </c>
      <c r="T54" s="498" t="str">
        <f t="shared" si="2"/>
        <v/>
      </c>
      <c r="U54" s="499" t="str">
        <f t="shared" si="3"/>
        <v/>
      </c>
      <c r="V54" s="537" t="str">
        <f t="shared" si="4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79"/>
      <c r="Z54" s="524" t="str">
        <f>IFERROR(INDEX('G-8 Condition Look up'!$A$3:$H$130,MATCH(S54,'G-8 Condition Look up'!$A$3:$A$130,0),MATCH(Y54,'G-8 Condition Look up'!$A$3:$H$3,0)),"")</f>
        <v/>
      </c>
      <c r="AA54" s="71"/>
      <c r="AB54" s="52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9" t="str">
        <f t="shared" si="0"/>
        <v/>
      </c>
      <c r="AE54" s="82"/>
      <c r="AF54" s="82"/>
      <c r="AG54" s="507" t="str">
        <f t="shared" si="5"/>
        <v/>
      </c>
      <c r="AH54" s="521" t="str">
        <f t="shared" si="6"/>
        <v/>
      </c>
      <c r="AI54" s="522" t="str">
        <f>IF(AH54="Check Data","Check Data",IFERROR(VLOOKUP(AH54,'G-4 Temporal multipliers'!$A$4:$C$36,3,FALSE),""))</f>
        <v/>
      </c>
      <c r="AJ54" s="498" t="str">
        <f>IF(S54="","",VLOOKUP(S54,'G-3 Multipliers'!$A$2:$E$129,4,FALSE))</f>
        <v/>
      </c>
      <c r="AK54" s="507" t="str">
        <f t="shared" si="7"/>
        <v/>
      </c>
      <c r="AL54" s="507" t="str">
        <f t="shared" si="8"/>
        <v/>
      </c>
      <c r="AM54" s="540" t="str">
        <f>IFERROR(IF(F54="","",IF(AH54="Check Data ⚠","Check Data ⚠",VLOOKUP(AL54, 'G-3 Multipliers'!$P$2:$Q$6,2,FALSE))),"")</f>
        <v/>
      </c>
      <c r="AN54" s="513" t="str">
        <f t="shared" si="9"/>
        <v/>
      </c>
      <c r="AO54" s="239"/>
      <c r="AP54" s="240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1" t="str">
        <f>'A-1 Site Habitat Baseline'!AL54</f>
        <v/>
      </c>
      <c r="F55" s="520" t="str">
        <f>IF(E55="","",IF(ISNA(VLOOKUP($E55,'A-1 Site Habitat Baseline'!$D$1:$O$258,4,FALSE)),"",(VLOOKUP($E55,'A-1 Site Habitat Baseline'!$D$1:$O$258,4,FALSE))))</f>
        <v/>
      </c>
      <c r="G55" s="520" t="str">
        <f>IF(E55="","",IF(ISNA(VLOOKUP($E55,'A-1 Site Habitat Baseline'!$D$1:$O$258,5,FALSE)),"",(VLOOKUP($E55,'A-1 Site Habitat Baseline'!$D$1:$O$258,5,FALSE))))</f>
        <v/>
      </c>
      <c r="H55" s="520" t="str">
        <f>IF(E55="","",IF(ISNA(VLOOKUP($E55,'A-1 Site Habitat Baseline'!$D$1:$O$258,6,FALSE)),"",(VLOOKUP($E55,'A-1 Site Habitat Baseline'!$D$1:$O$258,6,FALSE))))</f>
        <v/>
      </c>
      <c r="I55" s="520" t="str">
        <f>IF(E55="","",IF(ISNA(VLOOKUP($E55,'A-1 Site Habitat Baseline'!$D$1:$O$258,7,FALSE)),"",(VLOOKUP($E55,'A-1 Site Habitat Baseline'!$D$1:$O$258,7,FALSE))))</f>
        <v/>
      </c>
      <c r="J55" s="520" t="str">
        <f>IF(E55="","",IF(ISNA(VLOOKUP($E55,'A-1 Site Habitat Baseline'!$D$1:$O$258,8,FALSE)),"",(VLOOKUP($E55,'A-1 Site Habitat Baseline'!$D$1:$O$258,8,FALSE))))</f>
        <v/>
      </c>
      <c r="K55" s="520" t="str">
        <f>IF(E55="","",IF(ISNA(VLOOKUP($E55,'A-1 Site Habitat Baseline'!$D$1:$O$258,9,FALSE)),"",(VLOOKUP($E55,'A-1 Site Habitat Baseline'!$D$1:$O$258,9,FALSE))))</f>
        <v/>
      </c>
      <c r="L55" s="520" t="str">
        <f>IF(E55="","",IF(ISNA(VLOOKUP($E55,'A-1 Site Habitat Baseline'!$D$1:$O$258,11,FALSE)),"",(VLOOKUP($E55,'A-1 Site Habitat Baseline'!$D$1:$O$258,11,FALSE))))</f>
        <v/>
      </c>
      <c r="M55" s="520" t="str">
        <f>IF(E55="","",IF(ISNA(VLOOKUP($E55,'A-1 Site Habitat Baseline'!$D$1:$O$258,12,FALSE)),"",(VLOOKUP($E55,'A-1 Site Habitat Baseline'!$D$1:$O$258,12,FALSE))))</f>
        <v/>
      </c>
      <c r="N55" s="532" t="str">
        <f>IF(E55="","",IF(ISNA(VLOOKUP($E55,'A-1 Site Habitat Baseline'!$D$1:$X$258,14,FALSE)),"",(VLOOKUP($E55,'A-1 Site Habitat Baseline'!$D$1:$X$258,14,FALSE))))</f>
        <v/>
      </c>
      <c r="O55" s="524" t="str">
        <f>IF(E55="","",IF(ISNA(VLOOKUP($E55,'A-1 Site Habitat Baseline'!$D$1:$X$258,16,FALSE)),"",(VLOOKUP($E55,'A-1 Site Habitat Baseline'!$D$1:$X$258,13,FALSE))))</f>
        <v/>
      </c>
      <c r="P55" s="237" t="str">
        <f>IFERROR(INDEX('G-1 All Habitats'!$AG$3:$AG$15,MATCH(Q55,'G-1 All Habitats'!$AF$3:$AF$15,0)),"")</f>
        <v/>
      </c>
      <c r="Q55" s="238" t="str">
        <f t="shared" si="1"/>
        <v/>
      </c>
      <c r="R55" s="238" t="str">
        <f t="shared" si="10"/>
        <v/>
      </c>
      <c r="S55" s="392" t="str">
        <f>IFERROR(INDEX('G-1 All Habitats'!$B$3:$B$129,MATCH(R55,'G-1 All Habitats'!$A$3:$A$129,0)),"")</f>
        <v/>
      </c>
      <c r="T55" s="498" t="str">
        <f t="shared" si="2"/>
        <v/>
      </c>
      <c r="U55" s="499" t="str">
        <f t="shared" si="3"/>
        <v/>
      </c>
      <c r="V55" s="537" t="str">
        <f t="shared" si="4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79"/>
      <c r="Z55" s="524" t="str">
        <f>IFERROR(INDEX('G-8 Condition Look up'!$A$3:$H$130,MATCH(S55,'G-8 Condition Look up'!$A$3:$A$130,0),MATCH(Y55,'G-8 Condition Look up'!$A$3:$H$3,0)),"")</f>
        <v/>
      </c>
      <c r="AA55" s="71"/>
      <c r="AB55" s="52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9" t="str">
        <f t="shared" si="0"/>
        <v/>
      </c>
      <c r="AE55" s="82"/>
      <c r="AF55" s="82"/>
      <c r="AG55" s="507" t="str">
        <f t="shared" si="5"/>
        <v/>
      </c>
      <c r="AH55" s="521" t="str">
        <f t="shared" si="6"/>
        <v/>
      </c>
      <c r="AI55" s="522" t="str">
        <f>IF(AH55="Check Data","Check Data",IFERROR(VLOOKUP(AH55,'G-4 Temporal multipliers'!$A$4:$C$36,3,FALSE),""))</f>
        <v/>
      </c>
      <c r="AJ55" s="498" t="str">
        <f>IF(S55="","",VLOOKUP(S55,'G-3 Multipliers'!$A$2:$E$129,4,FALSE))</f>
        <v/>
      </c>
      <c r="AK55" s="507" t="str">
        <f t="shared" si="7"/>
        <v/>
      </c>
      <c r="AL55" s="507" t="str">
        <f t="shared" si="8"/>
        <v/>
      </c>
      <c r="AM55" s="540" t="str">
        <f>IFERROR(IF(F55="","",IF(AH55="Check Data ⚠","Check Data ⚠",VLOOKUP(AL55, 'G-3 Multipliers'!$P$2:$Q$6,2,FALSE))),"")</f>
        <v/>
      </c>
      <c r="AN55" s="513" t="str">
        <f t="shared" si="9"/>
        <v/>
      </c>
      <c r="AO55" s="239"/>
      <c r="AP55" s="240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1" t="str">
        <f>'A-1 Site Habitat Baseline'!AL55</f>
        <v/>
      </c>
      <c r="F56" s="520" t="str">
        <f>IF(E56="","",IF(ISNA(VLOOKUP($E56,'A-1 Site Habitat Baseline'!$D$1:$O$258,4,FALSE)),"",(VLOOKUP($E56,'A-1 Site Habitat Baseline'!$D$1:$O$258,4,FALSE))))</f>
        <v/>
      </c>
      <c r="G56" s="520" t="str">
        <f>IF(E56="","",IF(ISNA(VLOOKUP($E56,'A-1 Site Habitat Baseline'!$D$1:$O$258,5,FALSE)),"",(VLOOKUP($E56,'A-1 Site Habitat Baseline'!$D$1:$O$258,5,FALSE))))</f>
        <v/>
      </c>
      <c r="H56" s="520" t="str">
        <f>IF(E56="","",IF(ISNA(VLOOKUP($E56,'A-1 Site Habitat Baseline'!$D$1:$O$258,6,FALSE)),"",(VLOOKUP($E56,'A-1 Site Habitat Baseline'!$D$1:$O$258,6,FALSE))))</f>
        <v/>
      </c>
      <c r="I56" s="520" t="str">
        <f>IF(E56="","",IF(ISNA(VLOOKUP($E56,'A-1 Site Habitat Baseline'!$D$1:$O$258,7,FALSE)),"",(VLOOKUP($E56,'A-1 Site Habitat Baseline'!$D$1:$O$258,7,FALSE))))</f>
        <v/>
      </c>
      <c r="J56" s="520" t="str">
        <f>IF(E56="","",IF(ISNA(VLOOKUP($E56,'A-1 Site Habitat Baseline'!$D$1:$O$258,8,FALSE)),"",(VLOOKUP($E56,'A-1 Site Habitat Baseline'!$D$1:$O$258,8,FALSE))))</f>
        <v/>
      </c>
      <c r="K56" s="520" t="str">
        <f>IF(E56="","",IF(ISNA(VLOOKUP($E56,'A-1 Site Habitat Baseline'!$D$1:$O$258,9,FALSE)),"",(VLOOKUP($E56,'A-1 Site Habitat Baseline'!$D$1:$O$258,9,FALSE))))</f>
        <v/>
      </c>
      <c r="L56" s="520" t="str">
        <f>IF(E56="","",IF(ISNA(VLOOKUP($E56,'A-1 Site Habitat Baseline'!$D$1:$O$258,11,FALSE)),"",(VLOOKUP($E56,'A-1 Site Habitat Baseline'!$D$1:$O$258,11,FALSE))))</f>
        <v/>
      </c>
      <c r="M56" s="520" t="str">
        <f>IF(E56="","",IF(ISNA(VLOOKUP($E56,'A-1 Site Habitat Baseline'!$D$1:$O$258,12,FALSE)),"",(VLOOKUP($E56,'A-1 Site Habitat Baseline'!$D$1:$O$258,12,FALSE))))</f>
        <v/>
      </c>
      <c r="N56" s="532" t="str">
        <f>IF(E56="","",IF(ISNA(VLOOKUP($E56,'A-1 Site Habitat Baseline'!$D$1:$X$258,14,FALSE)),"",(VLOOKUP($E56,'A-1 Site Habitat Baseline'!$D$1:$X$258,14,FALSE))))</f>
        <v/>
      </c>
      <c r="O56" s="524" t="str">
        <f>IF(E56="","",IF(ISNA(VLOOKUP($E56,'A-1 Site Habitat Baseline'!$D$1:$X$258,16,FALSE)),"",(VLOOKUP($E56,'A-1 Site Habitat Baseline'!$D$1:$X$258,13,FALSE))))</f>
        <v/>
      </c>
      <c r="P56" s="237" t="str">
        <f>IFERROR(INDEX('G-1 All Habitats'!$AG$3:$AG$15,MATCH(Q56,'G-1 All Habitats'!$AF$3:$AF$15,0)),"")</f>
        <v/>
      </c>
      <c r="Q56" s="238" t="str">
        <f t="shared" si="1"/>
        <v/>
      </c>
      <c r="R56" s="238" t="str">
        <f t="shared" si="10"/>
        <v/>
      </c>
      <c r="S56" s="392" t="str">
        <f>IFERROR(INDEX('G-1 All Habitats'!$B$3:$B$129,MATCH(R56,'G-1 All Habitats'!$A$3:$A$129,0)),"")</f>
        <v/>
      </c>
      <c r="T56" s="498" t="str">
        <f t="shared" si="2"/>
        <v/>
      </c>
      <c r="U56" s="499" t="str">
        <f t="shared" si="3"/>
        <v/>
      </c>
      <c r="V56" s="537" t="str">
        <f t="shared" si="4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79"/>
      <c r="Z56" s="524" t="str">
        <f>IFERROR(INDEX('G-8 Condition Look up'!$A$3:$H$130,MATCH(S56,'G-8 Condition Look up'!$A$3:$A$130,0),MATCH(Y56,'G-8 Condition Look up'!$A$3:$H$3,0)),"")</f>
        <v/>
      </c>
      <c r="AA56" s="71"/>
      <c r="AB56" s="52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9" t="str">
        <f t="shared" si="0"/>
        <v/>
      </c>
      <c r="AE56" s="82"/>
      <c r="AF56" s="82"/>
      <c r="AG56" s="507" t="str">
        <f t="shared" si="5"/>
        <v/>
      </c>
      <c r="AH56" s="521" t="str">
        <f t="shared" si="6"/>
        <v/>
      </c>
      <c r="AI56" s="522" t="str">
        <f>IF(AH56="Check Data","Check Data",IFERROR(VLOOKUP(AH56,'G-4 Temporal multipliers'!$A$4:$C$36,3,FALSE),""))</f>
        <v/>
      </c>
      <c r="AJ56" s="498" t="str">
        <f>IF(S56="","",VLOOKUP(S56,'G-3 Multipliers'!$A$2:$E$129,4,FALSE))</f>
        <v/>
      </c>
      <c r="AK56" s="507" t="str">
        <f t="shared" si="7"/>
        <v/>
      </c>
      <c r="AL56" s="507" t="str">
        <f t="shared" si="8"/>
        <v/>
      </c>
      <c r="AM56" s="540" t="str">
        <f>IFERROR(IF(F56="","",IF(AH56="Check Data ⚠","Check Data ⚠",VLOOKUP(AL56, 'G-3 Multipliers'!$P$2:$Q$6,2,FALSE))),"")</f>
        <v/>
      </c>
      <c r="AN56" s="513" t="str">
        <f t="shared" si="9"/>
        <v/>
      </c>
      <c r="AO56" s="239"/>
      <c r="AP56" s="240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1" t="str">
        <f>'A-1 Site Habitat Baseline'!AL56</f>
        <v/>
      </c>
      <c r="F57" s="520" t="str">
        <f>IF(E57="","",IF(ISNA(VLOOKUP($E57,'A-1 Site Habitat Baseline'!$D$1:$O$258,4,FALSE)),"",(VLOOKUP($E57,'A-1 Site Habitat Baseline'!$D$1:$O$258,4,FALSE))))</f>
        <v/>
      </c>
      <c r="G57" s="520" t="str">
        <f>IF(E57="","",IF(ISNA(VLOOKUP($E57,'A-1 Site Habitat Baseline'!$D$1:$O$258,5,FALSE)),"",(VLOOKUP($E57,'A-1 Site Habitat Baseline'!$D$1:$O$258,5,FALSE))))</f>
        <v/>
      </c>
      <c r="H57" s="520" t="str">
        <f>IF(E57="","",IF(ISNA(VLOOKUP($E57,'A-1 Site Habitat Baseline'!$D$1:$O$258,6,FALSE)),"",(VLOOKUP($E57,'A-1 Site Habitat Baseline'!$D$1:$O$258,6,FALSE))))</f>
        <v/>
      </c>
      <c r="I57" s="520" t="str">
        <f>IF(E57="","",IF(ISNA(VLOOKUP($E57,'A-1 Site Habitat Baseline'!$D$1:$O$258,7,FALSE)),"",(VLOOKUP($E57,'A-1 Site Habitat Baseline'!$D$1:$O$258,7,FALSE))))</f>
        <v/>
      </c>
      <c r="J57" s="520" t="str">
        <f>IF(E57="","",IF(ISNA(VLOOKUP($E57,'A-1 Site Habitat Baseline'!$D$1:$O$258,8,FALSE)),"",(VLOOKUP($E57,'A-1 Site Habitat Baseline'!$D$1:$O$258,8,FALSE))))</f>
        <v/>
      </c>
      <c r="K57" s="520" t="str">
        <f>IF(E57="","",IF(ISNA(VLOOKUP($E57,'A-1 Site Habitat Baseline'!$D$1:$O$258,9,FALSE)),"",(VLOOKUP($E57,'A-1 Site Habitat Baseline'!$D$1:$O$258,9,FALSE))))</f>
        <v/>
      </c>
      <c r="L57" s="520" t="str">
        <f>IF(E57="","",IF(ISNA(VLOOKUP($E57,'A-1 Site Habitat Baseline'!$D$1:$O$258,11,FALSE)),"",(VLOOKUP($E57,'A-1 Site Habitat Baseline'!$D$1:$O$258,11,FALSE))))</f>
        <v/>
      </c>
      <c r="M57" s="520" t="str">
        <f>IF(E57="","",IF(ISNA(VLOOKUP($E57,'A-1 Site Habitat Baseline'!$D$1:$O$258,12,FALSE)),"",(VLOOKUP($E57,'A-1 Site Habitat Baseline'!$D$1:$O$258,12,FALSE))))</f>
        <v/>
      </c>
      <c r="N57" s="532" t="str">
        <f>IF(E57="","",IF(ISNA(VLOOKUP($E57,'A-1 Site Habitat Baseline'!$D$1:$X$258,14,FALSE)),"",(VLOOKUP($E57,'A-1 Site Habitat Baseline'!$D$1:$X$258,14,FALSE))))</f>
        <v/>
      </c>
      <c r="O57" s="524" t="str">
        <f>IF(E57="","",IF(ISNA(VLOOKUP($E57,'A-1 Site Habitat Baseline'!$D$1:$X$258,16,FALSE)),"",(VLOOKUP($E57,'A-1 Site Habitat Baseline'!$D$1:$X$258,13,FALSE))))</f>
        <v/>
      </c>
      <c r="P57" s="237" t="str">
        <f>IFERROR(INDEX('G-1 All Habitats'!$AG$3:$AG$15,MATCH(Q57,'G-1 All Habitats'!$AF$3:$AF$15,0)),"")</f>
        <v/>
      </c>
      <c r="Q57" s="238" t="str">
        <f t="shared" si="1"/>
        <v/>
      </c>
      <c r="R57" s="238" t="str">
        <f t="shared" si="10"/>
        <v/>
      </c>
      <c r="S57" s="392" t="str">
        <f>IFERROR(INDEX('G-1 All Habitats'!$B$3:$B$129,MATCH(R57,'G-1 All Habitats'!$A$3:$A$129,0)),"")</f>
        <v/>
      </c>
      <c r="T57" s="498" t="str">
        <f t="shared" si="2"/>
        <v/>
      </c>
      <c r="U57" s="499" t="str">
        <f t="shared" si="3"/>
        <v/>
      </c>
      <c r="V57" s="537" t="str">
        <f t="shared" si="4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79"/>
      <c r="Z57" s="524" t="str">
        <f>IFERROR(INDEX('G-8 Condition Look up'!$A$3:$H$130,MATCH(S57,'G-8 Condition Look up'!$A$3:$A$130,0),MATCH(Y57,'G-8 Condition Look up'!$A$3:$H$3,0)),"")</f>
        <v/>
      </c>
      <c r="AA57" s="71"/>
      <c r="AB57" s="52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9" t="str">
        <f t="shared" si="0"/>
        <v/>
      </c>
      <c r="AE57" s="82"/>
      <c r="AF57" s="82"/>
      <c r="AG57" s="507" t="str">
        <f t="shared" si="5"/>
        <v/>
      </c>
      <c r="AH57" s="521" t="str">
        <f t="shared" si="6"/>
        <v/>
      </c>
      <c r="AI57" s="522" t="str">
        <f>IF(AH57="Check Data","Check Data",IFERROR(VLOOKUP(AH57,'G-4 Temporal multipliers'!$A$4:$C$36,3,FALSE),""))</f>
        <v/>
      </c>
      <c r="AJ57" s="498" t="str">
        <f>IF(S57="","",VLOOKUP(S57,'G-3 Multipliers'!$A$2:$E$129,4,FALSE))</f>
        <v/>
      </c>
      <c r="AK57" s="507" t="str">
        <f t="shared" si="7"/>
        <v/>
      </c>
      <c r="AL57" s="507" t="str">
        <f t="shared" si="8"/>
        <v/>
      </c>
      <c r="AM57" s="540" t="str">
        <f>IFERROR(IF(F57="","",IF(AH57="Check Data ⚠","Check Data ⚠",VLOOKUP(AL57, 'G-3 Multipliers'!$P$2:$Q$6,2,FALSE))),"")</f>
        <v/>
      </c>
      <c r="AN57" s="513" t="str">
        <f t="shared" si="9"/>
        <v/>
      </c>
      <c r="AO57" s="239"/>
      <c r="AP57" s="240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1" t="str">
        <f>'A-1 Site Habitat Baseline'!AL57</f>
        <v/>
      </c>
      <c r="F58" s="520" t="str">
        <f>IF(E58="","",IF(ISNA(VLOOKUP($E58,'A-1 Site Habitat Baseline'!$D$1:$O$258,4,FALSE)),"",(VLOOKUP($E58,'A-1 Site Habitat Baseline'!$D$1:$O$258,4,FALSE))))</f>
        <v/>
      </c>
      <c r="G58" s="520" t="str">
        <f>IF(E58="","",IF(ISNA(VLOOKUP($E58,'A-1 Site Habitat Baseline'!$D$1:$O$258,5,FALSE)),"",(VLOOKUP($E58,'A-1 Site Habitat Baseline'!$D$1:$O$258,5,FALSE))))</f>
        <v/>
      </c>
      <c r="H58" s="520" t="str">
        <f>IF(E58="","",IF(ISNA(VLOOKUP($E58,'A-1 Site Habitat Baseline'!$D$1:$O$258,6,FALSE)),"",(VLOOKUP($E58,'A-1 Site Habitat Baseline'!$D$1:$O$258,6,FALSE))))</f>
        <v/>
      </c>
      <c r="I58" s="520" t="str">
        <f>IF(E58="","",IF(ISNA(VLOOKUP($E58,'A-1 Site Habitat Baseline'!$D$1:$O$258,7,FALSE)),"",(VLOOKUP($E58,'A-1 Site Habitat Baseline'!$D$1:$O$258,7,FALSE))))</f>
        <v/>
      </c>
      <c r="J58" s="520" t="str">
        <f>IF(E58="","",IF(ISNA(VLOOKUP($E58,'A-1 Site Habitat Baseline'!$D$1:$O$258,8,FALSE)),"",(VLOOKUP($E58,'A-1 Site Habitat Baseline'!$D$1:$O$258,8,FALSE))))</f>
        <v/>
      </c>
      <c r="K58" s="520" t="str">
        <f>IF(E58="","",IF(ISNA(VLOOKUP($E58,'A-1 Site Habitat Baseline'!$D$1:$O$258,9,FALSE)),"",(VLOOKUP($E58,'A-1 Site Habitat Baseline'!$D$1:$O$258,9,FALSE))))</f>
        <v/>
      </c>
      <c r="L58" s="520" t="str">
        <f>IF(E58="","",IF(ISNA(VLOOKUP($E58,'A-1 Site Habitat Baseline'!$D$1:$O$258,11,FALSE)),"",(VLOOKUP($E58,'A-1 Site Habitat Baseline'!$D$1:$O$258,11,FALSE))))</f>
        <v/>
      </c>
      <c r="M58" s="520" t="str">
        <f>IF(E58="","",IF(ISNA(VLOOKUP($E58,'A-1 Site Habitat Baseline'!$D$1:$O$258,12,FALSE)),"",(VLOOKUP($E58,'A-1 Site Habitat Baseline'!$D$1:$O$258,12,FALSE))))</f>
        <v/>
      </c>
      <c r="N58" s="532" t="str">
        <f>IF(E58="","",IF(ISNA(VLOOKUP($E58,'A-1 Site Habitat Baseline'!$D$1:$X$258,14,FALSE)),"",(VLOOKUP($E58,'A-1 Site Habitat Baseline'!$D$1:$X$258,14,FALSE))))</f>
        <v/>
      </c>
      <c r="O58" s="524" t="str">
        <f>IF(E58="","",IF(ISNA(VLOOKUP($E58,'A-1 Site Habitat Baseline'!$D$1:$X$258,16,FALSE)),"",(VLOOKUP($E58,'A-1 Site Habitat Baseline'!$D$1:$X$258,13,FALSE))))</f>
        <v/>
      </c>
      <c r="P58" s="237" t="str">
        <f>IFERROR(INDEX('G-1 All Habitats'!$AG$3:$AG$15,MATCH(Q58,'G-1 All Habitats'!$AF$3:$AF$15,0)),"")</f>
        <v/>
      </c>
      <c r="Q58" s="238" t="str">
        <f t="shared" si="1"/>
        <v/>
      </c>
      <c r="R58" s="238" t="str">
        <f t="shared" si="10"/>
        <v/>
      </c>
      <c r="S58" s="392" t="str">
        <f>IFERROR(INDEX('G-1 All Habitats'!$B$3:$B$129,MATCH(R58,'G-1 All Habitats'!$A$3:$A$129,0)),"")</f>
        <v/>
      </c>
      <c r="T58" s="498" t="str">
        <f t="shared" si="2"/>
        <v/>
      </c>
      <c r="U58" s="499" t="str">
        <f t="shared" si="3"/>
        <v/>
      </c>
      <c r="V58" s="537" t="str">
        <f t="shared" si="4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79"/>
      <c r="Z58" s="524" t="str">
        <f>IFERROR(INDEX('G-8 Condition Look up'!$A$3:$H$130,MATCH(S58,'G-8 Condition Look up'!$A$3:$A$130,0),MATCH(Y58,'G-8 Condition Look up'!$A$3:$H$3,0)),"")</f>
        <v/>
      </c>
      <c r="AA58" s="71"/>
      <c r="AB58" s="52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9" t="str">
        <f t="shared" si="0"/>
        <v/>
      </c>
      <c r="AE58" s="82"/>
      <c r="AF58" s="82"/>
      <c r="AG58" s="507" t="str">
        <f t="shared" si="5"/>
        <v/>
      </c>
      <c r="AH58" s="521" t="str">
        <f t="shared" si="6"/>
        <v/>
      </c>
      <c r="AI58" s="522" t="str">
        <f>IF(AH58="Check Data","Check Data",IFERROR(VLOOKUP(AH58,'G-4 Temporal multipliers'!$A$4:$C$36,3,FALSE),""))</f>
        <v/>
      </c>
      <c r="AJ58" s="498" t="str">
        <f>IF(S58="","",VLOOKUP(S58,'G-3 Multipliers'!$A$2:$E$129,4,FALSE))</f>
        <v/>
      </c>
      <c r="AK58" s="507" t="str">
        <f t="shared" si="7"/>
        <v/>
      </c>
      <c r="AL58" s="507" t="str">
        <f t="shared" si="8"/>
        <v/>
      </c>
      <c r="AM58" s="540" t="str">
        <f>IFERROR(IF(F58="","",IF(AH58="Check Data ⚠","Check Data ⚠",VLOOKUP(AL58, 'G-3 Multipliers'!$P$2:$Q$6,2,FALSE))),"")</f>
        <v/>
      </c>
      <c r="AN58" s="513" t="str">
        <f t="shared" si="9"/>
        <v/>
      </c>
      <c r="AO58" s="239"/>
      <c r="AP58" s="240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1" t="str">
        <f>'A-1 Site Habitat Baseline'!AL58</f>
        <v/>
      </c>
      <c r="F59" s="520" t="str">
        <f>IF(E59="","",IF(ISNA(VLOOKUP($E59,'A-1 Site Habitat Baseline'!$D$1:$O$258,4,FALSE)),"",(VLOOKUP($E59,'A-1 Site Habitat Baseline'!$D$1:$O$258,4,FALSE))))</f>
        <v/>
      </c>
      <c r="G59" s="520" t="str">
        <f>IF(E59="","",IF(ISNA(VLOOKUP($E59,'A-1 Site Habitat Baseline'!$D$1:$O$258,5,FALSE)),"",(VLOOKUP($E59,'A-1 Site Habitat Baseline'!$D$1:$O$258,5,FALSE))))</f>
        <v/>
      </c>
      <c r="H59" s="520" t="str">
        <f>IF(E59="","",IF(ISNA(VLOOKUP($E59,'A-1 Site Habitat Baseline'!$D$1:$O$258,6,FALSE)),"",(VLOOKUP($E59,'A-1 Site Habitat Baseline'!$D$1:$O$258,6,FALSE))))</f>
        <v/>
      </c>
      <c r="I59" s="520" t="str">
        <f>IF(E59="","",IF(ISNA(VLOOKUP($E59,'A-1 Site Habitat Baseline'!$D$1:$O$258,7,FALSE)),"",(VLOOKUP($E59,'A-1 Site Habitat Baseline'!$D$1:$O$258,7,FALSE))))</f>
        <v/>
      </c>
      <c r="J59" s="520" t="str">
        <f>IF(E59="","",IF(ISNA(VLOOKUP($E59,'A-1 Site Habitat Baseline'!$D$1:$O$258,8,FALSE)),"",(VLOOKUP($E59,'A-1 Site Habitat Baseline'!$D$1:$O$258,8,FALSE))))</f>
        <v/>
      </c>
      <c r="K59" s="520" t="str">
        <f>IF(E59="","",IF(ISNA(VLOOKUP($E59,'A-1 Site Habitat Baseline'!$D$1:$O$258,9,FALSE)),"",(VLOOKUP($E59,'A-1 Site Habitat Baseline'!$D$1:$O$258,9,FALSE))))</f>
        <v/>
      </c>
      <c r="L59" s="520" t="str">
        <f>IF(E59="","",IF(ISNA(VLOOKUP($E59,'A-1 Site Habitat Baseline'!$D$1:$O$258,11,FALSE)),"",(VLOOKUP($E59,'A-1 Site Habitat Baseline'!$D$1:$O$258,11,FALSE))))</f>
        <v/>
      </c>
      <c r="M59" s="520" t="str">
        <f>IF(E59="","",IF(ISNA(VLOOKUP($E59,'A-1 Site Habitat Baseline'!$D$1:$O$258,12,FALSE)),"",(VLOOKUP($E59,'A-1 Site Habitat Baseline'!$D$1:$O$258,12,FALSE))))</f>
        <v/>
      </c>
      <c r="N59" s="532" t="str">
        <f>IF(E59="","",IF(ISNA(VLOOKUP($E59,'A-1 Site Habitat Baseline'!$D$1:$X$258,14,FALSE)),"",(VLOOKUP($E59,'A-1 Site Habitat Baseline'!$D$1:$X$258,14,FALSE))))</f>
        <v/>
      </c>
      <c r="O59" s="524" t="str">
        <f>IF(E59="","",IF(ISNA(VLOOKUP($E59,'A-1 Site Habitat Baseline'!$D$1:$X$258,16,FALSE)),"",(VLOOKUP($E59,'A-1 Site Habitat Baseline'!$D$1:$X$258,13,FALSE))))</f>
        <v/>
      </c>
      <c r="P59" s="237" t="str">
        <f>IFERROR(INDEX('G-1 All Habitats'!$AG$3:$AG$15,MATCH(Q59,'G-1 All Habitats'!$AF$3:$AF$15,0)),"")</f>
        <v/>
      </c>
      <c r="Q59" s="238" t="str">
        <f t="shared" si="1"/>
        <v/>
      </c>
      <c r="R59" s="238" t="str">
        <f t="shared" si="10"/>
        <v/>
      </c>
      <c r="S59" s="392" t="str">
        <f>IFERROR(INDEX('G-1 All Habitats'!$B$3:$B$129,MATCH(R59,'G-1 All Habitats'!$A$3:$A$129,0)),"")</f>
        <v/>
      </c>
      <c r="T59" s="498" t="str">
        <f t="shared" si="2"/>
        <v/>
      </c>
      <c r="U59" s="499" t="str">
        <f t="shared" si="3"/>
        <v/>
      </c>
      <c r="V59" s="537" t="str">
        <f t="shared" si="4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79"/>
      <c r="Z59" s="524" t="str">
        <f>IFERROR(INDEX('G-8 Condition Look up'!$A$3:$H$130,MATCH(S59,'G-8 Condition Look up'!$A$3:$A$130,0),MATCH(Y59,'G-8 Condition Look up'!$A$3:$H$3,0)),"")</f>
        <v/>
      </c>
      <c r="AA59" s="71"/>
      <c r="AB59" s="52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9" t="str">
        <f t="shared" si="0"/>
        <v/>
      </c>
      <c r="AE59" s="82"/>
      <c r="AF59" s="82"/>
      <c r="AG59" s="507" t="str">
        <f t="shared" si="5"/>
        <v/>
      </c>
      <c r="AH59" s="521" t="str">
        <f t="shared" si="6"/>
        <v/>
      </c>
      <c r="AI59" s="522" t="str">
        <f>IF(AH59="Check Data","Check Data",IFERROR(VLOOKUP(AH59,'G-4 Temporal multipliers'!$A$4:$C$36,3,FALSE),""))</f>
        <v/>
      </c>
      <c r="AJ59" s="498" t="str">
        <f>IF(S59="","",VLOOKUP(S59,'G-3 Multipliers'!$A$2:$E$129,4,FALSE))</f>
        <v/>
      </c>
      <c r="AK59" s="507" t="str">
        <f t="shared" si="7"/>
        <v/>
      </c>
      <c r="AL59" s="507" t="str">
        <f t="shared" si="8"/>
        <v/>
      </c>
      <c r="AM59" s="540" t="str">
        <f>IFERROR(IF(F59="","",IF(AH59="Check Data ⚠","Check Data ⚠",VLOOKUP(AL59, 'G-3 Multipliers'!$P$2:$Q$6,2,FALSE))),"")</f>
        <v/>
      </c>
      <c r="AN59" s="513" t="str">
        <f t="shared" si="9"/>
        <v/>
      </c>
      <c r="AO59" s="239"/>
      <c r="AP59" s="240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1" t="str">
        <f>'A-1 Site Habitat Baseline'!AL59</f>
        <v/>
      </c>
      <c r="F60" s="520" t="str">
        <f>IF(E60="","",IF(ISNA(VLOOKUP($E60,'A-1 Site Habitat Baseline'!$D$1:$O$258,4,FALSE)),"",(VLOOKUP($E60,'A-1 Site Habitat Baseline'!$D$1:$O$258,4,FALSE))))</f>
        <v/>
      </c>
      <c r="G60" s="520" t="str">
        <f>IF(E60="","",IF(ISNA(VLOOKUP($E60,'A-1 Site Habitat Baseline'!$D$1:$O$258,5,FALSE)),"",(VLOOKUP($E60,'A-1 Site Habitat Baseline'!$D$1:$O$258,5,FALSE))))</f>
        <v/>
      </c>
      <c r="H60" s="520" t="str">
        <f>IF(E60="","",IF(ISNA(VLOOKUP($E60,'A-1 Site Habitat Baseline'!$D$1:$O$258,6,FALSE)),"",(VLOOKUP($E60,'A-1 Site Habitat Baseline'!$D$1:$O$258,6,FALSE))))</f>
        <v/>
      </c>
      <c r="I60" s="520" t="str">
        <f>IF(E60="","",IF(ISNA(VLOOKUP($E60,'A-1 Site Habitat Baseline'!$D$1:$O$258,7,FALSE)),"",(VLOOKUP($E60,'A-1 Site Habitat Baseline'!$D$1:$O$258,7,FALSE))))</f>
        <v/>
      </c>
      <c r="J60" s="520" t="str">
        <f>IF(E60="","",IF(ISNA(VLOOKUP($E60,'A-1 Site Habitat Baseline'!$D$1:$O$258,8,FALSE)),"",(VLOOKUP($E60,'A-1 Site Habitat Baseline'!$D$1:$O$258,8,FALSE))))</f>
        <v/>
      </c>
      <c r="K60" s="520" t="str">
        <f>IF(E60="","",IF(ISNA(VLOOKUP($E60,'A-1 Site Habitat Baseline'!$D$1:$O$258,9,FALSE)),"",(VLOOKUP($E60,'A-1 Site Habitat Baseline'!$D$1:$O$258,9,FALSE))))</f>
        <v/>
      </c>
      <c r="L60" s="520" t="str">
        <f>IF(E60="","",IF(ISNA(VLOOKUP($E60,'A-1 Site Habitat Baseline'!$D$1:$O$258,11,FALSE)),"",(VLOOKUP($E60,'A-1 Site Habitat Baseline'!$D$1:$O$258,11,FALSE))))</f>
        <v/>
      </c>
      <c r="M60" s="520" t="str">
        <f>IF(E60="","",IF(ISNA(VLOOKUP($E60,'A-1 Site Habitat Baseline'!$D$1:$O$258,12,FALSE)),"",(VLOOKUP($E60,'A-1 Site Habitat Baseline'!$D$1:$O$258,12,FALSE))))</f>
        <v/>
      </c>
      <c r="N60" s="532" t="str">
        <f>IF(E60="","",IF(ISNA(VLOOKUP($E60,'A-1 Site Habitat Baseline'!$D$1:$X$258,14,FALSE)),"",(VLOOKUP($E60,'A-1 Site Habitat Baseline'!$D$1:$X$258,14,FALSE))))</f>
        <v/>
      </c>
      <c r="O60" s="524" t="str">
        <f>IF(E60="","",IF(ISNA(VLOOKUP($E60,'A-1 Site Habitat Baseline'!$D$1:$X$258,16,FALSE)),"",(VLOOKUP($E60,'A-1 Site Habitat Baseline'!$D$1:$X$258,13,FALSE))))</f>
        <v/>
      </c>
      <c r="P60" s="237" t="str">
        <f>IFERROR(INDEX('G-1 All Habitats'!$AG$3:$AG$15,MATCH(Q60,'G-1 All Habitats'!$AF$3:$AF$15,0)),"")</f>
        <v/>
      </c>
      <c r="Q60" s="238" t="str">
        <f t="shared" si="1"/>
        <v/>
      </c>
      <c r="R60" s="238" t="str">
        <f t="shared" si="10"/>
        <v/>
      </c>
      <c r="S60" s="392" t="str">
        <f>IFERROR(INDEX('G-1 All Habitats'!$B$3:$B$129,MATCH(R60,'G-1 All Habitats'!$A$3:$A$129,0)),"")</f>
        <v/>
      </c>
      <c r="T60" s="498" t="str">
        <f t="shared" si="2"/>
        <v/>
      </c>
      <c r="U60" s="499" t="str">
        <f t="shared" si="3"/>
        <v/>
      </c>
      <c r="V60" s="537" t="str">
        <f t="shared" si="4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79"/>
      <c r="Z60" s="524" t="str">
        <f>IFERROR(INDEX('G-8 Condition Look up'!$A$3:$H$130,MATCH(S60,'G-8 Condition Look up'!$A$3:$A$130,0),MATCH(Y60,'G-8 Condition Look up'!$A$3:$H$3,0)),"")</f>
        <v/>
      </c>
      <c r="AA60" s="71"/>
      <c r="AB60" s="52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9" t="str">
        <f t="shared" si="0"/>
        <v/>
      </c>
      <c r="AE60" s="82"/>
      <c r="AF60" s="82"/>
      <c r="AG60" s="507" t="str">
        <f t="shared" si="5"/>
        <v/>
      </c>
      <c r="AH60" s="521" t="str">
        <f t="shared" si="6"/>
        <v/>
      </c>
      <c r="AI60" s="522" t="str">
        <f>IF(AH60="Check Data","Check Data",IFERROR(VLOOKUP(AH60,'G-4 Temporal multipliers'!$A$4:$C$36,3,FALSE),""))</f>
        <v/>
      </c>
      <c r="AJ60" s="498" t="str">
        <f>IF(S60="","",VLOOKUP(S60,'G-3 Multipliers'!$A$2:$E$129,4,FALSE))</f>
        <v/>
      </c>
      <c r="AK60" s="507" t="str">
        <f t="shared" si="7"/>
        <v/>
      </c>
      <c r="AL60" s="507" t="str">
        <f t="shared" si="8"/>
        <v/>
      </c>
      <c r="AM60" s="540" t="str">
        <f>IFERROR(IF(F60="","",IF(AH60="Check Data ⚠","Check Data ⚠",VLOOKUP(AL60, 'G-3 Multipliers'!$P$2:$Q$6,2,FALSE))),"")</f>
        <v/>
      </c>
      <c r="AN60" s="513" t="str">
        <f t="shared" si="9"/>
        <v/>
      </c>
      <c r="AO60" s="239"/>
      <c r="AP60" s="240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1" t="str">
        <f>'A-1 Site Habitat Baseline'!AL60</f>
        <v/>
      </c>
      <c r="F61" s="520" t="str">
        <f>IF(E61="","",IF(ISNA(VLOOKUP($E61,'A-1 Site Habitat Baseline'!$D$1:$O$258,4,FALSE)),"",(VLOOKUP($E61,'A-1 Site Habitat Baseline'!$D$1:$O$258,4,FALSE))))</f>
        <v/>
      </c>
      <c r="G61" s="520" t="str">
        <f>IF(E61="","",IF(ISNA(VLOOKUP($E61,'A-1 Site Habitat Baseline'!$D$1:$O$258,5,FALSE)),"",(VLOOKUP($E61,'A-1 Site Habitat Baseline'!$D$1:$O$258,5,FALSE))))</f>
        <v/>
      </c>
      <c r="H61" s="520" t="str">
        <f>IF(E61="","",IF(ISNA(VLOOKUP($E61,'A-1 Site Habitat Baseline'!$D$1:$O$258,6,FALSE)),"",(VLOOKUP($E61,'A-1 Site Habitat Baseline'!$D$1:$O$258,6,FALSE))))</f>
        <v/>
      </c>
      <c r="I61" s="520" t="str">
        <f>IF(E61="","",IF(ISNA(VLOOKUP($E61,'A-1 Site Habitat Baseline'!$D$1:$O$258,7,FALSE)),"",(VLOOKUP($E61,'A-1 Site Habitat Baseline'!$D$1:$O$258,7,FALSE))))</f>
        <v/>
      </c>
      <c r="J61" s="520" t="str">
        <f>IF(E61="","",IF(ISNA(VLOOKUP($E61,'A-1 Site Habitat Baseline'!$D$1:$O$258,8,FALSE)),"",(VLOOKUP($E61,'A-1 Site Habitat Baseline'!$D$1:$O$258,8,FALSE))))</f>
        <v/>
      </c>
      <c r="K61" s="520" t="str">
        <f>IF(E61="","",IF(ISNA(VLOOKUP($E61,'A-1 Site Habitat Baseline'!$D$1:$O$258,9,FALSE)),"",(VLOOKUP($E61,'A-1 Site Habitat Baseline'!$D$1:$O$258,9,FALSE))))</f>
        <v/>
      </c>
      <c r="L61" s="520" t="str">
        <f>IF(E61="","",IF(ISNA(VLOOKUP($E61,'A-1 Site Habitat Baseline'!$D$1:$O$258,11,FALSE)),"",(VLOOKUP($E61,'A-1 Site Habitat Baseline'!$D$1:$O$258,11,FALSE))))</f>
        <v/>
      </c>
      <c r="M61" s="520" t="str">
        <f>IF(E61="","",IF(ISNA(VLOOKUP($E61,'A-1 Site Habitat Baseline'!$D$1:$O$258,12,FALSE)),"",(VLOOKUP($E61,'A-1 Site Habitat Baseline'!$D$1:$O$258,12,FALSE))))</f>
        <v/>
      </c>
      <c r="N61" s="532" t="str">
        <f>IF(E61="","",IF(ISNA(VLOOKUP($E61,'A-1 Site Habitat Baseline'!$D$1:$X$258,14,FALSE)),"",(VLOOKUP($E61,'A-1 Site Habitat Baseline'!$D$1:$X$258,14,FALSE))))</f>
        <v/>
      </c>
      <c r="O61" s="524" t="str">
        <f>IF(E61="","",IF(ISNA(VLOOKUP($E61,'A-1 Site Habitat Baseline'!$D$1:$X$258,16,FALSE)),"",(VLOOKUP($E61,'A-1 Site Habitat Baseline'!$D$1:$X$258,13,FALSE))))</f>
        <v/>
      </c>
      <c r="P61" s="237" t="str">
        <f>IFERROR(INDEX('G-1 All Habitats'!$AG$3:$AG$15,MATCH(Q61,'G-1 All Habitats'!$AF$3:$AF$15,0)),"")</f>
        <v/>
      </c>
      <c r="Q61" s="238" t="str">
        <f t="shared" si="1"/>
        <v/>
      </c>
      <c r="R61" s="238" t="str">
        <f t="shared" si="10"/>
        <v/>
      </c>
      <c r="S61" s="392" t="str">
        <f>IFERROR(INDEX('G-1 All Habitats'!$B$3:$B$129,MATCH(R61,'G-1 All Habitats'!$A$3:$A$129,0)),"")</f>
        <v/>
      </c>
      <c r="T61" s="498" t="str">
        <f t="shared" si="2"/>
        <v/>
      </c>
      <c r="U61" s="499" t="str">
        <f t="shared" si="3"/>
        <v/>
      </c>
      <c r="V61" s="537" t="str">
        <f t="shared" si="4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79"/>
      <c r="Z61" s="524" t="str">
        <f>IFERROR(INDEX('G-8 Condition Look up'!$A$3:$H$130,MATCH(S61,'G-8 Condition Look up'!$A$3:$A$130,0),MATCH(Y61,'G-8 Condition Look up'!$A$3:$H$3,0)),"")</f>
        <v/>
      </c>
      <c r="AA61" s="71"/>
      <c r="AB61" s="52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9" t="str">
        <f t="shared" si="0"/>
        <v/>
      </c>
      <c r="AE61" s="82"/>
      <c r="AF61" s="82"/>
      <c r="AG61" s="507" t="str">
        <f t="shared" si="5"/>
        <v/>
      </c>
      <c r="AH61" s="521" t="str">
        <f t="shared" si="6"/>
        <v/>
      </c>
      <c r="AI61" s="522" t="str">
        <f>IF(AH61="Check Data","Check Data",IFERROR(VLOOKUP(AH61,'G-4 Temporal multipliers'!$A$4:$C$36,3,FALSE),""))</f>
        <v/>
      </c>
      <c r="AJ61" s="498" t="str">
        <f>IF(S61="","",VLOOKUP(S61,'G-3 Multipliers'!$A$2:$E$129,4,FALSE))</f>
        <v/>
      </c>
      <c r="AK61" s="507" t="str">
        <f t="shared" si="7"/>
        <v/>
      </c>
      <c r="AL61" s="507" t="str">
        <f t="shared" si="8"/>
        <v/>
      </c>
      <c r="AM61" s="540" t="str">
        <f>IFERROR(IF(F61="","",IF(AH61="Check Data ⚠","Check Data ⚠",VLOOKUP(AL61, 'G-3 Multipliers'!$P$2:$Q$6,2,FALSE))),"")</f>
        <v/>
      </c>
      <c r="AN61" s="513" t="str">
        <f t="shared" si="9"/>
        <v/>
      </c>
      <c r="AO61" s="239"/>
      <c r="AP61" s="240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1" t="str">
        <f>'A-1 Site Habitat Baseline'!AL61</f>
        <v/>
      </c>
      <c r="F62" s="520" t="str">
        <f>IF(E62="","",IF(ISNA(VLOOKUP($E62,'A-1 Site Habitat Baseline'!$D$1:$O$258,4,FALSE)),"",(VLOOKUP($E62,'A-1 Site Habitat Baseline'!$D$1:$O$258,4,FALSE))))</f>
        <v/>
      </c>
      <c r="G62" s="520" t="str">
        <f>IF(E62="","",IF(ISNA(VLOOKUP($E62,'A-1 Site Habitat Baseline'!$D$1:$O$258,5,FALSE)),"",(VLOOKUP($E62,'A-1 Site Habitat Baseline'!$D$1:$O$258,5,FALSE))))</f>
        <v/>
      </c>
      <c r="H62" s="520" t="str">
        <f>IF(E62="","",IF(ISNA(VLOOKUP($E62,'A-1 Site Habitat Baseline'!$D$1:$O$258,6,FALSE)),"",(VLOOKUP($E62,'A-1 Site Habitat Baseline'!$D$1:$O$258,6,FALSE))))</f>
        <v/>
      </c>
      <c r="I62" s="520" t="str">
        <f>IF(E62="","",IF(ISNA(VLOOKUP($E62,'A-1 Site Habitat Baseline'!$D$1:$O$258,7,FALSE)),"",(VLOOKUP($E62,'A-1 Site Habitat Baseline'!$D$1:$O$258,7,FALSE))))</f>
        <v/>
      </c>
      <c r="J62" s="520" t="str">
        <f>IF(E62="","",IF(ISNA(VLOOKUP($E62,'A-1 Site Habitat Baseline'!$D$1:$O$258,8,FALSE)),"",(VLOOKUP($E62,'A-1 Site Habitat Baseline'!$D$1:$O$258,8,FALSE))))</f>
        <v/>
      </c>
      <c r="K62" s="520" t="str">
        <f>IF(E62="","",IF(ISNA(VLOOKUP($E62,'A-1 Site Habitat Baseline'!$D$1:$O$258,9,FALSE)),"",(VLOOKUP($E62,'A-1 Site Habitat Baseline'!$D$1:$O$258,9,FALSE))))</f>
        <v/>
      </c>
      <c r="L62" s="520" t="str">
        <f>IF(E62="","",IF(ISNA(VLOOKUP($E62,'A-1 Site Habitat Baseline'!$D$1:$O$258,11,FALSE)),"",(VLOOKUP($E62,'A-1 Site Habitat Baseline'!$D$1:$O$258,11,FALSE))))</f>
        <v/>
      </c>
      <c r="M62" s="520" t="str">
        <f>IF(E62="","",IF(ISNA(VLOOKUP($E62,'A-1 Site Habitat Baseline'!$D$1:$O$258,12,FALSE)),"",(VLOOKUP($E62,'A-1 Site Habitat Baseline'!$D$1:$O$258,12,FALSE))))</f>
        <v/>
      </c>
      <c r="N62" s="532" t="str">
        <f>IF(E62="","",IF(ISNA(VLOOKUP($E62,'A-1 Site Habitat Baseline'!$D$1:$X$258,14,FALSE)),"",(VLOOKUP($E62,'A-1 Site Habitat Baseline'!$D$1:$X$258,14,FALSE))))</f>
        <v/>
      </c>
      <c r="O62" s="524" t="str">
        <f>IF(E62="","",IF(ISNA(VLOOKUP($E62,'A-1 Site Habitat Baseline'!$D$1:$X$258,16,FALSE)),"",(VLOOKUP($E62,'A-1 Site Habitat Baseline'!$D$1:$X$258,13,FALSE))))</f>
        <v/>
      </c>
      <c r="P62" s="237" t="str">
        <f>IFERROR(INDEX('G-1 All Habitats'!$AG$3:$AG$15,MATCH(Q62,'G-1 All Habitats'!$AF$3:$AF$15,0)),"")</f>
        <v/>
      </c>
      <c r="Q62" s="238" t="str">
        <f t="shared" si="1"/>
        <v/>
      </c>
      <c r="R62" s="238" t="str">
        <f t="shared" si="10"/>
        <v/>
      </c>
      <c r="S62" s="392" t="str">
        <f>IFERROR(INDEX('G-1 All Habitats'!$B$3:$B$129,MATCH(R62,'G-1 All Habitats'!$A$3:$A$129,0)),"")</f>
        <v/>
      </c>
      <c r="T62" s="498" t="str">
        <f t="shared" si="2"/>
        <v/>
      </c>
      <c r="U62" s="499" t="str">
        <f t="shared" si="3"/>
        <v/>
      </c>
      <c r="V62" s="537" t="str">
        <f t="shared" si="4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79"/>
      <c r="Z62" s="524" t="str">
        <f>IFERROR(INDEX('G-8 Condition Look up'!$A$3:$H$130,MATCH(S62,'G-8 Condition Look up'!$A$3:$A$130,0),MATCH(Y62,'G-8 Condition Look up'!$A$3:$H$3,0)),"")</f>
        <v/>
      </c>
      <c r="AA62" s="71"/>
      <c r="AB62" s="52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9" t="str">
        <f t="shared" si="0"/>
        <v/>
      </c>
      <c r="AE62" s="82"/>
      <c r="AF62" s="82"/>
      <c r="AG62" s="507" t="str">
        <f t="shared" si="5"/>
        <v/>
      </c>
      <c r="AH62" s="521" t="str">
        <f t="shared" si="6"/>
        <v/>
      </c>
      <c r="AI62" s="522" t="str">
        <f>IF(AH62="Check Data","Check Data",IFERROR(VLOOKUP(AH62,'G-4 Temporal multipliers'!$A$4:$C$36,3,FALSE),""))</f>
        <v/>
      </c>
      <c r="AJ62" s="498" t="str">
        <f>IF(S62="","",VLOOKUP(S62,'G-3 Multipliers'!$A$2:$E$129,4,FALSE))</f>
        <v/>
      </c>
      <c r="AK62" s="507" t="str">
        <f t="shared" si="7"/>
        <v/>
      </c>
      <c r="AL62" s="507" t="str">
        <f t="shared" si="8"/>
        <v/>
      </c>
      <c r="AM62" s="540" t="str">
        <f>IFERROR(IF(F62="","",IF(AH62="Check Data ⚠","Check Data ⚠",VLOOKUP(AL62, 'G-3 Multipliers'!$P$2:$Q$6,2,FALSE))),"")</f>
        <v/>
      </c>
      <c r="AN62" s="513" t="str">
        <f t="shared" si="9"/>
        <v/>
      </c>
      <c r="AO62" s="239"/>
      <c r="AP62" s="240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1" t="str">
        <f>'A-1 Site Habitat Baseline'!AL62</f>
        <v/>
      </c>
      <c r="F63" s="520" t="str">
        <f>IF(E63="","",IF(ISNA(VLOOKUP($E63,'A-1 Site Habitat Baseline'!$D$1:$O$258,4,FALSE)),"",(VLOOKUP($E63,'A-1 Site Habitat Baseline'!$D$1:$O$258,4,FALSE))))</f>
        <v/>
      </c>
      <c r="G63" s="520" t="str">
        <f>IF(E63="","",IF(ISNA(VLOOKUP($E63,'A-1 Site Habitat Baseline'!$D$1:$O$258,5,FALSE)),"",(VLOOKUP($E63,'A-1 Site Habitat Baseline'!$D$1:$O$258,5,FALSE))))</f>
        <v/>
      </c>
      <c r="H63" s="520" t="str">
        <f>IF(E63="","",IF(ISNA(VLOOKUP($E63,'A-1 Site Habitat Baseline'!$D$1:$O$258,6,FALSE)),"",(VLOOKUP($E63,'A-1 Site Habitat Baseline'!$D$1:$O$258,6,FALSE))))</f>
        <v/>
      </c>
      <c r="I63" s="520" t="str">
        <f>IF(E63="","",IF(ISNA(VLOOKUP($E63,'A-1 Site Habitat Baseline'!$D$1:$O$258,7,FALSE)),"",(VLOOKUP($E63,'A-1 Site Habitat Baseline'!$D$1:$O$258,7,FALSE))))</f>
        <v/>
      </c>
      <c r="J63" s="520" t="str">
        <f>IF(E63="","",IF(ISNA(VLOOKUP($E63,'A-1 Site Habitat Baseline'!$D$1:$O$258,8,FALSE)),"",(VLOOKUP($E63,'A-1 Site Habitat Baseline'!$D$1:$O$258,8,FALSE))))</f>
        <v/>
      </c>
      <c r="K63" s="520" t="str">
        <f>IF(E63="","",IF(ISNA(VLOOKUP($E63,'A-1 Site Habitat Baseline'!$D$1:$O$258,9,FALSE)),"",(VLOOKUP($E63,'A-1 Site Habitat Baseline'!$D$1:$O$258,9,FALSE))))</f>
        <v/>
      </c>
      <c r="L63" s="520" t="str">
        <f>IF(E63="","",IF(ISNA(VLOOKUP($E63,'A-1 Site Habitat Baseline'!$D$1:$O$258,11,FALSE)),"",(VLOOKUP($E63,'A-1 Site Habitat Baseline'!$D$1:$O$258,11,FALSE))))</f>
        <v/>
      </c>
      <c r="M63" s="520" t="str">
        <f>IF(E63="","",IF(ISNA(VLOOKUP($E63,'A-1 Site Habitat Baseline'!$D$1:$O$258,12,FALSE)),"",(VLOOKUP($E63,'A-1 Site Habitat Baseline'!$D$1:$O$258,12,FALSE))))</f>
        <v/>
      </c>
      <c r="N63" s="532" t="str">
        <f>IF(E63="","",IF(ISNA(VLOOKUP($E63,'A-1 Site Habitat Baseline'!$D$1:$X$258,14,FALSE)),"",(VLOOKUP($E63,'A-1 Site Habitat Baseline'!$D$1:$X$258,14,FALSE))))</f>
        <v/>
      </c>
      <c r="O63" s="524" t="str">
        <f>IF(E63="","",IF(ISNA(VLOOKUP($E63,'A-1 Site Habitat Baseline'!$D$1:$X$258,16,FALSE)),"",(VLOOKUP($E63,'A-1 Site Habitat Baseline'!$D$1:$X$258,13,FALSE))))</f>
        <v/>
      </c>
      <c r="P63" s="237" t="str">
        <f>IFERROR(INDEX('G-1 All Habitats'!$AG$3:$AG$15,MATCH(Q63,'G-1 All Habitats'!$AF$3:$AF$15,0)),"")</f>
        <v/>
      </c>
      <c r="Q63" s="238" t="str">
        <f t="shared" si="1"/>
        <v/>
      </c>
      <c r="R63" s="238" t="str">
        <f t="shared" si="10"/>
        <v/>
      </c>
      <c r="S63" s="392" t="str">
        <f>IFERROR(INDEX('G-1 All Habitats'!$B$3:$B$129,MATCH(R63,'G-1 All Habitats'!$A$3:$A$129,0)),"")</f>
        <v/>
      </c>
      <c r="T63" s="498" t="str">
        <f t="shared" si="2"/>
        <v/>
      </c>
      <c r="U63" s="499" t="str">
        <f t="shared" si="3"/>
        <v/>
      </c>
      <c r="V63" s="537" t="str">
        <f t="shared" si="4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79"/>
      <c r="Z63" s="524" t="str">
        <f>IFERROR(INDEX('G-8 Condition Look up'!$A$3:$H$130,MATCH(S63,'G-8 Condition Look up'!$A$3:$A$130,0),MATCH(Y63,'G-8 Condition Look up'!$A$3:$H$3,0)),"")</f>
        <v/>
      </c>
      <c r="AA63" s="71"/>
      <c r="AB63" s="52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9" t="str">
        <f t="shared" si="0"/>
        <v/>
      </c>
      <c r="AE63" s="82"/>
      <c r="AF63" s="82"/>
      <c r="AG63" s="507" t="str">
        <f t="shared" si="5"/>
        <v/>
      </c>
      <c r="AH63" s="521" t="str">
        <f t="shared" si="6"/>
        <v/>
      </c>
      <c r="AI63" s="522" t="str">
        <f>IF(AH63="Check Data","Check Data",IFERROR(VLOOKUP(AH63,'G-4 Temporal multipliers'!$A$4:$C$36,3,FALSE),""))</f>
        <v/>
      </c>
      <c r="AJ63" s="498" t="str">
        <f>IF(S63="","",VLOOKUP(S63,'G-3 Multipliers'!$A$2:$E$129,4,FALSE))</f>
        <v/>
      </c>
      <c r="AK63" s="507" t="str">
        <f t="shared" si="7"/>
        <v/>
      </c>
      <c r="AL63" s="507" t="str">
        <f t="shared" si="8"/>
        <v/>
      </c>
      <c r="AM63" s="540" t="str">
        <f>IFERROR(IF(F63="","",IF(AH63="Check Data ⚠","Check Data ⚠",VLOOKUP(AL63, 'G-3 Multipliers'!$P$2:$Q$6,2,FALSE))),"")</f>
        <v/>
      </c>
      <c r="AN63" s="513" t="str">
        <f t="shared" si="9"/>
        <v/>
      </c>
      <c r="AO63" s="239"/>
      <c r="AP63" s="240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1" t="str">
        <f>'A-1 Site Habitat Baseline'!AL63</f>
        <v/>
      </c>
      <c r="F64" s="520" t="str">
        <f>IF(E64="","",IF(ISNA(VLOOKUP($E64,'A-1 Site Habitat Baseline'!$D$1:$O$258,4,FALSE)),"",(VLOOKUP($E64,'A-1 Site Habitat Baseline'!$D$1:$O$258,4,FALSE))))</f>
        <v/>
      </c>
      <c r="G64" s="520" t="str">
        <f>IF(E64="","",IF(ISNA(VLOOKUP($E64,'A-1 Site Habitat Baseline'!$D$1:$O$258,5,FALSE)),"",(VLOOKUP($E64,'A-1 Site Habitat Baseline'!$D$1:$O$258,5,FALSE))))</f>
        <v/>
      </c>
      <c r="H64" s="520" t="str">
        <f>IF(E64="","",IF(ISNA(VLOOKUP($E64,'A-1 Site Habitat Baseline'!$D$1:$O$258,6,FALSE)),"",(VLOOKUP($E64,'A-1 Site Habitat Baseline'!$D$1:$O$258,6,FALSE))))</f>
        <v/>
      </c>
      <c r="I64" s="520" t="str">
        <f>IF(E64="","",IF(ISNA(VLOOKUP($E64,'A-1 Site Habitat Baseline'!$D$1:$O$258,7,FALSE)),"",(VLOOKUP($E64,'A-1 Site Habitat Baseline'!$D$1:$O$258,7,FALSE))))</f>
        <v/>
      </c>
      <c r="J64" s="520" t="str">
        <f>IF(E64="","",IF(ISNA(VLOOKUP($E64,'A-1 Site Habitat Baseline'!$D$1:$O$258,8,FALSE)),"",(VLOOKUP($E64,'A-1 Site Habitat Baseline'!$D$1:$O$258,8,FALSE))))</f>
        <v/>
      </c>
      <c r="K64" s="520" t="str">
        <f>IF(E64="","",IF(ISNA(VLOOKUP($E64,'A-1 Site Habitat Baseline'!$D$1:$O$258,9,FALSE)),"",(VLOOKUP($E64,'A-1 Site Habitat Baseline'!$D$1:$O$258,9,FALSE))))</f>
        <v/>
      </c>
      <c r="L64" s="520" t="str">
        <f>IF(E64="","",IF(ISNA(VLOOKUP($E64,'A-1 Site Habitat Baseline'!$D$1:$O$258,11,FALSE)),"",(VLOOKUP($E64,'A-1 Site Habitat Baseline'!$D$1:$O$258,11,FALSE))))</f>
        <v/>
      </c>
      <c r="M64" s="520" t="str">
        <f>IF(E64="","",IF(ISNA(VLOOKUP($E64,'A-1 Site Habitat Baseline'!$D$1:$O$258,12,FALSE)),"",(VLOOKUP($E64,'A-1 Site Habitat Baseline'!$D$1:$O$258,12,FALSE))))</f>
        <v/>
      </c>
      <c r="N64" s="532" t="str">
        <f>IF(E64="","",IF(ISNA(VLOOKUP($E64,'A-1 Site Habitat Baseline'!$D$1:$X$258,14,FALSE)),"",(VLOOKUP($E64,'A-1 Site Habitat Baseline'!$D$1:$X$258,14,FALSE))))</f>
        <v/>
      </c>
      <c r="O64" s="524" t="str">
        <f>IF(E64="","",IF(ISNA(VLOOKUP($E64,'A-1 Site Habitat Baseline'!$D$1:$X$258,16,FALSE)),"",(VLOOKUP($E64,'A-1 Site Habitat Baseline'!$D$1:$X$258,13,FALSE))))</f>
        <v/>
      </c>
      <c r="P64" s="237" t="str">
        <f>IFERROR(INDEX('G-1 All Habitats'!$AG$3:$AG$15,MATCH(Q64,'G-1 All Habitats'!$AF$3:$AF$15,0)),"")</f>
        <v/>
      </c>
      <c r="Q64" s="238" t="str">
        <f t="shared" si="1"/>
        <v/>
      </c>
      <c r="R64" s="238" t="str">
        <f t="shared" si="10"/>
        <v/>
      </c>
      <c r="S64" s="392" t="str">
        <f>IFERROR(INDEX('G-1 All Habitats'!$B$3:$B$129,MATCH(R64,'G-1 All Habitats'!$A$3:$A$129,0)),"")</f>
        <v/>
      </c>
      <c r="T64" s="498" t="str">
        <f t="shared" si="2"/>
        <v/>
      </c>
      <c r="U64" s="499" t="str">
        <f t="shared" si="3"/>
        <v/>
      </c>
      <c r="V64" s="537" t="str">
        <f t="shared" si="4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79"/>
      <c r="Z64" s="524" t="str">
        <f>IFERROR(INDEX('G-8 Condition Look up'!$A$3:$H$130,MATCH(S64,'G-8 Condition Look up'!$A$3:$A$130,0),MATCH(Y64,'G-8 Condition Look up'!$A$3:$H$3,0)),"")</f>
        <v/>
      </c>
      <c r="AA64" s="71"/>
      <c r="AB64" s="52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9" t="str">
        <f t="shared" si="0"/>
        <v/>
      </c>
      <c r="AE64" s="82"/>
      <c r="AF64" s="82"/>
      <c r="AG64" s="507" t="str">
        <f t="shared" si="5"/>
        <v/>
      </c>
      <c r="AH64" s="521" t="str">
        <f t="shared" si="6"/>
        <v/>
      </c>
      <c r="AI64" s="522" t="str">
        <f>IF(AH64="Check Data","Check Data",IFERROR(VLOOKUP(AH64,'G-4 Temporal multipliers'!$A$4:$C$36,3,FALSE),""))</f>
        <v/>
      </c>
      <c r="AJ64" s="498" t="str">
        <f>IF(S64="","",VLOOKUP(S64,'G-3 Multipliers'!$A$2:$E$129,4,FALSE))</f>
        <v/>
      </c>
      <c r="AK64" s="507" t="str">
        <f t="shared" si="7"/>
        <v/>
      </c>
      <c r="AL64" s="507" t="str">
        <f t="shared" si="8"/>
        <v/>
      </c>
      <c r="AM64" s="540" t="str">
        <f>IFERROR(IF(F64="","",IF(AH64="Check Data ⚠","Check Data ⚠",VLOOKUP(AL64, 'G-3 Multipliers'!$P$2:$Q$6,2,FALSE))),"")</f>
        <v/>
      </c>
      <c r="AN64" s="513" t="str">
        <f t="shared" si="9"/>
        <v/>
      </c>
      <c r="AO64" s="239"/>
      <c r="AP64" s="240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1" t="str">
        <f>'A-1 Site Habitat Baseline'!AL64</f>
        <v/>
      </c>
      <c r="F65" s="520" t="str">
        <f>IF(E65="","",IF(ISNA(VLOOKUP($E65,'A-1 Site Habitat Baseline'!$D$1:$O$258,4,FALSE)),"",(VLOOKUP($E65,'A-1 Site Habitat Baseline'!$D$1:$O$258,4,FALSE))))</f>
        <v/>
      </c>
      <c r="G65" s="520" t="str">
        <f>IF(E65="","",IF(ISNA(VLOOKUP($E65,'A-1 Site Habitat Baseline'!$D$1:$O$258,5,FALSE)),"",(VLOOKUP($E65,'A-1 Site Habitat Baseline'!$D$1:$O$258,5,FALSE))))</f>
        <v/>
      </c>
      <c r="H65" s="520" t="str">
        <f>IF(E65="","",IF(ISNA(VLOOKUP($E65,'A-1 Site Habitat Baseline'!$D$1:$O$258,6,FALSE)),"",(VLOOKUP($E65,'A-1 Site Habitat Baseline'!$D$1:$O$258,6,FALSE))))</f>
        <v/>
      </c>
      <c r="I65" s="520" t="str">
        <f>IF(E65="","",IF(ISNA(VLOOKUP($E65,'A-1 Site Habitat Baseline'!$D$1:$O$258,7,FALSE)),"",(VLOOKUP($E65,'A-1 Site Habitat Baseline'!$D$1:$O$258,7,FALSE))))</f>
        <v/>
      </c>
      <c r="J65" s="520" t="str">
        <f>IF(E65="","",IF(ISNA(VLOOKUP($E65,'A-1 Site Habitat Baseline'!$D$1:$O$258,8,FALSE)),"",(VLOOKUP($E65,'A-1 Site Habitat Baseline'!$D$1:$O$258,8,FALSE))))</f>
        <v/>
      </c>
      <c r="K65" s="520" t="str">
        <f>IF(E65="","",IF(ISNA(VLOOKUP($E65,'A-1 Site Habitat Baseline'!$D$1:$O$258,9,FALSE)),"",(VLOOKUP($E65,'A-1 Site Habitat Baseline'!$D$1:$O$258,9,FALSE))))</f>
        <v/>
      </c>
      <c r="L65" s="520" t="str">
        <f>IF(E65="","",IF(ISNA(VLOOKUP($E65,'A-1 Site Habitat Baseline'!$D$1:$O$258,11,FALSE)),"",(VLOOKUP($E65,'A-1 Site Habitat Baseline'!$D$1:$O$258,11,FALSE))))</f>
        <v/>
      </c>
      <c r="M65" s="520" t="str">
        <f>IF(E65="","",IF(ISNA(VLOOKUP($E65,'A-1 Site Habitat Baseline'!$D$1:$O$258,12,FALSE)),"",(VLOOKUP($E65,'A-1 Site Habitat Baseline'!$D$1:$O$258,12,FALSE))))</f>
        <v/>
      </c>
      <c r="N65" s="532" t="str">
        <f>IF(E65="","",IF(ISNA(VLOOKUP($E65,'A-1 Site Habitat Baseline'!$D$1:$X$258,14,FALSE)),"",(VLOOKUP($E65,'A-1 Site Habitat Baseline'!$D$1:$X$258,14,FALSE))))</f>
        <v/>
      </c>
      <c r="O65" s="524" t="str">
        <f>IF(E65="","",IF(ISNA(VLOOKUP($E65,'A-1 Site Habitat Baseline'!$D$1:$X$258,16,FALSE)),"",(VLOOKUP($E65,'A-1 Site Habitat Baseline'!$D$1:$X$258,13,FALSE))))</f>
        <v/>
      </c>
      <c r="P65" s="237" t="str">
        <f>IFERROR(INDEX('G-1 All Habitats'!$AG$3:$AG$15,MATCH(Q65,'G-1 All Habitats'!$AF$3:$AF$15,0)),"")</f>
        <v/>
      </c>
      <c r="Q65" s="238" t="str">
        <f t="shared" si="1"/>
        <v/>
      </c>
      <c r="R65" s="238" t="str">
        <f t="shared" si="10"/>
        <v/>
      </c>
      <c r="S65" s="392" t="str">
        <f>IFERROR(INDEX('G-1 All Habitats'!$B$3:$B$129,MATCH(R65,'G-1 All Habitats'!$A$3:$A$129,0)),"")</f>
        <v/>
      </c>
      <c r="T65" s="498" t="str">
        <f t="shared" si="2"/>
        <v/>
      </c>
      <c r="U65" s="499" t="str">
        <f t="shared" si="3"/>
        <v/>
      </c>
      <c r="V65" s="537" t="str">
        <f t="shared" si="4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79"/>
      <c r="Z65" s="524" t="str">
        <f>IFERROR(INDEX('G-8 Condition Look up'!$A$3:$H$130,MATCH(S65,'G-8 Condition Look up'!$A$3:$A$130,0),MATCH(Y65,'G-8 Condition Look up'!$A$3:$H$3,0)),"")</f>
        <v/>
      </c>
      <c r="AA65" s="71"/>
      <c r="AB65" s="52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9" t="str">
        <f t="shared" si="0"/>
        <v/>
      </c>
      <c r="AE65" s="82"/>
      <c r="AF65" s="82"/>
      <c r="AG65" s="507" t="str">
        <f t="shared" si="5"/>
        <v/>
      </c>
      <c r="AH65" s="521" t="str">
        <f t="shared" si="6"/>
        <v/>
      </c>
      <c r="AI65" s="522" t="str">
        <f>IF(AH65="Check Data","Check Data",IFERROR(VLOOKUP(AH65,'G-4 Temporal multipliers'!$A$4:$C$36,3,FALSE),""))</f>
        <v/>
      </c>
      <c r="AJ65" s="498" t="str">
        <f>IF(S65="","",VLOOKUP(S65,'G-3 Multipliers'!$A$2:$E$129,4,FALSE))</f>
        <v/>
      </c>
      <c r="AK65" s="507" t="str">
        <f t="shared" si="7"/>
        <v/>
      </c>
      <c r="AL65" s="507" t="str">
        <f t="shared" si="8"/>
        <v/>
      </c>
      <c r="AM65" s="540" t="str">
        <f>IFERROR(IF(F65="","",IF(AH65="Check Data ⚠","Check Data ⚠",VLOOKUP(AL65, 'G-3 Multipliers'!$P$2:$Q$6,2,FALSE))),"")</f>
        <v/>
      </c>
      <c r="AN65" s="513" t="str">
        <f t="shared" si="9"/>
        <v/>
      </c>
      <c r="AO65" s="239"/>
      <c r="AP65" s="240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1" t="str">
        <f>'A-1 Site Habitat Baseline'!AL65</f>
        <v/>
      </c>
      <c r="F66" s="520" t="str">
        <f>IF(E66="","",IF(ISNA(VLOOKUP($E66,'A-1 Site Habitat Baseline'!$D$1:$O$258,4,FALSE)),"",(VLOOKUP($E66,'A-1 Site Habitat Baseline'!$D$1:$O$258,4,FALSE))))</f>
        <v/>
      </c>
      <c r="G66" s="520" t="str">
        <f>IF(E66="","",IF(ISNA(VLOOKUP($E66,'A-1 Site Habitat Baseline'!$D$1:$O$258,5,FALSE)),"",(VLOOKUP($E66,'A-1 Site Habitat Baseline'!$D$1:$O$258,5,FALSE))))</f>
        <v/>
      </c>
      <c r="H66" s="520" t="str">
        <f>IF(E66="","",IF(ISNA(VLOOKUP($E66,'A-1 Site Habitat Baseline'!$D$1:$O$258,6,FALSE)),"",(VLOOKUP($E66,'A-1 Site Habitat Baseline'!$D$1:$O$258,6,FALSE))))</f>
        <v/>
      </c>
      <c r="I66" s="520" t="str">
        <f>IF(E66="","",IF(ISNA(VLOOKUP($E66,'A-1 Site Habitat Baseline'!$D$1:$O$258,7,FALSE)),"",(VLOOKUP($E66,'A-1 Site Habitat Baseline'!$D$1:$O$258,7,FALSE))))</f>
        <v/>
      </c>
      <c r="J66" s="520" t="str">
        <f>IF(E66="","",IF(ISNA(VLOOKUP($E66,'A-1 Site Habitat Baseline'!$D$1:$O$258,8,FALSE)),"",(VLOOKUP($E66,'A-1 Site Habitat Baseline'!$D$1:$O$258,8,FALSE))))</f>
        <v/>
      </c>
      <c r="K66" s="520" t="str">
        <f>IF(E66="","",IF(ISNA(VLOOKUP($E66,'A-1 Site Habitat Baseline'!$D$1:$O$258,9,FALSE)),"",(VLOOKUP($E66,'A-1 Site Habitat Baseline'!$D$1:$O$258,9,FALSE))))</f>
        <v/>
      </c>
      <c r="L66" s="520" t="str">
        <f>IF(E66="","",IF(ISNA(VLOOKUP($E66,'A-1 Site Habitat Baseline'!$D$1:$O$258,11,FALSE)),"",(VLOOKUP($E66,'A-1 Site Habitat Baseline'!$D$1:$O$258,11,FALSE))))</f>
        <v/>
      </c>
      <c r="M66" s="520" t="str">
        <f>IF(E66="","",IF(ISNA(VLOOKUP($E66,'A-1 Site Habitat Baseline'!$D$1:$O$258,12,FALSE)),"",(VLOOKUP($E66,'A-1 Site Habitat Baseline'!$D$1:$O$258,12,FALSE))))</f>
        <v/>
      </c>
      <c r="N66" s="532" t="str">
        <f>IF(E66="","",IF(ISNA(VLOOKUP($E66,'A-1 Site Habitat Baseline'!$D$1:$X$258,14,FALSE)),"",(VLOOKUP($E66,'A-1 Site Habitat Baseline'!$D$1:$X$258,14,FALSE))))</f>
        <v/>
      </c>
      <c r="O66" s="524" t="str">
        <f>IF(E66="","",IF(ISNA(VLOOKUP($E66,'A-1 Site Habitat Baseline'!$D$1:$X$258,16,FALSE)),"",(VLOOKUP($E66,'A-1 Site Habitat Baseline'!$D$1:$X$258,13,FALSE))))</f>
        <v/>
      </c>
      <c r="P66" s="237" t="str">
        <f>IFERROR(INDEX('G-1 All Habitats'!$AG$3:$AG$15,MATCH(Q66,'G-1 All Habitats'!$AF$3:$AF$15,0)),"")</f>
        <v/>
      </c>
      <c r="Q66" s="238" t="str">
        <f t="shared" si="1"/>
        <v/>
      </c>
      <c r="R66" s="238" t="str">
        <f t="shared" si="10"/>
        <v/>
      </c>
      <c r="S66" s="392" t="str">
        <f>IFERROR(INDEX('G-1 All Habitats'!$B$3:$B$129,MATCH(R66,'G-1 All Habitats'!$A$3:$A$129,0)),"")</f>
        <v/>
      </c>
      <c r="T66" s="498" t="str">
        <f t="shared" si="2"/>
        <v/>
      </c>
      <c r="U66" s="499" t="str">
        <f t="shared" si="3"/>
        <v/>
      </c>
      <c r="V66" s="537" t="str">
        <f t="shared" si="4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79"/>
      <c r="Z66" s="524" t="str">
        <f>IFERROR(INDEX('G-8 Condition Look up'!$A$3:$H$130,MATCH(S66,'G-8 Condition Look up'!$A$3:$A$130,0),MATCH(Y66,'G-8 Condition Look up'!$A$3:$H$3,0)),"")</f>
        <v/>
      </c>
      <c r="AA66" s="71"/>
      <c r="AB66" s="52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9" t="str">
        <f t="shared" si="0"/>
        <v/>
      </c>
      <c r="AE66" s="82"/>
      <c r="AF66" s="82"/>
      <c r="AG66" s="507" t="str">
        <f t="shared" si="5"/>
        <v/>
      </c>
      <c r="AH66" s="521" t="str">
        <f t="shared" si="6"/>
        <v/>
      </c>
      <c r="AI66" s="522" t="str">
        <f>IF(AH66="Check Data","Check Data",IFERROR(VLOOKUP(AH66,'G-4 Temporal multipliers'!$A$4:$C$36,3,FALSE),""))</f>
        <v/>
      </c>
      <c r="AJ66" s="498" t="str">
        <f>IF(S66="","",VLOOKUP(S66,'G-3 Multipliers'!$A$2:$E$129,4,FALSE))</f>
        <v/>
      </c>
      <c r="AK66" s="507" t="str">
        <f t="shared" si="7"/>
        <v/>
      </c>
      <c r="AL66" s="507" t="str">
        <f t="shared" si="8"/>
        <v/>
      </c>
      <c r="AM66" s="540" t="str">
        <f>IFERROR(IF(F66="","",IF(AH66="Check Data ⚠","Check Data ⚠",VLOOKUP(AL66, 'G-3 Multipliers'!$P$2:$Q$6,2,FALSE))),"")</f>
        <v/>
      </c>
      <c r="AN66" s="513" t="str">
        <f t="shared" si="9"/>
        <v/>
      </c>
      <c r="AO66" s="239"/>
      <c r="AP66" s="240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1" t="str">
        <f>'A-1 Site Habitat Baseline'!AL66</f>
        <v/>
      </c>
      <c r="F67" s="520" t="str">
        <f>IF(E67="","",IF(ISNA(VLOOKUP($E67,'A-1 Site Habitat Baseline'!$D$1:$O$258,4,FALSE)),"",(VLOOKUP($E67,'A-1 Site Habitat Baseline'!$D$1:$O$258,4,FALSE))))</f>
        <v/>
      </c>
      <c r="G67" s="520" t="str">
        <f>IF(E67="","",IF(ISNA(VLOOKUP($E67,'A-1 Site Habitat Baseline'!$D$1:$O$258,5,FALSE)),"",(VLOOKUP($E67,'A-1 Site Habitat Baseline'!$D$1:$O$258,5,FALSE))))</f>
        <v/>
      </c>
      <c r="H67" s="520" t="str">
        <f>IF(E67="","",IF(ISNA(VLOOKUP($E67,'A-1 Site Habitat Baseline'!$D$1:$O$258,6,FALSE)),"",(VLOOKUP($E67,'A-1 Site Habitat Baseline'!$D$1:$O$258,6,FALSE))))</f>
        <v/>
      </c>
      <c r="I67" s="520" t="str">
        <f>IF(E67="","",IF(ISNA(VLOOKUP($E67,'A-1 Site Habitat Baseline'!$D$1:$O$258,7,FALSE)),"",(VLOOKUP($E67,'A-1 Site Habitat Baseline'!$D$1:$O$258,7,FALSE))))</f>
        <v/>
      </c>
      <c r="J67" s="520" t="str">
        <f>IF(E67="","",IF(ISNA(VLOOKUP($E67,'A-1 Site Habitat Baseline'!$D$1:$O$258,8,FALSE)),"",(VLOOKUP($E67,'A-1 Site Habitat Baseline'!$D$1:$O$258,8,FALSE))))</f>
        <v/>
      </c>
      <c r="K67" s="520" t="str">
        <f>IF(E67="","",IF(ISNA(VLOOKUP($E67,'A-1 Site Habitat Baseline'!$D$1:$O$258,9,FALSE)),"",(VLOOKUP($E67,'A-1 Site Habitat Baseline'!$D$1:$O$258,9,FALSE))))</f>
        <v/>
      </c>
      <c r="L67" s="520" t="str">
        <f>IF(E67="","",IF(ISNA(VLOOKUP($E67,'A-1 Site Habitat Baseline'!$D$1:$O$258,11,FALSE)),"",(VLOOKUP($E67,'A-1 Site Habitat Baseline'!$D$1:$O$258,11,FALSE))))</f>
        <v/>
      </c>
      <c r="M67" s="520" t="str">
        <f>IF(E67="","",IF(ISNA(VLOOKUP($E67,'A-1 Site Habitat Baseline'!$D$1:$O$258,12,FALSE)),"",(VLOOKUP($E67,'A-1 Site Habitat Baseline'!$D$1:$O$258,12,FALSE))))</f>
        <v/>
      </c>
      <c r="N67" s="532" t="str">
        <f>IF(E67="","",IF(ISNA(VLOOKUP($E67,'A-1 Site Habitat Baseline'!$D$1:$X$258,14,FALSE)),"",(VLOOKUP($E67,'A-1 Site Habitat Baseline'!$D$1:$X$258,14,FALSE))))</f>
        <v/>
      </c>
      <c r="O67" s="524" t="str">
        <f>IF(E67="","",IF(ISNA(VLOOKUP($E67,'A-1 Site Habitat Baseline'!$D$1:$X$258,16,FALSE)),"",(VLOOKUP($E67,'A-1 Site Habitat Baseline'!$D$1:$X$258,13,FALSE))))</f>
        <v/>
      </c>
      <c r="P67" s="237" t="str">
        <f>IFERROR(INDEX('G-1 All Habitats'!$AG$3:$AG$15,MATCH(Q67,'G-1 All Habitats'!$AF$3:$AF$15,0)),"")</f>
        <v/>
      </c>
      <c r="Q67" s="238" t="str">
        <f t="shared" si="1"/>
        <v/>
      </c>
      <c r="R67" s="238" t="str">
        <f t="shared" si="10"/>
        <v/>
      </c>
      <c r="S67" s="392" t="str">
        <f>IFERROR(INDEX('G-1 All Habitats'!$B$3:$B$129,MATCH(R67,'G-1 All Habitats'!$A$3:$A$129,0)),"")</f>
        <v/>
      </c>
      <c r="T67" s="498" t="str">
        <f t="shared" si="2"/>
        <v/>
      </c>
      <c r="U67" s="499" t="str">
        <f t="shared" si="3"/>
        <v/>
      </c>
      <c r="V67" s="537" t="str">
        <f t="shared" si="4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79"/>
      <c r="Z67" s="524" t="str">
        <f>IFERROR(INDEX('G-8 Condition Look up'!$A$3:$H$130,MATCH(S67,'G-8 Condition Look up'!$A$3:$A$130,0),MATCH(Y67,'G-8 Condition Look up'!$A$3:$H$3,0)),"")</f>
        <v/>
      </c>
      <c r="AA67" s="71"/>
      <c r="AB67" s="52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9" t="str">
        <f t="shared" si="0"/>
        <v/>
      </c>
      <c r="AE67" s="82"/>
      <c r="AF67" s="82"/>
      <c r="AG67" s="507" t="str">
        <f t="shared" si="5"/>
        <v/>
      </c>
      <c r="AH67" s="521" t="str">
        <f t="shared" si="6"/>
        <v/>
      </c>
      <c r="AI67" s="522" t="str">
        <f>IF(AH67="Check Data","Check Data",IFERROR(VLOOKUP(AH67,'G-4 Temporal multipliers'!$A$4:$C$36,3,FALSE),""))</f>
        <v/>
      </c>
      <c r="AJ67" s="498" t="str">
        <f>IF(S67="","",VLOOKUP(S67,'G-3 Multipliers'!$A$2:$E$129,4,FALSE))</f>
        <v/>
      </c>
      <c r="AK67" s="507" t="str">
        <f t="shared" si="7"/>
        <v/>
      </c>
      <c r="AL67" s="507" t="str">
        <f t="shared" si="8"/>
        <v/>
      </c>
      <c r="AM67" s="540" t="str">
        <f>IFERROR(IF(F67="","",IF(AH67="Check Data ⚠","Check Data ⚠",VLOOKUP(AL67, 'G-3 Multipliers'!$P$2:$Q$6,2,FALSE))),"")</f>
        <v/>
      </c>
      <c r="AN67" s="513" t="str">
        <f t="shared" si="9"/>
        <v/>
      </c>
      <c r="AO67" s="239"/>
      <c r="AP67" s="240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1" t="str">
        <f>'A-1 Site Habitat Baseline'!AL67</f>
        <v/>
      </c>
      <c r="F68" s="520" t="str">
        <f>IF(E68="","",IF(ISNA(VLOOKUP($E68,'A-1 Site Habitat Baseline'!$D$1:$O$258,4,FALSE)),"",(VLOOKUP($E68,'A-1 Site Habitat Baseline'!$D$1:$O$258,4,FALSE))))</f>
        <v/>
      </c>
      <c r="G68" s="520" t="str">
        <f>IF(E68="","",IF(ISNA(VLOOKUP($E68,'A-1 Site Habitat Baseline'!$D$1:$O$258,5,FALSE)),"",(VLOOKUP($E68,'A-1 Site Habitat Baseline'!$D$1:$O$258,5,FALSE))))</f>
        <v/>
      </c>
      <c r="H68" s="520" t="str">
        <f>IF(E68="","",IF(ISNA(VLOOKUP($E68,'A-1 Site Habitat Baseline'!$D$1:$O$258,6,FALSE)),"",(VLOOKUP($E68,'A-1 Site Habitat Baseline'!$D$1:$O$258,6,FALSE))))</f>
        <v/>
      </c>
      <c r="I68" s="520" t="str">
        <f>IF(E68="","",IF(ISNA(VLOOKUP($E68,'A-1 Site Habitat Baseline'!$D$1:$O$258,7,FALSE)),"",(VLOOKUP($E68,'A-1 Site Habitat Baseline'!$D$1:$O$258,7,FALSE))))</f>
        <v/>
      </c>
      <c r="J68" s="520" t="str">
        <f>IF(E68="","",IF(ISNA(VLOOKUP($E68,'A-1 Site Habitat Baseline'!$D$1:$O$258,8,FALSE)),"",(VLOOKUP($E68,'A-1 Site Habitat Baseline'!$D$1:$O$258,8,FALSE))))</f>
        <v/>
      </c>
      <c r="K68" s="520" t="str">
        <f>IF(E68="","",IF(ISNA(VLOOKUP($E68,'A-1 Site Habitat Baseline'!$D$1:$O$258,9,FALSE)),"",(VLOOKUP($E68,'A-1 Site Habitat Baseline'!$D$1:$O$258,9,FALSE))))</f>
        <v/>
      </c>
      <c r="L68" s="520" t="str">
        <f>IF(E68="","",IF(ISNA(VLOOKUP($E68,'A-1 Site Habitat Baseline'!$D$1:$O$258,11,FALSE)),"",(VLOOKUP($E68,'A-1 Site Habitat Baseline'!$D$1:$O$258,11,FALSE))))</f>
        <v/>
      </c>
      <c r="M68" s="520" t="str">
        <f>IF(E68="","",IF(ISNA(VLOOKUP($E68,'A-1 Site Habitat Baseline'!$D$1:$O$258,12,FALSE)),"",(VLOOKUP($E68,'A-1 Site Habitat Baseline'!$D$1:$O$258,12,FALSE))))</f>
        <v/>
      </c>
      <c r="N68" s="532" t="str">
        <f>IF(E68="","",IF(ISNA(VLOOKUP($E68,'A-1 Site Habitat Baseline'!$D$1:$X$258,14,FALSE)),"",(VLOOKUP($E68,'A-1 Site Habitat Baseline'!$D$1:$X$258,14,FALSE))))</f>
        <v/>
      </c>
      <c r="O68" s="524" t="str">
        <f>IF(E68="","",IF(ISNA(VLOOKUP($E68,'A-1 Site Habitat Baseline'!$D$1:$X$258,16,FALSE)),"",(VLOOKUP($E68,'A-1 Site Habitat Baseline'!$D$1:$X$258,13,FALSE))))</f>
        <v/>
      </c>
      <c r="P68" s="237" t="str">
        <f>IFERROR(INDEX('G-1 All Habitats'!$AG$3:$AG$15,MATCH(Q68,'G-1 All Habitats'!$AF$3:$AF$15,0)),"")</f>
        <v/>
      </c>
      <c r="Q68" s="238" t="str">
        <f t="shared" si="1"/>
        <v/>
      </c>
      <c r="R68" s="238" t="str">
        <f t="shared" si="10"/>
        <v/>
      </c>
      <c r="S68" s="392" t="str">
        <f>IFERROR(INDEX('G-1 All Habitats'!$B$3:$B$129,MATCH(R68,'G-1 All Habitats'!$A$3:$A$129,0)),"")</f>
        <v/>
      </c>
      <c r="T68" s="498" t="str">
        <f t="shared" si="2"/>
        <v/>
      </c>
      <c r="U68" s="499" t="str">
        <f t="shared" si="3"/>
        <v/>
      </c>
      <c r="V68" s="537" t="str">
        <f t="shared" si="4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79"/>
      <c r="Z68" s="524" t="str">
        <f>IFERROR(INDEX('G-8 Condition Look up'!$A$3:$H$130,MATCH(S68,'G-8 Condition Look up'!$A$3:$A$130,0),MATCH(Y68,'G-8 Condition Look up'!$A$3:$H$3,0)),"")</f>
        <v/>
      </c>
      <c r="AA68" s="71"/>
      <c r="AB68" s="52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9" t="str">
        <f t="shared" si="0"/>
        <v/>
      </c>
      <c r="AE68" s="82"/>
      <c r="AF68" s="82"/>
      <c r="AG68" s="507" t="str">
        <f t="shared" si="5"/>
        <v/>
      </c>
      <c r="AH68" s="521" t="str">
        <f t="shared" si="6"/>
        <v/>
      </c>
      <c r="AI68" s="522" t="str">
        <f>IF(AH68="Check Data","Check Data",IFERROR(VLOOKUP(AH68,'G-4 Temporal multipliers'!$A$4:$C$36,3,FALSE),""))</f>
        <v/>
      </c>
      <c r="AJ68" s="498" t="str">
        <f>IF(S68="","",VLOOKUP(S68,'G-3 Multipliers'!$A$2:$E$129,4,FALSE))</f>
        <v/>
      </c>
      <c r="AK68" s="507" t="str">
        <f t="shared" si="7"/>
        <v/>
      </c>
      <c r="AL68" s="507" t="str">
        <f t="shared" si="8"/>
        <v/>
      </c>
      <c r="AM68" s="540" t="str">
        <f>IFERROR(IF(F68="","",IF(AH68="Check Data ⚠","Check Data ⚠",VLOOKUP(AL68, 'G-3 Multipliers'!$P$2:$Q$6,2,FALSE))),"")</f>
        <v/>
      </c>
      <c r="AN68" s="513" t="str">
        <f t="shared" si="9"/>
        <v/>
      </c>
      <c r="AO68" s="239"/>
      <c r="AP68" s="240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1" t="str">
        <f>'A-1 Site Habitat Baseline'!AL68</f>
        <v/>
      </c>
      <c r="F69" s="520" t="str">
        <f>IF(E69="","",IF(ISNA(VLOOKUP($E69,'A-1 Site Habitat Baseline'!$D$1:$O$258,4,FALSE)),"",(VLOOKUP($E69,'A-1 Site Habitat Baseline'!$D$1:$O$258,4,FALSE))))</f>
        <v/>
      </c>
      <c r="G69" s="520" t="str">
        <f>IF(E69="","",IF(ISNA(VLOOKUP($E69,'A-1 Site Habitat Baseline'!$D$1:$O$258,5,FALSE)),"",(VLOOKUP($E69,'A-1 Site Habitat Baseline'!$D$1:$O$258,5,FALSE))))</f>
        <v/>
      </c>
      <c r="H69" s="520" t="str">
        <f>IF(E69="","",IF(ISNA(VLOOKUP($E69,'A-1 Site Habitat Baseline'!$D$1:$O$258,6,FALSE)),"",(VLOOKUP($E69,'A-1 Site Habitat Baseline'!$D$1:$O$258,6,FALSE))))</f>
        <v/>
      </c>
      <c r="I69" s="520" t="str">
        <f>IF(E69="","",IF(ISNA(VLOOKUP($E69,'A-1 Site Habitat Baseline'!$D$1:$O$258,7,FALSE)),"",(VLOOKUP($E69,'A-1 Site Habitat Baseline'!$D$1:$O$258,7,FALSE))))</f>
        <v/>
      </c>
      <c r="J69" s="520" t="str">
        <f>IF(E69="","",IF(ISNA(VLOOKUP($E69,'A-1 Site Habitat Baseline'!$D$1:$O$258,8,FALSE)),"",(VLOOKUP($E69,'A-1 Site Habitat Baseline'!$D$1:$O$258,8,FALSE))))</f>
        <v/>
      </c>
      <c r="K69" s="520" t="str">
        <f>IF(E69="","",IF(ISNA(VLOOKUP($E69,'A-1 Site Habitat Baseline'!$D$1:$O$258,9,FALSE)),"",(VLOOKUP($E69,'A-1 Site Habitat Baseline'!$D$1:$O$258,9,FALSE))))</f>
        <v/>
      </c>
      <c r="L69" s="520" t="str">
        <f>IF(E69="","",IF(ISNA(VLOOKUP($E69,'A-1 Site Habitat Baseline'!$D$1:$O$258,11,FALSE)),"",(VLOOKUP($E69,'A-1 Site Habitat Baseline'!$D$1:$O$258,11,FALSE))))</f>
        <v/>
      </c>
      <c r="M69" s="520" t="str">
        <f>IF(E69="","",IF(ISNA(VLOOKUP($E69,'A-1 Site Habitat Baseline'!$D$1:$O$258,12,FALSE)),"",(VLOOKUP($E69,'A-1 Site Habitat Baseline'!$D$1:$O$258,12,FALSE))))</f>
        <v/>
      </c>
      <c r="N69" s="532" t="str">
        <f>IF(E69="","",IF(ISNA(VLOOKUP($E69,'A-1 Site Habitat Baseline'!$D$1:$X$258,14,FALSE)),"",(VLOOKUP($E69,'A-1 Site Habitat Baseline'!$D$1:$X$258,14,FALSE))))</f>
        <v/>
      </c>
      <c r="O69" s="524" t="str">
        <f>IF(E69="","",IF(ISNA(VLOOKUP($E69,'A-1 Site Habitat Baseline'!$D$1:$X$258,16,FALSE)),"",(VLOOKUP($E69,'A-1 Site Habitat Baseline'!$D$1:$X$258,13,FALSE))))</f>
        <v/>
      </c>
      <c r="P69" s="237" t="str">
        <f>IFERROR(INDEX('G-1 All Habitats'!$AG$3:$AG$15,MATCH(Q69,'G-1 All Habitats'!$AF$3:$AF$15,0)),"")</f>
        <v/>
      </c>
      <c r="Q69" s="238" t="str">
        <f t="shared" si="1"/>
        <v/>
      </c>
      <c r="R69" s="238" t="str">
        <f t="shared" si="10"/>
        <v/>
      </c>
      <c r="S69" s="392" t="str">
        <f>IFERROR(INDEX('G-1 All Habitats'!$B$3:$B$129,MATCH(R69,'G-1 All Habitats'!$A$3:$A$129,0)),"")</f>
        <v/>
      </c>
      <c r="T69" s="498" t="str">
        <f t="shared" si="2"/>
        <v/>
      </c>
      <c r="U69" s="499" t="str">
        <f t="shared" si="3"/>
        <v/>
      </c>
      <c r="V69" s="537" t="str">
        <f t="shared" si="4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79"/>
      <c r="Z69" s="524" t="str">
        <f>IFERROR(INDEX('G-8 Condition Look up'!$A$3:$H$130,MATCH(S69,'G-8 Condition Look up'!$A$3:$A$130,0),MATCH(Y69,'G-8 Condition Look up'!$A$3:$H$3,0)),"")</f>
        <v/>
      </c>
      <c r="AA69" s="71"/>
      <c r="AB69" s="52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9" t="str">
        <f t="shared" si="0"/>
        <v/>
      </c>
      <c r="AE69" s="82"/>
      <c r="AF69" s="82"/>
      <c r="AG69" s="507" t="str">
        <f t="shared" si="5"/>
        <v/>
      </c>
      <c r="AH69" s="521" t="str">
        <f t="shared" si="6"/>
        <v/>
      </c>
      <c r="AI69" s="522" t="str">
        <f>IF(AH69="Check Data","Check Data",IFERROR(VLOOKUP(AH69,'G-4 Temporal multipliers'!$A$4:$C$36,3,FALSE),""))</f>
        <v/>
      </c>
      <c r="AJ69" s="498" t="str">
        <f>IF(S69="","",VLOOKUP(S69,'G-3 Multipliers'!$A$2:$E$129,4,FALSE))</f>
        <v/>
      </c>
      <c r="AK69" s="507" t="str">
        <f t="shared" si="7"/>
        <v/>
      </c>
      <c r="AL69" s="507" t="str">
        <f t="shared" si="8"/>
        <v/>
      </c>
      <c r="AM69" s="540" t="str">
        <f>IFERROR(IF(F69="","",IF(AH69="Check Data ⚠","Check Data ⚠",VLOOKUP(AL69, 'G-3 Multipliers'!$P$2:$Q$6,2,FALSE))),"")</f>
        <v/>
      </c>
      <c r="AN69" s="513" t="str">
        <f t="shared" si="9"/>
        <v/>
      </c>
      <c r="AO69" s="239"/>
      <c r="AP69" s="240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1" t="str">
        <f>'A-1 Site Habitat Baseline'!AL69</f>
        <v/>
      </c>
      <c r="F70" s="520" t="str">
        <f>IF(E70="","",IF(ISNA(VLOOKUP($E70,'A-1 Site Habitat Baseline'!$D$1:$O$258,4,FALSE)),"",(VLOOKUP($E70,'A-1 Site Habitat Baseline'!$D$1:$O$258,4,FALSE))))</f>
        <v/>
      </c>
      <c r="G70" s="520" t="str">
        <f>IF(E70="","",IF(ISNA(VLOOKUP($E70,'A-1 Site Habitat Baseline'!$D$1:$O$258,5,FALSE)),"",(VLOOKUP($E70,'A-1 Site Habitat Baseline'!$D$1:$O$258,5,FALSE))))</f>
        <v/>
      </c>
      <c r="H70" s="520" t="str">
        <f>IF(E70="","",IF(ISNA(VLOOKUP($E70,'A-1 Site Habitat Baseline'!$D$1:$O$258,6,FALSE)),"",(VLOOKUP($E70,'A-1 Site Habitat Baseline'!$D$1:$O$258,6,FALSE))))</f>
        <v/>
      </c>
      <c r="I70" s="520" t="str">
        <f>IF(E70="","",IF(ISNA(VLOOKUP($E70,'A-1 Site Habitat Baseline'!$D$1:$O$258,7,FALSE)),"",(VLOOKUP($E70,'A-1 Site Habitat Baseline'!$D$1:$O$258,7,FALSE))))</f>
        <v/>
      </c>
      <c r="J70" s="520" t="str">
        <f>IF(E70="","",IF(ISNA(VLOOKUP($E70,'A-1 Site Habitat Baseline'!$D$1:$O$258,8,FALSE)),"",(VLOOKUP($E70,'A-1 Site Habitat Baseline'!$D$1:$O$258,8,FALSE))))</f>
        <v/>
      </c>
      <c r="K70" s="520" t="str">
        <f>IF(E70="","",IF(ISNA(VLOOKUP($E70,'A-1 Site Habitat Baseline'!$D$1:$O$258,9,FALSE)),"",(VLOOKUP($E70,'A-1 Site Habitat Baseline'!$D$1:$O$258,9,FALSE))))</f>
        <v/>
      </c>
      <c r="L70" s="520" t="str">
        <f>IF(E70="","",IF(ISNA(VLOOKUP($E70,'A-1 Site Habitat Baseline'!$D$1:$O$258,11,FALSE)),"",(VLOOKUP($E70,'A-1 Site Habitat Baseline'!$D$1:$O$258,11,FALSE))))</f>
        <v/>
      </c>
      <c r="M70" s="520" t="str">
        <f>IF(E70="","",IF(ISNA(VLOOKUP($E70,'A-1 Site Habitat Baseline'!$D$1:$O$258,12,FALSE)),"",(VLOOKUP($E70,'A-1 Site Habitat Baseline'!$D$1:$O$258,12,FALSE))))</f>
        <v/>
      </c>
      <c r="N70" s="532" t="str">
        <f>IF(E70="","",IF(ISNA(VLOOKUP($E70,'A-1 Site Habitat Baseline'!$D$1:$X$258,14,FALSE)),"",(VLOOKUP($E70,'A-1 Site Habitat Baseline'!$D$1:$X$258,14,FALSE))))</f>
        <v/>
      </c>
      <c r="O70" s="524" t="str">
        <f>IF(E70="","",IF(ISNA(VLOOKUP($E70,'A-1 Site Habitat Baseline'!$D$1:$X$258,16,FALSE)),"",(VLOOKUP($E70,'A-1 Site Habitat Baseline'!$D$1:$X$258,13,FALSE))))</f>
        <v/>
      </c>
      <c r="P70" s="237" t="str">
        <f>IFERROR(INDEX('G-1 All Habitats'!$AG$3:$AG$15,MATCH(Q70,'G-1 All Habitats'!$AF$3:$AF$15,0)),"")</f>
        <v/>
      </c>
      <c r="Q70" s="238" t="str">
        <f t="shared" si="1"/>
        <v/>
      </c>
      <c r="R70" s="238" t="str">
        <f t="shared" si="10"/>
        <v/>
      </c>
      <c r="S70" s="392" t="str">
        <f>IFERROR(INDEX('G-1 All Habitats'!$B$3:$B$129,MATCH(R70,'G-1 All Habitats'!$A$3:$A$129,0)),"")</f>
        <v/>
      </c>
      <c r="T70" s="498" t="str">
        <f t="shared" si="2"/>
        <v/>
      </c>
      <c r="U70" s="499" t="str">
        <f t="shared" si="3"/>
        <v/>
      </c>
      <c r="V70" s="537" t="str">
        <f t="shared" si="4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79"/>
      <c r="Z70" s="524" t="str">
        <f>IFERROR(INDEX('G-8 Condition Look up'!$A$3:$H$130,MATCH(S70,'G-8 Condition Look up'!$A$3:$A$130,0),MATCH(Y70,'G-8 Condition Look up'!$A$3:$H$3,0)),"")</f>
        <v/>
      </c>
      <c r="AA70" s="71"/>
      <c r="AB70" s="52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9" t="str">
        <f t="shared" si="0"/>
        <v/>
      </c>
      <c r="AE70" s="82"/>
      <c r="AF70" s="82"/>
      <c r="AG70" s="507" t="str">
        <f t="shared" si="5"/>
        <v/>
      </c>
      <c r="AH70" s="521" t="str">
        <f t="shared" si="6"/>
        <v/>
      </c>
      <c r="AI70" s="522" t="str">
        <f>IF(AH70="Check Data","Check Data",IFERROR(VLOOKUP(AH70,'G-4 Temporal multipliers'!$A$4:$C$36,3,FALSE),""))</f>
        <v/>
      </c>
      <c r="AJ70" s="498" t="str">
        <f>IF(S70="","",VLOOKUP(S70,'G-3 Multipliers'!$A$2:$E$129,4,FALSE))</f>
        <v/>
      </c>
      <c r="AK70" s="507" t="str">
        <f t="shared" si="7"/>
        <v/>
      </c>
      <c r="AL70" s="507" t="str">
        <f t="shared" si="8"/>
        <v/>
      </c>
      <c r="AM70" s="540" t="str">
        <f>IFERROR(IF(F70="","",IF(AH70="Check Data ⚠","Check Data ⚠",VLOOKUP(AL70, 'G-3 Multipliers'!$P$2:$Q$6,2,FALSE))),"")</f>
        <v/>
      </c>
      <c r="AN70" s="513" t="str">
        <f t="shared" si="9"/>
        <v/>
      </c>
      <c r="AO70" s="239"/>
      <c r="AP70" s="240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1" t="str">
        <f>'A-1 Site Habitat Baseline'!AL70</f>
        <v/>
      </c>
      <c r="F71" s="520" t="str">
        <f>IF(E71="","",IF(ISNA(VLOOKUP($E71,'A-1 Site Habitat Baseline'!$D$1:$O$258,4,FALSE)),"",(VLOOKUP($E71,'A-1 Site Habitat Baseline'!$D$1:$O$258,4,FALSE))))</f>
        <v/>
      </c>
      <c r="G71" s="520" t="str">
        <f>IF(E71="","",IF(ISNA(VLOOKUP($E71,'A-1 Site Habitat Baseline'!$D$1:$O$258,5,FALSE)),"",(VLOOKUP($E71,'A-1 Site Habitat Baseline'!$D$1:$O$258,5,FALSE))))</f>
        <v/>
      </c>
      <c r="H71" s="520" t="str">
        <f>IF(E71="","",IF(ISNA(VLOOKUP($E71,'A-1 Site Habitat Baseline'!$D$1:$O$258,6,FALSE)),"",(VLOOKUP($E71,'A-1 Site Habitat Baseline'!$D$1:$O$258,6,FALSE))))</f>
        <v/>
      </c>
      <c r="I71" s="520" t="str">
        <f>IF(E71="","",IF(ISNA(VLOOKUP($E71,'A-1 Site Habitat Baseline'!$D$1:$O$258,7,FALSE)),"",(VLOOKUP($E71,'A-1 Site Habitat Baseline'!$D$1:$O$258,7,FALSE))))</f>
        <v/>
      </c>
      <c r="J71" s="520" t="str">
        <f>IF(E71="","",IF(ISNA(VLOOKUP($E71,'A-1 Site Habitat Baseline'!$D$1:$O$258,8,FALSE)),"",(VLOOKUP($E71,'A-1 Site Habitat Baseline'!$D$1:$O$258,8,FALSE))))</f>
        <v/>
      </c>
      <c r="K71" s="520" t="str">
        <f>IF(E71="","",IF(ISNA(VLOOKUP($E71,'A-1 Site Habitat Baseline'!$D$1:$O$258,9,FALSE)),"",(VLOOKUP($E71,'A-1 Site Habitat Baseline'!$D$1:$O$258,9,FALSE))))</f>
        <v/>
      </c>
      <c r="L71" s="520" t="str">
        <f>IF(E71="","",IF(ISNA(VLOOKUP($E71,'A-1 Site Habitat Baseline'!$D$1:$O$258,11,FALSE)),"",(VLOOKUP($E71,'A-1 Site Habitat Baseline'!$D$1:$O$258,11,FALSE))))</f>
        <v/>
      </c>
      <c r="M71" s="520" t="str">
        <f>IF(E71="","",IF(ISNA(VLOOKUP($E71,'A-1 Site Habitat Baseline'!$D$1:$O$258,12,FALSE)),"",(VLOOKUP($E71,'A-1 Site Habitat Baseline'!$D$1:$O$258,12,FALSE))))</f>
        <v/>
      </c>
      <c r="N71" s="532" t="str">
        <f>IF(E71="","",IF(ISNA(VLOOKUP($E71,'A-1 Site Habitat Baseline'!$D$1:$X$258,14,FALSE)),"",(VLOOKUP($E71,'A-1 Site Habitat Baseline'!$D$1:$X$258,14,FALSE))))</f>
        <v/>
      </c>
      <c r="O71" s="524" t="str">
        <f>IF(E71="","",IF(ISNA(VLOOKUP($E71,'A-1 Site Habitat Baseline'!$D$1:$X$258,16,FALSE)),"",(VLOOKUP($E71,'A-1 Site Habitat Baseline'!$D$1:$X$258,13,FALSE))))</f>
        <v/>
      </c>
      <c r="P71" s="237" t="str">
        <f>IFERROR(INDEX('G-1 All Habitats'!$AG$3:$AG$15,MATCH(Q71,'G-1 All Habitats'!$AF$3:$AF$15,0)),"")</f>
        <v/>
      </c>
      <c r="Q71" s="238" t="str">
        <f t="shared" si="1"/>
        <v/>
      </c>
      <c r="R71" s="238" t="str">
        <f t="shared" si="10"/>
        <v/>
      </c>
      <c r="S71" s="392" t="str">
        <f>IFERROR(INDEX('G-1 All Habitats'!$B$3:$B$129,MATCH(R71,'G-1 All Habitats'!$A$3:$A$129,0)),"")</f>
        <v/>
      </c>
      <c r="T71" s="498" t="str">
        <f t="shared" si="2"/>
        <v/>
      </c>
      <c r="U71" s="499" t="str">
        <f t="shared" si="3"/>
        <v/>
      </c>
      <c r="V71" s="537" t="str">
        <f t="shared" si="4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79"/>
      <c r="Z71" s="524" t="str">
        <f>IFERROR(INDEX('G-8 Condition Look up'!$A$3:$H$130,MATCH(S71,'G-8 Condition Look up'!$A$3:$A$130,0),MATCH(Y71,'G-8 Condition Look up'!$A$3:$H$3,0)),"")</f>
        <v/>
      </c>
      <c r="AA71" s="71"/>
      <c r="AB71" s="52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9" t="str">
        <f t="shared" si="0"/>
        <v/>
      </c>
      <c r="AE71" s="82"/>
      <c r="AF71" s="82"/>
      <c r="AG71" s="507" t="str">
        <f t="shared" si="5"/>
        <v/>
      </c>
      <c r="AH71" s="521" t="str">
        <f t="shared" si="6"/>
        <v/>
      </c>
      <c r="AI71" s="522" t="str">
        <f>IF(AH71="Check Data","Check Data",IFERROR(VLOOKUP(AH71,'G-4 Temporal multipliers'!$A$4:$C$36,3,FALSE),""))</f>
        <v/>
      </c>
      <c r="AJ71" s="498" t="str">
        <f>IF(S71="","",VLOOKUP(S71,'G-3 Multipliers'!$A$2:$E$129,4,FALSE))</f>
        <v/>
      </c>
      <c r="AK71" s="507" t="str">
        <f t="shared" si="7"/>
        <v/>
      </c>
      <c r="AL71" s="507" t="str">
        <f t="shared" si="8"/>
        <v/>
      </c>
      <c r="AM71" s="540" t="str">
        <f>IFERROR(IF(F71="","",IF(AH71="Check Data ⚠","Check Data ⚠",VLOOKUP(AL71, 'G-3 Multipliers'!$P$2:$Q$6,2,FALSE))),"")</f>
        <v/>
      </c>
      <c r="AN71" s="513" t="str">
        <f t="shared" si="9"/>
        <v/>
      </c>
      <c r="AO71" s="239"/>
      <c r="AP71" s="240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1" t="str">
        <f>'A-1 Site Habitat Baseline'!AL71</f>
        <v/>
      </c>
      <c r="F72" s="520" t="str">
        <f>IF(E72="","",IF(ISNA(VLOOKUP($E72,'A-1 Site Habitat Baseline'!$D$1:$O$258,4,FALSE)),"",(VLOOKUP($E72,'A-1 Site Habitat Baseline'!$D$1:$O$258,4,FALSE))))</f>
        <v/>
      </c>
      <c r="G72" s="520" t="str">
        <f>IF(E72="","",IF(ISNA(VLOOKUP($E72,'A-1 Site Habitat Baseline'!$D$1:$O$258,5,FALSE)),"",(VLOOKUP($E72,'A-1 Site Habitat Baseline'!$D$1:$O$258,5,FALSE))))</f>
        <v/>
      </c>
      <c r="H72" s="520" t="str">
        <f>IF(E72="","",IF(ISNA(VLOOKUP($E72,'A-1 Site Habitat Baseline'!$D$1:$O$258,6,FALSE)),"",(VLOOKUP($E72,'A-1 Site Habitat Baseline'!$D$1:$O$258,6,FALSE))))</f>
        <v/>
      </c>
      <c r="I72" s="520" t="str">
        <f>IF(E72="","",IF(ISNA(VLOOKUP($E72,'A-1 Site Habitat Baseline'!$D$1:$O$258,7,FALSE)),"",(VLOOKUP($E72,'A-1 Site Habitat Baseline'!$D$1:$O$258,7,FALSE))))</f>
        <v/>
      </c>
      <c r="J72" s="520" t="str">
        <f>IF(E72="","",IF(ISNA(VLOOKUP($E72,'A-1 Site Habitat Baseline'!$D$1:$O$258,8,FALSE)),"",(VLOOKUP($E72,'A-1 Site Habitat Baseline'!$D$1:$O$258,8,FALSE))))</f>
        <v/>
      </c>
      <c r="K72" s="520" t="str">
        <f>IF(E72="","",IF(ISNA(VLOOKUP($E72,'A-1 Site Habitat Baseline'!$D$1:$O$258,9,FALSE)),"",(VLOOKUP($E72,'A-1 Site Habitat Baseline'!$D$1:$O$258,9,FALSE))))</f>
        <v/>
      </c>
      <c r="L72" s="520" t="str">
        <f>IF(E72="","",IF(ISNA(VLOOKUP($E72,'A-1 Site Habitat Baseline'!$D$1:$O$258,11,FALSE)),"",(VLOOKUP($E72,'A-1 Site Habitat Baseline'!$D$1:$O$258,11,FALSE))))</f>
        <v/>
      </c>
      <c r="M72" s="520" t="str">
        <f>IF(E72="","",IF(ISNA(VLOOKUP($E72,'A-1 Site Habitat Baseline'!$D$1:$O$258,12,FALSE)),"",(VLOOKUP($E72,'A-1 Site Habitat Baseline'!$D$1:$O$258,12,FALSE))))</f>
        <v/>
      </c>
      <c r="N72" s="532" t="str">
        <f>IF(E72="","",IF(ISNA(VLOOKUP($E72,'A-1 Site Habitat Baseline'!$D$1:$X$258,14,FALSE)),"",(VLOOKUP($E72,'A-1 Site Habitat Baseline'!$D$1:$X$258,14,FALSE))))</f>
        <v/>
      </c>
      <c r="O72" s="524" t="str">
        <f>IF(E72="","",IF(ISNA(VLOOKUP($E72,'A-1 Site Habitat Baseline'!$D$1:$X$258,16,FALSE)),"",(VLOOKUP($E72,'A-1 Site Habitat Baseline'!$D$1:$X$258,13,FALSE))))</f>
        <v/>
      </c>
      <c r="P72" s="237" t="str">
        <f>IFERROR(INDEX('G-1 All Habitats'!$AG$3:$AG$15,MATCH(Q72,'G-1 All Habitats'!$AF$3:$AF$15,0)),"")</f>
        <v/>
      </c>
      <c r="Q72" s="238" t="str">
        <f t="shared" si="1"/>
        <v/>
      </c>
      <c r="R72" s="238" t="str">
        <f t="shared" si="10"/>
        <v/>
      </c>
      <c r="S72" s="392" t="str">
        <f>IFERROR(INDEX('G-1 All Habitats'!$B$3:$B$129,MATCH(R72,'G-1 All Habitats'!$A$3:$A$129,0)),"")</f>
        <v/>
      </c>
      <c r="T72" s="498" t="str">
        <f t="shared" si="2"/>
        <v/>
      </c>
      <c r="U72" s="499" t="str">
        <f t="shared" si="3"/>
        <v/>
      </c>
      <c r="V72" s="537" t="str">
        <f t="shared" si="4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79"/>
      <c r="Z72" s="524" t="str">
        <f>IFERROR(INDEX('G-8 Condition Look up'!$A$3:$H$130,MATCH(S72,'G-8 Condition Look up'!$A$3:$A$130,0),MATCH(Y72,'G-8 Condition Look up'!$A$3:$H$3,0)),"")</f>
        <v/>
      </c>
      <c r="AA72" s="71"/>
      <c r="AB72" s="52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9" t="str">
        <f t="shared" si="0"/>
        <v/>
      </c>
      <c r="AE72" s="82"/>
      <c r="AF72" s="82"/>
      <c r="AG72" s="507" t="str">
        <f t="shared" si="5"/>
        <v/>
      </c>
      <c r="AH72" s="521" t="str">
        <f t="shared" si="6"/>
        <v/>
      </c>
      <c r="AI72" s="522" t="str">
        <f>IF(AH72="Check Data","Check Data",IFERROR(VLOOKUP(AH72,'G-4 Temporal multipliers'!$A$4:$C$36,3,FALSE),""))</f>
        <v/>
      </c>
      <c r="AJ72" s="498" t="str">
        <f>IF(S72="","",VLOOKUP(S72,'G-3 Multipliers'!$A$2:$E$129,4,FALSE))</f>
        <v/>
      </c>
      <c r="AK72" s="507" t="str">
        <f t="shared" si="7"/>
        <v/>
      </c>
      <c r="AL72" s="507" t="str">
        <f t="shared" si="8"/>
        <v/>
      </c>
      <c r="AM72" s="540" t="str">
        <f>IFERROR(IF(F72="","",IF(AH72="Check Data ⚠","Check Data ⚠",VLOOKUP(AL72, 'G-3 Multipliers'!$P$2:$Q$6,2,FALSE))),"")</f>
        <v/>
      </c>
      <c r="AN72" s="513" t="str">
        <f t="shared" si="9"/>
        <v/>
      </c>
      <c r="AO72" s="239"/>
      <c r="AP72" s="240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1" t="str">
        <f>'A-1 Site Habitat Baseline'!AL72</f>
        <v/>
      </c>
      <c r="F73" s="520" t="str">
        <f>IF(E73="","",IF(ISNA(VLOOKUP($E73,'A-1 Site Habitat Baseline'!$D$1:$O$258,4,FALSE)),"",(VLOOKUP($E73,'A-1 Site Habitat Baseline'!$D$1:$O$258,4,FALSE))))</f>
        <v/>
      </c>
      <c r="G73" s="520" t="str">
        <f>IF(E73="","",IF(ISNA(VLOOKUP($E73,'A-1 Site Habitat Baseline'!$D$1:$O$258,5,FALSE)),"",(VLOOKUP($E73,'A-1 Site Habitat Baseline'!$D$1:$O$258,5,FALSE))))</f>
        <v/>
      </c>
      <c r="H73" s="520" t="str">
        <f>IF(E73="","",IF(ISNA(VLOOKUP($E73,'A-1 Site Habitat Baseline'!$D$1:$O$258,6,FALSE)),"",(VLOOKUP($E73,'A-1 Site Habitat Baseline'!$D$1:$O$258,6,FALSE))))</f>
        <v/>
      </c>
      <c r="I73" s="520" t="str">
        <f>IF(E73="","",IF(ISNA(VLOOKUP($E73,'A-1 Site Habitat Baseline'!$D$1:$O$258,7,FALSE)),"",(VLOOKUP($E73,'A-1 Site Habitat Baseline'!$D$1:$O$258,7,FALSE))))</f>
        <v/>
      </c>
      <c r="J73" s="520" t="str">
        <f>IF(E73="","",IF(ISNA(VLOOKUP($E73,'A-1 Site Habitat Baseline'!$D$1:$O$258,8,FALSE)),"",(VLOOKUP($E73,'A-1 Site Habitat Baseline'!$D$1:$O$258,8,FALSE))))</f>
        <v/>
      </c>
      <c r="K73" s="520" t="str">
        <f>IF(E73="","",IF(ISNA(VLOOKUP($E73,'A-1 Site Habitat Baseline'!$D$1:$O$258,9,FALSE)),"",(VLOOKUP($E73,'A-1 Site Habitat Baseline'!$D$1:$O$258,9,FALSE))))</f>
        <v/>
      </c>
      <c r="L73" s="520" t="str">
        <f>IF(E73="","",IF(ISNA(VLOOKUP($E73,'A-1 Site Habitat Baseline'!$D$1:$O$258,11,FALSE)),"",(VLOOKUP($E73,'A-1 Site Habitat Baseline'!$D$1:$O$258,11,FALSE))))</f>
        <v/>
      </c>
      <c r="M73" s="520" t="str">
        <f>IF(E73="","",IF(ISNA(VLOOKUP($E73,'A-1 Site Habitat Baseline'!$D$1:$O$258,12,FALSE)),"",(VLOOKUP($E73,'A-1 Site Habitat Baseline'!$D$1:$O$258,12,FALSE))))</f>
        <v/>
      </c>
      <c r="N73" s="532" t="str">
        <f>IF(E73="","",IF(ISNA(VLOOKUP($E73,'A-1 Site Habitat Baseline'!$D$1:$X$258,14,FALSE)),"",(VLOOKUP($E73,'A-1 Site Habitat Baseline'!$D$1:$X$258,14,FALSE))))</f>
        <v/>
      </c>
      <c r="O73" s="524" t="str">
        <f>IF(E73="","",IF(ISNA(VLOOKUP($E73,'A-1 Site Habitat Baseline'!$D$1:$X$258,16,FALSE)),"",(VLOOKUP($E73,'A-1 Site Habitat Baseline'!$D$1:$X$258,13,FALSE))))</f>
        <v/>
      </c>
      <c r="P73" s="237" t="str">
        <f>IFERROR(INDEX('G-1 All Habitats'!$AG$3:$AG$15,MATCH(Q73,'G-1 All Habitats'!$AF$3:$AF$15,0)),"")</f>
        <v/>
      </c>
      <c r="Q73" s="238" t="str">
        <f t="shared" si="1"/>
        <v/>
      </c>
      <c r="R73" s="238" t="str">
        <f t="shared" si="10"/>
        <v/>
      </c>
      <c r="S73" s="392" t="str">
        <f>IFERROR(INDEX('G-1 All Habitats'!$B$3:$B$129,MATCH(R73,'G-1 All Habitats'!$A$3:$A$129,0)),"")</f>
        <v/>
      </c>
      <c r="T73" s="498" t="str">
        <f t="shared" si="2"/>
        <v/>
      </c>
      <c r="U73" s="499" t="str">
        <f t="shared" si="3"/>
        <v/>
      </c>
      <c r="V73" s="537" t="str">
        <f t="shared" si="4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79"/>
      <c r="Z73" s="524" t="str">
        <f>IFERROR(INDEX('G-8 Condition Look up'!$A$3:$H$130,MATCH(S73,'G-8 Condition Look up'!$A$3:$A$130,0),MATCH(Y73,'G-8 Condition Look up'!$A$3:$H$3,0)),"")</f>
        <v/>
      </c>
      <c r="AA73" s="71"/>
      <c r="AB73" s="52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9" t="str">
        <f t="shared" si="0"/>
        <v/>
      </c>
      <c r="AE73" s="82"/>
      <c r="AF73" s="82"/>
      <c r="AG73" s="507" t="str">
        <f t="shared" si="5"/>
        <v/>
      </c>
      <c r="AH73" s="521" t="str">
        <f t="shared" si="6"/>
        <v/>
      </c>
      <c r="AI73" s="522" t="str">
        <f>IF(AH73="Check Data","Check Data",IFERROR(VLOOKUP(AH73,'G-4 Temporal multipliers'!$A$4:$C$36,3,FALSE),""))</f>
        <v/>
      </c>
      <c r="AJ73" s="498" t="str">
        <f>IF(S73="","",VLOOKUP(S73,'G-3 Multipliers'!$A$2:$E$129,4,FALSE))</f>
        <v/>
      </c>
      <c r="AK73" s="507" t="str">
        <f t="shared" si="7"/>
        <v/>
      </c>
      <c r="AL73" s="507" t="str">
        <f t="shared" si="8"/>
        <v/>
      </c>
      <c r="AM73" s="540" t="str">
        <f>IFERROR(IF(F73="","",IF(AH73="Check Data ⚠","Check Data ⚠",VLOOKUP(AL73, 'G-3 Multipliers'!$P$2:$Q$6,2,FALSE))),"")</f>
        <v/>
      </c>
      <c r="AN73" s="513" t="str">
        <f t="shared" si="9"/>
        <v/>
      </c>
      <c r="AO73" s="239"/>
      <c r="AP73" s="240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1" t="str">
        <f>'A-1 Site Habitat Baseline'!AL73</f>
        <v/>
      </c>
      <c r="F74" s="520" t="str">
        <f>IF(E74="","",IF(ISNA(VLOOKUP($E74,'A-1 Site Habitat Baseline'!$D$1:$O$258,4,FALSE)),"",(VLOOKUP($E74,'A-1 Site Habitat Baseline'!$D$1:$O$258,4,FALSE))))</f>
        <v/>
      </c>
      <c r="G74" s="520" t="str">
        <f>IF(E74="","",IF(ISNA(VLOOKUP($E74,'A-1 Site Habitat Baseline'!$D$1:$O$258,5,FALSE)),"",(VLOOKUP($E74,'A-1 Site Habitat Baseline'!$D$1:$O$258,5,FALSE))))</f>
        <v/>
      </c>
      <c r="H74" s="520" t="str">
        <f>IF(E74="","",IF(ISNA(VLOOKUP($E74,'A-1 Site Habitat Baseline'!$D$1:$O$258,6,FALSE)),"",(VLOOKUP($E74,'A-1 Site Habitat Baseline'!$D$1:$O$258,6,FALSE))))</f>
        <v/>
      </c>
      <c r="I74" s="520" t="str">
        <f>IF(E74="","",IF(ISNA(VLOOKUP($E74,'A-1 Site Habitat Baseline'!$D$1:$O$258,7,FALSE)),"",(VLOOKUP($E74,'A-1 Site Habitat Baseline'!$D$1:$O$258,7,FALSE))))</f>
        <v/>
      </c>
      <c r="J74" s="520" t="str">
        <f>IF(E74="","",IF(ISNA(VLOOKUP($E74,'A-1 Site Habitat Baseline'!$D$1:$O$258,8,FALSE)),"",(VLOOKUP($E74,'A-1 Site Habitat Baseline'!$D$1:$O$258,8,FALSE))))</f>
        <v/>
      </c>
      <c r="K74" s="520" t="str">
        <f>IF(E74="","",IF(ISNA(VLOOKUP($E74,'A-1 Site Habitat Baseline'!$D$1:$O$258,9,FALSE)),"",(VLOOKUP($E74,'A-1 Site Habitat Baseline'!$D$1:$O$258,9,FALSE))))</f>
        <v/>
      </c>
      <c r="L74" s="520" t="str">
        <f>IF(E74="","",IF(ISNA(VLOOKUP($E74,'A-1 Site Habitat Baseline'!$D$1:$O$258,11,FALSE)),"",(VLOOKUP($E74,'A-1 Site Habitat Baseline'!$D$1:$O$258,11,FALSE))))</f>
        <v/>
      </c>
      <c r="M74" s="520" t="str">
        <f>IF(E74="","",IF(ISNA(VLOOKUP($E74,'A-1 Site Habitat Baseline'!$D$1:$O$258,12,FALSE)),"",(VLOOKUP($E74,'A-1 Site Habitat Baseline'!$D$1:$O$258,12,FALSE))))</f>
        <v/>
      </c>
      <c r="N74" s="532" t="str">
        <f>IF(E74="","",IF(ISNA(VLOOKUP($E74,'A-1 Site Habitat Baseline'!$D$1:$X$258,14,FALSE)),"",(VLOOKUP($E74,'A-1 Site Habitat Baseline'!$D$1:$X$258,14,FALSE))))</f>
        <v/>
      </c>
      <c r="O74" s="524" t="str">
        <f>IF(E74="","",IF(ISNA(VLOOKUP($E74,'A-1 Site Habitat Baseline'!$D$1:$X$258,16,FALSE)),"",(VLOOKUP($E74,'A-1 Site Habitat Baseline'!$D$1:$X$258,13,FALSE))))</f>
        <v/>
      </c>
      <c r="P74" s="237" t="str">
        <f>IFERROR(INDEX('G-1 All Habitats'!$AG$3:$AG$15,MATCH(Q74,'G-1 All Habitats'!$AF$3:$AF$15,0)),"")</f>
        <v/>
      </c>
      <c r="Q74" s="238" t="str">
        <f t="shared" si="1"/>
        <v/>
      </c>
      <c r="R74" s="238" t="str">
        <f t="shared" si="10"/>
        <v/>
      </c>
      <c r="S74" s="392" t="str">
        <f>IFERROR(INDEX('G-1 All Habitats'!$B$3:$B$129,MATCH(R74,'G-1 All Habitats'!$A$3:$A$129,0)),"")</f>
        <v/>
      </c>
      <c r="T74" s="498" t="str">
        <f t="shared" si="2"/>
        <v/>
      </c>
      <c r="U74" s="499" t="str">
        <f t="shared" si="3"/>
        <v/>
      </c>
      <c r="V74" s="537" t="str">
        <f t="shared" si="4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79"/>
      <c r="Z74" s="524" t="str">
        <f>IFERROR(INDEX('G-8 Condition Look up'!$A$3:$H$130,MATCH(S74,'G-8 Condition Look up'!$A$3:$A$130,0),MATCH(Y74,'G-8 Condition Look up'!$A$3:$H$3,0)),"")</f>
        <v/>
      </c>
      <c r="AA74" s="71"/>
      <c r="AB74" s="52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9" t="str">
        <f t="shared" si="0"/>
        <v/>
      </c>
      <c r="AE74" s="82"/>
      <c r="AF74" s="82"/>
      <c r="AG74" s="507" t="str">
        <f t="shared" si="5"/>
        <v/>
      </c>
      <c r="AH74" s="521" t="str">
        <f t="shared" si="6"/>
        <v/>
      </c>
      <c r="AI74" s="522" t="str">
        <f>IF(AH74="Check Data","Check Data",IFERROR(VLOOKUP(AH74,'G-4 Temporal multipliers'!$A$4:$C$36,3,FALSE),""))</f>
        <v/>
      </c>
      <c r="AJ74" s="498" t="str">
        <f>IF(S74="","",VLOOKUP(S74,'G-3 Multipliers'!$A$2:$E$129,4,FALSE))</f>
        <v/>
      </c>
      <c r="AK74" s="507" t="str">
        <f t="shared" si="7"/>
        <v/>
      </c>
      <c r="AL74" s="507" t="str">
        <f t="shared" si="8"/>
        <v/>
      </c>
      <c r="AM74" s="540" t="str">
        <f>IFERROR(IF(F74="","",IF(AH74="Check Data ⚠","Check Data ⚠",VLOOKUP(AL74, 'G-3 Multipliers'!$P$2:$Q$6,2,FALSE))),"")</f>
        <v/>
      </c>
      <c r="AN74" s="513" t="str">
        <f t="shared" si="9"/>
        <v/>
      </c>
      <c r="AO74" s="239"/>
      <c r="AP74" s="240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1" t="str">
        <f>'A-1 Site Habitat Baseline'!AL74</f>
        <v/>
      </c>
      <c r="F75" s="520" t="str">
        <f>IF(E75="","",IF(ISNA(VLOOKUP($E75,'A-1 Site Habitat Baseline'!$D$1:$O$258,4,FALSE)),"",(VLOOKUP($E75,'A-1 Site Habitat Baseline'!$D$1:$O$258,4,FALSE))))</f>
        <v/>
      </c>
      <c r="G75" s="520" t="str">
        <f>IF(E75="","",IF(ISNA(VLOOKUP($E75,'A-1 Site Habitat Baseline'!$D$1:$O$258,5,FALSE)),"",(VLOOKUP($E75,'A-1 Site Habitat Baseline'!$D$1:$O$258,5,FALSE))))</f>
        <v/>
      </c>
      <c r="H75" s="520" t="str">
        <f>IF(E75="","",IF(ISNA(VLOOKUP($E75,'A-1 Site Habitat Baseline'!$D$1:$O$258,6,FALSE)),"",(VLOOKUP($E75,'A-1 Site Habitat Baseline'!$D$1:$O$258,6,FALSE))))</f>
        <v/>
      </c>
      <c r="I75" s="520" t="str">
        <f>IF(E75="","",IF(ISNA(VLOOKUP($E75,'A-1 Site Habitat Baseline'!$D$1:$O$258,7,FALSE)),"",(VLOOKUP($E75,'A-1 Site Habitat Baseline'!$D$1:$O$258,7,FALSE))))</f>
        <v/>
      </c>
      <c r="J75" s="520" t="str">
        <f>IF(E75="","",IF(ISNA(VLOOKUP($E75,'A-1 Site Habitat Baseline'!$D$1:$O$258,8,FALSE)),"",(VLOOKUP($E75,'A-1 Site Habitat Baseline'!$D$1:$O$258,8,FALSE))))</f>
        <v/>
      </c>
      <c r="K75" s="520" t="str">
        <f>IF(E75="","",IF(ISNA(VLOOKUP($E75,'A-1 Site Habitat Baseline'!$D$1:$O$258,9,FALSE)),"",(VLOOKUP($E75,'A-1 Site Habitat Baseline'!$D$1:$O$258,9,FALSE))))</f>
        <v/>
      </c>
      <c r="L75" s="520" t="str">
        <f>IF(E75="","",IF(ISNA(VLOOKUP($E75,'A-1 Site Habitat Baseline'!$D$1:$O$258,11,FALSE)),"",(VLOOKUP($E75,'A-1 Site Habitat Baseline'!$D$1:$O$258,11,FALSE))))</f>
        <v/>
      </c>
      <c r="M75" s="520" t="str">
        <f>IF(E75="","",IF(ISNA(VLOOKUP($E75,'A-1 Site Habitat Baseline'!$D$1:$O$258,12,FALSE)),"",(VLOOKUP($E75,'A-1 Site Habitat Baseline'!$D$1:$O$258,12,FALSE))))</f>
        <v/>
      </c>
      <c r="N75" s="532" t="str">
        <f>IF(E75="","",IF(ISNA(VLOOKUP($E75,'A-1 Site Habitat Baseline'!$D$1:$X$258,14,FALSE)),"",(VLOOKUP($E75,'A-1 Site Habitat Baseline'!$D$1:$X$258,14,FALSE))))</f>
        <v/>
      </c>
      <c r="O75" s="524" t="str">
        <f>IF(E75="","",IF(ISNA(VLOOKUP($E75,'A-1 Site Habitat Baseline'!$D$1:$X$258,16,FALSE)),"",(VLOOKUP($E75,'A-1 Site Habitat Baseline'!$D$1:$X$258,13,FALSE))))</f>
        <v/>
      </c>
      <c r="P75" s="237" t="str">
        <f>IFERROR(INDEX('G-1 All Habitats'!$AG$3:$AG$15,MATCH(Q75,'G-1 All Habitats'!$AF$3:$AF$15,0)),"")</f>
        <v/>
      </c>
      <c r="Q75" s="238" t="str">
        <f t="shared" si="1"/>
        <v/>
      </c>
      <c r="R75" s="238" t="str">
        <f t="shared" si="10"/>
        <v/>
      </c>
      <c r="S75" s="392" t="str">
        <f>IFERROR(INDEX('G-1 All Habitats'!$B$3:$B$129,MATCH(R75,'G-1 All Habitats'!$A$3:$A$129,0)),"")</f>
        <v/>
      </c>
      <c r="T75" s="498" t="str">
        <f t="shared" si="2"/>
        <v/>
      </c>
      <c r="U75" s="499" t="str">
        <f t="shared" si="3"/>
        <v/>
      </c>
      <c r="V75" s="537" t="str">
        <f t="shared" si="4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79"/>
      <c r="Z75" s="524" t="str">
        <f>IFERROR(INDEX('G-8 Condition Look up'!$A$3:$H$130,MATCH(S75,'G-8 Condition Look up'!$A$3:$A$130,0),MATCH(Y75,'G-8 Condition Look up'!$A$3:$H$3,0)),"")</f>
        <v/>
      </c>
      <c r="AA75" s="71"/>
      <c r="AB75" s="52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9" t="str">
        <f t="shared" si="0"/>
        <v/>
      </c>
      <c r="AE75" s="82"/>
      <c r="AF75" s="82"/>
      <c r="AG75" s="507" t="str">
        <f t="shared" si="5"/>
        <v/>
      </c>
      <c r="AH75" s="521" t="str">
        <f t="shared" si="6"/>
        <v/>
      </c>
      <c r="AI75" s="522" t="str">
        <f>IF(AH75="Check Data","Check Data",IFERROR(VLOOKUP(AH75,'G-4 Temporal multipliers'!$A$4:$C$36,3,FALSE),""))</f>
        <v/>
      </c>
      <c r="AJ75" s="498" t="str">
        <f>IF(S75="","",VLOOKUP(S75,'G-3 Multipliers'!$A$2:$E$129,4,FALSE))</f>
        <v/>
      </c>
      <c r="AK75" s="507" t="str">
        <f t="shared" si="7"/>
        <v/>
      </c>
      <c r="AL75" s="507" t="str">
        <f t="shared" si="8"/>
        <v/>
      </c>
      <c r="AM75" s="540" t="str">
        <f>IFERROR(IF(F75="","",IF(AH75="Check Data ⚠","Check Data ⚠",VLOOKUP(AL75, 'G-3 Multipliers'!$P$2:$Q$6,2,FALSE))),"")</f>
        <v/>
      </c>
      <c r="AN75" s="513" t="str">
        <f t="shared" si="9"/>
        <v/>
      </c>
      <c r="AO75" s="239"/>
      <c r="AP75" s="240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1" t="str">
        <f>'A-1 Site Habitat Baseline'!AL75</f>
        <v/>
      </c>
      <c r="F76" s="520" t="str">
        <f>IF(E76="","",IF(ISNA(VLOOKUP($E76,'A-1 Site Habitat Baseline'!$D$1:$O$258,4,FALSE)),"",(VLOOKUP($E76,'A-1 Site Habitat Baseline'!$D$1:$O$258,4,FALSE))))</f>
        <v/>
      </c>
      <c r="G76" s="520" t="str">
        <f>IF(E76="","",IF(ISNA(VLOOKUP($E76,'A-1 Site Habitat Baseline'!$D$1:$O$258,5,FALSE)),"",(VLOOKUP($E76,'A-1 Site Habitat Baseline'!$D$1:$O$258,5,FALSE))))</f>
        <v/>
      </c>
      <c r="H76" s="520" t="str">
        <f>IF(E76="","",IF(ISNA(VLOOKUP($E76,'A-1 Site Habitat Baseline'!$D$1:$O$258,6,FALSE)),"",(VLOOKUP($E76,'A-1 Site Habitat Baseline'!$D$1:$O$258,6,FALSE))))</f>
        <v/>
      </c>
      <c r="I76" s="520" t="str">
        <f>IF(E76="","",IF(ISNA(VLOOKUP($E76,'A-1 Site Habitat Baseline'!$D$1:$O$258,7,FALSE)),"",(VLOOKUP($E76,'A-1 Site Habitat Baseline'!$D$1:$O$258,7,FALSE))))</f>
        <v/>
      </c>
      <c r="J76" s="520" t="str">
        <f>IF(E76="","",IF(ISNA(VLOOKUP($E76,'A-1 Site Habitat Baseline'!$D$1:$O$258,8,FALSE)),"",(VLOOKUP($E76,'A-1 Site Habitat Baseline'!$D$1:$O$258,8,FALSE))))</f>
        <v/>
      </c>
      <c r="K76" s="520" t="str">
        <f>IF(E76="","",IF(ISNA(VLOOKUP($E76,'A-1 Site Habitat Baseline'!$D$1:$O$258,9,FALSE)),"",(VLOOKUP($E76,'A-1 Site Habitat Baseline'!$D$1:$O$258,9,FALSE))))</f>
        <v/>
      </c>
      <c r="L76" s="520" t="str">
        <f>IF(E76="","",IF(ISNA(VLOOKUP($E76,'A-1 Site Habitat Baseline'!$D$1:$O$258,11,FALSE)),"",(VLOOKUP($E76,'A-1 Site Habitat Baseline'!$D$1:$O$258,11,FALSE))))</f>
        <v/>
      </c>
      <c r="M76" s="520" t="str">
        <f>IF(E76="","",IF(ISNA(VLOOKUP($E76,'A-1 Site Habitat Baseline'!$D$1:$O$258,12,FALSE)),"",(VLOOKUP($E76,'A-1 Site Habitat Baseline'!$D$1:$O$258,12,FALSE))))</f>
        <v/>
      </c>
      <c r="N76" s="532" t="str">
        <f>IF(E76="","",IF(ISNA(VLOOKUP($E76,'A-1 Site Habitat Baseline'!$D$1:$X$258,14,FALSE)),"",(VLOOKUP($E76,'A-1 Site Habitat Baseline'!$D$1:$X$258,14,FALSE))))</f>
        <v/>
      </c>
      <c r="O76" s="524" t="str">
        <f>IF(E76="","",IF(ISNA(VLOOKUP($E76,'A-1 Site Habitat Baseline'!$D$1:$X$258,16,FALSE)),"",(VLOOKUP($E76,'A-1 Site Habitat Baseline'!$D$1:$X$258,13,FALSE))))</f>
        <v/>
      </c>
      <c r="P76" s="237" t="str">
        <f>IFERROR(INDEX('G-1 All Habitats'!$AG$3:$AG$15,MATCH(Q76,'G-1 All Habitats'!$AF$3:$AF$15,0)),"")</f>
        <v/>
      </c>
      <c r="Q76" s="238" t="str">
        <f t="shared" si="1"/>
        <v/>
      </c>
      <c r="R76" s="238" t="str">
        <f t="shared" si="10"/>
        <v/>
      </c>
      <c r="S76" s="392" t="str">
        <f>IFERROR(INDEX('G-1 All Habitats'!$B$3:$B$129,MATCH(R76,'G-1 All Habitats'!$A$3:$A$129,0)),"")</f>
        <v/>
      </c>
      <c r="T76" s="498" t="str">
        <f t="shared" si="2"/>
        <v/>
      </c>
      <c r="U76" s="499" t="str">
        <f t="shared" si="3"/>
        <v/>
      </c>
      <c r="V76" s="537" t="str">
        <f t="shared" ref="V76:V139" si="11">IF(S76="","",VLOOKUP(E76,BaselineHabSite,17,FALSE))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79"/>
      <c r="Z76" s="524" t="str">
        <f>IFERROR(INDEX('G-8 Condition Look up'!$A$3:$H$130,MATCH(S76,'G-8 Condition Look up'!$A$3:$A$130,0),MATCH(Y76,'G-8 Condition Look up'!$A$3:$H$3,0)),"")</f>
        <v/>
      </c>
      <c r="AA76" s="71"/>
      <c r="AB76" s="52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9" t="str">
        <f t="shared" ref="AD76:AD139" si="12">IFERROR(IF(OR(LEFT(U76,5)="Error ▲",LEFT(T76,5)="Error ▲"),"Check Data ⚠",INDEX(EnhanceTemporal,MATCH(S76,EnhanceHabitat,0),MATCH(U76,EnhanceCondition,0))),"")</f>
        <v/>
      </c>
      <c r="AE76" s="82"/>
      <c r="AF76" s="82"/>
      <c r="AG76" s="507" t="str">
        <f t="shared" si="5"/>
        <v/>
      </c>
      <c r="AH76" s="521" t="str">
        <f t="shared" si="6"/>
        <v/>
      </c>
      <c r="AI76" s="522" t="str">
        <f>IF(AH76="Check Data","Check Data",IFERROR(VLOOKUP(AH76,'G-4 Temporal multipliers'!$A$4:$C$36,3,FALSE),""))</f>
        <v/>
      </c>
      <c r="AJ76" s="498" t="str">
        <f>IF(S76="","",VLOOKUP(S76,'G-3 Multipliers'!$A$2:$E$129,4,FALSE))</f>
        <v/>
      </c>
      <c r="AK76" s="507" t="str">
        <f t="shared" si="7"/>
        <v/>
      </c>
      <c r="AL76" s="507" t="str">
        <f t="shared" si="8"/>
        <v/>
      </c>
      <c r="AM76" s="540" t="str">
        <f>IFERROR(IF(F76="","",IF(AH76="Check Data ⚠","Check Data ⚠",VLOOKUP(AL76, 'G-3 Multipliers'!$P$2:$Q$6,2,FALSE))),"")</f>
        <v/>
      </c>
      <c r="AN76" s="513" t="str">
        <f t="shared" ref="AN76:AN139" si="13">IFERROR(((((V76*X76*Z76)-(V76*I76*K76))*(AM76*AI76))+(V76*I76*K76))*(AC76),"")</f>
        <v/>
      </c>
      <c r="AO76" s="239"/>
      <c r="AP76" s="240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1" t="str">
        <f>'A-1 Site Habitat Baseline'!AL76</f>
        <v/>
      </c>
      <c r="F77" s="520" t="str">
        <f>IF(E77="","",IF(ISNA(VLOOKUP($E77,'A-1 Site Habitat Baseline'!$D$1:$O$258,4,FALSE)),"",(VLOOKUP($E77,'A-1 Site Habitat Baseline'!$D$1:$O$258,4,FALSE))))</f>
        <v/>
      </c>
      <c r="G77" s="520" t="str">
        <f>IF(E77="","",IF(ISNA(VLOOKUP($E77,'A-1 Site Habitat Baseline'!$D$1:$O$258,5,FALSE)),"",(VLOOKUP($E77,'A-1 Site Habitat Baseline'!$D$1:$O$258,5,FALSE))))</f>
        <v/>
      </c>
      <c r="H77" s="520" t="str">
        <f>IF(E77="","",IF(ISNA(VLOOKUP($E77,'A-1 Site Habitat Baseline'!$D$1:$O$258,6,FALSE)),"",(VLOOKUP($E77,'A-1 Site Habitat Baseline'!$D$1:$O$258,6,FALSE))))</f>
        <v/>
      </c>
      <c r="I77" s="520" t="str">
        <f>IF(E77="","",IF(ISNA(VLOOKUP($E77,'A-1 Site Habitat Baseline'!$D$1:$O$258,7,FALSE)),"",(VLOOKUP($E77,'A-1 Site Habitat Baseline'!$D$1:$O$258,7,FALSE))))</f>
        <v/>
      </c>
      <c r="J77" s="520" t="str">
        <f>IF(E77="","",IF(ISNA(VLOOKUP($E77,'A-1 Site Habitat Baseline'!$D$1:$O$258,8,FALSE)),"",(VLOOKUP($E77,'A-1 Site Habitat Baseline'!$D$1:$O$258,8,FALSE))))</f>
        <v/>
      </c>
      <c r="K77" s="520" t="str">
        <f>IF(E77="","",IF(ISNA(VLOOKUP($E77,'A-1 Site Habitat Baseline'!$D$1:$O$258,9,FALSE)),"",(VLOOKUP($E77,'A-1 Site Habitat Baseline'!$D$1:$O$258,9,FALSE))))</f>
        <v/>
      </c>
      <c r="L77" s="520" t="str">
        <f>IF(E77="","",IF(ISNA(VLOOKUP($E77,'A-1 Site Habitat Baseline'!$D$1:$O$258,11,FALSE)),"",(VLOOKUP($E77,'A-1 Site Habitat Baseline'!$D$1:$O$258,11,FALSE))))</f>
        <v/>
      </c>
      <c r="M77" s="520" t="str">
        <f>IF(E77="","",IF(ISNA(VLOOKUP($E77,'A-1 Site Habitat Baseline'!$D$1:$O$258,12,FALSE)),"",(VLOOKUP($E77,'A-1 Site Habitat Baseline'!$D$1:$O$258,12,FALSE))))</f>
        <v/>
      </c>
      <c r="N77" s="532" t="str">
        <f>IF(E77="","",IF(ISNA(VLOOKUP($E77,'A-1 Site Habitat Baseline'!$D$1:$X$258,14,FALSE)),"",(VLOOKUP($E77,'A-1 Site Habitat Baseline'!$D$1:$X$258,14,FALSE))))</f>
        <v/>
      </c>
      <c r="O77" s="524" t="str">
        <f>IF(E77="","",IF(ISNA(VLOOKUP($E77,'A-1 Site Habitat Baseline'!$D$1:$X$258,16,FALSE)),"",(VLOOKUP($E77,'A-1 Site Habitat Baseline'!$D$1:$X$258,13,FALSE))))</f>
        <v/>
      </c>
      <c r="P77" s="237" t="str">
        <f>IFERROR(INDEX('G-1 All Habitats'!$AG$3:$AG$15,MATCH(Q77,'G-1 All Habitats'!$AF$3:$AF$15,0)),"")</f>
        <v/>
      </c>
      <c r="Q77" s="238" t="str">
        <f t="shared" ref="Q77:Q140" si="14">A77</f>
        <v/>
      </c>
      <c r="R77" s="238" t="str">
        <f t="shared" ref="R77:R140" si="15">IF(B77="","",B77)</f>
        <v/>
      </c>
      <c r="S77" s="392" t="str">
        <f>IFERROR(INDEX('G-1 All Habitats'!$B$3:$B$129,MATCH(R77,'G-1 All Habitats'!$A$3:$A$129,0)),"")</f>
        <v/>
      </c>
      <c r="T77" s="498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9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7" t="str">
        <f t="shared" si="11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79"/>
      <c r="Z77" s="524" t="str">
        <f>IFERROR(INDEX('G-8 Condition Look up'!$A$3:$H$130,MATCH(S77,'G-8 Condition Look up'!$A$3:$A$130,0),MATCH(Y77,'G-8 Condition Look up'!$A$3:$H$3,0)),"")</f>
        <v/>
      </c>
      <c r="AA77" s="71"/>
      <c r="AB77" s="52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9" t="str">
        <f t="shared" si="12"/>
        <v/>
      </c>
      <c r="AE77" s="82"/>
      <c r="AF77" s="82"/>
      <c r="AG77" s="507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1" t="str">
        <f t="shared" ref="AH77:AH140" si="19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2" t="str">
        <f>IF(AH77="Check Data","Check Data",IFERROR(VLOOKUP(AH77,'G-4 Temporal multipliers'!$A$4:$C$36,3,FALSE),""))</f>
        <v/>
      </c>
      <c r="AJ77" s="498" t="str">
        <f>IF(S77="","",VLOOKUP(S77,'G-3 Multipliers'!$A$2:$E$129,4,FALSE))</f>
        <v/>
      </c>
      <c r="AK77" s="507" t="str">
        <f t="shared" ref="AK77:AK140" si="20">IF(E77="","",IF(AG77="Check details - Is there evidence that habitat has reached target condition? ⚠","Low Difficulty - only applicable if all habitat created before losses ⚠","Standard difficulty applied"))</f>
        <v/>
      </c>
      <c r="AL77" s="507" t="str">
        <f t="shared" ref="AL77:AL140" si="21">(IF(AND(AK77="Standard difficulty applied",AD77&gt;AE77),AJ77,IF(AND(AK77="Low Difficulty - only applicable if all habitat created before losses ⚠",AE77&gt;=AD77),"Low", AJ77)))</f>
        <v/>
      </c>
      <c r="AM77" s="540" t="str">
        <f>IFERROR(IF(F77="","",IF(AH77="Check Data ⚠","Check Data ⚠",VLOOKUP(AL77, 'G-3 Multipliers'!$P$2:$Q$6,2,FALSE))),"")</f>
        <v/>
      </c>
      <c r="AN77" s="513" t="str">
        <f t="shared" si="13"/>
        <v/>
      </c>
      <c r="AO77" s="239"/>
      <c r="AP77" s="240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1" t="str">
        <f>'A-1 Site Habitat Baseline'!AL77</f>
        <v/>
      </c>
      <c r="F78" s="520" t="str">
        <f>IF(E78="","",IF(ISNA(VLOOKUP($E78,'A-1 Site Habitat Baseline'!$D$1:$O$258,4,FALSE)),"",(VLOOKUP($E78,'A-1 Site Habitat Baseline'!$D$1:$O$258,4,FALSE))))</f>
        <v/>
      </c>
      <c r="G78" s="520" t="str">
        <f>IF(E78="","",IF(ISNA(VLOOKUP($E78,'A-1 Site Habitat Baseline'!$D$1:$O$258,5,FALSE)),"",(VLOOKUP($E78,'A-1 Site Habitat Baseline'!$D$1:$O$258,5,FALSE))))</f>
        <v/>
      </c>
      <c r="H78" s="520" t="str">
        <f>IF(E78="","",IF(ISNA(VLOOKUP($E78,'A-1 Site Habitat Baseline'!$D$1:$O$258,6,FALSE)),"",(VLOOKUP($E78,'A-1 Site Habitat Baseline'!$D$1:$O$258,6,FALSE))))</f>
        <v/>
      </c>
      <c r="I78" s="520" t="str">
        <f>IF(E78="","",IF(ISNA(VLOOKUP($E78,'A-1 Site Habitat Baseline'!$D$1:$O$258,7,FALSE)),"",(VLOOKUP($E78,'A-1 Site Habitat Baseline'!$D$1:$O$258,7,FALSE))))</f>
        <v/>
      </c>
      <c r="J78" s="520" t="str">
        <f>IF(E78="","",IF(ISNA(VLOOKUP($E78,'A-1 Site Habitat Baseline'!$D$1:$O$258,8,FALSE)),"",(VLOOKUP($E78,'A-1 Site Habitat Baseline'!$D$1:$O$258,8,FALSE))))</f>
        <v/>
      </c>
      <c r="K78" s="520" t="str">
        <f>IF(E78="","",IF(ISNA(VLOOKUP($E78,'A-1 Site Habitat Baseline'!$D$1:$O$258,9,FALSE)),"",(VLOOKUP($E78,'A-1 Site Habitat Baseline'!$D$1:$O$258,9,FALSE))))</f>
        <v/>
      </c>
      <c r="L78" s="520" t="str">
        <f>IF(E78="","",IF(ISNA(VLOOKUP($E78,'A-1 Site Habitat Baseline'!$D$1:$O$258,11,FALSE)),"",(VLOOKUP($E78,'A-1 Site Habitat Baseline'!$D$1:$O$258,11,FALSE))))</f>
        <v/>
      </c>
      <c r="M78" s="520" t="str">
        <f>IF(E78="","",IF(ISNA(VLOOKUP($E78,'A-1 Site Habitat Baseline'!$D$1:$O$258,12,FALSE)),"",(VLOOKUP($E78,'A-1 Site Habitat Baseline'!$D$1:$O$258,12,FALSE))))</f>
        <v/>
      </c>
      <c r="N78" s="532" t="str">
        <f>IF(E78="","",IF(ISNA(VLOOKUP($E78,'A-1 Site Habitat Baseline'!$D$1:$X$258,14,FALSE)),"",(VLOOKUP($E78,'A-1 Site Habitat Baseline'!$D$1:$X$258,14,FALSE))))</f>
        <v/>
      </c>
      <c r="O78" s="524" t="str">
        <f>IF(E78="","",IF(ISNA(VLOOKUP($E78,'A-1 Site Habitat Baseline'!$D$1:$X$258,16,FALSE)),"",(VLOOKUP($E78,'A-1 Site Habitat Baseline'!$D$1:$X$258,13,FALSE))))</f>
        <v/>
      </c>
      <c r="P78" s="237" t="str">
        <f>IFERROR(INDEX('G-1 All Habitats'!$AG$3:$AG$15,MATCH(Q78,'G-1 All Habitats'!$AF$3:$AF$15,0)),"")</f>
        <v/>
      </c>
      <c r="Q78" s="238" t="str">
        <f t="shared" si="14"/>
        <v/>
      </c>
      <c r="R78" s="238" t="str">
        <f t="shared" si="15"/>
        <v/>
      </c>
      <c r="S78" s="392" t="str">
        <f>IFERROR(INDEX('G-1 All Habitats'!$B$3:$B$129,MATCH(R78,'G-1 All Habitats'!$A$3:$A$129,0)),"")</f>
        <v/>
      </c>
      <c r="T78" s="498" t="str">
        <f t="shared" si="16"/>
        <v/>
      </c>
      <c r="U78" s="499" t="str">
        <f t="shared" si="17"/>
        <v/>
      </c>
      <c r="V78" s="537" t="str">
        <f t="shared" si="11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79"/>
      <c r="Z78" s="524" t="str">
        <f>IFERROR(INDEX('G-8 Condition Look up'!$A$3:$H$130,MATCH(S78,'G-8 Condition Look up'!$A$3:$A$130,0),MATCH(Y78,'G-8 Condition Look up'!$A$3:$H$3,0)),"")</f>
        <v/>
      </c>
      <c r="AA78" s="71"/>
      <c r="AB78" s="52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9" t="str">
        <f t="shared" si="12"/>
        <v/>
      </c>
      <c r="AE78" s="82"/>
      <c r="AF78" s="82"/>
      <c r="AG78" s="507" t="str">
        <f t="shared" si="18"/>
        <v/>
      </c>
      <c r="AH78" s="521" t="str">
        <f t="shared" si="19"/>
        <v/>
      </c>
      <c r="AI78" s="522" t="str">
        <f>IF(AH78="Check Data","Check Data",IFERROR(VLOOKUP(AH78,'G-4 Temporal multipliers'!$A$4:$C$36,3,FALSE),""))</f>
        <v/>
      </c>
      <c r="AJ78" s="498" t="str">
        <f>IF(S78="","",VLOOKUP(S78,'G-3 Multipliers'!$A$2:$E$129,4,FALSE))</f>
        <v/>
      </c>
      <c r="AK78" s="507" t="str">
        <f t="shared" si="20"/>
        <v/>
      </c>
      <c r="AL78" s="507" t="str">
        <f t="shared" si="21"/>
        <v/>
      </c>
      <c r="AM78" s="540" t="str">
        <f>IFERROR(IF(F78="","",IF(AH78="Check Data ⚠","Check Data ⚠",VLOOKUP(AL78, 'G-3 Multipliers'!$P$2:$Q$6,2,FALSE))),"")</f>
        <v/>
      </c>
      <c r="AN78" s="513" t="str">
        <f t="shared" si="13"/>
        <v/>
      </c>
      <c r="AO78" s="239"/>
      <c r="AP78" s="240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1" t="str">
        <f>'A-1 Site Habitat Baseline'!AL78</f>
        <v/>
      </c>
      <c r="F79" s="520" t="str">
        <f>IF(E79="","",IF(ISNA(VLOOKUP($E79,'A-1 Site Habitat Baseline'!$D$1:$O$258,4,FALSE)),"",(VLOOKUP($E79,'A-1 Site Habitat Baseline'!$D$1:$O$258,4,FALSE))))</f>
        <v/>
      </c>
      <c r="G79" s="520" t="str">
        <f>IF(E79="","",IF(ISNA(VLOOKUP($E79,'A-1 Site Habitat Baseline'!$D$1:$O$258,5,FALSE)),"",(VLOOKUP($E79,'A-1 Site Habitat Baseline'!$D$1:$O$258,5,FALSE))))</f>
        <v/>
      </c>
      <c r="H79" s="520" t="str">
        <f>IF(E79="","",IF(ISNA(VLOOKUP($E79,'A-1 Site Habitat Baseline'!$D$1:$O$258,6,FALSE)),"",(VLOOKUP($E79,'A-1 Site Habitat Baseline'!$D$1:$O$258,6,FALSE))))</f>
        <v/>
      </c>
      <c r="I79" s="520" t="str">
        <f>IF(E79="","",IF(ISNA(VLOOKUP($E79,'A-1 Site Habitat Baseline'!$D$1:$O$258,7,FALSE)),"",(VLOOKUP($E79,'A-1 Site Habitat Baseline'!$D$1:$O$258,7,FALSE))))</f>
        <v/>
      </c>
      <c r="J79" s="520" t="str">
        <f>IF(E79="","",IF(ISNA(VLOOKUP($E79,'A-1 Site Habitat Baseline'!$D$1:$O$258,8,FALSE)),"",(VLOOKUP($E79,'A-1 Site Habitat Baseline'!$D$1:$O$258,8,FALSE))))</f>
        <v/>
      </c>
      <c r="K79" s="520" t="str">
        <f>IF(E79="","",IF(ISNA(VLOOKUP($E79,'A-1 Site Habitat Baseline'!$D$1:$O$258,9,FALSE)),"",(VLOOKUP($E79,'A-1 Site Habitat Baseline'!$D$1:$O$258,9,FALSE))))</f>
        <v/>
      </c>
      <c r="L79" s="520" t="str">
        <f>IF(E79="","",IF(ISNA(VLOOKUP($E79,'A-1 Site Habitat Baseline'!$D$1:$O$258,11,FALSE)),"",(VLOOKUP($E79,'A-1 Site Habitat Baseline'!$D$1:$O$258,11,FALSE))))</f>
        <v/>
      </c>
      <c r="M79" s="520" t="str">
        <f>IF(E79="","",IF(ISNA(VLOOKUP($E79,'A-1 Site Habitat Baseline'!$D$1:$O$258,12,FALSE)),"",(VLOOKUP($E79,'A-1 Site Habitat Baseline'!$D$1:$O$258,12,FALSE))))</f>
        <v/>
      </c>
      <c r="N79" s="532" t="str">
        <f>IF(E79="","",IF(ISNA(VLOOKUP($E79,'A-1 Site Habitat Baseline'!$D$1:$X$258,14,FALSE)),"",(VLOOKUP($E79,'A-1 Site Habitat Baseline'!$D$1:$X$258,14,FALSE))))</f>
        <v/>
      </c>
      <c r="O79" s="524" t="str">
        <f>IF(E79="","",IF(ISNA(VLOOKUP($E79,'A-1 Site Habitat Baseline'!$D$1:$X$258,16,FALSE)),"",(VLOOKUP($E79,'A-1 Site Habitat Baseline'!$D$1:$X$258,13,FALSE))))</f>
        <v/>
      </c>
      <c r="P79" s="237" t="str">
        <f>IFERROR(INDEX('G-1 All Habitats'!$AG$3:$AG$15,MATCH(Q79,'G-1 All Habitats'!$AF$3:$AF$15,0)),"")</f>
        <v/>
      </c>
      <c r="Q79" s="238" t="str">
        <f t="shared" si="14"/>
        <v/>
      </c>
      <c r="R79" s="238" t="str">
        <f t="shared" si="15"/>
        <v/>
      </c>
      <c r="S79" s="392" t="str">
        <f>IFERROR(INDEX('G-1 All Habitats'!$B$3:$B$129,MATCH(R79,'G-1 All Habitats'!$A$3:$A$129,0)),"")</f>
        <v/>
      </c>
      <c r="T79" s="498" t="str">
        <f t="shared" si="16"/>
        <v/>
      </c>
      <c r="U79" s="499" t="str">
        <f t="shared" si="17"/>
        <v/>
      </c>
      <c r="V79" s="537" t="str">
        <f t="shared" si="11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79"/>
      <c r="Z79" s="524" t="str">
        <f>IFERROR(INDEX('G-8 Condition Look up'!$A$3:$H$130,MATCH(S79,'G-8 Condition Look up'!$A$3:$A$130,0),MATCH(Y79,'G-8 Condition Look up'!$A$3:$H$3,0)),"")</f>
        <v/>
      </c>
      <c r="AA79" s="71"/>
      <c r="AB79" s="52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9" t="str">
        <f t="shared" si="12"/>
        <v/>
      </c>
      <c r="AE79" s="82"/>
      <c r="AF79" s="82"/>
      <c r="AG79" s="507" t="str">
        <f t="shared" si="18"/>
        <v/>
      </c>
      <c r="AH79" s="521" t="str">
        <f t="shared" si="19"/>
        <v/>
      </c>
      <c r="AI79" s="522" t="str">
        <f>IF(AH79="Check Data","Check Data",IFERROR(VLOOKUP(AH79,'G-4 Temporal multipliers'!$A$4:$C$36,3,FALSE),""))</f>
        <v/>
      </c>
      <c r="AJ79" s="498" t="str">
        <f>IF(S79="","",VLOOKUP(S79,'G-3 Multipliers'!$A$2:$E$129,4,FALSE))</f>
        <v/>
      </c>
      <c r="AK79" s="507" t="str">
        <f t="shared" si="20"/>
        <v/>
      </c>
      <c r="AL79" s="507" t="str">
        <f t="shared" si="21"/>
        <v/>
      </c>
      <c r="AM79" s="540" t="str">
        <f>IFERROR(IF(F79="","",IF(AH79="Check Data ⚠","Check Data ⚠",VLOOKUP(AL79, 'G-3 Multipliers'!$P$2:$Q$6,2,FALSE))),"")</f>
        <v/>
      </c>
      <c r="AN79" s="513" t="str">
        <f t="shared" si="13"/>
        <v/>
      </c>
      <c r="AO79" s="239"/>
      <c r="AP79" s="240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1" t="str">
        <f>'A-1 Site Habitat Baseline'!AL79</f>
        <v/>
      </c>
      <c r="F80" s="520" t="str">
        <f>IF(E80="","",IF(ISNA(VLOOKUP($E80,'A-1 Site Habitat Baseline'!$D$1:$O$258,4,FALSE)),"",(VLOOKUP($E80,'A-1 Site Habitat Baseline'!$D$1:$O$258,4,FALSE))))</f>
        <v/>
      </c>
      <c r="G80" s="520" t="str">
        <f>IF(E80="","",IF(ISNA(VLOOKUP($E80,'A-1 Site Habitat Baseline'!$D$1:$O$258,5,FALSE)),"",(VLOOKUP($E80,'A-1 Site Habitat Baseline'!$D$1:$O$258,5,FALSE))))</f>
        <v/>
      </c>
      <c r="H80" s="520" t="str">
        <f>IF(E80="","",IF(ISNA(VLOOKUP($E80,'A-1 Site Habitat Baseline'!$D$1:$O$258,6,FALSE)),"",(VLOOKUP($E80,'A-1 Site Habitat Baseline'!$D$1:$O$258,6,FALSE))))</f>
        <v/>
      </c>
      <c r="I80" s="520" t="str">
        <f>IF(E80="","",IF(ISNA(VLOOKUP($E80,'A-1 Site Habitat Baseline'!$D$1:$O$258,7,FALSE)),"",(VLOOKUP($E80,'A-1 Site Habitat Baseline'!$D$1:$O$258,7,FALSE))))</f>
        <v/>
      </c>
      <c r="J80" s="520" t="str">
        <f>IF(E80="","",IF(ISNA(VLOOKUP($E80,'A-1 Site Habitat Baseline'!$D$1:$O$258,8,FALSE)),"",(VLOOKUP($E80,'A-1 Site Habitat Baseline'!$D$1:$O$258,8,FALSE))))</f>
        <v/>
      </c>
      <c r="K80" s="520" t="str">
        <f>IF(E80="","",IF(ISNA(VLOOKUP($E80,'A-1 Site Habitat Baseline'!$D$1:$O$258,9,FALSE)),"",(VLOOKUP($E80,'A-1 Site Habitat Baseline'!$D$1:$O$258,9,FALSE))))</f>
        <v/>
      </c>
      <c r="L80" s="520" t="str">
        <f>IF(E80="","",IF(ISNA(VLOOKUP($E80,'A-1 Site Habitat Baseline'!$D$1:$O$258,11,FALSE)),"",(VLOOKUP($E80,'A-1 Site Habitat Baseline'!$D$1:$O$258,11,FALSE))))</f>
        <v/>
      </c>
      <c r="M80" s="520" t="str">
        <f>IF(E80="","",IF(ISNA(VLOOKUP($E80,'A-1 Site Habitat Baseline'!$D$1:$O$258,12,FALSE)),"",(VLOOKUP($E80,'A-1 Site Habitat Baseline'!$D$1:$O$258,12,FALSE))))</f>
        <v/>
      </c>
      <c r="N80" s="532" t="str">
        <f>IF(E80="","",IF(ISNA(VLOOKUP($E80,'A-1 Site Habitat Baseline'!$D$1:$X$258,14,FALSE)),"",(VLOOKUP($E80,'A-1 Site Habitat Baseline'!$D$1:$X$258,14,FALSE))))</f>
        <v/>
      </c>
      <c r="O80" s="524" t="str">
        <f>IF(E80="","",IF(ISNA(VLOOKUP($E80,'A-1 Site Habitat Baseline'!$D$1:$X$258,16,FALSE)),"",(VLOOKUP($E80,'A-1 Site Habitat Baseline'!$D$1:$X$258,13,FALSE))))</f>
        <v/>
      </c>
      <c r="P80" s="237" t="str">
        <f>IFERROR(INDEX('G-1 All Habitats'!$AG$3:$AG$15,MATCH(Q80,'G-1 All Habitats'!$AF$3:$AF$15,0)),"")</f>
        <v/>
      </c>
      <c r="Q80" s="238" t="str">
        <f t="shared" si="14"/>
        <v/>
      </c>
      <c r="R80" s="238" t="str">
        <f t="shared" si="15"/>
        <v/>
      </c>
      <c r="S80" s="392" t="str">
        <f>IFERROR(INDEX('G-1 All Habitats'!$B$3:$B$129,MATCH(R80,'G-1 All Habitats'!$A$3:$A$129,0)),"")</f>
        <v/>
      </c>
      <c r="T80" s="498" t="str">
        <f t="shared" si="16"/>
        <v/>
      </c>
      <c r="U80" s="499" t="str">
        <f t="shared" si="17"/>
        <v/>
      </c>
      <c r="V80" s="537" t="str">
        <f t="shared" si="11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79"/>
      <c r="Z80" s="524" t="str">
        <f>IFERROR(INDEX('G-8 Condition Look up'!$A$3:$H$130,MATCH(S80,'G-8 Condition Look up'!$A$3:$A$130,0),MATCH(Y80,'G-8 Condition Look up'!$A$3:$H$3,0)),"")</f>
        <v/>
      </c>
      <c r="AA80" s="71"/>
      <c r="AB80" s="52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9" t="str">
        <f t="shared" si="12"/>
        <v/>
      </c>
      <c r="AE80" s="82"/>
      <c r="AF80" s="82"/>
      <c r="AG80" s="507" t="str">
        <f t="shared" si="18"/>
        <v/>
      </c>
      <c r="AH80" s="521" t="str">
        <f t="shared" si="19"/>
        <v/>
      </c>
      <c r="AI80" s="522" t="str">
        <f>IF(AH80="Check Data","Check Data",IFERROR(VLOOKUP(AH80,'G-4 Temporal multipliers'!$A$4:$C$36,3,FALSE),""))</f>
        <v/>
      </c>
      <c r="AJ80" s="498" t="str">
        <f>IF(S80="","",VLOOKUP(S80,'G-3 Multipliers'!$A$2:$E$129,4,FALSE))</f>
        <v/>
      </c>
      <c r="AK80" s="507" t="str">
        <f t="shared" si="20"/>
        <v/>
      </c>
      <c r="AL80" s="507" t="str">
        <f t="shared" si="21"/>
        <v/>
      </c>
      <c r="AM80" s="540" t="str">
        <f>IFERROR(IF(F80="","",IF(AH80="Check Data ⚠","Check Data ⚠",VLOOKUP(AL80, 'G-3 Multipliers'!$P$2:$Q$6,2,FALSE))),"")</f>
        <v/>
      </c>
      <c r="AN80" s="513" t="str">
        <f t="shared" si="13"/>
        <v/>
      </c>
      <c r="AO80" s="239"/>
      <c r="AP80" s="240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1" t="str">
        <f>'A-1 Site Habitat Baseline'!AL80</f>
        <v/>
      </c>
      <c r="F81" s="520" t="str">
        <f>IF(E81="","",IF(ISNA(VLOOKUP($E81,'A-1 Site Habitat Baseline'!$D$1:$O$258,4,FALSE)),"",(VLOOKUP($E81,'A-1 Site Habitat Baseline'!$D$1:$O$258,4,FALSE))))</f>
        <v/>
      </c>
      <c r="G81" s="520" t="str">
        <f>IF(E81="","",IF(ISNA(VLOOKUP($E81,'A-1 Site Habitat Baseline'!$D$1:$O$258,5,FALSE)),"",(VLOOKUP($E81,'A-1 Site Habitat Baseline'!$D$1:$O$258,5,FALSE))))</f>
        <v/>
      </c>
      <c r="H81" s="520" t="str">
        <f>IF(E81="","",IF(ISNA(VLOOKUP($E81,'A-1 Site Habitat Baseline'!$D$1:$O$258,6,FALSE)),"",(VLOOKUP($E81,'A-1 Site Habitat Baseline'!$D$1:$O$258,6,FALSE))))</f>
        <v/>
      </c>
      <c r="I81" s="520" t="str">
        <f>IF(E81="","",IF(ISNA(VLOOKUP($E81,'A-1 Site Habitat Baseline'!$D$1:$O$258,7,FALSE)),"",(VLOOKUP($E81,'A-1 Site Habitat Baseline'!$D$1:$O$258,7,FALSE))))</f>
        <v/>
      </c>
      <c r="J81" s="520" t="str">
        <f>IF(E81="","",IF(ISNA(VLOOKUP($E81,'A-1 Site Habitat Baseline'!$D$1:$O$258,8,FALSE)),"",(VLOOKUP($E81,'A-1 Site Habitat Baseline'!$D$1:$O$258,8,FALSE))))</f>
        <v/>
      </c>
      <c r="K81" s="520" t="str">
        <f>IF(E81="","",IF(ISNA(VLOOKUP($E81,'A-1 Site Habitat Baseline'!$D$1:$O$258,9,FALSE)),"",(VLOOKUP($E81,'A-1 Site Habitat Baseline'!$D$1:$O$258,9,FALSE))))</f>
        <v/>
      </c>
      <c r="L81" s="520" t="str">
        <f>IF(E81="","",IF(ISNA(VLOOKUP($E81,'A-1 Site Habitat Baseline'!$D$1:$O$258,11,FALSE)),"",(VLOOKUP($E81,'A-1 Site Habitat Baseline'!$D$1:$O$258,11,FALSE))))</f>
        <v/>
      </c>
      <c r="M81" s="520" t="str">
        <f>IF(E81="","",IF(ISNA(VLOOKUP($E81,'A-1 Site Habitat Baseline'!$D$1:$O$258,12,FALSE)),"",(VLOOKUP($E81,'A-1 Site Habitat Baseline'!$D$1:$O$258,12,FALSE))))</f>
        <v/>
      </c>
      <c r="N81" s="532" t="str">
        <f>IF(E81="","",IF(ISNA(VLOOKUP($E81,'A-1 Site Habitat Baseline'!$D$1:$X$258,14,FALSE)),"",(VLOOKUP($E81,'A-1 Site Habitat Baseline'!$D$1:$X$258,14,FALSE))))</f>
        <v/>
      </c>
      <c r="O81" s="524" t="str">
        <f>IF(E81="","",IF(ISNA(VLOOKUP($E81,'A-1 Site Habitat Baseline'!$D$1:$X$258,16,FALSE)),"",(VLOOKUP($E81,'A-1 Site Habitat Baseline'!$D$1:$X$258,13,FALSE))))</f>
        <v/>
      </c>
      <c r="P81" s="237" t="str">
        <f>IFERROR(INDEX('G-1 All Habitats'!$AG$3:$AG$15,MATCH(Q81,'G-1 All Habitats'!$AF$3:$AF$15,0)),"")</f>
        <v/>
      </c>
      <c r="Q81" s="238" t="str">
        <f t="shared" si="14"/>
        <v/>
      </c>
      <c r="R81" s="238" t="str">
        <f t="shared" si="15"/>
        <v/>
      </c>
      <c r="S81" s="392" t="str">
        <f>IFERROR(INDEX('G-1 All Habitats'!$B$3:$B$129,MATCH(R81,'G-1 All Habitats'!$A$3:$A$129,0)),"")</f>
        <v/>
      </c>
      <c r="T81" s="498" t="str">
        <f t="shared" si="16"/>
        <v/>
      </c>
      <c r="U81" s="499" t="str">
        <f t="shared" si="17"/>
        <v/>
      </c>
      <c r="V81" s="537" t="str">
        <f t="shared" si="11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79"/>
      <c r="Z81" s="524" t="str">
        <f>IFERROR(INDEX('G-8 Condition Look up'!$A$3:$H$130,MATCH(S81,'G-8 Condition Look up'!$A$3:$A$130,0),MATCH(Y81,'G-8 Condition Look up'!$A$3:$H$3,0)),"")</f>
        <v/>
      </c>
      <c r="AA81" s="71"/>
      <c r="AB81" s="52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9" t="str">
        <f t="shared" si="12"/>
        <v/>
      </c>
      <c r="AE81" s="82"/>
      <c r="AF81" s="82"/>
      <c r="AG81" s="507" t="str">
        <f t="shared" si="18"/>
        <v/>
      </c>
      <c r="AH81" s="521" t="str">
        <f t="shared" si="19"/>
        <v/>
      </c>
      <c r="AI81" s="522" t="str">
        <f>IF(AH81="Check Data","Check Data",IFERROR(VLOOKUP(AH81,'G-4 Temporal multipliers'!$A$4:$C$36,3,FALSE),""))</f>
        <v/>
      </c>
      <c r="AJ81" s="498" t="str">
        <f>IF(S81="","",VLOOKUP(S81,'G-3 Multipliers'!$A$2:$E$129,4,FALSE))</f>
        <v/>
      </c>
      <c r="AK81" s="507" t="str">
        <f t="shared" si="20"/>
        <v/>
      </c>
      <c r="AL81" s="507" t="str">
        <f t="shared" si="21"/>
        <v/>
      </c>
      <c r="AM81" s="540" t="str">
        <f>IFERROR(IF(F81="","",IF(AH81="Check Data ⚠","Check Data ⚠",VLOOKUP(AL81, 'G-3 Multipliers'!$P$2:$Q$6,2,FALSE))),"")</f>
        <v/>
      </c>
      <c r="AN81" s="513" t="str">
        <f t="shared" si="13"/>
        <v/>
      </c>
      <c r="AO81" s="239"/>
      <c r="AP81" s="240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1" t="str">
        <f>'A-1 Site Habitat Baseline'!AL81</f>
        <v/>
      </c>
      <c r="F82" s="520" t="str">
        <f>IF(E82="","",IF(ISNA(VLOOKUP($E82,'A-1 Site Habitat Baseline'!$D$1:$O$258,4,FALSE)),"",(VLOOKUP($E82,'A-1 Site Habitat Baseline'!$D$1:$O$258,4,FALSE))))</f>
        <v/>
      </c>
      <c r="G82" s="520" t="str">
        <f>IF(E82="","",IF(ISNA(VLOOKUP($E82,'A-1 Site Habitat Baseline'!$D$1:$O$258,5,FALSE)),"",(VLOOKUP($E82,'A-1 Site Habitat Baseline'!$D$1:$O$258,5,FALSE))))</f>
        <v/>
      </c>
      <c r="H82" s="520" t="str">
        <f>IF(E82="","",IF(ISNA(VLOOKUP($E82,'A-1 Site Habitat Baseline'!$D$1:$O$258,6,FALSE)),"",(VLOOKUP($E82,'A-1 Site Habitat Baseline'!$D$1:$O$258,6,FALSE))))</f>
        <v/>
      </c>
      <c r="I82" s="520" t="str">
        <f>IF(E82="","",IF(ISNA(VLOOKUP($E82,'A-1 Site Habitat Baseline'!$D$1:$O$258,7,FALSE)),"",(VLOOKUP($E82,'A-1 Site Habitat Baseline'!$D$1:$O$258,7,FALSE))))</f>
        <v/>
      </c>
      <c r="J82" s="520" t="str">
        <f>IF(E82="","",IF(ISNA(VLOOKUP($E82,'A-1 Site Habitat Baseline'!$D$1:$O$258,8,FALSE)),"",(VLOOKUP($E82,'A-1 Site Habitat Baseline'!$D$1:$O$258,8,FALSE))))</f>
        <v/>
      </c>
      <c r="K82" s="520" t="str">
        <f>IF(E82="","",IF(ISNA(VLOOKUP($E82,'A-1 Site Habitat Baseline'!$D$1:$O$258,9,FALSE)),"",(VLOOKUP($E82,'A-1 Site Habitat Baseline'!$D$1:$O$258,9,FALSE))))</f>
        <v/>
      </c>
      <c r="L82" s="520" t="str">
        <f>IF(E82="","",IF(ISNA(VLOOKUP($E82,'A-1 Site Habitat Baseline'!$D$1:$O$258,11,FALSE)),"",(VLOOKUP($E82,'A-1 Site Habitat Baseline'!$D$1:$O$258,11,FALSE))))</f>
        <v/>
      </c>
      <c r="M82" s="520" t="str">
        <f>IF(E82="","",IF(ISNA(VLOOKUP($E82,'A-1 Site Habitat Baseline'!$D$1:$O$258,12,FALSE)),"",(VLOOKUP($E82,'A-1 Site Habitat Baseline'!$D$1:$O$258,12,FALSE))))</f>
        <v/>
      </c>
      <c r="N82" s="532" t="str">
        <f>IF(E82="","",IF(ISNA(VLOOKUP($E82,'A-1 Site Habitat Baseline'!$D$1:$X$258,14,FALSE)),"",(VLOOKUP($E82,'A-1 Site Habitat Baseline'!$D$1:$X$258,14,FALSE))))</f>
        <v/>
      </c>
      <c r="O82" s="524" t="str">
        <f>IF(E82="","",IF(ISNA(VLOOKUP($E82,'A-1 Site Habitat Baseline'!$D$1:$X$258,16,FALSE)),"",(VLOOKUP($E82,'A-1 Site Habitat Baseline'!$D$1:$X$258,13,FALSE))))</f>
        <v/>
      </c>
      <c r="P82" s="237" t="str">
        <f>IFERROR(INDEX('G-1 All Habitats'!$AG$3:$AG$15,MATCH(Q82,'G-1 All Habitats'!$AF$3:$AF$15,0)),"")</f>
        <v/>
      </c>
      <c r="Q82" s="238" t="str">
        <f t="shared" si="14"/>
        <v/>
      </c>
      <c r="R82" s="238" t="str">
        <f t="shared" si="15"/>
        <v/>
      </c>
      <c r="S82" s="392" t="str">
        <f>IFERROR(INDEX('G-1 All Habitats'!$B$3:$B$129,MATCH(R82,'G-1 All Habitats'!$A$3:$A$129,0)),"")</f>
        <v/>
      </c>
      <c r="T82" s="498" t="str">
        <f t="shared" si="16"/>
        <v/>
      </c>
      <c r="U82" s="499" t="str">
        <f t="shared" si="17"/>
        <v/>
      </c>
      <c r="V82" s="537" t="str">
        <f t="shared" si="11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79"/>
      <c r="Z82" s="524" t="str">
        <f>IFERROR(INDEX('G-8 Condition Look up'!$A$3:$H$130,MATCH(S82,'G-8 Condition Look up'!$A$3:$A$130,0),MATCH(Y82,'G-8 Condition Look up'!$A$3:$H$3,0)),"")</f>
        <v/>
      </c>
      <c r="AA82" s="71"/>
      <c r="AB82" s="52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9" t="str">
        <f t="shared" si="12"/>
        <v/>
      </c>
      <c r="AE82" s="82"/>
      <c r="AF82" s="82"/>
      <c r="AG82" s="507" t="str">
        <f t="shared" si="18"/>
        <v/>
      </c>
      <c r="AH82" s="521" t="str">
        <f t="shared" si="19"/>
        <v/>
      </c>
      <c r="AI82" s="522" t="str">
        <f>IF(AH82="Check Data","Check Data",IFERROR(VLOOKUP(AH82,'G-4 Temporal multipliers'!$A$4:$C$36,3,FALSE),""))</f>
        <v/>
      </c>
      <c r="AJ82" s="498" t="str">
        <f>IF(S82="","",VLOOKUP(S82,'G-3 Multipliers'!$A$2:$E$129,4,FALSE))</f>
        <v/>
      </c>
      <c r="AK82" s="507" t="str">
        <f t="shared" si="20"/>
        <v/>
      </c>
      <c r="AL82" s="507" t="str">
        <f t="shared" si="21"/>
        <v/>
      </c>
      <c r="AM82" s="540" t="str">
        <f>IFERROR(IF(F82="","",IF(AH82="Check Data ⚠","Check Data ⚠",VLOOKUP(AL82, 'G-3 Multipliers'!$P$2:$Q$6,2,FALSE))),"")</f>
        <v/>
      </c>
      <c r="AN82" s="513" t="str">
        <f t="shared" si="13"/>
        <v/>
      </c>
      <c r="AO82" s="239"/>
      <c r="AP82" s="240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1" t="str">
        <f>'A-1 Site Habitat Baseline'!AL82</f>
        <v/>
      </c>
      <c r="F83" s="520" t="str">
        <f>IF(E83="","",IF(ISNA(VLOOKUP($E83,'A-1 Site Habitat Baseline'!$D$1:$O$258,4,FALSE)),"",(VLOOKUP($E83,'A-1 Site Habitat Baseline'!$D$1:$O$258,4,FALSE))))</f>
        <v/>
      </c>
      <c r="G83" s="520" t="str">
        <f>IF(E83="","",IF(ISNA(VLOOKUP($E83,'A-1 Site Habitat Baseline'!$D$1:$O$258,5,FALSE)),"",(VLOOKUP($E83,'A-1 Site Habitat Baseline'!$D$1:$O$258,5,FALSE))))</f>
        <v/>
      </c>
      <c r="H83" s="520" t="str">
        <f>IF(E83="","",IF(ISNA(VLOOKUP($E83,'A-1 Site Habitat Baseline'!$D$1:$O$258,6,FALSE)),"",(VLOOKUP($E83,'A-1 Site Habitat Baseline'!$D$1:$O$258,6,FALSE))))</f>
        <v/>
      </c>
      <c r="I83" s="520" t="str">
        <f>IF(E83="","",IF(ISNA(VLOOKUP($E83,'A-1 Site Habitat Baseline'!$D$1:$O$258,7,FALSE)),"",(VLOOKUP($E83,'A-1 Site Habitat Baseline'!$D$1:$O$258,7,FALSE))))</f>
        <v/>
      </c>
      <c r="J83" s="520" t="str">
        <f>IF(E83="","",IF(ISNA(VLOOKUP($E83,'A-1 Site Habitat Baseline'!$D$1:$O$258,8,FALSE)),"",(VLOOKUP($E83,'A-1 Site Habitat Baseline'!$D$1:$O$258,8,FALSE))))</f>
        <v/>
      </c>
      <c r="K83" s="520" t="str">
        <f>IF(E83="","",IF(ISNA(VLOOKUP($E83,'A-1 Site Habitat Baseline'!$D$1:$O$258,9,FALSE)),"",(VLOOKUP($E83,'A-1 Site Habitat Baseline'!$D$1:$O$258,9,FALSE))))</f>
        <v/>
      </c>
      <c r="L83" s="520" t="str">
        <f>IF(E83="","",IF(ISNA(VLOOKUP($E83,'A-1 Site Habitat Baseline'!$D$1:$O$258,11,FALSE)),"",(VLOOKUP($E83,'A-1 Site Habitat Baseline'!$D$1:$O$258,11,FALSE))))</f>
        <v/>
      </c>
      <c r="M83" s="520" t="str">
        <f>IF(E83="","",IF(ISNA(VLOOKUP($E83,'A-1 Site Habitat Baseline'!$D$1:$O$258,12,FALSE)),"",(VLOOKUP($E83,'A-1 Site Habitat Baseline'!$D$1:$O$258,12,FALSE))))</f>
        <v/>
      </c>
      <c r="N83" s="532" t="str">
        <f>IF(E83="","",IF(ISNA(VLOOKUP($E83,'A-1 Site Habitat Baseline'!$D$1:$X$258,14,FALSE)),"",(VLOOKUP($E83,'A-1 Site Habitat Baseline'!$D$1:$X$258,14,FALSE))))</f>
        <v/>
      </c>
      <c r="O83" s="524" t="str">
        <f>IF(E83="","",IF(ISNA(VLOOKUP($E83,'A-1 Site Habitat Baseline'!$D$1:$X$258,16,FALSE)),"",(VLOOKUP($E83,'A-1 Site Habitat Baseline'!$D$1:$X$258,13,FALSE))))</f>
        <v/>
      </c>
      <c r="P83" s="237" t="str">
        <f>IFERROR(INDEX('G-1 All Habitats'!$AG$3:$AG$15,MATCH(Q83,'G-1 All Habitats'!$AF$3:$AF$15,0)),"")</f>
        <v/>
      </c>
      <c r="Q83" s="238" t="str">
        <f t="shared" si="14"/>
        <v/>
      </c>
      <c r="R83" s="238" t="str">
        <f t="shared" si="15"/>
        <v/>
      </c>
      <c r="S83" s="392" t="str">
        <f>IFERROR(INDEX('G-1 All Habitats'!$B$3:$B$129,MATCH(R83,'G-1 All Habitats'!$A$3:$A$129,0)),"")</f>
        <v/>
      </c>
      <c r="T83" s="498" t="str">
        <f t="shared" si="16"/>
        <v/>
      </c>
      <c r="U83" s="499" t="str">
        <f t="shared" si="17"/>
        <v/>
      </c>
      <c r="V83" s="537" t="str">
        <f t="shared" si="11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79"/>
      <c r="Z83" s="524" t="str">
        <f>IFERROR(INDEX('G-8 Condition Look up'!$A$3:$H$130,MATCH(S83,'G-8 Condition Look up'!$A$3:$A$130,0),MATCH(Y83,'G-8 Condition Look up'!$A$3:$H$3,0)),"")</f>
        <v/>
      </c>
      <c r="AA83" s="71"/>
      <c r="AB83" s="52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9" t="str">
        <f t="shared" si="12"/>
        <v/>
      </c>
      <c r="AE83" s="82"/>
      <c r="AF83" s="82"/>
      <c r="AG83" s="507" t="str">
        <f t="shared" si="18"/>
        <v/>
      </c>
      <c r="AH83" s="521" t="str">
        <f t="shared" si="19"/>
        <v/>
      </c>
      <c r="AI83" s="522" t="str">
        <f>IF(AH83="Check Data","Check Data",IFERROR(VLOOKUP(AH83,'G-4 Temporal multipliers'!$A$4:$C$36,3,FALSE),""))</f>
        <v/>
      </c>
      <c r="AJ83" s="498" t="str">
        <f>IF(S83="","",VLOOKUP(S83,'G-3 Multipliers'!$A$2:$E$129,4,FALSE))</f>
        <v/>
      </c>
      <c r="AK83" s="507" t="str">
        <f t="shared" si="20"/>
        <v/>
      </c>
      <c r="AL83" s="507" t="str">
        <f t="shared" si="21"/>
        <v/>
      </c>
      <c r="AM83" s="540" t="str">
        <f>IFERROR(IF(F83="","",IF(AH83="Check Data ⚠","Check Data ⚠",VLOOKUP(AL83, 'G-3 Multipliers'!$P$2:$Q$6,2,FALSE))),"")</f>
        <v/>
      </c>
      <c r="AN83" s="513" t="str">
        <f t="shared" si="13"/>
        <v/>
      </c>
      <c r="AO83" s="239"/>
      <c r="AP83" s="240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1" t="str">
        <f>'A-1 Site Habitat Baseline'!AL83</f>
        <v/>
      </c>
      <c r="F84" s="520" t="str">
        <f>IF(E84="","",IF(ISNA(VLOOKUP($E84,'A-1 Site Habitat Baseline'!$D$1:$O$258,4,FALSE)),"",(VLOOKUP($E84,'A-1 Site Habitat Baseline'!$D$1:$O$258,4,FALSE))))</f>
        <v/>
      </c>
      <c r="G84" s="520" t="str">
        <f>IF(E84="","",IF(ISNA(VLOOKUP($E84,'A-1 Site Habitat Baseline'!$D$1:$O$258,5,FALSE)),"",(VLOOKUP($E84,'A-1 Site Habitat Baseline'!$D$1:$O$258,5,FALSE))))</f>
        <v/>
      </c>
      <c r="H84" s="520" t="str">
        <f>IF(E84="","",IF(ISNA(VLOOKUP($E84,'A-1 Site Habitat Baseline'!$D$1:$O$258,6,FALSE)),"",(VLOOKUP($E84,'A-1 Site Habitat Baseline'!$D$1:$O$258,6,FALSE))))</f>
        <v/>
      </c>
      <c r="I84" s="520" t="str">
        <f>IF(E84="","",IF(ISNA(VLOOKUP($E84,'A-1 Site Habitat Baseline'!$D$1:$O$258,7,FALSE)),"",(VLOOKUP($E84,'A-1 Site Habitat Baseline'!$D$1:$O$258,7,FALSE))))</f>
        <v/>
      </c>
      <c r="J84" s="520" t="str">
        <f>IF(E84="","",IF(ISNA(VLOOKUP($E84,'A-1 Site Habitat Baseline'!$D$1:$O$258,8,FALSE)),"",(VLOOKUP($E84,'A-1 Site Habitat Baseline'!$D$1:$O$258,8,FALSE))))</f>
        <v/>
      </c>
      <c r="K84" s="520" t="str">
        <f>IF(E84="","",IF(ISNA(VLOOKUP($E84,'A-1 Site Habitat Baseline'!$D$1:$O$258,9,FALSE)),"",(VLOOKUP($E84,'A-1 Site Habitat Baseline'!$D$1:$O$258,9,FALSE))))</f>
        <v/>
      </c>
      <c r="L84" s="520" t="str">
        <f>IF(E84="","",IF(ISNA(VLOOKUP($E84,'A-1 Site Habitat Baseline'!$D$1:$O$258,11,FALSE)),"",(VLOOKUP($E84,'A-1 Site Habitat Baseline'!$D$1:$O$258,11,FALSE))))</f>
        <v/>
      </c>
      <c r="M84" s="520" t="str">
        <f>IF(E84="","",IF(ISNA(VLOOKUP($E84,'A-1 Site Habitat Baseline'!$D$1:$O$258,12,FALSE)),"",(VLOOKUP($E84,'A-1 Site Habitat Baseline'!$D$1:$O$258,12,FALSE))))</f>
        <v/>
      </c>
      <c r="N84" s="532" t="str">
        <f>IF(E84="","",IF(ISNA(VLOOKUP($E84,'A-1 Site Habitat Baseline'!$D$1:$X$258,14,FALSE)),"",(VLOOKUP($E84,'A-1 Site Habitat Baseline'!$D$1:$X$258,14,FALSE))))</f>
        <v/>
      </c>
      <c r="O84" s="524" t="str">
        <f>IF(E84="","",IF(ISNA(VLOOKUP($E84,'A-1 Site Habitat Baseline'!$D$1:$X$258,16,FALSE)),"",(VLOOKUP($E84,'A-1 Site Habitat Baseline'!$D$1:$X$258,13,FALSE))))</f>
        <v/>
      </c>
      <c r="P84" s="237" t="str">
        <f>IFERROR(INDEX('G-1 All Habitats'!$AG$3:$AG$15,MATCH(Q84,'G-1 All Habitats'!$AF$3:$AF$15,0)),"")</f>
        <v/>
      </c>
      <c r="Q84" s="238" t="str">
        <f t="shared" si="14"/>
        <v/>
      </c>
      <c r="R84" s="238" t="str">
        <f t="shared" si="15"/>
        <v/>
      </c>
      <c r="S84" s="392" t="str">
        <f>IFERROR(INDEX('G-1 All Habitats'!$B$3:$B$129,MATCH(R84,'G-1 All Habitats'!$A$3:$A$129,0)),"")</f>
        <v/>
      </c>
      <c r="T84" s="498" t="str">
        <f t="shared" si="16"/>
        <v/>
      </c>
      <c r="U84" s="499" t="str">
        <f t="shared" si="17"/>
        <v/>
      </c>
      <c r="V84" s="537" t="str">
        <f t="shared" si="11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79"/>
      <c r="Z84" s="524" t="str">
        <f>IFERROR(INDEX('G-8 Condition Look up'!$A$3:$H$130,MATCH(S84,'G-8 Condition Look up'!$A$3:$A$130,0),MATCH(Y84,'G-8 Condition Look up'!$A$3:$H$3,0)),"")</f>
        <v/>
      </c>
      <c r="AA84" s="71"/>
      <c r="AB84" s="52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9" t="str">
        <f t="shared" si="12"/>
        <v/>
      </c>
      <c r="AE84" s="82"/>
      <c r="AF84" s="82"/>
      <c r="AG84" s="507" t="str">
        <f t="shared" si="18"/>
        <v/>
      </c>
      <c r="AH84" s="521" t="str">
        <f t="shared" si="19"/>
        <v/>
      </c>
      <c r="AI84" s="522" t="str">
        <f>IF(AH84="Check Data","Check Data",IFERROR(VLOOKUP(AH84,'G-4 Temporal multipliers'!$A$4:$C$36,3,FALSE),""))</f>
        <v/>
      </c>
      <c r="AJ84" s="498" t="str">
        <f>IF(S84="","",VLOOKUP(S84,'G-3 Multipliers'!$A$2:$E$129,4,FALSE))</f>
        <v/>
      </c>
      <c r="AK84" s="507" t="str">
        <f t="shared" si="20"/>
        <v/>
      </c>
      <c r="AL84" s="507" t="str">
        <f t="shared" si="21"/>
        <v/>
      </c>
      <c r="AM84" s="540" t="str">
        <f>IFERROR(IF(F84="","",IF(AH84="Check Data ⚠","Check Data ⚠",VLOOKUP(AL84, 'G-3 Multipliers'!$P$2:$Q$6,2,FALSE))),"")</f>
        <v/>
      </c>
      <c r="AN84" s="513" t="str">
        <f t="shared" si="13"/>
        <v/>
      </c>
      <c r="AO84" s="239"/>
      <c r="AP84" s="240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1" t="str">
        <f>'A-1 Site Habitat Baseline'!AL84</f>
        <v/>
      </c>
      <c r="F85" s="520" t="str">
        <f>IF(E85="","",IF(ISNA(VLOOKUP($E85,'A-1 Site Habitat Baseline'!$D$1:$O$258,4,FALSE)),"",(VLOOKUP($E85,'A-1 Site Habitat Baseline'!$D$1:$O$258,4,FALSE))))</f>
        <v/>
      </c>
      <c r="G85" s="520" t="str">
        <f>IF(E85="","",IF(ISNA(VLOOKUP($E85,'A-1 Site Habitat Baseline'!$D$1:$O$258,5,FALSE)),"",(VLOOKUP($E85,'A-1 Site Habitat Baseline'!$D$1:$O$258,5,FALSE))))</f>
        <v/>
      </c>
      <c r="H85" s="520" t="str">
        <f>IF(E85="","",IF(ISNA(VLOOKUP($E85,'A-1 Site Habitat Baseline'!$D$1:$O$258,6,FALSE)),"",(VLOOKUP($E85,'A-1 Site Habitat Baseline'!$D$1:$O$258,6,FALSE))))</f>
        <v/>
      </c>
      <c r="I85" s="520" t="str">
        <f>IF(E85="","",IF(ISNA(VLOOKUP($E85,'A-1 Site Habitat Baseline'!$D$1:$O$258,7,FALSE)),"",(VLOOKUP($E85,'A-1 Site Habitat Baseline'!$D$1:$O$258,7,FALSE))))</f>
        <v/>
      </c>
      <c r="J85" s="520" t="str">
        <f>IF(E85="","",IF(ISNA(VLOOKUP($E85,'A-1 Site Habitat Baseline'!$D$1:$O$258,8,FALSE)),"",(VLOOKUP($E85,'A-1 Site Habitat Baseline'!$D$1:$O$258,8,FALSE))))</f>
        <v/>
      </c>
      <c r="K85" s="520" t="str">
        <f>IF(E85="","",IF(ISNA(VLOOKUP($E85,'A-1 Site Habitat Baseline'!$D$1:$O$258,9,FALSE)),"",(VLOOKUP($E85,'A-1 Site Habitat Baseline'!$D$1:$O$258,9,FALSE))))</f>
        <v/>
      </c>
      <c r="L85" s="520" t="str">
        <f>IF(E85="","",IF(ISNA(VLOOKUP($E85,'A-1 Site Habitat Baseline'!$D$1:$O$258,11,FALSE)),"",(VLOOKUP($E85,'A-1 Site Habitat Baseline'!$D$1:$O$258,11,FALSE))))</f>
        <v/>
      </c>
      <c r="M85" s="520" t="str">
        <f>IF(E85="","",IF(ISNA(VLOOKUP($E85,'A-1 Site Habitat Baseline'!$D$1:$O$258,12,FALSE)),"",(VLOOKUP($E85,'A-1 Site Habitat Baseline'!$D$1:$O$258,12,FALSE))))</f>
        <v/>
      </c>
      <c r="N85" s="532" t="str">
        <f>IF(E85="","",IF(ISNA(VLOOKUP($E85,'A-1 Site Habitat Baseline'!$D$1:$X$258,14,FALSE)),"",(VLOOKUP($E85,'A-1 Site Habitat Baseline'!$D$1:$X$258,14,FALSE))))</f>
        <v/>
      </c>
      <c r="O85" s="524" t="str">
        <f>IF(E85="","",IF(ISNA(VLOOKUP($E85,'A-1 Site Habitat Baseline'!$D$1:$X$258,16,FALSE)),"",(VLOOKUP($E85,'A-1 Site Habitat Baseline'!$D$1:$X$258,13,FALSE))))</f>
        <v/>
      </c>
      <c r="P85" s="237" t="str">
        <f>IFERROR(INDEX('G-1 All Habitats'!$AG$3:$AG$15,MATCH(Q85,'G-1 All Habitats'!$AF$3:$AF$15,0)),"")</f>
        <v/>
      </c>
      <c r="Q85" s="238" t="str">
        <f t="shared" si="14"/>
        <v/>
      </c>
      <c r="R85" s="238" t="str">
        <f t="shared" si="15"/>
        <v/>
      </c>
      <c r="S85" s="392" t="str">
        <f>IFERROR(INDEX('G-1 All Habitats'!$B$3:$B$129,MATCH(R85,'G-1 All Habitats'!$A$3:$A$129,0)),"")</f>
        <v/>
      </c>
      <c r="T85" s="498" t="str">
        <f t="shared" si="16"/>
        <v/>
      </c>
      <c r="U85" s="499" t="str">
        <f t="shared" si="17"/>
        <v/>
      </c>
      <c r="V85" s="537" t="str">
        <f t="shared" si="11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79"/>
      <c r="Z85" s="524" t="str">
        <f>IFERROR(INDEX('G-8 Condition Look up'!$A$3:$H$130,MATCH(S85,'G-8 Condition Look up'!$A$3:$A$130,0),MATCH(Y85,'G-8 Condition Look up'!$A$3:$H$3,0)),"")</f>
        <v/>
      </c>
      <c r="AA85" s="71"/>
      <c r="AB85" s="52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9" t="str">
        <f t="shared" si="12"/>
        <v/>
      </c>
      <c r="AE85" s="82"/>
      <c r="AF85" s="82"/>
      <c r="AG85" s="507" t="str">
        <f t="shared" si="18"/>
        <v/>
      </c>
      <c r="AH85" s="521" t="str">
        <f t="shared" si="19"/>
        <v/>
      </c>
      <c r="AI85" s="522" t="str">
        <f>IF(AH85="Check Data","Check Data",IFERROR(VLOOKUP(AH85,'G-4 Temporal multipliers'!$A$4:$C$36,3,FALSE),""))</f>
        <v/>
      </c>
      <c r="AJ85" s="498" t="str">
        <f>IF(S85="","",VLOOKUP(S85,'G-3 Multipliers'!$A$2:$E$129,4,FALSE))</f>
        <v/>
      </c>
      <c r="AK85" s="507" t="str">
        <f t="shared" si="20"/>
        <v/>
      </c>
      <c r="AL85" s="507" t="str">
        <f t="shared" si="21"/>
        <v/>
      </c>
      <c r="AM85" s="540" t="str">
        <f>IFERROR(IF(F85="","",IF(AH85="Check Data ⚠","Check Data ⚠",VLOOKUP(AL85, 'G-3 Multipliers'!$P$2:$Q$6,2,FALSE))),"")</f>
        <v/>
      </c>
      <c r="AN85" s="513" t="str">
        <f t="shared" si="13"/>
        <v/>
      </c>
      <c r="AO85" s="239"/>
      <c r="AP85" s="240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1" t="str">
        <f>'A-1 Site Habitat Baseline'!AL85</f>
        <v/>
      </c>
      <c r="F86" s="520" t="str">
        <f>IF(E86="","",IF(ISNA(VLOOKUP($E86,'A-1 Site Habitat Baseline'!$D$1:$O$258,4,FALSE)),"",(VLOOKUP($E86,'A-1 Site Habitat Baseline'!$D$1:$O$258,4,FALSE))))</f>
        <v/>
      </c>
      <c r="G86" s="520" t="str">
        <f>IF(E86="","",IF(ISNA(VLOOKUP($E86,'A-1 Site Habitat Baseline'!$D$1:$O$258,5,FALSE)),"",(VLOOKUP($E86,'A-1 Site Habitat Baseline'!$D$1:$O$258,5,FALSE))))</f>
        <v/>
      </c>
      <c r="H86" s="520" t="str">
        <f>IF(E86="","",IF(ISNA(VLOOKUP($E86,'A-1 Site Habitat Baseline'!$D$1:$O$258,6,FALSE)),"",(VLOOKUP($E86,'A-1 Site Habitat Baseline'!$D$1:$O$258,6,FALSE))))</f>
        <v/>
      </c>
      <c r="I86" s="520" t="str">
        <f>IF(E86="","",IF(ISNA(VLOOKUP($E86,'A-1 Site Habitat Baseline'!$D$1:$O$258,7,FALSE)),"",(VLOOKUP($E86,'A-1 Site Habitat Baseline'!$D$1:$O$258,7,FALSE))))</f>
        <v/>
      </c>
      <c r="J86" s="520" t="str">
        <f>IF(E86="","",IF(ISNA(VLOOKUP($E86,'A-1 Site Habitat Baseline'!$D$1:$O$258,8,FALSE)),"",(VLOOKUP($E86,'A-1 Site Habitat Baseline'!$D$1:$O$258,8,FALSE))))</f>
        <v/>
      </c>
      <c r="K86" s="520" t="str">
        <f>IF(E86="","",IF(ISNA(VLOOKUP($E86,'A-1 Site Habitat Baseline'!$D$1:$O$258,9,FALSE)),"",(VLOOKUP($E86,'A-1 Site Habitat Baseline'!$D$1:$O$258,9,FALSE))))</f>
        <v/>
      </c>
      <c r="L86" s="520" t="str">
        <f>IF(E86="","",IF(ISNA(VLOOKUP($E86,'A-1 Site Habitat Baseline'!$D$1:$O$258,11,FALSE)),"",(VLOOKUP($E86,'A-1 Site Habitat Baseline'!$D$1:$O$258,11,FALSE))))</f>
        <v/>
      </c>
      <c r="M86" s="520" t="str">
        <f>IF(E86="","",IF(ISNA(VLOOKUP($E86,'A-1 Site Habitat Baseline'!$D$1:$O$258,12,FALSE)),"",(VLOOKUP($E86,'A-1 Site Habitat Baseline'!$D$1:$O$258,12,FALSE))))</f>
        <v/>
      </c>
      <c r="N86" s="532" t="str">
        <f>IF(E86="","",IF(ISNA(VLOOKUP($E86,'A-1 Site Habitat Baseline'!$D$1:$X$258,14,FALSE)),"",(VLOOKUP($E86,'A-1 Site Habitat Baseline'!$D$1:$X$258,14,FALSE))))</f>
        <v/>
      </c>
      <c r="O86" s="524" t="str">
        <f>IF(E86="","",IF(ISNA(VLOOKUP($E86,'A-1 Site Habitat Baseline'!$D$1:$X$258,16,FALSE)),"",(VLOOKUP($E86,'A-1 Site Habitat Baseline'!$D$1:$X$258,13,FALSE))))</f>
        <v/>
      </c>
      <c r="P86" s="237" t="str">
        <f>IFERROR(INDEX('G-1 All Habitats'!$AG$3:$AG$15,MATCH(Q86,'G-1 All Habitats'!$AF$3:$AF$15,0)),"")</f>
        <v/>
      </c>
      <c r="Q86" s="238" t="str">
        <f t="shared" si="14"/>
        <v/>
      </c>
      <c r="R86" s="238" t="str">
        <f t="shared" si="15"/>
        <v/>
      </c>
      <c r="S86" s="392" t="str">
        <f>IFERROR(INDEX('G-1 All Habitats'!$B$3:$B$129,MATCH(R86,'G-1 All Habitats'!$A$3:$A$129,0)),"")</f>
        <v/>
      </c>
      <c r="T86" s="498" t="str">
        <f t="shared" si="16"/>
        <v/>
      </c>
      <c r="U86" s="499" t="str">
        <f t="shared" si="17"/>
        <v/>
      </c>
      <c r="V86" s="537" t="str">
        <f t="shared" si="11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79"/>
      <c r="Z86" s="524" t="str">
        <f>IFERROR(INDEX('G-8 Condition Look up'!$A$3:$H$130,MATCH(S86,'G-8 Condition Look up'!$A$3:$A$130,0),MATCH(Y86,'G-8 Condition Look up'!$A$3:$H$3,0)),"")</f>
        <v/>
      </c>
      <c r="AA86" s="71"/>
      <c r="AB86" s="52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9" t="str">
        <f t="shared" si="12"/>
        <v/>
      </c>
      <c r="AE86" s="82"/>
      <c r="AF86" s="82"/>
      <c r="AG86" s="507" t="str">
        <f t="shared" si="18"/>
        <v/>
      </c>
      <c r="AH86" s="521" t="str">
        <f t="shared" si="19"/>
        <v/>
      </c>
      <c r="AI86" s="522" t="str">
        <f>IF(AH86="Check Data","Check Data",IFERROR(VLOOKUP(AH86,'G-4 Temporal multipliers'!$A$4:$C$36,3,FALSE),""))</f>
        <v/>
      </c>
      <c r="AJ86" s="498" t="str">
        <f>IF(S86="","",VLOOKUP(S86,'G-3 Multipliers'!$A$2:$E$129,4,FALSE))</f>
        <v/>
      </c>
      <c r="AK86" s="507" t="str">
        <f t="shared" si="20"/>
        <v/>
      </c>
      <c r="AL86" s="507" t="str">
        <f t="shared" si="21"/>
        <v/>
      </c>
      <c r="AM86" s="540" t="str">
        <f>IFERROR(IF(F86="","",IF(AH86="Check Data ⚠","Check Data ⚠",VLOOKUP(AL86, 'G-3 Multipliers'!$P$2:$Q$6,2,FALSE))),"")</f>
        <v/>
      </c>
      <c r="AN86" s="513" t="str">
        <f t="shared" si="13"/>
        <v/>
      </c>
      <c r="AO86" s="239"/>
      <c r="AP86" s="240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1" t="str">
        <f>'A-1 Site Habitat Baseline'!AL86</f>
        <v/>
      </c>
      <c r="F87" s="520" t="str">
        <f>IF(E87="","",IF(ISNA(VLOOKUP($E87,'A-1 Site Habitat Baseline'!$D$1:$O$258,4,FALSE)),"",(VLOOKUP($E87,'A-1 Site Habitat Baseline'!$D$1:$O$258,4,FALSE))))</f>
        <v/>
      </c>
      <c r="G87" s="520" t="str">
        <f>IF(E87="","",IF(ISNA(VLOOKUP($E87,'A-1 Site Habitat Baseline'!$D$1:$O$258,5,FALSE)),"",(VLOOKUP($E87,'A-1 Site Habitat Baseline'!$D$1:$O$258,5,FALSE))))</f>
        <v/>
      </c>
      <c r="H87" s="520" t="str">
        <f>IF(E87="","",IF(ISNA(VLOOKUP($E87,'A-1 Site Habitat Baseline'!$D$1:$O$258,6,FALSE)),"",(VLOOKUP($E87,'A-1 Site Habitat Baseline'!$D$1:$O$258,6,FALSE))))</f>
        <v/>
      </c>
      <c r="I87" s="520" t="str">
        <f>IF(E87="","",IF(ISNA(VLOOKUP($E87,'A-1 Site Habitat Baseline'!$D$1:$O$258,7,FALSE)),"",(VLOOKUP($E87,'A-1 Site Habitat Baseline'!$D$1:$O$258,7,FALSE))))</f>
        <v/>
      </c>
      <c r="J87" s="520" t="str">
        <f>IF(E87="","",IF(ISNA(VLOOKUP($E87,'A-1 Site Habitat Baseline'!$D$1:$O$258,8,FALSE)),"",(VLOOKUP($E87,'A-1 Site Habitat Baseline'!$D$1:$O$258,8,FALSE))))</f>
        <v/>
      </c>
      <c r="K87" s="520" t="str">
        <f>IF(E87="","",IF(ISNA(VLOOKUP($E87,'A-1 Site Habitat Baseline'!$D$1:$O$258,9,FALSE)),"",(VLOOKUP($E87,'A-1 Site Habitat Baseline'!$D$1:$O$258,9,FALSE))))</f>
        <v/>
      </c>
      <c r="L87" s="520" t="str">
        <f>IF(E87="","",IF(ISNA(VLOOKUP($E87,'A-1 Site Habitat Baseline'!$D$1:$O$258,11,FALSE)),"",(VLOOKUP($E87,'A-1 Site Habitat Baseline'!$D$1:$O$258,11,FALSE))))</f>
        <v/>
      </c>
      <c r="M87" s="520" t="str">
        <f>IF(E87="","",IF(ISNA(VLOOKUP($E87,'A-1 Site Habitat Baseline'!$D$1:$O$258,12,FALSE)),"",(VLOOKUP($E87,'A-1 Site Habitat Baseline'!$D$1:$O$258,12,FALSE))))</f>
        <v/>
      </c>
      <c r="N87" s="532" t="str">
        <f>IF(E87="","",IF(ISNA(VLOOKUP($E87,'A-1 Site Habitat Baseline'!$D$1:$X$258,14,FALSE)),"",(VLOOKUP($E87,'A-1 Site Habitat Baseline'!$D$1:$X$258,14,FALSE))))</f>
        <v/>
      </c>
      <c r="O87" s="524" t="str">
        <f>IF(E87="","",IF(ISNA(VLOOKUP($E87,'A-1 Site Habitat Baseline'!$D$1:$X$258,16,FALSE)),"",(VLOOKUP($E87,'A-1 Site Habitat Baseline'!$D$1:$X$258,13,FALSE))))</f>
        <v/>
      </c>
      <c r="P87" s="237" t="str">
        <f>IFERROR(INDEX('G-1 All Habitats'!$AG$3:$AG$15,MATCH(Q87,'G-1 All Habitats'!$AF$3:$AF$15,0)),"")</f>
        <v/>
      </c>
      <c r="Q87" s="238" t="str">
        <f t="shared" si="14"/>
        <v/>
      </c>
      <c r="R87" s="238" t="str">
        <f t="shared" si="15"/>
        <v/>
      </c>
      <c r="S87" s="392" t="str">
        <f>IFERROR(INDEX('G-1 All Habitats'!$B$3:$B$129,MATCH(R87,'G-1 All Habitats'!$A$3:$A$129,0)),"")</f>
        <v/>
      </c>
      <c r="T87" s="498" t="str">
        <f t="shared" si="16"/>
        <v/>
      </c>
      <c r="U87" s="499" t="str">
        <f t="shared" si="17"/>
        <v/>
      </c>
      <c r="V87" s="537" t="str">
        <f t="shared" si="11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79"/>
      <c r="Z87" s="524" t="str">
        <f>IFERROR(INDEX('G-8 Condition Look up'!$A$3:$H$130,MATCH(S87,'G-8 Condition Look up'!$A$3:$A$130,0),MATCH(Y87,'G-8 Condition Look up'!$A$3:$H$3,0)),"")</f>
        <v/>
      </c>
      <c r="AA87" s="71"/>
      <c r="AB87" s="52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9" t="str">
        <f t="shared" si="12"/>
        <v/>
      </c>
      <c r="AE87" s="82"/>
      <c r="AF87" s="82"/>
      <c r="AG87" s="507" t="str">
        <f t="shared" si="18"/>
        <v/>
      </c>
      <c r="AH87" s="521" t="str">
        <f t="shared" si="19"/>
        <v/>
      </c>
      <c r="AI87" s="522" t="str">
        <f>IF(AH87="Check Data","Check Data",IFERROR(VLOOKUP(AH87,'G-4 Temporal multipliers'!$A$4:$C$36,3,FALSE),""))</f>
        <v/>
      </c>
      <c r="AJ87" s="498" t="str">
        <f>IF(S87="","",VLOOKUP(S87,'G-3 Multipliers'!$A$2:$E$129,4,FALSE))</f>
        <v/>
      </c>
      <c r="AK87" s="507" t="str">
        <f t="shared" si="20"/>
        <v/>
      </c>
      <c r="AL87" s="507" t="str">
        <f t="shared" si="21"/>
        <v/>
      </c>
      <c r="AM87" s="540" t="str">
        <f>IFERROR(IF(F87="","",IF(AH87="Check Data ⚠","Check Data ⚠",VLOOKUP(AL87, 'G-3 Multipliers'!$P$2:$Q$6,2,FALSE))),"")</f>
        <v/>
      </c>
      <c r="AN87" s="513" t="str">
        <f t="shared" si="13"/>
        <v/>
      </c>
      <c r="AO87" s="239"/>
      <c r="AP87" s="240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1" t="str">
        <f>'A-1 Site Habitat Baseline'!AL87</f>
        <v/>
      </c>
      <c r="F88" s="520" t="str">
        <f>IF(E88="","",IF(ISNA(VLOOKUP($E88,'A-1 Site Habitat Baseline'!$D$1:$O$258,4,FALSE)),"",(VLOOKUP($E88,'A-1 Site Habitat Baseline'!$D$1:$O$258,4,FALSE))))</f>
        <v/>
      </c>
      <c r="G88" s="520" t="str">
        <f>IF(E88="","",IF(ISNA(VLOOKUP($E88,'A-1 Site Habitat Baseline'!$D$1:$O$258,5,FALSE)),"",(VLOOKUP($E88,'A-1 Site Habitat Baseline'!$D$1:$O$258,5,FALSE))))</f>
        <v/>
      </c>
      <c r="H88" s="520" t="str">
        <f>IF(E88="","",IF(ISNA(VLOOKUP($E88,'A-1 Site Habitat Baseline'!$D$1:$O$258,6,FALSE)),"",(VLOOKUP($E88,'A-1 Site Habitat Baseline'!$D$1:$O$258,6,FALSE))))</f>
        <v/>
      </c>
      <c r="I88" s="520" t="str">
        <f>IF(E88="","",IF(ISNA(VLOOKUP($E88,'A-1 Site Habitat Baseline'!$D$1:$O$258,7,FALSE)),"",(VLOOKUP($E88,'A-1 Site Habitat Baseline'!$D$1:$O$258,7,FALSE))))</f>
        <v/>
      </c>
      <c r="J88" s="520" t="str">
        <f>IF(E88="","",IF(ISNA(VLOOKUP($E88,'A-1 Site Habitat Baseline'!$D$1:$O$258,8,FALSE)),"",(VLOOKUP($E88,'A-1 Site Habitat Baseline'!$D$1:$O$258,8,FALSE))))</f>
        <v/>
      </c>
      <c r="K88" s="520" t="str">
        <f>IF(E88="","",IF(ISNA(VLOOKUP($E88,'A-1 Site Habitat Baseline'!$D$1:$O$258,9,FALSE)),"",(VLOOKUP($E88,'A-1 Site Habitat Baseline'!$D$1:$O$258,9,FALSE))))</f>
        <v/>
      </c>
      <c r="L88" s="520" t="str">
        <f>IF(E88="","",IF(ISNA(VLOOKUP($E88,'A-1 Site Habitat Baseline'!$D$1:$O$258,11,FALSE)),"",(VLOOKUP($E88,'A-1 Site Habitat Baseline'!$D$1:$O$258,11,FALSE))))</f>
        <v/>
      </c>
      <c r="M88" s="520" t="str">
        <f>IF(E88="","",IF(ISNA(VLOOKUP($E88,'A-1 Site Habitat Baseline'!$D$1:$O$258,12,FALSE)),"",(VLOOKUP($E88,'A-1 Site Habitat Baseline'!$D$1:$O$258,12,FALSE))))</f>
        <v/>
      </c>
      <c r="N88" s="532" t="str">
        <f>IF(E88="","",IF(ISNA(VLOOKUP($E88,'A-1 Site Habitat Baseline'!$D$1:$X$258,14,FALSE)),"",(VLOOKUP($E88,'A-1 Site Habitat Baseline'!$D$1:$X$258,14,FALSE))))</f>
        <v/>
      </c>
      <c r="O88" s="524" t="str">
        <f>IF(E88="","",IF(ISNA(VLOOKUP($E88,'A-1 Site Habitat Baseline'!$D$1:$X$258,16,FALSE)),"",(VLOOKUP($E88,'A-1 Site Habitat Baseline'!$D$1:$X$258,13,FALSE))))</f>
        <v/>
      </c>
      <c r="P88" s="237" t="str">
        <f>IFERROR(INDEX('G-1 All Habitats'!$AG$3:$AG$15,MATCH(Q88,'G-1 All Habitats'!$AF$3:$AF$15,0)),"")</f>
        <v/>
      </c>
      <c r="Q88" s="238" t="str">
        <f t="shared" si="14"/>
        <v/>
      </c>
      <c r="R88" s="238" t="str">
        <f t="shared" si="15"/>
        <v/>
      </c>
      <c r="S88" s="392" t="str">
        <f>IFERROR(INDEX('G-1 All Habitats'!$B$3:$B$129,MATCH(R88,'G-1 All Habitats'!$A$3:$A$129,0)),"")</f>
        <v/>
      </c>
      <c r="T88" s="498" t="str">
        <f t="shared" si="16"/>
        <v/>
      </c>
      <c r="U88" s="499" t="str">
        <f t="shared" si="17"/>
        <v/>
      </c>
      <c r="V88" s="537" t="str">
        <f t="shared" si="11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79"/>
      <c r="Z88" s="524" t="str">
        <f>IFERROR(INDEX('G-8 Condition Look up'!$A$3:$H$130,MATCH(S88,'G-8 Condition Look up'!$A$3:$A$130,0),MATCH(Y88,'G-8 Condition Look up'!$A$3:$H$3,0)),"")</f>
        <v/>
      </c>
      <c r="AA88" s="71"/>
      <c r="AB88" s="52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9" t="str">
        <f t="shared" si="12"/>
        <v/>
      </c>
      <c r="AE88" s="82"/>
      <c r="AF88" s="82"/>
      <c r="AG88" s="507" t="str">
        <f t="shared" si="18"/>
        <v/>
      </c>
      <c r="AH88" s="521" t="str">
        <f t="shared" si="19"/>
        <v/>
      </c>
      <c r="AI88" s="522" t="str">
        <f>IF(AH88="Check Data","Check Data",IFERROR(VLOOKUP(AH88,'G-4 Temporal multipliers'!$A$4:$C$36,3,FALSE),""))</f>
        <v/>
      </c>
      <c r="AJ88" s="498" t="str">
        <f>IF(S88="","",VLOOKUP(S88,'G-3 Multipliers'!$A$2:$E$129,4,FALSE))</f>
        <v/>
      </c>
      <c r="AK88" s="507" t="str">
        <f t="shared" si="20"/>
        <v/>
      </c>
      <c r="AL88" s="507" t="str">
        <f t="shared" si="21"/>
        <v/>
      </c>
      <c r="AM88" s="540" t="str">
        <f>IFERROR(IF(F88="","",IF(AH88="Check Data ⚠","Check Data ⚠",VLOOKUP(AL88, 'G-3 Multipliers'!$P$2:$Q$6,2,FALSE))),"")</f>
        <v/>
      </c>
      <c r="AN88" s="513" t="str">
        <f t="shared" si="13"/>
        <v/>
      </c>
      <c r="AO88" s="239"/>
      <c r="AP88" s="240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1" t="str">
        <f>'A-1 Site Habitat Baseline'!AL88</f>
        <v/>
      </c>
      <c r="F89" s="520" t="str">
        <f>IF(E89="","",IF(ISNA(VLOOKUP($E89,'A-1 Site Habitat Baseline'!$D$1:$O$258,4,FALSE)),"",(VLOOKUP($E89,'A-1 Site Habitat Baseline'!$D$1:$O$258,4,FALSE))))</f>
        <v/>
      </c>
      <c r="G89" s="520" t="str">
        <f>IF(E89="","",IF(ISNA(VLOOKUP($E89,'A-1 Site Habitat Baseline'!$D$1:$O$258,5,FALSE)),"",(VLOOKUP($E89,'A-1 Site Habitat Baseline'!$D$1:$O$258,5,FALSE))))</f>
        <v/>
      </c>
      <c r="H89" s="520" t="str">
        <f>IF(E89="","",IF(ISNA(VLOOKUP($E89,'A-1 Site Habitat Baseline'!$D$1:$O$258,6,FALSE)),"",(VLOOKUP($E89,'A-1 Site Habitat Baseline'!$D$1:$O$258,6,FALSE))))</f>
        <v/>
      </c>
      <c r="I89" s="520" t="str">
        <f>IF(E89="","",IF(ISNA(VLOOKUP($E89,'A-1 Site Habitat Baseline'!$D$1:$O$258,7,FALSE)),"",(VLOOKUP($E89,'A-1 Site Habitat Baseline'!$D$1:$O$258,7,FALSE))))</f>
        <v/>
      </c>
      <c r="J89" s="520" t="str">
        <f>IF(E89="","",IF(ISNA(VLOOKUP($E89,'A-1 Site Habitat Baseline'!$D$1:$O$258,8,FALSE)),"",(VLOOKUP($E89,'A-1 Site Habitat Baseline'!$D$1:$O$258,8,FALSE))))</f>
        <v/>
      </c>
      <c r="K89" s="520" t="str">
        <f>IF(E89="","",IF(ISNA(VLOOKUP($E89,'A-1 Site Habitat Baseline'!$D$1:$O$258,9,FALSE)),"",(VLOOKUP($E89,'A-1 Site Habitat Baseline'!$D$1:$O$258,9,FALSE))))</f>
        <v/>
      </c>
      <c r="L89" s="520" t="str">
        <f>IF(E89="","",IF(ISNA(VLOOKUP($E89,'A-1 Site Habitat Baseline'!$D$1:$O$258,11,FALSE)),"",(VLOOKUP($E89,'A-1 Site Habitat Baseline'!$D$1:$O$258,11,FALSE))))</f>
        <v/>
      </c>
      <c r="M89" s="520" t="str">
        <f>IF(E89="","",IF(ISNA(VLOOKUP($E89,'A-1 Site Habitat Baseline'!$D$1:$O$258,12,FALSE)),"",(VLOOKUP($E89,'A-1 Site Habitat Baseline'!$D$1:$O$258,12,FALSE))))</f>
        <v/>
      </c>
      <c r="N89" s="532" t="str">
        <f>IF(E89="","",IF(ISNA(VLOOKUP($E89,'A-1 Site Habitat Baseline'!$D$1:$X$258,14,FALSE)),"",(VLOOKUP($E89,'A-1 Site Habitat Baseline'!$D$1:$X$258,14,FALSE))))</f>
        <v/>
      </c>
      <c r="O89" s="524" t="str">
        <f>IF(E89="","",IF(ISNA(VLOOKUP($E89,'A-1 Site Habitat Baseline'!$D$1:$X$258,16,FALSE)),"",(VLOOKUP($E89,'A-1 Site Habitat Baseline'!$D$1:$X$258,13,FALSE))))</f>
        <v/>
      </c>
      <c r="P89" s="237" t="str">
        <f>IFERROR(INDEX('G-1 All Habitats'!$AG$3:$AG$15,MATCH(Q89,'G-1 All Habitats'!$AF$3:$AF$15,0)),"")</f>
        <v/>
      </c>
      <c r="Q89" s="238" t="str">
        <f t="shared" si="14"/>
        <v/>
      </c>
      <c r="R89" s="238" t="str">
        <f t="shared" si="15"/>
        <v/>
      </c>
      <c r="S89" s="392" t="str">
        <f>IFERROR(INDEX('G-1 All Habitats'!$B$3:$B$129,MATCH(R89,'G-1 All Habitats'!$A$3:$A$129,0)),"")</f>
        <v/>
      </c>
      <c r="T89" s="498" t="str">
        <f t="shared" si="16"/>
        <v/>
      </c>
      <c r="U89" s="499" t="str">
        <f t="shared" si="17"/>
        <v/>
      </c>
      <c r="V89" s="537" t="str">
        <f t="shared" si="11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79"/>
      <c r="Z89" s="524" t="str">
        <f>IFERROR(INDEX('G-8 Condition Look up'!$A$3:$H$130,MATCH(S89,'G-8 Condition Look up'!$A$3:$A$130,0),MATCH(Y89,'G-8 Condition Look up'!$A$3:$H$3,0)),"")</f>
        <v/>
      </c>
      <c r="AA89" s="71"/>
      <c r="AB89" s="52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9" t="str">
        <f t="shared" si="12"/>
        <v/>
      </c>
      <c r="AE89" s="82"/>
      <c r="AF89" s="82"/>
      <c r="AG89" s="507" t="str">
        <f t="shared" si="18"/>
        <v/>
      </c>
      <c r="AH89" s="521" t="str">
        <f t="shared" si="19"/>
        <v/>
      </c>
      <c r="AI89" s="522" t="str">
        <f>IF(AH89="Check Data","Check Data",IFERROR(VLOOKUP(AH89,'G-4 Temporal multipliers'!$A$4:$C$36,3,FALSE),""))</f>
        <v/>
      </c>
      <c r="AJ89" s="498" t="str">
        <f>IF(S89="","",VLOOKUP(S89,'G-3 Multipliers'!$A$2:$E$129,4,FALSE))</f>
        <v/>
      </c>
      <c r="AK89" s="507" t="str">
        <f t="shared" si="20"/>
        <v/>
      </c>
      <c r="AL89" s="507" t="str">
        <f t="shared" si="21"/>
        <v/>
      </c>
      <c r="AM89" s="540" t="str">
        <f>IFERROR(IF(F89="","",IF(AH89="Check Data ⚠","Check Data ⚠",VLOOKUP(AL89, 'G-3 Multipliers'!$P$2:$Q$6,2,FALSE))),"")</f>
        <v/>
      </c>
      <c r="AN89" s="513" t="str">
        <f t="shared" si="13"/>
        <v/>
      </c>
      <c r="AO89" s="239"/>
      <c r="AP89" s="240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1" t="str">
        <f>'A-1 Site Habitat Baseline'!AL89</f>
        <v/>
      </c>
      <c r="F90" s="520" t="str">
        <f>IF(E90="","",IF(ISNA(VLOOKUP($E90,'A-1 Site Habitat Baseline'!$D$1:$O$258,4,FALSE)),"",(VLOOKUP($E90,'A-1 Site Habitat Baseline'!$D$1:$O$258,4,FALSE))))</f>
        <v/>
      </c>
      <c r="G90" s="520" t="str">
        <f>IF(E90="","",IF(ISNA(VLOOKUP($E90,'A-1 Site Habitat Baseline'!$D$1:$O$258,5,FALSE)),"",(VLOOKUP($E90,'A-1 Site Habitat Baseline'!$D$1:$O$258,5,FALSE))))</f>
        <v/>
      </c>
      <c r="H90" s="520" t="str">
        <f>IF(E90="","",IF(ISNA(VLOOKUP($E90,'A-1 Site Habitat Baseline'!$D$1:$O$258,6,FALSE)),"",(VLOOKUP($E90,'A-1 Site Habitat Baseline'!$D$1:$O$258,6,FALSE))))</f>
        <v/>
      </c>
      <c r="I90" s="520" t="str">
        <f>IF(E90="","",IF(ISNA(VLOOKUP($E90,'A-1 Site Habitat Baseline'!$D$1:$O$258,7,FALSE)),"",(VLOOKUP($E90,'A-1 Site Habitat Baseline'!$D$1:$O$258,7,FALSE))))</f>
        <v/>
      </c>
      <c r="J90" s="520" t="str">
        <f>IF(E90="","",IF(ISNA(VLOOKUP($E90,'A-1 Site Habitat Baseline'!$D$1:$O$258,8,FALSE)),"",(VLOOKUP($E90,'A-1 Site Habitat Baseline'!$D$1:$O$258,8,FALSE))))</f>
        <v/>
      </c>
      <c r="K90" s="520" t="str">
        <f>IF(E90="","",IF(ISNA(VLOOKUP($E90,'A-1 Site Habitat Baseline'!$D$1:$O$258,9,FALSE)),"",(VLOOKUP($E90,'A-1 Site Habitat Baseline'!$D$1:$O$258,9,FALSE))))</f>
        <v/>
      </c>
      <c r="L90" s="520" t="str">
        <f>IF(E90="","",IF(ISNA(VLOOKUP($E90,'A-1 Site Habitat Baseline'!$D$1:$O$258,11,FALSE)),"",(VLOOKUP($E90,'A-1 Site Habitat Baseline'!$D$1:$O$258,11,FALSE))))</f>
        <v/>
      </c>
      <c r="M90" s="520" t="str">
        <f>IF(E90="","",IF(ISNA(VLOOKUP($E90,'A-1 Site Habitat Baseline'!$D$1:$O$258,12,FALSE)),"",(VLOOKUP($E90,'A-1 Site Habitat Baseline'!$D$1:$O$258,12,FALSE))))</f>
        <v/>
      </c>
      <c r="N90" s="532" t="str">
        <f>IF(E90="","",IF(ISNA(VLOOKUP($E90,'A-1 Site Habitat Baseline'!$D$1:$X$258,14,FALSE)),"",(VLOOKUP($E90,'A-1 Site Habitat Baseline'!$D$1:$X$258,14,FALSE))))</f>
        <v/>
      </c>
      <c r="O90" s="524" t="str">
        <f>IF(E90="","",IF(ISNA(VLOOKUP($E90,'A-1 Site Habitat Baseline'!$D$1:$X$258,16,FALSE)),"",(VLOOKUP($E90,'A-1 Site Habitat Baseline'!$D$1:$X$258,13,FALSE))))</f>
        <v/>
      </c>
      <c r="P90" s="237" t="str">
        <f>IFERROR(INDEX('G-1 All Habitats'!$AG$3:$AG$15,MATCH(Q90,'G-1 All Habitats'!$AF$3:$AF$15,0)),"")</f>
        <v/>
      </c>
      <c r="Q90" s="238" t="str">
        <f t="shared" si="14"/>
        <v/>
      </c>
      <c r="R90" s="238" t="str">
        <f t="shared" si="15"/>
        <v/>
      </c>
      <c r="S90" s="392" t="str">
        <f>IFERROR(INDEX('G-1 All Habitats'!$B$3:$B$129,MATCH(R90,'G-1 All Habitats'!$A$3:$A$129,0)),"")</f>
        <v/>
      </c>
      <c r="T90" s="498" t="str">
        <f t="shared" si="16"/>
        <v/>
      </c>
      <c r="U90" s="499" t="str">
        <f t="shared" si="17"/>
        <v/>
      </c>
      <c r="V90" s="537" t="str">
        <f t="shared" si="11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79"/>
      <c r="Z90" s="524" t="str">
        <f>IFERROR(INDEX('G-8 Condition Look up'!$A$3:$H$130,MATCH(S90,'G-8 Condition Look up'!$A$3:$A$130,0),MATCH(Y90,'G-8 Condition Look up'!$A$3:$H$3,0)),"")</f>
        <v/>
      </c>
      <c r="AA90" s="71"/>
      <c r="AB90" s="52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9" t="str">
        <f t="shared" si="12"/>
        <v/>
      </c>
      <c r="AE90" s="82"/>
      <c r="AF90" s="82"/>
      <c r="AG90" s="507" t="str">
        <f t="shared" si="18"/>
        <v/>
      </c>
      <c r="AH90" s="521" t="str">
        <f t="shared" si="19"/>
        <v/>
      </c>
      <c r="AI90" s="522" t="str">
        <f>IF(AH90="Check Data","Check Data",IFERROR(VLOOKUP(AH90,'G-4 Temporal multipliers'!$A$4:$C$36,3,FALSE),""))</f>
        <v/>
      </c>
      <c r="AJ90" s="498" t="str">
        <f>IF(S90="","",VLOOKUP(S90,'G-3 Multipliers'!$A$2:$E$129,4,FALSE))</f>
        <v/>
      </c>
      <c r="AK90" s="507" t="str">
        <f t="shared" si="20"/>
        <v/>
      </c>
      <c r="AL90" s="507" t="str">
        <f t="shared" si="21"/>
        <v/>
      </c>
      <c r="AM90" s="540" t="str">
        <f>IFERROR(IF(F90="","",IF(AH90="Check Data ⚠","Check Data ⚠",VLOOKUP(AL90, 'G-3 Multipliers'!$P$2:$Q$6,2,FALSE))),"")</f>
        <v/>
      </c>
      <c r="AN90" s="513" t="str">
        <f t="shared" si="13"/>
        <v/>
      </c>
      <c r="AO90" s="239"/>
      <c r="AP90" s="240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1" t="str">
        <f>'A-1 Site Habitat Baseline'!AL90</f>
        <v/>
      </c>
      <c r="F91" s="520" t="str">
        <f>IF(E91="","",IF(ISNA(VLOOKUP($E91,'A-1 Site Habitat Baseline'!$D$1:$O$258,4,FALSE)),"",(VLOOKUP($E91,'A-1 Site Habitat Baseline'!$D$1:$O$258,4,FALSE))))</f>
        <v/>
      </c>
      <c r="G91" s="520" t="str">
        <f>IF(E91="","",IF(ISNA(VLOOKUP($E91,'A-1 Site Habitat Baseline'!$D$1:$O$258,5,FALSE)),"",(VLOOKUP($E91,'A-1 Site Habitat Baseline'!$D$1:$O$258,5,FALSE))))</f>
        <v/>
      </c>
      <c r="H91" s="520" t="str">
        <f>IF(E91="","",IF(ISNA(VLOOKUP($E91,'A-1 Site Habitat Baseline'!$D$1:$O$258,6,FALSE)),"",(VLOOKUP($E91,'A-1 Site Habitat Baseline'!$D$1:$O$258,6,FALSE))))</f>
        <v/>
      </c>
      <c r="I91" s="520" t="str">
        <f>IF(E91="","",IF(ISNA(VLOOKUP($E91,'A-1 Site Habitat Baseline'!$D$1:$O$258,7,FALSE)),"",(VLOOKUP($E91,'A-1 Site Habitat Baseline'!$D$1:$O$258,7,FALSE))))</f>
        <v/>
      </c>
      <c r="J91" s="520" t="str">
        <f>IF(E91="","",IF(ISNA(VLOOKUP($E91,'A-1 Site Habitat Baseline'!$D$1:$O$258,8,FALSE)),"",(VLOOKUP($E91,'A-1 Site Habitat Baseline'!$D$1:$O$258,8,FALSE))))</f>
        <v/>
      </c>
      <c r="K91" s="520" t="str">
        <f>IF(E91="","",IF(ISNA(VLOOKUP($E91,'A-1 Site Habitat Baseline'!$D$1:$O$258,9,FALSE)),"",(VLOOKUP($E91,'A-1 Site Habitat Baseline'!$D$1:$O$258,9,FALSE))))</f>
        <v/>
      </c>
      <c r="L91" s="520" t="str">
        <f>IF(E91="","",IF(ISNA(VLOOKUP($E91,'A-1 Site Habitat Baseline'!$D$1:$O$258,11,FALSE)),"",(VLOOKUP($E91,'A-1 Site Habitat Baseline'!$D$1:$O$258,11,FALSE))))</f>
        <v/>
      </c>
      <c r="M91" s="520" t="str">
        <f>IF(E91="","",IF(ISNA(VLOOKUP($E91,'A-1 Site Habitat Baseline'!$D$1:$O$258,12,FALSE)),"",(VLOOKUP($E91,'A-1 Site Habitat Baseline'!$D$1:$O$258,12,FALSE))))</f>
        <v/>
      </c>
      <c r="N91" s="532" t="str">
        <f>IF(E91="","",IF(ISNA(VLOOKUP($E91,'A-1 Site Habitat Baseline'!$D$1:$X$258,14,FALSE)),"",(VLOOKUP($E91,'A-1 Site Habitat Baseline'!$D$1:$X$258,14,FALSE))))</f>
        <v/>
      </c>
      <c r="O91" s="524" t="str">
        <f>IF(E91="","",IF(ISNA(VLOOKUP($E91,'A-1 Site Habitat Baseline'!$D$1:$X$258,16,FALSE)),"",(VLOOKUP($E91,'A-1 Site Habitat Baseline'!$D$1:$X$258,13,FALSE))))</f>
        <v/>
      </c>
      <c r="P91" s="237" t="str">
        <f>IFERROR(INDEX('G-1 All Habitats'!$AG$3:$AG$15,MATCH(Q91,'G-1 All Habitats'!$AF$3:$AF$15,0)),"")</f>
        <v/>
      </c>
      <c r="Q91" s="238" t="str">
        <f t="shared" si="14"/>
        <v/>
      </c>
      <c r="R91" s="238" t="str">
        <f t="shared" si="15"/>
        <v/>
      </c>
      <c r="S91" s="392" t="str">
        <f>IFERROR(INDEX('G-1 All Habitats'!$B$3:$B$129,MATCH(R91,'G-1 All Habitats'!$A$3:$A$129,0)),"")</f>
        <v/>
      </c>
      <c r="T91" s="498" t="str">
        <f t="shared" si="16"/>
        <v/>
      </c>
      <c r="U91" s="499" t="str">
        <f t="shared" si="17"/>
        <v/>
      </c>
      <c r="V91" s="537" t="str">
        <f t="shared" si="11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79"/>
      <c r="Z91" s="524" t="str">
        <f>IFERROR(INDEX('G-8 Condition Look up'!$A$3:$H$130,MATCH(S91,'G-8 Condition Look up'!$A$3:$A$130,0),MATCH(Y91,'G-8 Condition Look up'!$A$3:$H$3,0)),"")</f>
        <v/>
      </c>
      <c r="AA91" s="71"/>
      <c r="AB91" s="52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9" t="str">
        <f t="shared" si="12"/>
        <v/>
      </c>
      <c r="AE91" s="82"/>
      <c r="AF91" s="82"/>
      <c r="AG91" s="507" t="str">
        <f t="shared" si="18"/>
        <v/>
      </c>
      <c r="AH91" s="521" t="str">
        <f t="shared" si="19"/>
        <v/>
      </c>
      <c r="AI91" s="522" t="str">
        <f>IF(AH91="Check Data","Check Data",IFERROR(VLOOKUP(AH91,'G-4 Temporal multipliers'!$A$4:$C$36,3,FALSE),""))</f>
        <v/>
      </c>
      <c r="AJ91" s="498" t="str">
        <f>IF(S91="","",VLOOKUP(S91,'G-3 Multipliers'!$A$2:$E$129,4,FALSE))</f>
        <v/>
      </c>
      <c r="AK91" s="507" t="str">
        <f t="shared" si="20"/>
        <v/>
      </c>
      <c r="AL91" s="507" t="str">
        <f t="shared" si="21"/>
        <v/>
      </c>
      <c r="AM91" s="540" t="str">
        <f>IFERROR(IF(F91="","",IF(AH91="Check Data ⚠","Check Data ⚠",VLOOKUP(AL91, 'G-3 Multipliers'!$P$2:$Q$6,2,FALSE))),"")</f>
        <v/>
      </c>
      <c r="AN91" s="513" t="str">
        <f t="shared" si="13"/>
        <v/>
      </c>
      <c r="AO91" s="239"/>
      <c r="AP91" s="240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1" t="str">
        <f>'A-1 Site Habitat Baseline'!AL91</f>
        <v/>
      </c>
      <c r="F92" s="520" t="str">
        <f>IF(E92="","",IF(ISNA(VLOOKUP($E92,'A-1 Site Habitat Baseline'!$D$1:$O$258,4,FALSE)),"",(VLOOKUP($E92,'A-1 Site Habitat Baseline'!$D$1:$O$258,4,FALSE))))</f>
        <v/>
      </c>
      <c r="G92" s="520" t="str">
        <f>IF(E92="","",IF(ISNA(VLOOKUP($E92,'A-1 Site Habitat Baseline'!$D$1:$O$258,5,FALSE)),"",(VLOOKUP($E92,'A-1 Site Habitat Baseline'!$D$1:$O$258,5,FALSE))))</f>
        <v/>
      </c>
      <c r="H92" s="520" t="str">
        <f>IF(E92="","",IF(ISNA(VLOOKUP($E92,'A-1 Site Habitat Baseline'!$D$1:$O$258,6,FALSE)),"",(VLOOKUP($E92,'A-1 Site Habitat Baseline'!$D$1:$O$258,6,FALSE))))</f>
        <v/>
      </c>
      <c r="I92" s="520" t="str">
        <f>IF(E92="","",IF(ISNA(VLOOKUP($E92,'A-1 Site Habitat Baseline'!$D$1:$O$258,7,FALSE)),"",(VLOOKUP($E92,'A-1 Site Habitat Baseline'!$D$1:$O$258,7,FALSE))))</f>
        <v/>
      </c>
      <c r="J92" s="520" t="str">
        <f>IF(E92="","",IF(ISNA(VLOOKUP($E92,'A-1 Site Habitat Baseline'!$D$1:$O$258,8,FALSE)),"",(VLOOKUP($E92,'A-1 Site Habitat Baseline'!$D$1:$O$258,8,FALSE))))</f>
        <v/>
      </c>
      <c r="K92" s="520" t="str">
        <f>IF(E92="","",IF(ISNA(VLOOKUP($E92,'A-1 Site Habitat Baseline'!$D$1:$O$258,9,FALSE)),"",(VLOOKUP($E92,'A-1 Site Habitat Baseline'!$D$1:$O$258,9,FALSE))))</f>
        <v/>
      </c>
      <c r="L92" s="520" t="str">
        <f>IF(E92="","",IF(ISNA(VLOOKUP($E92,'A-1 Site Habitat Baseline'!$D$1:$O$258,11,FALSE)),"",(VLOOKUP($E92,'A-1 Site Habitat Baseline'!$D$1:$O$258,11,FALSE))))</f>
        <v/>
      </c>
      <c r="M92" s="520" t="str">
        <f>IF(E92="","",IF(ISNA(VLOOKUP($E92,'A-1 Site Habitat Baseline'!$D$1:$O$258,12,FALSE)),"",(VLOOKUP($E92,'A-1 Site Habitat Baseline'!$D$1:$O$258,12,FALSE))))</f>
        <v/>
      </c>
      <c r="N92" s="532" t="str">
        <f>IF(E92="","",IF(ISNA(VLOOKUP($E92,'A-1 Site Habitat Baseline'!$D$1:$X$258,14,FALSE)),"",(VLOOKUP($E92,'A-1 Site Habitat Baseline'!$D$1:$X$258,14,FALSE))))</f>
        <v/>
      </c>
      <c r="O92" s="524" t="str">
        <f>IF(E92="","",IF(ISNA(VLOOKUP($E92,'A-1 Site Habitat Baseline'!$D$1:$X$258,16,FALSE)),"",(VLOOKUP($E92,'A-1 Site Habitat Baseline'!$D$1:$X$258,13,FALSE))))</f>
        <v/>
      </c>
      <c r="P92" s="237" t="str">
        <f>IFERROR(INDEX('G-1 All Habitats'!$AG$3:$AG$15,MATCH(Q92,'G-1 All Habitats'!$AF$3:$AF$15,0)),"")</f>
        <v/>
      </c>
      <c r="Q92" s="238" t="str">
        <f t="shared" si="14"/>
        <v/>
      </c>
      <c r="R92" s="238" t="str">
        <f t="shared" si="15"/>
        <v/>
      </c>
      <c r="S92" s="392" t="str">
        <f>IFERROR(INDEX('G-1 All Habitats'!$B$3:$B$129,MATCH(R92,'G-1 All Habitats'!$A$3:$A$129,0)),"")</f>
        <v/>
      </c>
      <c r="T92" s="498" t="str">
        <f t="shared" si="16"/>
        <v/>
      </c>
      <c r="U92" s="499" t="str">
        <f t="shared" si="17"/>
        <v/>
      </c>
      <c r="V92" s="537" t="str">
        <f t="shared" si="11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79"/>
      <c r="Z92" s="524" t="str">
        <f>IFERROR(INDEX('G-8 Condition Look up'!$A$3:$H$130,MATCH(S92,'G-8 Condition Look up'!$A$3:$A$130,0),MATCH(Y92,'G-8 Condition Look up'!$A$3:$H$3,0)),"")</f>
        <v/>
      </c>
      <c r="AA92" s="71"/>
      <c r="AB92" s="52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9" t="str">
        <f t="shared" si="12"/>
        <v/>
      </c>
      <c r="AE92" s="82"/>
      <c r="AF92" s="82"/>
      <c r="AG92" s="507" t="str">
        <f t="shared" si="18"/>
        <v/>
      </c>
      <c r="AH92" s="521" t="str">
        <f t="shared" si="19"/>
        <v/>
      </c>
      <c r="AI92" s="522" t="str">
        <f>IF(AH92="Check Data","Check Data",IFERROR(VLOOKUP(AH92,'G-4 Temporal multipliers'!$A$4:$C$36,3,FALSE),""))</f>
        <v/>
      </c>
      <c r="AJ92" s="498" t="str">
        <f>IF(S92="","",VLOOKUP(S92,'G-3 Multipliers'!$A$2:$E$129,4,FALSE))</f>
        <v/>
      </c>
      <c r="AK92" s="507" t="str">
        <f t="shared" si="20"/>
        <v/>
      </c>
      <c r="AL92" s="507" t="str">
        <f t="shared" si="21"/>
        <v/>
      </c>
      <c r="AM92" s="540" t="str">
        <f>IFERROR(IF(F92="","",IF(AH92="Check Data ⚠","Check Data ⚠",VLOOKUP(AL92, 'G-3 Multipliers'!$P$2:$Q$6,2,FALSE))),"")</f>
        <v/>
      </c>
      <c r="AN92" s="513" t="str">
        <f t="shared" si="13"/>
        <v/>
      </c>
      <c r="AO92" s="239"/>
      <c r="AP92" s="240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1" t="str">
        <f>'A-1 Site Habitat Baseline'!AL92</f>
        <v/>
      </c>
      <c r="F93" s="520" t="str">
        <f>IF(E93="","",IF(ISNA(VLOOKUP($E93,'A-1 Site Habitat Baseline'!$D$1:$O$258,4,FALSE)),"",(VLOOKUP($E93,'A-1 Site Habitat Baseline'!$D$1:$O$258,4,FALSE))))</f>
        <v/>
      </c>
      <c r="G93" s="520" t="str">
        <f>IF(E93="","",IF(ISNA(VLOOKUP($E93,'A-1 Site Habitat Baseline'!$D$1:$O$258,5,FALSE)),"",(VLOOKUP($E93,'A-1 Site Habitat Baseline'!$D$1:$O$258,5,FALSE))))</f>
        <v/>
      </c>
      <c r="H93" s="520" t="str">
        <f>IF(E93="","",IF(ISNA(VLOOKUP($E93,'A-1 Site Habitat Baseline'!$D$1:$O$258,6,FALSE)),"",(VLOOKUP($E93,'A-1 Site Habitat Baseline'!$D$1:$O$258,6,FALSE))))</f>
        <v/>
      </c>
      <c r="I93" s="520" t="str">
        <f>IF(E93="","",IF(ISNA(VLOOKUP($E93,'A-1 Site Habitat Baseline'!$D$1:$O$258,7,FALSE)),"",(VLOOKUP($E93,'A-1 Site Habitat Baseline'!$D$1:$O$258,7,FALSE))))</f>
        <v/>
      </c>
      <c r="J93" s="520" t="str">
        <f>IF(E93="","",IF(ISNA(VLOOKUP($E93,'A-1 Site Habitat Baseline'!$D$1:$O$258,8,FALSE)),"",(VLOOKUP($E93,'A-1 Site Habitat Baseline'!$D$1:$O$258,8,FALSE))))</f>
        <v/>
      </c>
      <c r="K93" s="520" t="str">
        <f>IF(E93="","",IF(ISNA(VLOOKUP($E93,'A-1 Site Habitat Baseline'!$D$1:$O$258,9,FALSE)),"",(VLOOKUP($E93,'A-1 Site Habitat Baseline'!$D$1:$O$258,9,FALSE))))</f>
        <v/>
      </c>
      <c r="L93" s="520" t="str">
        <f>IF(E93="","",IF(ISNA(VLOOKUP($E93,'A-1 Site Habitat Baseline'!$D$1:$O$258,11,FALSE)),"",(VLOOKUP($E93,'A-1 Site Habitat Baseline'!$D$1:$O$258,11,FALSE))))</f>
        <v/>
      </c>
      <c r="M93" s="520" t="str">
        <f>IF(E93="","",IF(ISNA(VLOOKUP($E93,'A-1 Site Habitat Baseline'!$D$1:$O$258,12,FALSE)),"",(VLOOKUP($E93,'A-1 Site Habitat Baseline'!$D$1:$O$258,12,FALSE))))</f>
        <v/>
      </c>
      <c r="N93" s="532" t="str">
        <f>IF(E93="","",IF(ISNA(VLOOKUP($E93,'A-1 Site Habitat Baseline'!$D$1:$X$258,14,FALSE)),"",(VLOOKUP($E93,'A-1 Site Habitat Baseline'!$D$1:$X$258,14,FALSE))))</f>
        <v/>
      </c>
      <c r="O93" s="524" t="str">
        <f>IF(E93="","",IF(ISNA(VLOOKUP($E93,'A-1 Site Habitat Baseline'!$D$1:$X$258,16,FALSE)),"",(VLOOKUP($E93,'A-1 Site Habitat Baseline'!$D$1:$X$258,13,FALSE))))</f>
        <v/>
      </c>
      <c r="P93" s="237" t="str">
        <f>IFERROR(INDEX('G-1 All Habitats'!$AG$3:$AG$15,MATCH(Q93,'G-1 All Habitats'!$AF$3:$AF$15,0)),"")</f>
        <v/>
      </c>
      <c r="Q93" s="238" t="str">
        <f t="shared" si="14"/>
        <v/>
      </c>
      <c r="R93" s="238" t="str">
        <f t="shared" si="15"/>
        <v/>
      </c>
      <c r="S93" s="392" t="str">
        <f>IFERROR(INDEX('G-1 All Habitats'!$B$3:$B$129,MATCH(R93,'G-1 All Habitats'!$A$3:$A$129,0)),"")</f>
        <v/>
      </c>
      <c r="T93" s="498" t="str">
        <f t="shared" si="16"/>
        <v/>
      </c>
      <c r="U93" s="499" t="str">
        <f t="shared" si="17"/>
        <v/>
      </c>
      <c r="V93" s="537" t="str">
        <f t="shared" si="11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79"/>
      <c r="Z93" s="524" t="str">
        <f>IFERROR(INDEX('G-8 Condition Look up'!$A$3:$H$130,MATCH(S93,'G-8 Condition Look up'!$A$3:$A$130,0),MATCH(Y93,'G-8 Condition Look up'!$A$3:$H$3,0)),"")</f>
        <v/>
      </c>
      <c r="AA93" s="71"/>
      <c r="AB93" s="52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9" t="str">
        <f t="shared" si="12"/>
        <v/>
      </c>
      <c r="AE93" s="82"/>
      <c r="AF93" s="82"/>
      <c r="AG93" s="507" t="str">
        <f t="shared" si="18"/>
        <v/>
      </c>
      <c r="AH93" s="521" t="str">
        <f t="shared" si="19"/>
        <v/>
      </c>
      <c r="AI93" s="522" t="str">
        <f>IF(AH93="Check Data","Check Data",IFERROR(VLOOKUP(AH93,'G-4 Temporal multipliers'!$A$4:$C$36,3,FALSE),""))</f>
        <v/>
      </c>
      <c r="AJ93" s="498" t="str">
        <f>IF(S93="","",VLOOKUP(S93,'G-3 Multipliers'!$A$2:$E$129,4,FALSE))</f>
        <v/>
      </c>
      <c r="AK93" s="507" t="str">
        <f t="shared" si="20"/>
        <v/>
      </c>
      <c r="AL93" s="507" t="str">
        <f t="shared" si="21"/>
        <v/>
      </c>
      <c r="AM93" s="540" t="str">
        <f>IFERROR(IF(F93="","",IF(AH93="Check Data ⚠","Check Data ⚠",VLOOKUP(AL93, 'G-3 Multipliers'!$P$2:$Q$6,2,FALSE))),"")</f>
        <v/>
      </c>
      <c r="AN93" s="513" t="str">
        <f t="shared" si="13"/>
        <v/>
      </c>
      <c r="AO93" s="239"/>
      <c r="AP93" s="240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1" t="str">
        <f>'A-1 Site Habitat Baseline'!AL93</f>
        <v/>
      </c>
      <c r="F94" s="520" t="str">
        <f>IF(E94="","",IF(ISNA(VLOOKUP($E94,'A-1 Site Habitat Baseline'!$D$1:$O$258,4,FALSE)),"",(VLOOKUP($E94,'A-1 Site Habitat Baseline'!$D$1:$O$258,4,FALSE))))</f>
        <v/>
      </c>
      <c r="G94" s="520" t="str">
        <f>IF(E94="","",IF(ISNA(VLOOKUP($E94,'A-1 Site Habitat Baseline'!$D$1:$O$258,5,FALSE)),"",(VLOOKUP($E94,'A-1 Site Habitat Baseline'!$D$1:$O$258,5,FALSE))))</f>
        <v/>
      </c>
      <c r="H94" s="520" t="str">
        <f>IF(E94="","",IF(ISNA(VLOOKUP($E94,'A-1 Site Habitat Baseline'!$D$1:$O$258,6,FALSE)),"",(VLOOKUP($E94,'A-1 Site Habitat Baseline'!$D$1:$O$258,6,FALSE))))</f>
        <v/>
      </c>
      <c r="I94" s="520" t="str">
        <f>IF(E94="","",IF(ISNA(VLOOKUP($E94,'A-1 Site Habitat Baseline'!$D$1:$O$258,7,FALSE)),"",(VLOOKUP($E94,'A-1 Site Habitat Baseline'!$D$1:$O$258,7,FALSE))))</f>
        <v/>
      </c>
      <c r="J94" s="520" t="str">
        <f>IF(E94="","",IF(ISNA(VLOOKUP($E94,'A-1 Site Habitat Baseline'!$D$1:$O$258,8,FALSE)),"",(VLOOKUP($E94,'A-1 Site Habitat Baseline'!$D$1:$O$258,8,FALSE))))</f>
        <v/>
      </c>
      <c r="K94" s="520" t="str">
        <f>IF(E94="","",IF(ISNA(VLOOKUP($E94,'A-1 Site Habitat Baseline'!$D$1:$O$258,9,FALSE)),"",(VLOOKUP($E94,'A-1 Site Habitat Baseline'!$D$1:$O$258,9,FALSE))))</f>
        <v/>
      </c>
      <c r="L94" s="520" t="str">
        <f>IF(E94="","",IF(ISNA(VLOOKUP($E94,'A-1 Site Habitat Baseline'!$D$1:$O$258,11,FALSE)),"",(VLOOKUP($E94,'A-1 Site Habitat Baseline'!$D$1:$O$258,11,FALSE))))</f>
        <v/>
      </c>
      <c r="M94" s="520" t="str">
        <f>IF(E94="","",IF(ISNA(VLOOKUP($E94,'A-1 Site Habitat Baseline'!$D$1:$O$258,12,FALSE)),"",(VLOOKUP($E94,'A-1 Site Habitat Baseline'!$D$1:$O$258,12,FALSE))))</f>
        <v/>
      </c>
      <c r="N94" s="532" t="str">
        <f>IF(E94="","",IF(ISNA(VLOOKUP($E94,'A-1 Site Habitat Baseline'!$D$1:$X$258,14,FALSE)),"",(VLOOKUP($E94,'A-1 Site Habitat Baseline'!$D$1:$X$258,14,FALSE))))</f>
        <v/>
      </c>
      <c r="O94" s="524" t="str">
        <f>IF(E94="","",IF(ISNA(VLOOKUP($E94,'A-1 Site Habitat Baseline'!$D$1:$X$258,16,FALSE)),"",(VLOOKUP($E94,'A-1 Site Habitat Baseline'!$D$1:$X$258,13,FALSE))))</f>
        <v/>
      </c>
      <c r="P94" s="237" t="str">
        <f>IFERROR(INDEX('G-1 All Habitats'!$AG$3:$AG$15,MATCH(Q94,'G-1 All Habitats'!$AF$3:$AF$15,0)),"")</f>
        <v/>
      </c>
      <c r="Q94" s="238" t="str">
        <f t="shared" si="14"/>
        <v/>
      </c>
      <c r="R94" s="238" t="str">
        <f t="shared" si="15"/>
        <v/>
      </c>
      <c r="S94" s="392" t="str">
        <f>IFERROR(INDEX('G-1 All Habitats'!$B$3:$B$129,MATCH(R94,'G-1 All Habitats'!$A$3:$A$129,0)),"")</f>
        <v/>
      </c>
      <c r="T94" s="498" t="str">
        <f t="shared" si="16"/>
        <v/>
      </c>
      <c r="U94" s="499" t="str">
        <f t="shared" si="17"/>
        <v/>
      </c>
      <c r="V94" s="537" t="str">
        <f t="shared" si="11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79"/>
      <c r="Z94" s="524" t="str">
        <f>IFERROR(INDEX('G-8 Condition Look up'!$A$3:$H$130,MATCH(S94,'G-8 Condition Look up'!$A$3:$A$130,0),MATCH(Y94,'G-8 Condition Look up'!$A$3:$H$3,0)),"")</f>
        <v/>
      </c>
      <c r="AA94" s="71"/>
      <c r="AB94" s="52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9" t="str">
        <f t="shared" si="12"/>
        <v/>
      </c>
      <c r="AE94" s="82"/>
      <c r="AF94" s="82"/>
      <c r="AG94" s="507" t="str">
        <f t="shared" si="18"/>
        <v/>
      </c>
      <c r="AH94" s="521" t="str">
        <f t="shared" si="19"/>
        <v/>
      </c>
      <c r="AI94" s="522" t="str">
        <f>IF(AH94="Check Data","Check Data",IFERROR(VLOOKUP(AH94,'G-4 Temporal multipliers'!$A$4:$C$36,3,FALSE),""))</f>
        <v/>
      </c>
      <c r="AJ94" s="498" t="str">
        <f>IF(S94="","",VLOOKUP(S94,'G-3 Multipliers'!$A$2:$E$129,4,FALSE))</f>
        <v/>
      </c>
      <c r="AK94" s="507" t="str">
        <f t="shared" si="20"/>
        <v/>
      </c>
      <c r="AL94" s="507" t="str">
        <f t="shared" si="21"/>
        <v/>
      </c>
      <c r="AM94" s="540" t="str">
        <f>IFERROR(IF(F94="","",IF(AH94="Check Data ⚠","Check Data ⚠",VLOOKUP(AL94, 'G-3 Multipliers'!$P$2:$Q$6,2,FALSE))),"")</f>
        <v/>
      </c>
      <c r="AN94" s="513" t="str">
        <f t="shared" si="13"/>
        <v/>
      </c>
      <c r="AO94" s="239"/>
      <c r="AP94" s="240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1" t="str">
        <f>'A-1 Site Habitat Baseline'!AL94</f>
        <v/>
      </c>
      <c r="F95" s="520" t="str">
        <f>IF(E95="","",IF(ISNA(VLOOKUP($E95,'A-1 Site Habitat Baseline'!$D$1:$O$258,4,FALSE)),"",(VLOOKUP($E95,'A-1 Site Habitat Baseline'!$D$1:$O$258,4,FALSE))))</f>
        <v/>
      </c>
      <c r="G95" s="520" t="str">
        <f>IF(E95="","",IF(ISNA(VLOOKUP($E95,'A-1 Site Habitat Baseline'!$D$1:$O$258,5,FALSE)),"",(VLOOKUP($E95,'A-1 Site Habitat Baseline'!$D$1:$O$258,5,FALSE))))</f>
        <v/>
      </c>
      <c r="H95" s="520" t="str">
        <f>IF(E95="","",IF(ISNA(VLOOKUP($E95,'A-1 Site Habitat Baseline'!$D$1:$O$258,6,FALSE)),"",(VLOOKUP($E95,'A-1 Site Habitat Baseline'!$D$1:$O$258,6,FALSE))))</f>
        <v/>
      </c>
      <c r="I95" s="520" t="str">
        <f>IF(E95="","",IF(ISNA(VLOOKUP($E95,'A-1 Site Habitat Baseline'!$D$1:$O$258,7,FALSE)),"",(VLOOKUP($E95,'A-1 Site Habitat Baseline'!$D$1:$O$258,7,FALSE))))</f>
        <v/>
      </c>
      <c r="J95" s="520" t="str">
        <f>IF(E95="","",IF(ISNA(VLOOKUP($E95,'A-1 Site Habitat Baseline'!$D$1:$O$258,8,FALSE)),"",(VLOOKUP($E95,'A-1 Site Habitat Baseline'!$D$1:$O$258,8,FALSE))))</f>
        <v/>
      </c>
      <c r="K95" s="520" t="str">
        <f>IF(E95="","",IF(ISNA(VLOOKUP($E95,'A-1 Site Habitat Baseline'!$D$1:$O$258,9,FALSE)),"",(VLOOKUP($E95,'A-1 Site Habitat Baseline'!$D$1:$O$258,9,FALSE))))</f>
        <v/>
      </c>
      <c r="L95" s="520" t="str">
        <f>IF(E95="","",IF(ISNA(VLOOKUP($E95,'A-1 Site Habitat Baseline'!$D$1:$O$258,11,FALSE)),"",(VLOOKUP($E95,'A-1 Site Habitat Baseline'!$D$1:$O$258,11,FALSE))))</f>
        <v/>
      </c>
      <c r="M95" s="520" t="str">
        <f>IF(E95="","",IF(ISNA(VLOOKUP($E95,'A-1 Site Habitat Baseline'!$D$1:$O$258,12,FALSE)),"",(VLOOKUP($E95,'A-1 Site Habitat Baseline'!$D$1:$O$258,12,FALSE))))</f>
        <v/>
      </c>
      <c r="N95" s="532" t="str">
        <f>IF(E95="","",IF(ISNA(VLOOKUP($E95,'A-1 Site Habitat Baseline'!$D$1:$X$258,14,FALSE)),"",(VLOOKUP($E95,'A-1 Site Habitat Baseline'!$D$1:$X$258,14,FALSE))))</f>
        <v/>
      </c>
      <c r="O95" s="524" t="str">
        <f>IF(E95="","",IF(ISNA(VLOOKUP($E95,'A-1 Site Habitat Baseline'!$D$1:$X$258,16,FALSE)),"",(VLOOKUP($E95,'A-1 Site Habitat Baseline'!$D$1:$X$258,13,FALSE))))</f>
        <v/>
      </c>
      <c r="P95" s="237" t="str">
        <f>IFERROR(INDEX('G-1 All Habitats'!$AG$3:$AG$15,MATCH(Q95,'G-1 All Habitats'!$AF$3:$AF$15,0)),"")</f>
        <v/>
      </c>
      <c r="Q95" s="238" t="str">
        <f t="shared" si="14"/>
        <v/>
      </c>
      <c r="R95" s="238" t="str">
        <f t="shared" si="15"/>
        <v/>
      </c>
      <c r="S95" s="392" t="str">
        <f>IFERROR(INDEX('G-1 All Habitats'!$B$3:$B$129,MATCH(R95,'G-1 All Habitats'!$A$3:$A$129,0)),"")</f>
        <v/>
      </c>
      <c r="T95" s="498" t="str">
        <f t="shared" si="16"/>
        <v/>
      </c>
      <c r="U95" s="499" t="str">
        <f t="shared" si="17"/>
        <v/>
      </c>
      <c r="V95" s="537" t="str">
        <f t="shared" si="11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79"/>
      <c r="Z95" s="524" t="str">
        <f>IFERROR(INDEX('G-8 Condition Look up'!$A$3:$H$130,MATCH(S95,'G-8 Condition Look up'!$A$3:$A$130,0),MATCH(Y95,'G-8 Condition Look up'!$A$3:$H$3,0)),"")</f>
        <v/>
      </c>
      <c r="AA95" s="71"/>
      <c r="AB95" s="52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9" t="str">
        <f t="shared" si="12"/>
        <v/>
      </c>
      <c r="AE95" s="82"/>
      <c r="AF95" s="82"/>
      <c r="AG95" s="507" t="str">
        <f t="shared" si="18"/>
        <v/>
      </c>
      <c r="AH95" s="521" t="str">
        <f t="shared" si="19"/>
        <v/>
      </c>
      <c r="AI95" s="522" t="str">
        <f>IF(AH95="Check Data","Check Data",IFERROR(VLOOKUP(AH95,'G-4 Temporal multipliers'!$A$4:$C$36,3,FALSE),""))</f>
        <v/>
      </c>
      <c r="AJ95" s="498" t="str">
        <f>IF(S95="","",VLOOKUP(S95,'G-3 Multipliers'!$A$2:$E$129,4,FALSE))</f>
        <v/>
      </c>
      <c r="AK95" s="507" t="str">
        <f t="shared" si="20"/>
        <v/>
      </c>
      <c r="AL95" s="507" t="str">
        <f t="shared" si="21"/>
        <v/>
      </c>
      <c r="AM95" s="540" t="str">
        <f>IFERROR(IF(F95="","",IF(AH95="Check Data ⚠","Check Data ⚠",VLOOKUP(AL95, 'G-3 Multipliers'!$P$2:$Q$6,2,FALSE))),"")</f>
        <v/>
      </c>
      <c r="AN95" s="513" t="str">
        <f t="shared" si="13"/>
        <v/>
      </c>
      <c r="AO95" s="239"/>
      <c r="AP95" s="240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1" t="str">
        <f>'A-1 Site Habitat Baseline'!AL95</f>
        <v/>
      </c>
      <c r="F96" s="520" t="str">
        <f>IF(E96="","",IF(ISNA(VLOOKUP($E96,'A-1 Site Habitat Baseline'!$D$1:$O$258,4,FALSE)),"",(VLOOKUP($E96,'A-1 Site Habitat Baseline'!$D$1:$O$258,4,FALSE))))</f>
        <v/>
      </c>
      <c r="G96" s="520" t="str">
        <f>IF(E96="","",IF(ISNA(VLOOKUP($E96,'A-1 Site Habitat Baseline'!$D$1:$O$258,5,FALSE)),"",(VLOOKUP($E96,'A-1 Site Habitat Baseline'!$D$1:$O$258,5,FALSE))))</f>
        <v/>
      </c>
      <c r="H96" s="520" t="str">
        <f>IF(E96="","",IF(ISNA(VLOOKUP($E96,'A-1 Site Habitat Baseline'!$D$1:$O$258,6,FALSE)),"",(VLOOKUP($E96,'A-1 Site Habitat Baseline'!$D$1:$O$258,6,FALSE))))</f>
        <v/>
      </c>
      <c r="I96" s="520" t="str">
        <f>IF(E96="","",IF(ISNA(VLOOKUP($E96,'A-1 Site Habitat Baseline'!$D$1:$O$258,7,FALSE)),"",(VLOOKUP($E96,'A-1 Site Habitat Baseline'!$D$1:$O$258,7,FALSE))))</f>
        <v/>
      </c>
      <c r="J96" s="520" t="str">
        <f>IF(E96="","",IF(ISNA(VLOOKUP($E96,'A-1 Site Habitat Baseline'!$D$1:$O$258,8,FALSE)),"",(VLOOKUP($E96,'A-1 Site Habitat Baseline'!$D$1:$O$258,8,FALSE))))</f>
        <v/>
      </c>
      <c r="K96" s="520" t="str">
        <f>IF(E96="","",IF(ISNA(VLOOKUP($E96,'A-1 Site Habitat Baseline'!$D$1:$O$258,9,FALSE)),"",(VLOOKUP($E96,'A-1 Site Habitat Baseline'!$D$1:$O$258,9,FALSE))))</f>
        <v/>
      </c>
      <c r="L96" s="520" t="str">
        <f>IF(E96="","",IF(ISNA(VLOOKUP($E96,'A-1 Site Habitat Baseline'!$D$1:$O$258,11,FALSE)),"",(VLOOKUP($E96,'A-1 Site Habitat Baseline'!$D$1:$O$258,11,FALSE))))</f>
        <v/>
      </c>
      <c r="M96" s="520" t="str">
        <f>IF(E96="","",IF(ISNA(VLOOKUP($E96,'A-1 Site Habitat Baseline'!$D$1:$O$258,12,FALSE)),"",(VLOOKUP($E96,'A-1 Site Habitat Baseline'!$D$1:$O$258,12,FALSE))))</f>
        <v/>
      </c>
      <c r="N96" s="532" t="str">
        <f>IF(E96="","",IF(ISNA(VLOOKUP($E96,'A-1 Site Habitat Baseline'!$D$1:$X$258,14,FALSE)),"",(VLOOKUP($E96,'A-1 Site Habitat Baseline'!$D$1:$X$258,14,FALSE))))</f>
        <v/>
      </c>
      <c r="O96" s="524" t="str">
        <f>IF(E96="","",IF(ISNA(VLOOKUP($E96,'A-1 Site Habitat Baseline'!$D$1:$X$258,16,FALSE)),"",(VLOOKUP($E96,'A-1 Site Habitat Baseline'!$D$1:$X$258,13,FALSE))))</f>
        <v/>
      </c>
      <c r="P96" s="237" t="str">
        <f>IFERROR(INDEX('G-1 All Habitats'!$AG$3:$AG$15,MATCH(Q96,'G-1 All Habitats'!$AF$3:$AF$15,0)),"")</f>
        <v/>
      </c>
      <c r="Q96" s="238" t="str">
        <f t="shared" si="14"/>
        <v/>
      </c>
      <c r="R96" s="238" t="str">
        <f t="shared" si="15"/>
        <v/>
      </c>
      <c r="S96" s="392" t="str">
        <f>IFERROR(INDEX('G-1 All Habitats'!$B$3:$B$129,MATCH(R96,'G-1 All Habitats'!$A$3:$A$129,0)),"")</f>
        <v/>
      </c>
      <c r="T96" s="498" t="str">
        <f t="shared" si="16"/>
        <v/>
      </c>
      <c r="U96" s="499" t="str">
        <f t="shared" si="17"/>
        <v/>
      </c>
      <c r="V96" s="537" t="str">
        <f t="shared" si="11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79"/>
      <c r="Z96" s="524" t="str">
        <f>IFERROR(INDEX('G-8 Condition Look up'!$A$3:$H$130,MATCH(S96,'G-8 Condition Look up'!$A$3:$A$130,0),MATCH(Y96,'G-8 Condition Look up'!$A$3:$H$3,0)),"")</f>
        <v/>
      </c>
      <c r="AA96" s="71"/>
      <c r="AB96" s="52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9" t="str">
        <f t="shared" si="12"/>
        <v/>
      </c>
      <c r="AE96" s="82"/>
      <c r="AF96" s="82"/>
      <c r="AG96" s="507" t="str">
        <f t="shared" si="18"/>
        <v/>
      </c>
      <c r="AH96" s="521" t="str">
        <f t="shared" si="19"/>
        <v/>
      </c>
      <c r="AI96" s="522" t="str">
        <f>IF(AH96="Check Data","Check Data",IFERROR(VLOOKUP(AH96,'G-4 Temporal multipliers'!$A$4:$C$36,3,FALSE),""))</f>
        <v/>
      </c>
      <c r="AJ96" s="498" t="str">
        <f>IF(S96="","",VLOOKUP(S96,'G-3 Multipliers'!$A$2:$E$129,4,FALSE))</f>
        <v/>
      </c>
      <c r="AK96" s="507" t="str">
        <f t="shared" si="20"/>
        <v/>
      </c>
      <c r="AL96" s="507" t="str">
        <f t="shared" si="21"/>
        <v/>
      </c>
      <c r="AM96" s="540" t="str">
        <f>IFERROR(IF(F96="","",IF(AH96="Check Data ⚠","Check Data ⚠",VLOOKUP(AL96, 'G-3 Multipliers'!$P$2:$Q$6,2,FALSE))),"")</f>
        <v/>
      </c>
      <c r="AN96" s="513" t="str">
        <f t="shared" si="13"/>
        <v/>
      </c>
      <c r="AO96" s="239"/>
      <c r="AP96" s="240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1" t="str">
        <f>'A-1 Site Habitat Baseline'!AL96</f>
        <v/>
      </c>
      <c r="F97" s="520" t="str">
        <f>IF(E97="","",IF(ISNA(VLOOKUP($E97,'A-1 Site Habitat Baseline'!$D$1:$O$258,4,FALSE)),"",(VLOOKUP($E97,'A-1 Site Habitat Baseline'!$D$1:$O$258,4,FALSE))))</f>
        <v/>
      </c>
      <c r="G97" s="520" t="str">
        <f>IF(E97="","",IF(ISNA(VLOOKUP($E97,'A-1 Site Habitat Baseline'!$D$1:$O$258,5,FALSE)),"",(VLOOKUP($E97,'A-1 Site Habitat Baseline'!$D$1:$O$258,5,FALSE))))</f>
        <v/>
      </c>
      <c r="H97" s="520" t="str">
        <f>IF(E97="","",IF(ISNA(VLOOKUP($E97,'A-1 Site Habitat Baseline'!$D$1:$O$258,6,FALSE)),"",(VLOOKUP($E97,'A-1 Site Habitat Baseline'!$D$1:$O$258,6,FALSE))))</f>
        <v/>
      </c>
      <c r="I97" s="520" t="str">
        <f>IF(E97="","",IF(ISNA(VLOOKUP($E97,'A-1 Site Habitat Baseline'!$D$1:$O$258,7,FALSE)),"",(VLOOKUP($E97,'A-1 Site Habitat Baseline'!$D$1:$O$258,7,FALSE))))</f>
        <v/>
      </c>
      <c r="J97" s="520" t="str">
        <f>IF(E97="","",IF(ISNA(VLOOKUP($E97,'A-1 Site Habitat Baseline'!$D$1:$O$258,8,FALSE)),"",(VLOOKUP($E97,'A-1 Site Habitat Baseline'!$D$1:$O$258,8,FALSE))))</f>
        <v/>
      </c>
      <c r="K97" s="520" t="str">
        <f>IF(E97="","",IF(ISNA(VLOOKUP($E97,'A-1 Site Habitat Baseline'!$D$1:$O$258,9,FALSE)),"",(VLOOKUP($E97,'A-1 Site Habitat Baseline'!$D$1:$O$258,9,FALSE))))</f>
        <v/>
      </c>
      <c r="L97" s="520" t="str">
        <f>IF(E97="","",IF(ISNA(VLOOKUP($E97,'A-1 Site Habitat Baseline'!$D$1:$O$258,11,FALSE)),"",(VLOOKUP($E97,'A-1 Site Habitat Baseline'!$D$1:$O$258,11,FALSE))))</f>
        <v/>
      </c>
      <c r="M97" s="520" t="str">
        <f>IF(E97="","",IF(ISNA(VLOOKUP($E97,'A-1 Site Habitat Baseline'!$D$1:$O$258,12,FALSE)),"",(VLOOKUP($E97,'A-1 Site Habitat Baseline'!$D$1:$O$258,12,FALSE))))</f>
        <v/>
      </c>
      <c r="N97" s="532" t="str">
        <f>IF(E97="","",IF(ISNA(VLOOKUP($E97,'A-1 Site Habitat Baseline'!$D$1:$X$258,14,FALSE)),"",(VLOOKUP($E97,'A-1 Site Habitat Baseline'!$D$1:$X$258,14,FALSE))))</f>
        <v/>
      </c>
      <c r="O97" s="524" t="str">
        <f>IF(E97="","",IF(ISNA(VLOOKUP($E97,'A-1 Site Habitat Baseline'!$D$1:$X$258,16,FALSE)),"",(VLOOKUP($E97,'A-1 Site Habitat Baseline'!$D$1:$X$258,13,FALSE))))</f>
        <v/>
      </c>
      <c r="P97" s="237" t="str">
        <f>IFERROR(INDEX('G-1 All Habitats'!$AG$3:$AG$15,MATCH(Q97,'G-1 All Habitats'!$AF$3:$AF$15,0)),"")</f>
        <v/>
      </c>
      <c r="Q97" s="238" t="str">
        <f t="shared" si="14"/>
        <v/>
      </c>
      <c r="R97" s="238" t="str">
        <f t="shared" si="15"/>
        <v/>
      </c>
      <c r="S97" s="392" t="str">
        <f>IFERROR(INDEX('G-1 All Habitats'!$B$3:$B$129,MATCH(R97,'G-1 All Habitats'!$A$3:$A$129,0)),"")</f>
        <v/>
      </c>
      <c r="T97" s="498" t="str">
        <f t="shared" si="16"/>
        <v/>
      </c>
      <c r="U97" s="499" t="str">
        <f t="shared" si="17"/>
        <v/>
      </c>
      <c r="V97" s="537" t="str">
        <f t="shared" si="11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79"/>
      <c r="Z97" s="524" t="str">
        <f>IFERROR(INDEX('G-8 Condition Look up'!$A$3:$H$130,MATCH(S97,'G-8 Condition Look up'!$A$3:$A$130,0),MATCH(Y97,'G-8 Condition Look up'!$A$3:$H$3,0)),"")</f>
        <v/>
      </c>
      <c r="AA97" s="71"/>
      <c r="AB97" s="52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9" t="str">
        <f t="shared" si="12"/>
        <v/>
      </c>
      <c r="AE97" s="82"/>
      <c r="AF97" s="82"/>
      <c r="AG97" s="507" t="str">
        <f t="shared" si="18"/>
        <v/>
      </c>
      <c r="AH97" s="521" t="str">
        <f t="shared" si="19"/>
        <v/>
      </c>
      <c r="AI97" s="522" t="str">
        <f>IF(AH97="Check Data","Check Data",IFERROR(VLOOKUP(AH97,'G-4 Temporal multipliers'!$A$4:$C$36,3,FALSE),""))</f>
        <v/>
      </c>
      <c r="AJ97" s="498" t="str">
        <f>IF(S97="","",VLOOKUP(S97,'G-3 Multipliers'!$A$2:$E$129,4,FALSE))</f>
        <v/>
      </c>
      <c r="AK97" s="507" t="str">
        <f t="shared" si="20"/>
        <v/>
      </c>
      <c r="AL97" s="507" t="str">
        <f t="shared" si="21"/>
        <v/>
      </c>
      <c r="AM97" s="540" t="str">
        <f>IFERROR(IF(F97="","",IF(AH97="Check Data ⚠","Check Data ⚠",VLOOKUP(AL97, 'G-3 Multipliers'!$P$2:$Q$6,2,FALSE))),"")</f>
        <v/>
      </c>
      <c r="AN97" s="513" t="str">
        <f t="shared" si="13"/>
        <v/>
      </c>
      <c r="AO97" s="239"/>
      <c r="AP97" s="240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1" t="str">
        <f>'A-1 Site Habitat Baseline'!AL97</f>
        <v/>
      </c>
      <c r="F98" s="520" t="str">
        <f>IF(E98="","",IF(ISNA(VLOOKUP($E98,'A-1 Site Habitat Baseline'!$D$1:$O$258,4,FALSE)),"",(VLOOKUP($E98,'A-1 Site Habitat Baseline'!$D$1:$O$258,4,FALSE))))</f>
        <v/>
      </c>
      <c r="G98" s="520" t="str">
        <f>IF(E98="","",IF(ISNA(VLOOKUP($E98,'A-1 Site Habitat Baseline'!$D$1:$O$258,5,FALSE)),"",(VLOOKUP($E98,'A-1 Site Habitat Baseline'!$D$1:$O$258,5,FALSE))))</f>
        <v/>
      </c>
      <c r="H98" s="520" t="str">
        <f>IF(E98="","",IF(ISNA(VLOOKUP($E98,'A-1 Site Habitat Baseline'!$D$1:$O$258,6,FALSE)),"",(VLOOKUP($E98,'A-1 Site Habitat Baseline'!$D$1:$O$258,6,FALSE))))</f>
        <v/>
      </c>
      <c r="I98" s="520" t="str">
        <f>IF(E98="","",IF(ISNA(VLOOKUP($E98,'A-1 Site Habitat Baseline'!$D$1:$O$258,7,FALSE)),"",(VLOOKUP($E98,'A-1 Site Habitat Baseline'!$D$1:$O$258,7,FALSE))))</f>
        <v/>
      </c>
      <c r="J98" s="520" t="str">
        <f>IF(E98="","",IF(ISNA(VLOOKUP($E98,'A-1 Site Habitat Baseline'!$D$1:$O$258,8,FALSE)),"",(VLOOKUP($E98,'A-1 Site Habitat Baseline'!$D$1:$O$258,8,FALSE))))</f>
        <v/>
      </c>
      <c r="K98" s="520" t="str">
        <f>IF(E98="","",IF(ISNA(VLOOKUP($E98,'A-1 Site Habitat Baseline'!$D$1:$O$258,9,FALSE)),"",(VLOOKUP($E98,'A-1 Site Habitat Baseline'!$D$1:$O$258,9,FALSE))))</f>
        <v/>
      </c>
      <c r="L98" s="520" t="str">
        <f>IF(E98="","",IF(ISNA(VLOOKUP($E98,'A-1 Site Habitat Baseline'!$D$1:$O$258,11,FALSE)),"",(VLOOKUP($E98,'A-1 Site Habitat Baseline'!$D$1:$O$258,11,FALSE))))</f>
        <v/>
      </c>
      <c r="M98" s="520" t="str">
        <f>IF(E98="","",IF(ISNA(VLOOKUP($E98,'A-1 Site Habitat Baseline'!$D$1:$O$258,12,FALSE)),"",(VLOOKUP($E98,'A-1 Site Habitat Baseline'!$D$1:$O$258,12,FALSE))))</f>
        <v/>
      </c>
      <c r="N98" s="532" t="str">
        <f>IF(E98="","",IF(ISNA(VLOOKUP($E98,'A-1 Site Habitat Baseline'!$D$1:$X$258,14,FALSE)),"",(VLOOKUP($E98,'A-1 Site Habitat Baseline'!$D$1:$X$258,14,FALSE))))</f>
        <v/>
      </c>
      <c r="O98" s="524" t="str">
        <f>IF(E98="","",IF(ISNA(VLOOKUP($E98,'A-1 Site Habitat Baseline'!$D$1:$X$258,16,FALSE)),"",(VLOOKUP($E98,'A-1 Site Habitat Baseline'!$D$1:$X$258,13,FALSE))))</f>
        <v/>
      </c>
      <c r="P98" s="237" t="str">
        <f>IFERROR(INDEX('G-1 All Habitats'!$AG$3:$AG$15,MATCH(Q98,'G-1 All Habitats'!$AF$3:$AF$15,0)),"")</f>
        <v/>
      </c>
      <c r="Q98" s="238" t="str">
        <f t="shared" si="14"/>
        <v/>
      </c>
      <c r="R98" s="238" t="str">
        <f t="shared" si="15"/>
        <v/>
      </c>
      <c r="S98" s="392" t="str">
        <f>IFERROR(INDEX('G-1 All Habitats'!$B$3:$B$129,MATCH(R98,'G-1 All Habitats'!$A$3:$A$129,0)),"")</f>
        <v/>
      </c>
      <c r="T98" s="498" t="str">
        <f t="shared" si="16"/>
        <v/>
      </c>
      <c r="U98" s="499" t="str">
        <f t="shared" si="17"/>
        <v/>
      </c>
      <c r="V98" s="537" t="str">
        <f t="shared" si="11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79"/>
      <c r="Z98" s="524" t="str">
        <f>IFERROR(INDEX('G-8 Condition Look up'!$A$3:$H$130,MATCH(S98,'G-8 Condition Look up'!$A$3:$A$130,0),MATCH(Y98,'G-8 Condition Look up'!$A$3:$H$3,0)),"")</f>
        <v/>
      </c>
      <c r="AA98" s="71"/>
      <c r="AB98" s="52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9" t="str">
        <f t="shared" si="12"/>
        <v/>
      </c>
      <c r="AE98" s="82"/>
      <c r="AF98" s="82"/>
      <c r="AG98" s="507" t="str">
        <f t="shared" si="18"/>
        <v/>
      </c>
      <c r="AH98" s="521" t="str">
        <f t="shared" si="19"/>
        <v/>
      </c>
      <c r="AI98" s="522" t="str">
        <f>IF(AH98="Check Data","Check Data",IFERROR(VLOOKUP(AH98,'G-4 Temporal multipliers'!$A$4:$C$36,3,FALSE),""))</f>
        <v/>
      </c>
      <c r="AJ98" s="498" t="str">
        <f>IF(S98="","",VLOOKUP(S98,'G-3 Multipliers'!$A$2:$E$129,4,FALSE))</f>
        <v/>
      </c>
      <c r="AK98" s="507" t="str">
        <f t="shared" si="20"/>
        <v/>
      </c>
      <c r="AL98" s="507" t="str">
        <f t="shared" si="21"/>
        <v/>
      </c>
      <c r="AM98" s="540" t="str">
        <f>IFERROR(IF(F98="","",IF(AH98="Check Data ⚠","Check Data ⚠",VLOOKUP(AL98, 'G-3 Multipliers'!$P$2:$Q$6,2,FALSE))),"")</f>
        <v/>
      </c>
      <c r="AN98" s="513" t="str">
        <f t="shared" si="13"/>
        <v/>
      </c>
      <c r="AO98" s="239"/>
      <c r="AP98" s="240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1" t="str">
        <f>'A-1 Site Habitat Baseline'!AL98</f>
        <v/>
      </c>
      <c r="F99" s="520" t="str">
        <f>IF(E99="","",IF(ISNA(VLOOKUP($E99,'A-1 Site Habitat Baseline'!$D$1:$O$258,4,FALSE)),"",(VLOOKUP($E99,'A-1 Site Habitat Baseline'!$D$1:$O$258,4,FALSE))))</f>
        <v/>
      </c>
      <c r="G99" s="520" t="str">
        <f>IF(E99="","",IF(ISNA(VLOOKUP($E99,'A-1 Site Habitat Baseline'!$D$1:$O$258,5,FALSE)),"",(VLOOKUP($E99,'A-1 Site Habitat Baseline'!$D$1:$O$258,5,FALSE))))</f>
        <v/>
      </c>
      <c r="H99" s="520" t="str">
        <f>IF(E99="","",IF(ISNA(VLOOKUP($E99,'A-1 Site Habitat Baseline'!$D$1:$O$258,6,FALSE)),"",(VLOOKUP($E99,'A-1 Site Habitat Baseline'!$D$1:$O$258,6,FALSE))))</f>
        <v/>
      </c>
      <c r="I99" s="520" t="str">
        <f>IF(E99="","",IF(ISNA(VLOOKUP($E99,'A-1 Site Habitat Baseline'!$D$1:$O$258,7,FALSE)),"",(VLOOKUP($E99,'A-1 Site Habitat Baseline'!$D$1:$O$258,7,FALSE))))</f>
        <v/>
      </c>
      <c r="J99" s="520" t="str">
        <f>IF(E99="","",IF(ISNA(VLOOKUP($E99,'A-1 Site Habitat Baseline'!$D$1:$O$258,8,FALSE)),"",(VLOOKUP($E99,'A-1 Site Habitat Baseline'!$D$1:$O$258,8,FALSE))))</f>
        <v/>
      </c>
      <c r="K99" s="520" t="str">
        <f>IF(E99="","",IF(ISNA(VLOOKUP($E99,'A-1 Site Habitat Baseline'!$D$1:$O$258,9,FALSE)),"",(VLOOKUP($E99,'A-1 Site Habitat Baseline'!$D$1:$O$258,9,FALSE))))</f>
        <v/>
      </c>
      <c r="L99" s="520" t="str">
        <f>IF(E99="","",IF(ISNA(VLOOKUP($E99,'A-1 Site Habitat Baseline'!$D$1:$O$258,11,FALSE)),"",(VLOOKUP($E99,'A-1 Site Habitat Baseline'!$D$1:$O$258,11,FALSE))))</f>
        <v/>
      </c>
      <c r="M99" s="520" t="str">
        <f>IF(E99="","",IF(ISNA(VLOOKUP($E99,'A-1 Site Habitat Baseline'!$D$1:$O$258,12,FALSE)),"",(VLOOKUP($E99,'A-1 Site Habitat Baseline'!$D$1:$O$258,12,FALSE))))</f>
        <v/>
      </c>
      <c r="N99" s="532" t="str">
        <f>IF(E99="","",IF(ISNA(VLOOKUP($E99,'A-1 Site Habitat Baseline'!$D$1:$X$258,14,FALSE)),"",(VLOOKUP($E99,'A-1 Site Habitat Baseline'!$D$1:$X$258,14,FALSE))))</f>
        <v/>
      </c>
      <c r="O99" s="524" t="str">
        <f>IF(E99="","",IF(ISNA(VLOOKUP($E99,'A-1 Site Habitat Baseline'!$D$1:$X$258,16,FALSE)),"",(VLOOKUP($E99,'A-1 Site Habitat Baseline'!$D$1:$X$258,13,FALSE))))</f>
        <v/>
      </c>
      <c r="P99" s="237" t="str">
        <f>IFERROR(INDEX('G-1 All Habitats'!$AG$3:$AG$15,MATCH(Q99,'G-1 All Habitats'!$AF$3:$AF$15,0)),"")</f>
        <v/>
      </c>
      <c r="Q99" s="238" t="str">
        <f t="shared" si="14"/>
        <v/>
      </c>
      <c r="R99" s="238" t="str">
        <f t="shared" si="15"/>
        <v/>
      </c>
      <c r="S99" s="392" t="str">
        <f>IFERROR(INDEX('G-1 All Habitats'!$B$3:$B$129,MATCH(R99,'G-1 All Habitats'!$A$3:$A$129,0)),"")</f>
        <v/>
      </c>
      <c r="T99" s="498" t="str">
        <f t="shared" si="16"/>
        <v/>
      </c>
      <c r="U99" s="499" t="str">
        <f t="shared" si="17"/>
        <v/>
      </c>
      <c r="V99" s="537" t="str">
        <f t="shared" si="11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79"/>
      <c r="Z99" s="524" t="str">
        <f>IFERROR(INDEX('G-8 Condition Look up'!$A$3:$H$130,MATCH(S99,'G-8 Condition Look up'!$A$3:$A$130,0),MATCH(Y99,'G-8 Condition Look up'!$A$3:$H$3,0)),"")</f>
        <v/>
      </c>
      <c r="AA99" s="71"/>
      <c r="AB99" s="52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9" t="str">
        <f t="shared" si="12"/>
        <v/>
      </c>
      <c r="AE99" s="82"/>
      <c r="AF99" s="82"/>
      <c r="AG99" s="507" t="str">
        <f t="shared" si="18"/>
        <v/>
      </c>
      <c r="AH99" s="521" t="str">
        <f t="shared" si="19"/>
        <v/>
      </c>
      <c r="AI99" s="522" t="str">
        <f>IF(AH99="Check Data","Check Data",IFERROR(VLOOKUP(AH99,'G-4 Temporal multipliers'!$A$4:$C$36,3,FALSE),""))</f>
        <v/>
      </c>
      <c r="AJ99" s="498" t="str">
        <f>IF(S99="","",VLOOKUP(S99,'G-3 Multipliers'!$A$2:$E$129,4,FALSE))</f>
        <v/>
      </c>
      <c r="AK99" s="507" t="str">
        <f t="shared" si="20"/>
        <v/>
      </c>
      <c r="AL99" s="507" t="str">
        <f t="shared" si="21"/>
        <v/>
      </c>
      <c r="AM99" s="540" t="str">
        <f>IFERROR(IF(F99="","",IF(AH99="Check Data ⚠","Check Data ⚠",VLOOKUP(AL99, 'G-3 Multipliers'!$P$2:$Q$6,2,FALSE))),"")</f>
        <v/>
      </c>
      <c r="AN99" s="513" t="str">
        <f t="shared" si="13"/>
        <v/>
      </c>
      <c r="AO99" s="239"/>
      <c r="AP99" s="240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1" t="str">
        <f>'A-1 Site Habitat Baseline'!AL99</f>
        <v/>
      </c>
      <c r="F100" s="520" t="str">
        <f>IF(E100="","",IF(ISNA(VLOOKUP($E100,'A-1 Site Habitat Baseline'!$D$1:$O$258,4,FALSE)),"",(VLOOKUP($E100,'A-1 Site Habitat Baseline'!$D$1:$O$258,4,FALSE))))</f>
        <v/>
      </c>
      <c r="G100" s="520" t="str">
        <f>IF(E100="","",IF(ISNA(VLOOKUP($E100,'A-1 Site Habitat Baseline'!$D$1:$O$258,5,FALSE)),"",(VLOOKUP($E100,'A-1 Site Habitat Baseline'!$D$1:$O$258,5,FALSE))))</f>
        <v/>
      </c>
      <c r="H100" s="520" t="str">
        <f>IF(E100="","",IF(ISNA(VLOOKUP($E100,'A-1 Site Habitat Baseline'!$D$1:$O$258,6,FALSE)),"",(VLOOKUP($E100,'A-1 Site Habitat Baseline'!$D$1:$O$258,6,FALSE))))</f>
        <v/>
      </c>
      <c r="I100" s="520" t="str">
        <f>IF(E100="","",IF(ISNA(VLOOKUP($E100,'A-1 Site Habitat Baseline'!$D$1:$O$258,7,FALSE)),"",(VLOOKUP($E100,'A-1 Site Habitat Baseline'!$D$1:$O$258,7,FALSE))))</f>
        <v/>
      </c>
      <c r="J100" s="520" t="str">
        <f>IF(E100="","",IF(ISNA(VLOOKUP($E100,'A-1 Site Habitat Baseline'!$D$1:$O$258,8,FALSE)),"",(VLOOKUP($E100,'A-1 Site Habitat Baseline'!$D$1:$O$258,8,FALSE))))</f>
        <v/>
      </c>
      <c r="K100" s="520" t="str">
        <f>IF(E100="","",IF(ISNA(VLOOKUP($E100,'A-1 Site Habitat Baseline'!$D$1:$O$258,9,FALSE)),"",(VLOOKUP($E100,'A-1 Site Habitat Baseline'!$D$1:$O$258,9,FALSE))))</f>
        <v/>
      </c>
      <c r="L100" s="520" t="str">
        <f>IF(E100="","",IF(ISNA(VLOOKUP($E100,'A-1 Site Habitat Baseline'!$D$1:$O$258,11,FALSE)),"",(VLOOKUP($E100,'A-1 Site Habitat Baseline'!$D$1:$O$258,11,FALSE))))</f>
        <v/>
      </c>
      <c r="M100" s="520" t="str">
        <f>IF(E100="","",IF(ISNA(VLOOKUP($E100,'A-1 Site Habitat Baseline'!$D$1:$O$258,12,FALSE)),"",(VLOOKUP($E100,'A-1 Site Habitat Baseline'!$D$1:$O$258,12,FALSE))))</f>
        <v/>
      </c>
      <c r="N100" s="532" t="str">
        <f>IF(E100="","",IF(ISNA(VLOOKUP($E100,'A-1 Site Habitat Baseline'!$D$1:$X$258,14,FALSE)),"",(VLOOKUP($E100,'A-1 Site Habitat Baseline'!$D$1:$X$258,14,FALSE))))</f>
        <v/>
      </c>
      <c r="O100" s="524" t="str">
        <f>IF(E100="","",IF(ISNA(VLOOKUP($E100,'A-1 Site Habitat Baseline'!$D$1:$X$258,16,FALSE)),"",(VLOOKUP($E100,'A-1 Site Habitat Baseline'!$D$1:$X$258,13,FALSE))))</f>
        <v/>
      </c>
      <c r="P100" s="237" t="str">
        <f>IFERROR(INDEX('G-1 All Habitats'!$AG$3:$AG$15,MATCH(Q100,'G-1 All Habitats'!$AF$3:$AF$15,0)),"")</f>
        <v/>
      </c>
      <c r="Q100" s="238" t="str">
        <f t="shared" si="14"/>
        <v/>
      </c>
      <c r="R100" s="238" t="str">
        <f t="shared" si="15"/>
        <v/>
      </c>
      <c r="S100" s="392" t="str">
        <f>IFERROR(INDEX('G-1 All Habitats'!$B$3:$B$129,MATCH(R100,'G-1 All Habitats'!$A$3:$A$129,0)),"")</f>
        <v/>
      </c>
      <c r="T100" s="498" t="str">
        <f t="shared" si="16"/>
        <v/>
      </c>
      <c r="U100" s="499" t="str">
        <f t="shared" si="17"/>
        <v/>
      </c>
      <c r="V100" s="537" t="str">
        <f t="shared" si="11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79"/>
      <c r="Z100" s="524" t="str">
        <f>IFERROR(INDEX('G-8 Condition Look up'!$A$3:$H$130,MATCH(S100,'G-8 Condition Look up'!$A$3:$A$130,0),MATCH(Y100,'G-8 Condition Look up'!$A$3:$H$3,0)),"")</f>
        <v/>
      </c>
      <c r="AA100" s="71"/>
      <c r="AB100" s="52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9" t="str">
        <f t="shared" si="12"/>
        <v/>
      </c>
      <c r="AE100" s="82"/>
      <c r="AF100" s="82"/>
      <c r="AG100" s="507" t="str">
        <f t="shared" si="18"/>
        <v/>
      </c>
      <c r="AH100" s="521" t="str">
        <f t="shared" si="19"/>
        <v/>
      </c>
      <c r="AI100" s="522" t="str">
        <f>IF(AH100="Check Data","Check Data",IFERROR(VLOOKUP(AH100,'G-4 Temporal multipliers'!$A$4:$C$36,3,FALSE),""))</f>
        <v/>
      </c>
      <c r="AJ100" s="498" t="str">
        <f>IF(S100="","",VLOOKUP(S100,'G-3 Multipliers'!$A$2:$E$129,4,FALSE))</f>
        <v/>
      </c>
      <c r="AK100" s="507" t="str">
        <f t="shared" si="20"/>
        <v/>
      </c>
      <c r="AL100" s="507" t="str">
        <f t="shared" si="21"/>
        <v/>
      </c>
      <c r="AM100" s="540" t="str">
        <f>IFERROR(IF(F100="","",IF(AH100="Check Data ⚠","Check Data ⚠",VLOOKUP(AL100, 'G-3 Multipliers'!$P$2:$Q$6,2,FALSE))),"")</f>
        <v/>
      </c>
      <c r="AN100" s="513" t="str">
        <f t="shared" si="13"/>
        <v/>
      </c>
      <c r="AO100" s="239"/>
      <c r="AP100" s="240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1" t="str">
        <f>'A-1 Site Habitat Baseline'!AL100</f>
        <v/>
      </c>
      <c r="F101" s="520" t="str">
        <f>IF(E101="","",IF(ISNA(VLOOKUP($E101,'A-1 Site Habitat Baseline'!$D$1:$O$258,4,FALSE)),"",(VLOOKUP($E101,'A-1 Site Habitat Baseline'!$D$1:$O$258,4,FALSE))))</f>
        <v/>
      </c>
      <c r="G101" s="520" t="str">
        <f>IF(E101="","",IF(ISNA(VLOOKUP($E101,'A-1 Site Habitat Baseline'!$D$1:$O$258,5,FALSE)),"",(VLOOKUP($E101,'A-1 Site Habitat Baseline'!$D$1:$O$258,5,FALSE))))</f>
        <v/>
      </c>
      <c r="H101" s="520" t="str">
        <f>IF(E101="","",IF(ISNA(VLOOKUP($E101,'A-1 Site Habitat Baseline'!$D$1:$O$258,6,FALSE)),"",(VLOOKUP($E101,'A-1 Site Habitat Baseline'!$D$1:$O$258,6,FALSE))))</f>
        <v/>
      </c>
      <c r="I101" s="520" t="str">
        <f>IF(E101="","",IF(ISNA(VLOOKUP($E101,'A-1 Site Habitat Baseline'!$D$1:$O$258,7,FALSE)),"",(VLOOKUP($E101,'A-1 Site Habitat Baseline'!$D$1:$O$258,7,FALSE))))</f>
        <v/>
      </c>
      <c r="J101" s="520" t="str">
        <f>IF(E101="","",IF(ISNA(VLOOKUP($E101,'A-1 Site Habitat Baseline'!$D$1:$O$258,8,FALSE)),"",(VLOOKUP($E101,'A-1 Site Habitat Baseline'!$D$1:$O$258,8,FALSE))))</f>
        <v/>
      </c>
      <c r="K101" s="520" t="str">
        <f>IF(E101="","",IF(ISNA(VLOOKUP($E101,'A-1 Site Habitat Baseline'!$D$1:$O$258,9,FALSE)),"",(VLOOKUP($E101,'A-1 Site Habitat Baseline'!$D$1:$O$258,9,FALSE))))</f>
        <v/>
      </c>
      <c r="L101" s="520" t="str">
        <f>IF(E101="","",IF(ISNA(VLOOKUP($E101,'A-1 Site Habitat Baseline'!$D$1:$O$258,11,FALSE)),"",(VLOOKUP($E101,'A-1 Site Habitat Baseline'!$D$1:$O$258,11,FALSE))))</f>
        <v/>
      </c>
      <c r="M101" s="520" t="str">
        <f>IF(E101="","",IF(ISNA(VLOOKUP($E101,'A-1 Site Habitat Baseline'!$D$1:$O$258,12,FALSE)),"",(VLOOKUP($E101,'A-1 Site Habitat Baseline'!$D$1:$O$258,12,FALSE))))</f>
        <v/>
      </c>
      <c r="N101" s="532" t="str">
        <f>IF(E101="","",IF(ISNA(VLOOKUP($E101,'A-1 Site Habitat Baseline'!$D$1:$X$258,14,FALSE)),"",(VLOOKUP($E101,'A-1 Site Habitat Baseline'!$D$1:$X$258,14,FALSE))))</f>
        <v/>
      </c>
      <c r="O101" s="524" t="str">
        <f>IF(E101="","",IF(ISNA(VLOOKUP($E101,'A-1 Site Habitat Baseline'!$D$1:$X$258,16,FALSE)),"",(VLOOKUP($E101,'A-1 Site Habitat Baseline'!$D$1:$X$258,13,FALSE))))</f>
        <v/>
      </c>
      <c r="P101" s="237" t="str">
        <f>IFERROR(INDEX('G-1 All Habitats'!$AG$3:$AG$15,MATCH(Q101,'G-1 All Habitats'!$AF$3:$AF$15,0)),"")</f>
        <v/>
      </c>
      <c r="Q101" s="238" t="str">
        <f t="shared" si="14"/>
        <v/>
      </c>
      <c r="R101" s="238" t="str">
        <f t="shared" si="15"/>
        <v/>
      </c>
      <c r="S101" s="392" t="str">
        <f>IFERROR(INDEX('G-1 All Habitats'!$B$3:$B$129,MATCH(R101,'G-1 All Habitats'!$A$3:$A$129,0)),"")</f>
        <v/>
      </c>
      <c r="T101" s="498" t="str">
        <f t="shared" si="16"/>
        <v/>
      </c>
      <c r="U101" s="499" t="str">
        <f t="shared" si="17"/>
        <v/>
      </c>
      <c r="V101" s="537" t="str">
        <f t="shared" si="11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79"/>
      <c r="Z101" s="524" t="str">
        <f>IFERROR(INDEX('G-8 Condition Look up'!$A$3:$H$130,MATCH(S101,'G-8 Condition Look up'!$A$3:$A$130,0),MATCH(Y101,'G-8 Condition Look up'!$A$3:$H$3,0)),"")</f>
        <v/>
      </c>
      <c r="AA101" s="71"/>
      <c r="AB101" s="52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9" t="str">
        <f t="shared" si="12"/>
        <v/>
      </c>
      <c r="AE101" s="82"/>
      <c r="AF101" s="82"/>
      <c r="AG101" s="507" t="str">
        <f t="shared" si="18"/>
        <v/>
      </c>
      <c r="AH101" s="521" t="str">
        <f t="shared" si="19"/>
        <v/>
      </c>
      <c r="AI101" s="522" t="str">
        <f>IF(AH101="Check Data","Check Data",IFERROR(VLOOKUP(AH101,'G-4 Temporal multipliers'!$A$4:$C$36,3,FALSE),""))</f>
        <v/>
      </c>
      <c r="AJ101" s="498" t="str">
        <f>IF(S101="","",VLOOKUP(S101,'G-3 Multipliers'!$A$2:$E$129,4,FALSE))</f>
        <v/>
      </c>
      <c r="AK101" s="507" t="str">
        <f t="shared" si="20"/>
        <v/>
      </c>
      <c r="AL101" s="507" t="str">
        <f t="shared" si="21"/>
        <v/>
      </c>
      <c r="AM101" s="540" t="str">
        <f>IFERROR(IF(F101="","",IF(AH101="Check Data ⚠","Check Data ⚠",VLOOKUP(AL101, 'G-3 Multipliers'!$P$2:$Q$6,2,FALSE))),"")</f>
        <v/>
      </c>
      <c r="AN101" s="513" t="str">
        <f t="shared" si="13"/>
        <v/>
      </c>
      <c r="AO101" s="239"/>
      <c r="AP101" s="240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1" t="str">
        <f>'A-1 Site Habitat Baseline'!AL101</f>
        <v/>
      </c>
      <c r="F102" s="520" t="str">
        <f>IF(E102="","",IF(ISNA(VLOOKUP($E102,'A-1 Site Habitat Baseline'!$D$1:$O$258,4,FALSE)),"",(VLOOKUP($E102,'A-1 Site Habitat Baseline'!$D$1:$O$258,4,FALSE))))</f>
        <v/>
      </c>
      <c r="G102" s="520" t="str">
        <f>IF(E102="","",IF(ISNA(VLOOKUP($E102,'A-1 Site Habitat Baseline'!$D$1:$O$258,5,FALSE)),"",(VLOOKUP($E102,'A-1 Site Habitat Baseline'!$D$1:$O$258,5,FALSE))))</f>
        <v/>
      </c>
      <c r="H102" s="520" t="str">
        <f>IF(E102="","",IF(ISNA(VLOOKUP($E102,'A-1 Site Habitat Baseline'!$D$1:$O$258,6,FALSE)),"",(VLOOKUP($E102,'A-1 Site Habitat Baseline'!$D$1:$O$258,6,FALSE))))</f>
        <v/>
      </c>
      <c r="I102" s="520" t="str">
        <f>IF(E102="","",IF(ISNA(VLOOKUP($E102,'A-1 Site Habitat Baseline'!$D$1:$O$258,7,FALSE)),"",(VLOOKUP($E102,'A-1 Site Habitat Baseline'!$D$1:$O$258,7,FALSE))))</f>
        <v/>
      </c>
      <c r="J102" s="520" t="str">
        <f>IF(E102="","",IF(ISNA(VLOOKUP($E102,'A-1 Site Habitat Baseline'!$D$1:$O$258,8,FALSE)),"",(VLOOKUP($E102,'A-1 Site Habitat Baseline'!$D$1:$O$258,8,FALSE))))</f>
        <v/>
      </c>
      <c r="K102" s="520" t="str">
        <f>IF(E102="","",IF(ISNA(VLOOKUP($E102,'A-1 Site Habitat Baseline'!$D$1:$O$258,9,FALSE)),"",(VLOOKUP($E102,'A-1 Site Habitat Baseline'!$D$1:$O$258,9,FALSE))))</f>
        <v/>
      </c>
      <c r="L102" s="520" t="str">
        <f>IF(E102="","",IF(ISNA(VLOOKUP($E102,'A-1 Site Habitat Baseline'!$D$1:$O$258,11,FALSE)),"",(VLOOKUP($E102,'A-1 Site Habitat Baseline'!$D$1:$O$258,11,FALSE))))</f>
        <v/>
      </c>
      <c r="M102" s="520" t="str">
        <f>IF(E102="","",IF(ISNA(VLOOKUP($E102,'A-1 Site Habitat Baseline'!$D$1:$O$258,12,FALSE)),"",(VLOOKUP($E102,'A-1 Site Habitat Baseline'!$D$1:$O$258,12,FALSE))))</f>
        <v/>
      </c>
      <c r="N102" s="532" t="str">
        <f>IF(E102="","",IF(ISNA(VLOOKUP($E102,'A-1 Site Habitat Baseline'!$D$1:$X$258,14,FALSE)),"",(VLOOKUP($E102,'A-1 Site Habitat Baseline'!$D$1:$X$258,14,FALSE))))</f>
        <v/>
      </c>
      <c r="O102" s="524" t="str">
        <f>IF(E102="","",IF(ISNA(VLOOKUP($E102,'A-1 Site Habitat Baseline'!$D$1:$X$258,16,FALSE)),"",(VLOOKUP($E102,'A-1 Site Habitat Baseline'!$D$1:$X$258,13,FALSE))))</f>
        <v/>
      </c>
      <c r="P102" s="237" t="str">
        <f>IFERROR(INDEX('G-1 All Habitats'!$AG$3:$AG$15,MATCH(Q102,'G-1 All Habitats'!$AF$3:$AF$15,0)),"")</f>
        <v/>
      </c>
      <c r="Q102" s="238" t="str">
        <f t="shared" si="14"/>
        <v/>
      </c>
      <c r="R102" s="238" t="str">
        <f t="shared" si="15"/>
        <v/>
      </c>
      <c r="S102" s="392" t="str">
        <f>IFERROR(INDEX('G-1 All Habitats'!$B$3:$B$129,MATCH(R102,'G-1 All Habitats'!$A$3:$A$129,0)),"")</f>
        <v/>
      </c>
      <c r="T102" s="498" t="str">
        <f t="shared" si="16"/>
        <v/>
      </c>
      <c r="U102" s="499" t="str">
        <f t="shared" si="17"/>
        <v/>
      </c>
      <c r="V102" s="537" t="str">
        <f t="shared" si="11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79"/>
      <c r="Z102" s="524" t="str">
        <f>IFERROR(INDEX('G-8 Condition Look up'!$A$3:$H$130,MATCH(S102,'G-8 Condition Look up'!$A$3:$A$130,0),MATCH(Y102,'G-8 Condition Look up'!$A$3:$H$3,0)),"")</f>
        <v/>
      </c>
      <c r="AA102" s="71"/>
      <c r="AB102" s="52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9" t="str">
        <f t="shared" si="12"/>
        <v/>
      </c>
      <c r="AE102" s="82"/>
      <c r="AF102" s="82"/>
      <c r="AG102" s="507" t="str">
        <f t="shared" si="18"/>
        <v/>
      </c>
      <c r="AH102" s="521" t="str">
        <f t="shared" si="19"/>
        <v/>
      </c>
      <c r="AI102" s="522" t="str">
        <f>IF(AH102="Check Data","Check Data",IFERROR(VLOOKUP(AH102,'G-4 Temporal multipliers'!$A$4:$C$36,3,FALSE),""))</f>
        <v/>
      </c>
      <c r="AJ102" s="498" t="str">
        <f>IF(S102="","",VLOOKUP(S102,'G-3 Multipliers'!$A$2:$E$129,4,FALSE))</f>
        <v/>
      </c>
      <c r="AK102" s="507" t="str">
        <f t="shared" si="20"/>
        <v/>
      </c>
      <c r="AL102" s="507" t="str">
        <f t="shared" si="21"/>
        <v/>
      </c>
      <c r="AM102" s="540" t="str">
        <f>IFERROR(IF(F102="","",IF(AH102="Check Data ⚠","Check Data ⚠",VLOOKUP(AL102, 'G-3 Multipliers'!$P$2:$Q$6,2,FALSE))),"")</f>
        <v/>
      </c>
      <c r="AN102" s="513" t="str">
        <f t="shared" si="13"/>
        <v/>
      </c>
      <c r="AO102" s="239"/>
      <c r="AP102" s="240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1" t="str">
        <f>'A-1 Site Habitat Baseline'!AL102</f>
        <v/>
      </c>
      <c r="F103" s="520" t="str">
        <f>IF(E103="","",IF(ISNA(VLOOKUP($E103,'A-1 Site Habitat Baseline'!$D$1:$O$258,4,FALSE)),"",(VLOOKUP($E103,'A-1 Site Habitat Baseline'!$D$1:$O$258,4,FALSE))))</f>
        <v/>
      </c>
      <c r="G103" s="520" t="str">
        <f>IF(E103="","",IF(ISNA(VLOOKUP($E103,'A-1 Site Habitat Baseline'!$D$1:$O$258,5,FALSE)),"",(VLOOKUP($E103,'A-1 Site Habitat Baseline'!$D$1:$O$258,5,FALSE))))</f>
        <v/>
      </c>
      <c r="H103" s="520" t="str">
        <f>IF(E103="","",IF(ISNA(VLOOKUP($E103,'A-1 Site Habitat Baseline'!$D$1:$O$258,6,FALSE)),"",(VLOOKUP($E103,'A-1 Site Habitat Baseline'!$D$1:$O$258,6,FALSE))))</f>
        <v/>
      </c>
      <c r="I103" s="520" t="str">
        <f>IF(E103="","",IF(ISNA(VLOOKUP($E103,'A-1 Site Habitat Baseline'!$D$1:$O$258,7,FALSE)),"",(VLOOKUP($E103,'A-1 Site Habitat Baseline'!$D$1:$O$258,7,FALSE))))</f>
        <v/>
      </c>
      <c r="J103" s="520" t="str">
        <f>IF(E103="","",IF(ISNA(VLOOKUP($E103,'A-1 Site Habitat Baseline'!$D$1:$O$258,8,FALSE)),"",(VLOOKUP($E103,'A-1 Site Habitat Baseline'!$D$1:$O$258,8,FALSE))))</f>
        <v/>
      </c>
      <c r="K103" s="520" t="str">
        <f>IF(E103="","",IF(ISNA(VLOOKUP($E103,'A-1 Site Habitat Baseline'!$D$1:$O$258,9,FALSE)),"",(VLOOKUP($E103,'A-1 Site Habitat Baseline'!$D$1:$O$258,9,FALSE))))</f>
        <v/>
      </c>
      <c r="L103" s="520" t="str">
        <f>IF(E103="","",IF(ISNA(VLOOKUP($E103,'A-1 Site Habitat Baseline'!$D$1:$O$258,11,FALSE)),"",(VLOOKUP($E103,'A-1 Site Habitat Baseline'!$D$1:$O$258,11,FALSE))))</f>
        <v/>
      </c>
      <c r="M103" s="520" t="str">
        <f>IF(E103="","",IF(ISNA(VLOOKUP($E103,'A-1 Site Habitat Baseline'!$D$1:$O$258,12,FALSE)),"",(VLOOKUP($E103,'A-1 Site Habitat Baseline'!$D$1:$O$258,12,FALSE))))</f>
        <v/>
      </c>
      <c r="N103" s="532" t="str">
        <f>IF(E103="","",IF(ISNA(VLOOKUP($E103,'A-1 Site Habitat Baseline'!$D$1:$X$258,14,FALSE)),"",(VLOOKUP($E103,'A-1 Site Habitat Baseline'!$D$1:$X$258,14,FALSE))))</f>
        <v/>
      </c>
      <c r="O103" s="524" t="str">
        <f>IF(E103="","",IF(ISNA(VLOOKUP($E103,'A-1 Site Habitat Baseline'!$D$1:$X$258,16,FALSE)),"",(VLOOKUP($E103,'A-1 Site Habitat Baseline'!$D$1:$X$258,13,FALSE))))</f>
        <v/>
      </c>
      <c r="P103" s="237" t="str">
        <f>IFERROR(INDEX('G-1 All Habitats'!$AG$3:$AG$15,MATCH(Q103,'G-1 All Habitats'!$AF$3:$AF$15,0)),"")</f>
        <v/>
      </c>
      <c r="Q103" s="238" t="str">
        <f t="shared" si="14"/>
        <v/>
      </c>
      <c r="R103" s="238" t="str">
        <f t="shared" si="15"/>
        <v/>
      </c>
      <c r="S103" s="392" t="str">
        <f>IFERROR(INDEX('G-1 All Habitats'!$B$3:$B$129,MATCH(R103,'G-1 All Habitats'!$A$3:$A$129,0)),"")</f>
        <v/>
      </c>
      <c r="T103" s="498" t="str">
        <f t="shared" si="16"/>
        <v/>
      </c>
      <c r="U103" s="499" t="str">
        <f t="shared" si="17"/>
        <v/>
      </c>
      <c r="V103" s="537" t="str">
        <f t="shared" si="11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79"/>
      <c r="Z103" s="524" t="str">
        <f>IFERROR(INDEX('G-8 Condition Look up'!$A$3:$H$130,MATCH(S103,'G-8 Condition Look up'!$A$3:$A$130,0),MATCH(Y103,'G-8 Condition Look up'!$A$3:$H$3,0)),"")</f>
        <v/>
      </c>
      <c r="AA103" s="71"/>
      <c r="AB103" s="52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9" t="str">
        <f t="shared" si="12"/>
        <v/>
      </c>
      <c r="AE103" s="82"/>
      <c r="AF103" s="82"/>
      <c r="AG103" s="507" t="str">
        <f t="shared" si="18"/>
        <v/>
      </c>
      <c r="AH103" s="521" t="str">
        <f t="shared" si="19"/>
        <v/>
      </c>
      <c r="AI103" s="522" t="str">
        <f>IF(AH103="Check Data","Check Data",IFERROR(VLOOKUP(AH103,'G-4 Temporal multipliers'!$A$4:$C$36,3,FALSE),""))</f>
        <v/>
      </c>
      <c r="AJ103" s="498" t="str">
        <f>IF(S103="","",VLOOKUP(S103,'G-3 Multipliers'!$A$2:$E$129,4,FALSE))</f>
        <v/>
      </c>
      <c r="AK103" s="507" t="str">
        <f t="shared" si="20"/>
        <v/>
      </c>
      <c r="AL103" s="507" t="str">
        <f t="shared" si="21"/>
        <v/>
      </c>
      <c r="AM103" s="540" t="str">
        <f>IFERROR(IF(F103="","",IF(AH103="Check Data ⚠","Check Data ⚠",VLOOKUP(AL103, 'G-3 Multipliers'!$P$2:$Q$6,2,FALSE))),"")</f>
        <v/>
      </c>
      <c r="AN103" s="513" t="str">
        <f t="shared" si="13"/>
        <v/>
      </c>
      <c r="AO103" s="239"/>
      <c r="AP103" s="240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1" t="str">
        <f>'A-1 Site Habitat Baseline'!AL103</f>
        <v/>
      </c>
      <c r="F104" s="520" t="str">
        <f>IF(E104="","",IF(ISNA(VLOOKUP($E104,'A-1 Site Habitat Baseline'!$D$1:$O$258,4,FALSE)),"",(VLOOKUP($E104,'A-1 Site Habitat Baseline'!$D$1:$O$258,4,FALSE))))</f>
        <v/>
      </c>
      <c r="G104" s="520" t="str">
        <f>IF(E104="","",IF(ISNA(VLOOKUP($E104,'A-1 Site Habitat Baseline'!$D$1:$O$258,5,FALSE)),"",(VLOOKUP($E104,'A-1 Site Habitat Baseline'!$D$1:$O$258,5,FALSE))))</f>
        <v/>
      </c>
      <c r="H104" s="520" t="str">
        <f>IF(E104="","",IF(ISNA(VLOOKUP($E104,'A-1 Site Habitat Baseline'!$D$1:$O$258,6,FALSE)),"",(VLOOKUP($E104,'A-1 Site Habitat Baseline'!$D$1:$O$258,6,FALSE))))</f>
        <v/>
      </c>
      <c r="I104" s="520" t="str">
        <f>IF(E104="","",IF(ISNA(VLOOKUP($E104,'A-1 Site Habitat Baseline'!$D$1:$O$258,7,FALSE)),"",(VLOOKUP($E104,'A-1 Site Habitat Baseline'!$D$1:$O$258,7,FALSE))))</f>
        <v/>
      </c>
      <c r="J104" s="520" t="str">
        <f>IF(E104="","",IF(ISNA(VLOOKUP($E104,'A-1 Site Habitat Baseline'!$D$1:$O$258,8,FALSE)),"",(VLOOKUP($E104,'A-1 Site Habitat Baseline'!$D$1:$O$258,8,FALSE))))</f>
        <v/>
      </c>
      <c r="K104" s="520" t="str">
        <f>IF(E104="","",IF(ISNA(VLOOKUP($E104,'A-1 Site Habitat Baseline'!$D$1:$O$258,9,FALSE)),"",(VLOOKUP($E104,'A-1 Site Habitat Baseline'!$D$1:$O$258,9,FALSE))))</f>
        <v/>
      </c>
      <c r="L104" s="520" t="str">
        <f>IF(E104="","",IF(ISNA(VLOOKUP($E104,'A-1 Site Habitat Baseline'!$D$1:$O$258,11,FALSE)),"",(VLOOKUP($E104,'A-1 Site Habitat Baseline'!$D$1:$O$258,11,FALSE))))</f>
        <v/>
      </c>
      <c r="M104" s="520" t="str">
        <f>IF(E104="","",IF(ISNA(VLOOKUP($E104,'A-1 Site Habitat Baseline'!$D$1:$O$258,12,FALSE)),"",(VLOOKUP($E104,'A-1 Site Habitat Baseline'!$D$1:$O$258,12,FALSE))))</f>
        <v/>
      </c>
      <c r="N104" s="532" t="str">
        <f>IF(E104="","",IF(ISNA(VLOOKUP($E104,'A-1 Site Habitat Baseline'!$D$1:$X$258,14,FALSE)),"",(VLOOKUP($E104,'A-1 Site Habitat Baseline'!$D$1:$X$258,14,FALSE))))</f>
        <v/>
      </c>
      <c r="O104" s="524" t="str">
        <f>IF(E104="","",IF(ISNA(VLOOKUP($E104,'A-1 Site Habitat Baseline'!$D$1:$X$258,16,FALSE)),"",(VLOOKUP($E104,'A-1 Site Habitat Baseline'!$D$1:$X$258,13,FALSE))))</f>
        <v/>
      </c>
      <c r="P104" s="237" t="str">
        <f>IFERROR(INDEX('G-1 All Habitats'!$AG$3:$AG$15,MATCH(Q104,'G-1 All Habitats'!$AF$3:$AF$15,0)),"")</f>
        <v/>
      </c>
      <c r="Q104" s="238" t="str">
        <f t="shared" si="14"/>
        <v/>
      </c>
      <c r="R104" s="238" t="str">
        <f t="shared" si="15"/>
        <v/>
      </c>
      <c r="S104" s="392" t="str">
        <f>IFERROR(INDEX('G-1 All Habitats'!$B$3:$B$129,MATCH(R104,'G-1 All Habitats'!$A$3:$A$129,0)),"")</f>
        <v/>
      </c>
      <c r="T104" s="498" t="str">
        <f t="shared" si="16"/>
        <v/>
      </c>
      <c r="U104" s="499" t="str">
        <f t="shared" si="17"/>
        <v/>
      </c>
      <c r="V104" s="537" t="str">
        <f t="shared" si="11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79"/>
      <c r="Z104" s="524" t="str">
        <f>IFERROR(INDEX('G-8 Condition Look up'!$A$3:$H$130,MATCH(S104,'G-8 Condition Look up'!$A$3:$A$130,0),MATCH(Y104,'G-8 Condition Look up'!$A$3:$H$3,0)),"")</f>
        <v/>
      </c>
      <c r="AA104" s="71"/>
      <c r="AB104" s="52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9" t="str">
        <f t="shared" si="12"/>
        <v/>
      </c>
      <c r="AE104" s="82"/>
      <c r="AF104" s="82"/>
      <c r="AG104" s="507" t="str">
        <f t="shared" si="18"/>
        <v/>
      </c>
      <c r="AH104" s="521" t="str">
        <f t="shared" si="19"/>
        <v/>
      </c>
      <c r="AI104" s="522" t="str">
        <f>IF(AH104="Check Data","Check Data",IFERROR(VLOOKUP(AH104,'G-4 Temporal multipliers'!$A$4:$C$36,3,FALSE),""))</f>
        <v/>
      </c>
      <c r="AJ104" s="498" t="str">
        <f>IF(S104="","",VLOOKUP(S104,'G-3 Multipliers'!$A$2:$E$129,4,FALSE))</f>
        <v/>
      </c>
      <c r="AK104" s="507" t="str">
        <f t="shared" si="20"/>
        <v/>
      </c>
      <c r="AL104" s="507" t="str">
        <f t="shared" si="21"/>
        <v/>
      </c>
      <c r="AM104" s="540" t="str">
        <f>IFERROR(IF(F104="","",IF(AH104="Check Data ⚠","Check Data ⚠",VLOOKUP(AL104, 'G-3 Multipliers'!$P$2:$Q$6,2,FALSE))),"")</f>
        <v/>
      </c>
      <c r="AN104" s="513" t="str">
        <f t="shared" si="13"/>
        <v/>
      </c>
      <c r="AO104" s="239"/>
      <c r="AP104" s="240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1" t="str">
        <f>'A-1 Site Habitat Baseline'!AL104</f>
        <v/>
      </c>
      <c r="F105" s="520" t="str">
        <f>IF(E105="","",IF(ISNA(VLOOKUP($E105,'A-1 Site Habitat Baseline'!$D$1:$O$258,4,FALSE)),"",(VLOOKUP($E105,'A-1 Site Habitat Baseline'!$D$1:$O$258,4,FALSE))))</f>
        <v/>
      </c>
      <c r="G105" s="520" t="str">
        <f>IF(E105="","",IF(ISNA(VLOOKUP($E105,'A-1 Site Habitat Baseline'!$D$1:$O$258,5,FALSE)),"",(VLOOKUP($E105,'A-1 Site Habitat Baseline'!$D$1:$O$258,5,FALSE))))</f>
        <v/>
      </c>
      <c r="H105" s="520" t="str">
        <f>IF(E105="","",IF(ISNA(VLOOKUP($E105,'A-1 Site Habitat Baseline'!$D$1:$O$258,6,FALSE)),"",(VLOOKUP($E105,'A-1 Site Habitat Baseline'!$D$1:$O$258,6,FALSE))))</f>
        <v/>
      </c>
      <c r="I105" s="520" t="str">
        <f>IF(E105="","",IF(ISNA(VLOOKUP($E105,'A-1 Site Habitat Baseline'!$D$1:$O$258,7,FALSE)),"",(VLOOKUP($E105,'A-1 Site Habitat Baseline'!$D$1:$O$258,7,FALSE))))</f>
        <v/>
      </c>
      <c r="J105" s="520" t="str">
        <f>IF(E105="","",IF(ISNA(VLOOKUP($E105,'A-1 Site Habitat Baseline'!$D$1:$O$258,8,FALSE)),"",(VLOOKUP($E105,'A-1 Site Habitat Baseline'!$D$1:$O$258,8,FALSE))))</f>
        <v/>
      </c>
      <c r="K105" s="520" t="str">
        <f>IF(E105="","",IF(ISNA(VLOOKUP($E105,'A-1 Site Habitat Baseline'!$D$1:$O$258,9,FALSE)),"",(VLOOKUP($E105,'A-1 Site Habitat Baseline'!$D$1:$O$258,9,FALSE))))</f>
        <v/>
      </c>
      <c r="L105" s="520" t="str">
        <f>IF(E105="","",IF(ISNA(VLOOKUP($E105,'A-1 Site Habitat Baseline'!$D$1:$O$258,11,FALSE)),"",(VLOOKUP($E105,'A-1 Site Habitat Baseline'!$D$1:$O$258,11,FALSE))))</f>
        <v/>
      </c>
      <c r="M105" s="520" t="str">
        <f>IF(E105="","",IF(ISNA(VLOOKUP($E105,'A-1 Site Habitat Baseline'!$D$1:$O$258,12,FALSE)),"",(VLOOKUP($E105,'A-1 Site Habitat Baseline'!$D$1:$O$258,12,FALSE))))</f>
        <v/>
      </c>
      <c r="N105" s="532" t="str">
        <f>IF(E105="","",IF(ISNA(VLOOKUP($E105,'A-1 Site Habitat Baseline'!$D$1:$X$258,14,FALSE)),"",(VLOOKUP($E105,'A-1 Site Habitat Baseline'!$D$1:$X$258,14,FALSE))))</f>
        <v/>
      </c>
      <c r="O105" s="524" t="str">
        <f>IF(E105="","",IF(ISNA(VLOOKUP($E105,'A-1 Site Habitat Baseline'!$D$1:$X$258,16,FALSE)),"",(VLOOKUP($E105,'A-1 Site Habitat Baseline'!$D$1:$X$258,13,FALSE))))</f>
        <v/>
      </c>
      <c r="P105" s="237" t="str">
        <f>IFERROR(INDEX('G-1 All Habitats'!$AG$3:$AG$15,MATCH(Q105,'G-1 All Habitats'!$AF$3:$AF$15,0)),"")</f>
        <v/>
      </c>
      <c r="Q105" s="238" t="str">
        <f t="shared" si="14"/>
        <v/>
      </c>
      <c r="R105" s="238" t="str">
        <f t="shared" si="15"/>
        <v/>
      </c>
      <c r="S105" s="392" t="str">
        <f>IFERROR(INDEX('G-1 All Habitats'!$B$3:$B$129,MATCH(R105,'G-1 All Habitats'!$A$3:$A$129,0)),"")</f>
        <v/>
      </c>
      <c r="T105" s="498" t="str">
        <f t="shared" si="16"/>
        <v/>
      </c>
      <c r="U105" s="499" t="str">
        <f t="shared" si="17"/>
        <v/>
      </c>
      <c r="V105" s="537" t="str">
        <f t="shared" si="11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79"/>
      <c r="Z105" s="524" t="str">
        <f>IFERROR(INDEX('G-8 Condition Look up'!$A$3:$H$130,MATCH(S105,'G-8 Condition Look up'!$A$3:$A$130,0),MATCH(Y105,'G-8 Condition Look up'!$A$3:$H$3,0)),"")</f>
        <v/>
      </c>
      <c r="AA105" s="71"/>
      <c r="AB105" s="52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9" t="str">
        <f t="shared" si="12"/>
        <v/>
      </c>
      <c r="AE105" s="82"/>
      <c r="AF105" s="82"/>
      <c r="AG105" s="507" t="str">
        <f t="shared" si="18"/>
        <v/>
      </c>
      <c r="AH105" s="521" t="str">
        <f t="shared" si="19"/>
        <v/>
      </c>
      <c r="AI105" s="522" t="str">
        <f>IF(AH105="Check Data","Check Data",IFERROR(VLOOKUP(AH105,'G-4 Temporal multipliers'!$A$4:$C$36,3,FALSE),""))</f>
        <v/>
      </c>
      <c r="AJ105" s="498" t="str">
        <f>IF(S105="","",VLOOKUP(S105,'G-3 Multipliers'!$A$2:$E$129,4,FALSE))</f>
        <v/>
      </c>
      <c r="AK105" s="507" t="str">
        <f t="shared" si="20"/>
        <v/>
      </c>
      <c r="AL105" s="507" t="str">
        <f t="shared" si="21"/>
        <v/>
      </c>
      <c r="AM105" s="540" t="str">
        <f>IFERROR(IF(F105="","",IF(AH105="Check Data ⚠","Check Data ⚠",VLOOKUP(AL105, 'G-3 Multipliers'!$P$2:$Q$6,2,FALSE))),"")</f>
        <v/>
      </c>
      <c r="AN105" s="513" t="str">
        <f t="shared" si="13"/>
        <v/>
      </c>
      <c r="AO105" s="239"/>
      <c r="AP105" s="240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1" t="str">
        <f>'A-1 Site Habitat Baseline'!AL105</f>
        <v/>
      </c>
      <c r="F106" s="520" t="str">
        <f>IF(E106="","",IF(ISNA(VLOOKUP($E106,'A-1 Site Habitat Baseline'!$D$1:$O$258,4,FALSE)),"",(VLOOKUP($E106,'A-1 Site Habitat Baseline'!$D$1:$O$258,4,FALSE))))</f>
        <v/>
      </c>
      <c r="G106" s="520" t="str">
        <f>IF(E106="","",IF(ISNA(VLOOKUP($E106,'A-1 Site Habitat Baseline'!$D$1:$O$258,5,FALSE)),"",(VLOOKUP($E106,'A-1 Site Habitat Baseline'!$D$1:$O$258,5,FALSE))))</f>
        <v/>
      </c>
      <c r="H106" s="520" t="str">
        <f>IF(E106="","",IF(ISNA(VLOOKUP($E106,'A-1 Site Habitat Baseline'!$D$1:$O$258,6,FALSE)),"",(VLOOKUP($E106,'A-1 Site Habitat Baseline'!$D$1:$O$258,6,FALSE))))</f>
        <v/>
      </c>
      <c r="I106" s="520" t="str">
        <f>IF(E106="","",IF(ISNA(VLOOKUP($E106,'A-1 Site Habitat Baseline'!$D$1:$O$258,7,FALSE)),"",(VLOOKUP($E106,'A-1 Site Habitat Baseline'!$D$1:$O$258,7,FALSE))))</f>
        <v/>
      </c>
      <c r="J106" s="520" t="str">
        <f>IF(E106="","",IF(ISNA(VLOOKUP($E106,'A-1 Site Habitat Baseline'!$D$1:$O$258,8,FALSE)),"",(VLOOKUP($E106,'A-1 Site Habitat Baseline'!$D$1:$O$258,8,FALSE))))</f>
        <v/>
      </c>
      <c r="K106" s="520" t="str">
        <f>IF(E106="","",IF(ISNA(VLOOKUP($E106,'A-1 Site Habitat Baseline'!$D$1:$O$258,9,FALSE)),"",(VLOOKUP($E106,'A-1 Site Habitat Baseline'!$D$1:$O$258,9,FALSE))))</f>
        <v/>
      </c>
      <c r="L106" s="520" t="str">
        <f>IF(E106="","",IF(ISNA(VLOOKUP($E106,'A-1 Site Habitat Baseline'!$D$1:$O$258,11,FALSE)),"",(VLOOKUP($E106,'A-1 Site Habitat Baseline'!$D$1:$O$258,11,FALSE))))</f>
        <v/>
      </c>
      <c r="M106" s="520" t="str">
        <f>IF(E106="","",IF(ISNA(VLOOKUP($E106,'A-1 Site Habitat Baseline'!$D$1:$O$258,12,FALSE)),"",(VLOOKUP($E106,'A-1 Site Habitat Baseline'!$D$1:$O$258,12,FALSE))))</f>
        <v/>
      </c>
      <c r="N106" s="532" t="str">
        <f>IF(E106="","",IF(ISNA(VLOOKUP($E106,'A-1 Site Habitat Baseline'!$D$1:$X$258,14,FALSE)),"",(VLOOKUP($E106,'A-1 Site Habitat Baseline'!$D$1:$X$258,14,FALSE))))</f>
        <v/>
      </c>
      <c r="O106" s="524" t="str">
        <f>IF(E106="","",IF(ISNA(VLOOKUP($E106,'A-1 Site Habitat Baseline'!$D$1:$X$258,16,FALSE)),"",(VLOOKUP($E106,'A-1 Site Habitat Baseline'!$D$1:$X$258,13,FALSE))))</f>
        <v/>
      </c>
      <c r="P106" s="237" t="str">
        <f>IFERROR(INDEX('G-1 All Habitats'!$AG$3:$AG$15,MATCH(Q106,'G-1 All Habitats'!$AF$3:$AF$15,0)),"")</f>
        <v/>
      </c>
      <c r="Q106" s="238" t="str">
        <f t="shared" si="14"/>
        <v/>
      </c>
      <c r="R106" s="238" t="str">
        <f t="shared" si="15"/>
        <v/>
      </c>
      <c r="S106" s="392" t="str">
        <f>IFERROR(INDEX('G-1 All Habitats'!$B$3:$B$129,MATCH(R106,'G-1 All Habitats'!$A$3:$A$129,0)),"")</f>
        <v/>
      </c>
      <c r="T106" s="498" t="str">
        <f t="shared" si="16"/>
        <v/>
      </c>
      <c r="U106" s="499" t="str">
        <f t="shared" si="17"/>
        <v/>
      </c>
      <c r="V106" s="537" t="str">
        <f t="shared" si="11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79"/>
      <c r="Z106" s="524" t="str">
        <f>IFERROR(INDEX('G-8 Condition Look up'!$A$3:$H$130,MATCH(S106,'G-8 Condition Look up'!$A$3:$A$130,0),MATCH(Y106,'G-8 Condition Look up'!$A$3:$H$3,0)),"")</f>
        <v/>
      </c>
      <c r="AA106" s="71"/>
      <c r="AB106" s="52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9" t="str">
        <f t="shared" si="12"/>
        <v/>
      </c>
      <c r="AE106" s="82"/>
      <c r="AF106" s="82"/>
      <c r="AG106" s="507" t="str">
        <f t="shared" si="18"/>
        <v/>
      </c>
      <c r="AH106" s="521" t="str">
        <f t="shared" si="19"/>
        <v/>
      </c>
      <c r="AI106" s="522" t="str">
        <f>IF(AH106="Check Data","Check Data",IFERROR(VLOOKUP(AH106,'G-4 Temporal multipliers'!$A$4:$C$36,3,FALSE),""))</f>
        <v/>
      </c>
      <c r="AJ106" s="498" t="str">
        <f>IF(S106="","",VLOOKUP(S106,'G-3 Multipliers'!$A$2:$E$129,4,FALSE))</f>
        <v/>
      </c>
      <c r="AK106" s="507" t="str">
        <f t="shared" si="20"/>
        <v/>
      </c>
      <c r="AL106" s="507" t="str">
        <f t="shared" si="21"/>
        <v/>
      </c>
      <c r="AM106" s="540" t="str">
        <f>IFERROR(IF(F106="","",IF(AH106="Check Data ⚠","Check Data ⚠",VLOOKUP(AL106, 'G-3 Multipliers'!$P$2:$Q$6,2,FALSE))),"")</f>
        <v/>
      </c>
      <c r="AN106" s="513" t="str">
        <f t="shared" si="13"/>
        <v/>
      </c>
      <c r="AO106" s="239"/>
      <c r="AP106" s="240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1" t="str">
        <f>'A-1 Site Habitat Baseline'!AL106</f>
        <v/>
      </c>
      <c r="F107" s="520" t="str">
        <f>IF(E107="","",IF(ISNA(VLOOKUP($E107,'A-1 Site Habitat Baseline'!$D$1:$O$258,4,FALSE)),"",(VLOOKUP($E107,'A-1 Site Habitat Baseline'!$D$1:$O$258,4,FALSE))))</f>
        <v/>
      </c>
      <c r="G107" s="520" t="str">
        <f>IF(E107="","",IF(ISNA(VLOOKUP($E107,'A-1 Site Habitat Baseline'!$D$1:$O$258,5,FALSE)),"",(VLOOKUP($E107,'A-1 Site Habitat Baseline'!$D$1:$O$258,5,FALSE))))</f>
        <v/>
      </c>
      <c r="H107" s="520" t="str">
        <f>IF(E107="","",IF(ISNA(VLOOKUP($E107,'A-1 Site Habitat Baseline'!$D$1:$O$258,6,FALSE)),"",(VLOOKUP($E107,'A-1 Site Habitat Baseline'!$D$1:$O$258,6,FALSE))))</f>
        <v/>
      </c>
      <c r="I107" s="520" t="str">
        <f>IF(E107="","",IF(ISNA(VLOOKUP($E107,'A-1 Site Habitat Baseline'!$D$1:$O$258,7,FALSE)),"",(VLOOKUP($E107,'A-1 Site Habitat Baseline'!$D$1:$O$258,7,FALSE))))</f>
        <v/>
      </c>
      <c r="J107" s="520" t="str">
        <f>IF(E107="","",IF(ISNA(VLOOKUP($E107,'A-1 Site Habitat Baseline'!$D$1:$O$258,8,FALSE)),"",(VLOOKUP($E107,'A-1 Site Habitat Baseline'!$D$1:$O$258,8,FALSE))))</f>
        <v/>
      </c>
      <c r="K107" s="520" t="str">
        <f>IF(E107="","",IF(ISNA(VLOOKUP($E107,'A-1 Site Habitat Baseline'!$D$1:$O$258,9,FALSE)),"",(VLOOKUP($E107,'A-1 Site Habitat Baseline'!$D$1:$O$258,9,FALSE))))</f>
        <v/>
      </c>
      <c r="L107" s="520" t="str">
        <f>IF(E107="","",IF(ISNA(VLOOKUP($E107,'A-1 Site Habitat Baseline'!$D$1:$O$258,11,FALSE)),"",(VLOOKUP($E107,'A-1 Site Habitat Baseline'!$D$1:$O$258,11,FALSE))))</f>
        <v/>
      </c>
      <c r="M107" s="520" t="str">
        <f>IF(E107="","",IF(ISNA(VLOOKUP($E107,'A-1 Site Habitat Baseline'!$D$1:$O$258,12,FALSE)),"",(VLOOKUP($E107,'A-1 Site Habitat Baseline'!$D$1:$O$258,12,FALSE))))</f>
        <v/>
      </c>
      <c r="N107" s="532" t="str">
        <f>IF(E107="","",IF(ISNA(VLOOKUP($E107,'A-1 Site Habitat Baseline'!$D$1:$X$258,14,FALSE)),"",(VLOOKUP($E107,'A-1 Site Habitat Baseline'!$D$1:$X$258,14,FALSE))))</f>
        <v/>
      </c>
      <c r="O107" s="524" t="str">
        <f>IF(E107="","",IF(ISNA(VLOOKUP($E107,'A-1 Site Habitat Baseline'!$D$1:$X$258,16,FALSE)),"",(VLOOKUP($E107,'A-1 Site Habitat Baseline'!$D$1:$X$258,13,FALSE))))</f>
        <v/>
      </c>
      <c r="P107" s="237" t="str">
        <f>IFERROR(INDEX('G-1 All Habitats'!$AG$3:$AG$15,MATCH(Q107,'G-1 All Habitats'!$AF$3:$AF$15,0)),"")</f>
        <v/>
      </c>
      <c r="Q107" s="238" t="str">
        <f t="shared" si="14"/>
        <v/>
      </c>
      <c r="R107" s="238" t="str">
        <f t="shared" si="15"/>
        <v/>
      </c>
      <c r="S107" s="392" t="str">
        <f>IFERROR(INDEX('G-1 All Habitats'!$B$3:$B$129,MATCH(R107,'G-1 All Habitats'!$A$3:$A$129,0)),"")</f>
        <v/>
      </c>
      <c r="T107" s="498" t="str">
        <f t="shared" si="16"/>
        <v/>
      </c>
      <c r="U107" s="499" t="str">
        <f t="shared" si="17"/>
        <v/>
      </c>
      <c r="V107" s="537" t="str">
        <f t="shared" si="11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79"/>
      <c r="Z107" s="524" t="str">
        <f>IFERROR(INDEX('G-8 Condition Look up'!$A$3:$H$130,MATCH(S107,'G-8 Condition Look up'!$A$3:$A$130,0),MATCH(Y107,'G-8 Condition Look up'!$A$3:$H$3,0)),"")</f>
        <v/>
      </c>
      <c r="AA107" s="71"/>
      <c r="AB107" s="52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9" t="str">
        <f t="shared" si="12"/>
        <v/>
      </c>
      <c r="AE107" s="82"/>
      <c r="AF107" s="82"/>
      <c r="AG107" s="507" t="str">
        <f t="shared" si="18"/>
        <v/>
      </c>
      <c r="AH107" s="521" t="str">
        <f t="shared" si="19"/>
        <v/>
      </c>
      <c r="AI107" s="522" t="str">
        <f>IF(AH107="Check Data","Check Data",IFERROR(VLOOKUP(AH107,'G-4 Temporal multipliers'!$A$4:$C$36,3,FALSE),""))</f>
        <v/>
      </c>
      <c r="AJ107" s="498" t="str">
        <f>IF(S107="","",VLOOKUP(S107,'G-3 Multipliers'!$A$2:$E$129,4,FALSE))</f>
        <v/>
      </c>
      <c r="AK107" s="507" t="str">
        <f t="shared" si="20"/>
        <v/>
      </c>
      <c r="AL107" s="507" t="str">
        <f t="shared" si="21"/>
        <v/>
      </c>
      <c r="AM107" s="540" t="str">
        <f>IFERROR(IF(F107="","",IF(AH107="Check Data ⚠","Check Data ⚠",VLOOKUP(AL107, 'G-3 Multipliers'!$P$2:$Q$6,2,FALSE))),"")</f>
        <v/>
      </c>
      <c r="AN107" s="513" t="str">
        <f t="shared" si="13"/>
        <v/>
      </c>
      <c r="AO107" s="239"/>
      <c r="AP107" s="240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1" t="str">
        <f>'A-1 Site Habitat Baseline'!AL107</f>
        <v/>
      </c>
      <c r="F108" s="520" t="str">
        <f>IF(E108="","",IF(ISNA(VLOOKUP($E108,'A-1 Site Habitat Baseline'!$D$1:$O$258,4,FALSE)),"",(VLOOKUP($E108,'A-1 Site Habitat Baseline'!$D$1:$O$258,4,FALSE))))</f>
        <v/>
      </c>
      <c r="G108" s="520" t="str">
        <f>IF(E108="","",IF(ISNA(VLOOKUP($E108,'A-1 Site Habitat Baseline'!$D$1:$O$258,5,FALSE)),"",(VLOOKUP($E108,'A-1 Site Habitat Baseline'!$D$1:$O$258,5,FALSE))))</f>
        <v/>
      </c>
      <c r="H108" s="520" t="str">
        <f>IF(E108="","",IF(ISNA(VLOOKUP($E108,'A-1 Site Habitat Baseline'!$D$1:$O$258,6,FALSE)),"",(VLOOKUP($E108,'A-1 Site Habitat Baseline'!$D$1:$O$258,6,FALSE))))</f>
        <v/>
      </c>
      <c r="I108" s="520" t="str">
        <f>IF(E108="","",IF(ISNA(VLOOKUP($E108,'A-1 Site Habitat Baseline'!$D$1:$O$258,7,FALSE)),"",(VLOOKUP($E108,'A-1 Site Habitat Baseline'!$D$1:$O$258,7,FALSE))))</f>
        <v/>
      </c>
      <c r="J108" s="520" t="str">
        <f>IF(E108="","",IF(ISNA(VLOOKUP($E108,'A-1 Site Habitat Baseline'!$D$1:$O$258,8,FALSE)),"",(VLOOKUP($E108,'A-1 Site Habitat Baseline'!$D$1:$O$258,8,FALSE))))</f>
        <v/>
      </c>
      <c r="K108" s="520" t="str">
        <f>IF(E108="","",IF(ISNA(VLOOKUP($E108,'A-1 Site Habitat Baseline'!$D$1:$O$258,9,FALSE)),"",(VLOOKUP($E108,'A-1 Site Habitat Baseline'!$D$1:$O$258,9,FALSE))))</f>
        <v/>
      </c>
      <c r="L108" s="520" t="str">
        <f>IF(E108="","",IF(ISNA(VLOOKUP($E108,'A-1 Site Habitat Baseline'!$D$1:$O$258,11,FALSE)),"",(VLOOKUP($E108,'A-1 Site Habitat Baseline'!$D$1:$O$258,11,FALSE))))</f>
        <v/>
      </c>
      <c r="M108" s="520" t="str">
        <f>IF(E108="","",IF(ISNA(VLOOKUP($E108,'A-1 Site Habitat Baseline'!$D$1:$O$258,12,FALSE)),"",(VLOOKUP($E108,'A-1 Site Habitat Baseline'!$D$1:$O$258,12,FALSE))))</f>
        <v/>
      </c>
      <c r="N108" s="532" t="str">
        <f>IF(E108="","",IF(ISNA(VLOOKUP($E108,'A-1 Site Habitat Baseline'!$D$1:$X$258,14,FALSE)),"",(VLOOKUP($E108,'A-1 Site Habitat Baseline'!$D$1:$X$258,14,FALSE))))</f>
        <v/>
      </c>
      <c r="O108" s="524" t="str">
        <f>IF(E108="","",IF(ISNA(VLOOKUP($E108,'A-1 Site Habitat Baseline'!$D$1:$X$258,16,FALSE)),"",(VLOOKUP($E108,'A-1 Site Habitat Baseline'!$D$1:$X$258,13,FALSE))))</f>
        <v/>
      </c>
      <c r="P108" s="237" t="str">
        <f>IFERROR(INDEX('G-1 All Habitats'!$AG$3:$AG$15,MATCH(Q108,'G-1 All Habitats'!$AF$3:$AF$15,0)),"")</f>
        <v/>
      </c>
      <c r="Q108" s="238" t="str">
        <f t="shared" si="14"/>
        <v/>
      </c>
      <c r="R108" s="238" t="str">
        <f t="shared" si="15"/>
        <v/>
      </c>
      <c r="S108" s="392" t="str">
        <f>IFERROR(INDEX('G-1 All Habitats'!$B$3:$B$129,MATCH(R108,'G-1 All Habitats'!$A$3:$A$129,0)),"")</f>
        <v/>
      </c>
      <c r="T108" s="498" t="str">
        <f t="shared" si="16"/>
        <v/>
      </c>
      <c r="U108" s="499" t="str">
        <f t="shared" si="17"/>
        <v/>
      </c>
      <c r="V108" s="537" t="str">
        <f t="shared" si="11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79"/>
      <c r="Z108" s="524" t="str">
        <f>IFERROR(INDEX('G-8 Condition Look up'!$A$3:$H$130,MATCH(S108,'G-8 Condition Look up'!$A$3:$A$130,0),MATCH(Y108,'G-8 Condition Look up'!$A$3:$H$3,0)),"")</f>
        <v/>
      </c>
      <c r="AA108" s="71"/>
      <c r="AB108" s="52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9" t="str">
        <f t="shared" si="12"/>
        <v/>
      </c>
      <c r="AE108" s="82"/>
      <c r="AF108" s="82"/>
      <c r="AG108" s="507" t="str">
        <f t="shared" si="18"/>
        <v/>
      </c>
      <c r="AH108" s="521" t="str">
        <f t="shared" si="19"/>
        <v/>
      </c>
      <c r="AI108" s="522" t="str">
        <f>IF(AH108="Check Data","Check Data",IFERROR(VLOOKUP(AH108,'G-4 Temporal multipliers'!$A$4:$C$36,3,FALSE),""))</f>
        <v/>
      </c>
      <c r="AJ108" s="498" t="str">
        <f>IF(S108="","",VLOOKUP(S108,'G-3 Multipliers'!$A$2:$E$129,4,FALSE))</f>
        <v/>
      </c>
      <c r="AK108" s="507" t="str">
        <f t="shared" si="20"/>
        <v/>
      </c>
      <c r="AL108" s="507" t="str">
        <f t="shared" si="21"/>
        <v/>
      </c>
      <c r="AM108" s="540" t="str">
        <f>IFERROR(IF(F108="","",IF(AH108="Check Data ⚠","Check Data ⚠",VLOOKUP(AL108, 'G-3 Multipliers'!$P$2:$Q$6,2,FALSE))),"")</f>
        <v/>
      </c>
      <c r="AN108" s="513" t="str">
        <f t="shared" si="13"/>
        <v/>
      </c>
      <c r="AO108" s="239"/>
      <c r="AP108" s="240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1" t="str">
        <f>'A-1 Site Habitat Baseline'!AL108</f>
        <v/>
      </c>
      <c r="F109" s="520" t="str">
        <f>IF(E109="","",IF(ISNA(VLOOKUP($E109,'A-1 Site Habitat Baseline'!$D$1:$O$258,4,FALSE)),"",(VLOOKUP($E109,'A-1 Site Habitat Baseline'!$D$1:$O$258,4,FALSE))))</f>
        <v/>
      </c>
      <c r="G109" s="520" t="str">
        <f>IF(E109="","",IF(ISNA(VLOOKUP($E109,'A-1 Site Habitat Baseline'!$D$1:$O$258,5,FALSE)),"",(VLOOKUP($E109,'A-1 Site Habitat Baseline'!$D$1:$O$258,5,FALSE))))</f>
        <v/>
      </c>
      <c r="H109" s="520" t="str">
        <f>IF(E109="","",IF(ISNA(VLOOKUP($E109,'A-1 Site Habitat Baseline'!$D$1:$O$258,6,FALSE)),"",(VLOOKUP($E109,'A-1 Site Habitat Baseline'!$D$1:$O$258,6,FALSE))))</f>
        <v/>
      </c>
      <c r="I109" s="520" t="str">
        <f>IF(E109="","",IF(ISNA(VLOOKUP($E109,'A-1 Site Habitat Baseline'!$D$1:$O$258,7,FALSE)),"",(VLOOKUP($E109,'A-1 Site Habitat Baseline'!$D$1:$O$258,7,FALSE))))</f>
        <v/>
      </c>
      <c r="J109" s="520" t="str">
        <f>IF(E109="","",IF(ISNA(VLOOKUP($E109,'A-1 Site Habitat Baseline'!$D$1:$O$258,8,FALSE)),"",(VLOOKUP($E109,'A-1 Site Habitat Baseline'!$D$1:$O$258,8,FALSE))))</f>
        <v/>
      </c>
      <c r="K109" s="520" t="str">
        <f>IF(E109="","",IF(ISNA(VLOOKUP($E109,'A-1 Site Habitat Baseline'!$D$1:$O$258,9,FALSE)),"",(VLOOKUP($E109,'A-1 Site Habitat Baseline'!$D$1:$O$258,9,FALSE))))</f>
        <v/>
      </c>
      <c r="L109" s="520" t="str">
        <f>IF(E109="","",IF(ISNA(VLOOKUP($E109,'A-1 Site Habitat Baseline'!$D$1:$O$258,11,FALSE)),"",(VLOOKUP($E109,'A-1 Site Habitat Baseline'!$D$1:$O$258,11,FALSE))))</f>
        <v/>
      </c>
      <c r="M109" s="520" t="str">
        <f>IF(E109="","",IF(ISNA(VLOOKUP($E109,'A-1 Site Habitat Baseline'!$D$1:$O$258,12,FALSE)),"",(VLOOKUP($E109,'A-1 Site Habitat Baseline'!$D$1:$O$258,12,FALSE))))</f>
        <v/>
      </c>
      <c r="N109" s="532" t="str">
        <f>IF(E109="","",IF(ISNA(VLOOKUP($E109,'A-1 Site Habitat Baseline'!$D$1:$X$258,14,FALSE)),"",(VLOOKUP($E109,'A-1 Site Habitat Baseline'!$D$1:$X$258,14,FALSE))))</f>
        <v/>
      </c>
      <c r="O109" s="524" t="str">
        <f>IF(E109="","",IF(ISNA(VLOOKUP($E109,'A-1 Site Habitat Baseline'!$D$1:$X$258,16,FALSE)),"",(VLOOKUP($E109,'A-1 Site Habitat Baseline'!$D$1:$X$258,13,FALSE))))</f>
        <v/>
      </c>
      <c r="P109" s="237" t="str">
        <f>IFERROR(INDEX('G-1 All Habitats'!$AG$3:$AG$15,MATCH(Q109,'G-1 All Habitats'!$AF$3:$AF$15,0)),"")</f>
        <v/>
      </c>
      <c r="Q109" s="238" t="str">
        <f t="shared" si="14"/>
        <v/>
      </c>
      <c r="R109" s="238" t="str">
        <f t="shared" si="15"/>
        <v/>
      </c>
      <c r="S109" s="392" t="str">
        <f>IFERROR(INDEX('G-1 All Habitats'!$B$3:$B$129,MATCH(R109,'G-1 All Habitats'!$A$3:$A$129,0)),"")</f>
        <v/>
      </c>
      <c r="T109" s="498" t="str">
        <f t="shared" si="16"/>
        <v/>
      </c>
      <c r="U109" s="499" t="str">
        <f t="shared" si="17"/>
        <v/>
      </c>
      <c r="V109" s="537" t="str">
        <f t="shared" si="11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79"/>
      <c r="Z109" s="524" t="str">
        <f>IFERROR(INDEX('G-8 Condition Look up'!$A$3:$H$130,MATCH(S109,'G-8 Condition Look up'!$A$3:$A$130,0),MATCH(Y109,'G-8 Condition Look up'!$A$3:$H$3,0)),"")</f>
        <v/>
      </c>
      <c r="AA109" s="71"/>
      <c r="AB109" s="52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9" t="str">
        <f t="shared" si="12"/>
        <v/>
      </c>
      <c r="AE109" s="82"/>
      <c r="AF109" s="82"/>
      <c r="AG109" s="507" t="str">
        <f t="shared" si="18"/>
        <v/>
      </c>
      <c r="AH109" s="521" t="str">
        <f t="shared" si="19"/>
        <v/>
      </c>
      <c r="AI109" s="522" t="str">
        <f>IF(AH109="Check Data","Check Data",IFERROR(VLOOKUP(AH109,'G-4 Temporal multipliers'!$A$4:$C$36,3,FALSE),""))</f>
        <v/>
      </c>
      <c r="AJ109" s="498" t="str">
        <f>IF(S109="","",VLOOKUP(S109,'G-3 Multipliers'!$A$2:$E$129,4,FALSE))</f>
        <v/>
      </c>
      <c r="AK109" s="507" t="str">
        <f t="shared" si="20"/>
        <v/>
      </c>
      <c r="AL109" s="507" t="str">
        <f t="shared" si="21"/>
        <v/>
      </c>
      <c r="AM109" s="540" t="str">
        <f>IFERROR(IF(F109="","",IF(AH109="Check Data ⚠","Check Data ⚠",VLOOKUP(AL109, 'G-3 Multipliers'!$P$2:$Q$6,2,FALSE))),"")</f>
        <v/>
      </c>
      <c r="AN109" s="513" t="str">
        <f t="shared" si="13"/>
        <v/>
      </c>
      <c r="AO109" s="239"/>
      <c r="AP109" s="240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1" t="str">
        <f>'A-1 Site Habitat Baseline'!AL109</f>
        <v/>
      </c>
      <c r="F110" s="520" t="str">
        <f>IF(E110="","",IF(ISNA(VLOOKUP($E110,'A-1 Site Habitat Baseline'!$D$1:$O$258,4,FALSE)),"",(VLOOKUP($E110,'A-1 Site Habitat Baseline'!$D$1:$O$258,4,FALSE))))</f>
        <v/>
      </c>
      <c r="G110" s="520" t="str">
        <f>IF(E110="","",IF(ISNA(VLOOKUP($E110,'A-1 Site Habitat Baseline'!$D$1:$O$258,5,FALSE)),"",(VLOOKUP($E110,'A-1 Site Habitat Baseline'!$D$1:$O$258,5,FALSE))))</f>
        <v/>
      </c>
      <c r="H110" s="520" t="str">
        <f>IF(E110="","",IF(ISNA(VLOOKUP($E110,'A-1 Site Habitat Baseline'!$D$1:$O$258,6,FALSE)),"",(VLOOKUP($E110,'A-1 Site Habitat Baseline'!$D$1:$O$258,6,FALSE))))</f>
        <v/>
      </c>
      <c r="I110" s="520" t="str">
        <f>IF(E110="","",IF(ISNA(VLOOKUP($E110,'A-1 Site Habitat Baseline'!$D$1:$O$258,7,FALSE)),"",(VLOOKUP($E110,'A-1 Site Habitat Baseline'!$D$1:$O$258,7,FALSE))))</f>
        <v/>
      </c>
      <c r="J110" s="520" t="str">
        <f>IF(E110="","",IF(ISNA(VLOOKUP($E110,'A-1 Site Habitat Baseline'!$D$1:$O$258,8,FALSE)),"",(VLOOKUP($E110,'A-1 Site Habitat Baseline'!$D$1:$O$258,8,FALSE))))</f>
        <v/>
      </c>
      <c r="K110" s="520" t="str">
        <f>IF(E110="","",IF(ISNA(VLOOKUP($E110,'A-1 Site Habitat Baseline'!$D$1:$O$258,9,FALSE)),"",(VLOOKUP($E110,'A-1 Site Habitat Baseline'!$D$1:$O$258,9,FALSE))))</f>
        <v/>
      </c>
      <c r="L110" s="520" t="str">
        <f>IF(E110="","",IF(ISNA(VLOOKUP($E110,'A-1 Site Habitat Baseline'!$D$1:$O$258,11,FALSE)),"",(VLOOKUP($E110,'A-1 Site Habitat Baseline'!$D$1:$O$258,11,FALSE))))</f>
        <v/>
      </c>
      <c r="M110" s="520" t="str">
        <f>IF(E110="","",IF(ISNA(VLOOKUP($E110,'A-1 Site Habitat Baseline'!$D$1:$O$258,12,FALSE)),"",(VLOOKUP($E110,'A-1 Site Habitat Baseline'!$D$1:$O$258,12,FALSE))))</f>
        <v/>
      </c>
      <c r="N110" s="532" t="str">
        <f>IF(E110="","",IF(ISNA(VLOOKUP($E110,'A-1 Site Habitat Baseline'!$D$1:$X$258,14,FALSE)),"",(VLOOKUP($E110,'A-1 Site Habitat Baseline'!$D$1:$X$258,14,FALSE))))</f>
        <v/>
      </c>
      <c r="O110" s="524" t="str">
        <f>IF(E110="","",IF(ISNA(VLOOKUP($E110,'A-1 Site Habitat Baseline'!$D$1:$X$258,16,FALSE)),"",(VLOOKUP($E110,'A-1 Site Habitat Baseline'!$D$1:$X$258,13,FALSE))))</f>
        <v/>
      </c>
      <c r="P110" s="237" t="str">
        <f>IFERROR(INDEX('G-1 All Habitats'!$AG$3:$AG$15,MATCH(Q110,'G-1 All Habitats'!$AF$3:$AF$15,0)),"")</f>
        <v/>
      </c>
      <c r="Q110" s="238" t="str">
        <f t="shared" si="14"/>
        <v/>
      </c>
      <c r="R110" s="238" t="str">
        <f t="shared" si="15"/>
        <v/>
      </c>
      <c r="S110" s="392" t="str">
        <f>IFERROR(INDEX('G-1 All Habitats'!$B$3:$B$129,MATCH(R110,'G-1 All Habitats'!$A$3:$A$129,0)),"")</f>
        <v/>
      </c>
      <c r="T110" s="498" t="str">
        <f t="shared" si="16"/>
        <v/>
      </c>
      <c r="U110" s="499" t="str">
        <f t="shared" si="17"/>
        <v/>
      </c>
      <c r="V110" s="537" t="str">
        <f t="shared" si="11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79"/>
      <c r="Z110" s="524" t="str">
        <f>IFERROR(INDEX('G-8 Condition Look up'!$A$3:$H$130,MATCH(S110,'G-8 Condition Look up'!$A$3:$A$130,0),MATCH(Y110,'G-8 Condition Look up'!$A$3:$H$3,0)),"")</f>
        <v/>
      </c>
      <c r="AA110" s="71"/>
      <c r="AB110" s="52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9" t="str">
        <f t="shared" si="12"/>
        <v/>
      </c>
      <c r="AE110" s="82"/>
      <c r="AF110" s="82"/>
      <c r="AG110" s="507" t="str">
        <f t="shared" si="18"/>
        <v/>
      </c>
      <c r="AH110" s="521" t="str">
        <f t="shared" si="19"/>
        <v/>
      </c>
      <c r="AI110" s="522" t="str">
        <f>IF(AH110="Check Data","Check Data",IFERROR(VLOOKUP(AH110,'G-4 Temporal multipliers'!$A$4:$C$36,3,FALSE),""))</f>
        <v/>
      </c>
      <c r="AJ110" s="498" t="str">
        <f>IF(S110="","",VLOOKUP(S110,'G-3 Multipliers'!$A$2:$E$129,4,FALSE))</f>
        <v/>
      </c>
      <c r="AK110" s="507" t="str">
        <f t="shared" si="20"/>
        <v/>
      </c>
      <c r="AL110" s="507" t="str">
        <f t="shared" si="21"/>
        <v/>
      </c>
      <c r="AM110" s="540" t="str">
        <f>IFERROR(IF(F110="","",IF(AH110="Check Data ⚠","Check Data ⚠",VLOOKUP(AL110, 'G-3 Multipliers'!$P$2:$Q$6,2,FALSE))),"")</f>
        <v/>
      </c>
      <c r="AN110" s="513" t="str">
        <f t="shared" si="13"/>
        <v/>
      </c>
      <c r="AO110" s="239"/>
      <c r="AP110" s="240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1" t="str">
        <f>'A-1 Site Habitat Baseline'!AL110</f>
        <v/>
      </c>
      <c r="F111" s="520" t="str">
        <f>IF(E111="","",IF(ISNA(VLOOKUP($E111,'A-1 Site Habitat Baseline'!$D$1:$O$258,4,FALSE)),"",(VLOOKUP($E111,'A-1 Site Habitat Baseline'!$D$1:$O$258,4,FALSE))))</f>
        <v/>
      </c>
      <c r="G111" s="520" t="str">
        <f>IF(E111="","",IF(ISNA(VLOOKUP($E111,'A-1 Site Habitat Baseline'!$D$1:$O$258,5,FALSE)),"",(VLOOKUP($E111,'A-1 Site Habitat Baseline'!$D$1:$O$258,5,FALSE))))</f>
        <v/>
      </c>
      <c r="H111" s="520" t="str">
        <f>IF(E111="","",IF(ISNA(VLOOKUP($E111,'A-1 Site Habitat Baseline'!$D$1:$O$258,6,FALSE)),"",(VLOOKUP($E111,'A-1 Site Habitat Baseline'!$D$1:$O$258,6,FALSE))))</f>
        <v/>
      </c>
      <c r="I111" s="520" t="str">
        <f>IF(E111="","",IF(ISNA(VLOOKUP($E111,'A-1 Site Habitat Baseline'!$D$1:$O$258,7,FALSE)),"",(VLOOKUP($E111,'A-1 Site Habitat Baseline'!$D$1:$O$258,7,FALSE))))</f>
        <v/>
      </c>
      <c r="J111" s="520" t="str">
        <f>IF(E111="","",IF(ISNA(VLOOKUP($E111,'A-1 Site Habitat Baseline'!$D$1:$O$258,8,FALSE)),"",(VLOOKUP($E111,'A-1 Site Habitat Baseline'!$D$1:$O$258,8,FALSE))))</f>
        <v/>
      </c>
      <c r="K111" s="520" t="str">
        <f>IF(E111="","",IF(ISNA(VLOOKUP($E111,'A-1 Site Habitat Baseline'!$D$1:$O$258,9,FALSE)),"",(VLOOKUP($E111,'A-1 Site Habitat Baseline'!$D$1:$O$258,9,FALSE))))</f>
        <v/>
      </c>
      <c r="L111" s="520" t="str">
        <f>IF(E111="","",IF(ISNA(VLOOKUP($E111,'A-1 Site Habitat Baseline'!$D$1:$O$258,11,FALSE)),"",(VLOOKUP($E111,'A-1 Site Habitat Baseline'!$D$1:$O$258,11,FALSE))))</f>
        <v/>
      </c>
      <c r="M111" s="520" t="str">
        <f>IF(E111="","",IF(ISNA(VLOOKUP($E111,'A-1 Site Habitat Baseline'!$D$1:$O$258,12,FALSE)),"",(VLOOKUP($E111,'A-1 Site Habitat Baseline'!$D$1:$O$258,12,FALSE))))</f>
        <v/>
      </c>
      <c r="N111" s="532" t="str">
        <f>IF(E111="","",IF(ISNA(VLOOKUP($E111,'A-1 Site Habitat Baseline'!$D$1:$X$258,14,FALSE)),"",(VLOOKUP($E111,'A-1 Site Habitat Baseline'!$D$1:$X$258,14,FALSE))))</f>
        <v/>
      </c>
      <c r="O111" s="524" t="str">
        <f>IF(E111="","",IF(ISNA(VLOOKUP($E111,'A-1 Site Habitat Baseline'!$D$1:$X$258,16,FALSE)),"",(VLOOKUP($E111,'A-1 Site Habitat Baseline'!$D$1:$X$258,13,FALSE))))</f>
        <v/>
      </c>
      <c r="P111" s="237" t="str">
        <f>IFERROR(INDEX('G-1 All Habitats'!$AG$3:$AG$15,MATCH(Q111,'G-1 All Habitats'!$AF$3:$AF$15,0)),"")</f>
        <v/>
      </c>
      <c r="Q111" s="238" t="str">
        <f t="shared" si="14"/>
        <v/>
      </c>
      <c r="R111" s="238" t="str">
        <f t="shared" si="15"/>
        <v/>
      </c>
      <c r="S111" s="392" t="str">
        <f>IFERROR(INDEX('G-1 All Habitats'!$B$3:$B$129,MATCH(R111,'G-1 All Habitats'!$A$3:$A$129,0)),"")</f>
        <v/>
      </c>
      <c r="T111" s="498" t="str">
        <f t="shared" si="16"/>
        <v/>
      </c>
      <c r="U111" s="499" t="str">
        <f t="shared" si="17"/>
        <v/>
      </c>
      <c r="V111" s="537" t="str">
        <f t="shared" si="11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79"/>
      <c r="Z111" s="524" t="str">
        <f>IFERROR(INDEX('G-8 Condition Look up'!$A$3:$H$130,MATCH(S111,'G-8 Condition Look up'!$A$3:$A$130,0),MATCH(Y111,'G-8 Condition Look up'!$A$3:$H$3,0)),"")</f>
        <v/>
      </c>
      <c r="AA111" s="71"/>
      <c r="AB111" s="52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9" t="str">
        <f t="shared" si="12"/>
        <v/>
      </c>
      <c r="AE111" s="82"/>
      <c r="AF111" s="82"/>
      <c r="AG111" s="507" t="str">
        <f t="shared" si="18"/>
        <v/>
      </c>
      <c r="AH111" s="521" t="str">
        <f t="shared" si="19"/>
        <v/>
      </c>
      <c r="AI111" s="522" t="str">
        <f>IF(AH111="Check Data","Check Data",IFERROR(VLOOKUP(AH111,'G-4 Temporal multipliers'!$A$4:$C$36,3,FALSE),""))</f>
        <v/>
      </c>
      <c r="AJ111" s="498" t="str">
        <f>IF(S111="","",VLOOKUP(S111,'G-3 Multipliers'!$A$2:$E$129,4,FALSE))</f>
        <v/>
      </c>
      <c r="AK111" s="507" t="str">
        <f t="shared" si="20"/>
        <v/>
      </c>
      <c r="AL111" s="507" t="str">
        <f t="shared" si="21"/>
        <v/>
      </c>
      <c r="AM111" s="540" t="str">
        <f>IFERROR(IF(F111="","",IF(AH111="Check Data ⚠","Check Data ⚠",VLOOKUP(AL111, 'G-3 Multipliers'!$P$2:$Q$6,2,FALSE))),"")</f>
        <v/>
      </c>
      <c r="AN111" s="513" t="str">
        <f t="shared" si="13"/>
        <v/>
      </c>
      <c r="AO111" s="239"/>
      <c r="AP111" s="240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1" t="str">
        <f>'A-1 Site Habitat Baseline'!AL111</f>
        <v/>
      </c>
      <c r="F112" s="520" t="str">
        <f>IF(E112="","",IF(ISNA(VLOOKUP($E112,'A-1 Site Habitat Baseline'!$D$1:$O$258,4,FALSE)),"",(VLOOKUP($E112,'A-1 Site Habitat Baseline'!$D$1:$O$258,4,FALSE))))</f>
        <v/>
      </c>
      <c r="G112" s="520" t="str">
        <f>IF(E112="","",IF(ISNA(VLOOKUP($E112,'A-1 Site Habitat Baseline'!$D$1:$O$258,5,FALSE)),"",(VLOOKUP($E112,'A-1 Site Habitat Baseline'!$D$1:$O$258,5,FALSE))))</f>
        <v/>
      </c>
      <c r="H112" s="520" t="str">
        <f>IF(E112="","",IF(ISNA(VLOOKUP($E112,'A-1 Site Habitat Baseline'!$D$1:$O$258,6,FALSE)),"",(VLOOKUP($E112,'A-1 Site Habitat Baseline'!$D$1:$O$258,6,FALSE))))</f>
        <v/>
      </c>
      <c r="I112" s="520" t="str">
        <f>IF(E112="","",IF(ISNA(VLOOKUP($E112,'A-1 Site Habitat Baseline'!$D$1:$O$258,7,FALSE)),"",(VLOOKUP($E112,'A-1 Site Habitat Baseline'!$D$1:$O$258,7,FALSE))))</f>
        <v/>
      </c>
      <c r="J112" s="520" t="str">
        <f>IF(E112="","",IF(ISNA(VLOOKUP($E112,'A-1 Site Habitat Baseline'!$D$1:$O$258,8,FALSE)),"",(VLOOKUP($E112,'A-1 Site Habitat Baseline'!$D$1:$O$258,8,FALSE))))</f>
        <v/>
      </c>
      <c r="K112" s="520" t="str">
        <f>IF(E112="","",IF(ISNA(VLOOKUP($E112,'A-1 Site Habitat Baseline'!$D$1:$O$258,9,FALSE)),"",(VLOOKUP($E112,'A-1 Site Habitat Baseline'!$D$1:$O$258,9,FALSE))))</f>
        <v/>
      </c>
      <c r="L112" s="520" t="str">
        <f>IF(E112="","",IF(ISNA(VLOOKUP($E112,'A-1 Site Habitat Baseline'!$D$1:$O$258,11,FALSE)),"",(VLOOKUP($E112,'A-1 Site Habitat Baseline'!$D$1:$O$258,11,FALSE))))</f>
        <v/>
      </c>
      <c r="M112" s="520" t="str">
        <f>IF(E112="","",IF(ISNA(VLOOKUP($E112,'A-1 Site Habitat Baseline'!$D$1:$O$258,12,FALSE)),"",(VLOOKUP($E112,'A-1 Site Habitat Baseline'!$D$1:$O$258,12,FALSE))))</f>
        <v/>
      </c>
      <c r="N112" s="532" t="str">
        <f>IF(E112="","",IF(ISNA(VLOOKUP($E112,'A-1 Site Habitat Baseline'!$D$1:$X$258,14,FALSE)),"",(VLOOKUP($E112,'A-1 Site Habitat Baseline'!$D$1:$X$258,14,FALSE))))</f>
        <v/>
      </c>
      <c r="O112" s="524" t="str">
        <f>IF(E112="","",IF(ISNA(VLOOKUP($E112,'A-1 Site Habitat Baseline'!$D$1:$X$258,16,FALSE)),"",(VLOOKUP($E112,'A-1 Site Habitat Baseline'!$D$1:$X$258,13,FALSE))))</f>
        <v/>
      </c>
      <c r="P112" s="237" t="str">
        <f>IFERROR(INDEX('G-1 All Habitats'!$AG$3:$AG$15,MATCH(Q112,'G-1 All Habitats'!$AF$3:$AF$15,0)),"")</f>
        <v/>
      </c>
      <c r="Q112" s="238" t="str">
        <f t="shared" si="14"/>
        <v/>
      </c>
      <c r="R112" s="238" t="str">
        <f t="shared" si="15"/>
        <v/>
      </c>
      <c r="S112" s="392" t="str">
        <f>IFERROR(INDEX('G-1 All Habitats'!$B$3:$B$129,MATCH(R112,'G-1 All Habitats'!$A$3:$A$129,0)),"")</f>
        <v/>
      </c>
      <c r="T112" s="498" t="str">
        <f t="shared" si="16"/>
        <v/>
      </c>
      <c r="U112" s="499" t="str">
        <f t="shared" si="17"/>
        <v/>
      </c>
      <c r="V112" s="537" t="str">
        <f t="shared" si="11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79"/>
      <c r="Z112" s="524" t="str">
        <f>IFERROR(INDEX('G-8 Condition Look up'!$A$3:$H$130,MATCH(S112,'G-8 Condition Look up'!$A$3:$A$130,0),MATCH(Y112,'G-8 Condition Look up'!$A$3:$H$3,0)),"")</f>
        <v/>
      </c>
      <c r="AA112" s="71"/>
      <c r="AB112" s="52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9" t="str">
        <f t="shared" si="12"/>
        <v/>
      </c>
      <c r="AE112" s="82"/>
      <c r="AF112" s="82"/>
      <c r="AG112" s="507" t="str">
        <f t="shared" si="18"/>
        <v/>
      </c>
      <c r="AH112" s="521" t="str">
        <f t="shared" si="19"/>
        <v/>
      </c>
      <c r="AI112" s="522" t="str">
        <f>IF(AH112="Check Data","Check Data",IFERROR(VLOOKUP(AH112,'G-4 Temporal multipliers'!$A$4:$C$36,3,FALSE),""))</f>
        <v/>
      </c>
      <c r="AJ112" s="498" t="str">
        <f>IF(S112="","",VLOOKUP(S112,'G-3 Multipliers'!$A$2:$E$129,4,FALSE))</f>
        <v/>
      </c>
      <c r="AK112" s="507" t="str">
        <f t="shared" si="20"/>
        <v/>
      </c>
      <c r="AL112" s="507" t="str">
        <f t="shared" si="21"/>
        <v/>
      </c>
      <c r="AM112" s="540" t="str">
        <f>IFERROR(IF(F112="","",IF(AH112="Check Data ⚠","Check Data ⚠",VLOOKUP(AL112, 'G-3 Multipliers'!$P$2:$Q$6,2,FALSE))),"")</f>
        <v/>
      </c>
      <c r="AN112" s="513" t="str">
        <f t="shared" si="13"/>
        <v/>
      </c>
      <c r="AO112" s="239"/>
      <c r="AP112" s="240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1" t="str">
        <f>'A-1 Site Habitat Baseline'!AL112</f>
        <v/>
      </c>
      <c r="F113" s="520" t="str">
        <f>IF(E113="","",IF(ISNA(VLOOKUP($E113,'A-1 Site Habitat Baseline'!$D$1:$O$258,4,FALSE)),"",(VLOOKUP($E113,'A-1 Site Habitat Baseline'!$D$1:$O$258,4,FALSE))))</f>
        <v/>
      </c>
      <c r="G113" s="520" t="str">
        <f>IF(E113="","",IF(ISNA(VLOOKUP($E113,'A-1 Site Habitat Baseline'!$D$1:$O$258,5,FALSE)),"",(VLOOKUP($E113,'A-1 Site Habitat Baseline'!$D$1:$O$258,5,FALSE))))</f>
        <v/>
      </c>
      <c r="H113" s="520" t="str">
        <f>IF(E113="","",IF(ISNA(VLOOKUP($E113,'A-1 Site Habitat Baseline'!$D$1:$O$258,6,FALSE)),"",(VLOOKUP($E113,'A-1 Site Habitat Baseline'!$D$1:$O$258,6,FALSE))))</f>
        <v/>
      </c>
      <c r="I113" s="520" t="str">
        <f>IF(E113="","",IF(ISNA(VLOOKUP($E113,'A-1 Site Habitat Baseline'!$D$1:$O$258,7,FALSE)),"",(VLOOKUP($E113,'A-1 Site Habitat Baseline'!$D$1:$O$258,7,FALSE))))</f>
        <v/>
      </c>
      <c r="J113" s="520" t="str">
        <f>IF(E113="","",IF(ISNA(VLOOKUP($E113,'A-1 Site Habitat Baseline'!$D$1:$O$258,8,FALSE)),"",(VLOOKUP($E113,'A-1 Site Habitat Baseline'!$D$1:$O$258,8,FALSE))))</f>
        <v/>
      </c>
      <c r="K113" s="520" t="str">
        <f>IF(E113="","",IF(ISNA(VLOOKUP($E113,'A-1 Site Habitat Baseline'!$D$1:$O$258,9,FALSE)),"",(VLOOKUP($E113,'A-1 Site Habitat Baseline'!$D$1:$O$258,9,FALSE))))</f>
        <v/>
      </c>
      <c r="L113" s="520" t="str">
        <f>IF(E113="","",IF(ISNA(VLOOKUP($E113,'A-1 Site Habitat Baseline'!$D$1:$O$258,11,FALSE)),"",(VLOOKUP($E113,'A-1 Site Habitat Baseline'!$D$1:$O$258,11,FALSE))))</f>
        <v/>
      </c>
      <c r="M113" s="520" t="str">
        <f>IF(E113="","",IF(ISNA(VLOOKUP($E113,'A-1 Site Habitat Baseline'!$D$1:$O$258,12,FALSE)),"",(VLOOKUP($E113,'A-1 Site Habitat Baseline'!$D$1:$O$258,12,FALSE))))</f>
        <v/>
      </c>
      <c r="N113" s="532" t="str">
        <f>IF(E113="","",IF(ISNA(VLOOKUP($E113,'A-1 Site Habitat Baseline'!$D$1:$X$258,14,FALSE)),"",(VLOOKUP($E113,'A-1 Site Habitat Baseline'!$D$1:$X$258,14,FALSE))))</f>
        <v/>
      </c>
      <c r="O113" s="524" t="str">
        <f>IF(E113="","",IF(ISNA(VLOOKUP($E113,'A-1 Site Habitat Baseline'!$D$1:$X$258,16,FALSE)),"",(VLOOKUP($E113,'A-1 Site Habitat Baseline'!$D$1:$X$258,13,FALSE))))</f>
        <v/>
      </c>
      <c r="P113" s="237" t="str">
        <f>IFERROR(INDEX('G-1 All Habitats'!$AG$3:$AG$15,MATCH(Q113,'G-1 All Habitats'!$AF$3:$AF$15,0)),"")</f>
        <v/>
      </c>
      <c r="Q113" s="238" t="str">
        <f t="shared" si="14"/>
        <v/>
      </c>
      <c r="R113" s="238" t="str">
        <f t="shared" si="15"/>
        <v/>
      </c>
      <c r="S113" s="392" t="str">
        <f>IFERROR(INDEX('G-1 All Habitats'!$B$3:$B$129,MATCH(R113,'G-1 All Habitats'!$A$3:$A$129,0)),"")</f>
        <v/>
      </c>
      <c r="T113" s="498" t="str">
        <f t="shared" si="16"/>
        <v/>
      </c>
      <c r="U113" s="499" t="str">
        <f t="shared" si="17"/>
        <v/>
      </c>
      <c r="V113" s="537" t="str">
        <f t="shared" si="11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79"/>
      <c r="Z113" s="524" t="str">
        <f>IFERROR(INDEX('G-8 Condition Look up'!$A$3:$H$130,MATCH(S113,'G-8 Condition Look up'!$A$3:$A$130,0),MATCH(Y113,'G-8 Condition Look up'!$A$3:$H$3,0)),"")</f>
        <v/>
      </c>
      <c r="AA113" s="71"/>
      <c r="AB113" s="52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9" t="str">
        <f t="shared" si="12"/>
        <v/>
      </c>
      <c r="AE113" s="82"/>
      <c r="AF113" s="82"/>
      <c r="AG113" s="507" t="str">
        <f t="shared" si="18"/>
        <v/>
      </c>
      <c r="AH113" s="521" t="str">
        <f t="shared" si="19"/>
        <v/>
      </c>
      <c r="AI113" s="522" t="str">
        <f>IF(AH113="Check Data","Check Data",IFERROR(VLOOKUP(AH113,'G-4 Temporal multipliers'!$A$4:$C$36,3,FALSE),""))</f>
        <v/>
      </c>
      <c r="AJ113" s="498" t="str">
        <f>IF(S113="","",VLOOKUP(S113,'G-3 Multipliers'!$A$2:$E$129,4,FALSE))</f>
        <v/>
      </c>
      <c r="AK113" s="507" t="str">
        <f t="shared" si="20"/>
        <v/>
      </c>
      <c r="AL113" s="507" t="str">
        <f t="shared" si="21"/>
        <v/>
      </c>
      <c r="AM113" s="540" t="str">
        <f>IFERROR(IF(F113="","",IF(AH113="Check Data ⚠","Check Data ⚠",VLOOKUP(AL113, 'G-3 Multipliers'!$P$2:$Q$6,2,FALSE))),"")</f>
        <v/>
      </c>
      <c r="AN113" s="513" t="str">
        <f t="shared" si="13"/>
        <v/>
      </c>
      <c r="AO113" s="239"/>
      <c r="AP113" s="240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1" t="str">
        <f>'A-1 Site Habitat Baseline'!AL113</f>
        <v/>
      </c>
      <c r="F114" s="520" t="str">
        <f>IF(E114="","",IF(ISNA(VLOOKUP($E114,'A-1 Site Habitat Baseline'!$D$1:$O$258,4,FALSE)),"",(VLOOKUP($E114,'A-1 Site Habitat Baseline'!$D$1:$O$258,4,FALSE))))</f>
        <v/>
      </c>
      <c r="G114" s="520" t="str">
        <f>IF(E114="","",IF(ISNA(VLOOKUP($E114,'A-1 Site Habitat Baseline'!$D$1:$O$258,5,FALSE)),"",(VLOOKUP($E114,'A-1 Site Habitat Baseline'!$D$1:$O$258,5,FALSE))))</f>
        <v/>
      </c>
      <c r="H114" s="520" t="str">
        <f>IF(E114="","",IF(ISNA(VLOOKUP($E114,'A-1 Site Habitat Baseline'!$D$1:$O$258,6,FALSE)),"",(VLOOKUP($E114,'A-1 Site Habitat Baseline'!$D$1:$O$258,6,FALSE))))</f>
        <v/>
      </c>
      <c r="I114" s="520" t="str">
        <f>IF(E114="","",IF(ISNA(VLOOKUP($E114,'A-1 Site Habitat Baseline'!$D$1:$O$258,7,FALSE)),"",(VLOOKUP($E114,'A-1 Site Habitat Baseline'!$D$1:$O$258,7,FALSE))))</f>
        <v/>
      </c>
      <c r="J114" s="520" t="str">
        <f>IF(E114="","",IF(ISNA(VLOOKUP($E114,'A-1 Site Habitat Baseline'!$D$1:$O$258,8,FALSE)),"",(VLOOKUP($E114,'A-1 Site Habitat Baseline'!$D$1:$O$258,8,FALSE))))</f>
        <v/>
      </c>
      <c r="K114" s="520" t="str">
        <f>IF(E114="","",IF(ISNA(VLOOKUP($E114,'A-1 Site Habitat Baseline'!$D$1:$O$258,9,FALSE)),"",(VLOOKUP($E114,'A-1 Site Habitat Baseline'!$D$1:$O$258,9,FALSE))))</f>
        <v/>
      </c>
      <c r="L114" s="520" t="str">
        <f>IF(E114="","",IF(ISNA(VLOOKUP($E114,'A-1 Site Habitat Baseline'!$D$1:$O$258,11,FALSE)),"",(VLOOKUP($E114,'A-1 Site Habitat Baseline'!$D$1:$O$258,11,FALSE))))</f>
        <v/>
      </c>
      <c r="M114" s="520" t="str">
        <f>IF(E114="","",IF(ISNA(VLOOKUP($E114,'A-1 Site Habitat Baseline'!$D$1:$O$258,12,FALSE)),"",(VLOOKUP($E114,'A-1 Site Habitat Baseline'!$D$1:$O$258,12,FALSE))))</f>
        <v/>
      </c>
      <c r="N114" s="532" t="str">
        <f>IF(E114="","",IF(ISNA(VLOOKUP($E114,'A-1 Site Habitat Baseline'!$D$1:$X$258,14,FALSE)),"",(VLOOKUP($E114,'A-1 Site Habitat Baseline'!$D$1:$X$258,14,FALSE))))</f>
        <v/>
      </c>
      <c r="O114" s="524" t="str">
        <f>IF(E114="","",IF(ISNA(VLOOKUP($E114,'A-1 Site Habitat Baseline'!$D$1:$X$258,16,FALSE)),"",(VLOOKUP($E114,'A-1 Site Habitat Baseline'!$D$1:$X$258,13,FALSE))))</f>
        <v/>
      </c>
      <c r="P114" s="237" t="str">
        <f>IFERROR(INDEX('G-1 All Habitats'!$AG$3:$AG$15,MATCH(Q114,'G-1 All Habitats'!$AF$3:$AF$15,0)),"")</f>
        <v/>
      </c>
      <c r="Q114" s="238" t="str">
        <f t="shared" si="14"/>
        <v/>
      </c>
      <c r="R114" s="238" t="str">
        <f t="shared" si="15"/>
        <v/>
      </c>
      <c r="S114" s="392" t="str">
        <f>IFERROR(INDEX('G-1 All Habitats'!$B$3:$B$129,MATCH(R114,'G-1 All Habitats'!$A$3:$A$129,0)),"")</f>
        <v/>
      </c>
      <c r="T114" s="498" t="str">
        <f t="shared" si="16"/>
        <v/>
      </c>
      <c r="U114" s="499" t="str">
        <f t="shared" si="17"/>
        <v/>
      </c>
      <c r="V114" s="537" t="str">
        <f t="shared" si="11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79"/>
      <c r="Z114" s="524" t="str">
        <f>IFERROR(INDEX('G-8 Condition Look up'!$A$3:$H$130,MATCH(S114,'G-8 Condition Look up'!$A$3:$A$130,0),MATCH(Y114,'G-8 Condition Look up'!$A$3:$H$3,0)),"")</f>
        <v/>
      </c>
      <c r="AA114" s="71"/>
      <c r="AB114" s="52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9" t="str">
        <f t="shared" si="12"/>
        <v/>
      </c>
      <c r="AE114" s="82"/>
      <c r="AF114" s="82"/>
      <c r="AG114" s="507" t="str">
        <f t="shared" si="18"/>
        <v/>
      </c>
      <c r="AH114" s="521" t="str">
        <f t="shared" si="19"/>
        <v/>
      </c>
      <c r="AI114" s="522" t="str">
        <f>IF(AH114="Check Data","Check Data",IFERROR(VLOOKUP(AH114,'G-4 Temporal multipliers'!$A$4:$C$36,3,FALSE),""))</f>
        <v/>
      </c>
      <c r="AJ114" s="498" t="str">
        <f>IF(S114="","",VLOOKUP(S114,'G-3 Multipliers'!$A$2:$E$129,4,FALSE))</f>
        <v/>
      </c>
      <c r="AK114" s="507" t="str">
        <f t="shared" si="20"/>
        <v/>
      </c>
      <c r="AL114" s="507" t="str">
        <f t="shared" si="21"/>
        <v/>
      </c>
      <c r="AM114" s="540" t="str">
        <f>IFERROR(IF(F114="","",IF(AH114="Check Data ⚠","Check Data ⚠",VLOOKUP(AL114, 'G-3 Multipliers'!$P$2:$Q$6,2,FALSE))),"")</f>
        <v/>
      </c>
      <c r="AN114" s="513" t="str">
        <f t="shared" si="13"/>
        <v/>
      </c>
      <c r="AO114" s="239"/>
      <c r="AP114" s="240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1" t="str">
        <f>'A-1 Site Habitat Baseline'!AL114</f>
        <v/>
      </c>
      <c r="F115" s="520" t="str">
        <f>IF(E115="","",IF(ISNA(VLOOKUP($E115,'A-1 Site Habitat Baseline'!$D$1:$O$258,4,FALSE)),"",(VLOOKUP($E115,'A-1 Site Habitat Baseline'!$D$1:$O$258,4,FALSE))))</f>
        <v/>
      </c>
      <c r="G115" s="520" t="str">
        <f>IF(E115="","",IF(ISNA(VLOOKUP($E115,'A-1 Site Habitat Baseline'!$D$1:$O$258,5,FALSE)),"",(VLOOKUP($E115,'A-1 Site Habitat Baseline'!$D$1:$O$258,5,FALSE))))</f>
        <v/>
      </c>
      <c r="H115" s="520" t="str">
        <f>IF(E115="","",IF(ISNA(VLOOKUP($E115,'A-1 Site Habitat Baseline'!$D$1:$O$258,6,FALSE)),"",(VLOOKUP($E115,'A-1 Site Habitat Baseline'!$D$1:$O$258,6,FALSE))))</f>
        <v/>
      </c>
      <c r="I115" s="520" t="str">
        <f>IF(E115="","",IF(ISNA(VLOOKUP($E115,'A-1 Site Habitat Baseline'!$D$1:$O$258,7,FALSE)),"",(VLOOKUP($E115,'A-1 Site Habitat Baseline'!$D$1:$O$258,7,FALSE))))</f>
        <v/>
      </c>
      <c r="J115" s="520" t="str">
        <f>IF(E115="","",IF(ISNA(VLOOKUP($E115,'A-1 Site Habitat Baseline'!$D$1:$O$258,8,FALSE)),"",(VLOOKUP($E115,'A-1 Site Habitat Baseline'!$D$1:$O$258,8,FALSE))))</f>
        <v/>
      </c>
      <c r="K115" s="520" t="str">
        <f>IF(E115="","",IF(ISNA(VLOOKUP($E115,'A-1 Site Habitat Baseline'!$D$1:$O$258,9,FALSE)),"",(VLOOKUP($E115,'A-1 Site Habitat Baseline'!$D$1:$O$258,9,FALSE))))</f>
        <v/>
      </c>
      <c r="L115" s="520" t="str">
        <f>IF(E115="","",IF(ISNA(VLOOKUP($E115,'A-1 Site Habitat Baseline'!$D$1:$O$258,11,FALSE)),"",(VLOOKUP($E115,'A-1 Site Habitat Baseline'!$D$1:$O$258,11,FALSE))))</f>
        <v/>
      </c>
      <c r="M115" s="520" t="str">
        <f>IF(E115="","",IF(ISNA(VLOOKUP($E115,'A-1 Site Habitat Baseline'!$D$1:$O$258,12,FALSE)),"",(VLOOKUP($E115,'A-1 Site Habitat Baseline'!$D$1:$O$258,12,FALSE))))</f>
        <v/>
      </c>
      <c r="N115" s="532" t="str">
        <f>IF(E115="","",IF(ISNA(VLOOKUP($E115,'A-1 Site Habitat Baseline'!$D$1:$X$258,14,FALSE)),"",(VLOOKUP($E115,'A-1 Site Habitat Baseline'!$D$1:$X$258,14,FALSE))))</f>
        <v/>
      </c>
      <c r="O115" s="524" t="str">
        <f>IF(E115="","",IF(ISNA(VLOOKUP($E115,'A-1 Site Habitat Baseline'!$D$1:$X$258,16,FALSE)),"",(VLOOKUP($E115,'A-1 Site Habitat Baseline'!$D$1:$X$258,13,FALSE))))</f>
        <v/>
      </c>
      <c r="P115" s="237" t="str">
        <f>IFERROR(INDEX('G-1 All Habitats'!$AG$3:$AG$15,MATCH(Q115,'G-1 All Habitats'!$AF$3:$AF$15,0)),"")</f>
        <v/>
      </c>
      <c r="Q115" s="238" t="str">
        <f t="shared" si="14"/>
        <v/>
      </c>
      <c r="R115" s="238" t="str">
        <f t="shared" si="15"/>
        <v/>
      </c>
      <c r="S115" s="392" t="str">
        <f>IFERROR(INDEX('G-1 All Habitats'!$B$3:$B$129,MATCH(R115,'G-1 All Habitats'!$A$3:$A$129,0)),"")</f>
        <v/>
      </c>
      <c r="T115" s="498" t="str">
        <f t="shared" si="16"/>
        <v/>
      </c>
      <c r="U115" s="499" t="str">
        <f t="shared" si="17"/>
        <v/>
      </c>
      <c r="V115" s="537" t="str">
        <f t="shared" si="11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79"/>
      <c r="Z115" s="524" t="str">
        <f>IFERROR(INDEX('G-8 Condition Look up'!$A$3:$H$130,MATCH(S115,'G-8 Condition Look up'!$A$3:$A$130,0),MATCH(Y115,'G-8 Condition Look up'!$A$3:$H$3,0)),"")</f>
        <v/>
      </c>
      <c r="AA115" s="71"/>
      <c r="AB115" s="52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9" t="str">
        <f t="shared" si="12"/>
        <v/>
      </c>
      <c r="AE115" s="82"/>
      <c r="AF115" s="82"/>
      <c r="AG115" s="507" t="str">
        <f t="shared" si="18"/>
        <v/>
      </c>
      <c r="AH115" s="521" t="str">
        <f t="shared" si="19"/>
        <v/>
      </c>
      <c r="AI115" s="522" t="str">
        <f>IF(AH115="Check Data","Check Data",IFERROR(VLOOKUP(AH115,'G-4 Temporal multipliers'!$A$4:$C$36,3,FALSE),""))</f>
        <v/>
      </c>
      <c r="AJ115" s="498" t="str">
        <f>IF(S115="","",VLOOKUP(S115,'G-3 Multipliers'!$A$2:$E$129,4,FALSE))</f>
        <v/>
      </c>
      <c r="AK115" s="507" t="str">
        <f t="shared" si="20"/>
        <v/>
      </c>
      <c r="AL115" s="507" t="str">
        <f t="shared" si="21"/>
        <v/>
      </c>
      <c r="AM115" s="540" t="str">
        <f>IFERROR(IF(F115="","",IF(AH115="Check Data ⚠","Check Data ⚠",VLOOKUP(AL115, 'G-3 Multipliers'!$P$2:$Q$6,2,FALSE))),"")</f>
        <v/>
      </c>
      <c r="AN115" s="513" t="str">
        <f t="shared" si="13"/>
        <v/>
      </c>
      <c r="AO115" s="239"/>
      <c r="AP115" s="240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1" t="str">
        <f>'A-1 Site Habitat Baseline'!AL115</f>
        <v/>
      </c>
      <c r="F116" s="520" t="str">
        <f>IF(E116="","",IF(ISNA(VLOOKUP($E116,'A-1 Site Habitat Baseline'!$D$1:$O$258,4,FALSE)),"",(VLOOKUP($E116,'A-1 Site Habitat Baseline'!$D$1:$O$258,4,FALSE))))</f>
        <v/>
      </c>
      <c r="G116" s="520" t="str">
        <f>IF(E116="","",IF(ISNA(VLOOKUP($E116,'A-1 Site Habitat Baseline'!$D$1:$O$258,5,FALSE)),"",(VLOOKUP($E116,'A-1 Site Habitat Baseline'!$D$1:$O$258,5,FALSE))))</f>
        <v/>
      </c>
      <c r="H116" s="520" t="str">
        <f>IF(E116="","",IF(ISNA(VLOOKUP($E116,'A-1 Site Habitat Baseline'!$D$1:$O$258,6,FALSE)),"",(VLOOKUP($E116,'A-1 Site Habitat Baseline'!$D$1:$O$258,6,FALSE))))</f>
        <v/>
      </c>
      <c r="I116" s="520" t="str">
        <f>IF(E116="","",IF(ISNA(VLOOKUP($E116,'A-1 Site Habitat Baseline'!$D$1:$O$258,7,FALSE)),"",(VLOOKUP($E116,'A-1 Site Habitat Baseline'!$D$1:$O$258,7,FALSE))))</f>
        <v/>
      </c>
      <c r="J116" s="520" t="str">
        <f>IF(E116="","",IF(ISNA(VLOOKUP($E116,'A-1 Site Habitat Baseline'!$D$1:$O$258,8,FALSE)),"",(VLOOKUP($E116,'A-1 Site Habitat Baseline'!$D$1:$O$258,8,FALSE))))</f>
        <v/>
      </c>
      <c r="K116" s="520" t="str">
        <f>IF(E116="","",IF(ISNA(VLOOKUP($E116,'A-1 Site Habitat Baseline'!$D$1:$O$258,9,FALSE)),"",(VLOOKUP($E116,'A-1 Site Habitat Baseline'!$D$1:$O$258,9,FALSE))))</f>
        <v/>
      </c>
      <c r="L116" s="520" t="str">
        <f>IF(E116="","",IF(ISNA(VLOOKUP($E116,'A-1 Site Habitat Baseline'!$D$1:$O$258,11,FALSE)),"",(VLOOKUP($E116,'A-1 Site Habitat Baseline'!$D$1:$O$258,11,FALSE))))</f>
        <v/>
      </c>
      <c r="M116" s="520" t="str">
        <f>IF(E116="","",IF(ISNA(VLOOKUP($E116,'A-1 Site Habitat Baseline'!$D$1:$O$258,12,FALSE)),"",(VLOOKUP($E116,'A-1 Site Habitat Baseline'!$D$1:$O$258,12,FALSE))))</f>
        <v/>
      </c>
      <c r="N116" s="532" t="str">
        <f>IF(E116="","",IF(ISNA(VLOOKUP($E116,'A-1 Site Habitat Baseline'!$D$1:$X$258,14,FALSE)),"",(VLOOKUP($E116,'A-1 Site Habitat Baseline'!$D$1:$X$258,14,FALSE))))</f>
        <v/>
      </c>
      <c r="O116" s="524" t="str">
        <f>IF(E116="","",IF(ISNA(VLOOKUP($E116,'A-1 Site Habitat Baseline'!$D$1:$X$258,16,FALSE)),"",(VLOOKUP($E116,'A-1 Site Habitat Baseline'!$D$1:$X$258,13,FALSE))))</f>
        <v/>
      </c>
      <c r="P116" s="237" t="str">
        <f>IFERROR(INDEX('G-1 All Habitats'!$AG$3:$AG$15,MATCH(Q116,'G-1 All Habitats'!$AF$3:$AF$15,0)),"")</f>
        <v/>
      </c>
      <c r="Q116" s="238" t="str">
        <f t="shared" si="14"/>
        <v/>
      </c>
      <c r="R116" s="238" t="str">
        <f t="shared" si="15"/>
        <v/>
      </c>
      <c r="S116" s="392" t="str">
        <f>IFERROR(INDEX('G-1 All Habitats'!$B$3:$B$129,MATCH(R116,'G-1 All Habitats'!$A$3:$A$129,0)),"")</f>
        <v/>
      </c>
      <c r="T116" s="498" t="str">
        <f t="shared" si="16"/>
        <v/>
      </c>
      <c r="U116" s="499" t="str">
        <f t="shared" si="17"/>
        <v/>
      </c>
      <c r="V116" s="537" t="str">
        <f t="shared" si="11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79"/>
      <c r="Z116" s="524" t="str">
        <f>IFERROR(INDEX('G-8 Condition Look up'!$A$3:$H$130,MATCH(S116,'G-8 Condition Look up'!$A$3:$A$130,0),MATCH(Y116,'G-8 Condition Look up'!$A$3:$H$3,0)),"")</f>
        <v/>
      </c>
      <c r="AA116" s="71"/>
      <c r="AB116" s="52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9" t="str">
        <f t="shared" si="12"/>
        <v/>
      </c>
      <c r="AE116" s="82"/>
      <c r="AF116" s="82"/>
      <c r="AG116" s="507" t="str">
        <f t="shared" si="18"/>
        <v/>
      </c>
      <c r="AH116" s="521" t="str">
        <f t="shared" si="19"/>
        <v/>
      </c>
      <c r="AI116" s="522" t="str">
        <f>IF(AH116="Check Data","Check Data",IFERROR(VLOOKUP(AH116,'G-4 Temporal multipliers'!$A$4:$C$36,3,FALSE),""))</f>
        <v/>
      </c>
      <c r="AJ116" s="498" t="str">
        <f>IF(S116="","",VLOOKUP(S116,'G-3 Multipliers'!$A$2:$E$129,4,FALSE))</f>
        <v/>
      </c>
      <c r="AK116" s="507" t="str">
        <f t="shared" si="20"/>
        <v/>
      </c>
      <c r="AL116" s="507" t="str">
        <f t="shared" si="21"/>
        <v/>
      </c>
      <c r="AM116" s="540" t="str">
        <f>IFERROR(IF(F116="","",IF(AH116="Check Data ⚠","Check Data ⚠",VLOOKUP(AL116, 'G-3 Multipliers'!$P$2:$Q$6,2,FALSE))),"")</f>
        <v/>
      </c>
      <c r="AN116" s="513" t="str">
        <f t="shared" si="13"/>
        <v/>
      </c>
      <c r="AO116" s="239"/>
      <c r="AP116" s="240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1" t="str">
        <f>'A-1 Site Habitat Baseline'!AL116</f>
        <v/>
      </c>
      <c r="F117" s="520" t="str">
        <f>IF(E117="","",IF(ISNA(VLOOKUP($E117,'A-1 Site Habitat Baseline'!$D$1:$O$258,4,FALSE)),"",(VLOOKUP($E117,'A-1 Site Habitat Baseline'!$D$1:$O$258,4,FALSE))))</f>
        <v/>
      </c>
      <c r="G117" s="520" t="str">
        <f>IF(E117="","",IF(ISNA(VLOOKUP($E117,'A-1 Site Habitat Baseline'!$D$1:$O$258,5,FALSE)),"",(VLOOKUP($E117,'A-1 Site Habitat Baseline'!$D$1:$O$258,5,FALSE))))</f>
        <v/>
      </c>
      <c r="H117" s="520" t="str">
        <f>IF(E117="","",IF(ISNA(VLOOKUP($E117,'A-1 Site Habitat Baseline'!$D$1:$O$258,6,FALSE)),"",(VLOOKUP($E117,'A-1 Site Habitat Baseline'!$D$1:$O$258,6,FALSE))))</f>
        <v/>
      </c>
      <c r="I117" s="520" t="str">
        <f>IF(E117="","",IF(ISNA(VLOOKUP($E117,'A-1 Site Habitat Baseline'!$D$1:$O$258,7,FALSE)),"",(VLOOKUP($E117,'A-1 Site Habitat Baseline'!$D$1:$O$258,7,FALSE))))</f>
        <v/>
      </c>
      <c r="J117" s="520" t="str">
        <f>IF(E117="","",IF(ISNA(VLOOKUP($E117,'A-1 Site Habitat Baseline'!$D$1:$O$258,8,FALSE)),"",(VLOOKUP($E117,'A-1 Site Habitat Baseline'!$D$1:$O$258,8,FALSE))))</f>
        <v/>
      </c>
      <c r="K117" s="520" t="str">
        <f>IF(E117="","",IF(ISNA(VLOOKUP($E117,'A-1 Site Habitat Baseline'!$D$1:$O$258,9,FALSE)),"",(VLOOKUP($E117,'A-1 Site Habitat Baseline'!$D$1:$O$258,9,FALSE))))</f>
        <v/>
      </c>
      <c r="L117" s="520" t="str">
        <f>IF(E117="","",IF(ISNA(VLOOKUP($E117,'A-1 Site Habitat Baseline'!$D$1:$O$258,11,FALSE)),"",(VLOOKUP($E117,'A-1 Site Habitat Baseline'!$D$1:$O$258,11,FALSE))))</f>
        <v/>
      </c>
      <c r="M117" s="520" t="str">
        <f>IF(E117="","",IF(ISNA(VLOOKUP($E117,'A-1 Site Habitat Baseline'!$D$1:$O$258,12,FALSE)),"",(VLOOKUP($E117,'A-1 Site Habitat Baseline'!$D$1:$O$258,12,FALSE))))</f>
        <v/>
      </c>
      <c r="N117" s="532" t="str">
        <f>IF(E117="","",IF(ISNA(VLOOKUP($E117,'A-1 Site Habitat Baseline'!$D$1:$X$258,14,FALSE)),"",(VLOOKUP($E117,'A-1 Site Habitat Baseline'!$D$1:$X$258,14,FALSE))))</f>
        <v/>
      </c>
      <c r="O117" s="524" t="str">
        <f>IF(E117="","",IF(ISNA(VLOOKUP($E117,'A-1 Site Habitat Baseline'!$D$1:$X$258,16,FALSE)),"",(VLOOKUP($E117,'A-1 Site Habitat Baseline'!$D$1:$X$258,13,FALSE))))</f>
        <v/>
      </c>
      <c r="P117" s="237" t="str">
        <f>IFERROR(INDEX('G-1 All Habitats'!$AG$3:$AG$15,MATCH(Q117,'G-1 All Habitats'!$AF$3:$AF$15,0)),"")</f>
        <v/>
      </c>
      <c r="Q117" s="238" t="str">
        <f t="shared" si="14"/>
        <v/>
      </c>
      <c r="R117" s="238" t="str">
        <f t="shared" si="15"/>
        <v/>
      </c>
      <c r="S117" s="392" t="str">
        <f>IFERROR(INDEX('G-1 All Habitats'!$B$3:$B$129,MATCH(R117,'G-1 All Habitats'!$A$3:$A$129,0)),"")</f>
        <v/>
      </c>
      <c r="T117" s="498" t="str">
        <f t="shared" si="16"/>
        <v/>
      </c>
      <c r="U117" s="499" t="str">
        <f t="shared" si="17"/>
        <v/>
      </c>
      <c r="V117" s="537" t="str">
        <f t="shared" si="11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79"/>
      <c r="Z117" s="524" t="str">
        <f>IFERROR(INDEX('G-8 Condition Look up'!$A$3:$H$130,MATCH(S117,'G-8 Condition Look up'!$A$3:$A$130,0),MATCH(Y117,'G-8 Condition Look up'!$A$3:$H$3,0)),"")</f>
        <v/>
      </c>
      <c r="AA117" s="71"/>
      <c r="AB117" s="52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9" t="str">
        <f t="shared" si="12"/>
        <v/>
      </c>
      <c r="AE117" s="82"/>
      <c r="AF117" s="82"/>
      <c r="AG117" s="507" t="str">
        <f t="shared" si="18"/>
        <v/>
      </c>
      <c r="AH117" s="521" t="str">
        <f t="shared" si="19"/>
        <v/>
      </c>
      <c r="AI117" s="522" t="str">
        <f>IF(AH117="Check Data","Check Data",IFERROR(VLOOKUP(AH117,'G-4 Temporal multipliers'!$A$4:$C$36,3,FALSE),""))</f>
        <v/>
      </c>
      <c r="AJ117" s="498" t="str">
        <f>IF(S117="","",VLOOKUP(S117,'G-3 Multipliers'!$A$2:$E$129,4,FALSE))</f>
        <v/>
      </c>
      <c r="AK117" s="507" t="str">
        <f t="shared" si="20"/>
        <v/>
      </c>
      <c r="AL117" s="507" t="str">
        <f t="shared" si="21"/>
        <v/>
      </c>
      <c r="AM117" s="540" t="str">
        <f>IFERROR(IF(F117="","",IF(AH117="Check Data ⚠","Check Data ⚠",VLOOKUP(AL117, 'G-3 Multipliers'!$P$2:$Q$6,2,FALSE))),"")</f>
        <v/>
      </c>
      <c r="AN117" s="513" t="str">
        <f t="shared" si="13"/>
        <v/>
      </c>
      <c r="AO117" s="239"/>
      <c r="AP117" s="240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1" t="str">
        <f>'A-1 Site Habitat Baseline'!AL117</f>
        <v/>
      </c>
      <c r="F118" s="520" t="str">
        <f>IF(E118="","",IF(ISNA(VLOOKUP($E118,'A-1 Site Habitat Baseline'!$D$1:$O$258,4,FALSE)),"",(VLOOKUP($E118,'A-1 Site Habitat Baseline'!$D$1:$O$258,4,FALSE))))</f>
        <v/>
      </c>
      <c r="G118" s="520" t="str">
        <f>IF(E118="","",IF(ISNA(VLOOKUP($E118,'A-1 Site Habitat Baseline'!$D$1:$O$258,5,FALSE)),"",(VLOOKUP($E118,'A-1 Site Habitat Baseline'!$D$1:$O$258,5,FALSE))))</f>
        <v/>
      </c>
      <c r="H118" s="520" t="str">
        <f>IF(E118="","",IF(ISNA(VLOOKUP($E118,'A-1 Site Habitat Baseline'!$D$1:$O$258,6,FALSE)),"",(VLOOKUP($E118,'A-1 Site Habitat Baseline'!$D$1:$O$258,6,FALSE))))</f>
        <v/>
      </c>
      <c r="I118" s="520" t="str">
        <f>IF(E118="","",IF(ISNA(VLOOKUP($E118,'A-1 Site Habitat Baseline'!$D$1:$O$258,7,FALSE)),"",(VLOOKUP($E118,'A-1 Site Habitat Baseline'!$D$1:$O$258,7,FALSE))))</f>
        <v/>
      </c>
      <c r="J118" s="520" t="str">
        <f>IF(E118="","",IF(ISNA(VLOOKUP($E118,'A-1 Site Habitat Baseline'!$D$1:$O$258,8,FALSE)),"",(VLOOKUP($E118,'A-1 Site Habitat Baseline'!$D$1:$O$258,8,FALSE))))</f>
        <v/>
      </c>
      <c r="K118" s="520" t="str">
        <f>IF(E118="","",IF(ISNA(VLOOKUP($E118,'A-1 Site Habitat Baseline'!$D$1:$O$258,9,FALSE)),"",(VLOOKUP($E118,'A-1 Site Habitat Baseline'!$D$1:$O$258,9,FALSE))))</f>
        <v/>
      </c>
      <c r="L118" s="520" t="str">
        <f>IF(E118="","",IF(ISNA(VLOOKUP($E118,'A-1 Site Habitat Baseline'!$D$1:$O$258,11,FALSE)),"",(VLOOKUP($E118,'A-1 Site Habitat Baseline'!$D$1:$O$258,11,FALSE))))</f>
        <v/>
      </c>
      <c r="M118" s="520" t="str">
        <f>IF(E118="","",IF(ISNA(VLOOKUP($E118,'A-1 Site Habitat Baseline'!$D$1:$O$258,12,FALSE)),"",(VLOOKUP($E118,'A-1 Site Habitat Baseline'!$D$1:$O$258,12,FALSE))))</f>
        <v/>
      </c>
      <c r="N118" s="532" t="str">
        <f>IF(E118="","",IF(ISNA(VLOOKUP($E118,'A-1 Site Habitat Baseline'!$D$1:$X$258,14,FALSE)),"",(VLOOKUP($E118,'A-1 Site Habitat Baseline'!$D$1:$X$258,14,FALSE))))</f>
        <v/>
      </c>
      <c r="O118" s="524" t="str">
        <f>IF(E118="","",IF(ISNA(VLOOKUP($E118,'A-1 Site Habitat Baseline'!$D$1:$X$258,16,FALSE)),"",(VLOOKUP($E118,'A-1 Site Habitat Baseline'!$D$1:$X$258,13,FALSE))))</f>
        <v/>
      </c>
      <c r="P118" s="237" t="str">
        <f>IFERROR(INDEX('G-1 All Habitats'!$AG$3:$AG$15,MATCH(Q118,'G-1 All Habitats'!$AF$3:$AF$15,0)),"")</f>
        <v/>
      </c>
      <c r="Q118" s="238" t="str">
        <f t="shared" si="14"/>
        <v/>
      </c>
      <c r="R118" s="238" t="str">
        <f t="shared" si="15"/>
        <v/>
      </c>
      <c r="S118" s="392" t="str">
        <f>IFERROR(INDEX('G-1 All Habitats'!$B$3:$B$129,MATCH(R118,'G-1 All Habitats'!$A$3:$A$129,0)),"")</f>
        <v/>
      </c>
      <c r="T118" s="498" t="str">
        <f t="shared" si="16"/>
        <v/>
      </c>
      <c r="U118" s="499" t="str">
        <f t="shared" si="17"/>
        <v/>
      </c>
      <c r="V118" s="537" t="str">
        <f t="shared" si="11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79"/>
      <c r="Z118" s="524" t="str">
        <f>IFERROR(INDEX('G-8 Condition Look up'!$A$3:$H$130,MATCH(S118,'G-8 Condition Look up'!$A$3:$A$130,0),MATCH(Y118,'G-8 Condition Look up'!$A$3:$H$3,0)),"")</f>
        <v/>
      </c>
      <c r="AA118" s="71"/>
      <c r="AB118" s="52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9" t="str">
        <f t="shared" si="12"/>
        <v/>
      </c>
      <c r="AE118" s="82"/>
      <c r="AF118" s="82"/>
      <c r="AG118" s="507" t="str">
        <f t="shared" si="18"/>
        <v/>
      </c>
      <c r="AH118" s="521" t="str">
        <f t="shared" si="19"/>
        <v/>
      </c>
      <c r="AI118" s="522" t="str">
        <f>IF(AH118="Check Data","Check Data",IFERROR(VLOOKUP(AH118,'G-4 Temporal multipliers'!$A$4:$C$36,3,FALSE),""))</f>
        <v/>
      </c>
      <c r="AJ118" s="498" t="str">
        <f>IF(S118="","",VLOOKUP(S118,'G-3 Multipliers'!$A$2:$E$129,4,FALSE))</f>
        <v/>
      </c>
      <c r="AK118" s="507" t="str">
        <f t="shared" si="20"/>
        <v/>
      </c>
      <c r="AL118" s="507" t="str">
        <f t="shared" si="21"/>
        <v/>
      </c>
      <c r="AM118" s="540" t="str">
        <f>IFERROR(IF(F118="","",IF(AH118="Check Data ⚠","Check Data ⚠",VLOOKUP(AL118, 'G-3 Multipliers'!$P$2:$Q$6,2,FALSE))),"")</f>
        <v/>
      </c>
      <c r="AN118" s="513" t="str">
        <f t="shared" si="13"/>
        <v/>
      </c>
      <c r="AO118" s="239"/>
      <c r="AP118" s="240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1" t="str">
        <f>'A-1 Site Habitat Baseline'!AL118</f>
        <v/>
      </c>
      <c r="F119" s="520" t="str">
        <f>IF(E119="","",IF(ISNA(VLOOKUP($E119,'A-1 Site Habitat Baseline'!$D$1:$O$258,4,FALSE)),"",(VLOOKUP($E119,'A-1 Site Habitat Baseline'!$D$1:$O$258,4,FALSE))))</f>
        <v/>
      </c>
      <c r="G119" s="520" t="str">
        <f>IF(E119="","",IF(ISNA(VLOOKUP($E119,'A-1 Site Habitat Baseline'!$D$1:$O$258,5,FALSE)),"",(VLOOKUP($E119,'A-1 Site Habitat Baseline'!$D$1:$O$258,5,FALSE))))</f>
        <v/>
      </c>
      <c r="H119" s="520" t="str">
        <f>IF(E119="","",IF(ISNA(VLOOKUP($E119,'A-1 Site Habitat Baseline'!$D$1:$O$258,6,FALSE)),"",(VLOOKUP($E119,'A-1 Site Habitat Baseline'!$D$1:$O$258,6,FALSE))))</f>
        <v/>
      </c>
      <c r="I119" s="520" t="str">
        <f>IF(E119="","",IF(ISNA(VLOOKUP($E119,'A-1 Site Habitat Baseline'!$D$1:$O$258,7,FALSE)),"",(VLOOKUP($E119,'A-1 Site Habitat Baseline'!$D$1:$O$258,7,FALSE))))</f>
        <v/>
      </c>
      <c r="J119" s="520" t="str">
        <f>IF(E119="","",IF(ISNA(VLOOKUP($E119,'A-1 Site Habitat Baseline'!$D$1:$O$258,8,FALSE)),"",(VLOOKUP($E119,'A-1 Site Habitat Baseline'!$D$1:$O$258,8,FALSE))))</f>
        <v/>
      </c>
      <c r="K119" s="520" t="str">
        <f>IF(E119="","",IF(ISNA(VLOOKUP($E119,'A-1 Site Habitat Baseline'!$D$1:$O$258,9,FALSE)),"",(VLOOKUP($E119,'A-1 Site Habitat Baseline'!$D$1:$O$258,9,FALSE))))</f>
        <v/>
      </c>
      <c r="L119" s="520" t="str">
        <f>IF(E119="","",IF(ISNA(VLOOKUP($E119,'A-1 Site Habitat Baseline'!$D$1:$O$258,11,FALSE)),"",(VLOOKUP($E119,'A-1 Site Habitat Baseline'!$D$1:$O$258,11,FALSE))))</f>
        <v/>
      </c>
      <c r="M119" s="520" t="str">
        <f>IF(E119="","",IF(ISNA(VLOOKUP($E119,'A-1 Site Habitat Baseline'!$D$1:$O$258,12,FALSE)),"",(VLOOKUP($E119,'A-1 Site Habitat Baseline'!$D$1:$O$258,12,FALSE))))</f>
        <v/>
      </c>
      <c r="N119" s="532" t="str">
        <f>IF(E119="","",IF(ISNA(VLOOKUP($E119,'A-1 Site Habitat Baseline'!$D$1:$X$258,14,FALSE)),"",(VLOOKUP($E119,'A-1 Site Habitat Baseline'!$D$1:$X$258,14,FALSE))))</f>
        <v/>
      </c>
      <c r="O119" s="524" t="str">
        <f>IF(E119="","",IF(ISNA(VLOOKUP($E119,'A-1 Site Habitat Baseline'!$D$1:$X$258,16,FALSE)),"",(VLOOKUP($E119,'A-1 Site Habitat Baseline'!$D$1:$X$258,13,FALSE))))</f>
        <v/>
      </c>
      <c r="P119" s="237" t="str">
        <f>IFERROR(INDEX('G-1 All Habitats'!$AG$3:$AG$15,MATCH(Q119,'G-1 All Habitats'!$AF$3:$AF$15,0)),"")</f>
        <v/>
      </c>
      <c r="Q119" s="238" t="str">
        <f t="shared" si="14"/>
        <v/>
      </c>
      <c r="R119" s="238" t="str">
        <f t="shared" si="15"/>
        <v/>
      </c>
      <c r="S119" s="392" t="str">
        <f>IFERROR(INDEX('G-1 All Habitats'!$B$3:$B$129,MATCH(R119,'G-1 All Habitats'!$A$3:$A$129,0)),"")</f>
        <v/>
      </c>
      <c r="T119" s="498" t="str">
        <f t="shared" si="16"/>
        <v/>
      </c>
      <c r="U119" s="499" t="str">
        <f t="shared" si="17"/>
        <v/>
      </c>
      <c r="V119" s="537" t="str">
        <f t="shared" si="11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79"/>
      <c r="Z119" s="524" t="str">
        <f>IFERROR(INDEX('G-8 Condition Look up'!$A$3:$H$130,MATCH(S119,'G-8 Condition Look up'!$A$3:$A$130,0),MATCH(Y119,'G-8 Condition Look up'!$A$3:$H$3,0)),"")</f>
        <v/>
      </c>
      <c r="AA119" s="71"/>
      <c r="AB119" s="52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9" t="str">
        <f t="shared" si="12"/>
        <v/>
      </c>
      <c r="AE119" s="82"/>
      <c r="AF119" s="82"/>
      <c r="AG119" s="507" t="str">
        <f t="shared" si="18"/>
        <v/>
      </c>
      <c r="AH119" s="521" t="str">
        <f t="shared" si="19"/>
        <v/>
      </c>
      <c r="AI119" s="522" t="str">
        <f>IF(AH119="Check Data","Check Data",IFERROR(VLOOKUP(AH119,'G-4 Temporal multipliers'!$A$4:$C$36,3,FALSE),""))</f>
        <v/>
      </c>
      <c r="AJ119" s="498" t="str">
        <f>IF(S119="","",VLOOKUP(S119,'G-3 Multipliers'!$A$2:$E$129,4,FALSE))</f>
        <v/>
      </c>
      <c r="AK119" s="507" t="str">
        <f t="shared" si="20"/>
        <v/>
      </c>
      <c r="AL119" s="507" t="str">
        <f t="shared" si="21"/>
        <v/>
      </c>
      <c r="AM119" s="540" t="str">
        <f>IFERROR(IF(F119="","",IF(AH119="Check Data ⚠","Check Data ⚠",VLOOKUP(AL119, 'G-3 Multipliers'!$P$2:$Q$6,2,FALSE))),"")</f>
        <v/>
      </c>
      <c r="AN119" s="513" t="str">
        <f t="shared" si="13"/>
        <v/>
      </c>
      <c r="AO119" s="239"/>
      <c r="AP119" s="240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1" t="str">
        <f>'A-1 Site Habitat Baseline'!AL119</f>
        <v/>
      </c>
      <c r="F120" s="520" t="str">
        <f>IF(E120="","",IF(ISNA(VLOOKUP($E120,'A-1 Site Habitat Baseline'!$D$1:$O$258,4,FALSE)),"",(VLOOKUP($E120,'A-1 Site Habitat Baseline'!$D$1:$O$258,4,FALSE))))</f>
        <v/>
      </c>
      <c r="G120" s="520" t="str">
        <f>IF(E120="","",IF(ISNA(VLOOKUP($E120,'A-1 Site Habitat Baseline'!$D$1:$O$258,5,FALSE)),"",(VLOOKUP($E120,'A-1 Site Habitat Baseline'!$D$1:$O$258,5,FALSE))))</f>
        <v/>
      </c>
      <c r="H120" s="520" t="str">
        <f>IF(E120="","",IF(ISNA(VLOOKUP($E120,'A-1 Site Habitat Baseline'!$D$1:$O$258,6,FALSE)),"",(VLOOKUP($E120,'A-1 Site Habitat Baseline'!$D$1:$O$258,6,FALSE))))</f>
        <v/>
      </c>
      <c r="I120" s="520" t="str">
        <f>IF(E120="","",IF(ISNA(VLOOKUP($E120,'A-1 Site Habitat Baseline'!$D$1:$O$258,7,FALSE)),"",(VLOOKUP($E120,'A-1 Site Habitat Baseline'!$D$1:$O$258,7,FALSE))))</f>
        <v/>
      </c>
      <c r="J120" s="520" t="str">
        <f>IF(E120="","",IF(ISNA(VLOOKUP($E120,'A-1 Site Habitat Baseline'!$D$1:$O$258,8,FALSE)),"",(VLOOKUP($E120,'A-1 Site Habitat Baseline'!$D$1:$O$258,8,FALSE))))</f>
        <v/>
      </c>
      <c r="K120" s="520" t="str">
        <f>IF(E120="","",IF(ISNA(VLOOKUP($E120,'A-1 Site Habitat Baseline'!$D$1:$O$258,9,FALSE)),"",(VLOOKUP($E120,'A-1 Site Habitat Baseline'!$D$1:$O$258,9,FALSE))))</f>
        <v/>
      </c>
      <c r="L120" s="520" t="str">
        <f>IF(E120="","",IF(ISNA(VLOOKUP($E120,'A-1 Site Habitat Baseline'!$D$1:$O$258,11,FALSE)),"",(VLOOKUP($E120,'A-1 Site Habitat Baseline'!$D$1:$O$258,11,FALSE))))</f>
        <v/>
      </c>
      <c r="M120" s="520" t="str">
        <f>IF(E120="","",IF(ISNA(VLOOKUP($E120,'A-1 Site Habitat Baseline'!$D$1:$O$258,12,FALSE)),"",(VLOOKUP($E120,'A-1 Site Habitat Baseline'!$D$1:$O$258,12,FALSE))))</f>
        <v/>
      </c>
      <c r="N120" s="532" t="str">
        <f>IF(E120="","",IF(ISNA(VLOOKUP($E120,'A-1 Site Habitat Baseline'!$D$1:$X$258,14,FALSE)),"",(VLOOKUP($E120,'A-1 Site Habitat Baseline'!$D$1:$X$258,14,FALSE))))</f>
        <v/>
      </c>
      <c r="O120" s="524" t="str">
        <f>IF(E120="","",IF(ISNA(VLOOKUP($E120,'A-1 Site Habitat Baseline'!$D$1:$X$258,16,FALSE)),"",(VLOOKUP($E120,'A-1 Site Habitat Baseline'!$D$1:$X$258,13,FALSE))))</f>
        <v/>
      </c>
      <c r="P120" s="237" t="str">
        <f>IFERROR(INDEX('G-1 All Habitats'!$AG$3:$AG$15,MATCH(Q120,'G-1 All Habitats'!$AF$3:$AF$15,0)),"")</f>
        <v/>
      </c>
      <c r="Q120" s="238" t="str">
        <f t="shared" si="14"/>
        <v/>
      </c>
      <c r="R120" s="238" t="str">
        <f t="shared" si="15"/>
        <v/>
      </c>
      <c r="S120" s="392" t="str">
        <f>IFERROR(INDEX('G-1 All Habitats'!$B$3:$B$129,MATCH(R120,'G-1 All Habitats'!$A$3:$A$129,0)),"")</f>
        <v/>
      </c>
      <c r="T120" s="498" t="str">
        <f t="shared" si="16"/>
        <v/>
      </c>
      <c r="U120" s="499" t="str">
        <f t="shared" si="17"/>
        <v/>
      </c>
      <c r="V120" s="537" t="str">
        <f t="shared" si="11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79"/>
      <c r="Z120" s="524" t="str">
        <f>IFERROR(INDEX('G-8 Condition Look up'!$A$3:$H$130,MATCH(S120,'G-8 Condition Look up'!$A$3:$A$130,0),MATCH(Y120,'G-8 Condition Look up'!$A$3:$H$3,0)),"")</f>
        <v/>
      </c>
      <c r="AA120" s="71"/>
      <c r="AB120" s="52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9" t="str">
        <f t="shared" si="12"/>
        <v/>
      </c>
      <c r="AE120" s="82"/>
      <c r="AF120" s="82"/>
      <c r="AG120" s="507" t="str">
        <f t="shared" si="18"/>
        <v/>
      </c>
      <c r="AH120" s="521" t="str">
        <f t="shared" si="19"/>
        <v/>
      </c>
      <c r="AI120" s="522" t="str">
        <f>IF(AH120="Check Data","Check Data",IFERROR(VLOOKUP(AH120,'G-4 Temporal multipliers'!$A$4:$C$36,3,FALSE),""))</f>
        <v/>
      </c>
      <c r="AJ120" s="498" t="str">
        <f>IF(S120="","",VLOOKUP(S120,'G-3 Multipliers'!$A$2:$E$129,4,FALSE))</f>
        <v/>
      </c>
      <c r="AK120" s="507" t="str">
        <f t="shared" si="20"/>
        <v/>
      </c>
      <c r="AL120" s="507" t="str">
        <f t="shared" si="21"/>
        <v/>
      </c>
      <c r="AM120" s="540" t="str">
        <f>IFERROR(IF(F120="","",IF(AH120="Check Data ⚠","Check Data ⚠",VLOOKUP(AL120, 'G-3 Multipliers'!$P$2:$Q$6,2,FALSE))),"")</f>
        <v/>
      </c>
      <c r="AN120" s="513" t="str">
        <f t="shared" si="13"/>
        <v/>
      </c>
      <c r="AO120" s="239"/>
      <c r="AP120" s="240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1" t="str">
        <f>'A-1 Site Habitat Baseline'!AL120</f>
        <v/>
      </c>
      <c r="F121" s="520" t="str">
        <f>IF(E121="","",IF(ISNA(VLOOKUP($E121,'A-1 Site Habitat Baseline'!$D$1:$O$258,4,FALSE)),"",(VLOOKUP($E121,'A-1 Site Habitat Baseline'!$D$1:$O$258,4,FALSE))))</f>
        <v/>
      </c>
      <c r="G121" s="520" t="str">
        <f>IF(E121="","",IF(ISNA(VLOOKUP($E121,'A-1 Site Habitat Baseline'!$D$1:$O$258,5,FALSE)),"",(VLOOKUP($E121,'A-1 Site Habitat Baseline'!$D$1:$O$258,5,FALSE))))</f>
        <v/>
      </c>
      <c r="H121" s="520" t="str">
        <f>IF(E121="","",IF(ISNA(VLOOKUP($E121,'A-1 Site Habitat Baseline'!$D$1:$O$258,6,FALSE)),"",(VLOOKUP($E121,'A-1 Site Habitat Baseline'!$D$1:$O$258,6,FALSE))))</f>
        <v/>
      </c>
      <c r="I121" s="520" t="str">
        <f>IF(E121="","",IF(ISNA(VLOOKUP($E121,'A-1 Site Habitat Baseline'!$D$1:$O$258,7,FALSE)),"",(VLOOKUP($E121,'A-1 Site Habitat Baseline'!$D$1:$O$258,7,FALSE))))</f>
        <v/>
      </c>
      <c r="J121" s="520" t="str">
        <f>IF(E121="","",IF(ISNA(VLOOKUP($E121,'A-1 Site Habitat Baseline'!$D$1:$O$258,8,FALSE)),"",(VLOOKUP($E121,'A-1 Site Habitat Baseline'!$D$1:$O$258,8,FALSE))))</f>
        <v/>
      </c>
      <c r="K121" s="520" t="str">
        <f>IF(E121="","",IF(ISNA(VLOOKUP($E121,'A-1 Site Habitat Baseline'!$D$1:$O$258,9,FALSE)),"",(VLOOKUP($E121,'A-1 Site Habitat Baseline'!$D$1:$O$258,9,FALSE))))</f>
        <v/>
      </c>
      <c r="L121" s="520" t="str">
        <f>IF(E121="","",IF(ISNA(VLOOKUP($E121,'A-1 Site Habitat Baseline'!$D$1:$O$258,11,FALSE)),"",(VLOOKUP($E121,'A-1 Site Habitat Baseline'!$D$1:$O$258,11,FALSE))))</f>
        <v/>
      </c>
      <c r="M121" s="520" t="str">
        <f>IF(E121="","",IF(ISNA(VLOOKUP($E121,'A-1 Site Habitat Baseline'!$D$1:$O$258,12,FALSE)),"",(VLOOKUP($E121,'A-1 Site Habitat Baseline'!$D$1:$O$258,12,FALSE))))</f>
        <v/>
      </c>
      <c r="N121" s="532" t="str">
        <f>IF(E121="","",IF(ISNA(VLOOKUP($E121,'A-1 Site Habitat Baseline'!$D$1:$X$258,14,FALSE)),"",(VLOOKUP($E121,'A-1 Site Habitat Baseline'!$D$1:$X$258,14,FALSE))))</f>
        <v/>
      </c>
      <c r="O121" s="524" t="str">
        <f>IF(E121="","",IF(ISNA(VLOOKUP($E121,'A-1 Site Habitat Baseline'!$D$1:$X$258,16,FALSE)),"",(VLOOKUP($E121,'A-1 Site Habitat Baseline'!$D$1:$X$258,13,FALSE))))</f>
        <v/>
      </c>
      <c r="P121" s="237" t="str">
        <f>IFERROR(INDEX('G-1 All Habitats'!$AG$3:$AG$15,MATCH(Q121,'G-1 All Habitats'!$AF$3:$AF$15,0)),"")</f>
        <v/>
      </c>
      <c r="Q121" s="238" t="str">
        <f t="shared" si="14"/>
        <v/>
      </c>
      <c r="R121" s="238" t="str">
        <f t="shared" si="15"/>
        <v/>
      </c>
      <c r="S121" s="392" t="str">
        <f>IFERROR(INDEX('G-1 All Habitats'!$B$3:$B$129,MATCH(R121,'G-1 All Habitats'!$A$3:$A$129,0)),"")</f>
        <v/>
      </c>
      <c r="T121" s="498" t="str">
        <f t="shared" si="16"/>
        <v/>
      </c>
      <c r="U121" s="499" t="str">
        <f t="shared" si="17"/>
        <v/>
      </c>
      <c r="V121" s="537" t="str">
        <f t="shared" si="11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79"/>
      <c r="Z121" s="524" t="str">
        <f>IFERROR(INDEX('G-8 Condition Look up'!$A$3:$H$130,MATCH(S121,'G-8 Condition Look up'!$A$3:$A$130,0),MATCH(Y121,'G-8 Condition Look up'!$A$3:$H$3,0)),"")</f>
        <v/>
      </c>
      <c r="AA121" s="71"/>
      <c r="AB121" s="52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9" t="str">
        <f t="shared" si="12"/>
        <v/>
      </c>
      <c r="AE121" s="82"/>
      <c r="AF121" s="82"/>
      <c r="AG121" s="507" t="str">
        <f t="shared" si="18"/>
        <v/>
      </c>
      <c r="AH121" s="521" t="str">
        <f t="shared" si="19"/>
        <v/>
      </c>
      <c r="AI121" s="522" t="str">
        <f>IF(AH121="Check Data","Check Data",IFERROR(VLOOKUP(AH121,'G-4 Temporal multipliers'!$A$4:$C$36,3,FALSE),""))</f>
        <v/>
      </c>
      <c r="AJ121" s="498" t="str">
        <f>IF(S121="","",VLOOKUP(S121,'G-3 Multipliers'!$A$2:$E$129,4,FALSE))</f>
        <v/>
      </c>
      <c r="AK121" s="507" t="str">
        <f t="shared" si="20"/>
        <v/>
      </c>
      <c r="AL121" s="507" t="str">
        <f t="shared" si="21"/>
        <v/>
      </c>
      <c r="AM121" s="540" t="str">
        <f>IFERROR(IF(F121="","",IF(AH121="Check Data ⚠","Check Data ⚠",VLOOKUP(AL121, 'G-3 Multipliers'!$P$2:$Q$6,2,FALSE))),"")</f>
        <v/>
      </c>
      <c r="AN121" s="513" t="str">
        <f t="shared" si="13"/>
        <v/>
      </c>
      <c r="AO121" s="239"/>
      <c r="AP121" s="240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1" t="str">
        <f>'A-1 Site Habitat Baseline'!AL121</f>
        <v/>
      </c>
      <c r="F122" s="520" t="str">
        <f>IF(E122="","",IF(ISNA(VLOOKUP($E122,'A-1 Site Habitat Baseline'!$D$1:$O$258,4,FALSE)),"",(VLOOKUP($E122,'A-1 Site Habitat Baseline'!$D$1:$O$258,4,FALSE))))</f>
        <v/>
      </c>
      <c r="G122" s="520" t="str">
        <f>IF(E122="","",IF(ISNA(VLOOKUP($E122,'A-1 Site Habitat Baseline'!$D$1:$O$258,5,FALSE)),"",(VLOOKUP($E122,'A-1 Site Habitat Baseline'!$D$1:$O$258,5,FALSE))))</f>
        <v/>
      </c>
      <c r="H122" s="520" t="str">
        <f>IF(E122="","",IF(ISNA(VLOOKUP($E122,'A-1 Site Habitat Baseline'!$D$1:$O$258,6,FALSE)),"",(VLOOKUP($E122,'A-1 Site Habitat Baseline'!$D$1:$O$258,6,FALSE))))</f>
        <v/>
      </c>
      <c r="I122" s="520" t="str">
        <f>IF(E122="","",IF(ISNA(VLOOKUP($E122,'A-1 Site Habitat Baseline'!$D$1:$O$258,7,FALSE)),"",(VLOOKUP($E122,'A-1 Site Habitat Baseline'!$D$1:$O$258,7,FALSE))))</f>
        <v/>
      </c>
      <c r="J122" s="520" t="str">
        <f>IF(E122="","",IF(ISNA(VLOOKUP($E122,'A-1 Site Habitat Baseline'!$D$1:$O$258,8,FALSE)),"",(VLOOKUP($E122,'A-1 Site Habitat Baseline'!$D$1:$O$258,8,FALSE))))</f>
        <v/>
      </c>
      <c r="K122" s="520" t="str">
        <f>IF(E122="","",IF(ISNA(VLOOKUP($E122,'A-1 Site Habitat Baseline'!$D$1:$O$258,9,FALSE)),"",(VLOOKUP($E122,'A-1 Site Habitat Baseline'!$D$1:$O$258,9,FALSE))))</f>
        <v/>
      </c>
      <c r="L122" s="520" t="str">
        <f>IF(E122="","",IF(ISNA(VLOOKUP($E122,'A-1 Site Habitat Baseline'!$D$1:$O$258,11,FALSE)),"",(VLOOKUP($E122,'A-1 Site Habitat Baseline'!$D$1:$O$258,11,FALSE))))</f>
        <v/>
      </c>
      <c r="M122" s="520" t="str">
        <f>IF(E122="","",IF(ISNA(VLOOKUP($E122,'A-1 Site Habitat Baseline'!$D$1:$O$258,12,FALSE)),"",(VLOOKUP($E122,'A-1 Site Habitat Baseline'!$D$1:$O$258,12,FALSE))))</f>
        <v/>
      </c>
      <c r="N122" s="532" t="str">
        <f>IF(E122="","",IF(ISNA(VLOOKUP($E122,'A-1 Site Habitat Baseline'!$D$1:$X$258,14,FALSE)),"",(VLOOKUP($E122,'A-1 Site Habitat Baseline'!$D$1:$X$258,14,FALSE))))</f>
        <v/>
      </c>
      <c r="O122" s="524" t="str">
        <f>IF(E122="","",IF(ISNA(VLOOKUP($E122,'A-1 Site Habitat Baseline'!$D$1:$X$258,16,FALSE)),"",(VLOOKUP($E122,'A-1 Site Habitat Baseline'!$D$1:$X$258,13,FALSE))))</f>
        <v/>
      </c>
      <c r="P122" s="237" t="str">
        <f>IFERROR(INDEX('G-1 All Habitats'!$AG$3:$AG$15,MATCH(Q122,'G-1 All Habitats'!$AF$3:$AF$15,0)),"")</f>
        <v/>
      </c>
      <c r="Q122" s="238" t="str">
        <f t="shared" si="14"/>
        <v/>
      </c>
      <c r="R122" s="238" t="str">
        <f t="shared" si="15"/>
        <v/>
      </c>
      <c r="S122" s="392" t="str">
        <f>IFERROR(INDEX('G-1 All Habitats'!$B$3:$B$129,MATCH(R122,'G-1 All Habitats'!$A$3:$A$129,0)),"")</f>
        <v/>
      </c>
      <c r="T122" s="498" t="str">
        <f t="shared" si="16"/>
        <v/>
      </c>
      <c r="U122" s="499" t="str">
        <f t="shared" si="17"/>
        <v/>
      </c>
      <c r="V122" s="537" t="str">
        <f t="shared" si="11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79"/>
      <c r="Z122" s="524" t="str">
        <f>IFERROR(INDEX('G-8 Condition Look up'!$A$3:$H$130,MATCH(S122,'G-8 Condition Look up'!$A$3:$A$130,0),MATCH(Y122,'G-8 Condition Look up'!$A$3:$H$3,0)),"")</f>
        <v/>
      </c>
      <c r="AA122" s="71"/>
      <c r="AB122" s="52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9" t="str">
        <f t="shared" si="12"/>
        <v/>
      </c>
      <c r="AE122" s="82"/>
      <c r="AF122" s="82"/>
      <c r="AG122" s="507" t="str">
        <f t="shared" si="18"/>
        <v/>
      </c>
      <c r="AH122" s="521" t="str">
        <f t="shared" si="19"/>
        <v/>
      </c>
      <c r="AI122" s="522" t="str">
        <f>IF(AH122="Check Data","Check Data",IFERROR(VLOOKUP(AH122,'G-4 Temporal multipliers'!$A$4:$C$36,3,FALSE),""))</f>
        <v/>
      </c>
      <c r="AJ122" s="498" t="str">
        <f>IF(S122="","",VLOOKUP(S122,'G-3 Multipliers'!$A$2:$E$129,4,FALSE))</f>
        <v/>
      </c>
      <c r="AK122" s="507" t="str">
        <f t="shared" si="20"/>
        <v/>
      </c>
      <c r="AL122" s="507" t="str">
        <f t="shared" si="21"/>
        <v/>
      </c>
      <c r="AM122" s="540" t="str">
        <f>IFERROR(IF(F122="","",IF(AH122="Check Data ⚠","Check Data ⚠",VLOOKUP(AL122, 'G-3 Multipliers'!$P$2:$Q$6,2,FALSE))),"")</f>
        <v/>
      </c>
      <c r="AN122" s="513" t="str">
        <f t="shared" si="13"/>
        <v/>
      </c>
      <c r="AO122" s="239"/>
      <c r="AP122" s="240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1" t="str">
        <f>'A-1 Site Habitat Baseline'!AL122</f>
        <v/>
      </c>
      <c r="F123" s="520" t="str">
        <f>IF(E123="","",IF(ISNA(VLOOKUP($E123,'A-1 Site Habitat Baseline'!$D$1:$O$258,4,FALSE)),"",(VLOOKUP($E123,'A-1 Site Habitat Baseline'!$D$1:$O$258,4,FALSE))))</f>
        <v/>
      </c>
      <c r="G123" s="520" t="str">
        <f>IF(E123="","",IF(ISNA(VLOOKUP($E123,'A-1 Site Habitat Baseline'!$D$1:$O$258,5,FALSE)),"",(VLOOKUP($E123,'A-1 Site Habitat Baseline'!$D$1:$O$258,5,FALSE))))</f>
        <v/>
      </c>
      <c r="H123" s="520" t="str">
        <f>IF(E123="","",IF(ISNA(VLOOKUP($E123,'A-1 Site Habitat Baseline'!$D$1:$O$258,6,FALSE)),"",(VLOOKUP($E123,'A-1 Site Habitat Baseline'!$D$1:$O$258,6,FALSE))))</f>
        <v/>
      </c>
      <c r="I123" s="520" t="str">
        <f>IF(E123="","",IF(ISNA(VLOOKUP($E123,'A-1 Site Habitat Baseline'!$D$1:$O$258,7,FALSE)),"",(VLOOKUP($E123,'A-1 Site Habitat Baseline'!$D$1:$O$258,7,FALSE))))</f>
        <v/>
      </c>
      <c r="J123" s="520" t="str">
        <f>IF(E123="","",IF(ISNA(VLOOKUP($E123,'A-1 Site Habitat Baseline'!$D$1:$O$258,8,FALSE)),"",(VLOOKUP($E123,'A-1 Site Habitat Baseline'!$D$1:$O$258,8,FALSE))))</f>
        <v/>
      </c>
      <c r="K123" s="520" t="str">
        <f>IF(E123="","",IF(ISNA(VLOOKUP($E123,'A-1 Site Habitat Baseline'!$D$1:$O$258,9,FALSE)),"",(VLOOKUP($E123,'A-1 Site Habitat Baseline'!$D$1:$O$258,9,FALSE))))</f>
        <v/>
      </c>
      <c r="L123" s="520" t="str">
        <f>IF(E123="","",IF(ISNA(VLOOKUP($E123,'A-1 Site Habitat Baseline'!$D$1:$O$258,11,FALSE)),"",(VLOOKUP($E123,'A-1 Site Habitat Baseline'!$D$1:$O$258,11,FALSE))))</f>
        <v/>
      </c>
      <c r="M123" s="520" t="str">
        <f>IF(E123="","",IF(ISNA(VLOOKUP($E123,'A-1 Site Habitat Baseline'!$D$1:$O$258,12,FALSE)),"",(VLOOKUP($E123,'A-1 Site Habitat Baseline'!$D$1:$O$258,12,FALSE))))</f>
        <v/>
      </c>
      <c r="N123" s="532" t="str">
        <f>IF(E123="","",IF(ISNA(VLOOKUP($E123,'A-1 Site Habitat Baseline'!$D$1:$X$258,14,FALSE)),"",(VLOOKUP($E123,'A-1 Site Habitat Baseline'!$D$1:$X$258,14,FALSE))))</f>
        <v/>
      </c>
      <c r="O123" s="524" t="str">
        <f>IF(E123="","",IF(ISNA(VLOOKUP($E123,'A-1 Site Habitat Baseline'!$D$1:$X$258,16,FALSE)),"",(VLOOKUP($E123,'A-1 Site Habitat Baseline'!$D$1:$X$258,13,FALSE))))</f>
        <v/>
      </c>
      <c r="P123" s="237" t="str">
        <f>IFERROR(INDEX('G-1 All Habitats'!$AG$3:$AG$15,MATCH(Q123,'G-1 All Habitats'!$AF$3:$AF$15,0)),"")</f>
        <v/>
      </c>
      <c r="Q123" s="238" t="str">
        <f t="shared" si="14"/>
        <v/>
      </c>
      <c r="R123" s="238" t="str">
        <f t="shared" si="15"/>
        <v/>
      </c>
      <c r="S123" s="392" t="str">
        <f>IFERROR(INDEX('G-1 All Habitats'!$B$3:$B$129,MATCH(R123,'G-1 All Habitats'!$A$3:$A$129,0)),"")</f>
        <v/>
      </c>
      <c r="T123" s="498" t="str">
        <f t="shared" si="16"/>
        <v/>
      </c>
      <c r="U123" s="499" t="str">
        <f t="shared" si="17"/>
        <v/>
      </c>
      <c r="V123" s="537" t="str">
        <f t="shared" si="11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79"/>
      <c r="Z123" s="524" t="str">
        <f>IFERROR(INDEX('G-8 Condition Look up'!$A$3:$H$130,MATCH(S123,'G-8 Condition Look up'!$A$3:$A$130,0),MATCH(Y123,'G-8 Condition Look up'!$A$3:$H$3,0)),"")</f>
        <v/>
      </c>
      <c r="AA123" s="71"/>
      <c r="AB123" s="52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9" t="str">
        <f t="shared" si="12"/>
        <v/>
      </c>
      <c r="AE123" s="82"/>
      <c r="AF123" s="82"/>
      <c r="AG123" s="507" t="str">
        <f t="shared" si="18"/>
        <v/>
      </c>
      <c r="AH123" s="521" t="str">
        <f t="shared" si="19"/>
        <v/>
      </c>
      <c r="AI123" s="522" t="str">
        <f>IF(AH123="Check Data","Check Data",IFERROR(VLOOKUP(AH123,'G-4 Temporal multipliers'!$A$4:$C$36,3,FALSE),""))</f>
        <v/>
      </c>
      <c r="AJ123" s="498" t="str">
        <f>IF(S123="","",VLOOKUP(S123,'G-3 Multipliers'!$A$2:$E$129,4,FALSE))</f>
        <v/>
      </c>
      <c r="AK123" s="507" t="str">
        <f t="shared" si="20"/>
        <v/>
      </c>
      <c r="AL123" s="507" t="str">
        <f t="shared" si="21"/>
        <v/>
      </c>
      <c r="AM123" s="540" t="str">
        <f>IFERROR(IF(F123="","",IF(AH123="Check Data ⚠","Check Data ⚠",VLOOKUP(AL123, 'G-3 Multipliers'!$P$2:$Q$6,2,FALSE))),"")</f>
        <v/>
      </c>
      <c r="AN123" s="513" t="str">
        <f t="shared" si="13"/>
        <v/>
      </c>
      <c r="AO123" s="239"/>
      <c r="AP123" s="240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1" t="str">
        <f>'A-1 Site Habitat Baseline'!AL123</f>
        <v/>
      </c>
      <c r="F124" s="520" t="str">
        <f>IF(E124="","",IF(ISNA(VLOOKUP($E124,'A-1 Site Habitat Baseline'!$D$1:$O$258,4,FALSE)),"",(VLOOKUP($E124,'A-1 Site Habitat Baseline'!$D$1:$O$258,4,FALSE))))</f>
        <v/>
      </c>
      <c r="G124" s="520" t="str">
        <f>IF(E124="","",IF(ISNA(VLOOKUP($E124,'A-1 Site Habitat Baseline'!$D$1:$O$258,5,FALSE)),"",(VLOOKUP($E124,'A-1 Site Habitat Baseline'!$D$1:$O$258,5,FALSE))))</f>
        <v/>
      </c>
      <c r="H124" s="520" t="str">
        <f>IF(E124="","",IF(ISNA(VLOOKUP($E124,'A-1 Site Habitat Baseline'!$D$1:$O$258,6,FALSE)),"",(VLOOKUP($E124,'A-1 Site Habitat Baseline'!$D$1:$O$258,6,FALSE))))</f>
        <v/>
      </c>
      <c r="I124" s="520" t="str">
        <f>IF(E124="","",IF(ISNA(VLOOKUP($E124,'A-1 Site Habitat Baseline'!$D$1:$O$258,7,FALSE)),"",(VLOOKUP($E124,'A-1 Site Habitat Baseline'!$D$1:$O$258,7,FALSE))))</f>
        <v/>
      </c>
      <c r="J124" s="520" t="str">
        <f>IF(E124="","",IF(ISNA(VLOOKUP($E124,'A-1 Site Habitat Baseline'!$D$1:$O$258,8,FALSE)),"",(VLOOKUP($E124,'A-1 Site Habitat Baseline'!$D$1:$O$258,8,FALSE))))</f>
        <v/>
      </c>
      <c r="K124" s="520" t="str">
        <f>IF(E124="","",IF(ISNA(VLOOKUP($E124,'A-1 Site Habitat Baseline'!$D$1:$O$258,9,FALSE)),"",(VLOOKUP($E124,'A-1 Site Habitat Baseline'!$D$1:$O$258,9,FALSE))))</f>
        <v/>
      </c>
      <c r="L124" s="520" t="str">
        <f>IF(E124="","",IF(ISNA(VLOOKUP($E124,'A-1 Site Habitat Baseline'!$D$1:$O$258,11,FALSE)),"",(VLOOKUP($E124,'A-1 Site Habitat Baseline'!$D$1:$O$258,11,FALSE))))</f>
        <v/>
      </c>
      <c r="M124" s="520" t="str">
        <f>IF(E124="","",IF(ISNA(VLOOKUP($E124,'A-1 Site Habitat Baseline'!$D$1:$O$258,12,FALSE)),"",(VLOOKUP($E124,'A-1 Site Habitat Baseline'!$D$1:$O$258,12,FALSE))))</f>
        <v/>
      </c>
      <c r="N124" s="532" t="str">
        <f>IF(E124="","",IF(ISNA(VLOOKUP($E124,'A-1 Site Habitat Baseline'!$D$1:$X$258,14,FALSE)),"",(VLOOKUP($E124,'A-1 Site Habitat Baseline'!$D$1:$X$258,14,FALSE))))</f>
        <v/>
      </c>
      <c r="O124" s="524" t="str">
        <f>IF(E124="","",IF(ISNA(VLOOKUP($E124,'A-1 Site Habitat Baseline'!$D$1:$X$258,16,FALSE)),"",(VLOOKUP($E124,'A-1 Site Habitat Baseline'!$D$1:$X$258,13,FALSE))))</f>
        <v/>
      </c>
      <c r="P124" s="237" t="str">
        <f>IFERROR(INDEX('G-1 All Habitats'!$AG$3:$AG$15,MATCH(Q124,'G-1 All Habitats'!$AF$3:$AF$15,0)),"")</f>
        <v/>
      </c>
      <c r="Q124" s="238" t="str">
        <f t="shared" si="14"/>
        <v/>
      </c>
      <c r="R124" s="238" t="str">
        <f t="shared" si="15"/>
        <v/>
      </c>
      <c r="S124" s="392" t="str">
        <f>IFERROR(INDEX('G-1 All Habitats'!$B$3:$B$129,MATCH(R124,'G-1 All Habitats'!$A$3:$A$129,0)),"")</f>
        <v/>
      </c>
      <c r="T124" s="498" t="str">
        <f t="shared" si="16"/>
        <v/>
      </c>
      <c r="U124" s="499" t="str">
        <f t="shared" si="17"/>
        <v/>
      </c>
      <c r="V124" s="537" t="str">
        <f t="shared" si="11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79"/>
      <c r="Z124" s="524" t="str">
        <f>IFERROR(INDEX('G-8 Condition Look up'!$A$3:$H$130,MATCH(S124,'G-8 Condition Look up'!$A$3:$A$130,0),MATCH(Y124,'G-8 Condition Look up'!$A$3:$H$3,0)),"")</f>
        <v/>
      </c>
      <c r="AA124" s="71"/>
      <c r="AB124" s="52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9" t="str">
        <f t="shared" si="12"/>
        <v/>
      </c>
      <c r="AE124" s="82"/>
      <c r="AF124" s="82"/>
      <c r="AG124" s="507" t="str">
        <f t="shared" si="18"/>
        <v/>
      </c>
      <c r="AH124" s="521" t="str">
        <f t="shared" si="19"/>
        <v/>
      </c>
      <c r="AI124" s="522" t="str">
        <f>IF(AH124="Check Data","Check Data",IFERROR(VLOOKUP(AH124,'G-4 Temporal multipliers'!$A$4:$C$36,3,FALSE),""))</f>
        <v/>
      </c>
      <c r="AJ124" s="498" t="str">
        <f>IF(S124="","",VLOOKUP(S124,'G-3 Multipliers'!$A$2:$E$129,4,FALSE))</f>
        <v/>
      </c>
      <c r="AK124" s="507" t="str">
        <f t="shared" si="20"/>
        <v/>
      </c>
      <c r="AL124" s="507" t="str">
        <f t="shared" si="21"/>
        <v/>
      </c>
      <c r="AM124" s="540" t="str">
        <f>IFERROR(IF(F124="","",IF(AH124="Check Data ⚠","Check Data ⚠",VLOOKUP(AL124, 'G-3 Multipliers'!$P$2:$Q$6,2,FALSE))),"")</f>
        <v/>
      </c>
      <c r="AN124" s="513" t="str">
        <f t="shared" si="13"/>
        <v/>
      </c>
      <c r="AO124" s="239"/>
      <c r="AP124" s="240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1" t="str">
        <f>'A-1 Site Habitat Baseline'!AL124</f>
        <v/>
      </c>
      <c r="F125" s="520" t="str">
        <f>IF(E125="","",IF(ISNA(VLOOKUP($E125,'A-1 Site Habitat Baseline'!$D$1:$O$258,4,FALSE)),"",(VLOOKUP($E125,'A-1 Site Habitat Baseline'!$D$1:$O$258,4,FALSE))))</f>
        <v/>
      </c>
      <c r="G125" s="520" t="str">
        <f>IF(E125="","",IF(ISNA(VLOOKUP($E125,'A-1 Site Habitat Baseline'!$D$1:$O$258,5,FALSE)),"",(VLOOKUP($E125,'A-1 Site Habitat Baseline'!$D$1:$O$258,5,FALSE))))</f>
        <v/>
      </c>
      <c r="H125" s="520" t="str">
        <f>IF(E125="","",IF(ISNA(VLOOKUP($E125,'A-1 Site Habitat Baseline'!$D$1:$O$258,6,FALSE)),"",(VLOOKUP($E125,'A-1 Site Habitat Baseline'!$D$1:$O$258,6,FALSE))))</f>
        <v/>
      </c>
      <c r="I125" s="520" t="str">
        <f>IF(E125="","",IF(ISNA(VLOOKUP($E125,'A-1 Site Habitat Baseline'!$D$1:$O$258,7,FALSE)),"",(VLOOKUP($E125,'A-1 Site Habitat Baseline'!$D$1:$O$258,7,FALSE))))</f>
        <v/>
      </c>
      <c r="J125" s="520" t="str">
        <f>IF(E125="","",IF(ISNA(VLOOKUP($E125,'A-1 Site Habitat Baseline'!$D$1:$O$258,8,FALSE)),"",(VLOOKUP($E125,'A-1 Site Habitat Baseline'!$D$1:$O$258,8,FALSE))))</f>
        <v/>
      </c>
      <c r="K125" s="520" t="str">
        <f>IF(E125="","",IF(ISNA(VLOOKUP($E125,'A-1 Site Habitat Baseline'!$D$1:$O$258,9,FALSE)),"",(VLOOKUP($E125,'A-1 Site Habitat Baseline'!$D$1:$O$258,9,FALSE))))</f>
        <v/>
      </c>
      <c r="L125" s="520" t="str">
        <f>IF(E125="","",IF(ISNA(VLOOKUP($E125,'A-1 Site Habitat Baseline'!$D$1:$O$258,11,FALSE)),"",(VLOOKUP($E125,'A-1 Site Habitat Baseline'!$D$1:$O$258,11,FALSE))))</f>
        <v/>
      </c>
      <c r="M125" s="520" t="str">
        <f>IF(E125="","",IF(ISNA(VLOOKUP($E125,'A-1 Site Habitat Baseline'!$D$1:$O$258,12,FALSE)),"",(VLOOKUP($E125,'A-1 Site Habitat Baseline'!$D$1:$O$258,12,FALSE))))</f>
        <v/>
      </c>
      <c r="N125" s="532" t="str">
        <f>IF(E125="","",IF(ISNA(VLOOKUP($E125,'A-1 Site Habitat Baseline'!$D$1:$X$258,14,FALSE)),"",(VLOOKUP($E125,'A-1 Site Habitat Baseline'!$D$1:$X$258,14,FALSE))))</f>
        <v/>
      </c>
      <c r="O125" s="524" t="str">
        <f>IF(E125="","",IF(ISNA(VLOOKUP($E125,'A-1 Site Habitat Baseline'!$D$1:$X$258,16,FALSE)),"",(VLOOKUP($E125,'A-1 Site Habitat Baseline'!$D$1:$X$258,13,FALSE))))</f>
        <v/>
      </c>
      <c r="P125" s="237" t="str">
        <f>IFERROR(INDEX('G-1 All Habitats'!$AG$3:$AG$15,MATCH(Q125,'G-1 All Habitats'!$AF$3:$AF$15,0)),"")</f>
        <v/>
      </c>
      <c r="Q125" s="238" t="str">
        <f t="shared" si="14"/>
        <v/>
      </c>
      <c r="R125" s="238" t="str">
        <f t="shared" si="15"/>
        <v/>
      </c>
      <c r="S125" s="392" t="str">
        <f>IFERROR(INDEX('G-1 All Habitats'!$B$3:$B$129,MATCH(R125,'G-1 All Habitats'!$A$3:$A$129,0)),"")</f>
        <v/>
      </c>
      <c r="T125" s="498" t="str">
        <f t="shared" si="16"/>
        <v/>
      </c>
      <c r="U125" s="499" t="str">
        <f t="shared" si="17"/>
        <v/>
      </c>
      <c r="V125" s="537" t="str">
        <f t="shared" si="11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79"/>
      <c r="Z125" s="524" t="str">
        <f>IFERROR(INDEX('G-8 Condition Look up'!$A$3:$H$130,MATCH(S125,'G-8 Condition Look up'!$A$3:$A$130,0),MATCH(Y125,'G-8 Condition Look up'!$A$3:$H$3,0)),"")</f>
        <v/>
      </c>
      <c r="AA125" s="71"/>
      <c r="AB125" s="52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9" t="str">
        <f t="shared" si="12"/>
        <v/>
      </c>
      <c r="AE125" s="82"/>
      <c r="AF125" s="82"/>
      <c r="AG125" s="507" t="str">
        <f t="shared" si="18"/>
        <v/>
      </c>
      <c r="AH125" s="521" t="str">
        <f t="shared" si="19"/>
        <v/>
      </c>
      <c r="AI125" s="522" t="str">
        <f>IF(AH125="Check Data","Check Data",IFERROR(VLOOKUP(AH125,'G-4 Temporal multipliers'!$A$4:$C$36,3,FALSE),""))</f>
        <v/>
      </c>
      <c r="AJ125" s="498" t="str">
        <f>IF(S125="","",VLOOKUP(S125,'G-3 Multipliers'!$A$2:$E$129,4,FALSE))</f>
        <v/>
      </c>
      <c r="AK125" s="507" t="str">
        <f t="shared" si="20"/>
        <v/>
      </c>
      <c r="AL125" s="507" t="str">
        <f t="shared" si="21"/>
        <v/>
      </c>
      <c r="AM125" s="540" t="str">
        <f>IFERROR(IF(F125="","",IF(AH125="Check Data ⚠","Check Data ⚠",VLOOKUP(AL125, 'G-3 Multipliers'!$P$2:$Q$6,2,FALSE))),"")</f>
        <v/>
      </c>
      <c r="AN125" s="513" t="str">
        <f t="shared" si="13"/>
        <v/>
      </c>
      <c r="AO125" s="239"/>
      <c r="AP125" s="240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1" t="str">
        <f>'A-1 Site Habitat Baseline'!AL125</f>
        <v/>
      </c>
      <c r="F126" s="520" t="str">
        <f>IF(E126="","",IF(ISNA(VLOOKUP($E126,'A-1 Site Habitat Baseline'!$D$1:$O$258,4,FALSE)),"",(VLOOKUP($E126,'A-1 Site Habitat Baseline'!$D$1:$O$258,4,FALSE))))</f>
        <v/>
      </c>
      <c r="G126" s="520" t="str">
        <f>IF(E126="","",IF(ISNA(VLOOKUP($E126,'A-1 Site Habitat Baseline'!$D$1:$O$258,5,FALSE)),"",(VLOOKUP($E126,'A-1 Site Habitat Baseline'!$D$1:$O$258,5,FALSE))))</f>
        <v/>
      </c>
      <c r="H126" s="520" t="str">
        <f>IF(E126="","",IF(ISNA(VLOOKUP($E126,'A-1 Site Habitat Baseline'!$D$1:$O$258,6,FALSE)),"",(VLOOKUP($E126,'A-1 Site Habitat Baseline'!$D$1:$O$258,6,FALSE))))</f>
        <v/>
      </c>
      <c r="I126" s="520" t="str">
        <f>IF(E126="","",IF(ISNA(VLOOKUP($E126,'A-1 Site Habitat Baseline'!$D$1:$O$258,7,FALSE)),"",(VLOOKUP($E126,'A-1 Site Habitat Baseline'!$D$1:$O$258,7,FALSE))))</f>
        <v/>
      </c>
      <c r="J126" s="520" t="str">
        <f>IF(E126="","",IF(ISNA(VLOOKUP($E126,'A-1 Site Habitat Baseline'!$D$1:$O$258,8,FALSE)),"",(VLOOKUP($E126,'A-1 Site Habitat Baseline'!$D$1:$O$258,8,FALSE))))</f>
        <v/>
      </c>
      <c r="K126" s="520" t="str">
        <f>IF(E126="","",IF(ISNA(VLOOKUP($E126,'A-1 Site Habitat Baseline'!$D$1:$O$258,9,FALSE)),"",(VLOOKUP($E126,'A-1 Site Habitat Baseline'!$D$1:$O$258,9,FALSE))))</f>
        <v/>
      </c>
      <c r="L126" s="520" t="str">
        <f>IF(E126="","",IF(ISNA(VLOOKUP($E126,'A-1 Site Habitat Baseline'!$D$1:$O$258,11,FALSE)),"",(VLOOKUP($E126,'A-1 Site Habitat Baseline'!$D$1:$O$258,11,FALSE))))</f>
        <v/>
      </c>
      <c r="M126" s="520" t="str">
        <f>IF(E126="","",IF(ISNA(VLOOKUP($E126,'A-1 Site Habitat Baseline'!$D$1:$O$258,12,FALSE)),"",(VLOOKUP($E126,'A-1 Site Habitat Baseline'!$D$1:$O$258,12,FALSE))))</f>
        <v/>
      </c>
      <c r="N126" s="532" t="str">
        <f>IF(E126="","",IF(ISNA(VLOOKUP($E126,'A-1 Site Habitat Baseline'!$D$1:$X$258,14,FALSE)),"",(VLOOKUP($E126,'A-1 Site Habitat Baseline'!$D$1:$X$258,14,FALSE))))</f>
        <v/>
      </c>
      <c r="O126" s="524" t="str">
        <f>IF(E126="","",IF(ISNA(VLOOKUP($E126,'A-1 Site Habitat Baseline'!$D$1:$X$258,16,FALSE)),"",(VLOOKUP($E126,'A-1 Site Habitat Baseline'!$D$1:$X$258,13,FALSE))))</f>
        <v/>
      </c>
      <c r="P126" s="237" t="str">
        <f>IFERROR(INDEX('G-1 All Habitats'!$AG$3:$AG$15,MATCH(Q126,'G-1 All Habitats'!$AF$3:$AF$15,0)),"")</f>
        <v/>
      </c>
      <c r="Q126" s="238" t="str">
        <f t="shared" si="14"/>
        <v/>
      </c>
      <c r="R126" s="238" t="str">
        <f t="shared" si="15"/>
        <v/>
      </c>
      <c r="S126" s="392" t="str">
        <f>IFERROR(INDEX('G-1 All Habitats'!$B$3:$B$129,MATCH(R126,'G-1 All Habitats'!$A$3:$A$129,0)),"")</f>
        <v/>
      </c>
      <c r="T126" s="498" t="str">
        <f t="shared" si="16"/>
        <v/>
      </c>
      <c r="U126" s="499" t="str">
        <f t="shared" si="17"/>
        <v/>
      </c>
      <c r="V126" s="537" t="str">
        <f t="shared" si="11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79"/>
      <c r="Z126" s="524" t="str">
        <f>IFERROR(INDEX('G-8 Condition Look up'!$A$3:$H$130,MATCH(S126,'G-8 Condition Look up'!$A$3:$A$130,0),MATCH(Y126,'G-8 Condition Look up'!$A$3:$H$3,0)),"")</f>
        <v/>
      </c>
      <c r="AA126" s="71"/>
      <c r="AB126" s="52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9" t="str">
        <f t="shared" si="12"/>
        <v/>
      </c>
      <c r="AE126" s="82"/>
      <c r="AF126" s="82"/>
      <c r="AG126" s="507" t="str">
        <f t="shared" si="18"/>
        <v/>
      </c>
      <c r="AH126" s="521" t="str">
        <f t="shared" si="19"/>
        <v/>
      </c>
      <c r="AI126" s="522" t="str">
        <f>IF(AH126="Check Data","Check Data",IFERROR(VLOOKUP(AH126,'G-4 Temporal multipliers'!$A$4:$C$36,3,FALSE),""))</f>
        <v/>
      </c>
      <c r="AJ126" s="498" t="str">
        <f>IF(S126="","",VLOOKUP(S126,'G-3 Multipliers'!$A$2:$E$129,4,FALSE))</f>
        <v/>
      </c>
      <c r="AK126" s="507" t="str">
        <f t="shared" si="20"/>
        <v/>
      </c>
      <c r="AL126" s="507" t="str">
        <f t="shared" si="21"/>
        <v/>
      </c>
      <c r="AM126" s="540" t="str">
        <f>IFERROR(IF(F126="","",IF(AH126="Check Data ⚠","Check Data ⚠",VLOOKUP(AL126, 'G-3 Multipliers'!$P$2:$Q$6,2,FALSE))),"")</f>
        <v/>
      </c>
      <c r="AN126" s="513" t="str">
        <f t="shared" si="13"/>
        <v/>
      </c>
      <c r="AO126" s="239"/>
      <c r="AP126" s="240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1" t="str">
        <f>'A-1 Site Habitat Baseline'!AL126</f>
        <v/>
      </c>
      <c r="F127" s="520" t="str">
        <f>IF(E127="","",IF(ISNA(VLOOKUP($E127,'A-1 Site Habitat Baseline'!$D$1:$O$258,4,FALSE)),"",(VLOOKUP($E127,'A-1 Site Habitat Baseline'!$D$1:$O$258,4,FALSE))))</f>
        <v/>
      </c>
      <c r="G127" s="520" t="str">
        <f>IF(E127="","",IF(ISNA(VLOOKUP($E127,'A-1 Site Habitat Baseline'!$D$1:$O$258,5,FALSE)),"",(VLOOKUP($E127,'A-1 Site Habitat Baseline'!$D$1:$O$258,5,FALSE))))</f>
        <v/>
      </c>
      <c r="H127" s="520" t="str">
        <f>IF(E127="","",IF(ISNA(VLOOKUP($E127,'A-1 Site Habitat Baseline'!$D$1:$O$258,6,FALSE)),"",(VLOOKUP($E127,'A-1 Site Habitat Baseline'!$D$1:$O$258,6,FALSE))))</f>
        <v/>
      </c>
      <c r="I127" s="520" t="str">
        <f>IF(E127="","",IF(ISNA(VLOOKUP($E127,'A-1 Site Habitat Baseline'!$D$1:$O$258,7,FALSE)),"",(VLOOKUP($E127,'A-1 Site Habitat Baseline'!$D$1:$O$258,7,FALSE))))</f>
        <v/>
      </c>
      <c r="J127" s="520" t="str">
        <f>IF(E127="","",IF(ISNA(VLOOKUP($E127,'A-1 Site Habitat Baseline'!$D$1:$O$258,8,FALSE)),"",(VLOOKUP($E127,'A-1 Site Habitat Baseline'!$D$1:$O$258,8,FALSE))))</f>
        <v/>
      </c>
      <c r="K127" s="520" t="str">
        <f>IF(E127="","",IF(ISNA(VLOOKUP($E127,'A-1 Site Habitat Baseline'!$D$1:$O$258,9,FALSE)),"",(VLOOKUP($E127,'A-1 Site Habitat Baseline'!$D$1:$O$258,9,FALSE))))</f>
        <v/>
      </c>
      <c r="L127" s="520" t="str">
        <f>IF(E127="","",IF(ISNA(VLOOKUP($E127,'A-1 Site Habitat Baseline'!$D$1:$O$258,11,FALSE)),"",(VLOOKUP($E127,'A-1 Site Habitat Baseline'!$D$1:$O$258,11,FALSE))))</f>
        <v/>
      </c>
      <c r="M127" s="520" t="str">
        <f>IF(E127="","",IF(ISNA(VLOOKUP($E127,'A-1 Site Habitat Baseline'!$D$1:$O$258,12,FALSE)),"",(VLOOKUP($E127,'A-1 Site Habitat Baseline'!$D$1:$O$258,12,FALSE))))</f>
        <v/>
      </c>
      <c r="N127" s="532" t="str">
        <f>IF(E127="","",IF(ISNA(VLOOKUP($E127,'A-1 Site Habitat Baseline'!$D$1:$X$258,14,FALSE)),"",(VLOOKUP($E127,'A-1 Site Habitat Baseline'!$D$1:$X$258,14,FALSE))))</f>
        <v/>
      </c>
      <c r="O127" s="524" t="str">
        <f>IF(E127="","",IF(ISNA(VLOOKUP($E127,'A-1 Site Habitat Baseline'!$D$1:$X$258,16,FALSE)),"",(VLOOKUP($E127,'A-1 Site Habitat Baseline'!$D$1:$X$258,13,FALSE))))</f>
        <v/>
      </c>
      <c r="P127" s="237" t="str">
        <f>IFERROR(INDEX('G-1 All Habitats'!$AG$3:$AG$15,MATCH(Q127,'G-1 All Habitats'!$AF$3:$AF$15,0)),"")</f>
        <v/>
      </c>
      <c r="Q127" s="238" t="str">
        <f t="shared" si="14"/>
        <v/>
      </c>
      <c r="R127" s="238" t="str">
        <f t="shared" si="15"/>
        <v/>
      </c>
      <c r="S127" s="392" t="str">
        <f>IFERROR(INDEX('G-1 All Habitats'!$B$3:$B$129,MATCH(R127,'G-1 All Habitats'!$A$3:$A$129,0)),"")</f>
        <v/>
      </c>
      <c r="T127" s="498" t="str">
        <f t="shared" si="16"/>
        <v/>
      </c>
      <c r="U127" s="499" t="str">
        <f t="shared" si="17"/>
        <v/>
      </c>
      <c r="V127" s="537" t="str">
        <f t="shared" si="11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79"/>
      <c r="Z127" s="524" t="str">
        <f>IFERROR(INDEX('G-8 Condition Look up'!$A$3:$H$130,MATCH(S127,'G-8 Condition Look up'!$A$3:$A$130,0),MATCH(Y127,'G-8 Condition Look up'!$A$3:$H$3,0)),"")</f>
        <v/>
      </c>
      <c r="AA127" s="71"/>
      <c r="AB127" s="52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9" t="str">
        <f t="shared" si="12"/>
        <v/>
      </c>
      <c r="AE127" s="82"/>
      <c r="AF127" s="82"/>
      <c r="AG127" s="507" t="str">
        <f t="shared" si="18"/>
        <v/>
      </c>
      <c r="AH127" s="521" t="str">
        <f t="shared" si="19"/>
        <v/>
      </c>
      <c r="AI127" s="522" t="str">
        <f>IF(AH127="Check Data","Check Data",IFERROR(VLOOKUP(AH127,'G-4 Temporal multipliers'!$A$4:$C$36,3,FALSE),""))</f>
        <v/>
      </c>
      <c r="AJ127" s="498" t="str">
        <f>IF(S127="","",VLOOKUP(S127,'G-3 Multipliers'!$A$2:$E$129,4,FALSE))</f>
        <v/>
      </c>
      <c r="AK127" s="507" t="str">
        <f t="shared" si="20"/>
        <v/>
      </c>
      <c r="AL127" s="507" t="str">
        <f t="shared" si="21"/>
        <v/>
      </c>
      <c r="AM127" s="540" t="str">
        <f>IFERROR(IF(F127="","",IF(AH127="Check Data ⚠","Check Data ⚠",VLOOKUP(AL127, 'G-3 Multipliers'!$P$2:$Q$6,2,FALSE))),"")</f>
        <v/>
      </c>
      <c r="AN127" s="513" t="str">
        <f t="shared" si="13"/>
        <v/>
      </c>
      <c r="AO127" s="239"/>
      <c r="AP127" s="240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1" t="str">
        <f>'A-1 Site Habitat Baseline'!AL127</f>
        <v/>
      </c>
      <c r="F128" s="520" t="str">
        <f>IF(E128="","",IF(ISNA(VLOOKUP($E128,'A-1 Site Habitat Baseline'!$D$1:$O$258,4,FALSE)),"",(VLOOKUP($E128,'A-1 Site Habitat Baseline'!$D$1:$O$258,4,FALSE))))</f>
        <v/>
      </c>
      <c r="G128" s="520" t="str">
        <f>IF(E128="","",IF(ISNA(VLOOKUP($E128,'A-1 Site Habitat Baseline'!$D$1:$O$258,5,FALSE)),"",(VLOOKUP($E128,'A-1 Site Habitat Baseline'!$D$1:$O$258,5,FALSE))))</f>
        <v/>
      </c>
      <c r="H128" s="520" t="str">
        <f>IF(E128="","",IF(ISNA(VLOOKUP($E128,'A-1 Site Habitat Baseline'!$D$1:$O$258,6,FALSE)),"",(VLOOKUP($E128,'A-1 Site Habitat Baseline'!$D$1:$O$258,6,FALSE))))</f>
        <v/>
      </c>
      <c r="I128" s="520" t="str">
        <f>IF(E128="","",IF(ISNA(VLOOKUP($E128,'A-1 Site Habitat Baseline'!$D$1:$O$258,7,FALSE)),"",(VLOOKUP($E128,'A-1 Site Habitat Baseline'!$D$1:$O$258,7,FALSE))))</f>
        <v/>
      </c>
      <c r="J128" s="520" t="str">
        <f>IF(E128="","",IF(ISNA(VLOOKUP($E128,'A-1 Site Habitat Baseline'!$D$1:$O$258,8,FALSE)),"",(VLOOKUP($E128,'A-1 Site Habitat Baseline'!$D$1:$O$258,8,FALSE))))</f>
        <v/>
      </c>
      <c r="K128" s="520" t="str">
        <f>IF(E128="","",IF(ISNA(VLOOKUP($E128,'A-1 Site Habitat Baseline'!$D$1:$O$258,9,FALSE)),"",(VLOOKUP($E128,'A-1 Site Habitat Baseline'!$D$1:$O$258,9,FALSE))))</f>
        <v/>
      </c>
      <c r="L128" s="520" t="str">
        <f>IF(E128="","",IF(ISNA(VLOOKUP($E128,'A-1 Site Habitat Baseline'!$D$1:$O$258,11,FALSE)),"",(VLOOKUP($E128,'A-1 Site Habitat Baseline'!$D$1:$O$258,11,FALSE))))</f>
        <v/>
      </c>
      <c r="M128" s="520" t="str">
        <f>IF(E128="","",IF(ISNA(VLOOKUP($E128,'A-1 Site Habitat Baseline'!$D$1:$O$258,12,FALSE)),"",(VLOOKUP($E128,'A-1 Site Habitat Baseline'!$D$1:$O$258,12,FALSE))))</f>
        <v/>
      </c>
      <c r="N128" s="532" t="str">
        <f>IF(E128="","",IF(ISNA(VLOOKUP($E128,'A-1 Site Habitat Baseline'!$D$1:$X$258,14,FALSE)),"",(VLOOKUP($E128,'A-1 Site Habitat Baseline'!$D$1:$X$258,14,FALSE))))</f>
        <v/>
      </c>
      <c r="O128" s="524" t="str">
        <f>IF(E128="","",IF(ISNA(VLOOKUP($E128,'A-1 Site Habitat Baseline'!$D$1:$X$258,16,FALSE)),"",(VLOOKUP($E128,'A-1 Site Habitat Baseline'!$D$1:$X$258,13,FALSE))))</f>
        <v/>
      </c>
      <c r="P128" s="237" t="str">
        <f>IFERROR(INDEX('G-1 All Habitats'!$AG$3:$AG$15,MATCH(Q128,'G-1 All Habitats'!$AF$3:$AF$15,0)),"")</f>
        <v/>
      </c>
      <c r="Q128" s="238" t="str">
        <f t="shared" si="14"/>
        <v/>
      </c>
      <c r="R128" s="238" t="str">
        <f t="shared" si="15"/>
        <v/>
      </c>
      <c r="S128" s="392" t="str">
        <f>IFERROR(INDEX('G-1 All Habitats'!$B$3:$B$129,MATCH(R128,'G-1 All Habitats'!$A$3:$A$129,0)),"")</f>
        <v/>
      </c>
      <c r="T128" s="498" t="str">
        <f t="shared" si="16"/>
        <v/>
      </c>
      <c r="U128" s="499" t="str">
        <f t="shared" si="17"/>
        <v/>
      </c>
      <c r="V128" s="537" t="str">
        <f t="shared" si="11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79"/>
      <c r="Z128" s="524" t="str">
        <f>IFERROR(INDEX('G-8 Condition Look up'!$A$3:$H$130,MATCH(S128,'G-8 Condition Look up'!$A$3:$A$130,0),MATCH(Y128,'G-8 Condition Look up'!$A$3:$H$3,0)),"")</f>
        <v/>
      </c>
      <c r="AA128" s="71"/>
      <c r="AB128" s="52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9" t="str">
        <f t="shared" si="12"/>
        <v/>
      </c>
      <c r="AE128" s="82"/>
      <c r="AF128" s="82"/>
      <c r="AG128" s="507" t="str">
        <f t="shared" si="18"/>
        <v/>
      </c>
      <c r="AH128" s="521" t="str">
        <f t="shared" si="19"/>
        <v/>
      </c>
      <c r="AI128" s="522" t="str">
        <f>IF(AH128="Check Data","Check Data",IFERROR(VLOOKUP(AH128,'G-4 Temporal multipliers'!$A$4:$C$36,3,FALSE),""))</f>
        <v/>
      </c>
      <c r="AJ128" s="498" t="str">
        <f>IF(S128="","",VLOOKUP(S128,'G-3 Multipliers'!$A$2:$E$129,4,FALSE))</f>
        <v/>
      </c>
      <c r="AK128" s="507" t="str">
        <f t="shared" si="20"/>
        <v/>
      </c>
      <c r="AL128" s="507" t="str">
        <f t="shared" si="21"/>
        <v/>
      </c>
      <c r="AM128" s="540" t="str">
        <f>IFERROR(IF(F128="","",IF(AH128="Check Data ⚠","Check Data ⚠",VLOOKUP(AL128, 'G-3 Multipliers'!$P$2:$Q$6,2,FALSE))),"")</f>
        <v/>
      </c>
      <c r="AN128" s="513" t="str">
        <f t="shared" si="13"/>
        <v/>
      </c>
      <c r="AO128" s="239"/>
      <c r="AP128" s="240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1" t="str">
        <f>'A-1 Site Habitat Baseline'!AL128</f>
        <v/>
      </c>
      <c r="F129" s="520" t="str">
        <f>IF(E129="","",IF(ISNA(VLOOKUP($E129,'A-1 Site Habitat Baseline'!$D$1:$O$258,4,FALSE)),"",(VLOOKUP($E129,'A-1 Site Habitat Baseline'!$D$1:$O$258,4,FALSE))))</f>
        <v/>
      </c>
      <c r="G129" s="520" t="str">
        <f>IF(E129="","",IF(ISNA(VLOOKUP($E129,'A-1 Site Habitat Baseline'!$D$1:$O$258,5,FALSE)),"",(VLOOKUP($E129,'A-1 Site Habitat Baseline'!$D$1:$O$258,5,FALSE))))</f>
        <v/>
      </c>
      <c r="H129" s="520" t="str">
        <f>IF(E129="","",IF(ISNA(VLOOKUP($E129,'A-1 Site Habitat Baseline'!$D$1:$O$258,6,FALSE)),"",(VLOOKUP($E129,'A-1 Site Habitat Baseline'!$D$1:$O$258,6,FALSE))))</f>
        <v/>
      </c>
      <c r="I129" s="520" t="str">
        <f>IF(E129="","",IF(ISNA(VLOOKUP($E129,'A-1 Site Habitat Baseline'!$D$1:$O$258,7,FALSE)),"",(VLOOKUP($E129,'A-1 Site Habitat Baseline'!$D$1:$O$258,7,FALSE))))</f>
        <v/>
      </c>
      <c r="J129" s="520" t="str">
        <f>IF(E129="","",IF(ISNA(VLOOKUP($E129,'A-1 Site Habitat Baseline'!$D$1:$O$258,8,FALSE)),"",(VLOOKUP($E129,'A-1 Site Habitat Baseline'!$D$1:$O$258,8,FALSE))))</f>
        <v/>
      </c>
      <c r="K129" s="520" t="str">
        <f>IF(E129="","",IF(ISNA(VLOOKUP($E129,'A-1 Site Habitat Baseline'!$D$1:$O$258,9,FALSE)),"",(VLOOKUP($E129,'A-1 Site Habitat Baseline'!$D$1:$O$258,9,FALSE))))</f>
        <v/>
      </c>
      <c r="L129" s="520" t="str">
        <f>IF(E129="","",IF(ISNA(VLOOKUP($E129,'A-1 Site Habitat Baseline'!$D$1:$O$258,11,FALSE)),"",(VLOOKUP($E129,'A-1 Site Habitat Baseline'!$D$1:$O$258,11,FALSE))))</f>
        <v/>
      </c>
      <c r="M129" s="520" t="str">
        <f>IF(E129="","",IF(ISNA(VLOOKUP($E129,'A-1 Site Habitat Baseline'!$D$1:$O$258,12,FALSE)),"",(VLOOKUP($E129,'A-1 Site Habitat Baseline'!$D$1:$O$258,12,FALSE))))</f>
        <v/>
      </c>
      <c r="N129" s="532" t="str">
        <f>IF(E129="","",IF(ISNA(VLOOKUP($E129,'A-1 Site Habitat Baseline'!$D$1:$X$258,14,FALSE)),"",(VLOOKUP($E129,'A-1 Site Habitat Baseline'!$D$1:$X$258,14,FALSE))))</f>
        <v/>
      </c>
      <c r="O129" s="524" t="str">
        <f>IF(E129="","",IF(ISNA(VLOOKUP($E129,'A-1 Site Habitat Baseline'!$D$1:$X$258,16,FALSE)),"",(VLOOKUP($E129,'A-1 Site Habitat Baseline'!$D$1:$X$258,13,FALSE))))</f>
        <v/>
      </c>
      <c r="P129" s="237" t="str">
        <f>IFERROR(INDEX('G-1 All Habitats'!$AG$3:$AG$15,MATCH(Q129,'G-1 All Habitats'!$AF$3:$AF$15,0)),"")</f>
        <v/>
      </c>
      <c r="Q129" s="238" t="str">
        <f t="shared" si="14"/>
        <v/>
      </c>
      <c r="R129" s="238" t="str">
        <f t="shared" si="15"/>
        <v/>
      </c>
      <c r="S129" s="392" t="str">
        <f>IFERROR(INDEX('G-1 All Habitats'!$B$3:$B$129,MATCH(R129,'G-1 All Habitats'!$A$3:$A$129,0)),"")</f>
        <v/>
      </c>
      <c r="T129" s="498" t="str">
        <f t="shared" si="16"/>
        <v/>
      </c>
      <c r="U129" s="499" t="str">
        <f t="shared" si="17"/>
        <v/>
      </c>
      <c r="V129" s="537" t="str">
        <f t="shared" si="11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79"/>
      <c r="Z129" s="524" t="str">
        <f>IFERROR(INDEX('G-8 Condition Look up'!$A$3:$H$130,MATCH(S129,'G-8 Condition Look up'!$A$3:$A$130,0),MATCH(Y129,'G-8 Condition Look up'!$A$3:$H$3,0)),"")</f>
        <v/>
      </c>
      <c r="AA129" s="71"/>
      <c r="AB129" s="52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9" t="str">
        <f t="shared" si="12"/>
        <v/>
      </c>
      <c r="AE129" s="82"/>
      <c r="AF129" s="82"/>
      <c r="AG129" s="507" t="str">
        <f t="shared" si="18"/>
        <v/>
      </c>
      <c r="AH129" s="521" t="str">
        <f t="shared" si="19"/>
        <v/>
      </c>
      <c r="AI129" s="522" t="str">
        <f>IF(AH129="Check Data","Check Data",IFERROR(VLOOKUP(AH129,'G-4 Temporal multipliers'!$A$4:$C$36,3,FALSE),""))</f>
        <v/>
      </c>
      <c r="AJ129" s="498" t="str">
        <f>IF(S129="","",VLOOKUP(S129,'G-3 Multipliers'!$A$2:$E$129,4,FALSE))</f>
        <v/>
      </c>
      <c r="AK129" s="507" t="str">
        <f t="shared" si="20"/>
        <v/>
      </c>
      <c r="AL129" s="507" t="str">
        <f t="shared" si="21"/>
        <v/>
      </c>
      <c r="AM129" s="540" t="str">
        <f>IFERROR(IF(F129="","",IF(AH129="Check Data ⚠","Check Data ⚠",VLOOKUP(AL129, 'G-3 Multipliers'!$P$2:$Q$6,2,FALSE))),"")</f>
        <v/>
      </c>
      <c r="AN129" s="513" t="str">
        <f t="shared" si="13"/>
        <v/>
      </c>
      <c r="AO129" s="239"/>
      <c r="AP129" s="240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1" t="str">
        <f>'A-1 Site Habitat Baseline'!AL129</f>
        <v/>
      </c>
      <c r="F130" s="520" t="str">
        <f>IF(E130="","",IF(ISNA(VLOOKUP($E130,'A-1 Site Habitat Baseline'!$D$1:$O$258,4,FALSE)),"",(VLOOKUP($E130,'A-1 Site Habitat Baseline'!$D$1:$O$258,4,FALSE))))</f>
        <v/>
      </c>
      <c r="G130" s="520" t="str">
        <f>IF(E130="","",IF(ISNA(VLOOKUP($E130,'A-1 Site Habitat Baseline'!$D$1:$O$258,5,FALSE)),"",(VLOOKUP($E130,'A-1 Site Habitat Baseline'!$D$1:$O$258,5,FALSE))))</f>
        <v/>
      </c>
      <c r="H130" s="520" t="str">
        <f>IF(E130="","",IF(ISNA(VLOOKUP($E130,'A-1 Site Habitat Baseline'!$D$1:$O$258,6,FALSE)),"",(VLOOKUP($E130,'A-1 Site Habitat Baseline'!$D$1:$O$258,6,FALSE))))</f>
        <v/>
      </c>
      <c r="I130" s="520" t="str">
        <f>IF(E130="","",IF(ISNA(VLOOKUP($E130,'A-1 Site Habitat Baseline'!$D$1:$O$258,7,FALSE)),"",(VLOOKUP($E130,'A-1 Site Habitat Baseline'!$D$1:$O$258,7,FALSE))))</f>
        <v/>
      </c>
      <c r="J130" s="520" t="str">
        <f>IF(E130="","",IF(ISNA(VLOOKUP($E130,'A-1 Site Habitat Baseline'!$D$1:$O$258,8,FALSE)),"",(VLOOKUP($E130,'A-1 Site Habitat Baseline'!$D$1:$O$258,8,FALSE))))</f>
        <v/>
      </c>
      <c r="K130" s="520" t="str">
        <f>IF(E130="","",IF(ISNA(VLOOKUP($E130,'A-1 Site Habitat Baseline'!$D$1:$O$258,9,FALSE)),"",(VLOOKUP($E130,'A-1 Site Habitat Baseline'!$D$1:$O$258,9,FALSE))))</f>
        <v/>
      </c>
      <c r="L130" s="520" t="str">
        <f>IF(E130="","",IF(ISNA(VLOOKUP($E130,'A-1 Site Habitat Baseline'!$D$1:$O$258,11,FALSE)),"",(VLOOKUP($E130,'A-1 Site Habitat Baseline'!$D$1:$O$258,11,FALSE))))</f>
        <v/>
      </c>
      <c r="M130" s="520" t="str">
        <f>IF(E130="","",IF(ISNA(VLOOKUP($E130,'A-1 Site Habitat Baseline'!$D$1:$O$258,12,FALSE)),"",(VLOOKUP($E130,'A-1 Site Habitat Baseline'!$D$1:$O$258,12,FALSE))))</f>
        <v/>
      </c>
      <c r="N130" s="532" t="str">
        <f>IF(E130="","",IF(ISNA(VLOOKUP($E130,'A-1 Site Habitat Baseline'!$D$1:$X$258,14,FALSE)),"",(VLOOKUP($E130,'A-1 Site Habitat Baseline'!$D$1:$X$258,14,FALSE))))</f>
        <v/>
      </c>
      <c r="O130" s="524" t="str">
        <f>IF(E130="","",IF(ISNA(VLOOKUP($E130,'A-1 Site Habitat Baseline'!$D$1:$X$258,16,FALSE)),"",(VLOOKUP($E130,'A-1 Site Habitat Baseline'!$D$1:$X$258,13,FALSE))))</f>
        <v/>
      </c>
      <c r="P130" s="237" t="str">
        <f>IFERROR(INDEX('G-1 All Habitats'!$AG$3:$AG$15,MATCH(Q130,'G-1 All Habitats'!$AF$3:$AF$15,0)),"")</f>
        <v/>
      </c>
      <c r="Q130" s="238" t="str">
        <f t="shared" si="14"/>
        <v/>
      </c>
      <c r="R130" s="238" t="str">
        <f t="shared" si="15"/>
        <v/>
      </c>
      <c r="S130" s="392" t="str">
        <f>IFERROR(INDEX('G-1 All Habitats'!$B$3:$B$129,MATCH(R130,'G-1 All Habitats'!$A$3:$A$129,0)),"")</f>
        <v/>
      </c>
      <c r="T130" s="498" t="str">
        <f t="shared" si="16"/>
        <v/>
      </c>
      <c r="U130" s="499" t="str">
        <f t="shared" si="17"/>
        <v/>
      </c>
      <c r="V130" s="537" t="str">
        <f t="shared" si="11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79"/>
      <c r="Z130" s="524" t="str">
        <f>IFERROR(INDEX('G-8 Condition Look up'!$A$3:$H$130,MATCH(S130,'G-8 Condition Look up'!$A$3:$A$130,0),MATCH(Y130,'G-8 Condition Look up'!$A$3:$H$3,0)),"")</f>
        <v/>
      </c>
      <c r="AA130" s="71"/>
      <c r="AB130" s="52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9" t="str">
        <f t="shared" si="12"/>
        <v/>
      </c>
      <c r="AE130" s="82"/>
      <c r="AF130" s="82"/>
      <c r="AG130" s="507" t="str">
        <f t="shared" si="18"/>
        <v/>
      </c>
      <c r="AH130" s="521" t="str">
        <f t="shared" si="19"/>
        <v/>
      </c>
      <c r="AI130" s="522" t="str">
        <f>IF(AH130="Check Data","Check Data",IFERROR(VLOOKUP(AH130,'G-4 Temporal multipliers'!$A$4:$C$36,3,FALSE),""))</f>
        <v/>
      </c>
      <c r="AJ130" s="498" t="str">
        <f>IF(S130="","",VLOOKUP(S130,'G-3 Multipliers'!$A$2:$E$129,4,FALSE))</f>
        <v/>
      </c>
      <c r="AK130" s="507" t="str">
        <f t="shared" si="20"/>
        <v/>
      </c>
      <c r="AL130" s="507" t="str">
        <f t="shared" si="21"/>
        <v/>
      </c>
      <c r="AM130" s="540" t="str">
        <f>IFERROR(IF(F130="","",IF(AH130="Check Data ⚠","Check Data ⚠",VLOOKUP(AL130, 'G-3 Multipliers'!$P$2:$Q$6,2,FALSE))),"")</f>
        <v/>
      </c>
      <c r="AN130" s="513" t="str">
        <f t="shared" si="13"/>
        <v/>
      </c>
      <c r="AO130" s="239"/>
      <c r="AP130" s="240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1" t="str">
        <f>'A-1 Site Habitat Baseline'!AL130</f>
        <v/>
      </c>
      <c r="F131" s="520" t="str">
        <f>IF(E131="","",IF(ISNA(VLOOKUP($E131,'A-1 Site Habitat Baseline'!$D$1:$O$258,4,FALSE)),"",(VLOOKUP($E131,'A-1 Site Habitat Baseline'!$D$1:$O$258,4,FALSE))))</f>
        <v/>
      </c>
      <c r="G131" s="520" t="str">
        <f>IF(E131="","",IF(ISNA(VLOOKUP($E131,'A-1 Site Habitat Baseline'!$D$1:$O$258,5,FALSE)),"",(VLOOKUP($E131,'A-1 Site Habitat Baseline'!$D$1:$O$258,5,FALSE))))</f>
        <v/>
      </c>
      <c r="H131" s="520" t="str">
        <f>IF(E131="","",IF(ISNA(VLOOKUP($E131,'A-1 Site Habitat Baseline'!$D$1:$O$258,6,FALSE)),"",(VLOOKUP($E131,'A-1 Site Habitat Baseline'!$D$1:$O$258,6,FALSE))))</f>
        <v/>
      </c>
      <c r="I131" s="520" t="str">
        <f>IF(E131="","",IF(ISNA(VLOOKUP($E131,'A-1 Site Habitat Baseline'!$D$1:$O$258,7,FALSE)),"",(VLOOKUP($E131,'A-1 Site Habitat Baseline'!$D$1:$O$258,7,FALSE))))</f>
        <v/>
      </c>
      <c r="J131" s="520" t="str">
        <f>IF(E131="","",IF(ISNA(VLOOKUP($E131,'A-1 Site Habitat Baseline'!$D$1:$O$258,8,FALSE)),"",(VLOOKUP($E131,'A-1 Site Habitat Baseline'!$D$1:$O$258,8,FALSE))))</f>
        <v/>
      </c>
      <c r="K131" s="520" t="str">
        <f>IF(E131="","",IF(ISNA(VLOOKUP($E131,'A-1 Site Habitat Baseline'!$D$1:$O$258,9,FALSE)),"",(VLOOKUP($E131,'A-1 Site Habitat Baseline'!$D$1:$O$258,9,FALSE))))</f>
        <v/>
      </c>
      <c r="L131" s="520" t="str">
        <f>IF(E131="","",IF(ISNA(VLOOKUP($E131,'A-1 Site Habitat Baseline'!$D$1:$O$258,11,FALSE)),"",(VLOOKUP($E131,'A-1 Site Habitat Baseline'!$D$1:$O$258,11,FALSE))))</f>
        <v/>
      </c>
      <c r="M131" s="520" t="str">
        <f>IF(E131="","",IF(ISNA(VLOOKUP($E131,'A-1 Site Habitat Baseline'!$D$1:$O$258,12,FALSE)),"",(VLOOKUP($E131,'A-1 Site Habitat Baseline'!$D$1:$O$258,12,FALSE))))</f>
        <v/>
      </c>
      <c r="N131" s="532" t="str">
        <f>IF(E131="","",IF(ISNA(VLOOKUP($E131,'A-1 Site Habitat Baseline'!$D$1:$X$258,14,FALSE)),"",(VLOOKUP($E131,'A-1 Site Habitat Baseline'!$D$1:$X$258,14,FALSE))))</f>
        <v/>
      </c>
      <c r="O131" s="524" t="str">
        <f>IF(E131="","",IF(ISNA(VLOOKUP($E131,'A-1 Site Habitat Baseline'!$D$1:$X$258,16,FALSE)),"",(VLOOKUP($E131,'A-1 Site Habitat Baseline'!$D$1:$X$258,13,FALSE))))</f>
        <v/>
      </c>
      <c r="P131" s="237" t="str">
        <f>IFERROR(INDEX('G-1 All Habitats'!$AG$3:$AG$15,MATCH(Q131,'G-1 All Habitats'!$AF$3:$AF$15,0)),"")</f>
        <v/>
      </c>
      <c r="Q131" s="238" t="str">
        <f t="shared" si="14"/>
        <v/>
      </c>
      <c r="R131" s="238" t="str">
        <f t="shared" si="15"/>
        <v/>
      </c>
      <c r="S131" s="392" t="str">
        <f>IFERROR(INDEX('G-1 All Habitats'!$B$3:$B$129,MATCH(R131,'G-1 All Habitats'!$A$3:$A$129,0)),"")</f>
        <v/>
      </c>
      <c r="T131" s="498" t="str">
        <f t="shared" si="16"/>
        <v/>
      </c>
      <c r="U131" s="499" t="str">
        <f t="shared" si="17"/>
        <v/>
      </c>
      <c r="V131" s="537" t="str">
        <f t="shared" si="11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79"/>
      <c r="Z131" s="524" t="str">
        <f>IFERROR(INDEX('G-8 Condition Look up'!$A$3:$H$130,MATCH(S131,'G-8 Condition Look up'!$A$3:$A$130,0),MATCH(Y131,'G-8 Condition Look up'!$A$3:$H$3,0)),"")</f>
        <v/>
      </c>
      <c r="AA131" s="71"/>
      <c r="AB131" s="52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9" t="str">
        <f t="shared" si="12"/>
        <v/>
      </c>
      <c r="AE131" s="82"/>
      <c r="AF131" s="82"/>
      <c r="AG131" s="507" t="str">
        <f t="shared" si="18"/>
        <v/>
      </c>
      <c r="AH131" s="521" t="str">
        <f t="shared" si="19"/>
        <v/>
      </c>
      <c r="AI131" s="522" t="str">
        <f>IF(AH131="Check Data","Check Data",IFERROR(VLOOKUP(AH131,'G-4 Temporal multipliers'!$A$4:$C$36,3,FALSE),""))</f>
        <v/>
      </c>
      <c r="AJ131" s="498" t="str">
        <f>IF(S131="","",VLOOKUP(S131,'G-3 Multipliers'!$A$2:$E$129,4,FALSE))</f>
        <v/>
      </c>
      <c r="AK131" s="507" t="str">
        <f t="shared" si="20"/>
        <v/>
      </c>
      <c r="AL131" s="507" t="str">
        <f t="shared" si="21"/>
        <v/>
      </c>
      <c r="AM131" s="540" t="str">
        <f>IFERROR(IF(F131="","",IF(AH131="Check Data ⚠","Check Data ⚠",VLOOKUP(AL131, 'G-3 Multipliers'!$P$2:$Q$6,2,FALSE))),"")</f>
        <v/>
      </c>
      <c r="AN131" s="513" t="str">
        <f t="shared" si="13"/>
        <v/>
      </c>
      <c r="AO131" s="239"/>
      <c r="AP131" s="240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1" t="str">
        <f>'A-1 Site Habitat Baseline'!AL131</f>
        <v/>
      </c>
      <c r="F132" s="520" t="str">
        <f>IF(E132="","",IF(ISNA(VLOOKUP($E132,'A-1 Site Habitat Baseline'!$D$1:$O$258,4,FALSE)),"",(VLOOKUP($E132,'A-1 Site Habitat Baseline'!$D$1:$O$258,4,FALSE))))</f>
        <v/>
      </c>
      <c r="G132" s="520" t="str">
        <f>IF(E132="","",IF(ISNA(VLOOKUP($E132,'A-1 Site Habitat Baseline'!$D$1:$O$258,5,FALSE)),"",(VLOOKUP($E132,'A-1 Site Habitat Baseline'!$D$1:$O$258,5,FALSE))))</f>
        <v/>
      </c>
      <c r="H132" s="520" t="str">
        <f>IF(E132="","",IF(ISNA(VLOOKUP($E132,'A-1 Site Habitat Baseline'!$D$1:$O$258,6,FALSE)),"",(VLOOKUP($E132,'A-1 Site Habitat Baseline'!$D$1:$O$258,6,FALSE))))</f>
        <v/>
      </c>
      <c r="I132" s="520" t="str">
        <f>IF(E132="","",IF(ISNA(VLOOKUP($E132,'A-1 Site Habitat Baseline'!$D$1:$O$258,7,FALSE)),"",(VLOOKUP($E132,'A-1 Site Habitat Baseline'!$D$1:$O$258,7,FALSE))))</f>
        <v/>
      </c>
      <c r="J132" s="520" t="str">
        <f>IF(E132="","",IF(ISNA(VLOOKUP($E132,'A-1 Site Habitat Baseline'!$D$1:$O$258,8,FALSE)),"",(VLOOKUP($E132,'A-1 Site Habitat Baseline'!$D$1:$O$258,8,FALSE))))</f>
        <v/>
      </c>
      <c r="K132" s="520" t="str">
        <f>IF(E132="","",IF(ISNA(VLOOKUP($E132,'A-1 Site Habitat Baseline'!$D$1:$O$258,9,FALSE)),"",(VLOOKUP($E132,'A-1 Site Habitat Baseline'!$D$1:$O$258,9,FALSE))))</f>
        <v/>
      </c>
      <c r="L132" s="520" t="str">
        <f>IF(E132="","",IF(ISNA(VLOOKUP($E132,'A-1 Site Habitat Baseline'!$D$1:$O$258,11,FALSE)),"",(VLOOKUP($E132,'A-1 Site Habitat Baseline'!$D$1:$O$258,11,FALSE))))</f>
        <v/>
      </c>
      <c r="M132" s="520" t="str">
        <f>IF(E132="","",IF(ISNA(VLOOKUP($E132,'A-1 Site Habitat Baseline'!$D$1:$O$258,12,FALSE)),"",(VLOOKUP($E132,'A-1 Site Habitat Baseline'!$D$1:$O$258,12,FALSE))))</f>
        <v/>
      </c>
      <c r="N132" s="532" t="str">
        <f>IF(E132="","",IF(ISNA(VLOOKUP($E132,'A-1 Site Habitat Baseline'!$D$1:$X$258,14,FALSE)),"",(VLOOKUP($E132,'A-1 Site Habitat Baseline'!$D$1:$X$258,14,FALSE))))</f>
        <v/>
      </c>
      <c r="O132" s="524" t="str">
        <f>IF(E132="","",IF(ISNA(VLOOKUP($E132,'A-1 Site Habitat Baseline'!$D$1:$X$258,16,FALSE)),"",(VLOOKUP($E132,'A-1 Site Habitat Baseline'!$D$1:$X$258,13,FALSE))))</f>
        <v/>
      </c>
      <c r="P132" s="237" t="str">
        <f>IFERROR(INDEX('G-1 All Habitats'!$AG$3:$AG$15,MATCH(Q132,'G-1 All Habitats'!$AF$3:$AF$15,0)),"")</f>
        <v/>
      </c>
      <c r="Q132" s="238" t="str">
        <f t="shared" si="14"/>
        <v/>
      </c>
      <c r="R132" s="238" t="str">
        <f t="shared" si="15"/>
        <v/>
      </c>
      <c r="S132" s="392" t="str">
        <f>IFERROR(INDEX('G-1 All Habitats'!$B$3:$B$129,MATCH(R132,'G-1 All Habitats'!$A$3:$A$129,0)),"")</f>
        <v/>
      </c>
      <c r="T132" s="498" t="str">
        <f t="shared" si="16"/>
        <v/>
      </c>
      <c r="U132" s="499" t="str">
        <f t="shared" si="17"/>
        <v/>
      </c>
      <c r="V132" s="537" t="str">
        <f t="shared" si="11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79"/>
      <c r="Z132" s="524" t="str">
        <f>IFERROR(INDEX('G-8 Condition Look up'!$A$3:$H$130,MATCH(S132,'G-8 Condition Look up'!$A$3:$A$130,0),MATCH(Y132,'G-8 Condition Look up'!$A$3:$H$3,0)),"")</f>
        <v/>
      </c>
      <c r="AA132" s="71"/>
      <c r="AB132" s="52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9" t="str">
        <f t="shared" si="12"/>
        <v/>
      </c>
      <c r="AE132" s="82"/>
      <c r="AF132" s="82"/>
      <c r="AG132" s="507" t="str">
        <f t="shared" si="18"/>
        <v/>
      </c>
      <c r="AH132" s="521" t="str">
        <f t="shared" si="19"/>
        <v/>
      </c>
      <c r="AI132" s="522" t="str">
        <f>IF(AH132="Check Data","Check Data",IFERROR(VLOOKUP(AH132,'G-4 Temporal multipliers'!$A$4:$C$36,3,FALSE),""))</f>
        <v/>
      </c>
      <c r="AJ132" s="498" t="str">
        <f>IF(S132="","",VLOOKUP(S132,'G-3 Multipliers'!$A$2:$E$129,4,FALSE))</f>
        <v/>
      </c>
      <c r="AK132" s="507" t="str">
        <f t="shared" si="20"/>
        <v/>
      </c>
      <c r="AL132" s="507" t="str">
        <f t="shared" si="21"/>
        <v/>
      </c>
      <c r="AM132" s="540" t="str">
        <f>IFERROR(IF(F132="","",IF(AH132="Check Data ⚠","Check Data ⚠",VLOOKUP(AL132, 'G-3 Multipliers'!$P$2:$Q$6,2,FALSE))),"")</f>
        <v/>
      </c>
      <c r="AN132" s="513" t="str">
        <f t="shared" si="13"/>
        <v/>
      </c>
      <c r="AO132" s="239"/>
      <c r="AP132" s="240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1" t="str">
        <f>'A-1 Site Habitat Baseline'!AL132</f>
        <v/>
      </c>
      <c r="F133" s="520" t="str">
        <f>IF(E133="","",IF(ISNA(VLOOKUP($E133,'A-1 Site Habitat Baseline'!$D$1:$O$258,4,FALSE)),"",(VLOOKUP($E133,'A-1 Site Habitat Baseline'!$D$1:$O$258,4,FALSE))))</f>
        <v/>
      </c>
      <c r="G133" s="520" t="str">
        <f>IF(E133="","",IF(ISNA(VLOOKUP($E133,'A-1 Site Habitat Baseline'!$D$1:$O$258,5,FALSE)),"",(VLOOKUP($E133,'A-1 Site Habitat Baseline'!$D$1:$O$258,5,FALSE))))</f>
        <v/>
      </c>
      <c r="H133" s="520" t="str">
        <f>IF(E133="","",IF(ISNA(VLOOKUP($E133,'A-1 Site Habitat Baseline'!$D$1:$O$258,6,FALSE)),"",(VLOOKUP($E133,'A-1 Site Habitat Baseline'!$D$1:$O$258,6,FALSE))))</f>
        <v/>
      </c>
      <c r="I133" s="520" t="str">
        <f>IF(E133="","",IF(ISNA(VLOOKUP($E133,'A-1 Site Habitat Baseline'!$D$1:$O$258,7,FALSE)),"",(VLOOKUP($E133,'A-1 Site Habitat Baseline'!$D$1:$O$258,7,FALSE))))</f>
        <v/>
      </c>
      <c r="J133" s="520" t="str">
        <f>IF(E133="","",IF(ISNA(VLOOKUP($E133,'A-1 Site Habitat Baseline'!$D$1:$O$258,8,FALSE)),"",(VLOOKUP($E133,'A-1 Site Habitat Baseline'!$D$1:$O$258,8,FALSE))))</f>
        <v/>
      </c>
      <c r="K133" s="520" t="str">
        <f>IF(E133="","",IF(ISNA(VLOOKUP($E133,'A-1 Site Habitat Baseline'!$D$1:$O$258,9,FALSE)),"",(VLOOKUP($E133,'A-1 Site Habitat Baseline'!$D$1:$O$258,9,FALSE))))</f>
        <v/>
      </c>
      <c r="L133" s="520" t="str">
        <f>IF(E133="","",IF(ISNA(VLOOKUP($E133,'A-1 Site Habitat Baseline'!$D$1:$O$258,11,FALSE)),"",(VLOOKUP($E133,'A-1 Site Habitat Baseline'!$D$1:$O$258,11,FALSE))))</f>
        <v/>
      </c>
      <c r="M133" s="520" t="str">
        <f>IF(E133="","",IF(ISNA(VLOOKUP($E133,'A-1 Site Habitat Baseline'!$D$1:$O$258,12,FALSE)),"",(VLOOKUP($E133,'A-1 Site Habitat Baseline'!$D$1:$O$258,12,FALSE))))</f>
        <v/>
      </c>
      <c r="N133" s="532" t="str">
        <f>IF(E133="","",IF(ISNA(VLOOKUP($E133,'A-1 Site Habitat Baseline'!$D$1:$X$258,14,FALSE)),"",(VLOOKUP($E133,'A-1 Site Habitat Baseline'!$D$1:$X$258,14,FALSE))))</f>
        <v/>
      </c>
      <c r="O133" s="524" t="str">
        <f>IF(E133="","",IF(ISNA(VLOOKUP($E133,'A-1 Site Habitat Baseline'!$D$1:$X$258,16,FALSE)),"",(VLOOKUP($E133,'A-1 Site Habitat Baseline'!$D$1:$X$258,13,FALSE))))</f>
        <v/>
      </c>
      <c r="P133" s="237" t="str">
        <f>IFERROR(INDEX('G-1 All Habitats'!$AG$3:$AG$15,MATCH(Q133,'G-1 All Habitats'!$AF$3:$AF$15,0)),"")</f>
        <v/>
      </c>
      <c r="Q133" s="238" t="str">
        <f t="shared" si="14"/>
        <v/>
      </c>
      <c r="R133" s="238" t="str">
        <f t="shared" si="15"/>
        <v/>
      </c>
      <c r="S133" s="392" t="str">
        <f>IFERROR(INDEX('G-1 All Habitats'!$B$3:$B$129,MATCH(R133,'G-1 All Habitats'!$A$3:$A$129,0)),"")</f>
        <v/>
      </c>
      <c r="T133" s="498" t="str">
        <f t="shared" si="16"/>
        <v/>
      </c>
      <c r="U133" s="499" t="str">
        <f t="shared" si="17"/>
        <v/>
      </c>
      <c r="V133" s="537" t="str">
        <f t="shared" si="11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79"/>
      <c r="Z133" s="524" t="str">
        <f>IFERROR(INDEX('G-8 Condition Look up'!$A$3:$H$130,MATCH(S133,'G-8 Condition Look up'!$A$3:$A$130,0),MATCH(Y133,'G-8 Condition Look up'!$A$3:$H$3,0)),"")</f>
        <v/>
      </c>
      <c r="AA133" s="71"/>
      <c r="AB133" s="52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9" t="str">
        <f t="shared" si="12"/>
        <v/>
      </c>
      <c r="AE133" s="82"/>
      <c r="AF133" s="82"/>
      <c r="AG133" s="507" t="str">
        <f t="shared" si="18"/>
        <v/>
      </c>
      <c r="AH133" s="521" t="str">
        <f t="shared" si="19"/>
        <v/>
      </c>
      <c r="AI133" s="522" t="str">
        <f>IF(AH133="Check Data","Check Data",IFERROR(VLOOKUP(AH133,'G-4 Temporal multipliers'!$A$4:$C$36,3,FALSE),""))</f>
        <v/>
      </c>
      <c r="AJ133" s="498" t="str">
        <f>IF(S133="","",VLOOKUP(S133,'G-3 Multipliers'!$A$2:$E$129,4,FALSE))</f>
        <v/>
      </c>
      <c r="AK133" s="507" t="str">
        <f t="shared" si="20"/>
        <v/>
      </c>
      <c r="AL133" s="507" t="str">
        <f t="shared" si="21"/>
        <v/>
      </c>
      <c r="AM133" s="540" t="str">
        <f>IFERROR(IF(F133="","",IF(AH133="Check Data ⚠","Check Data ⚠",VLOOKUP(AL133, 'G-3 Multipliers'!$P$2:$Q$6,2,FALSE))),"")</f>
        <v/>
      </c>
      <c r="AN133" s="513" t="str">
        <f t="shared" si="13"/>
        <v/>
      </c>
      <c r="AO133" s="239"/>
      <c r="AP133" s="240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1" t="str">
        <f>'A-1 Site Habitat Baseline'!AL133</f>
        <v/>
      </c>
      <c r="F134" s="520" t="str">
        <f>IF(E134="","",IF(ISNA(VLOOKUP($E134,'A-1 Site Habitat Baseline'!$D$1:$O$258,4,FALSE)),"",(VLOOKUP($E134,'A-1 Site Habitat Baseline'!$D$1:$O$258,4,FALSE))))</f>
        <v/>
      </c>
      <c r="G134" s="520" t="str">
        <f>IF(E134="","",IF(ISNA(VLOOKUP($E134,'A-1 Site Habitat Baseline'!$D$1:$O$258,5,FALSE)),"",(VLOOKUP($E134,'A-1 Site Habitat Baseline'!$D$1:$O$258,5,FALSE))))</f>
        <v/>
      </c>
      <c r="H134" s="520" t="str">
        <f>IF(E134="","",IF(ISNA(VLOOKUP($E134,'A-1 Site Habitat Baseline'!$D$1:$O$258,6,FALSE)),"",(VLOOKUP($E134,'A-1 Site Habitat Baseline'!$D$1:$O$258,6,FALSE))))</f>
        <v/>
      </c>
      <c r="I134" s="520" t="str">
        <f>IF(E134="","",IF(ISNA(VLOOKUP($E134,'A-1 Site Habitat Baseline'!$D$1:$O$258,7,FALSE)),"",(VLOOKUP($E134,'A-1 Site Habitat Baseline'!$D$1:$O$258,7,FALSE))))</f>
        <v/>
      </c>
      <c r="J134" s="520" t="str">
        <f>IF(E134="","",IF(ISNA(VLOOKUP($E134,'A-1 Site Habitat Baseline'!$D$1:$O$258,8,FALSE)),"",(VLOOKUP($E134,'A-1 Site Habitat Baseline'!$D$1:$O$258,8,FALSE))))</f>
        <v/>
      </c>
      <c r="K134" s="520" t="str">
        <f>IF(E134="","",IF(ISNA(VLOOKUP($E134,'A-1 Site Habitat Baseline'!$D$1:$O$258,9,FALSE)),"",(VLOOKUP($E134,'A-1 Site Habitat Baseline'!$D$1:$O$258,9,FALSE))))</f>
        <v/>
      </c>
      <c r="L134" s="520" t="str">
        <f>IF(E134="","",IF(ISNA(VLOOKUP($E134,'A-1 Site Habitat Baseline'!$D$1:$O$258,11,FALSE)),"",(VLOOKUP($E134,'A-1 Site Habitat Baseline'!$D$1:$O$258,11,FALSE))))</f>
        <v/>
      </c>
      <c r="M134" s="520" t="str">
        <f>IF(E134="","",IF(ISNA(VLOOKUP($E134,'A-1 Site Habitat Baseline'!$D$1:$O$258,12,FALSE)),"",(VLOOKUP($E134,'A-1 Site Habitat Baseline'!$D$1:$O$258,12,FALSE))))</f>
        <v/>
      </c>
      <c r="N134" s="532" t="str">
        <f>IF(E134="","",IF(ISNA(VLOOKUP($E134,'A-1 Site Habitat Baseline'!$D$1:$X$258,14,FALSE)),"",(VLOOKUP($E134,'A-1 Site Habitat Baseline'!$D$1:$X$258,14,FALSE))))</f>
        <v/>
      </c>
      <c r="O134" s="524" t="str">
        <f>IF(E134="","",IF(ISNA(VLOOKUP($E134,'A-1 Site Habitat Baseline'!$D$1:$X$258,16,FALSE)),"",(VLOOKUP($E134,'A-1 Site Habitat Baseline'!$D$1:$X$258,13,FALSE))))</f>
        <v/>
      </c>
      <c r="P134" s="237" t="str">
        <f>IFERROR(INDEX('G-1 All Habitats'!$AG$3:$AG$15,MATCH(Q134,'G-1 All Habitats'!$AF$3:$AF$15,0)),"")</f>
        <v/>
      </c>
      <c r="Q134" s="238" t="str">
        <f t="shared" si="14"/>
        <v/>
      </c>
      <c r="R134" s="238" t="str">
        <f t="shared" si="15"/>
        <v/>
      </c>
      <c r="S134" s="392" t="str">
        <f>IFERROR(INDEX('G-1 All Habitats'!$B$3:$B$129,MATCH(R134,'G-1 All Habitats'!$A$3:$A$129,0)),"")</f>
        <v/>
      </c>
      <c r="T134" s="498" t="str">
        <f t="shared" si="16"/>
        <v/>
      </c>
      <c r="U134" s="499" t="str">
        <f t="shared" si="17"/>
        <v/>
      </c>
      <c r="V134" s="537" t="str">
        <f t="shared" si="11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79"/>
      <c r="Z134" s="524" t="str">
        <f>IFERROR(INDEX('G-8 Condition Look up'!$A$3:$H$130,MATCH(S134,'G-8 Condition Look up'!$A$3:$A$130,0),MATCH(Y134,'G-8 Condition Look up'!$A$3:$H$3,0)),"")</f>
        <v/>
      </c>
      <c r="AA134" s="71"/>
      <c r="AB134" s="52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9" t="str">
        <f t="shared" si="12"/>
        <v/>
      </c>
      <c r="AE134" s="82"/>
      <c r="AF134" s="82"/>
      <c r="AG134" s="507" t="str">
        <f t="shared" si="18"/>
        <v/>
      </c>
      <c r="AH134" s="521" t="str">
        <f t="shared" si="19"/>
        <v/>
      </c>
      <c r="AI134" s="522" t="str">
        <f>IF(AH134="Check Data","Check Data",IFERROR(VLOOKUP(AH134,'G-4 Temporal multipliers'!$A$4:$C$36,3,FALSE),""))</f>
        <v/>
      </c>
      <c r="AJ134" s="498" t="str">
        <f>IF(S134="","",VLOOKUP(S134,'G-3 Multipliers'!$A$2:$E$129,4,FALSE))</f>
        <v/>
      </c>
      <c r="AK134" s="507" t="str">
        <f t="shared" si="20"/>
        <v/>
      </c>
      <c r="AL134" s="507" t="str">
        <f t="shared" si="21"/>
        <v/>
      </c>
      <c r="AM134" s="540" t="str">
        <f>IFERROR(IF(F134="","",IF(AH134="Check Data ⚠","Check Data ⚠",VLOOKUP(AL134, 'G-3 Multipliers'!$P$2:$Q$6,2,FALSE))),"")</f>
        <v/>
      </c>
      <c r="AN134" s="513" t="str">
        <f t="shared" si="13"/>
        <v/>
      </c>
      <c r="AO134" s="239"/>
      <c r="AP134" s="240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1" t="str">
        <f>'A-1 Site Habitat Baseline'!AL134</f>
        <v/>
      </c>
      <c r="F135" s="520" t="str">
        <f>IF(E135="","",IF(ISNA(VLOOKUP($E135,'A-1 Site Habitat Baseline'!$D$1:$O$258,4,FALSE)),"",(VLOOKUP($E135,'A-1 Site Habitat Baseline'!$D$1:$O$258,4,FALSE))))</f>
        <v/>
      </c>
      <c r="G135" s="520" t="str">
        <f>IF(E135="","",IF(ISNA(VLOOKUP($E135,'A-1 Site Habitat Baseline'!$D$1:$O$258,5,FALSE)),"",(VLOOKUP($E135,'A-1 Site Habitat Baseline'!$D$1:$O$258,5,FALSE))))</f>
        <v/>
      </c>
      <c r="H135" s="520" t="str">
        <f>IF(E135="","",IF(ISNA(VLOOKUP($E135,'A-1 Site Habitat Baseline'!$D$1:$O$258,6,FALSE)),"",(VLOOKUP($E135,'A-1 Site Habitat Baseline'!$D$1:$O$258,6,FALSE))))</f>
        <v/>
      </c>
      <c r="I135" s="520" t="str">
        <f>IF(E135="","",IF(ISNA(VLOOKUP($E135,'A-1 Site Habitat Baseline'!$D$1:$O$258,7,FALSE)),"",(VLOOKUP($E135,'A-1 Site Habitat Baseline'!$D$1:$O$258,7,FALSE))))</f>
        <v/>
      </c>
      <c r="J135" s="520" t="str">
        <f>IF(E135="","",IF(ISNA(VLOOKUP($E135,'A-1 Site Habitat Baseline'!$D$1:$O$258,8,FALSE)),"",(VLOOKUP($E135,'A-1 Site Habitat Baseline'!$D$1:$O$258,8,FALSE))))</f>
        <v/>
      </c>
      <c r="K135" s="520" t="str">
        <f>IF(E135="","",IF(ISNA(VLOOKUP($E135,'A-1 Site Habitat Baseline'!$D$1:$O$258,9,FALSE)),"",(VLOOKUP($E135,'A-1 Site Habitat Baseline'!$D$1:$O$258,9,FALSE))))</f>
        <v/>
      </c>
      <c r="L135" s="520" t="str">
        <f>IF(E135="","",IF(ISNA(VLOOKUP($E135,'A-1 Site Habitat Baseline'!$D$1:$O$258,11,FALSE)),"",(VLOOKUP($E135,'A-1 Site Habitat Baseline'!$D$1:$O$258,11,FALSE))))</f>
        <v/>
      </c>
      <c r="M135" s="520" t="str">
        <f>IF(E135="","",IF(ISNA(VLOOKUP($E135,'A-1 Site Habitat Baseline'!$D$1:$O$258,12,FALSE)),"",(VLOOKUP($E135,'A-1 Site Habitat Baseline'!$D$1:$O$258,12,FALSE))))</f>
        <v/>
      </c>
      <c r="N135" s="532" t="str">
        <f>IF(E135="","",IF(ISNA(VLOOKUP($E135,'A-1 Site Habitat Baseline'!$D$1:$X$258,14,FALSE)),"",(VLOOKUP($E135,'A-1 Site Habitat Baseline'!$D$1:$X$258,14,FALSE))))</f>
        <v/>
      </c>
      <c r="O135" s="524" t="str">
        <f>IF(E135="","",IF(ISNA(VLOOKUP($E135,'A-1 Site Habitat Baseline'!$D$1:$X$258,16,FALSE)),"",(VLOOKUP($E135,'A-1 Site Habitat Baseline'!$D$1:$X$258,13,FALSE))))</f>
        <v/>
      </c>
      <c r="P135" s="237" t="str">
        <f>IFERROR(INDEX('G-1 All Habitats'!$AG$3:$AG$15,MATCH(Q135,'G-1 All Habitats'!$AF$3:$AF$15,0)),"")</f>
        <v/>
      </c>
      <c r="Q135" s="238" t="str">
        <f t="shared" si="14"/>
        <v/>
      </c>
      <c r="R135" s="238" t="str">
        <f t="shared" si="15"/>
        <v/>
      </c>
      <c r="S135" s="392" t="str">
        <f>IFERROR(INDEX('G-1 All Habitats'!$B$3:$B$129,MATCH(R135,'G-1 All Habitats'!$A$3:$A$129,0)),"")</f>
        <v/>
      </c>
      <c r="T135" s="498" t="str">
        <f t="shared" si="16"/>
        <v/>
      </c>
      <c r="U135" s="499" t="str">
        <f t="shared" si="17"/>
        <v/>
      </c>
      <c r="V135" s="537" t="str">
        <f t="shared" si="11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79"/>
      <c r="Z135" s="524" t="str">
        <f>IFERROR(INDEX('G-8 Condition Look up'!$A$3:$H$130,MATCH(S135,'G-8 Condition Look up'!$A$3:$A$130,0),MATCH(Y135,'G-8 Condition Look up'!$A$3:$H$3,0)),"")</f>
        <v/>
      </c>
      <c r="AA135" s="71"/>
      <c r="AB135" s="52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9" t="str">
        <f t="shared" si="12"/>
        <v/>
      </c>
      <c r="AE135" s="82"/>
      <c r="AF135" s="82"/>
      <c r="AG135" s="507" t="str">
        <f t="shared" si="18"/>
        <v/>
      </c>
      <c r="AH135" s="521" t="str">
        <f t="shared" si="19"/>
        <v/>
      </c>
      <c r="AI135" s="522" t="str">
        <f>IF(AH135="Check Data","Check Data",IFERROR(VLOOKUP(AH135,'G-4 Temporal multipliers'!$A$4:$C$36,3,FALSE),""))</f>
        <v/>
      </c>
      <c r="AJ135" s="498" t="str">
        <f>IF(S135="","",VLOOKUP(S135,'G-3 Multipliers'!$A$2:$E$129,4,FALSE))</f>
        <v/>
      </c>
      <c r="AK135" s="507" t="str">
        <f t="shared" si="20"/>
        <v/>
      </c>
      <c r="AL135" s="507" t="str">
        <f t="shared" si="21"/>
        <v/>
      </c>
      <c r="AM135" s="540" t="str">
        <f>IFERROR(IF(F135="","",IF(AH135="Check Data ⚠","Check Data ⚠",VLOOKUP(AL135, 'G-3 Multipliers'!$P$2:$Q$6,2,FALSE))),"")</f>
        <v/>
      </c>
      <c r="AN135" s="513" t="str">
        <f t="shared" si="13"/>
        <v/>
      </c>
      <c r="AO135" s="239"/>
      <c r="AP135" s="240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1" t="str">
        <f>'A-1 Site Habitat Baseline'!AL135</f>
        <v/>
      </c>
      <c r="F136" s="520" t="str">
        <f>IF(E136="","",IF(ISNA(VLOOKUP($E136,'A-1 Site Habitat Baseline'!$D$1:$O$258,4,FALSE)),"",(VLOOKUP($E136,'A-1 Site Habitat Baseline'!$D$1:$O$258,4,FALSE))))</f>
        <v/>
      </c>
      <c r="G136" s="520" t="str">
        <f>IF(E136="","",IF(ISNA(VLOOKUP($E136,'A-1 Site Habitat Baseline'!$D$1:$O$258,5,FALSE)),"",(VLOOKUP($E136,'A-1 Site Habitat Baseline'!$D$1:$O$258,5,FALSE))))</f>
        <v/>
      </c>
      <c r="H136" s="520" t="str">
        <f>IF(E136="","",IF(ISNA(VLOOKUP($E136,'A-1 Site Habitat Baseline'!$D$1:$O$258,6,FALSE)),"",(VLOOKUP($E136,'A-1 Site Habitat Baseline'!$D$1:$O$258,6,FALSE))))</f>
        <v/>
      </c>
      <c r="I136" s="520" t="str">
        <f>IF(E136="","",IF(ISNA(VLOOKUP($E136,'A-1 Site Habitat Baseline'!$D$1:$O$258,7,FALSE)),"",(VLOOKUP($E136,'A-1 Site Habitat Baseline'!$D$1:$O$258,7,FALSE))))</f>
        <v/>
      </c>
      <c r="J136" s="520" t="str">
        <f>IF(E136="","",IF(ISNA(VLOOKUP($E136,'A-1 Site Habitat Baseline'!$D$1:$O$258,8,FALSE)),"",(VLOOKUP($E136,'A-1 Site Habitat Baseline'!$D$1:$O$258,8,FALSE))))</f>
        <v/>
      </c>
      <c r="K136" s="520" t="str">
        <f>IF(E136="","",IF(ISNA(VLOOKUP($E136,'A-1 Site Habitat Baseline'!$D$1:$O$258,9,FALSE)),"",(VLOOKUP($E136,'A-1 Site Habitat Baseline'!$D$1:$O$258,9,FALSE))))</f>
        <v/>
      </c>
      <c r="L136" s="520" t="str">
        <f>IF(E136="","",IF(ISNA(VLOOKUP($E136,'A-1 Site Habitat Baseline'!$D$1:$O$258,11,FALSE)),"",(VLOOKUP($E136,'A-1 Site Habitat Baseline'!$D$1:$O$258,11,FALSE))))</f>
        <v/>
      </c>
      <c r="M136" s="520" t="str">
        <f>IF(E136="","",IF(ISNA(VLOOKUP($E136,'A-1 Site Habitat Baseline'!$D$1:$O$258,12,FALSE)),"",(VLOOKUP($E136,'A-1 Site Habitat Baseline'!$D$1:$O$258,12,FALSE))))</f>
        <v/>
      </c>
      <c r="N136" s="532" t="str">
        <f>IF(E136="","",IF(ISNA(VLOOKUP($E136,'A-1 Site Habitat Baseline'!$D$1:$X$258,14,FALSE)),"",(VLOOKUP($E136,'A-1 Site Habitat Baseline'!$D$1:$X$258,14,FALSE))))</f>
        <v/>
      </c>
      <c r="O136" s="524" t="str">
        <f>IF(E136="","",IF(ISNA(VLOOKUP($E136,'A-1 Site Habitat Baseline'!$D$1:$X$258,16,FALSE)),"",(VLOOKUP($E136,'A-1 Site Habitat Baseline'!$D$1:$X$258,13,FALSE))))</f>
        <v/>
      </c>
      <c r="P136" s="237" t="str">
        <f>IFERROR(INDEX('G-1 All Habitats'!$AG$3:$AG$15,MATCH(Q136,'G-1 All Habitats'!$AF$3:$AF$15,0)),"")</f>
        <v/>
      </c>
      <c r="Q136" s="238" t="str">
        <f t="shared" si="14"/>
        <v/>
      </c>
      <c r="R136" s="238" t="str">
        <f t="shared" si="15"/>
        <v/>
      </c>
      <c r="S136" s="392" t="str">
        <f>IFERROR(INDEX('G-1 All Habitats'!$B$3:$B$129,MATCH(R136,'G-1 All Habitats'!$A$3:$A$129,0)),"")</f>
        <v/>
      </c>
      <c r="T136" s="498" t="str">
        <f t="shared" si="16"/>
        <v/>
      </c>
      <c r="U136" s="499" t="str">
        <f t="shared" si="17"/>
        <v/>
      </c>
      <c r="V136" s="537" t="str">
        <f t="shared" si="11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79"/>
      <c r="Z136" s="524" t="str">
        <f>IFERROR(INDEX('G-8 Condition Look up'!$A$3:$H$130,MATCH(S136,'G-8 Condition Look up'!$A$3:$A$130,0),MATCH(Y136,'G-8 Condition Look up'!$A$3:$H$3,0)),"")</f>
        <v/>
      </c>
      <c r="AA136" s="71"/>
      <c r="AB136" s="52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9" t="str">
        <f t="shared" si="12"/>
        <v/>
      </c>
      <c r="AE136" s="82"/>
      <c r="AF136" s="82"/>
      <c r="AG136" s="507" t="str">
        <f t="shared" si="18"/>
        <v/>
      </c>
      <c r="AH136" s="521" t="str">
        <f t="shared" si="19"/>
        <v/>
      </c>
      <c r="AI136" s="522" t="str">
        <f>IF(AH136="Check Data","Check Data",IFERROR(VLOOKUP(AH136,'G-4 Temporal multipliers'!$A$4:$C$36,3,FALSE),""))</f>
        <v/>
      </c>
      <c r="AJ136" s="498" t="str">
        <f>IF(S136="","",VLOOKUP(S136,'G-3 Multipliers'!$A$2:$E$129,4,FALSE))</f>
        <v/>
      </c>
      <c r="AK136" s="507" t="str">
        <f t="shared" si="20"/>
        <v/>
      </c>
      <c r="AL136" s="507" t="str">
        <f t="shared" si="21"/>
        <v/>
      </c>
      <c r="AM136" s="540" t="str">
        <f>IFERROR(IF(F136="","",IF(AH136="Check Data ⚠","Check Data ⚠",VLOOKUP(AL136, 'G-3 Multipliers'!$P$2:$Q$6,2,FALSE))),"")</f>
        <v/>
      </c>
      <c r="AN136" s="513" t="str">
        <f t="shared" si="13"/>
        <v/>
      </c>
      <c r="AO136" s="239"/>
      <c r="AP136" s="240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1" t="str">
        <f>'A-1 Site Habitat Baseline'!AL136</f>
        <v/>
      </c>
      <c r="F137" s="520" t="str">
        <f>IF(E137="","",IF(ISNA(VLOOKUP($E137,'A-1 Site Habitat Baseline'!$D$1:$O$258,4,FALSE)),"",(VLOOKUP($E137,'A-1 Site Habitat Baseline'!$D$1:$O$258,4,FALSE))))</f>
        <v/>
      </c>
      <c r="G137" s="520" t="str">
        <f>IF(E137="","",IF(ISNA(VLOOKUP($E137,'A-1 Site Habitat Baseline'!$D$1:$O$258,5,FALSE)),"",(VLOOKUP($E137,'A-1 Site Habitat Baseline'!$D$1:$O$258,5,FALSE))))</f>
        <v/>
      </c>
      <c r="H137" s="520" t="str">
        <f>IF(E137="","",IF(ISNA(VLOOKUP($E137,'A-1 Site Habitat Baseline'!$D$1:$O$258,6,FALSE)),"",(VLOOKUP($E137,'A-1 Site Habitat Baseline'!$D$1:$O$258,6,FALSE))))</f>
        <v/>
      </c>
      <c r="I137" s="520" t="str">
        <f>IF(E137="","",IF(ISNA(VLOOKUP($E137,'A-1 Site Habitat Baseline'!$D$1:$O$258,7,FALSE)),"",(VLOOKUP($E137,'A-1 Site Habitat Baseline'!$D$1:$O$258,7,FALSE))))</f>
        <v/>
      </c>
      <c r="J137" s="520" t="str">
        <f>IF(E137="","",IF(ISNA(VLOOKUP($E137,'A-1 Site Habitat Baseline'!$D$1:$O$258,8,FALSE)),"",(VLOOKUP($E137,'A-1 Site Habitat Baseline'!$D$1:$O$258,8,FALSE))))</f>
        <v/>
      </c>
      <c r="K137" s="520" t="str">
        <f>IF(E137="","",IF(ISNA(VLOOKUP($E137,'A-1 Site Habitat Baseline'!$D$1:$O$258,9,FALSE)),"",(VLOOKUP($E137,'A-1 Site Habitat Baseline'!$D$1:$O$258,9,FALSE))))</f>
        <v/>
      </c>
      <c r="L137" s="520" t="str">
        <f>IF(E137="","",IF(ISNA(VLOOKUP($E137,'A-1 Site Habitat Baseline'!$D$1:$O$258,11,FALSE)),"",(VLOOKUP($E137,'A-1 Site Habitat Baseline'!$D$1:$O$258,11,FALSE))))</f>
        <v/>
      </c>
      <c r="M137" s="520" t="str">
        <f>IF(E137="","",IF(ISNA(VLOOKUP($E137,'A-1 Site Habitat Baseline'!$D$1:$O$258,12,FALSE)),"",(VLOOKUP($E137,'A-1 Site Habitat Baseline'!$D$1:$O$258,12,FALSE))))</f>
        <v/>
      </c>
      <c r="N137" s="532" t="str">
        <f>IF(E137="","",IF(ISNA(VLOOKUP($E137,'A-1 Site Habitat Baseline'!$D$1:$X$258,14,FALSE)),"",(VLOOKUP($E137,'A-1 Site Habitat Baseline'!$D$1:$X$258,14,FALSE))))</f>
        <v/>
      </c>
      <c r="O137" s="524" t="str">
        <f>IF(E137="","",IF(ISNA(VLOOKUP($E137,'A-1 Site Habitat Baseline'!$D$1:$X$258,16,FALSE)),"",(VLOOKUP($E137,'A-1 Site Habitat Baseline'!$D$1:$X$258,13,FALSE))))</f>
        <v/>
      </c>
      <c r="P137" s="237" t="str">
        <f>IFERROR(INDEX('G-1 All Habitats'!$AG$3:$AG$15,MATCH(Q137,'G-1 All Habitats'!$AF$3:$AF$15,0)),"")</f>
        <v/>
      </c>
      <c r="Q137" s="238" t="str">
        <f t="shared" si="14"/>
        <v/>
      </c>
      <c r="R137" s="238" t="str">
        <f t="shared" si="15"/>
        <v/>
      </c>
      <c r="S137" s="392" t="str">
        <f>IFERROR(INDEX('G-1 All Habitats'!$B$3:$B$129,MATCH(R137,'G-1 All Habitats'!$A$3:$A$129,0)),"")</f>
        <v/>
      </c>
      <c r="T137" s="498" t="str">
        <f t="shared" si="16"/>
        <v/>
      </c>
      <c r="U137" s="499" t="str">
        <f t="shared" si="17"/>
        <v/>
      </c>
      <c r="V137" s="537" t="str">
        <f t="shared" si="11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79"/>
      <c r="Z137" s="524" t="str">
        <f>IFERROR(INDEX('G-8 Condition Look up'!$A$3:$H$130,MATCH(S137,'G-8 Condition Look up'!$A$3:$A$130,0),MATCH(Y137,'G-8 Condition Look up'!$A$3:$H$3,0)),"")</f>
        <v/>
      </c>
      <c r="AA137" s="71"/>
      <c r="AB137" s="52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9" t="str">
        <f t="shared" si="12"/>
        <v/>
      </c>
      <c r="AE137" s="82"/>
      <c r="AF137" s="82"/>
      <c r="AG137" s="507" t="str">
        <f t="shared" si="18"/>
        <v/>
      </c>
      <c r="AH137" s="521" t="str">
        <f t="shared" si="19"/>
        <v/>
      </c>
      <c r="AI137" s="522" t="str">
        <f>IF(AH137="Check Data","Check Data",IFERROR(VLOOKUP(AH137,'G-4 Temporal multipliers'!$A$4:$C$36,3,FALSE),""))</f>
        <v/>
      </c>
      <c r="AJ137" s="498" t="str">
        <f>IF(S137="","",VLOOKUP(S137,'G-3 Multipliers'!$A$2:$E$129,4,FALSE))</f>
        <v/>
      </c>
      <c r="AK137" s="507" t="str">
        <f t="shared" si="20"/>
        <v/>
      </c>
      <c r="AL137" s="507" t="str">
        <f t="shared" si="21"/>
        <v/>
      </c>
      <c r="AM137" s="540" t="str">
        <f>IFERROR(IF(F137="","",IF(AH137="Check Data ⚠","Check Data ⚠",VLOOKUP(AL137, 'G-3 Multipliers'!$P$2:$Q$6,2,FALSE))),"")</f>
        <v/>
      </c>
      <c r="AN137" s="513" t="str">
        <f t="shared" si="13"/>
        <v/>
      </c>
      <c r="AO137" s="239"/>
      <c r="AP137" s="240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1" t="str">
        <f>'A-1 Site Habitat Baseline'!AL137</f>
        <v/>
      </c>
      <c r="F138" s="520" t="str">
        <f>IF(E138="","",IF(ISNA(VLOOKUP($E138,'A-1 Site Habitat Baseline'!$D$1:$O$258,4,FALSE)),"",(VLOOKUP($E138,'A-1 Site Habitat Baseline'!$D$1:$O$258,4,FALSE))))</f>
        <v/>
      </c>
      <c r="G138" s="520" t="str">
        <f>IF(E138="","",IF(ISNA(VLOOKUP($E138,'A-1 Site Habitat Baseline'!$D$1:$O$258,5,FALSE)),"",(VLOOKUP($E138,'A-1 Site Habitat Baseline'!$D$1:$O$258,5,FALSE))))</f>
        <v/>
      </c>
      <c r="H138" s="520" t="str">
        <f>IF(E138="","",IF(ISNA(VLOOKUP($E138,'A-1 Site Habitat Baseline'!$D$1:$O$258,6,FALSE)),"",(VLOOKUP($E138,'A-1 Site Habitat Baseline'!$D$1:$O$258,6,FALSE))))</f>
        <v/>
      </c>
      <c r="I138" s="520" t="str">
        <f>IF(E138="","",IF(ISNA(VLOOKUP($E138,'A-1 Site Habitat Baseline'!$D$1:$O$258,7,FALSE)),"",(VLOOKUP($E138,'A-1 Site Habitat Baseline'!$D$1:$O$258,7,FALSE))))</f>
        <v/>
      </c>
      <c r="J138" s="520" t="str">
        <f>IF(E138="","",IF(ISNA(VLOOKUP($E138,'A-1 Site Habitat Baseline'!$D$1:$O$258,8,FALSE)),"",(VLOOKUP($E138,'A-1 Site Habitat Baseline'!$D$1:$O$258,8,FALSE))))</f>
        <v/>
      </c>
      <c r="K138" s="520" t="str">
        <f>IF(E138="","",IF(ISNA(VLOOKUP($E138,'A-1 Site Habitat Baseline'!$D$1:$O$258,9,FALSE)),"",(VLOOKUP($E138,'A-1 Site Habitat Baseline'!$D$1:$O$258,9,FALSE))))</f>
        <v/>
      </c>
      <c r="L138" s="520" t="str">
        <f>IF(E138="","",IF(ISNA(VLOOKUP($E138,'A-1 Site Habitat Baseline'!$D$1:$O$258,11,FALSE)),"",(VLOOKUP($E138,'A-1 Site Habitat Baseline'!$D$1:$O$258,11,FALSE))))</f>
        <v/>
      </c>
      <c r="M138" s="520" t="str">
        <f>IF(E138="","",IF(ISNA(VLOOKUP($E138,'A-1 Site Habitat Baseline'!$D$1:$O$258,12,FALSE)),"",(VLOOKUP($E138,'A-1 Site Habitat Baseline'!$D$1:$O$258,12,FALSE))))</f>
        <v/>
      </c>
      <c r="N138" s="532" t="str">
        <f>IF(E138="","",IF(ISNA(VLOOKUP($E138,'A-1 Site Habitat Baseline'!$D$1:$X$258,14,FALSE)),"",(VLOOKUP($E138,'A-1 Site Habitat Baseline'!$D$1:$X$258,14,FALSE))))</f>
        <v/>
      </c>
      <c r="O138" s="524" t="str">
        <f>IF(E138="","",IF(ISNA(VLOOKUP($E138,'A-1 Site Habitat Baseline'!$D$1:$X$258,16,FALSE)),"",(VLOOKUP($E138,'A-1 Site Habitat Baseline'!$D$1:$X$258,13,FALSE))))</f>
        <v/>
      </c>
      <c r="P138" s="237" t="str">
        <f>IFERROR(INDEX('G-1 All Habitats'!$AG$3:$AG$15,MATCH(Q138,'G-1 All Habitats'!$AF$3:$AF$15,0)),"")</f>
        <v/>
      </c>
      <c r="Q138" s="238" t="str">
        <f t="shared" si="14"/>
        <v/>
      </c>
      <c r="R138" s="238" t="str">
        <f t="shared" si="15"/>
        <v/>
      </c>
      <c r="S138" s="392" t="str">
        <f>IFERROR(INDEX('G-1 All Habitats'!$B$3:$B$129,MATCH(R138,'G-1 All Habitats'!$A$3:$A$129,0)),"")</f>
        <v/>
      </c>
      <c r="T138" s="498" t="str">
        <f t="shared" si="16"/>
        <v/>
      </c>
      <c r="U138" s="499" t="str">
        <f t="shared" si="17"/>
        <v/>
      </c>
      <c r="V138" s="537" t="str">
        <f t="shared" si="11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79"/>
      <c r="Z138" s="524" t="str">
        <f>IFERROR(INDEX('G-8 Condition Look up'!$A$3:$H$130,MATCH(S138,'G-8 Condition Look up'!$A$3:$A$130,0),MATCH(Y138,'G-8 Condition Look up'!$A$3:$H$3,0)),"")</f>
        <v/>
      </c>
      <c r="AA138" s="71"/>
      <c r="AB138" s="52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9" t="str">
        <f t="shared" si="12"/>
        <v/>
      </c>
      <c r="AE138" s="82"/>
      <c r="AF138" s="82"/>
      <c r="AG138" s="507" t="str">
        <f t="shared" si="18"/>
        <v/>
      </c>
      <c r="AH138" s="521" t="str">
        <f t="shared" si="19"/>
        <v/>
      </c>
      <c r="AI138" s="522" t="str">
        <f>IF(AH138="Check Data","Check Data",IFERROR(VLOOKUP(AH138,'G-4 Temporal multipliers'!$A$4:$C$36,3,FALSE),""))</f>
        <v/>
      </c>
      <c r="AJ138" s="498" t="str">
        <f>IF(S138="","",VLOOKUP(S138,'G-3 Multipliers'!$A$2:$E$129,4,FALSE))</f>
        <v/>
      </c>
      <c r="AK138" s="507" t="str">
        <f t="shared" si="20"/>
        <v/>
      </c>
      <c r="AL138" s="507" t="str">
        <f t="shared" si="21"/>
        <v/>
      </c>
      <c r="AM138" s="540" t="str">
        <f>IFERROR(IF(F138="","",IF(AH138="Check Data ⚠","Check Data ⚠",VLOOKUP(AL138, 'G-3 Multipliers'!$P$2:$Q$6,2,FALSE))),"")</f>
        <v/>
      </c>
      <c r="AN138" s="513" t="str">
        <f t="shared" si="13"/>
        <v/>
      </c>
      <c r="AO138" s="239"/>
      <c r="AP138" s="240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1" t="str">
        <f>'A-1 Site Habitat Baseline'!AL138</f>
        <v/>
      </c>
      <c r="F139" s="520" t="str">
        <f>IF(E139="","",IF(ISNA(VLOOKUP($E139,'A-1 Site Habitat Baseline'!$D$1:$O$258,4,FALSE)),"",(VLOOKUP($E139,'A-1 Site Habitat Baseline'!$D$1:$O$258,4,FALSE))))</f>
        <v/>
      </c>
      <c r="G139" s="520" t="str">
        <f>IF(E139="","",IF(ISNA(VLOOKUP($E139,'A-1 Site Habitat Baseline'!$D$1:$O$258,5,FALSE)),"",(VLOOKUP($E139,'A-1 Site Habitat Baseline'!$D$1:$O$258,5,FALSE))))</f>
        <v/>
      </c>
      <c r="H139" s="520" t="str">
        <f>IF(E139="","",IF(ISNA(VLOOKUP($E139,'A-1 Site Habitat Baseline'!$D$1:$O$258,6,FALSE)),"",(VLOOKUP($E139,'A-1 Site Habitat Baseline'!$D$1:$O$258,6,FALSE))))</f>
        <v/>
      </c>
      <c r="I139" s="520" t="str">
        <f>IF(E139="","",IF(ISNA(VLOOKUP($E139,'A-1 Site Habitat Baseline'!$D$1:$O$258,7,FALSE)),"",(VLOOKUP($E139,'A-1 Site Habitat Baseline'!$D$1:$O$258,7,FALSE))))</f>
        <v/>
      </c>
      <c r="J139" s="520" t="str">
        <f>IF(E139="","",IF(ISNA(VLOOKUP($E139,'A-1 Site Habitat Baseline'!$D$1:$O$258,8,FALSE)),"",(VLOOKUP($E139,'A-1 Site Habitat Baseline'!$D$1:$O$258,8,FALSE))))</f>
        <v/>
      </c>
      <c r="K139" s="520" t="str">
        <f>IF(E139="","",IF(ISNA(VLOOKUP($E139,'A-1 Site Habitat Baseline'!$D$1:$O$258,9,FALSE)),"",(VLOOKUP($E139,'A-1 Site Habitat Baseline'!$D$1:$O$258,9,FALSE))))</f>
        <v/>
      </c>
      <c r="L139" s="520" t="str">
        <f>IF(E139="","",IF(ISNA(VLOOKUP($E139,'A-1 Site Habitat Baseline'!$D$1:$O$258,11,FALSE)),"",(VLOOKUP($E139,'A-1 Site Habitat Baseline'!$D$1:$O$258,11,FALSE))))</f>
        <v/>
      </c>
      <c r="M139" s="520" t="str">
        <f>IF(E139="","",IF(ISNA(VLOOKUP($E139,'A-1 Site Habitat Baseline'!$D$1:$O$258,12,FALSE)),"",(VLOOKUP($E139,'A-1 Site Habitat Baseline'!$D$1:$O$258,12,FALSE))))</f>
        <v/>
      </c>
      <c r="N139" s="532" t="str">
        <f>IF(E139="","",IF(ISNA(VLOOKUP($E139,'A-1 Site Habitat Baseline'!$D$1:$X$258,14,FALSE)),"",(VLOOKUP($E139,'A-1 Site Habitat Baseline'!$D$1:$X$258,14,FALSE))))</f>
        <v/>
      </c>
      <c r="O139" s="524" t="str">
        <f>IF(E139="","",IF(ISNA(VLOOKUP($E139,'A-1 Site Habitat Baseline'!$D$1:$X$258,16,FALSE)),"",(VLOOKUP($E139,'A-1 Site Habitat Baseline'!$D$1:$X$258,13,FALSE))))</f>
        <v/>
      </c>
      <c r="P139" s="237" t="str">
        <f>IFERROR(INDEX('G-1 All Habitats'!$AG$3:$AG$15,MATCH(Q139,'G-1 All Habitats'!$AF$3:$AF$15,0)),"")</f>
        <v/>
      </c>
      <c r="Q139" s="238" t="str">
        <f t="shared" si="14"/>
        <v/>
      </c>
      <c r="R139" s="238" t="str">
        <f t="shared" si="15"/>
        <v/>
      </c>
      <c r="S139" s="392" t="str">
        <f>IFERROR(INDEX('G-1 All Habitats'!$B$3:$B$129,MATCH(R139,'G-1 All Habitats'!$A$3:$A$129,0)),"")</f>
        <v/>
      </c>
      <c r="T139" s="498" t="str">
        <f t="shared" si="16"/>
        <v/>
      </c>
      <c r="U139" s="499" t="str">
        <f t="shared" si="17"/>
        <v/>
      </c>
      <c r="V139" s="537" t="str">
        <f t="shared" si="11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79"/>
      <c r="Z139" s="524" t="str">
        <f>IFERROR(INDEX('G-8 Condition Look up'!$A$3:$H$130,MATCH(S139,'G-8 Condition Look up'!$A$3:$A$130,0),MATCH(Y139,'G-8 Condition Look up'!$A$3:$H$3,0)),"")</f>
        <v/>
      </c>
      <c r="AA139" s="71"/>
      <c r="AB139" s="52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9" t="str">
        <f t="shared" si="12"/>
        <v/>
      </c>
      <c r="AE139" s="82"/>
      <c r="AF139" s="82"/>
      <c r="AG139" s="507" t="str">
        <f t="shared" si="18"/>
        <v/>
      </c>
      <c r="AH139" s="521" t="str">
        <f t="shared" si="19"/>
        <v/>
      </c>
      <c r="AI139" s="522" t="str">
        <f>IF(AH139="Check Data","Check Data",IFERROR(VLOOKUP(AH139,'G-4 Temporal multipliers'!$A$4:$C$36,3,FALSE),""))</f>
        <v/>
      </c>
      <c r="AJ139" s="498" t="str">
        <f>IF(S139="","",VLOOKUP(S139,'G-3 Multipliers'!$A$2:$E$129,4,FALSE))</f>
        <v/>
      </c>
      <c r="AK139" s="507" t="str">
        <f t="shared" si="20"/>
        <v/>
      </c>
      <c r="AL139" s="507" t="str">
        <f t="shared" si="21"/>
        <v/>
      </c>
      <c r="AM139" s="540" t="str">
        <f>IFERROR(IF(F139="","",IF(AH139="Check Data ⚠","Check Data ⚠",VLOOKUP(AL139, 'G-3 Multipliers'!$P$2:$Q$6,2,FALSE))),"")</f>
        <v/>
      </c>
      <c r="AN139" s="513" t="str">
        <f t="shared" si="13"/>
        <v/>
      </c>
      <c r="AO139" s="239"/>
      <c r="AP139" s="240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1" t="str">
        <f>'A-1 Site Habitat Baseline'!AL139</f>
        <v/>
      </c>
      <c r="F140" s="520" t="str">
        <f>IF(E140="","",IF(ISNA(VLOOKUP($E140,'A-1 Site Habitat Baseline'!$D$1:$O$258,4,FALSE)),"",(VLOOKUP($E140,'A-1 Site Habitat Baseline'!$D$1:$O$258,4,FALSE))))</f>
        <v/>
      </c>
      <c r="G140" s="520" t="str">
        <f>IF(E140="","",IF(ISNA(VLOOKUP($E140,'A-1 Site Habitat Baseline'!$D$1:$O$258,5,FALSE)),"",(VLOOKUP($E140,'A-1 Site Habitat Baseline'!$D$1:$O$258,5,FALSE))))</f>
        <v/>
      </c>
      <c r="H140" s="520" t="str">
        <f>IF(E140="","",IF(ISNA(VLOOKUP($E140,'A-1 Site Habitat Baseline'!$D$1:$O$258,6,FALSE)),"",(VLOOKUP($E140,'A-1 Site Habitat Baseline'!$D$1:$O$258,6,FALSE))))</f>
        <v/>
      </c>
      <c r="I140" s="520" t="str">
        <f>IF(E140="","",IF(ISNA(VLOOKUP($E140,'A-1 Site Habitat Baseline'!$D$1:$O$258,7,FALSE)),"",(VLOOKUP($E140,'A-1 Site Habitat Baseline'!$D$1:$O$258,7,FALSE))))</f>
        <v/>
      </c>
      <c r="J140" s="520" t="str">
        <f>IF(E140="","",IF(ISNA(VLOOKUP($E140,'A-1 Site Habitat Baseline'!$D$1:$O$258,8,FALSE)),"",(VLOOKUP($E140,'A-1 Site Habitat Baseline'!$D$1:$O$258,8,FALSE))))</f>
        <v/>
      </c>
      <c r="K140" s="520" t="str">
        <f>IF(E140="","",IF(ISNA(VLOOKUP($E140,'A-1 Site Habitat Baseline'!$D$1:$O$258,9,FALSE)),"",(VLOOKUP($E140,'A-1 Site Habitat Baseline'!$D$1:$O$258,9,FALSE))))</f>
        <v/>
      </c>
      <c r="L140" s="520" t="str">
        <f>IF(E140="","",IF(ISNA(VLOOKUP($E140,'A-1 Site Habitat Baseline'!$D$1:$O$258,11,FALSE)),"",(VLOOKUP($E140,'A-1 Site Habitat Baseline'!$D$1:$O$258,11,FALSE))))</f>
        <v/>
      </c>
      <c r="M140" s="520" t="str">
        <f>IF(E140="","",IF(ISNA(VLOOKUP($E140,'A-1 Site Habitat Baseline'!$D$1:$O$258,12,FALSE)),"",(VLOOKUP($E140,'A-1 Site Habitat Baseline'!$D$1:$O$258,12,FALSE))))</f>
        <v/>
      </c>
      <c r="N140" s="532" t="str">
        <f>IF(E140="","",IF(ISNA(VLOOKUP($E140,'A-1 Site Habitat Baseline'!$D$1:$X$258,14,FALSE)),"",(VLOOKUP($E140,'A-1 Site Habitat Baseline'!$D$1:$X$258,14,FALSE))))</f>
        <v/>
      </c>
      <c r="O140" s="524" t="str">
        <f>IF(E140="","",IF(ISNA(VLOOKUP($E140,'A-1 Site Habitat Baseline'!$D$1:$X$258,16,FALSE)),"",(VLOOKUP($E140,'A-1 Site Habitat Baseline'!$D$1:$X$258,13,FALSE))))</f>
        <v/>
      </c>
      <c r="P140" s="237" t="str">
        <f>IFERROR(INDEX('G-1 All Habitats'!$AG$3:$AG$15,MATCH(Q140,'G-1 All Habitats'!$AF$3:$AF$15,0)),"")</f>
        <v/>
      </c>
      <c r="Q140" s="238" t="str">
        <f t="shared" si="14"/>
        <v/>
      </c>
      <c r="R140" s="238" t="str">
        <f t="shared" si="15"/>
        <v/>
      </c>
      <c r="S140" s="392" t="str">
        <f>IFERROR(INDEX('G-1 All Habitats'!$B$3:$B$129,MATCH(R140,'G-1 All Habitats'!$A$3:$A$129,0)),"")</f>
        <v/>
      </c>
      <c r="T140" s="498" t="str">
        <f t="shared" si="16"/>
        <v/>
      </c>
      <c r="U140" s="499" t="str">
        <f t="shared" si="17"/>
        <v/>
      </c>
      <c r="V140" s="537" t="str">
        <f t="shared" ref="V140:V203" si="22">IF(S140="","",VLOOKUP(E140,BaselineHabSite,17,FALSE))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79"/>
      <c r="Z140" s="524" t="str">
        <f>IFERROR(INDEX('G-8 Condition Look up'!$A$3:$H$130,MATCH(S140,'G-8 Condition Look up'!$A$3:$A$130,0),MATCH(Y140,'G-8 Condition Look up'!$A$3:$H$3,0)),"")</f>
        <v/>
      </c>
      <c r="AA140" s="71"/>
      <c r="AB140" s="52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9" t="str">
        <f t="shared" ref="AD140:AD203" si="23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7" t="str">
        <f t="shared" si="18"/>
        <v/>
      </c>
      <c r="AH140" s="521" t="str">
        <f t="shared" si="19"/>
        <v/>
      </c>
      <c r="AI140" s="522" t="str">
        <f>IF(AH140="Check Data","Check Data",IFERROR(VLOOKUP(AH140,'G-4 Temporal multipliers'!$A$4:$C$36,3,FALSE),""))</f>
        <v/>
      </c>
      <c r="AJ140" s="498" t="str">
        <f>IF(S140="","",VLOOKUP(S140,'G-3 Multipliers'!$A$2:$E$129,4,FALSE))</f>
        <v/>
      </c>
      <c r="AK140" s="507" t="str">
        <f t="shared" si="20"/>
        <v/>
      </c>
      <c r="AL140" s="507" t="str">
        <f t="shared" si="21"/>
        <v/>
      </c>
      <c r="AM140" s="540" t="str">
        <f>IFERROR(IF(F140="","",IF(AH140="Check Data ⚠","Check Data ⚠",VLOOKUP(AL140, 'G-3 Multipliers'!$P$2:$Q$6,2,FALSE))),"")</f>
        <v/>
      </c>
      <c r="AN140" s="513" t="str">
        <f t="shared" ref="AN140:AN203" si="24">IFERROR(((((V140*X140*Z140)-(V140*I140*K140))*(AM140*AI140))+(V140*I140*K140))*(AC140),"")</f>
        <v/>
      </c>
      <c r="AO140" s="239"/>
      <c r="AP140" s="240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1" t="str">
        <f>'A-1 Site Habitat Baseline'!AL140</f>
        <v/>
      </c>
      <c r="F141" s="520" t="str">
        <f>IF(E141="","",IF(ISNA(VLOOKUP($E141,'A-1 Site Habitat Baseline'!$D$1:$O$258,4,FALSE)),"",(VLOOKUP($E141,'A-1 Site Habitat Baseline'!$D$1:$O$258,4,FALSE))))</f>
        <v/>
      </c>
      <c r="G141" s="520" t="str">
        <f>IF(E141="","",IF(ISNA(VLOOKUP($E141,'A-1 Site Habitat Baseline'!$D$1:$O$258,5,FALSE)),"",(VLOOKUP($E141,'A-1 Site Habitat Baseline'!$D$1:$O$258,5,FALSE))))</f>
        <v/>
      </c>
      <c r="H141" s="520" t="str">
        <f>IF(E141="","",IF(ISNA(VLOOKUP($E141,'A-1 Site Habitat Baseline'!$D$1:$O$258,6,FALSE)),"",(VLOOKUP($E141,'A-1 Site Habitat Baseline'!$D$1:$O$258,6,FALSE))))</f>
        <v/>
      </c>
      <c r="I141" s="520" t="str">
        <f>IF(E141="","",IF(ISNA(VLOOKUP($E141,'A-1 Site Habitat Baseline'!$D$1:$O$258,7,FALSE)),"",(VLOOKUP($E141,'A-1 Site Habitat Baseline'!$D$1:$O$258,7,FALSE))))</f>
        <v/>
      </c>
      <c r="J141" s="520" t="str">
        <f>IF(E141="","",IF(ISNA(VLOOKUP($E141,'A-1 Site Habitat Baseline'!$D$1:$O$258,8,FALSE)),"",(VLOOKUP($E141,'A-1 Site Habitat Baseline'!$D$1:$O$258,8,FALSE))))</f>
        <v/>
      </c>
      <c r="K141" s="520" t="str">
        <f>IF(E141="","",IF(ISNA(VLOOKUP($E141,'A-1 Site Habitat Baseline'!$D$1:$O$258,9,FALSE)),"",(VLOOKUP($E141,'A-1 Site Habitat Baseline'!$D$1:$O$258,9,FALSE))))</f>
        <v/>
      </c>
      <c r="L141" s="520" t="str">
        <f>IF(E141="","",IF(ISNA(VLOOKUP($E141,'A-1 Site Habitat Baseline'!$D$1:$O$258,11,FALSE)),"",(VLOOKUP($E141,'A-1 Site Habitat Baseline'!$D$1:$O$258,11,FALSE))))</f>
        <v/>
      </c>
      <c r="M141" s="520" t="str">
        <f>IF(E141="","",IF(ISNA(VLOOKUP($E141,'A-1 Site Habitat Baseline'!$D$1:$O$258,12,FALSE)),"",(VLOOKUP($E141,'A-1 Site Habitat Baseline'!$D$1:$O$258,12,FALSE))))</f>
        <v/>
      </c>
      <c r="N141" s="532" t="str">
        <f>IF(E141="","",IF(ISNA(VLOOKUP($E141,'A-1 Site Habitat Baseline'!$D$1:$X$258,14,FALSE)),"",(VLOOKUP($E141,'A-1 Site Habitat Baseline'!$D$1:$X$258,14,FALSE))))</f>
        <v/>
      </c>
      <c r="O141" s="524" t="str">
        <f>IF(E141="","",IF(ISNA(VLOOKUP($E141,'A-1 Site Habitat Baseline'!$D$1:$X$258,16,FALSE)),"",(VLOOKUP($E141,'A-1 Site Habitat Baseline'!$D$1:$X$258,13,FALSE))))</f>
        <v/>
      </c>
      <c r="P141" s="237" t="str">
        <f>IFERROR(INDEX('G-1 All Habitats'!$AG$3:$AG$15,MATCH(Q141,'G-1 All Habitats'!$AF$3:$AF$15,0)),"")</f>
        <v/>
      </c>
      <c r="Q141" s="238" t="str">
        <f t="shared" ref="Q141:Q204" si="25">A141</f>
        <v/>
      </c>
      <c r="R141" s="238" t="str">
        <f t="shared" ref="R141:R204" si="26">IF(B141="","",B141)</f>
        <v/>
      </c>
      <c r="S141" s="392" t="str">
        <f>IFERROR(INDEX('G-1 All Habitats'!$B$3:$B$129,MATCH(R141,'G-1 All Habitats'!$A$3:$A$129,0)),"")</f>
        <v/>
      </c>
      <c r="T141" s="498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9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7" t="str">
        <f t="shared" si="22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79"/>
      <c r="Z141" s="524" t="str">
        <f>IFERROR(INDEX('G-8 Condition Look up'!$A$3:$H$130,MATCH(S141,'G-8 Condition Look up'!$A$3:$A$130,0),MATCH(Y141,'G-8 Condition Look up'!$A$3:$H$3,0)),"")</f>
        <v/>
      </c>
      <c r="AA141" s="71"/>
      <c r="AB141" s="52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9" t="str">
        <f t="shared" si="23"/>
        <v/>
      </c>
      <c r="AE141" s="82"/>
      <c r="AF141" s="82"/>
      <c r="AG141" s="507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1" t="str">
        <f t="shared" ref="AH141:AH204" si="30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2" t="str">
        <f>IF(AH141="Check Data","Check Data",IFERROR(VLOOKUP(AH141,'G-4 Temporal multipliers'!$A$4:$C$36,3,FALSE),""))</f>
        <v/>
      </c>
      <c r="AJ141" s="498" t="str">
        <f>IF(S141="","",VLOOKUP(S141,'G-3 Multipliers'!$A$2:$E$129,4,FALSE))</f>
        <v/>
      </c>
      <c r="AK141" s="507" t="str">
        <f t="shared" ref="AK141:AK204" si="31">IF(E141="","",IF(AG141="Check details - Is there evidence that habitat has reached target condition? ⚠","Low Difficulty - only applicable if all habitat created before losses ⚠","Standard difficulty applied"))</f>
        <v/>
      </c>
      <c r="AL141" s="507" t="str">
        <f t="shared" ref="AL141:AL204" si="32">(IF(AND(AK141="Standard difficulty applied",AD141&gt;AE141),AJ141,IF(AND(AK141="Low Difficulty - only applicable if all habitat created before losses ⚠",AE141&gt;=AD141),"Low", AJ141)))</f>
        <v/>
      </c>
      <c r="AM141" s="540" t="str">
        <f>IFERROR(IF(F141="","",IF(AH141="Check Data ⚠","Check Data ⚠",VLOOKUP(AL141, 'G-3 Multipliers'!$P$2:$Q$6,2,FALSE))),"")</f>
        <v/>
      </c>
      <c r="AN141" s="513" t="str">
        <f t="shared" si="24"/>
        <v/>
      </c>
      <c r="AO141" s="239"/>
      <c r="AP141" s="240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1" t="str">
        <f>'A-1 Site Habitat Baseline'!AL141</f>
        <v/>
      </c>
      <c r="F142" s="520" t="str">
        <f>IF(E142="","",IF(ISNA(VLOOKUP($E142,'A-1 Site Habitat Baseline'!$D$1:$O$258,4,FALSE)),"",(VLOOKUP($E142,'A-1 Site Habitat Baseline'!$D$1:$O$258,4,FALSE))))</f>
        <v/>
      </c>
      <c r="G142" s="520" t="str">
        <f>IF(E142="","",IF(ISNA(VLOOKUP($E142,'A-1 Site Habitat Baseline'!$D$1:$O$258,5,FALSE)),"",(VLOOKUP($E142,'A-1 Site Habitat Baseline'!$D$1:$O$258,5,FALSE))))</f>
        <v/>
      </c>
      <c r="H142" s="520" t="str">
        <f>IF(E142="","",IF(ISNA(VLOOKUP($E142,'A-1 Site Habitat Baseline'!$D$1:$O$258,6,FALSE)),"",(VLOOKUP($E142,'A-1 Site Habitat Baseline'!$D$1:$O$258,6,FALSE))))</f>
        <v/>
      </c>
      <c r="I142" s="520" t="str">
        <f>IF(E142="","",IF(ISNA(VLOOKUP($E142,'A-1 Site Habitat Baseline'!$D$1:$O$258,7,FALSE)),"",(VLOOKUP($E142,'A-1 Site Habitat Baseline'!$D$1:$O$258,7,FALSE))))</f>
        <v/>
      </c>
      <c r="J142" s="520" t="str">
        <f>IF(E142="","",IF(ISNA(VLOOKUP($E142,'A-1 Site Habitat Baseline'!$D$1:$O$258,8,FALSE)),"",(VLOOKUP($E142,'A-1 Site Habitat Baseline'!$D$1:$O$258,8,FALSE))))</f>
        <v/>
      </c>
      <c r="K142" s="520" t="str">
        <f>IF(E142="","",IF(ISNA(VLOOKUP($E142,'A-1 Site Habitat Baseline'!$D$1:$O$258,9,FALSE)),"",(VLOOKUP($E142,'A-1 Site Habitat Baseline'!$D$1:$O$258,9,FALSE))))</f>
        <v/>
      </c>
      <c r="L142" s="520" t="str">
        <f>IF(E142="","",IF(ISNA(VLOOKUP($E142,'A-1 Site Habitat Baseline'!$D$1:$O$258,11,FALSE)),"",(VLOOKUP($E142,'A-1 Site Habitat Baseline'!$D$1:$O$258,11,FALSE))))</f>
        <v/>
      </c>
      <c r="M142" s="520" t="str">
        <f>IF(E142="","",IF(ISNA(VLOOKUP($E142,'A-1 Site Habitat Baseline'!$D$1:$O$258,12,FALSE)),"",(VLOOKUP($E142,'A-1 Site Habitat Baseline'!$D$1:$O$258,12,FALSE))))</f>
        <v/>
      </c>
      <c r="N142" s="532" t="str">
        <f>IF(E142="","",IF(ISNA(VLOOKUP($E142,'A-1 Site Habitat Baseline'!$D$1:$X$258,14,FALSE)),"",(VLOOKUP($E142,'A-1 Site Habitat Baseline'!$D$1:$X$258,14,FALSE))))</f>
        <v/>
      </c>
      <c r="O142" s="524" t="str">
        <f>IF(E142="","",IF(ISNA(VLOOKUP($E142,'A-1 Site Habitat Baseline'!$D$1:$X$258,16,FALSE)),"",(VLOOKUP($E142,'A-1 Site Habitat Baseline'!$D$1:$X$258,13,FALSE))))</f>
        <v/>
      </c>
      <c r="P142" s="237" t="str">
        <f>IFERROR(INDEX('G-1 All Habitats'!$AG$3:$AG$15,MATCH(Q142,'G-1 All Habitats'!$AF$3:$AF$15,0)),"")</f>
        <v/>
      </c>
      <c r="Q142" s="238" t="str">
        <f t="shared" si="25"/>
        <v/>
      </c>
      <c r="R142" s="238" t="str">
        <f t="shared" si="26"/>
        <v/>
      </c>
      <c r="S142" s="392" t="str">
        <f>IFERROR(INDEX('G-1 All Habitats'!$B$3:$B$129,MATCH(R142,'G-1 All Habitats'!$A$3:$A$129,0)),"")</f>
        <v/>
      </c>
      <c r="T142" s="498" t="str">
        <f t="shared" si="27"/>
        <v/>
      </c>
      <c r="U142" s="499" t="str">
        <f t="shared" si="28"/>
        <v/>
      </c>
      <c r="V142" s="537" t="str">
        <f t="shared" si="22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79"/>
      <c r="Z142" s="524" t="str">
        <f>IFERROR(INDEX('G-8 Condition Look up'!$A$3:$H$130,MATCH(S142,'G-8 Condition Look up'!$A$3:$A$130,0),MATCH(Y142,'G-8 Condition Look up'!$A$3:$H$3,0)),"")</f>
        <v/>
      </c>
      <c r="AA142" s="71"/>
      <c r="AB142" s="52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9" t="str">
        <f t="shared" si="23"/>
        <v/>
      </c>
      <c r="AE142" s="82"/>
      <c r="AF142" s="82"/>
      <c r="AG142" s="507" t="str">
        <f t="shared" si="29"/>
        <v/>
      </c>
      <c r="AH142" s="521" t="str">
        <f t="shared" si="30"/>
        <v/>
      </c>
      <c r="AI142" s="522" t="str">
        <f>IF(AH142="Check Data","Check Data",IFERROR(VLOOKUP(AH142,'G-4 Temporal multipliers'!$A$4:$C$36,3,FALSE),""))</f>
        <v/>
      </c>
      <c r="AJ142" s="498" t="str">
        <f>IF(S142="","",VLOOKUP(S142,'G-3 Multipliers'!$A$2:$E$129,4,FALSE))</f>
        <v/>
      </c>
      <c r="AK142" s="507" t="str">
        <f t="shared" si="31"/>
        <v/>
      </c>
      <c r="AL142" s="507" t="str">
        <f t="shared" si="32"/>
        <v/>
      </c>
      <c r="AM142" s="540" t="str">
        <f>IFERROR(IF(F142="","",IF(AH142="Check Data ⚠","Check Data ⚠",VLOOKUP(AL142, 'G-3 Multipliers'!$P$2:$Q$6,2,FALSE))),"")</f>
        <v/>
      </c>
      <c r="AN142" s="513" t="str">
        <f t="shared" si="24"/>
        <v/>
      </c>
      <c r="AO142" s="239"/>
      <c r="AP142" s="240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1" t="str">
        <f>'A-1 Site Habitat Baseline'!AL142</f>
        <v/>
      </c>
      <c r="F143" s="520" t="str">
        <f>IF(E143="","",IF(ISNA(VLOOKUP($E143,'A-1 Site Habitat Baseline'!$D$1:$O$258,4,FALSE)),"",(VLOOKUP($E143,'A-1 Site Habitat Baseline'!$D$1:$O$258,4,FALSE))))</f>
        <v/>
      </c>
      <c r="G143" s="520" t="str">
        <f>IF(E143="","",IF(ISNA(VLOOKUP($E143,'A-1 Site Habitat Baseline'!$D$1:$O$258,5,FALSE)),"",(VLOOKUP($E143,'A-1 Site Habitat Baseline'!$D$1:$O$258,5,FALSE))))</f>
        <v/>
      </c>
      <c r="H143" s="520" t="str">
        <f>IF(E143="","",IF(ISNA(VLOOKUP($E143,'A-1 Site Habitat Baseline'!$D$1:$O$258,6,FALSE)),"",(VLOOKUP($E143,'A-1 Site Habitat Baseline'!$D$1:$O$258,6,FALSE))))</f>
        <v/>
      </c>
      <c r="I143" s="520" t="str">
        <f>IF(E143="","",IF(ISNA(VLOOKUP($E143,'A-1 Site Habitat Baseline'!$D$1:$O$258,7,FALSE)),"",(VLOOKUP($E143,'A-1 Site Habitat Baseline'!$D$1:$O$258,7,FALSE))))</f>
        <v/>
      </c>
      <c r="J143" s="520" t="str">
        <f>IF(E143="","",IF(ISNA(VLOOKUP($E143,'A-1 Site Habitat Baseline'!$D$1:$O$258,8,FALSE)),"",(VLOOKUP($E143,'A-1 Site Habitat Baseline'!$D$1:$O$258,8,FALSE))))</f>
        <v/>
      </c>
      <c r="K143" s="520" t="str">
        <f>IF(E143="","",IF(ISNA(VLOOKUP($E143,'A-1 Site Habitat Baseline'!$D$1:$O$258,9,FALSE)),"",(VLOOKUP($E143,'A-1 Site Habitat Baseline'!$D$1:$O$258,9,FALSE))))</f>
        <v/>
      </c>
      <c r="L143" s="520" t="str">
        <f>IF(E143="","",IF(ISNA(VLOOKUP($E143,'A-1 Site Habitat Baseline'!$D$1:$O$258,11,FALSE)),"",(VLOOKUP($E143,'A-1 Site Habitat Baseline'!$D$1:$O$258,11,FALSE))))</f>
        <v/>
      </c>
      <c r="M143" s="520" t="str">
        <f>IF(E143="","",IF(ISNA(VLOOKUP($E143,'A-1 Site Habitat Baseline'!$D$1:$O$258,12,FALSE)),"",(VLOOKUP($E143,'A-1 Site Habitat Baseline'!$D$1:$O$258,12,FALSE))))</f>
        <v/>
      </c>
      <c r="N143" s="532" t="str">
        <f>IF(E143="","",IF(ISNA(VLOOKUP($E143,'A-1 Site Habitat Baseline'!$D$1:$X$258,14,FALSE)),"",(VLOOKUP($E143,'A-1 Site Habitat Baseline'!$D$1:$X$258,14,FALSE))))</f>
        <v/>
      </c>
      <c r="O143" s="524" t="str">
        <f>IF(E143="","",IF(ISNA(VLOOKUP($E143,'A-1 Site Habitat Baseline'!$D$1:$X$258,16,FALSE)),"",(VLOOKUP($E143,'A-1 Site Habitat Baseline'!$D$1:$X$258,13,FALSE))))</f>
        <v/>
      </c>
      <c r="P143" s="237" t="str">
        <f>IFERROR(INDEX('G-1 All Habitats'!$AG$3:$AG$15,MATCH(Q143,'G-1 All Habitats'!$AF$3:$AF$15,0)),"")</f>
        <v/>
      </c>
      <c r="Q143" s="238" t="str">
        <f t="shared" si="25"/>
        <v/>
      </c>
      <c r="R143" s="238" t="str">
        <f t="shared" si="26"/>
        <v/>
      </c>
      <c r="S143" s="392" t="str">
        <f>IFERROR(INDEX('G-1 All Habitats'!$B$3:$B$129,MATCH(R143,'G-1 All Habitats'!$A$3:$A$129,0)),"")</f>
        <v/>
      </c>
      <c r="T143" s="498" t="str">
        <f t="shared" si="27"/>
        <v/>
      </c>
      <c r="U143" s="499" t="str">
        <f t="shared" si="28"/>
        <v/>
      </c>
      <c r="V143" s="537" t="str">
        <f t="shared" si="22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79"/>
      <c r="Z143" s="524" t="str">
        <f>IFERROR(INDEX('G-8 Condition Look up'!$A$3:$H$130,MATCH(S143,'G-8 Condition Look up'!$A$3:$A$130,0),MATCH(Y143,'G-8 Condition Look up'!$A$3:$H$3,0)),"")</f>
        <v/>
      </c>
      <c r="AA143" s="71"/>
      <c r="AB143" s="52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9" t="str">
        <f t="shared" si="23"/>
        <v/>
      </c>
      <c r="AE143" s="82"/>
      <c r="AF143" s="82"/>
      <c r="AG143" s="507" t="str">
        <f t="shared" si="29"/>
        <v/>
      </c>
      <c r="AH143" s="521" t="str">
        <f t="shared" si="30"/>
        <v/>
      </c>
      <c r="AI143" s="522" t="str">
        <f>IF(AH143="Check Data","Check Data",IFERROR(VLOOKUP(AH143,'G-4 Temporal multipliers'!$A$4:$C$36,3,FALSE),""))</f>
        <v/>
      </c>
      <c r="AJ143" s="498" t="str">
        <f>IF(S143="","",VLOOKUP(S143,'G-3 Multipliers'!$A$2:$E$129,4,FALSE))</f>
        <v/>
      </c>
      <c r="AK143" s="507" t="str">
        <f t="shared" si="31"/>
        <v/>
      </c>
      <c r="AL143" s="507" t="str">
        <f t="shared" si="32"/>
        <v/>
      </c>
      <c r="AM143" s="540" t="str">
        <f>IFERROR(IF(F143="","",IF(AH143="Check Data ⚠","Check Data ⚠",VLOOKUP(AL143, 'G-3 Multipliers'!$P$2:$Q$6,2,FALSE))),"")</f>
        <v/>
      </c>
      <c r="AN143" s="513" t="str">
        <f t="shared" si="24"/>
        <v/>
      </c>
      <c r="AO143" s="239"/>
      <c r="AP143" s="240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1" t="str">
        <f>'A-1 Site Habitat Baseline'!AL143</f>
        <v/>
      </c>
      <c r="F144" s="520" t="str">
        <f>IF(E144="","",IF(ISNA(VLOOKUP($E144,'A-1 Site Habitat Baseline'!$D$1:$O$258,4,FALSE)),"",(VLOOKUP($E144,'A-1 Site Habitat Baseline'!$D$1:$O$258,4,FALSE))))</f>
        <v/>
      </c>
      <c r="G144" s="520" t="str">
        <f>IF(E144="","",IF(ISNA(VLOOKUP($E144,'A-1 Site Habitat Baseline'!$D$1:$O$258,5,FALSE)),"",(VLOOKUP($E144,'A-1 Site Habitat Baseline'!$D$1:$O$258,5,FALSE))))</f>
        <v/>
      </c>
      <c r="H144" s="520" t="str">
        <f>IF(E144="","",IF(ISNA(VLOOKUP($E144,'A-1 Site Habitat Baseline'!$D$1:$O$258,6,FALSE)),"",(VLOOKUP($E144,'A-1 Site Habitat Baseline'!$D$1:$O$258,6,FALSE))))</f>
        <v/>
      </c>
      <c r="I144" s="520" t="str">
        <f>IF(E144="","",IF(ISNA(VLOOKUP($E144,'A-1 Site Habitat Baseline'!$D$1:$O$258,7,FALSE)),"",(VLOOKUP($E144,'A-1 Site Habitat Baseline'!$D$1:$O$258,7,FALSE))))</f>
        <v/>
      </c>
      <c r="J144" s="520" t="str">
        <f>IF(E144="","",IF(ISNA(VLOOKUP($E144,'A-1 Site Habitat Baseline'!$D$1:$O$258,8,FALSE)),"",(VLOOKUP($E144,'A-1 Site Habitat Baseline'!$D$1:$O$258,8,FALSE))))</f>
        <v/>
      </c>
      <c r="K144" s="520" t="str">
        <f>IF(E144="","",IF(ISNA(VLOOKUP($E144,'A-1 Site Habitat Baseline'!$D$1:$O$258,9,FALSE)),"",(VLOOKUP($E144,'A-1 Site Habitat Baseline'!$D$1:$O$258,9,FALSE))))</f>
        <v/>
      </c>
      <c r="L144" s="520" t="str">
        <f>IF(E144="","",IF(ISNA(VLOOKUP($E144,'A-1 Site Habitat Baseline'!$D$1:$O$258,11,FALSE)),"",(VLOOKUP($E144,'A-1 Site Habitat Baseline'!$D$1:$O$258,11,FALSE))))</f>
        <v/>
      </c>
      <c r="M144" s="520" t="str">
        <f>IF(E144="","",IF(ISNA(VLOOKUP($E144,'A-1 Site Habitat Baseline'!$D$1:$O$258,12,FALSE)),"",(VLOOKUP($E144,'A-1 Site Habitat Baseline'!$D$1:$O$258,12,FALSE))))</f>
        <v/>
      </c>
      <c r="N144" s="532" t="str">
        <f>IF(E144="","",IF(ISNA(VLOOKUP($E144,'A-1 Site Habitat Baseline'!$D$1:$X$258,14,FALSE)),"",(VLOOKUP($E144,'A-1 Site Habitat Baseline'!$D$1:$X$258,14,FALSE))))</f>
        <v/>
      </c>
      <c r="O144" s="524" t="str">
        <f>IF(E144="","",IF(ISNA(VLOOKUP($E144,'A-1 Site Habitat Baseline'!$D$1:$X$258,16,FALSE)),"",(VLOOKUP($E144,'A-1 Site Habitat Baseline'!$D$1:$X$258,13,FALSE))))</f>
        <v/>
      </c>
      <c r="P144" s="237" t="str">
        <f>IFERROR(INDEX('G-1 All Habitats'!$AG$3:$AG$15,MATCH(Q144,'G-1 All Habitats'!$AF$3:$AF$15,0)),"")</f>
        <v/>
      </c>
      <c r="Q144" s="238" t="str">
        <f t="shared" si="25"/>
        <v/>
      </c>
      <c r="R144" s="238" t="str">
        <f t="shared" si="26"/>
        <v/>
      </c>
      <c r="S144" s="392" t="str">
        <f>IFERROR(INDEX('G-1 All Habitats'!$B$3:$B$129,MATCH(R144,'G-1 All Habitats'!$A$3:$A$129,0)),"")</f>
        <v/>
      </c>
      <c r="T144" s="498" t="str">
        <f t="shared" si="27"/>
        <v/>
      </c>
      <c r="U144" s="499" t="str">
        <f t="shared" si="28"/>
        <v/>
      </c>
      <c r="V144" s="537" t="str">
        <f t="shared" si="22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79"/>
      <c r="Z144" s="524" t="str">
        <f>IFERROR(INDEX('G-8 Condition Look up'!$A$3:$H$130,MATCH(S144,'G-8 Condition Look up'!$A$3:$A$130,0),MATCH(Y144,'G-8 Condition Look up'!$A$3:$H$3,0)),"")</f>
        <v/>
      </c>
      <c r="AA144" s="71"/>
      <c r="AB144" s="52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9" t="str">
        <f t="shared" si="23"/>
        <v/>
      </c>
      <c r="AE144" s="82"/>
      <c r="AF144" s="82"/>
      <c r="AG144" s="507" t="str">
        <f t="shared" si="29"/>
        <v/>
      </c>
      <c r="AH144" s="521" t="str">
        <f t="shared" si="30"/>
        <v/>
      </c>
      <c r="AI144" s="522" t="str">
        <f>IF(AH144="Check Data","Check Data",IFERROR(VLOOKUP(AH144,'G-4 Temporal multipliers'!$A$4:$C$36,3,FALSE),""))</f>
        <v/>
      </c>
      <c r="AJ144" s="498" t="str">
        <f>IF(S144="","",VLOOKUP(S144,'G-3 Multipliers'!$A$2:$E$129,4,FALSE))</f>
        <v/>
      </c>
      <c r="AK144" s="507" t="str">
        <f t="shared" si="31"/>
        <v/>
      </c>
      <c r="AL144" s="507" t="str">
        <f t="shared" si="32"/>
        <v/>
      </c>
      <c r="AM144" s="540" t="str">
        <f>IFERROR(IF(F144="","",IF(AH144="Check Data ⚠","Check Data ⚠",VLOOKUP(AL144, 'G-3 Multipliers'!$P$2:$Q$6,2,FALSE))),"")</f>
        <v/>
      </c>
      <c r="AN144" s="513" t="str">
        <f t="shared" si="24"/>
        <v/>
      </c>
      <c r="AO144" s="239"/>
      <c r="AP144" s="240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1" t="str">
        <f>'A-1 Site Habitat Baseline'!AL144</f>
        <v/>
      </c>
      <c r="F145" s="520" t="str">
        <f>IF(E145="","",IF(ISNA(VLOOKUP($E145,'A-1 Site Habitat Baseline'!$D$1:$O$258,4,FALSE)),"",(VLOOKUP($E145,'A-1 Site Habitat Baseline'!$D$1:$O$258,4,FALSE))))</f>
        <v/>
      </c>
      <c r="G145" s="520" t="str">
        <f>IF(E145="","",IF(ISNA(VLOOKUP($E145,'A-1 Site Habitat Baseline'!$D$1:$O$258,5,FALSE)),"",(VLOOKUP($E145,'A-1 Site Habitat Baseline'!$D$1:$O$258,5,FALSE))))</f>
        <v/>
      </c>
      <c r="H145" s="520" t="str">
        <f>IF(E145="","",IF(ISNA(VLOOKUP($E145,'A-1 Site Habitat Baseline'!$D$1:$O$258,6,FALSE)),"",(VLOOKUP($E145,'A-1 Site Habitat Baseline'!$D$1:$O$258,6,FALSE))))</f>
        <v/>
      </c>
      <c r="I145" s="520" t="str">
        <f>IF(E145="","",IF(ISNA(VLOOKUP($E145,'A-1 Site Habitat Baseline'!$D$1:$O$258,7,FALSE)),"",(VLOOKUP($E145,'A-1 Site Habitat Baseline'!$D$1:$O$258,7,FALSE))))</f>
        <v/>
      </c>
      <c r="J145" s="520" t="str">
        <f>IF(E145="","",IF(ISNA(VLOOKUP($E145,'A-1 Site Habitat Baseline'!$D$1:$O$258,8,FALSE)),"",(VLOOKUP($E145,'A-1 Site Habitat Baseline'!$D$1:$O$258,8,FALSE))))</f>
        <v/>
      </c>
      <c r="K145" s="520" t="str">
        <f>IF(E145="","",IF(ISNA(VLOOKUP($E145,'A-1 Site Habitat Baseline'!$D$1:$O$258,9,FALSE)),"",(VLOOKUP($E145,'A-1 Site Habitat Baseline'!$D$1:$O$258,9,FALSE))))</f>
        <v/>
      </c>
      <c r="L145" s="520" t="str">
        <f>IF(E145="","",IF(ISNA(VLOOKUP($E145,'A-1 Site Habitat Baseline'!$D$1:$O$258,11,FALSE)),"",(VLOOKUP($E145,'A-1 Site Habitat Baseline'!$D$1:$O$258,11,FALSE))))</f>
        <v/>
      </c>
      <c r="M145" s="520" t="str">
        <f>IF(E145="","",IF(ISNA(VLOOKUP($E145,'A-1 Site Habitat Baseline'!$D$1:$O$258,12,FALSE)),"",(VLOOKUP($E145,'A-1 Site Habitat Baseline'!$D$1:$O$258,12,FALSE))))</f>
        <v/>
      </c>
      <c r="N145" s="532" t="str">
        <f>IF(E145="","",IF(ISNA(VLOOKUP($E145,'A-1 Site Habitat Baseline'!$D$1:$X$258,14,FALSE)),"",(VLOOKUP($E145,'A-1 Site Habitat Baseline'!$D$1:$X$258,14,FALSE))))</f>
        <v/>
      </c>
      <c r="O145" s="524" t="str">
        <f>IF(E145="","",IF(ISNA(VLOOKUP($E145,'A-1 Site Habitat Baseline'!$D$1:$X$258,16,FALSE)),"",(VLOOKUP($E145,'A-1 Site Habitat Baseline'!$D$1:$X$258,13,FALSE))))</f>
        <v/>
      </c>
      <c r="P145" s="237" t="str">
        <f>IFERROR(INDEX('G-1 All Habitats'!$AG$3:$AG$15,MATCH(Q145,'G-1 All Habitats'!$AF$3:$AF$15,0)),"")</f>
        <v/>
      </c>
      <c r="Q145" s="238" t="str">
        <f t="shared" si="25"/>
        <v/>
      </c>
      <c r="R145" s="238" t="str">
        <f t="shared" si="26"/>
        <v/>
      </c>
      <c r="S145" s="392" t="str">
        <f>IFERROR(INDEX('G-1 All Habitats'!$B$3:$B$129,MATCH(R145,'G-1 All Habitats'!$A$3:$A$129,0)),"")</f>
        <v/>
      </c>
      <c r="T145" s="498" t="str">
        <f t="shared" si="27"/>
        <v/>
      </c>
      <c r="U145" s="499" t="str">
        <f t="shared" si="28"/>
        <v/>
      </c>
      <c r="V145" s="537" t="str">
        <f t="shared" si="22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79"/>
      <c r="Z145" s="524" t="str">
        <f>IFERROR(INDEX('G-8 Condition Look up'!$A$3:$H$130,MATCH(S145,'G-8 Condition Look up'!$A$3:$A$130,0),MATCH(Y145,'G-8 Condition Look up'!$A$3:$H$3,0)),"")</f>
        <v/>
      </c>
      <c r="AA145" s="71"/>
      <c r="AB145" s="52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9" t="str">
        <f t="shared" si="23"/>
        <v/>
      </c>
      <c r="AE145" s="82"/>
      <c r="AF145" s="82"/>
      <c r="AG145" s="507" t="str">
        <f t="shared" si="29"/>
        <v/>
      </c>
      <c r="AH145" s="521" t="str">
        <f t="shared" si="30"/>
        <v/>
      </c>
      <c r="AI145" s="522" t="str">
        <f>IF(AH145="Check Data","Check Data",IFERROR(VLOOKUP(AH145,'G-4 Temporal multipliers'!$A$4:$C$36,3,FALSE),""))</f>
        <v/>
      </c>
      <c r="AJ145" s="498" t="str">
        <f>IF(S145="","",VLOOKUP(S145,'G-3 Multipliers'!$A$2:$E$129,4,FALSE))</f>
        <v/>
      </c>
      <c r="AK145" s="507" t="str">
        <f t="shared" si="31"/>
        <v/>
      </c>
      <c r="AL145" s="507" t="str">
        <f t="shared" si="32"/>
        <v/>
      </c>
      <c r="AM145" s="540" t="str">
        <f>IFERROR(IF(F145="","",IF(AH145="Check Data ⚠","Check Data ⚠",VLOOKUP(AL145, 'G-3 Multipliers'!$P$2:$Q$6,2,FALSE))),"")</f>
        <v/>
      </c>
      <c r="AN145" s="513" t="str">
        <f t="shared" si="24"/>
        <v/>
      </c>
      <c r="AO145" s="239"/>
      <c r="AP145" s="240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1" t="str">
        <f>'A-1 Site Habitat Baseline'!AL145</f>
        <v/>
      </c>
      <c r="F146" s="520" t="str">
        <f>IF(E146="","",IF(ISNA(VLOOKUP($E146,'A-1 Site Habitat Baseline'!$D$1:$O$258,4,FALSE)),"",(VLOOKUP($E146,'A-1 Site Habitat Baseline'!$D$1:$O$258,4,FALSE))))</f>
        <v/>
      </c>
      <c r="G146" s="520" t="str">
        <f>IF(E146="","",IF(ISNA(VLOOKUP($E146,'A-1 Site Habitat Baseline'!$D$1:$O$258,5,FALSE)),"",(VLOOKUP($E146,'A-1 Site Habitat Baseline'!$D$1:$O$258,5,FALSE))))</f>
        <v/>
      </c>
      <c r="H146" s="520" t="str">
        <f>IF(E146="","",IF(ISNA(VLOOKUP($E146,'A-1 Site Habitat Baseline'!$D$1:$O$258,6,FALSE)),"",(VLOOKUP($E146,'A-1 Site Habitat Baseline'!$D$1:$O$258,6,FALSE))))</f>
        <v/>
      </c>
      <c r="I146" s="520" t="str">
        <f>IF(E146="","",IF(ISNA(VLOOKUP($E146,'A-1 Site Habitat Baseline'!$D$1:$O$258,7,FALSE)),"",(VLOOKUP($E146,'A-1 Site Habitat Baseline'!$D$1:$O$258,7,FALSE))))</f>
        <v/>
      </c>
      <c r="J146" s="520" t="str">
        <f>IF(E146="","",IF(ISNA(VLOOKUP($E146,'A-1 Site Habitat Baseline'!$D$1:$O$258,8,FALSE)),"",(VLOOKUP($E146,'A-1 Site Habitat Baseline'!$D$1:$O$258,8,FALSE))))</f>
        <v/>
      </c>
      <c r="K146" s="520" t="str">
        <f>IF(E146="","",IF(ISNA(VLOOKUP($E146,'A-1 Site Habitat Baseline'!$D$1:$O$258,9,FALSE)),"",(VLOOKUP($E146,'A-1 Site Habitat Baseline'!$D$1:$O$258,9,FALSE))))</f>
        <v/>
      </c>
      <c r="L146" s="520" t="str">
        <f>IF(E146="","",IF(ISNA(VLOOKUP($E146,'A-1 Site Habitat Baseline'!$D$1:$O$258,11,FALSE)),"",(VLOOKUP($E146,'A-1 Site Habitat Baseline'!$D$1:$O$258,11,FALSE))))</f>
        <v/>
      </c>
      <c r="M146" s="520" t="str">
        <f>IF(E146="","",IF(ISNA(VLOOKUP($E146,'A-1 Site Habitat Baseline'!$D$1:$O$258,12,FALSE)),"",(VLOOKUP($E146,'A-1 Site Habitat Baseline'!$D$1:$O$258,12,FALSE))))</f>
        <v/>
      </c>
      <c r="N146" s="532" t="str">
        <f>IF(E146="","",IF(ISNA(VLOOKUP($E146,'A-1 Site Habitat Baseline'!$D$1:$X$258,14,FALSE)),"",(VLOOKUP($E146,'A-1 Site Habitat Baseline'!$D$1:$X$258,14,FALSE))))</f>
        <v/>
      </c>
      <c r="O146" s="524" t="str">
        <f>IF(E146="","",IF(ISNA(VLOOKUP($E146,'A-1 Site Habitat Baseline'!$D$1:$X$258,16,FALSE)),"",(VLOOKUP($E146,'A-1 Site Habitat Baseline'!$D$1:$X$258,13,FALSE))))</f>
        <v/>
      </c>
      <c r="P146" s="237" t="str">
        <f>IFERROR(INDEX('G-1 All Habitats'!$AG$3:$AG$15,MATCH(Q146,'G-1 All Habitats'!$AF$3:$AF$15,0)),"")</f>
        <v/>
      </c>
      <c r="Q146" s="238" t="str">
        <f t="shared" si="25"/>
        <v/>
      </c>
      <c r="R146" s="238" t="str">
        <f t="shared" si="26"/>
        <v/>
      </c>
      <c r="S146" s="392" t="str">
        <f>IFERROR(INDEX('G-1 All Habitats'!$B$3:$B$129,MATCH(R146,'G-1 All Habitats'!$A$3:$A$129,0)),"")</f>
        <v/>
      </c>
      <c r="T146" s="498" t="str">
        <f t="shared" si="27"/>
        <v/>
      </c>
      <c r="U146" s="499" t="str">
        <f t="shared" si="28"/>
        <v/>
      </c>
      <c r="V146" s="537" t="str">
        <f t="shared" si="22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79"/>
      <c r="Z146" s="524" t="str">
        <f>IFERROR(INDEX('G-8 Condition Look up'!$A$3:$H$130,MATCH(S146,'G-8 Condition Look up'!$A$3:$A$130,0),MATCH(Y146,'G-8 Condition Look up'!$A$3:$H$3,0)),"")</f>
        <v/>
      </c>
      <c r="AA146" s="71"/>
      <c r="AB146" s="52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9" t="str">
        <f t="shared" si="23"/>
        <v/>
      </c>
      <c r="AE146" s="82"/>
      <c r="AF146" s="82"/>
      <c r="AG146" s="507" t="str">
        <f t="shared" si="29"/>
        <v/>
      </c>
      <c r="AH146" s="521" t="str">
        <f t="shared" si="30"/>
        <v/>
      </c>
      <c r="AI146" s="522" t="str">
        <f>IF(AH146="Check Data","Check Data",IFERROR(VLOOKUP(AH146,'G-4 Temporal multipliers'!$A$4:$C$36,3,FALSE),""))</f>
        <v/>
      </c>
      <c r="AJ146" s="498" t="str">
        <f>IF(S146="","",VLOOKUP(S146,'G-3 Multipliers'!$A$2:$E$129,4,FALSE))</f>
        <v/>
      </c>
      <c r="AK146" s="507" t="str">
        <f t="shared" si="31"/>
        <v/>
      </c>
      <c r="AL146" s="507" t="str">
        <f t="shared" si="32"/>
        <v/>
      </c>
      <c r="AM146" s="540" t="str">
        <f>IFERROR(IF(F146="","",IF(AH146="Check Data ⚠","Check Data ⚠",VLOOKUP(AL146, 'G-3 Multipliers'!$P$2:$Q$6,2,FALSE))),"")</f>
        <v/>
      </c>
      <c r="AN146" s="513" t="str">
        <f t="shared" si="24"/>
        <v/>
      </c>
      <c r="AO146" s="239"/>
      <c r="AP146" s="240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1" t="str">
        <f>'A-1 Site Habitat Baseline'!AL146</f>
        <v/>
      </c>
      <c r="F147" s="520" t="str">
        <f>IF(E147="","",IF(ISNA(VLOOKUP($E147,'A-1 Site Habitat Baseline'!$D$1:$O$258,4,FALSE)),"",(VLOOKUP($E147,'A-1 Site Habitat Baseline'!$D$1:$O$258,4,FALSE))))</f>
        <v/>
      </c>
      <c r="G147" s="520" t="str">
        <f>IF(E147="","",IF(ISNA(VLOOKUP($E147,'A-1 Site Habitat Baseline'!$D$1:$O$258,5,FALSE)),"",(VLOOKUP($E147,'A-1 Site Habitat Baseline'!$D$1:$O$258,5,FALSE))))</f>
        <v/>
      </c>
      <c r="H147" s="520" t="str">
        <f>IF(E147="","",IF(ISNA(VLOOKUP($E147,'A-1 Site Habitat Baseline'!$D$1:$O$258,6,FALSE)),"",(VLOOKUP($E147,'A-1 Site Habitat Baseline'!$D$1:$O$258,6,FALSE))))</f>
        <v/>
      </c>
      <c r="I147" s="520" t="str">
        <f>IF(E147="","",IF(ISNA(VLOOKUP($E147,'A-1 Site Habitat Baseline'!$D$1:$O$258,7,FALSE)),"",(VLOOKUP($E147,'A-1 Site Habitat Baseline'!$D$1:$O$258,7,FALSE))))</f>
        <v/>
      </c>
      <c r="J147" s="520" t="str">
        <f>IF(E147="","",IF(ISNA(VLOOKUP($E147,'A-1 Site Habitat Baseline'!$D$1:$O$258,8,FALSE)),"",(VLOOKUP($E147,'A-1 Site Habitat Baseline'!$D$1:$O$258,8,FALSE))))</f>
        <v/>
      </c>
      <c r="K147" s="520" t="str">
        <f>IF(E147="","",IF(ISNA(VLOOKUP($E147,'A-1 Site Habitat Baseline'!$D$1:$O$258,9,FALSE)),"",(VLOOKUP($E147,'A-1 Site Habitat Baseline'!$D$1:$O$258,9,FALSE))))</f>
        <v/>
      </c>
      <c r="L147" s="520" t="str">
        <f>IF(E147="","",IF(ISNA(VLOOKUP($E147,'A-1 Site Habitat Baseline'!$D$1:$O$258,11,FALSE)),"",(VLOOKUP($E147,'A-1 Site Habitat Baseline'!$D$1:$O$258,11,FALSE))))</f>
        <v/>
      </c>
      <c r="M147" s="520" t="str">
        <f>IF(E147="","",IF(ISNA(VLOOKUP($E147,'A-1 Site Habitat Baseline'!$D$1:$O$258,12,FALSE)),"",(VLOOKUP($E147,'A-1 Site Habitat Baseline'!$D$1:$O$258,12,FALSE))))</f>
        <v/>
      </c>
      <c r="N147" s="532" t="str">
        <f>IF(E147="","",IF(ISNA(VLOOKUP($E147,'A-1 Site Habitat Baseline'!$D$1:$X$258,14,FALSE)),"",(VLOOKUP($E147,'A-1 Site Habitat Baseline'!$D$1:$X$258,14,FALSE))))</f>
        <v/>
      </c>
      <c r="O147" s="524" t="str">
        <f>IF(E147="","",IF(ISNA(VLOOKUP($E147,'A-1 Site Habitat Baseline'!$D$1:$X$258,16,FALSE)),"",(VLOOKUP($E147,'A-1 Site Habitat Baseline'!$D$1:$X$258,13,FALSE))))</f>
        <v/>
      </c>
      <c r="P147" s="237" t="str">
        <f>IFERROR(INDEX('G-1 All Habitats'!$AG$3:$AG$15,MATCH(Q147,'G-1 All Habitats'!$AF$3:$AF$15,0)),"")</f>
        <v/>
      </c>
      <c r="Q147" s="238" t="str">
        <f t="shared" si="25"/>
        <v/>
      </c>
      <c r="R147" s="238" t="str">
        <f t="shared" si="26"/>
        <v/>
      </c>
      <c r="S147" s="392" t="str">
        <f>IFERROR(INDEX('G-1 All Habitats'!$B$3:$B$129,MATCH(R147,'G-1 All Habitats'!$A$3:$A$129,0)),"")</f>
        <v/>
      </c>
      <c r="T147" s="498" t="str">
        <f t="shared" si="27"/>
        <v/>
      </c>
      <c r="U147" s="499" t="str">
        <f t="shared" si="28"/>
        <v/>
      </c>
      <c r="V147" s="537" t="str">
        <f t="shared" si="22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79"/>
      <c r="Z147" s="524" t="str">
        <f>IFERROR(INDEX('G-8 Condition Look up'!$A$3:$H$130,MATCH(S147,'G-8 Condition Look up'!$A$3:$A$130,0),MATCH(Y147,'G-8 Condition Look up'!$A$3:$H$3,0)),"")</f>
        <v/>
      </c>
      <c r="AA147" s="71"/>
      <c r="AB147" s="52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9" t="str">
        <f t="shared" si="23"/>
        <v/>
      </c>
      <c r="AE147" s="82"/>
      <c r="AF147" s="82"/>
      <c r="AG147" s="507" t="str">
        <f t="shared" si="29"/>
        <v/>
      </c>
      <c r="AH147" s="521" t="str">
        <f t="shared" si="30"/>
        <v/>
      </c>
      <c r="AI147" s="522" t="str">
        <f>IF(AH147="Check Data","Check Data",IFERROR(VLOOKUP(AH147,'G-4 Temporal multipliers'!$A$4:$C$36,3,FALSE),""))</f>
        <v/>
      </c>
      <c r="AJ147" s="498" t="str">
        <f>IF(S147="","",VLOOKUP(S147,'G-3 Multipliers'!$A$2:$E$129,4,FALSE))</f>
        <v/>
      </c>
      <c r="AK147" s="507" t="str">
        <f t="shared" si="31"/>
        <v/>
      </c>
      <c r="AL147" s="507" t="str">
        <f t="shared" si="32"/>
        <v/>
      </c>
      <c r="AM147" s="540" t="str">
        <f>IFERROR(IF(F147="","",IF(AH147="Check Data ⚠","Check Data ⚠",VLOOKUP(AL147, 'G-3 Multipliers'!$P$2:$Q$6,2,FALSE))),"")</f>
        <v/>
      </c>
      <c r="AN147" s="513" t="str">
        <f t="shared" si="24"/>
        <v/>
      </c>
      <c r="AO147" s="239"/>
      <c r="AP147" s="240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1" t="str">
        <f>'A-1 Site Habitat Baseline'!AL147</f>
        <v/>
      </c>
      <c r="F148" s="520" t="str">
        <f>IF(E148="","",IF(ISNA(VLOOKUP($E148,'A-1 Site Habitat Baseline'!$D$1:$O$258,4,FALSE)),"",(VLOOKUP($E148,'A-1 Site Habitat Baseline'!$D$1:$O$258,4,FALSE))))</f>
        <v/>
      </c>
      <c r="G148" s="520" t="str">
        <f>IF(E148="","",IF(ISNA(VLOOKUP($E148,'A-1 Site Habitat Baseline'!$D$1:$O$258,5,FALSE)),"",(VLOOKUP($E148,'A-1 Site Habitat Baseline'!$D$1:$O$258,5,FALSE))))</f>
        <v/>
      </c>
      <c r="H148" s="520" t="str">
        <f>IF(E148="","",IF(ISNA(VLOOKUP($E148,'A-1 Site Habitat Baseline'!$D$1:$O$258,6,FALSE)),"",(VLOOKUP($E148,'A-1 Site Habitat Baseline'!$D$1:$O$258,6,FALSE))))</f>
        <v/>
      </c>
      <c r="I148" s="520" t="str">
        <f>IF(E148="","",IF(ISNA(VLOOKUP($E148,'A-1 Site Habitat Baseline'!$D$1:$O$258,7,FALSE)),"",(VLOOKUP($E148,'A-1 Site Habitat Baseline'!$D$1:$O$258,7,FALSE))))</f>
        <v/>
      </c>
      <c r="J148" s="520" t="str">
        <f>IF(E148="","",IF(ISNA(VLOOKUP($E148,'A-1 Site Habitat Baseline'!$D$1:$O$258,8,FALSE)),"",(VLOOKUP($E148,'A-1 Site Habitat Baseline'!$D$1:$O$258,8,FALSE))))</f>
        <v/>
      </c>
      <c r="K148" s="520" t="str">
        <f>IF(E148="","",IF(ISNA(VLOOKUP($E148,'A-1 Site Habitat Baseline'!$D$1:$O$258,9,FALSE)),"",(VLOOKUP($E148,'A-1 Site Habitat Baseline'!$D$1:$O$258,9,FALSE))))</f>
        <v/>
      </c>
      <c r="L148" s="520" t="str">
        <f>IF(E148="","",IF(ISNA(VLOOKUP($E148,'A-1 Site Habitat Baseline'!$D$1:$O$258,11,FALSE)),"",(VLOOKUP($E148,'A-1 Site Habitat Baseline'!$D$1:$O$258,11,FALSE))))</f>
        <v/>
      </c>
      <c r="M148" s="520" t="str">
        <f>IF(E148="","",IF(ISNA(VLOOKUP($E148,'A-1 Site Habitat Baseline'!$D$1:$O$258,12,FALSE)),"",(VLOOKUP($E148,'A-1 Site Habitat Baseline'!$D$1:$O$258,12,FALSE))))</f>
        <v/>
      </c>
      <c r="N148" s="532" t="str">
        <f>IF(E148="","",IF(ISNA(VLOOKUP($E148,'A-1 Site Habitat Baseline'!$D$1:$X$258,14,FALSE)),"",(VLOOKUP($E148,'A-1 Site Habitat Baseline'!$D$1:$X$258,14,FALSE))))</f>
        <v/>
      </c>
      <c r="O148" s="524" t="str">
        <f>IF(E148="","",IF(ISNA(VLOOKUP($E148,'A-1 Site Habitat Baseline'!$D$1:$X$258,16,FALSE)),"",(VLOOKUP($E148,'A-1 Site Habitat Baseline'!$D$1:$X$258,13,FALSE))))</f>
        <v/>
      </c>
      <c r="P148" s="237" t="str">
        <f>IFERROR(INDEX('G-1 All Habitats'!$AG$3:$AG$15,MATCH(Q148,'G-1 All Habitats'!$AF$3:$AF$15,0)),"")</f>
        <v/>
      </c>
      <c r="Q148" s="238" t="str">
        <f t="shared" si="25"/>
        <v/>
      </c>
      <c r="R148" s="238" t="str">
        <f t="shared" si="26"/>
        <v/>
      </c>
      <c r="S148" s="392" t="str">
        <f>IFERROR(INDEX('G-1 All Habitats'!$B$3:$B$129,MATCH(R148,'G-1 All Habitats'!$A$3:$A$129,0)),"")</f>
        <v/>
      </c>
      <c r="T148" s="498" t="str">
        <f t="shared" si="27"/>
        <v/>
      </c>
      <c r="U148" s="499" t="str">
        <f t="shared" si="28"/>
        <v/>
      </c>
      <c r="V148" s="537" t="str">
        <f t="shared" si="22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79"/>
      <c r="Z148" s="524" t="str">
        <f>IFERROR(INDEX('G-8 Condition Look up'!$A$3:$H$130,MATCH(S148,'G-8 Condition Look up'!$A$3:$A$130,0),MATCH(Y148,'G-8 Condition Look up'!$A$3:$H$3,0)),"")</f>
        <v/>
      </c>
      <c r="AA148" s="71"/>
      <c r="AB148" s="52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9" t="str">
        <f t="shared" si="23"/>
        <v/>
      </c>
      <c r="AE148" s="82"/>
      <c r="AF148" s="82"/>
      <c r="AG148" s="507" t="str">
        <f t="shared" si="29"/>
        <v/>
      </c>
      <c r="AH148" s="521" t="str">
        <f t="shared" si="30"/>
        <v/>
      </c>
      <c r="AI148" s="522" t="str">
        <f>IF(AH148="Check Data","Check Data",IFERROR(VLOOKUP(AH148,'G-4 Temporal multipliers'!$A$4:$C$36,3,FALSE),""))</f>
        <v/>
      </c>
      <c r="AJ148" s="498" t="str">
        <f>IF(S148="","",VLOOKUP(S148,'G-3 Multipliers'!$A$2:$E$129,4,FALSE))</f>
        <v/>
      </c>
      <c r="AK148" s="507" t="str">
        <f t="shared" si="31"/>
        <v/>
      </c>
      <c r="AL148" s="507" t="str">
        <f t="shared" si="32"/>
        <v/>
      </c>
      <c r="AM148" s="540" t="str">
        <f>IFERROR(IF(F148="","",IF(AH148="Check Data ⚠","Check Data ⚠",VLOOKUP(AL148, 'G-3 Multipliers'!$P$2:$Q$6,2,FALSE))),"")</f>
        <v/>
      </c>
      <c r="AN148" s="513" t="str">
        <f t="shared" si="24"/>
        <v/>
      </c>
      <c r="AO148" s="239"/>
      <c r="AP148" s="240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1" t="str">
        <f>'A-1 Site Habitat Baseline'!AL148</f>
        <v/>
      </c>
      <c r="F149" s="520" t="str">
        <f>IF(E149="","",IF(ISNA(VLOOKUP($E149,'A-1 Site Habitat Baseline'!$D$1:$O$258,4,FALSE)),"",(VLOOKUP($E149,'A-1 Site Habitat Baseline'!$D$1:$O$258,4,FALSE))))</f>
        <v/>
      </c>
      <c r="G149" s="520" t="str">
        <f>IF(E149="","",IF(ISNA(VLOOKUP($E149,'A-1 Site Habitat Baseline'!$D$1:$O$258,5,FALSE)),"",(VLOOKUP($E149,'A-1 Site Habitat Baseline'!$D$1:$O$258,5,FALSE))))</f>
        <v/>
      </c>
      <c r="H149" s="520" t="str">
        <f>IF(E149="","",IF(ISNA(VLOOKUP($E149,'A-1 Site Habitat Baseline'!$D$1:$O$258,6,FALSE)),"",(VLOOKUP($E149,'A-1 Site Habitat Baseline'!$D$1:$O$258,6,FALSE))))</f>
        <v/>
      </c>
      <c r="I149" s="520" t="str">
        <f>IF(E149="","",IF(ISNA(VLOOKUP($E149,'A-1 Site Habitat Baseline'!$D$1:$O$258,7,FALSE)),"",(VLOOKUP($E149,'A-1 Site Habitat Baseline'!$D$1:$O$258,7,FALSE))))</f>
        <v/>
      </c>
      <c r="J149" s="520" t="str">
        <f>IF(E149="","",IF(ISNA(VLOOKUP($E149,'A-1 Site Habitat Baseline'!$D$1:$O$258,8,FALSE)),"",(VLOOKUP($E149,'A-1 Site Habitat Baseline'!$D$1:$O$258,8,FALSE))))</f>
        <v/>
      </c>
      <c r="K149" s="520" t="str">
        <f>IF(E149="","",IF(ISNA(VLOOKUP($E149,'A-1 Site Habitat Baseline'!$D$1:$O$258,9,FALSE)),"",(VLOOKUP($E149,'A-1 Site Habitat Baseline'!$D$1:$O$258,9,FALSE))))</f>
        <v/>
      </c>
      <c r="L149" s="520" t="str">
        <f>IF(E149="","",IF(ISNA(VLOOKUP($E149,'A-1 Site Habitat Baseline'!$D$1:$O$258,11,FALSE)),"",(VLOOKUP($E149,'A-1 Site Habitat Baseline'!$D$1:$O$258,11,FALSE))))</f>
        <v/>
      </c>
      <c r="M149" s="520" t="str">
        <f>IF(E149="","",IF(ISNA(VLOOKUP($E149,'A-1 Site Habitat Baseline'!$D$1:$O$258,12,FALSE)),"",(VLOOKUP($E149,'A-1 Site Habitat Baseline'!$D$1:$O$258,12,FALSE))))</f>
        <v/>
      </c>
      <c r="N149" s="532" t="str">
        <f>IF(E149="","",IF(ISNA(VLOOKUP($E149,'A-1 Site Habitat Baseline'!$D$1:$X$258,14,FALSE)),"",(VLOOKUP($E149,'A-1 Site Habitat Baseline'!$D$1:$X$258,14,FALSE))))</f>
        <v/>
      </c>
      <c r="O149" s="524" t="str">
        <f>IF(E149="","",IF(ISNA(VLOOKUP($E149,'A-1 Site Habitat Baseline'!$D$1:$X$258,16,FALSE)),"",(VLOOKUP($E149,'A-1 Site Habitat Baseline'!$D$1:$X$258,13,FALSE))))</f>
        <v/>
      </c>
      <c r="P149" s="237" t="str">
        <f>IFERROR(INDEX('G-1 All Habitats'!$AG$3:$AG$15,MATCH(Q149,'G-1 All Habitats'!$AF$3:$AF$15,0)),"")</f>
        <v/>
      </c>
      <c r="Q149" s="238" t="str">
        <f t="shared" si="25"/>
        <v/>
      </c>
      <c r="R149" s="238" t="str">
        <f t="shared" si="26"/>
        <v/>
      </c>
      <c r="S149" s="392" t="str">
        <f>IFERROR(INDEX('G-1 All Habitats'!$B$3:$B$129,MATCH(R149,'G-1 All Habitats'!$A$3:$A$129,0)),"")</f>
        <v/>
      </c>
      <c r="T149" s="498" t="str">
        <f t="shared" si="27"/>
        <v/>
      </c>
      <c r="U149" s="499" t="str">
        <f t="shared" si="28"/>
        <v/>
      </c>
      <c r="V149" s="537" t="str">
        <f t="shared" si="22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79"/>
      <c r="Z149" s="524" t="str">
        <f>IFERROR(INDEX('G-8 Condition Look up'!$A$3:$H$130,MATCH(S149,'G-8 Condition Look up'!$A$3:$A$130,0),MATCH(Y149,'G-8 Condition Look up'!$A$3:$H$3,0)),"")</f>
        <v/>
      </c>
      <c r="AA149" s="71"/>
      <c r="AB149" s="52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9" t="str">
        <f t="shared" si="23"/>
        <v/>
      </c>
      <c r="AE149" s="82"/>
      <c r="AF149" s="82"/>
      <c r="AG149" s="507" t="str">
        <f t="shared" si="29"/>
        <v/>
      </c>
      <c r="AH149" s="521" t="str">
        <f t="shared" si="30"/>
        <v/>
      </c>
      <c r="AI149" s="522" t="str">
        <f>IF(AH149="Check Data","Check Data",IFERROR(VLOOKUP(AH149,'G-4 Temporal multipliers'!$A$4:$C$36,3,FALSE),""))</f>
        <v/>
      </c>
      <c r="AJ149" s="498" t="str">
        <f>IF(S149="","",VLOOKUP(S149,'G-3 Multipliers'!$A$2:$E$129,4,FALSE))</f>
        <v/>
      </c>
      <c r="AK149" s="507" t="str">
        <f t="shared" si="31"/>
        <v/>
      </c>
      <c r="AL149" s="507" t="str">
        <f t="shared" si="32"/>
        <v/>
      </c>
      <c r="AM149" s="540" t="str">
        <f>IFERROR(IF(F149="","",IF(AH149="Check Data ⚠","Check Data ⚠",VLOOKUP(AL149, 'G-3 Multipliers'!$P$2:$Q$6,2,FALSE))),"")</f>
        <v/>
      </c>
      <c r="AN149" s="513" t="str">
        <f t="shared" si="24"/>
        <v/>
      </c>
      <c r="AO149" s="239"/>
      <c r="AP149" s="240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1" t="str">
        <f>'A-1 Site Habitat Baseline'!AL149</f>
        <v/>
      </c>
      <c r="F150" s="520" t="str">
        <f>IF(E150="","",IF(ISNA(VLOOKUP($E150,'A-1 Site Habitat Baseline'!$D$1:$O$258,4,FALSE)),"",(VLOOKUP($E150,'A-1 Site Habitat Baseline'!$D$1:$O$258,4,FALSE))))</f>
        <v/>
      </c>
      <c r="G150" s="520" t="str">
        <f>IF(E150="","",IF(ISNA(VLOOKUP($E150,'A-1 Site Habitat Baseline'!$D$1:$O$258,5,FALSE)),"",(VLOOKUP($E150,'A-1 Site Habitat Baseline'!$D$1:$O$258,5,FALSE))))</f>
        <v/>
      </c>
      <c r="H150" s="520" t="str">
        <f>IF(E150="","",IF(ISNA(VLOOKUP($E150,'A-1 Site Habitat Baseline'!$D$1:$O$258,6,FALSE)),"",(VLOOKUP($E150,'A-1 Site Habitat Baseline'!$D$1:$O$258,6,FALSE))))</f>
        <v/>
      </c>
      <c r="I150" s="520" t="str">
        <f>IF(E150="","",IF(ISNA(VLOOKUP($E150,'A-1 Site Habitat Baseline'!$D$1:$O$258,7,FALSE)),"",(VLOOKUP($E150,'A-1 Site Habitat Baseline'!$D$1:$O$258,7,FALSE))))</f>
        <v/>
      </c>
      <c r="J150" s="520" t="str">
        <f>IF(E150="","",IF(ISNA(VLOOKUP($E150,'A-1 Site Habitat Baseline'!$D$1:$O$258,8,FALSE)),"",(VLOOKUP($E150,'A-1 Site Habitat Baseline'!$D$1:$O$258,8,FALSE))))</f>
        <v/>
      </c>
      <c r="K150" s="520" t="str">
        <f>IF(E150="","",IF(ISNA(VLOOKUP($E150,'A-1 Site Habitat Baseline'!$D$1:$O$258,9,FALSE)),"",(VLOOKUP($E150,'A-1 Site Habitat Baseline'!$D$1:$O$258,9,FALSE))))</f>
        <v/>
      </c>
      <c r="L150" s="520" t="str">
        <f>IF(E150="","",IF(ISNA(VLOOKUP($E150,'A-1 Site Habitat Baseline'!$D$1:$O$258,11,FALSE)),"",(VLOOKUP($E150,'A-1 Site Habitat Baseline'!$D$1:$O$258,11,FALSE))))</f>
        <v/>
      </c>
      <c r="M150" s="520" t="str">
        <f>IF(E150="","",IF(ISNA(VLOOKUP($E150,'A-1 Site Habitat Baseline'!$D$1:$O$258,12,FALSE)),"",(VLOOKUP($E150,'A-1 Site Habitat Baseline'!$D$1:$O$258,12,FALSE))))</f>
        <v/>
      </c>
      <c r="N150" s="532" t="str">
        <f>IF(E150="","",IF(ISNA(VLOOKUP($E150,'A-1 Site Habitat Baseline'!$D$1:$X$258,14,FALSE)),"",(VLOOKUP($E150,'A-1 Site Habitat Baseline'!$D$1:$X$258,14,FALSE))))</f>
        <v/>
      </c>
      <c r="O150" s="524" t="str">
        <f>IF(E150="","",IF(ISNA(VLOOKUP($E150,'A-1 Site Habitat Baseline'!$D$1:$X$258,16,FALSE)),"",(VLOOKUP($E150,'A-1 Site Habitat Baseline'!$D$1:$X$258,13,FALSE))))</f>
        <v/>
      </c>
      <c r="P150" s="237" t="str">
        <f>IFERROR(INDEX('G-1 All Habitats'!$AG$3:$AG$15,MATCH(Q150,'G-1 All Habitats'!$AF$3:$AF$15,0)),"")</f>
        <v/>
      </c>
      <c r="Q150" s="238" t="str">
        <f t="shared" si="25"/>
        <v/>
      </c>
      <c r="R150" s="238" t="str">
        <f t="shared" si="26"/>
        <v/>
      </c>
      <c r="S150" s="392" t="str">
        <f>IFERROR(INDEX('G-1 All Habitats'!$B$3:$B$129,MATCH(R150,'G-1 All Habitats'!$A$3:$A$129,0)),"")</f>
        <v/>
      </c>
      <c r="T150" s="498" t="str">
        <f t="shared" si="27"/>
        <v/>
      </c>
      <c r="U150" s="499" t="str">
        <f t="shared" si="28"/>
        <v/>
      </c>
      <c r="V150" s="537" t="str">
        <f t="shared" si="22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79"/>
      <c r="Z150" s="524" t="str">
        <f>IFERROR(INDEX('G-8 Condition Look up'!$A$3:$H$130,MATCH(S150,'G-8 Condition Look up'!$A$3:$A$130,0),MATCH(Y150,'G-8 Condition Look up'!$A$3:$H$3,0)),"")</f>
        <v/>
      </c>
      <c r="AA150" s="71"/>
      <c r="AB150" s="52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9" t="str">
        <f t="shared" si="23"/>
        <v/>
      </c>
      <c r="AE150" s="82"/>
      <c r="AF150" s="82"/>
      <c r="AG150" s="507" t="str">
        <f t="shared" si="29"/>
        <v/>
      </c>
      <c r="AH150" s="521" t="str">
        <f t="shared" si="30"/>
        <v/>
      </c>
      <c r="AI150" s="522" t="str">
        <f>IF(AH150="Check Data","Check Data",IFERROR(VLOOKUP(AH150,'G-4 Temporal multipliers'!$A$4:$C$36,3,FALSE),""))</f>
        <v/>
      </c>
      <c r="AJ150" s="498" t="str">
        <f>IF(S150="","",VLOOKUP(S150,'G-3 Multipliers'!$A$2:$E$129,4,FALSE))</f>
        <v/>
      </c>
      <c r="AK150" s="507" t="str">
        <f t="shared" si="31"/>
        <v/>
      </c>
      <c r="AL150" s="507" t="str">
        <f t="shared" si="32"/>
        <v/>
      </c>
      <c r="AM150" s="540" t="str">
        <f>IFERROR(IF(F150="","",IF(AH150="Check Data ⚠","Check Data ⚠",VLOOKUP(AL150, 'G-3 Multipliers'!$P$2:$Q$6,2,FALSE))),"")</f>
        <v/>
      </c>
      <c r="AN150" s="513" t="str">
        <f t="shared" si="24"/>
        <v/>
      </c>
      <c r="AO150" s="239"/>
      <c r="AP150" s="240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1" t="str">
        <f>'A-1 Site Habitat Baseline'!AL150</f>
        <v/>
      </c>
      <c r="F151" s="520" t="str">
        <f>IF(E151="","",IF(ISNA(VLOOKUP($E151,'A-1 Site Habitat Baseline'!$D$1:$O$258,4,FALSE)),"",(VLOOKUP($E151,'A-1 Site Habitat Baseline'!$D$1:$O$258,4,FALSE))))</f>
        <v/>
      </c>
      <c r="G151" s="520" t="str">
        <f>IF(E151="","",IF(ISNA(VLOOKUP($E151,'A-1 Site Habitat Baseline'!$D$1:$O$258,5,FALSE)),"",(VLOOKUP($E151,'A-1 Site Habitat Baseline'!$D$1:$O$258,5,FALSE))))</f>
        <v/>
      </c>
      <c r="H151" s="520" t="str">
        <f>IF(E151="","",IF(ISNA(VLOOKUP($E151,'A-1 Site Habitat Baseline'!$D$1:$O$258,6,FALSE)),"",(VLOOKUP($E151,'A-1 Site Habitat Baseline'!$D$1:$O$258,6,FALSE))))</f>
        <v/>
      </c>
      <c r="I151" s="520" t="str">
        <f>IF(E151="","",IF(ISNA(VLOOKUP($E151,'A-1 Site Habitat Baseline'!$D$1:$O$258,7,FALSE)),"",(VLOOKUP($E151,'A-1 Site Habitat Baseline'!$D$1:$O$258,7,FALSE))))</f>
        <v/>
      </c>
      <c r="J151" s="520" t="str">
        <f>IF(E151="","",IF(ISNA(VLOOKUP($E151,'A-1 Site Habitat Baseline'!$D$1:$O$258,8,FALSE)),"",(VLOOKUP($E151,'A-1 Site Habitat Baseline'!$D$1:$O$258,8,FALSE))))</f>
        <v/>
      </c>
      <c r="K151" s="520" t="str">
        <f>IF(E151="","",IF(ISNA(VLOOKUP($E151,'A-1 Site Habitat Baseline'!$D$1:$O$258,9,FALSE)),"",(VLOOKUP($E151,'A-1 Site Habitat Baseline'!$D$1:$O$258,9,FALSE))))</f>
        <v/>
      </c>
      <c r="L151" s="520" t="str">
        <f>IF(E151="","",IF(ISNA(VLOOKUP($E151,'A-1 Site Habitat Baseline'!$D$1:$O$258,11,FALSE)),"",(VLOOKUP($E151,'A-1 Site Habitat Baseline'!$D$1:$O$258,11,FALSE))))</f>
        <v/>
      </c>
      <c r="M151" s="520" t="str">
        <f>IF(E151="","",IF(ISNA(VLOOKUP($E151,'A-1 Site Habitat Baseline'!$D$1:$O$258,12,FALSE)),"",(VLOOKUP($E151,'A-1 Site Habitat Baseline'!$D$1:$O$258,12,FALSE))))</f>
        <v/>
      </c>
      <c r="N151" s="532" t="str">
        <f>IF(E151="","",IF(ISNA(VLOOKUP($E151,'A-1 Site Habitat Baseline'!$D$1:$X$258,14,FALSE)),"",(VLOOKUP($E151,'A-1 Site Habitat Baseline'!$D$1:$X$258,14,FALSE))))</f>
        <v/>
      </c>
      <c r="O151" s="524" t="str">
        <f>IF(E151="","",IF(ISNA(VLOOKUP($E151,'A-1 Site Habitat Baseline'!$D$1:$X$258,16,FALSE)),"",(VLOOKUP($E151,'A-1 Site Habitat Baseline'!$D$1:$X$258,13,FALSE))))</f>
        <v/>
      </c>
      <c r="P151" s="237" t="str">
        <f>IFERROR(INDEX('G-1 All Habitats'!$AG$3:$AG$15,MATCH(Q151,'G-1 All Habitats'!$AF$3:$AF$15,0)),"")</f>
        <v/>
      </c>
      <c r="Q151" s="238" t="str">
        <f t="shared" si="25"/>
        <v/>
      </c>
      <c r="R151" s="238" t="str">
        <f t="shared" si="26"/>
        <v/>
      </c>
      <c r="S151" s="392" t="str">
        <f>IFERROR(INDEX('G-1 All Habitats'!$B$3:$B$129,MATCH(R151,'G-1 All Habitats'!$A$3:$A$129,0)),"")</f>
        <v/>
      </c>
      <c r="T151" s="498" t="str">
        <f t="shared" si="27"/>
        <v/>
      </c>
      <c r="U151" s="499" t="str">
        <f t="shared" si="28"/>
        <v/>
      </c>
      <c r="V151" s="537" t="str">
        <f t="shared" si="22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79"/>
      <c r="Z151" s="524" t="str">
        <f>IFERROR(INDEX('G-8 Condition Look up'!$A$3:$H$130,MATCH(S151,'G-8 Condition Look up'!$A$3:$A$130,0),MATCH(Y151,'G-8 Condition Look up'!$A$3:$H$3,0)),"")</f>
        <v/>
      </c>
      <c r="AA151" s="71"/>
      <c r="AB151" s="52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9" t="str">
        <f t="shared" si="23"/>
        <v/>
      </c>
      <c r="AE151" s="82"/>
      <c r="AF151" s="82"/>
      <c r="AG151" s="507" t="str">
        <f t="shared" si="29"/>
        <v/>
      </c>
      <c r="AH151" s="521" t="str">
        <f t="shared" si="30"/>
        <v/>
      </c>
      <c r="AI151" s="522" t="str">
        <f>IF(AH151="Check Data","Check Data",IFERROR(VLOOKUP(AH151,'G-4 Temporal multipliers'!$A$4:$C$36,3,FALSE),""))</f>
        <v/>
      </c>
      <c r="AJ151" s="498" t="str">
        <f>IF(S151="","",VLOOKUP(S151,'G-3 Multipliers'!$A$2:$E$129,4,FALSE))</f>
        <v/>
      </c>
      <c r="AK151" s="507" t="str">
        <f t="shared" si="31"/>
        <v/>
      </c>
      <c r="AL151" s="507" t="str">
        <f t="shared" si="32"/>
        <v/>
      </c>
      <c r="AM151" s="540" t="str">
        <f>IFERROR(IF(F151="","",IF(AH151="Check Data ⚠","Check Data ⚠",VLOOKUP(AL151, 'G-3 Multipliers'!$P$2:$Q$6,2,FALSE))),"")</f>
        <v/>
      </c>
      <c r="AN151" s="513" t="str">
        <f t="shared" si="24"/>
        <v/>
      </c>
      <c r="AO151" s="239"/>
      <c r="AP151" s="240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1" t="str">
        <f>'A-1 Site Habitat Baseline'!AL151</f>
        <v/>
      </c>
      <c r="F152" s="520" t="str">
        <f>IF(E152="","",IF(ISNA(VLOOKUP($E152,'A-1 Site Habitat Baseline'!$D$1:$O$258,4,FALSE)),"",(VLOOKUP($E152,'A-1 Site Habitat Baseline'!$D$1:$O$258,4,FALSE))))</f>
        <v/>
      </c>
      <c r="G152" s="520" t="str">
        <f>IF(E152="","",IF(ISNA(VLOOKUP($E152,'A-1 Site Habitat Baseline'!$D$1:$O$258,5,FALSE)),"",(VLOOKUP($E152,'A-1 Site Habitat Baseline'!$D$1:$O$258,5,FALSE))))</f>
        <v/>
      </c>
      <c r="H152" s="520" t="str">
        <f>IF(E152="","",IF(ISNA(VLOOKUP($E152,'A-1 Site Habitat Baseline'!$D$1:$O$258,6,FALSE)),"",(VLOOKUP($E152,'A-1 Site Habitat Baseline'!$D$1:$O$258,6,FALSE))))</f>
        <v/>
      </c>
      <c r="I152" s="520" t="str">
        <f>IF(E152="","",IF(ISNA(VLOOKUP($E152,'A-1 Site Habitat Baseline'!$D$1:$O$258,7,FALSE)),"",(VLOOKUP($E152,'A-1 Site Habitat Baseline'!$D$1:$O$258,7,FALSE))))</f>
        <v/>
      </c>
      <c r="J152" s="520" t="str">
        <f>IF(E152="","",IF(ISNA(VLOOKUP($E152,'A-1 Site Habitat Baseline'!$D$1:$O$258,8,FALSE)),"",(VLOOKUP($E152,'A-1 Site Habitat Baseline'!$D$1:$O$258,8,FALSE))))</f>
        <v/>
      </c>
      <c r="K152" s="520" t="str">
        <f>IF(E152="","",IF(ISNA(VLOOKUP($E152,'A-1 Site Habitat Baseline'!$D$1:$O$258,9,FALSE)),"",(VLOOKUP($E152,'A-1 Site Habitat Baseline'!$D$1:$O$258,9,FALSE))))</f>
        <v/>
      </c>
      <c r="L152" s="520" t="str">
        <f>IF(E152="","",IF(ISNA(VLOOKUP($E152,'A-1 Site Habitat Baseline'!$D$1:$O$258,11,FALSE)),"",(VLOOKUP($E152,'A-1 Site Habitat Baseline'!$D$1:$O$258,11,FALSE))))</f>
        <v/>
      </c>
      <c r="M152" s="520" t="str">
        <f>IF(E152="","",IF(ISNA(VLOOKUP($E152,'A-1 Site Habitat Baseline'!$D$1:$O$258,12,FALSE)),"",(VLOOKUP($E152,'A-1 Site Habitat Baseline'!$D$1:$O$258,12,FALSE))))</f>
        <v/>
      </c>
      <c r="N152" s="532" t="str">
        <f>IF(E152="","",IF(ISNA(VLOOKUP($E152,'A-1 Site Habitat Baseline'!$D$1:$X$258,14,FALSE)),"",(VLOOKUP($E152,'A-1 Site Habitat Baseline'!$D$1:$X$258,14,FALSE))))</f>
        <v/>
      </c>
      <c r="O152" s="524" t="str">
        <f>IF(E152="","",IF(ISNA(VLOOKUP($E152,'A-1 Site Habitat Baseline'!$D$1:$X$258,16,FALSE)),"",(VLOOKUP($E152,'A-1 Site Habitat Baseline'!$D$1:$X$258,13,FALSE))))</f>
        <v/>
      </c>
      <c r="P152" s="237" t="str">
        <f>IFERROR(INDEX('G-1 All Habitats'!$AG$3:$AG$15,MATCH(Q152,'G-1 All Habitats'!$AF$3:$AF$15,0)),"")</f>
        <v/>
      </c>
      <c r="Q152" s="238" t="str">
        <f t="shared" si="25"/>
        <v/>
      </c>
      <c r="R152" s="238" t="str">
        <f t="shared" si="26"/>
        <v/>
      </c>
      <c r="S152" s="392" t="str">
        <f>IFERROR(INDEX('G-1 All Habitats'!$B$3:$B$129,MATCH(R152,'G-1 All Habitats'!$A$3:$A$129,0)),"")</f>
        <v/>
      </c>
      <c r="T152" s="498" t="str">
        <f t="shared" si="27"/>
        <v/>
      </c>
      <c r="U152" s="499" t="str">
        <f t="shared" si="28"/>
        <v/>
      </c>
      <c r="V152" s="537" t="str">
        <f t="shared" si="22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79"/>
      <c r="Z152" s="524" t="str">
        <f>IFERROR(INDEX('G-8 Condition Look up'!$A$3:$H$130,MATCH(S152,'G-8 Condition Look up'!$A$3:$A$130,0),MATCH(Y152,'G-8 Condition Look up'!$A$3:$H$3,0)),"")</f>
        <v/>
      </c>
      <c r="AA152" s="71"/>
      <c r="AB152" s="52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9" t="str">
        <f t="shared" si="23"/>
        <v/>
      </c>
      <c r="AE152" s="82"/>
      <c r="AF152" s="82"/>
      <c r="AG152" s="507" t="str">
        <f t="shared" si="29"/>
        <v/>
      </c>
      <c r="AH152" s="521" t="str">
        <f t="shared" si="30"/>
        <v/>
      </c>
      <c r="AI152" s="522" t="str">
        <f>IF(AH152="Check Data","Check Data",IFERROR(VLOOKUP(AH152,'G-4 Temporal multipliers'!$A$4:$C$36,3,FALSE),""))</f>
        <v/>
      </c>
      <c r="AJ152" s="498" t="str">
        <f>IF(S152="","",VLOOKUP(S152,'G-3 Multipliers'!$A$2:$E$129,4,FALSE))</f>
        <v/>
      </c>
      <c r="AK152" s="507" t="str">
        <f t="shared" si="31"/>
        <v/>
      </c>
      <c r="AL152" s="507" t="str">
        <f t="shared" si="32"/>
        <v/>
      </c>
      <c r="AM152" s="540" t="str">
        <f>IFERROR(IF(F152="","",IF(AH152="Check Data ⚠","Check Data ⚠",VLOOKUP(AL152, 'G-3 Multipliers'!$P$2:$Q$6,2,FALSE))),"")</f>
        <v/>
      </c>
      <c r="AN152" s="513" t="str">
        <f t="shared" si="24"/>
        <v/>
      </c>
      <c r="AO152" s="239"/>
      <c r="AP152" s="240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1" t="str">
        <f>'A-1 Site Habitat Baseline'!AL152</f>
        <v/>
      </c>
      <c r="F153" s="520" t="str">
        <f>IF(E153="","",IF(ISNA(VLOOKUP($E153,'A-1 Site Habitat Baseline'!$D$1:$O$258,4,FALSE)),"",(VLOOKUP($E153,'A-1 Site Habitat Baseline'!$D$1:$O$258,4,FALSE))))</f>
        <v/>
      </c>
      <c r="G153" s="520" t="str">
        <f>IF(E153="","",IF(ISNA(VLOOKUP($E153,'A-1 Site Habitat Baseline'!$D$1:$O$258,5,FALSE)),"",(VLOOKUP($E153,'A-1 Site Habitat Baseline'!$D$1:$O$258,5,FALSE))))</f>
        <v/>
      </c>
      <c r="H153" s="520" t="str">
        <f>IF(E153="","",IF(ISNA(VLOOKUP($E153,'A-1 Site Habitat Baseline'!$D$1:$O$258,6,FALSE)),"",(VLOOKUP($E153,'A-1 Site Habitat Baseline'!$D$1:$O$258,6,FALSE))))</f>
        <v/>
      </c>
      <c r="I153" s="520" t="str">
        <f>IF(E153="","",IF(ISNA(VLOOKUP($E153,'A-1 Site Habitat Baseline'!$D$1:$O$258,7,FALSE)),"",(VLOOKUP($E153,'A-1 Site Habitat Baseline'!$D$1:$O$258,7,FALSE))))</f>
        <v/>
      </c>
      <c r="J153" s="520" t="str">
        <f>IF(E153="","",IF(ISNA(VLOOKUP($E153,'A-1 Site Habitat Baseline'!$D$1:$O$258,8,FALSE)),"",(VLOOKUP($E153,'A-1 Site Habitat Baseline'!$D$1:$O$258,8,FALSE))))</f>
        <v/>
      </c>
      <c r="K153" s="520" t="str">
        <f>IF(E153="","",IF(ISNA(VLOOKUP($E153,'A-1 Site Habitat Baseline'!$D$1:$O$258,9,FALSE)),"",(VLOOKUP($E153,'A-1 Site Habitat Baseline'!$D$1:$O$258,9,FALSE))))</f>
        <v/>
      </c>
      <c r="L153" s="520" t="str">
        <f>IF(E153="","",IF(ISNA(VLOOKUP($E153,'A-1 Site Habitat Baseline'!$D$1:$O$258,11,FALSE)),"",(VLOOKUP($E153,'A-1 Site Habitat Baseline'!$D$1:$O$258,11,FALSE))))</f>
        <v/>
      </c>
      <c r="M153" s="520" t="str">
        <f>IF(E153="","",IF(ISNA(VLOOKUP($E153,'A-1 Site Habitat Baseline'!$D$1:$O$258,12,FALSE)),"",(VLOOKUP($E153,'A-1 Site Habitat Baseline'!$D$1:$O$258,12,FALSE))))</f>
        <v/>
      </c>
      <c r="N153" s="532" t="str">
        <f>IF(E153="","",IF(ISNA(VLOOKUP($E153,'A-1 Site Habitat Baseline'!$D$1:$X$258,14,FALSE)),"",(VLOOKUP($E153,'A-1 Site Habitat Baseline'!$D$1:$X$258,14,FALSE))))</f>
        <v/>
      </c>
      <c r="O153" s="524" t="str">
        <f>IF(E153="","",IF(ISNA(VLOOKUP($E153,'A-1 Site Habitat Baseline'!$D$1:$X$258,16,FALSE)),"",(VLOOKUP($E153,'A-1 Site Habitat Baseline'!$D$1:$X$258,13,FALSE))))</f>
        <v/>
      </c>
      <c r="P153" s="237" t="str">
        <f>IFERROR(INDEX('G-1 All Habitats'!$AG$3:$AG$15,MATCH(Q153,'G-1 All Habitats'!$AF$3:$AF$15,0)),"")</f>
        <v/>
      </c>
      <c r="Q153" s="238" t="str">
        <f t="shared" si="25"/>
        <v/>
      </c>
      <c r="R153" s="238" t="str">
        <f t="shared" si="26"/>
        <v/>
      </c>
      <c r="S153" s="392" t="str">
        <f>IFERROR(INDEX('G-1 All Habitats'!$B$3:$B$129,MATCH(R153,'G-1 All Habitats'!$A$3:$A$129,0)),"")</f>
        <v/>
      </c>
      <c r="T153" s="498" t="str">
        <f t="shared" si="27"/>
        <v/>
      </c>
      <c r="U153" s="499" t="str">
        <f t="shared" si="28"/>
        <v/>
      </c>
      <c r="V153" s="537" t="str">
        <f t="shared" si="22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79"/>
      <c r="Z153" s="524" t="str">
        <f>IFERROR(INDEX('G-8 Condition Look up'!$A$3:$H$130,MATCH(S153,'G-8 Condition Look up'!$A$3:$A$130,0),MATCH(Y153,'G-8 Condition Look up'!$A$3:$H$3,0)),"")</f>
        <v/>
      </c>
      <c r="AA153" s="71"/>
      <c r="AB153" s="52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9" t="str">
        <f t="shared" si="23"/>
        <v/>
      </c>
      <c r="AE153" s="82"/>
      <c r="AF153" s="82"/>
      <c r="AG153" s="507" t="str">
        <f t="shared" si="29"/>
        <v/>
      </c>
      <c r="AH153" s="521" t="str">
        <f t="shared" si="30"/>
        <v/>
      </c>
      <c r="AI153" s="522" t="str">
        <f>IF(AH153="Check Data","Check Data",IFERROR(VLOOKUP(AH153,'G-4 Temporal multipliers'!$A$4:$C$36,3,FALSE),""))</f>
        <v/>
      </c>
      <c r="AJ153" s="498" t="str">
        <f>IF(S153="","",VLOOKUP(S153,'G-3 Multipliers'!$A$2:$E$129,4,FALSE))</f>
        <v/>
      </c>
      <c r="AK153" s="507" t="str">
        <f t="shared" si="31"/>
        <v/>
      </c>
      <c r="AL153" s="507" t="str">
        <f t="shared" si="32"/>
        <v/>
      </c>
      <c r="AM153" s="540" t="str">
        <f>IFERROR(IF(F153="","",IF(AH153="Check Data ⚠","Check Data ⚠",VLOOKUP(AL153, 'G-3 Multipliers'!$P$2:$Q$6,2,FALSE))),"")</f>
        <v/>
      </c>
      <c r="AN153" s="513" t="str">
        <f t="shared" si="24"/>
        <v/>
      </c>
      <c r="AO153" s="239"/>
      <c r="AP153" s="240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1" t="str">
        <f>'A-1 Site Habitat Baseline'!AL153</f>
        <v/>
      </c>
      <c r="F154" s="520" t="str">
        <f>IF(E154="","",IF(ISNA(VLOOKUP($E154,'A-1 Site Habitat Baseline'!$D$1:$O$258,4,FALSE)),"",(VLOOKUP($E154,'A-1 Site Habitat Baseline'!$D$1:$O$258,4,FALSE))))</f>
        <v/>
      </c>
      <c r="G154" s="520" t="str">
        <f>IF(E154="","",IF(ISNA(VLOOKUP($E154,'A-1 Site Habitat Baseline'!$D$1:$O$258,5,FALSE)),"",(VLOOKUP($E154,'A-1 Site Habitat Baseline'!$D$1:$O$258,5,FALSE))))</f>
        <v/>
      </c>
      <c r="H154" s="520" t="str">
        <f>IF(E154="","",IF(ISNA(VLOOKUP($E154,'A-1 Site Habitat Baseline'!$D$1:$O$258,6,FALSE)),"",(VLOOKUP($E154,'A-1 Site Habitat Baseline'!$D$1:$O$258,6,FALSE))))</f>
        <v/>
      </c>
      <c r="I154" s="520" t="str">
        <f>IF(E154="","",IF(ISNA(VLOOKUP($E154,'A-1 Site Habitat Baseline'!$D$1:$O$258,7,FALSE)),"",(VLOOKUP($E154,'A-1 Site Habitat Baseline'!$D$1:$O$258,7,FALSE))))</f>
        <v/>
      </c>
      <c r="J154" s="520" t="str">
        <f>IF(E154="","",IF(ISNA(VLOOKUP($E154,'A-1 Site Habitat Baseline'!$D$1:$O$258,8,FALSE)),"",(VLOOKUP($E154,'A-1 Site Habitat Baseline'!$D$1:$O$258,8,FALSE))))</f>
        <v/>
      </c>
      <c r="K154" s="520" t="str">
        <f>IF(E154="","",IF(ISNA(VLOOKUP($E154,'A-1 Site Habitat Baseline'!$D$1:$O$258,9,FALSE)),"",(VLOOKUP($E154,'A-1 Site Habitat Baseline'!$D$1:$O$258,9,FALSE))))</f>
        <v/>
      </c>
      <c r="L154" s="520" t="str">
        <f>IF(E154="","",IF(ISNA(VLOOKUP($E154,'A-1 Site Habitat Baseline'!$D$1:$O$258,11,FALSE)),"",(VLOOKUP($E154,'A-1 Site Habitat Baseline'!$D$1:$O$258,11,FALSE))))</f>
        <v/>
      </c>
      <c r="M154" s="520" t="str">
        <f>IF(E154="","",IF(ISNA(VLOOKUP($E154,'A-1 Site Habitat Baseline'!$D$1:$O$258,12,FALSE)),"",(VLOOKUP($E154,'A-1 Site Habitat Baseline'!$D$1:$O$258,12,FALSE))))</f>
        <v/>
      </c>
      <c r="N154" s="532" t="str">
        <f>IF(E154="","",IF(ISNA(VLOOKUP($E154,'A-1 Site Habitat Baseline'!$D$1:$X$258,14,FALSE)),"",(VLOOKUP($E154,'A-1 Site Habitat Baseline'!$D$1:$X$258,14,FALSE))))</f>
        <v/>
      </c>
      <c r="O154" s="524" t="str">
        <f>IF(E154="","",IF(ISNA(VLOOKUP($E154,'A-1 Site Habitat Baseline'!$D$1:$X$258,16,FALSE)),"",(VLOOKUP($E154,'A-1 Site Habitat Baseline'!$D$1:$X$258,13,FALSE))))</f>
        <v/>
      </c>
      <c r="P154" s="237" t="str">
        <f>IFERROR(INDEX('G-1 All Habitats'!$AG$3:$AG$15,MATCH(Q154,'G-1 All Habitats'!$AF$3:$AF$15,0)),"")</f>
        <v/>
      </c>
      <c r="Q154" s="238" t="str">
        <f t="shared" si="25"/>
        <v/>
      </c>
      <c r="R154" s="238" t="str">
        <f t="shared" si="26"/>
        <v/>
      </c>
      <c r="S154" s="392" t="str">
        <f>IFERROR(INDEX('G-1 All Habitats'!$B$3:$B$129,MATCH(R154,'G-1 All Habitats'!$A$3:$A$129,0)),"")</f>
        <v/>
      </c>
      <c r="T154" s="498" t="str">
        <f t="shared" si="27"/>
        <v/>
      </c>
      <c r="U154" s="499" t="str">
        <f t="shared" si="28"/>
        <v/>
      </c>
      <c r="V154" s="537" t="str">
        <f t="shared" si="22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79"/>
      <c r="Z154" s="524" t="str">
        <f>IFERROR(INDEX('G-8 Condition Look up'!$A$3:$H$130,MATCH(S154,'G-8 Condition Look up'!$A$3:$A$130,0),MATCH(Y154,'G-8 Condition Look up'!$A$3:$H$3,0)),"")</f>
        <v/>
      </c>
      <c r="AA154" s="71"/>
      <c r="AB154" s="52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9" t="str">
        <f t="shared" si="23"/>
        <v/>
      </c>
      <c r="AE154" s="82"/>
      <c r="AF154" s="82"/>
      <c r="AG154" s="507" t="str">
        <f t="shared" si="29"/>
        <v/>
      </c>
      <c r="AH154" s="521" t="str">
        <f t="shared" si="30"/>
        <v/>
      </c>
      <c r="AI154" s="522" t="str">
        <f>IF(AH154="Check Data","Check Data",IFERROR(VLOOKUP(AH154,'G-4 Temporal multipliers'!$A$4:$C$36,3,FALSE),""))</f>
        <v/>
      </c>
      <c r="AJ154" s="498" t="str">
        <f>IF(S154="","",VLOOKUP(S154,'G-3 Multipliers'!$A$2:$E$129,4,FALSE))</f>
        <v/>
      </c>
      <c r="AK154" s="507" t="str">
        <f t="shared" si="31"/>
        <v/>
      </c>
      <c r="AL154" s="507" t="str">
        <f t="shared" si="32"/>
        <v/>
      </c>
      <c r="AM154" s="540" t="str">
        <f>IFERROR(IF(F154="","",IF(AH154="Check Data ⚠","Check Data ⚠",VLOOKUP(AL154, 'G-3 Multipliers'!$P$2:$Q$6,2,FALSE))),"")</f>
        <v/>
      </c>
      <c r="AN154" s="513" t="str">
        <f t="shared" si="24"/>
        <v/>
      </c>
      <c r="AO154" s="239"/>
      <c r="AP154" s="240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1" t="str">
        <f>'A-1 Site Habitat Baseline'!AL154</f>
        <v/>
      </c>
      <c r="F155" s="520" t="str">
        <f>IF(E155="","",IF(ISNA(VLOOKUP($E155,'A-1 Site Habitat Baseline'!$D$1:$O$258,4,FALSE)),"",(VLOOKUP($E155,'A-1 Site Habitat Baseline'!$D$1:$O$258,4,FALSE))))</f>
        <v/>
      </c>
      <c r="G155" s="520" t="str">
        <f>IF(E155="","",IF(ISNA(VLOOKUP($E155,'A-1 Site Habitat Baseline'!$D$1:$O$258,5,FALSE)),"",(VLOOKUP($E155,'A-1 Site Habitat Baseline'!$D$1:$O$258,5,FALSE))))</f>
        <v/>
      </c>
      <c r="H155" s="520" t="str">
        <f>IF(E155="","",IF(ISNA(VLOOKUP($E155,'A-1 Site Habitat Baseline'!$D$1:$O$258,6,FALSE)),"",(VLOOKUP($E155,'A-1 Site Habitat Baseline'!$D$1:$O$258,6,FALSE))))</f>
        <v/>
      </c>
      <c r="I155" s="520" t="str">
        <f>IF(E155="","",IF(ISNA(VLOOKUP($E155,'A-1 Site Habitat Baseline'!$D$1:$O$258,7,FALSE)),"",(VLOOKUP($E155,'A-1 Site Habitat Baseline'!$D$1:$O$258,7,FALSE))))</f>
        <v/>
      </c>
      <c r="J155" s="520" t="str">
        <f>IF(E155="","",IF(ISNA(VLOOKUP($E155,'A-1 Site Habitat Baseline'!$D$1:$O$258,8,FALSE)),"",(VLOOKUP($E155,'A-1 Site Habitat Baseline'!$D$1:$O$258,8,FALSE))))</f>
        <v/>
      </c>
      <c r="K155" s="520" t="str">
        <f>IF(E155="","",IF(ISNA(VLOOKUP($E155,'A-1 Site Habitat Baseline'!$D$1:$O$258,9,FALSE)),"",(VLOOKUP($E155,'A-1 Site Habitat Baseline'!$D$1:$O$258,9,FALSE))))</f>
        <v/>
      </c>
      <c r="L155" s="520" t="str">
        <f>IF(E155="","",IF(ISNA(VLOOKUP($E155,'A-1 Site Habitat Baseline'!$D$1:$O$258,11,FALSE)),"",(VLOOKUP($E155,'A-1 Site Habitat Baseline'!$D$1:$O$258,11,FALSE))))</f>
        <v/>
      </c>
      <c r="M155" s="520" t="str">
        <f>IF(E155="","",IF(ISNA(VLOOKUP($E155,'A-1 Site Habitat Baseline'!$D$1:$O$258,12,FALSE)),"",(VLOOKUP($E155,'A-1 Site Habitat Baseline'!$D$1:$O$258,12,FALSE))))</f>
        <v/>
      </c>
      <c r="N155" s="532" t="str">
        <f>IF(E155="","",IF(ISNA(VLOOKUP($E155,'A-1 Site Habitat Baseline'!$D$1:$X$258,14,FALSE)),"",(VLOOKUP($E155,'A-1 Site Habitat Baseline'!$D$1:$X$258,14,FALSE))))</f>
        <v/>
      </c>
      <c r="O155" s="524" t="str">
        <f>IF(E155="","",IF(ISNA(VLOOKUP($E155,'A-1 Site Habitat Baseline'!$D$1:$X$258,16,FALSE)),"",(VLOOKUP($E155,'A-1 Site Habitat Baseline'!$D$1:$X$258,13,FALSE))))</f>
        <v/>
      </c>
      <c r="P155" s="237" t="str">
        <f>IFERROR(INDEX('G-1 All Habitats'!$AG$3:$AG$15,MATCH(Q155,'G-1 All Habitats'!$AF$3:$AF$15,0)),"")</f>
        <v/>
      </c>
      <c r="Q155" s="238" t="str">
        <f t="shared" si="25"/>
        <v/>
      </c>
      <c r="R155" s="238" t="str">
        <f t="shared" si="26"/>
        <v/>
      </c>
      <c r="S155" s="392" t="str">
        <f>IFERROR(INDEX('G-1 All Habitats'!$B$3:$B$129,MATCH(R155,'G-1 All Habitats'!$A$3:$A$129,0)),"")</f>
        <v/>
      </c>
      <c r="T155" s="498" t="str">
        <f t="shared" si="27"/>
        <v/>
      </c>
      <c r="U155" s="499" t="str">
        <f t="shared" si="28"/>
        <v/>
      </c>
      <c r="V155" s="537" t="str">
        <f t="shared" si="22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79"/>
      <c r="Z155" s="524" t="str">
        <f>IFERROR(INDEX('G-8 Condition Look up'!$A$3:$H$130,MATCH(S155,'G-8 Condition Look up'!$A$3:$A$130,0),MATCH(Y155,'G-8 Condition Look up'!$A$3:$H$3,0)),"")</f>
        <v/>
      </c>
      <c r="AA155" s="71"/>
      <c r="AB155" s="52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9" t="str">
        <f t="shared" si="23"/>
        <v/>
      </c>
      <c r="AE155" s="82"/>
      <c r="AF155" s="82"/>
      <c r="AG155" s="507" t="str">
        <f t="shared" si="29"/>
        <v/>
      </c>
      <c r="AH155" s="521" t="str">
        <f t="shared" si="30"/>
        <v/>
      </c>
      <c r="AI155" s="522" t="str">
        <f>IF(AH155="Check Data","Check Data",IFERROR(VLOOKUP(AH155,'G-4 Temporal multipliers'!$A$4:$C$36,3,FALSE),""))</f>
        <v/>
      </c>
      <c r="AJ155" s="498" t="str">
        <f>IF(S155="","",VLOOKUP(S155,'G-3 Multipliers'!$A$2:$E$129,4,FALSE))</f>
        <v/>
      </c>
      <c r="AK155" s="507" t="str">
        <f t="shared" si="31"/>
        <v/>
      </c>
      <c r="AL155" s="507" t="str">
        <f t="shared" si="32"/>
        <v/>
      </c>
      <c r="AM155" s="540" t="str">
        <f>IFERROR(IF(F155="","",IF(AH155="Check Data ⚠","Check Data ⚠",VLOOKUP(AL155, 'G-3 Multipliers'!$P$2:$Q$6,2,FALSE))),"")</f>
        <v/>
      </c>
      <c r="AN155" s="513" t="str">
        <f t="shared" si="24"/>
        <v/>
      </c>
      <c r="AO155" s="239"/>
      <c r="AP155" s="240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1" t="str">
        <f>'A-1 Site Habitat Baseline'!AL155</f>
        <v/>
      </c>
      <c r="F156" s="520" t="str">
        <f>IF(E156="","",IF(ISNA(VLOOKUP($E156,'A-1 Site Habitat Baseline'!$D$1:$O$258,4,FALSE)),"",(VLOOKUP($E156,'A-1 Site Habitat Baseline'!$D$1:$O$258,4,FALSE))))</f>
        <v/>
      </c>
      <c r="G156" s="520" t="str">
        <f>IF(E156="","",IF(ISNA(VLOOKUP($E156,'A-1 Site Habitat Baseline'!$D$1:$O$258,5,FALSE)),"",(VLOOKUP($E156,'A-1 Site Habitat Baseline'!$D$1:$O$258,5,FALSE))))</f>
        <v/>
      </c>
      <c r="H156" s="520" t="str">
        <f>IF(E156="","",IF(ISNA(VLOOKUP($E156,'A-1 Site Habitat Baseline'!$D$1:$O$258,6,FALSE)),"",(VLOOKUP($E156,'A-1 Site Habitat Baseline'!$D$1:$O$258,6,FALSE))))</f>
        <v/>
      </c>
      <c r="I156" s="520" t="str">
        <f>IF(E156="","",IF(ISNA(VLOOKUP($E156,'A-1 Site Habitat Baseline'!$D$1:$O$258,7,FALSE)),"",(VLOOKUP($E156,'A-1 Site Habitat Baseline'!$D$1:$O$258,7,FALSE))))</f>
        <v/>
      </c>
      <c r="J156" s="520" t="str">
        <f>IF(E156="","",IF(ISNA(VLOOKUP($E156,'A-1 Site Habitat Baseline'!$D$1:$O$258,8,FALSE)),"",(VLOOKUP($E156,'A-1 Site Habitat Baseline'!$D$1:$O$258,8,FALSE))))</f>
        <v/>
      </c>
      <c r="K156" s="520" t="str">
        <f>IF(E156="","",IF(ISNA(VLOOKUP($E156,'A-1 Site Habitat Baseline'!$D$1:$O$258,9,FALSE)),"",(VLOOKUP($E156,'A-1 Site Habitat Baseline'!$D$1:$O$258,9,FALSE))))</f>
        <v/>
      </c>
      <c r="L156" s="520" t="str">
        <f>IF(E156="","",IF(ISNA(VLOOKUP($E156,'A-1 Site Habitat Baseline'!$D$1:$O$258,11,FALSE)),"",(VLOOKUP($E156,'A-1 Site Habitat Baseline'!$D$1:$O$258,11,FALSE))))</f>
        <v/>
      </c>
      <c r="M156" s="520" t="str">
        <f>IF(E156="","",IF(ISNA(VLOOKUP($E156,'A-1 Site Habitat Baseline'!$D$1:$O$258,12,FALSE)),"",(VLOOKUP($E156,'A-1 Site Habitat Baseline'!$D$1:$O$258,12,FALSE))))</f>
        <v/>
      </c>
      <c r="N156" s="532" t="str">
        <f>IF(E156="","",IF(ISNA(VLOOKUP($E156,'A-1 Site Habitat Baseline'!$D$1:$X$258,14,FALSE)),"",(VLOOKUP($E156,'A-1 Site Habitat Baseline'!$D$1:$X$258,14,FALSE))))</f>
        <v/>
      </c>
      <c r="O156" s="524" t="str">
        <f>IF(E156="","",IF(ISNA(VLOOKUP($E156,'A-1 Site Habitat Baseline'!$D$1:$X$258,16,FALSE)),"",(VLOOKUP($E156,'A-1 Site Habitat Baseline'!$D$1:$X$258,13,FALSE))))</f>
        <v/>
      </c>
      <c r="P156" s="237" t="str">
        <f>IFERROR(INDEX('G-1 All Habitats'!$AG$3:$AG$15,MATCH(Q156,'G-1 All Habitats'!$AF$3:$AF$15,0)),"")</f>
        <v/>
      </c>
      <c r="Q156" s="238" t="str">
        <f t="shared" si="25"/>
        <v/>
      </c>
      <c r="R156" s="238" t="str">
        <f t="shared" si="26"/>
        <v/>
      </c>
      <c r="S156" s="392" t="str">
        <f>IFERROR(INDEX('G-1 All Habitats'!$B$3:$B$129,MATCH(R156,'G-1 All Habitats'!$A$3:$A$129,0)),"")</f>
        <v/>
      </c>
      <c r="T156" s="498" t="str">
        <f t="shared" si="27"/>
        <v/>
      </c>
      <c r="U156" s="499" t="str">
        <f t="shared" si="28"/>
        <v/>
      </c>
      <c r="V156" s="537" t="str">
        <f t="shared" si="22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79"/>
      <c r="Z156" s="524" t="str">
        <f>IFERROR(INDEX('G-8 Condition Look up'!$A$3:$H$130,MATCH(S156,'G-8 Condition Look up'!$A$3:$A$130,0),MATCH(Y156,'G-8 Condition Look up'!$A$3:$H$3,0)),"")</f>
        <v/>
      </c>
      <c r="AA156" s="71"/>
      <c r="AB156" s="52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9" t="str">
        <f t="shared" si="23"/>
        <v/>
      </c>
      <c r="AE156" s="82"/>
      <c r="AF156" s="82"/>
      <c r="AG156" s="507" t="str">
        <f t="shared" si="29"/>
        <v/>
      </c>
      <c r="AH156" s="521" t="str">
        <f t="shared" si="30"/>
        <v/>
      </c>
      <c r="AI156" s="522" t="str">
        <f>IF(AH156="Check Data","Check Data",IFERROR(VLOOKUP(AH156,'G-4 Temporal multipliers'!$A$4:$C$36,3,FALSE),""))</f>
        <v/>
      </c>
      <c r="AJ156" s="498" t="str">
        <f>IF(S156="","",VLOOKUP(S156,'G-3 Multipliers'!$A$2:$E$129,4,FALSE))</f>
        <v/>
      </c>
      <c r="AK156" s="507" t="str">
        <f t="shared" si="31"/>
        <v/>
      </c>
      <c r="AL156" s="507" t="str">
        <f t="shared" si="32"/>
        <v/>
      </c>
      <c r="AM156" s="540" t="str">
        <f>IFERROR(IF(F156="","",IF(AH156="Check Data ⚠","Check Data ⚠",VLOOKUP(AL156, 'G-3 Multipliers'!$P$2:$Q$6,2,FALSE))),"")</f>
        <v/>
      </c>
      <c r="AN156" s="513" t="str">
        <f t="shared" si="24"/>
        <v/>
      </c>
      <c r="AO156" s="239"/>
      <c r="AP156" s="240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1" t="str">
        <f>'A-1 Site Habitat Baseline'!AL156</f>
        <v/>
      </c>
      <c r="F157" s="520" t="str">
        <f>IF(E157="","",IF(ISNA(VLOOKUP($E157,'A-1 Site Habitat Baseline'!$D$1:$O$258,4,FALSE)),"",(VLOOKUP($E157,'A-1 Site Habitat Baseline'!$D$1:$O$258,4,FALSE))))</f>
        <v/>
      </c>
      <c r="G157" s="520" t="str">
        <f>IF(E157="","",IF(ISNA(VLOOKUP($E157,'A-1 Site Habitat Baseline'!$D$1:$O$258,5,FALSE)),"",(VLOOKUP($E157,'A-1 Site Habitat Baseline'!$D$1:$O$258,5,FALSE))))</f>
        <v/>
      </c>
      <c r="H157" s="520" t="str">
        <f>IF(E157="","",IF(ISNA(VLOOKUP($E157,'A-1 Site Habitat Baseline'!$D$1:$O$258,6,FALSE)),"",(VLOOKUP($E157,'A-1 Site Habitat Baseline'!$D$1:$O$258,6,FALSE))))</f>
        <v/>
      </c>
      <c r="I157" s="520" t="str">
        <f>IF(E157="","",IF(ISNA(VLOOKUP($E157,'A-1 Site Habitat Baseline'!$D$1:$O$258,7,FALSE)),"",(VLOOKUP($E157,'A-1 Site Habitat Baseline'!$D$1:$O$258,7,FALSE))))</f>
        <v/>
      </c>
      <c r="J157" s="520" t="str">
        <f>IF(E157="","",IF(ISNA(VLOOKUP($E157,'A-1 Site Habitat Baseline'!$D$1:$O$258,8,FALSE)),"",(VLOOKUP($E157,'A-1 Site Habitat Baseline'!$D$1:$O$258,8,FALSE))))</f>
        <v/>
      </c>
      <c r="K157" s="520" t="str">
        <f>IF(E157="","",IF(ISNA(VLOOKUP($E157,'A-1 Site Habitat Baseline'!$D$1:$O$258,9,FALSE)),"",(VLOOKUP($E157,'A-1 Site Habitat Baseline'!$D$1:$O$258,9,FALSE))))</f>
        <v/>
      </c>
      <c r="L157" s="520" t="str">
        <f>IF(E157="","",IF(ISNA(VLOOKUP($E157,'A-1 Site Habitat Baseline'!$D$1:$O$258,11,FALSE)),"",(VLOOKUP($E157,'A-1 Site Habitat Baseline'!$D$1:$O$258,11,FALSE))))</f>
        <v/>
      </c>
      <c r="M157" s="520" t="str">
        <f>IF(E157="","",IF(ISNA(VLOOKUP($E157,'A-1 Site Habitat Baseline'!$D$1:$O$258,12,FALSE)),"",(VLOOKUP($E157,'A-1 Site Habitat Baseline'!$D$1:$O$258,12,FALSE))))</f>
        <v/>
      </c>
      <c r="N157" s="532" t="str">
        <f>IF(E157="","",IF(ISNA(VLOOKUP($E157,'A-1 Site Habitat Baseline'!$D$1:$X$258,14,FALSE)),"",(VLOOKUP($E157,'A-1 Site Habitat Baseline'!$D$1:$X$258,14,FALSE))))</f>
        <v/>
      </c>
      <c r="O157" s="524" t="str">
        <f>IF(E157="","",IF(ISNA(VLOOKUP($E157,'A-1 Site Habitat Baseline'!$D$1:$X$258,16,FALSE)),"",(VLOOKUP($E157,'A-1 Site Habitat Baseline'!$D$1:$X$258,13,FALSE))))</f>
        <v/>
      </c>
      <c r="P157" s="237" t="str">
        <f>IFERROR(INDEX('G-1 All Habitats'!$AG$3:$AG$15,MATCH(Q157,'G-1 All Habitats'!$AF$3:$AF$15,0)),"")</f>
        <v/>
      </c>
      <c r="Q157" s="238" t="str">
        <f t="shared" si="25"/>
        <v/>
      </c>
      <c r="R157" s="238" t="str">
        <f t="shared" si="26"/>
        <v/>
      </c>
      <c r="S157" s="392" t="str">
        <f>IFERROR(INDEX('G-1 All Habitats'!$B$3:$B$129,MATCH(R157,'G-1 All Habitats'!$A$3:$A$129,0)),"")</f>
        <v/>
      </c>
      <c r="T157" s="498" t="str">
        <f t="shared" si="27"/>
        <v/>
      </c>
      <c r="U157" s="499" t="str">
        <f t="shared" si="28"/>
        <v/>
      </c>
      <c r="V157" s="537" t="str">
        <f t="shared" si="22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79"/>
      <c r="Z157" s="524" t="str">
        <f>IFERROR(INDEX('G-8 Condition Look up'!$A$3:$H$130,MATCH(S157,'G-8 Condition Look up'!$A$3:$A$130,0),MATCH(Y157,'G-8 Condition Look up'!$A$3:$H$3,0)),"")</f>
        <v/>
      </c>
      <c r="AA157" s="71"/>
      <c r="AB157" s="52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9" t="str">
        <f t="shared" si="23"/>
        <v/>
      </c>
      <c r="AE157" s="82"/>
      <c r="AF157" s="82"/>
      <c r="AG157" s="507" t="str">
        <f t="shared" si="29"/>
        <v/>
      </c>
      <c r="AH157" s="521" t="str">
        <f t="shared" si="30"/>
        <v/>
      </c>
      <c r="AI157" s="522" t="str">
        <f>IF(AH157="Check Data","Check Data",IFERROR(VLOOKUP(AH157,'G-4 Temporal multipliers'!$A$4:$C$36,3,FALSE),""))</f>
        <v/>
      </c>
      <c r="AJ157" s="498" t="str">
        <f>IF(S157="","",VLOOKUP(S157,'G-3 Multipliers'!$A$2:$E$129,4,FALSE))</f>
        <v/>
      </c>
      <c r="AK157" s="507" t="str">
        <f t="shared" si="31"/>
        <v/>
      </c>
      <c r="AL157" s="507" t="str">
        <f t="shared" si="32"/>
        <v/>
      </c>
      <c r="AM157" s="540" t="str">
        <f>IFERROR(IF(F157="","",IF(AH157="Check Data ⚠","Check Data ⚠",VLOOKUP(AL157, 'G-3 Multipliers'!$P$2:$Q$6,2,FALSE))),"")</f>
        <v/>
      </c>
      <c r="AN157" s="513" t="str">
        <f t="shared" si="24"/>
        <v/>
      </c>
      <c r="AO157" s="239"/>
      <c r="AP157" s="240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1" t="str">
        <f>'A-1 Site Habitat Baseline'!AL157</f>
        <v/>
      </c>
      <c r="F158" s="520" t="str">
        <f>IF(E158="","",IF(ISNA(VLOOKUP($E158,'A-1 Site Habitat Baseline'!$D$1:$O$258,4,FALSE)),"",(VLOOKUP($E158,'A-1 Site Habitat Baseline'!$D$1:$O$258,4,FALSE))))</f>
        <v/>
      </c>
      <c r="G158" s="520" t="str">
        <f>IF(E158="","",IF(ISNA(VLOOKUP($E158,'A-1 Site Habitat Baseline'!$D$1:$O$258,5,FALSE)),"",(VLOOKUP($E158,'A-1 Site Habitat Baseline'!$D$1:$O$258,5,FALSE))))</f>
        <v/>
      </c>
      <c r="H158" s="520" t="str">
        <f>IF(E158="","",IF(ISNA(VLOOKUP($E158,'A-1 Site Habitat Baseline'!$D$1:$O$258,6,FALSE)),"",(VLOOKUP($E158,'A-1 Site Habitat Baseline'!$D$1:$O$258,6,FALSE))))</f>
        <v/>
      </c>
      <c r="I158" s="520" t="str">
        <f>IF(E158="","",IF(ISNA(VLOOKUP($E158,'A-1 Site Habitat Baseline'!$D$1:$O$258,7,FALSE)),"",(VLOOKUP($E158,'A-1 Site Habitat Baseline'!$D$1:$O$258,7,FALSE))))</f>
        <v/>
      </c>
      <c r="J158" s="520" t="str">
        <f>IF(E158="","",IF(ISNA(VLOOKUP($E158,'A-1 Site Habitat Baseline'!$D$1:$O$258,8,FALSE)),"",(VLOOKUP($E158,'A-1 Site Habitat Baseline'!$D$1:$O$258,8,FALSE))))</f>
        <v/>
      </c>
      <c r="K158" s="520" t="str">
        <f>IF(E158="","",IF(ISNA(VLOOKUP($E158,'A-1 Site Habitat Baseline'!$D$1:$O$258,9,FALSE)),"",(VLOOKUP($E158,'A-1 Site Habitat Baseline'!$D$1:$O$258,9,FALSE))))</f>
        <v/>
      </c>
      <c r="L158" s="520" t="str">
        <f>IF(E158="","",IF(ISNA(VLOOKUP($E158,'A-1 Site Habitat Baseline'!$D$1:$O$258,11,FALSE)),"",(VLOOKUP($E158,'A-1 Site Habitat Baseline'!$D$1:$O$258,11,FALSE))))</f>
        <v/>
      </c>
      <c r="M158" s="520" t="str">
        <f>IF(E158="","",IF(ISNA(VLOOKUP($E158,'A-1 Site Habitat Baseline'!$D$1:$O$258,12,FALSE)),"",(VLOOKUP($E158,'A-1 Site Habitat Baseline'!$D$1:$O$258,12,FALSE))))</f>
        <v/>
      </c>
      <c r="N158" s="532" t="str">
        <f>IF(E158="","",IF(ISNA(VLOOKUP($E158,'A-1 Site Habitat Baseline'!$D$1:$X$258,14,FALSE)),"",(VLOOKUP($E158,'A-1 Site Habitat Baseline'!$D$1:$X$258,14,FALSE))))</f>
        <v/>
      </c>
      <c r="O158" s="524" t="str">
        <f>IF(E158="","",IF(ISNA(VLOOKUP($E158,'A-1 Site Habitat Baseline'!$D$1:$X$258,16,FALSE)),"",(VLOOKUP($E158,'A-1 Site Habitat Baseline'!$D$1:$X$258,13,FALSE))))</f>
        <v/>
      </c>
      <c r="P158" s="237" t="str">
        <f>IFERROR(INDEX('G-1 All Habitats'!$AG$3:$AG$15,MATCH(Q158,'G-1 All Habitats'!$AF$3:$AF$15,0)),"")</f>
        <v/>
      </c>
      <c r="Q158" s="238" t="str">
        <f t="shared" si="25"/>
        <v/>
      </c>
      <c r="R158" s="238" t="str">
        <f t="shared" si="26"/>
        <v/>
      </c>
      <c r="S158" s="392" t="str">
        <f>IFERROR(INDEX('G-1 All Habitats'!$B$3:$B$129,MATCH(R158,'G-1 All Habitats'!$A$3:$A$129,0)),"")</f>
        <v/>
      </c>
      <c r="T158" s="498" t="str">
        <f t="shared" si="27"/>
        <v/>
      </c>
      <c r="U158" s="499" t="str">
        <f t="shared" si="28"/>
        <v/>
      </c>
      <c r="V158" s="537" t="str">
        <f t="shared" si="22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79"/>
      <c r="Z158" s="524" t="str">
        <f>IFERROR(INDEX('G-8 Condition Look up'!$A$3:$H$130,MATCH(S158,'G-8 Condition Look up'!$A$3:$A$130,0),MATCH(Y158,'G-8 Condition Look up'!$A$3:$H$3,0)),"")</f>
        <v/>
      </c>
      <c r="AA158" s="71"/>
      <c r="AB158" s="52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9" t="str">
        <f t="shared" si="23"/>
        <v/>
      </c>
      <c r="AE158" s="82"/>
      <c r="AF158" s="82"/>
      <c r="AG158" s="507" t="str">
        <f t="shared" si="29"/>
        <v/>
      </c>
      <c r="AH158" s="521" t="str">
        <f t="shared" si="30"/>
        <v/>
      </c>
      <c r="AI158" s="522" t="str">
        <f>IF(AH158="Check Data","Check Data",IFERROR(VLOOKUP(AH158,'G-4 Temporal multipliers'!$A$4:$C$36,3,FALSE),""))</f>
        <v/>
      </c>
      <c r="AJ158" s="498" t="str">
        <f>IF(S158="","",VLOOKUP(S158,'G-3 Multipliers'!$A$2:$E$129,4,FALSE))</f>
        <v/>
      </c>
      <c r="AK158" s="507" t="str">
        <f t="shared" si="31"/>
        <v/>
      </c>
      <c r="AL158" s="507" t="str">
        <f t="shared" si="32"/>
        <v/>
      </c>
      <c r="AM158" s="540" t="str">
        <f>IFERROR(IF(F158="","",IF(AH158="Check Data ⚠","Check Data ⚠",VLOOKUP(AL158, 'G-3 Multipliers'!$P$2:$Q$6,2,FALSE))),"")</f>
        <v/>
      </c>
      <c r="AN158" s="513" t="str">
        <f t="shared" si="24"/>
        <v/>
      </c>
      <c r="AO158" s="239"/>
      <c r="AP158" s="240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1" t="str">
        <f>'A-1 Site Habitat Baseline'!AL158</f>
        <v/>
      </c>
      <c r="F159" s="520" t="str">
        <f>IF(E159="","",IF(ISNA(VLOOKUP($E159,'A-1 Site Habitat Baseline'!$D$1:$O$258,4,FALSE)),"",(VLOOKUP($E159,'A-1 Site Habitat Baseline'!$D$1:$O$258,4,FALSE))))</f>
        <v/>
      </c>
      <c r="G159" s="520" t="str">
        <f>IF(E159="","",IF(ISNA(VLOOKUP($E159,'A-1 Site Habitat Baseline'!$D$1:$O$258,5,FALSE)),"",(VLOOKUP($E159,'A-1 Site Habitat Baseline'!$D$1:$O$258,5,FALSE))))</f>
        <v/>
      </c>
      <c r="H159" s="520" t="str">
        <f>IF(E159="","",IF(ISNA(VLOOKUP($E159,'A-1 Site Habitat Baseline'!$D$1:$O$258,6,FALSE)),"",(VLOOKUP($E159,'A-1 Site Habitat Baseline'!$D$1:$O$258,6,FALSE))))</f>
        <v/>
      </c>
      <c r="I159" s="520" t="str">
        <f>IF(E159="","",IF(ISNA(VLOOKUP($E159,'A-1 Site Habitat Baseline'!$D$1:$O$258,7,FALSE)),"",(VLOOKUP($E159,'A-1 Site Habitat Baseline'!$D$1:$O$258,7,FALSE))))</f>
        <v/>
      </c>
      <c r="J159" s="520" t="str">
        <f>IF(E159="","",IF(ISNA(VLOOKUP($E159,'A-1 Site Habitat Baseline'!$D$1:$O$258,8,FALSE)),"",(VLOOKUP($E159,'A-1 Site Habitat Baseline'!$D$1:$O$258,8,FALSE))))</f>
        <v/>
      </c>
      <c r="K159" s="520" t="str">
        <f>IF(E159="","",IF(ISNA(VLOOKUP($E159,'A-1 Site Habitat Baseline'!$D$1:$O$258,9,FALSE)),"",(VLOOKUP($E159,'A-1 Site Habitat Baseline'!$D$1:$O$258,9,FALSE))))</f>
        <v/>
      </c>
      <c r="L159" s="520" t="str">
        <f>IF(E159="","",IF(ISNA(VLOOKUP($E159,'A-1 Site Habitat Baseline'!$D$1:$O$258,11,FALSE)),"",(VLOOKUP($E159,'A-1 Site Habitat Baseline'!$D$1:$O$258,11,FALSE))))</f>
        <v/>
      </c>
      <c r="M159" s="520" t="str">
        <f>IF(E159="","",IF(ISNA(VLOOKUP($E159,'A-1 Site Habitat Baseline'!$D$1:$O$258,12,FALSE)),"",(VLOOKUP($E159,'A-1 Site Habitat Baseline'!$D$1:$O$258,12,FALSE))))</f>
        <v/>
      </c>
      <c r="N159" s="532" t="str">
        <f>IF(E159="","",IF(ISNA(VLOOKUP($E159,'A-1 Site Habitat Baseline'!$D$1:$X$258,14,FALSE)),"",(VLOOKUP($E159,'A-1 Site Habitat Baseline'!$D$1:$X$258,14,FALSE))))</f>
        <v/>
      </c>
      <c r="O159" s="524" t="str">
        <f>IF(E159="","",IF(ISNA(VLOOKUP($E159,'A-1 Site Habitat Baseline'!$D$1:$X$258,16,FALSE)),"",(VLOOKUP($E159,'A-1 Site Habitat Baseline'!$D$1:$X$258,13,FALSE))))</f>
        <v/>
      </c>
      <c r="P159" s="237" t="str">
        <f>IFERROR(INDEX('G-1 All Habitats'!$AG$3:$AG$15,MATCH(Q159,'G-1 All Habitats'!$AF$3:$AF$15,0)),"")</f>
        <v/>
      </c>
      <c r="Q159" s="238" t="str">
        <f t="shared" si="25"/>
        <v/>
      </c>
      <c r="R159" s="238" t="str">
        <f t="shared" si="26"/>
        <v/>
      </c>
      <c r="S159" s="392" t="str">
        <f>IFERROR(INDEX('G-1 All Habitats'!$B$3:$B$129,MATCH(R159,'G-1 All Habitats'!$A$3:$A$129,0)),"")</f>
        <v/>
      </c>
      <c r="T159" s="498" t="str">
        <f t="shared" si="27"/>
        <v/>
      </c>
      <c r="U159" s="499" t="str">
        <f t="shared" si="28"/>
        <v/>
      </c>
      <c r="V159" s="537" t="str">
        <f t="shared" si="22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79"/>
      <c r="Z159" s="524" t="str">
        <f>IFERROR(INDEX('G-8 Condition Look up'!$A$3:$H$130,MATCH(S159,'G-8 Condition Look up'!$A$3:$A$130,0),MATCH(Y159,'G-8 Condition Look up'!$A$3:$H$3,0)),"")</f>
        <v/>
      </c>
      <c r="AA159" s="71"/>
      <c r="AB159" s="52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9" t="str">
        <f t="shared" si="23"/>
        <v/>
      </c>
      <c r="AE159" s="82"/>
      <c r="AF159" s="82"/>
      <c r="AG159" s="507" t="str">
        <f t="shared" si="29"/>
        <v/>
      </c>
      <c r="AH159" s="521" t="str">
        <f t="shared" si="30"/>
        <v/>
      </c>
      <c r="AI159" s="522" t="str">
        <f>IF(AH159="Check Data","Check Data",IFERROR(VLOOKUP(AH159,'G-4 Temporal multipliers'!$A$4:$C$36,3,FALSE),""))</f>
        <v/>
      </c>
      <c r="AJ159" s="498" t="str">
        <f>IF(S159="","",VLOOKUP(S159,'G-3 Multipliers'!$A$2:$E$129,4,FALSE))</f>
        <v/>
      </c>
      <c r="AK159" s="507" t="str">
        <f t="shared" si="31"/>
        <v/>
      </c>
      <c r="AL159" s="507" t="str">
        <f t="shared" si="32"/>
        <v/>
      </c>
      <c r="AM159" s="540" t="str">
        <f>IFERROR(IF(F159="","",IF(AH159="Check Data ⚠","Check Data ⚠",VLOOKUP(AL159, 'G-3 Multipliers'!$P$2:$Q$6,2,FALSE))),"")</f>
        <v/>
      </c>
      <c r="AN159" s="513" t="str">
        <f t="shared" si="24"/>
        <v/>
      </c>
      <c r="AO159" s="239"/>
      <c r="AP159" s="240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1" t="str">
        <f>'A-1 Site Habitat Baseline'!AL159</f>
        <v/>
      </c>
      <c r="F160" s="520" t="str">
        <f>IF(E160="","",IF(ISNA(VLOOKUP($E160,'A-1 Site Habitat Baseline'!$D$1:$O$258,4,FALSE)),"",(VLOOKUP($E160,'A-1 Site Habitat Baseline'!$D$1:$O$258,4,FALSE))))</f>
        <v/>
      </c>
      <c r="G160" s="520" t="str">
        <f>IF(E160="","",IF(ISNA(VLOOKUP($E160,'A-1 Site Habitat Baseline'!$D$1:$O$258,5,FALSE)),"",(VLOOKUP($E160,'A-1 Site Habitat Baseline'!$D$1:$O$258,5,FALSE))))</f>
        <v/>
      </c>
      <c r="H160" s="520" t="str">
        <f>IF(E160="","",IF(ISNA(VLOOKUP($E160,'A-1 Site Habitat Baseline'!$D$1:$O$258,6,FALSE)),"",(VLOOKUP($E160,'A-1 Site Habitat Baseline'!$D$1:$O$258,6,FALSE))))</f>
        <v/>
      </c>
      <c r="I160" s="520" t="str">
        <f>IF(E160="","",IF(ISNA(VLOOKUP($E160,'A-1 Site Habitat Baseline'!$D$1:$O$258,7,FALSE)),"",(VLOOKUP($E160,'A-1 Site Habitat Baseline'!$D$1:$O$258,7,FALSE))))</f>
        <v/>
      </c>
      <c r="J160" s="520" t="str">
        <f>IF(E160="","",IF(ISNA(VLOOKUP($E160,'A-1 Site Habitat Baseline'!$D$1:$O$258,8,FALSE)),"",(VLOOKUP($E160,'A-1 Site Habitat Baseline'!$D$1:$O$258,8,FALSE))))</f>
        <v/>
      </c>
      <c r="K160" s="520" t="str">
        <f>IF(E160="","",IF(ISNA(VLOOKUP($E160,'A-1 Site Habitat Baseline'!$D$1:$O$258,9,FALSE)),"",(VLOOKUP($E160,'A-1 Site Habitat Baseline'!$D$1:$O$258,9,FALSE))))</f>
        <v/>
      </c>
      <c r="L160" s="520" t="str">
        <f>IF(E160="","",IF(ISNA(VLOOKUP($E160,'A-1 Site Habitat Baseline'!$D$1:$O$258,11,FALSE)),"",(VLOOKUP($E160,'A-1 Site Habitat Baseline'!$D$1:$O$258,11,FALSE))))</f>
        <v/>
      </c>
      <c r="M160" s="520" t="str">
        <f>IF(E160="","",IF(ISNA(VLOOKUP($E160,'A-1 Site Habitat Baseline'!$D$1:$O$258,12,FALSE)),"",(VLOOKUP($E160,'A-1 Site Habitat Baseline'!$D$1:$O$258,12,FALSE))))</f>
        <v/>
      </c>
      <c r="N160" s="532" t="str">
        <f>IF(E160="","",IF(ISNA(VLOOKUP($E160,'A-1 Site Habitat Baseline'!$D$1:$X$258,14,FALSE)),"",(VLOOKUP($E160,'A-1 Site Habitat Baseline'!$D$1:$X$258,14,FALSE))))</f>
        <v/>
      </c>
      <c r="O160" s="524" t="str">
        <f>IF(E160="","",IF(ISNA(VLOOKUP($E160,'A-1 Site Habitat Baseline'!$D$1:$X$258,16,FALSE)),"",(VLOOKUP($E160,'A-1 Site Habitat Baseline'!$D$1:$X$258,13,FALSE))))</f>
        <v/>
      </c>
      <c r="P160" s="237" t="str">
        <f>IFERROR(INDEX('G-1 All Habitats'!$AG$3:$AG$15,MATCH(Q160,'G-1 All Habitats'!$AF$3:$AF$15,0)),"")</f>
        <v/>
      </c>
      <c r="Q160" s="238" t="str">
        <f t="shared" si="25"/>
        <v/>
      </c>
      <c r="R160" s="238" t="str">
        <f t="shared" si="26"/>
        <v/>
      </c>
      <c r="S160" s="392" t="str">
        <f>IFERROR(INDEX('G-1 All Habitats'!$B$3:$B$129,MATCH(R160,'G-1 All Habitats'!$A$3:$A$129,0)),"")</f>
        <v/>
      </c>
      <c r="T160" s="498" t="str">
        <f t="shared" si="27"/>
        <v/>
      </c>
      <c r="U160" s="499" t="str">
        <f t="shared" si="28"/>
        <v/>
      </c>
      <c r="V160" s="537" t="str">
        <f t="shared" si="22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79"/>
      <c r="Z160" s="524" t="str">
        <f>IFERROR(INDEX('G-8 Condition Look up'!$A$3:$H$130,MATCH(S160,'G-8 Condition Look up'!$A$3:$A$130,0),MATCH(Y160,'G-8 Condition Look up'!$A$3:$H$3,0)),"")</f>
        <v/>
      </c>
      <c r="AA160" s="71"/>
      <c r="AB160" s="52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9" t="str">
        <f t="shared" si="23"/>
        <v/>
      </c>
      <c r="AE160" s="82"/>
      <c r="AF160" s="82"/>
      <c r="AG160" s="507" t="str">
        <f t="shared" si="29"/>
        <v/>
      </c>
      <c r="AH160" s="521" t="str">
        <f t="shared" si="30"/>
        <v/>
      </c>
      <c r="AI160" s="522" t="str">
        <f>IF(AH160="Check Data","Check Data",IFERROR(VLOOKUP(AH160,'G-4 Temporal multipliers'!$A$4:$C$36,3,FALSE),""))</f>
        <v/>
      </c>
      <c r="AJ160" s="498" t="str">
        <f>IF(S160="","",VLOOKUP(S160,'G-3 Multipliers'!$A$2:$E$129,4,FALSE))</f>
        <v/>
      </c>
      <c r="AK160" s="507" t="str">
        <f t="shared" si="31"/>
        <v/>
      </c>
      <c r="AL160" s="507" t="str">
        <f t="shared" si="32"/>
        <v/>
      </c>
      <c r="AM160" s="540" t="str">
        <f>IFERROR(IF(F160="","",IF(AH160="Check Data ⚠","Check Data ⚠",VLOOKUP(AL160, 'G-3 Multipliers'!$P$2:$Q$6,2,FALSE))),"")</f>
        <v/>
      </c>
      <c r="AN160" s="513" t="str">
        <f t="shared" si="24"/>
        <v/>
      </c>
      <c r="AO160" s="239"/>
      <c r="AP160" s="240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1" t="str">
        <f>'A-1 Site Habitat Baseline'!AL160</f>
        <v/>
      </c>
      <c r="F161" s="520" t="str">
        <f>IF(E161="","",IF(ISNA(VLOOKUP($E161,'A-1 Site Habitat Baseline'!$D$1:$O$258,4,FALSE)),"",(VLOOKUP($E161,'A-1 Site Habitat Baseline'!$D$1:$O$258,4,FALSE))))</f>
        <v/>
      </c>
      <c r="G161" s="520" t="str">
        <f>IF(E161="","",IF(ISNA(VLOOKUP($E161,'A-1 Site Habitat Baseline'!$D$1:$O$258,5,FALSE)),"",(VLOOKUP($E161,'A-1 Site Habitat Baseline'!$D$1:$O$258,5,FALSE))))</f>
        <v/>
      </c>
      <c r="H161" s="520" t="str">
        <f>IF(E161="","",IF(ISNA(VLOOKUP($E161,'A-1 Site Habitat Baseline'!$D$1:$O$258,6,FALSE)),"",(VLOOKUP($E161,'A-1 Site Habitat Baseline'!$D$1:$O$258,6,FALSE))))</f>
        <v/>
      </c>
      <c r="I161" s="520" t="str">
        <f>IF(E161="","",IF(ISNA(VLOOKUP($E161,'A-1 Site Habitat Baseline'!$D$1:$O$258,7,FALSE)),"",(VLOOKUP($E161,'A-1 Site Habitat Baseline'!$D$1:$O$258,7,FALSE))))</f>
        <v/>
      </c>
      <c r="J161" s="520" t="str">
        <f>IF(E161="","",IF(ISNA(VLOOKUP($E161,'A-1 Site Habitat Baseline'!$D$1:$O$258,8,FALSE)),"",(VLOOKUP($E161,'A-1 Site Habitat Baseline'!$D$1:$O$258,8,FALSE))))</f>
        <v/>
      </c>
      <c r="K161" s="520" t="str">
        <f>IF(E161="","",IF(ISNA(VLOOKUP($E161,'A-1 Site Habitat Baseline'!$D$1:$O$258,9,FALSE)),"",(VLOOKUP($E161,'A-1 Site Habitat Baseline'!$D$1:$O$258,9,FALSE))))</f>
        <v/>
      </c>
      <c r="L161" s="520" t="str">
        <f>IF(E161="","",IF(ISNA(VLOOKUP($E161,'A-1 Site Habitat Baseline'!$D$1:$O$258,11,FALSE)),"",(VLOOKUP($E161,'A-1 Site Habitat Baseline'!$D$1:$O$258,11,FALSE))))</f>
        <v/>
      </c>
      <c r="M161" s="520" t="str">
        <f>IF(E161="","",IF(ISNA(VLOOKUP($E161,'A-1 Site Habitat Baseline'!$D$1:$O$258,12,FALSE)),"",(VLOOKUP($E161,'A-1 Site Habitat Baseline'!$D$1:$O$258,12,FALSE))))</f>
        <v/>
      </c>
      <c r="N161" s="532" t="str">
        <f>IF(E161="","",IF(ISNA(VLOOKUP($E161,'A-1 Site Habitat Baseline'!$D$1:$X$258,14,FALSE)),"",(VLOOKUP($E161,'A-1 Site Habitat Baseline'!$D$1:$X$258,14,FALSE))))</f>
        <v/>
      </c>
      <c r="O161" s="524" t="str">
        <f>IF(E161="","",IF(ISNA(VLOOKUP($E161,'A-1 Site Habitat Baseline'!$D$1:$X$258,16,FALSE)),"",(VLOOKUP($E161,'A-1 Site Habitat Baseline'!$D$1:$X$258,13,FALSE))))</f>
        <v/>
      </c>
      <c r="P161" s="237" t="str">
        <f>IFERROR(INDEX('G-1 All Habitats'!$AG$3:$AG$15,MATCH(Q161,'G-1 All Habitats'!$AF$3:$AF$15,0)),"")</f>
        <v/>
      </c>
      <c r="Q161" s="238" t="str">
        <f t="shared" si="25"/>
        <v/>
      </c>
      <c r="R161" s="238" t="str">
        <f t="shared" si="26"/>
        <v/>
      </c>
      <c r="S161" s="392" t="str">
        <f>IFERROR(INDEX('G-1 All Habitats'!$B$3:$B$129,MATCH(R161,'G-1 All Habitats'!$A$3:$A$129,0)),"")</f>
        <v/>
      </c>
      <c r="T161" s="498" t="str">
        <f t="shared" si="27"/>
        <v/>
      </c>
      <c r="U161" s="499" t="str">
        <f t="shared" si="28"/>
        <v/>
      </c>
      <c r="V161" s="537" t="str">
        <f t="shared" si="22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79"/>
      <c r="Z161" s="524" t="str">
        <f>IFERROR(INDEX('G-8 Condition Look up'!$A$3:$H$130,MATCH(S161,'G-8 Condition Look up'!$A$3:$A$130,0),MATCH(Y161,'G-8 Condition Look up'!$A$3:$H$3,0)),"")</f>
        <v/>
      </c>
      <c r="AA161" s="71"/>
      <c r="AB161" s="52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9" t="str">
        <f t="shared" si="23"/>
        <v/>
      </c>
      <c r="AE161" s="82"/>
      <c r="AF161" s="82"/>
      <c r="AG161" s="507" t="str">
        <f t="shared" si="29"/>
        <v/>
      </c>
      <c r="AH161" s="521" t="str">
        <f t="shared" si="30"/>
        <v/>
      </c>
      <c r="AI161" s="522" t="str">
        <f>IF(AH161="Check Data","Check Data",IFERROR(VLOOKUP(AH161,'G-4 Temporal multipliers'!$A$4:$C$36,3,FALSE),""))</f>
        <v/>
      </c>
      <c r="AJ161" s="498" t="str">
        <f>IF(S161="","",VLOOKUP(S161,'G-3 Multipliers'!$A$2:$E$129,4,FALSE))</f>
        <v/>
      </c>
      <c r="AK161" s="507" t="str">
        <f t="shared" si="31"/>
        <v/>
      </c>
      <c r="AL161" s="507" t="str">
        <f t="shared" si="32"/>
        <v/>
      </c>
      <c r="AM161" s="540" t="str">
        <f>IFERROR(IF(F161="","",IF(AH161="Check Data ⚠","Check Data ⚠",VLOOKUP(AL161, 'G-3 Multipliers'!$P$2:$Q$6,2,FALSE))),"")</f>
        <v/>
      </c>
      <c r="AN161" s="513" t="str">
        <f t="shared" si="24"/>
        <v/>
      </c>
      <c r="AO161" s="239"/>
      <c r="AP161" s="240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1" t="str">
        <f>'A-1 Site Habitat Baseline'!AL161</f>
        <v/>
      </c>
      <c r="F162" s="520" t="str">
        <f>IF(E162="","",IF(ISNA(VLOOKUP($E162,'A-1 Site Habitat Baseline'!$D$1:$O$258,4,FALSE)),"",(VLOOKUP($E162,'A-1 Site Habitat Baseline'!$D$1:$O$258,4,FALSE))))</f>
        <v/>
      </c>
      <c r="G162" s="520" t="str">
        <f>IF(E162="","",IF(ISNA(VLOOKUP($E162,'A-1 Site Habitat Baseline'!$D$1:$O$258,5,FALSE)),"",(VLOOKUP($E162,'A-1 Site Habitat Baseline'!$D$1:$O$258,5,FALSE))))</f>
        <v/>
      </c>
      <c r="H162" s="520" t="str">
        <f>IF(E162="","",IF(ISNA(VLOOKUP($E162,'A-1 Site Habitat Baseline'!$D$1:$O$258,6,FALSE)),"",(VLOOKUP($E162,'A-1 Site Habitat Baseline'!$D$1:$O$258,6,FALSE))))</f>
        <v/>
      </c>
      <c r="I162" s="520" t="str">
        <f>IF(E162="","",IF(ISNA(VLOOKUP($E162,'A-1 Site Habitat Baseline'!$D$1:$O$258,7,FALSE)),"",(VLOOKUP($E162,'A-1 Site Habitat Baseline'!$D$1:$O$258,7,FALSE))))</f>
        <v/>
      </c>
      <c r="J162" s="520" t="str">
        <f>IF(E162="","",IF(ISNA(VLOOKUP($E162,'A-1 Site Habitat Baseline'!$D$1:$O$258,8,FALSE)),"",(VLOOKUP($E162,'A-1 Site Habitat Baseline'!$D$1:$O$258,8,FALSE))))</f>
        <v/>
      </c>
      <c r="K162" s="520" t="str">
        <f>IF(E162="","",IF(ISNA(VLOOKUP($E162,'A-1 Site Habitat Baseline'!$D$1:$O$258,9,FALSE)),"",(VLOOKUP($E162,'A-1 Site Habitat Baseline'!$D$1:$O$258,9,FALSE))))</f>
        <v/>
      </c>
      <c r="L162" s="520" t="str">
        <f>IF(E162="","",IF(ISNA(VLOOKUP($E162,'A-1 Site Habitat Baseline'!$D$1:$O$258,11,FALSE)),"",(VLOOKUP($E162,'A-1 Site Habitat Baseline'!$D$1:$O$258,11,FALSE))))</f>
        <v/>
      </c>
      <c r="M162" s="520" t="str">
        <f>IF(E162="","",IF(ISNA(VLOOKUP($E162,'A-1 Site Habitat Baseline'!$D$1:$O$258,12,FALSE)),"",(VLOOKUP($E162,'A-1 Site Habitat Baseline'!$D$1:$O$258,12,FALSE))))</f>
        <v/>
      </c>
      <c r="N162" s="532" t="str">
        <f>IF(E162="","",IF(ISNA(VLOOKUP($E162,'A-1 Site Habitat Baseline'!$D$1:$X$258,14,FALSE)),"",(VLOOKUP($E162,'A-1 Site Habitat Baseline'!$D$1:$X$258,14,FALSE))))</f>
        <v/>
      </c>
      <c r="O162" s="524" t="str">
        <f>IF(E162="","",IF(ISNA(VLOOKUP($E162,'A-1 Site Habitat Baseline'!$D$1:$X$258,16,FALSE)),"",(VLOOKUP($E162,'A-1 Site Habitat Baseline'!$D$1:$X$258,13,FALSE))))</f>
        <v/>
      </c>
      <c r="P162" s="237" t="str">
        <f>IFERROR(INDEX('G-1 All Habitats'!$AG$3:$AG$15,MATCH(Q162,'G-1 All Habitats'!$AF$3:$AF$15,0)),"")</f>
        <v/>
      </c>
      <c r="Q162" s="238" t="str">
        <f t="shared" si="25"/>
        <v/>
      </c>
      <c r="R162" s="238" t="str">
        <f t="shared" si="26"/>
        <v/>
      </c>
      <c r="S162" s="392" t="str">
        <f>IFERROR(INDEX('G-1 All Habitats'!$B$3:$B$129,MATCH(R162,'G-1 All Habitats'!$A$3:$A$129,0)),"")</f>
        <v/>
      </c>
      <c r="T162" s="498" t="str">
        <f t="shared" si="27"/>
        <v/>
      </c>
      <c r="U162" s="499" t="str">
        <f t="shared" si="28"/>
        <v/>
      </c>
      <c r="V162" s="537" t="str">
        <f t="shared" si="22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79"/>
      <c r="Z162" s="524" t="str">
        <f>IFERROR(INDEX('G-8 Condition Look up'!$A$3:$H$130,MATCH(S162,'G-8 Condition Look up'!$A$3:$A$130,0),MATCH(Y162,'G-8 Condition Look up'!$A$3:$H$3,0)),"")</f>
        <v/>
      </c>
      <c r="AA162" s="71"/>
      <c r="AB162" s="52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9" t="str">
        <f t="shared" si="23"/>
        <v/>
      </c>
      <c r="AE162" s="82"/>
      <c r="AF162" s="82"/>
      <c r="AG162" s="507" t="str">
        <f t="shared" si="29"/>
        <v/>
      </c>
      <c r="AH162" s="521" t="str">
        <f t="shared" si="30"/>
        <v/>
      </c>
      <c r="AI162" s="522" t="str">
        <f>IF(AH162="Check Data","Check Data",IFERROR(VLOOKUP(AH162,'G-4 Temporal multipliers'!$A$4:$C$36,3,FALSE),""))</f>
        <v/>
      </c>
      <c r="AJ162" s="498" t="str">
        <f>IF(S162="","",VLOOKUP(S162,'G-3 Multipliers'!$A$2:$E$129,4,FALSE))</f>
        <v/>
      </c>
      <c r="AK162" s="507" t="str">
        <f t="shared" si="31"/>
        <v/>
      </c>
      <c r="AL162" s="507" t="str">
        <f t="shared" si="32"/>
        <v/>
      </c>
      <c r="AM162" s="540" t="str">
        <f>IFERROR(IF(F162="","",IF(AH162="Check Data ⚠","Check Data ⚠",VLOOKUP(AL162, 'G-3 Multipliers'!$P$2:$Q$6,2,FALSE))),"")</f>
        <v/>
      </c>
      <c r="AN162" s="513" t="str">
        <f t="shared" si="24"/>
        <v/>
      </c>
      <c r="AO162" s="239"/>
      <c r="AP162" s="240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1" t="str">
        <f>'A-1 Site Habitat Baseline'!AL162</f>
        <v/>
      </c>
      <c r="F163" s="520" t="str">
        <f>IF(E163="","",IF(ISNA(VLOOKUP($E163,'A-1 Site Habitat Baseline'!$D$1:$O$258,4,FALSE)),"",(VLOOKUP($E163,'A-1 Site Habitat Baseline'!$D$1:$O$258,4,FALSE))))</f>
        <v/>
      </c>
      <c r="G163" s="520" t="str">
        <f>IF(E163="","",IF(ISNA(VLOOKUP($E163,'A-1 Site Habitat Baseline'!$D$1:$O$258,5,FALSE)),"",(VLOOKUP($E163,'A-1 Site Habitat Baseline'!$D$1:$O$258,5,FALSE))))</f>
        <v/>
      </c>
      <c r="H163" s="520" t="str">
        <f>IF(E163="","",IF(ISNA(VLOOKUP($E163,'A-1 Site Habitat Baseline'!$D$1:$O$258,6,FALSE)),"",(VLOOKUP($E163,'A-1 Site Habitat Baseline'!$D$1:$O$258,6,FALSE))))</f>
        <v/>
      </c>
      <c r="I163" s="520" t="str">
        <f>IF(E163="","",IF(ISNA(VLOOKUP($E163,'A-1 Site Habitat Baseline'!$D$1:$O$258,7,FALSE)),"",(VLOOKUP($E163,'A-1 Site Habitat Baseline'!$D$1:$O$258,7,FALSE))))</f>
        <v/>
      </c>
      <c r="J163" s="520" t="str">
        <f>IF(E163="","",IF(ISNA(VLOOKUP($E163,'A-1 Site Habitat Baseline'!$D$1:$O$258,8,FALSE)),"",(VLOOKUP($E163,'A-1 Site Habitat Baseline'!$D$1:$O$258,8,FALSE))))</f>
        <v/>
      </c>
      <c r="K163" s="520" t="str">
        <f>IF(E163="","",IF(ISNA(VLOOKUP($E163,'A-1 Site Habitat Baseline'!$D$1:$O$258,9,FALSE)),"",(VLOOKUP($E163,'A-1 Site Habitat Baseline'!$D$1:$O$258,9,FALSE))))</f>
        <v/>
      </c>
      <c r="L163" s="520" t="str">
        <f>IF(E163="","",IF(ISNA(VLOOKUP($E163,'A-1 Site Habitat Baseline'!$D$1:$O$258,11,FALSE)),"",(VLOOKUP($E163,'A-1 Site Habitat Baseline'!$D$1:$O$258,11,FALSE))))</f>
        <v/>
      </c>
      <c r="M163" s="520" t="str">
        <f>IF(E163="","",IF(ISNA(VLOOKUP($E163,'A-1 Site Habitat Baseline'!$D$1:$O$258,12,FALSE)),"",(VLOOKUP($E163,'A-1 Site Habitat Baseline'!$D$1:$O$258,12,FALSE))))</f>
        <v/>
      </c>
      <c r="N163" s="532" t="str">
        <f>IF(E163="","",IF(ISNA(VLOOKUP($E163,'A-1 Site Habitat Baseline'!$D$1:$X$258,14,FALSE)),"",(VLOOKUP($E163,'A-1 Site Habitat Baseline'!$D$1:$X$258,14,FALSE))))</f>
        <v/>
      </c>
      <c r="O163" s="524" t="str">
        <f>IF(E163="","",IF(ISNA(VLOOKUP($E163,'A-1 Site Habitat Baseline'!$D$1:$X$258,16,FALSE)),"",(VLOOKUP($E163,'A-1 Site Habitat Baseline'!$D$1:$X$258,13,FALSE))))</f>
        <v/>
      </c>
      <c r="P163" s="237" t="str">
        <f>IFERROR(INDEX('G-1 All Habitats'!$AG$3:$AG$15,MATCH(Q163,'G-1 All Habitats'!$AF$3:$AF$15,0)),"")</f>
        <v/>
      </c>
      <c r="Q163" s="238" t="str">
        <f t="shared" si="25"/>
        <v/>
      </c>
      <c r="R163" s="238" t="str">
        <f t="shared" si="26"/>
        <v/>
      </c>
      <c r="S163" s="392" t="str">
        <f>IFERROR(INDEX('G-1 All Habitats'!$B$3:$B$129,MATCH(R163,'G-1 All Habitats'!$A$3:$A$129,0)),"")</f>
        <v/>
      </c>
      <c r="T163" s="498" t="str">
        <f t="shared" si="27"/>
        <v/>
      </c>
      <c r="U163" s="499" t="str">
        <f t="shared" si="28"/>
        <v/>
      </c>
      <c r="V163" s="537" t="str">
        <f t="shared" si="22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79"/>
      <c r="Z163" s="524" t="str">
        <f>IFERROR(INDEX('G-8 Condition Look up'!$A$3:$H$130,MATCH(S163,'G-8 Condition Look up'!$A$3:$A$130,0),MATCH(Y163,'G-8 Condition Look up'!$A$3:$H$3,0)),"")</f>
        <v/>
      </c>
      <c r="AA163" s="71"/>
      <c r="AB163" s="52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9" t="str">
        <f t="shared" si="23"/>
        <v/>
      </c>
      <c r="AE163" s="82"/>
      <c r="AF163" s="82"/>
      <c r="AG163" s="507" t="str">
        <f t="shared" si="29"/>
        <v/>
      </c>
      <c r="AH163" s="521" t="str">
        <f t="shared" si="30"/>
        <v/>
      </c>
      <c r="AI163" s="522" t="str">
        <f>IF(AH163="Check Data","Check Data",IFERROR(VLOOKUP(AH163,'G-4 Temporal multipliers'!$A$4:$C$36,3,FALSE),""))</f>
        <v/>
      </c>
      <c r="AJ163" s="498" t="str">
        <f>IF(S163="","",VLOOKUP(S163,'G-3 Multipliers'!$A$2:$E$129,4,FALSE))</f>
        <v/>
      </c>
      <c r="AK163" s="507" t="str">
        <f t="shared" si="31"/>
        <v/>
      </c>
      <c r="AL163" s="507" t="str">
        <f t="shared" si="32"/>
        <v/>
      </c>
      <c r="AM163" s="540" t="str">
        <f>IFERROR(IF(F163="","",IF(AH163="Check Data ⚠","Check Data ⚠",VLOOKUP(AL163, 'G-3 Multipliers'!$P$2:$Q$6,2,FALSE))),"")</f>
        <v/>
      </c>
      <c r="AN163" s="513" t="str">
        <f t="shared" si="24"/>
        <v/>
      </c>
      <c r="AO163" s="239"/>
      <c r="AP163" s="240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1" t="str">
        <f>'A-1 Site Habitat Baseline'!AL163</f>
        <v/>
      </c>
      <c r="F164" s="520" t="str">
        <f>IF(E164="","",IF(ISNA(VLOOKUP($E164,'A-1 Site Habitat Baseline'!$D$1:$O$258,4,FALSE)),"",(VLOOKUP($E164,'A-1 Site Habitat Baseline'!$D$1:$O$258,4,FALSE))))</f>
        <v/>
      </c>
      <c r="G164" s="520" t="str">
        <f>IF(E164="","",IF(ISNA(VLOOKUP($E164,'A-1 Site Habitat Baseline'!$D$1:$O$258,5,FALSE)),"",(VLOOKUP($E164,'A-1 Site Habitat Baseline'!$D$1:$O$258,5,FALSE))))</f>
        <v/>
      </c>
      <c r="H164" s="520" t="str">
        <f>IF(E164="","",IF(ISNA(VLOOKUP($E164,'A-1 Site Habitat Baseline'!$D$1:$O$258,6,FALSE)),"",(VLOOKUP($E164,'A-1 Site Habitat Baseline'!$D$1:$O$258,6,FALSE))))</f>
        <v/>
      </c>
      <c r="I164" s="520" t="str">
        <f>IF(E164="","",IF(ISNA(VLOOKUP($E164,'A-1 Site Habitat Baseline'!$D$1:$O$258,7,FALSE)),"",(VLOOKUP($E164,'A-1 Site Habitat Baseline'!$D$1:$O$258,7,FALSE))))</f>
        <v/>
      </c>
      <c r="J164" s="520" t="str">
        <f>IF(E164="","",IF(ISNA(VLOOKUP($E164,'A-1 Site Habitat Baseline'!$D$1:$O$258,8,FALSE)),"",(VLOOKUP($E164,'A-1 Site Habitat Baseline'!$D$1:$O$258,8,FALSE))))</f>
        <v/>
      </c>
      <c r="K164" s="520" t="str">
        <f>IF(E164="","",IF(ISNA(VLOOKUP($E164,'A-1 Site Habitat Baseline'!$D$1:$O$258,9,FALSE)),"",(VLOOKUP($E164,'A-1 Site Habitat Baseline'!$D$1:$O$258,9,FALSE))))</f>
        <v/>
      </c>
      <c r="L164" s="520" t="str">
        <f>IF(E164="","",IF(ISNA(VLOOKUP($E164,'A-1 Site Habitat Baseline'!$D$1:$O$258,11,FALSE)),"",(VLOOKUP($E164,'A-1 Site Habitat Baseline'!$D$1:$O$258,11,FALSE))))</f>
        <v/>
      </c>
      <c r="M164" s="520" t="str">
        <f>IF(E164="","",IF(ISNA(VLOOKUP($E164,'A-1 Site Habitat Baseline'!$D$1:$O$258,12,FALSE)),"",(VLOOKUP($E164,'A-1 Site Habitat Baseline'!$D$1:$O$258,12,FALSE))))</f>
        <v/>
      </c>
      <c r="N164" s="532" t="str">
        <f>IF(E164="","",IF(ISNA(VLOOKUP($E164,'A-1 Site Habitat Baseline'!$D$1:$X$258,14,FALSE)),"",(VLOOKUP($E164,'A-1 Site Habitat Baseline'!$D$1:$X$258,14,FALSE))))</f>
        <v/>
      </c>
      <c r="O164" s="524" t="str">
        <f>IF(E164="","",IF(ISNA(VLOOKUP($E164,'A-1 Site Habitat Baseline'!$D$1:$X$258,16,FALSE)),"",(VLOOKUP($E164,'A-1 Site Habitat Baseline'!$D$1:$X$258,13,FALSE))))</f>
        <v/>
      </c>
      <c r="P164" s="237" t="str">
        <f>IFERROR(INDEX('G-1 All Habitats'!$AG$3:$AG$15,MATCH(Q164,'G-1 All Habitats'!$AF$3:$AF$15,0)),"")</f>
        <v/>
      </c>
      <c r="Q164" s="238" t="str">
        <f t="shared" si="25"/>
        <v/>
      </c>
      <c r="R164" s="238" t="str">
        <f t="shared" si="26"/>
        <v/>
      </c>
      <c r="S164" s="392" t="str">
        <f>IFERROR(INDEX('G-1 All Habitats'!$B$3:$B$129,MATCH(R164,'G-1 All Habitats'!$A$3:$A$129,0)),"")</f>
        <v/>
      </c>
      <c r="T164" s="498" t="str">
        <f t="shared" si="27"/>
        <v/>
      </c>
      <c r="U164" s="499" t="str">
        <f t="shared" si="28"/>
        <v/>
      </c>
      <c r="V164" s="537" t="str">
        <f t="shared" si="22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79"/>
      <c r="Z164" s="524" t="str">
        <f>IFERROR(INDEX('G-8 Condition Look up'!$A$3:$H$130,MATCH(S164,'G-8 Condition Look up'!$A$3:$A$130,0),MATCH(Y164,'G-8 Condition Look up'!$A$3:$H$3,0)),"")</f>
        <v/>
      </c>
      <c r="AA164" s="71"/>
      <c r="AB164" s="52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9" t="str">
        <f t="shared" si="23"/>
        <v/>
      </c>
      <c r="AE164" s="82"/>
      <c r="AF164" s="82"/>
      <c r="AG164" s="507" t="str">
        <f t="shared" si="29"/>
        <v/>
      </c>
      <c r="AH164" s="521" t="str">
        <f t="shared" si="30"/>
        <v/>
      </c>
      <c r="AI164" s="522" t="str">
        <f>IF(AH164="Check Data","Check Data",IFERROR(VLOOKUP(AH164,'G-4 Temporal multipliers'!$A$4:$C$36,3,FALSE),""))</f>
        <v/>
      </c>
      <c r="AJ164" s="498" t="str">
        <f>IF(S164="","",VLOOKUP(S164,'G-3 Multipliers'!$A$2:$E$129,4,FALSE))</f>
        <v/>
      </c>
      <c r="AK164" s="507" t="str">
        <f t="shared" si="31"/>
        <v/>
      </c>
      <c r="AL164" s="507" t="str">
        <f t="shared" si="32"/>
        <v/>
      </c>
      <c r="AM164" s="540" t="str">
        <f>IFERROR(IF(F164="","",IF(AH164="Check Data ⚠","Check Data ⚠",VLOOKUP(AL164, 'G-3 Multipliers'!$P$2:$Q$6,2,FALSE))),"")</f>
        <v/>
      </c>
      <c r="AN164" s="513" t="str">
        <f t="shared" si="24"/>
        <v/>
      </c>
      <c r="AO164" s="239"/>
      <c r="AP164" s="240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1" t="str">
        <f>'A-1 Site Habitat Baseline'!AL164</f>
        <v/>
      </c>
      <c r="F165" s="520" t="str">
        <f>IF(E165="","",IF(ISNA(VLOOKUP($E165,'A-1 Site Habitat Baseline'!$D$1:$O$258,4,FALSE)),"",(VLOOKUP($E165,'A-1 Site Habitat Baseline'!$D$1:$O$258,4,FALSE))))</f>
        <v/>
      </c>
      <c r="G165" s="520" t="str">
        <f>IF(E165="","",IF(ISNA(VLOOKUP($E165,'A-1 Site Habitat Baseline'!$D$1:$O$258,5,FALSE)),"",(VLOOKUP($E165,'A-1 Site Habitat Baseline'!$D$1:$O$258,5,FALSE))))</f>
        <v/>
      </c>
      <c r="H165" s="520" t="str">
        <f>IF(E165="","",IF(ISNA(VLOOKUP($E165,'A-1 Site Habitat Baseline'!$D$1:$O$258,6,FALSE)),"",(VLOOKUP($E165,'A-1 Site Habitat Baseline'!$D$1:$O$258,6,FALSE))))</f>
        <v/>
      </c>
      <c r="I165" s="520" t="str">
        <f>IF(E165="","",IF(ISNA(VLOOKUP($E165,'A-1 Site Habitat Baseline'!$D$1:$O$258,7,FALSE)),"",(VLOOKUP($E165,'A-1 Site Habitat Baseline'!$D$1:$O$258,7,FALSE))))</f>
        <v/>
      </c>
      <c r="J165" s="520" t="str">
        <f>IF(E165="","",IF(ISNA(VLOOKUP($E165,'A-1 Site Habitat Baseline'!$D$1:$O$258,8,FALSE)),"",(VLOOKUP($E165,'A-1 Site Habitat Baseline'!$D$1:$O$258,8,FALSE))))</f>
        <v/>
      </c>
      <c r="K165" s="520" t="str">
        <f>IF(E165="","",IF(ISNA(VLOOKUP($E165,'A-1 Site Habitat Baseline'!$D$1:$O$258,9,FALSE)),"",(VLOOKUP($E165,'A-1 Site Habitat Baseline'!$D$1:$O$258,9,FALSE))))</f>
        <v/>
      </c>
      <c r="L165" s="520" t="str">
        <f>IF(E165="","",IF(ISNA(VLOOKUP($E165,'A-1 Site Habitat Baseline'!$D$1:$O$258,11,FALSE)),"",(VLOOKUP($E165,'A-1 Site Habitat Baseline'!$D$1:$O$258,11,FALSE))))</f>
        <v/>
      </c>
      <c r="M165" s="520" t="str">
        <f>IF(E165="","",IF(ISNA(VLOOKUP($E165,'A-1 Site Habitat Baseline'!$D$1:$O$258,12,FALSE)),"",(VLOOKUP($E165,'A-1 Site Habitat Baseline'!$D$1:$O$258,12,FALSE))))</f>
        <v/>
      </c>
      <c r="N165" s="532" t="str">
        <f>IF(E165="","",IF(ISNA(VLOOKUP($E165,'A-1 Site Habitat Baseline'!$D$1:$X$258,14,FALSE)),"",(VLOOKUP($E165,'A-1 Site Habitat Baseline'!$D$1:$X$258,14,FALSE))))</f>
        <v/>
      </c>
      <c r="O165" s="524" t="str">
        <f>IF(E165="","",IF(ISNA(VLOOKUP($E165,'A-1 Site Habitat Baseline'!$D$1:$X$258,16,FALSE)),"",(VLOOKUP($E165,'A-1 Site Habitat Baseline'!$D$1:$X$258,13,FALSE))))</f>
        <v/>
      </c>
      <c r="P165" s="237" t="str">
        <f>IFERROR(INDEX('G-1 All Habitats'!$AG$3:$AG$15,MATCH(Q165,'G-1 All Habitats'!$AF$3:$AF$15,0)),"")</f>
        <v/>
      </c>
      <c r="Q165" s="238" t="str">
        <f t="shared" si="25"/>
        <v/>
      </c>
      <c r="R165" s="238" t="str">
        <f t="shared" si="26"/>
        <v/>
      </c>
      <c r="S165" s="392" t="str">
        <f>IFERROR(INDEX('G-1 All Habitats'!$B$3:$B$129,MATCH(R165,'G-1 All Habitats'!$A$3:$A$129,0)),"")</f>
        <v/>
      </c>
      <c r="T165" s="498" t="str">
        <f t="shared" si="27"/>
        <v/>
      </c>
      <c r="U165" s="499" t="str">
        <f t="shared" si="28"/>
        <v/>
      </c>
      <c r="V165" s="537" t="str">
        <f t="shared" si="22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79"/>
      <c r="Z165" s="524" t="str">
        <f>IFERROR(INDEX('G-8 Condition Look up'!$A$3:$H$130,MATCH(S165,'G-8 Condition Look up'!$A$3:$A$130,0),MATCH(Y165,'G-8 Condition Look up'!$A$3:$H$3,0)),"")</f>
        <v/>
      </c>
      <c r="AA165" s="71"/>
      <c r="AB165" s="52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9" t="str">
        <f t="shared" si="23"/>
        <v/>
      </c>
      <c r="AE165" s="82"/>
      <c r="AF165" s="82"/>
      <c r="AG165" s="507" t="str">
        <f t="shared" si="29"/>
        <v/>
      </c>
      <c r="AH165" s="521" t="str">
        <f t="shared" si="30"/>
        <v/>
      </c>
      <c r="AI165" s="522" t="str">
        <f>IF(AH165="Check Data","Check Data",IFERROR(VLOOKUP(AH165,'G-4 Temporal multipliers'!$A$4:$C$36,3,FALSE),""))</f>
        <v/>
      </c>
      <c r="AJ165" s="498" t="str">
        <f>IF(S165="","",VLOOKUP(S165,'G-3 Multipliers'!$A$2:$E$129,4,FALSE))</f>
        <v/>
      </c>
      <c r="AK165" s="507" t="str">
        <f t="shared" si="31"/>
        <v/>
      </c>
      <c r="AL165" s="507" t="str">
        <f t="shared" si="32"/>
        <v/>
      </c>
      <c r="AM165" s="540" t="str">
        <f>IFERROR(IF(F165="","",IF(AH165="Check Data ⚠","Check Data ⚠",VLOOKUP(AL165, 'G-3 Multipliers'!$P$2:$Q$6,2,FALSE))),"")</f>
        <v/>
      </c>
      <c r="AN165" s="513" t="str">
        <f t="shared" si="24"/>
        <v/>
      </c>
      <c r="AO165" s="239"/>
      <c r="AP165" s="240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1" t="str">
        <f>'A-1 Site Habitat Baseline'!AL165</f>
        <v/>
      </c>
      <c r="F166" s="520" t="str">
        <f>IF(E166="","",IF(ISNA(VLOOKUP($E166,'A-1 Site Habitat Baseline'!$D$1:$O$258,4,FALSE)),"",(VLOOKUP($E166,'A-1 Site Habitat Baseline'!$D$1:$O$258,4,FALSE))))</f>
        <v/>
      </c>
      <c r="G166" s="520" t="str">
        <f>IF(E166="","",IF(ISNA(VLOOKUP($E166,'A-1 Site Habitat Baseline'!$D$1:$O$258,5,FALSE)),"",(VLOOKUP($E166,'A-1 Site Habitat Baseline'!$D$1:$O$258,5,FALSE))))</f>
        <v/>
      </c>
      <c r="H166" s="520" t="str">
        <f>IF(E166="","",IF(ISNA(VLOOKUP($E166,'A-1 Site Habitat Baseline'!$D$1:$O$258,6,FALSE)),"",(VLOOKUP($E166,'A-1 Site Habitat Baseline'!$D$1:$O$258,6,FALSE))))</f>
        <v/>
      </c>
      <c r="I166" s="520" t="str">
        <f>IF(E166="","",IF(ISNA(VLOOKUP($E166,'A-1 Site Habitat Baseline'!$D$1:$O$258,7,FALSE)),"",(VLOOKUP($E166,'A-1 Site Habitat Baseline'!$D$1:$O$258,7,FALSE))))</f>
        <v/>
      </c>
      <c r="J166" s="520" t="str">
        <f>IF(E166="","",IF(ISNA(VLOOKUP($E166,'A-1 Site Habitat Baseline'!$D$1:$O$258,8,FALSE)),"",(VLOOKUP($E166,'A-1 Site Habitat Baseline'!$D$1:$O$258,8,FALSE))))</f>
        <v/>
      </c>
      <c r="K166" s="520" t="str">
        <f>IF(E166="","",IF(ISNA(VLOOKUP($E166,'A-1 Site Habitat Baseline'!$D$1:$O$258,9,FALSE)),"",(VLOOKUP($E166,'A-1 Site Habitat Baseline'!$D$1:$O$258,9,FALSE))))</f>
        <v/>
      </c>
      <c r="L166" s="520" t="str">
        <f>IF(E166="","",IF(ISNA(VLOOKUP($E166,'A-1 Site Habitat Baseline'!$D$1:$O$258,11,FALSE)),"",(VLOOKUP($E166,'A-1 Site Habitat Baseline'!$D$1:$O$258,11,FALSE))))</f>
        <v/>
      </c>
      <c r="M166" s="520" t="str">
        <f>IF(E166="","",IF(ISNA(VLOOKUP($E166,'A-1 Site Habitat Baseline'!$D$1:$O$258,12,FALSE)),"",(VLOOKUP($E166,'A-1 Site Habitat Baseline'!$D$1:$O$258,12,FALSE))))</f>
        <v/>
      </c>
      <c r="N166" s="532" t="str">
        <f>IF(E166="","",IF(ISNA(VLOOKUP($E166,'A-1 Site Habitat Baseline'!$D$1:$X$258,14,FALSE)),"",(VLOOKUP($E166,'A-1 Site Habitat Baseline'!$D$1:$X$258,14,FALSE))))</f>
        <v/>
      </c>
      <c r="O166" s="524" t="str">
        <f>IF(E166="","",IF(ISNA(VLOOKUP($E166,'A-1 Site Habitat Baseline'!$D$1:$X$258,16,FALSE)),"",(VLOOKUP($E166,'A-1 Site Habitat Baseline'!$D$1:$X$258,13,FALSE))))</f>
        <v/>
      </c>
      <c r="P166" s="237" t="str">
        <f>IFERROR(INDEX('G-1 All Habitats'!$AG$3:$AG$15,MATCH(Q166,'G-1 All Habitats'!$AF$3:$AF$15,0)),"")</f>
        <v/>
      </c>
      <c r="Q166" s="238" t="str">
        <f t="shared" si="25"/>
        <v/>
      </c>
      <c r="R166" s="238" t="str">
        <f t="shared" si="26"/>
        <v/>
      </c>
      <c r="S166" s="392" t="str">
        <f>IFERROR(INDEX('G-1 All Habitats'!$B$3:$B$129,MATCH(R166,'G-1 All Habitats'!$A$3:$A$129,0)),"")</f>
        <v/>
      </c>
      <c r="T166" s="498" t="str">
        <f t="shared" si="27"/>
        <v/>
      </c>
      <c r="U166" s="499" t="str">
        <f t="shared" si="28"/>
        <v/>
      </c>
      <c r="V166" s="537" t="str">
        <f t="shared" si="22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79"/>
      <c r="Z166" s="524" t="str">
        <f>IFERROR(INDEX('G-8 Condition Look up'!$A$3:$H$130,MATCH(S166,'G-8 Condition Look up'!$A$3:$A$130,0),MATCH(Y166,'G-8 Condition Look up'!$A$3:$H$3,0)),"")</f>
        <v/>
      </c>
      <c r="AA166" s="71"/>
      <c r="AB166" s="52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9" t="str">
        <f t="shared" si="23"/>
        <v/>
      </c>
      <c r="AE166" s="82"/>
      <c r="AF166" s="82"/>
      <c r="AG166" s="507" t="str">
        <f t="shared" si="29"/>
        <v/>
      </c>
      <c r="AH166" s="521" t="str">
        <f t="shared" si="30"/>
        <v/>
      </c>
      <c r="AI166" s="522" t="str">
        <f>IF(AH166="Check Data","Check Data",IFERROR(VLOOKUP(AH166,'G-4 Temporal multipliers'!$A$4:$C$36,3,FALSE),""))</f>
        <v/>
      </c>
      <c r="AJ166" s="498" t="str">
        <f>IF(S166="","",VLOOKUP(S166,'G-3 Multipliers'!$A$2:$E$129,4,FALSE))</f>
        <v/>
      </c>
      <c r="AK166" s="507" t="str">
        <f t="shared" si="31"/>
        <v/>
      </c>
      <c r="AL166" s="507" t="str">
        <f t="shared" si="32"/>
        <v/>
      </c>
      <c r="AM166" s="540" t="str">
        <f>IFERROR(IF(F166="","",IF(AH166="Check Data ⚠","Check Data ⚠",VLOOKUP(AL166, 'G-3 Multipliers'!$P$2:$Q$6,2,FALSE))),"")</f>
        <v/>
      </c>
      <c r="AN166" s="513" t="str">
        <f t="shared" si="24"/>
        <v/>
      </c>
      <c r="AO166" s="239"/>
      <c r="AP166" s="240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1" t="str">
        <f>'A-1 Site Habitat Baseline'!AL166</f>
        <v/>
      </c>
      <c r="F167" s="520" t="str">
        <f>IF(E167="","",IF(ISNA(VLOOKUP($E167,'A-1 Site Habitat Baseline'!$D$1:$O$258,4,FALSE)),"",(VLOOKUP($E167,'A-1 Site Habitat Baseline'!$D$1:$O$258,4,FALSE))))</f>
        <v/>
      </c>
      <c r="G167" s="520" t="str">
        <f>IF(E167="","",IF(ISNA(VLOOKUP($E167,'A-1 Site Habitat Baseline'!$D$1:$O$258,5,FALSE)),"",(VLOOKUP($E167,'A-1 Site Habitat Baseline'!$D$1:$O$258,5,FALSE))))</f>
        <v/>
      </c>
      <c r="H167" s="520" t="str">
        <f>IF(E167="","",IF(ISNA(VLOOKUP($E167,'A-1 Site Habitat Baseline'!$D$1:$O$258,6,FALSE)),"",(VLOOKUP($E167,'A-1 Site Habitat Baseline'!$D$1:$O$258,6,FALSE))))</f>
        <v/>
      </c>
      <c r="I167" s="520" t="str">
        <f>IF(E167="","",IF(ISNA(VLOOKUP($E167,'A-1 Site Habitat Baseline'!$D$1:$O$258,7,FALSE)),"",(VLOOKUP($E167,'A-1 Site Habitat Baseline'!$D$1:$O$258,7,FALSE))))</f>
        <v/>
      </c>
      <c r="J167" s="520" t="str">
        <f>IF(E167="","",IF(ISNA(VLOOKUP($E167,'A-1 Site Habitat Baseline'!$D$1:$O$258,8,FALSE)),"",(VLOOKUP($E167,'A-1 Site Habitat Baseline'!$D$1:$O$258,8,FALSE))))</f>
        <v/>
      </c>
      <c r="K167" s="520" t="str">
        <f>IF(E167="","",IF(ISNA(VLOOKUP($E167,'A-1 Site Habitat Baseline'!$D$1:$O$258,9,FALSE)),"",(VLOOKUP($E167,'A-1 Site Habitat Baseline'!$D$1:$O$258,9,FALSE))))</f>
        <v/>
      </c>
      <c r="L167" s="520" t="str">
        <f>IF(E167="","",IF(ISNA(VLOOKUP($E167,'A-1 Site Habitat Baseline'!$D$1:$O$258,11,FALSE)),"",(VLOOKUP($E167,'A-1 Site Habitat Baseline'!$D$1:$O$258,11,FALSE))))</f>
        <v/>
      </c>
      <c r="M167" s="520" t="str">
        <f>IF(E167="","",IF(ISNA(VLOOKUP($E167,'A-1 Site Habitat Baseline'!$D$1:$O$258,12,FALSE)),"",(VLOOKUP($E167,'A-1 Site Habitat Baseline'!$D$1:$O$258,12,FALSE))))</f>
        <v/>
      </c>
      <c r="N167" s="532" t="str">
        <f>IF(E167="","",IF(ISNA(VLOOKUP($E167,'A-1 Site Habitat Baseline'!$D$1:$X$258,14,FALSE)),"",(VLOOKUP($E167,'A-1 Site Habitat Baseline'!$D$1:$X$258,14,FALSE))))</f>
        <v/>
      </c>
      <c r="O167" s="524" t="str">
        <f>IF(E167="","",IF(ISNA(VLOOKUP($E167,'A-1 Site Habitat Baseline'!$D$1:$X$258,16,FALSE)),"",(VLOOKUP($E167,'A-1 Site Habitat Baseline'!$D$1:$X$258,13,FALSE))))</f>
        <v/>
      </c>
      <c r="P167" s="237" t="str">
        <f>IFERROR(INDEX('G-1 All Habitats'!$AG$3:$AG$15,MATCH(Q167,'G-1 All Habitats'!$AF$3:$AF$15,0)),"")</f>
        <v/>
      </c>
      <c r="Q167" s="238" t="str">
        <f t="shared" si="25"/>
        <v/>
      </c>
      <c r="R167" s="238" t="str">
        <f t="shared" si="26"/>
        <v/>
      </c>
      <c r="S167" s="392" t="str">
        <f>IFERROR(INDEX('G-1 All Habitats'!$B$3:$B$129,MATCH(R167,'G-1 All Habitats'!$A$3:$A$129,0)),"")</f>
        <v/>
      </c>
      <c r="T167" s="498" t="str">
        <f t="shared" si="27"/>
        <v/>
      </c>
      <c r="U167" s="499" t="str">
        <f t="shared" si="28"/>
        <v/>
      </c>
      <c r="V167" s="537" t="str">
        <f t="shared" si="22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79"/>
      <c r="Z167" s="524" t="str">
        <f>IFERROR(INDEX('G-8 Condition Look up'!$A$3:$H$130,MATCH(S167,'G-8 Condition Look up'!$A$3:$A$130,0),MATCH(Y167,'G-8 Condition Look up'!$A$3:$H$3,0)),"")</f>
        <v/>
      </c>
      <c r="AA167" s="71"/>
      <c r="AB167" s="52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9" t="str">
        <f t="shared" si="23"/>
        <v/>
      </c>
      <c r="AE167" s="82"/>
      <c r="AF167" s="82"/>
      <c r="AG167" s="507" t="str">
        <f t="shared" si="29"/>
        <v/>
      </c>
      <c r="AH167" s="521" t="str">
        <f t="shared" si="30"/>
        <v/>
      </c>
      <c r="AI167" s="522" t="str">
        <f>IF(AH167="Check Data","Check Data",IFERROR(VLOOKUP(AH167,'G-4 Temporal multipliers'!$A$4:$C$36,3,FALSE),""))</f>
        <v/>
      </c>
      <c r="AJ167" s="498" t="str">
        <f>IF(S167="","",VLOOKUP(S167,'G-3 Multipliers'!$A$2:$E$129,4,FALSE))</f>
        <v/>
      </c>
      <c r="AK167" s="507" t="str">
        <f t="shared" si="31"/>
        <v/>
      </c>
      <c r="AL167" s="507" t="str">
        <f t="shared" si="32"/>
        <v/>
      </c>
      <c r="AM167" s="540" t="str">
        <f>IFERROR(IF(F167="","",IF(AH167="Check Data ⚠","Check Data ⚠",VLOOKUP(AL167, 'G-3 Multipliers'!$P$2:$Q$6,2,FALSE))),"")</f>
        <v/>
      </c>
      <c r="AN167" s="513" t="str">
        <f t="shared" si="24"/>
        <v/>
      </c>
      <c r="AO167" s="239"/>
      <c r="AP167" s="240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1" t="str">
        <f>'A-1 Site Habitat Baseline'!AL167</f>
        <v/>
      </c>
      <c r="F168" s="520" t="str">
        <f>IF(E168="","",IF(ISNA(VLOOKUP($E168,'A-1 Site Habitat Baseline'!$D$1:$O$258,4,FALSE)),"",(VLOOKUP($E168,'A-1 Site Habitat Baseline'!$D$1:$O$258,4,FALSE))))</f>
        <v/>
      </c>
      <c r="G168" s="520" t="str">
        <f>IF(E168="","",IF(ISNA(VLOOKUP($E168,'A-1 Site Habitat Baseline'!$D$1:$O$258,5,FALSE)),"",(VLOOKUP($E168,'A-1 Site Habitat Baseline'!$D$1:$O$258,5,FALSE))))</f>
        <v/>
      </c>
      <c r="H168" s="520" t="str">
        <f>IF(E168="","",IF(ISNA(VLOOKUP($E168,'A-1 Site Habitat Baseline'!$D$1:$O$258,6,FALSE)),"",(VLOOKUP($E168,'A-1 Site Habitat Baseline'!$D$1:$O$258,6,FALSE))))</f>
        <v/>
      </c>
      <c r="I168" s="520" t="str">
        <f>IF(E168="","",IF(ISNA(VLOOKUP($E168,'A-1 Site Habitat Baseline'!$D$1:$O$258,7,FALSE)),"",(VLOOKUP($E168,'A-1 Site Habitat Baseline'!$D$1:$O$258,7,FALSE))))</f>
        <v/>
      </c>
      <c r="J168" s="520" t="str">
        <f>IF(E168="","",IF(ISNA(VLOOKUP($E168,'A-1 Site Habitat Baseline'!$D$1:$O$258,8,FALSE)),"",(VLOOKUP($E168,'A-1 Site Habitat Baseline'!$D$1:$O$258,8,FALSE))))</f>
        <v/>
      </c>
      <c r="K168" s="520" t="str">
        <f>IF(E168="","",IF(ISNA(VLOOKUP($E168,'A-1 Site Habitat Baseline'!$D$1:$O$258,9,FALSE)),"",(VLOOKUP($E168,'A-1 Site Habitat Baseline'!$D$1:$O$258,9,FALSE))))</f>
        <v/>
      </c>
      <c r="L168" s="520" t="str">
        <f>IF(E168="","",IF(ISNA(VLOOKUP($E168,'A-1 Site Habitat Baseline'!$D$1:$O$258,11,FALSE)),"",(VLOOKUP($E168,'A-1 Site Habitat Baseline'!$D$1:$O$258,11,FALSE))))</f>
        <v/>
      </c>
      <c r="M168" s="520" t="str">
        <f>IF(E168="","",IF(ISNA(VLOOKUP($E168,'A-1 Site Habitat Baseline'!$D$1:$O$258,12,FALSE)),"",(VLOOKUP($E168,'A-1 Site Habitat Baseline'!$D$1:$O$258,12,FALSE))))</f>
        <v/>
      </c>
      <c r="N168" s="532" t="str">
        <f>IF(E168="","",IF(ISNA(VLOOKUP($E168,'A-1 Site Habitat Baseline'!$D$1:$X$258,14,FALSE)),"",(VLOOKUP($E168,'A-1 Site Habitat Baseline'!$D$1:$X$258,14,FALSE))))</f>
        <v/>
      </c>
      <c r="O168" s="524" t="str">
        <f>IF(E168="","",IF(ISNA(VLOOKUP($E168,'A-1 Site Habitat Baseline'!$D$1:$X$258,16,FALSE)),"",(VLOOKUP($E168,'A-1 Site Habitat Baseline'!$D$1:$X$258,13,FALSE))))</f>
        <v/>
      </c>
      <c r="P168" s="237" t="str">
        <f>IFERROR(INDEX('G-1 All Habitats'!$AG$3:$AG$15,MATCH(Q168,'G-1 All Habitats'!$AF$3:$AF$15,0)),"")</f>
        <v/>
      </c>
      <c r="Q168" s="238" t="str">
        <f t="shared" si="25"/>
        <v/>
      </c>
      <c r="R168" s="238" t="str">
        <f t="shared" si="26"/>
        <v/>
      </c>
      <c r="S168" s="392" t="str">
        <f>IFERROR(INDEX('G-1 All Habitats'!$B$3:$B$129,MATCH(R168,'G-1 All Habitats'!$A$3:$A$129,0)),"")</f>
        <v/>
      </c>
      <c r="T168" s="498" t="str">
        <f t="shared" si="27"/>
        <v/>
      </c>
      <c r="U168" s="499" t="str">
        <f t="shared" si="28"/>
        <v/>
      </c>
      <c r="V168" s="537" t="str">
        <f t="shared" si="22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79"/>
      <c r="Z168" s="524" t="str">
        <f>IFERROR(INDEX('G-8 Condition Look up'!$A$3:$H$130,MATCH(S168,'G-8 Condition Look up'!$A$3:$A$130,0),MATCH(Y168,'G-8 Condition Look up'!$A$3:$H$3,0)),"")</f>
        <v/>
      </c>
      <c r="AA168" s="71"/>
      <c r="AB168" s="52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9" t="str">
        <f t="shared" si="23"/>
        <v/>
      </c>
      <c r="AE168" s="82"/>
      <c r="AF168" s="82"/>
      <c r="AG168" s="507" t="str">
        <f t="shared" si="29"/>
        <v/>
      </c>
      <c r="AH168" s="521" t="str">
        <f t="shared" si="30"/>
        <v/>
      </c>
      <c r="AI168" s="522" t="str">
        <f>IF(AH168="Check Data","Check Data",IFERROR(VLOOKUP(AH168,'G-4 Temporal multipliers'!$A$4:$C$36,3,FALSE),""))</f>
        <v/>
      </c>
      <c r="AJ168" s="498" t="str">
        <f>IF(S168="","",VLOOKUP(S168,'G-3 Multipliers'!$A$2:$E$129,4,FALSE))</f>
        <v/>
      </c>
      <c r="AK168" s="507" t="str">
        <f t="shared" si="31"/>
        <v/>
      </c>
      <c r="AL168" s="507" t="str">
        <f t="shared" si="32"/>
        <v/>
      </c>
      <c r="AM168" s="540" t="str">
        <f>IFERROR(IF(F168="","",IF(AH168="Check Data ⚠","Check Data ⚠",VLOOKUP(AL168, 'G-3 Multipliers'!$P$2:$Q$6,2,FALSE))),"")</f>
        <v/>
      </c>
      <c r="AN168" s="513" t="str">
        <f t="shared" si="24"/>
        <v/>
      </c>
      <c r="AO168" s="239"/>
      <c r="AP168" s="240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1" t="str">
        <f>'A-1 Site Habitat Baseline'!AL168</f>
        <v/>
      </c>
      <c r="F169" s="520" t="str">
        <f>IF(E169="","",IF(ISNA(VLOOKUP($E169,'A-1 Site Habitat Baseline'!$D$1:$O$258,4,FALSE)),"",(VLOOKUP($E169,'A-1 Site Habitat Baseline'!$D$1:$O$258,4,FALSE))))</f>
        <v/>
      </c>
      <c r="G169" s="520" t="str">
        <f>IF(E169="","",IF(ISNA(VLOOKUP($E169,'A-1 Site Habitat Baseline'!$D$1:$O$258,5,FALSE)),"",(VLOOKUP($E169,'A-1 Site Habitat Baseline'!$D$1:$O$258,5,FALSE))))</f>
        <v/>
      </c>
      <c r="H169" s="520" t="str">
        <f>IF(E169="","",IF(ISNA(VLOOKUP($E169,'A-1 Site Habitat Baseline'!$D$1:$O$258,6,FALSE)),"",(VLOOKUP($E169,'A-1 Site Habitat Baseline'!$D$1:$O$258,6,FALSE))))</f>
        <v/>
      </c>
      <c r="I169" s="520" t="str">
        <f>IF(E169="","",IF(ISNA(VLOOKUP($E169,'A-1 Site Habitat Baseline'!$D$1:$O$258,7,FALSE)),"",(VLOOKUP($E169,'A-1 Site Habitat Baseline'!$D$1:$O$258,7,FALSE))))</f>
        <v/>
      </c>
      <c r="J169" s="520" t="str">
        <f>IF(E169="","",IF(ISNA(VLOOKUP($E169,'A-1 Site Habitat Baseline'!$D$1:$O$258,8,FALSE)),"",(VLOOKUP($E169,'A-1 Site Habitat Baseline'!$D$1:$O$258,8,FALSE))))</f>
        <v/>
      </c>
      <c r="K169" s="520" t="str">
        <f>IF(E169="","",IF(ISNA(VLOOKUP($E169,'A-1 Site Habitat Baseline'!$D$1:$O$258,9,FALSE)),"",(VLOOKUP($E169,'A-1 Site Habitat Baseline'!$D$1:$O$258,9,FALSE))))</f>
        <v/>
      </c>
      <c r="L169" s="520" t="str">
        <f>IF(E169="","",IF(ISNA(VLOOKUP($E169,'A-1 Site Habitat Baseline'!$D$1:$O$258,11,FALSE)),"",(VLOOKUP($E169,'A-1 Site Habitat Baseline'!$D$1:$O$258,11,FALSE))))</f>
        <v/>
      </c>
      <c r="M169" s="520" t="str">
        <f>IF(E169="","",IF(ISNA(VLOOKUP($E169,'A-1 Site Habitat Baseline'!$D$1:$O$258,12,FALSE)),"",(VLOOKUP($E169,'A-1 Site Habitat Baseline'!$D$1:$O$258,12,FALSE))))</f>
        <v/>
      </c>
      <c r="N169" s="532" t="str">
        <f>IF(E169="","",IF(ISNA(VLOOKUP($E169,'A-1 Site Habitat Baseline'!$D$1:$X$258,14,FALSE)),"",(VLOOKUP($E169,'A-1 Site Habitat Baseline'!$D$1:$X$258,14,FALSE))))</f>
        <v/>
      </c>
      <c r="O169" s="524" t="str">
        <f>IF(E169="","",IF(ISNA(VLOOKUP($E169,'A-1 Site Habitat Baseline'!$D$1:$X$258,16,FALSE)),"",(VLOOKUP($E169,'A-1 Site Habitat Baseline'!$D$1:$X$258,13,FALSE))))</f>
        <v/>
      </c>
      <c r="P169" s="237" t="str">
        <f>IFERROR(INDEX('G-1 All Habitats'!$AG$3:$AG$15,MATCH(Q169,'G-1 All Habitats'!$AF$3:$AF$15,0)),"")</f>
        <v/>
      </c>
      <c r="Q169" s="238" t="str">
        <f t="shared" si="25"/>
        <v/>
      </c>
      <c r="R169" s="238" t="str">
        <f t="shared" si="26"/>
        <v/>
      </c>
      <c r="S169" s="392" t="str">
        <f>IFERROR(INDEX('G-1 All Habitats'!$B$3:$B$129,MATCH(R169,'G-1 All Habitats'!$A$3:$A$129,0)),"")</f>
        <v/>
      </c>
      <c r="T169" s="498" t="str">
        <f t="shared" si="27"/>
        <v/>
      </c>
      <c r="U169" s="499" t="str">
        <f t="shared" si="28"/>
        <v/>
      </c>
      <c r="V169" s="537" t="str">
        <f t="shared" si="22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79"/>
      <c r="Z169" s="524" t="str">
        <f>IFERROR(INDEX('G-8 Condition Look up'!$A$3:$H$130,MATCH(S169,'G-8 Condition Look up'!$A$3:$A$130,0),MATCH(Y169,'G-8 Condition Look up'!$A$3:$H$3,0)),"")</f>
        <v/>
      </c>
      <c r="AA169" s="71"/>
      <c r="AB169" s="52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9" t="str">
        <f t="shared" si="23"/>
        <v/>
      </c>
      <c r="AE169" s="82"/>
      <c r="AF169" s="82"/>
      <c r="AG169" s="507" t="str">
        <f t="shared" si="29"/>
        <v/>
      </c>
      <c r="AH169" s="521" t="str">
        <f t="shared" si="30"/>
        <v/>
      </c>
      <c r="AI169" s="522" t="str">
        <f>IF(AH169="Check Data","Check Data",IFERROR(VLOOKUP(AH169,'G-4 Temporal multipliers'!$A$4:$C$36,3,FALSE),""))</f>
        <v/>
      </c>
      <c r="AJ169" s="498" t="str">
        <f>IF(S169="","",VLOOKUP(S169,'G-3 Multipliers'!$A$2:$E$129,4,FALSE))</f>
        <v/>
      </c>
      <c r="AK169" s="507" t="str">
        <f t="shared" si="31"/>
        <v/>
      </c>
      <c r="AL169" s="507" t="str">
        <f t="shared" si="32"/>
        <v/>
      </c>
      <c r="AM169" s="540" t="str">
        <f>IFERROR(IF(F169="","",IF(AH169="Check Data ⚠","Check Data ⚠",VLOOKUP(AL169, 'G-3 Multipliers'!$P$2:$Q$6,2,FALSE))),"")</f>
        <v/>
      </c>
      <c r="AN169" s="513" t="str">
        <f t="shared" si="24"/>
        <v/>
      </c>
      <c r="AO169" s="239"/>
      <c r="AP169" s="240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1" t="str">
        <f>'A-1 Site Habitat Baseline'!AL169</f>
        <v/>
      </c>
      <c r="F170" s="520" t="str">
        <f>IF(E170="","",IF(ISNA(VLOOKUP($E170,'A-1 Site Habitat Baseline'!$D$1:$O$258,4,FALSE)),"",(VLOOKUP($E170,'A-1 Site Habitat Baseline'!$D$1:$O$258,4,FALSE))))</f>
        <v/>
      </c>
      <c r="G170" s="520" t="str">
        <f>IF(E170="","",IF(ISNA(VLOOKUP($E170,'A-1 Site Habitat Baseline'!$D$1:$O$258,5,FALSE)),"",(VLOOKUP($E170,'A-1 Site Habitat Baseline'!$D$1:$O$258,5,FALSE))))</f>
        <v/>
      </c>
      <c r="H170" s="520" t="str">
        <f>IF(E170="","",IF(ISNA(VLOOKUP($E170,'A-1 Site Habitat Baseline'!$D$1:$O$258,6,FALSE)),"",(VLOOKUP($E170,'A-1 Site Habitat Baseline'!$D$1:$O$258,6,FALSE))))</f>
        <v/>
      </c>
      <c r="I170" s="520" t="str">
        <f>IF(E170="","",IF(ISNA(VLOOKUP($E170,'A-1 Site Habitat Baseline'!$D$1:$O$258,7,FALSE)),"",(VLOOKUP($E170,'A-1 Site Habitat Baseline'!$D$1:$O$258,7,FALSE))))</f>
        <v/>
      </c>
      <c r="J170" s="520" t="str">
        <f>IF(E170="","",IF(ISNA(VLOOKUP($E170,'A-1 Site Habitat Baseline'!$D$1:$O$258,8,FALSE)),"",(VLOOKUP($E170,'A-1 Site Habitat Baseline'!$D$1:$O$258,8,FALSE))))</f>
        <v/>
      </c>
      <c r="K170" s="520" t="str">
        <f>IF(E170="","",IF(ISNA(VLOOKUP($E170,'A-1 Site Habitat Baseline'!$D$1:$O$258,9,FALSE)),"",(VLOOKUP($E170,'A-1 Site Habitat Baseline'!$D$1:$O$258,9,FALSE))))</f>
        <v/>
      </c>
      <c r="L170" s="520" t="str">
        <f>IF(E170="","",IF(ISNA(VLOOKUP($E170,'A-1 Site Habitat Baseline'!$D$1:$O$258,11,FALSE)),"",(VLOOKUP($E170,'A-1 Site Habitat Baseline'!$D$1:$O$258,11,FALSE))))</f>
        <v/>
      </c>
      <c r="M170" s="520" t="str">
        <f>IF(E170="","",IF(ISNA(VLOOKUP($E170,'A-1 Site Habitat Baseline'!$D$1:$O$258,12,FALSE)),"",(VLOOKUP($E170,'A-1 Site Habitat Baseline'!$D$1:$O$258,12,FALSE))))</f>
        <v/>
      </c>
      <c r="N170" s="532" t="str">
        <f>IF(E170="","",IF(ISNA(VLOOKUP($E170,'A-1 Site Habitat Baseline'!$D$1:$X$258,14,FALSE)),"",(VLOOKUP($E170,'A-1 Site Habitat Baseline'!$D$1:$X$258,14,FALSE))))</f>
        <v/>
      </c>
      <c r="O170" s="524" t="str">
        <f>IF(E170="","",IF(ISNA(VLOOKUP($E170,'A-1 Site Habitat Baseline'!$D$1:$X$258,16,FALSE)),"",(VLOOKUP($E170,'A-1 Site Habitat Baseline'!$D$1:$X$258,13,FALSE))))</f>
        <v/>
      </c>
      <c r="P170" s="237" t="str">
        <f>IFERROR(INDEX('G-1 All Habitats'!$AG$3:$AG$15,MATCH(Q170,'G-1 All Habitats'!$AF$3:$AF$15,0)),"")</f>
        <v/>
      </c>
      <c r="Q170" s="238" t="str">
        <f t="shared" si="25"/>
        <v/>
      </c>
      <c r="R170" s="238" t="str">
        <f t="shared" si="26"/>
        <v/>
      </c>
      <c r="S170" s="392" t="str">
        <f>IFERROR(INDEX('G-1 All Habitats'!$B$3:$B$129,MATCH(R170,'G-1 All Habitats'!$A$3:$A$129,0)),"")</f>
        <v/>
      </c>
      <c r="T170" s="498" t="str">
        <f t="shared" si="27"/>
        <v/>
      </c>
      <c r="U170" s="499" t="str">
        <f t="shared" si="28"/>
        <v/>
      </c>
      <c r="V170" s="537" t="str">
        <f t="shared" si="22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79"/>
      <c r="Z170" s="524" t="str">
        <f>IFERROR(INDEX('G-8 Condition Look up'!$A$3:$H$130,MATCH(S170,'G-8 Condition Look up'!$A$3:$A$130,0),MATCH(Y170,'G-8 Condition Look up'!$A$3:$H$3,0)),"")</f>
        <v/>
      </c>
      <c r="AA170" s="71"/>
      <c r="AB170" s="52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9" t="str">
        <f t="shared" si="23"/>
        <v/>
      </c>
      <c r="AE170" s="82"/>
      <c r="AF170" s="82"/>
      <c r="AG170" s="507" t="str">
        <f t="shared" si="29"/>
        <v/>
      </c>
      <c r="AH170" s="521" t="str">
        <f t="shared" si="30"/>
        <v/>
      </c>
      <c r="AI170" s="522" t="str">
        <f>IF(AH170="Check Data","Check Data",IFERROR(VLOOKUP(AH170,'G-4 Temporal multipliers'!$A$4:$C$36,3,FALSE),""))</f>
        <v/>
      </c>
      <c r="AJ170" s="498" t="str">
        <f>IF(S170="","",VLOOKUP(S170,'G-3 Multipliers'!$A$2:$E$129,4,FALSE))</f>
        <v/>
      </c>
      <c r="AK170" s="507" t="str">
        <f t="shared" si="31"/>
        <v/>
      </c>
      <c r="AL170" s="507" t="str">
        <f t="shared" si="32"/>
        <v/>
      </c>
      <c r="AM170" s="540" t="str">
        <f>IFERROR(IF(F170="","",IF(AH170="Check Data ⚠","Check Data ⚠",VLOOKUP(AL170, 'G-3 Multipliers'!$P$2:$Q$6,2,FALSE))),"")</f>
        <v/>
      </c>
      <c r="AN170" s="513" t="str">
        <f t="shared" si="24"/>
        <v/>
      </c>
      <c r="AO170" s="239"/>
      <c r="AP170" s="240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1" t="str">
        <f>'A-1 Site Habitat Baseline'!AL170</f>
        <v/>
      </c>
      <c r="F171" s="520" t="str">
        <f>IF(E171="","",IF(ISNA(VLOOKUP($E171,'A-1 Site Habitat Baseline'!$D$1:$O$258,4,FALSE)),"",(VLOOKUP($E171,'A-1 Site Habitat Baseline'!$D$1:$O$258,4,FALSE))))</f>
        <v/>
      </c>
      <c r="G171" s="520" t="str">
        <f>IF(E171="","",IF(ISNA(VLOOKUP($E171,'A-1 Site Habitat Baseline'!$D$1:$O$258,5,FALSE)),"",(VLOOKUP($E171,'A-1 Site Habitat Baseline'!$D$1:$O$258,5,FALSE))))</f>
        <v/>
      </c>
      <c r="H171" s="520" t="str">
        <f>IF(E171="","",IF(ISNA(VLOOKUP($E171,'A-1 Site Habitat Baseline'!$D$1:$O$258,6,FALSE)),"",(VLOOKUP($E171,'A-1 Site Habitat Baseline'!$D$1:$O$258,6,FALSE))))</f>
        <v/>
      </c>
      <c r="I171" s="520" t="str">
        <f>IF(E171="","",IF(ISNA(VLOOKUP($E171,'A-1 Site Habitat Baseline'!$D$1:$O$258,7,FALSE)),"",(VLOOKUP($E171,'A-1 Site Habitat Baseline'!$D$1:$O$258,7,FALSE))))</f>
        <v/>
      </c>
      <c r="J171" s="520" t="str">
        <f>IF(E171="","",IF(ISNA(VLOOKUP($E171,'A-1 Site Habitat Baseline'!$D$1:$O$258,8,FALSE)),"",(VLOOKUP($E171,'A-1 Site Habitat Baseline'!$D$1:$O$258,8,FALSE))))</f>
        <v/>
      </c>
      <c r="K171" s="520" t="str">
        <f>IF(E171="","",IF(ISNA(VLOOKUP($E171,'A-1 Site Habitat Baseline'!$D$1:$O$258,9,FALSE)),"",(VLOOKUP($E171,'A-1 Site Habitat Baseline'!$D$1:$O$258,9,FALSE))))</f>
        <v/>
      </c>
      <c r="L171" s="520" t="str">
        <f>IF(E171="","",IF(ISNA(VLOOKUP($E171,'A-1 Site Habitat Baseline'!$D$1:$O$258,11,FALSE)),"",(VLOOKUP($E171,'A-1 Site Habitat Baseline'!$D$1:$O$258,11,FALSE))))</f>
        <v/>
      </c>
      <c r="M171" s="520" t="str">
        <f>IF(E171="","",IF(ISNA(VLOOKUP($E171,'A-1 Site Habitat Baseline'!$D$1:$O$258,12,FALSE)),"",(VLOOKUP($E171,'A-1 Site Habitat Baseline'!$D$1:$O$258,12,FALSE))))</f>
        <v/>
      </c>
      <c r="N171" s="532" t="str">
        <f>IF(E171="","",IF(ISNA(VLOOKUP($E171,'A-1 Site Habitat Baseline'!$D$1:$X$258,14,FALSE)),"",(VLOOKUP($E171,'A-1 Site Habitat Baseline'!$D$1:$X$258,14,FALSE))))</f>
        <v/>
      </c>
      <c r="O171" s="524" t="str">
        <f>IF(E171="","",IF(ISNA(VLOOKUP($E171,'A-1 Site Habitat Baseline'!$D$1:$X$258,16,FALSE)),"",(VLOOKUP($E171,'A-1 Site Habitat Baseline'!$D$1:$X$258,13,FALSE))))</f>
        <v/>
      </c>
      <c r="P171" s="237" t="str">
        <f>IFERROR(INDEX('G-1 All Habitats'!$AG$3:$AG$15,MATCH(Q171,'G-1 All Habitats'!$AF$3:$AF$15,0)),"")</f>
        <v/>
      </c>
      <c r="Q171" s="238" t="str">
        <f t="shared" si="25"/>
        <v/>
      </c>
      <c r="R171" s="238" t="str">
        <f t="shared" si="26"/>
        <v/>
      </c>
      <c r="S171" s="392" t="str">
        <f>IFERROR(INDEX('G-1 All Habitats'!$B$3:$B$129,MATCH(R171,'G-1 All Habitats'!$A$3:$A$129,0)),"")</f>
        <v/>
      </c>
      <c r="T171" s="498" t="str">
        <f t="shared" si="27"/>
        <v/>
      </c>
      <c r="U171" s="499" t="str">
        <f t="shared" si="28"/>
        <v/>
      </c>
      <c r="V171" s="537" t="str">
        <f t="shared" si="22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79"/>
      <c r="Z171" s="524" t="str">
        <f>IFERROR(INDEX('G-8 Condition Look up'!$A$3:$H$130,MATCH(S171,'G-8 Condition Look up'!$A$3:$A$130,0),MATCH(Y171,'G-8 Condition Look up'!$A$3:$H$3,0)),"")</f>
        <v/>
      </c>
      <c r="AA171" s="71"/>
      <c r="AB171" s="52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9" t="str">
        <f t="shared" si="23"/>
        <v/>
      </c>
      <c r="AE171" s="82"/>
      <c r="AF171" s="82"/>
      <c r="AG171" s="507" t="str">
        <f t="shared" si="29"/>
        <v/>
      </c>
      <c r="AH171" s="521" t="str">
        <f t="shared" si="30"/>
        <v/>
      </c>
      <c r="AI171" s="522" t="str">
        <f>IF(AH171="Check Data","Check Data",IFERROR(VLOOKUP(AH171,'G-4 Temporal multipliers'!$A$4:$C$36,3,FALSE),""))</f>
        <v/>
      </c>
      <c r="AJ171" s="498" t="str">
        <f>IF(S171="","",VLOOKUP(S171,'G-3 Multipliers'!$A$2:$E$129,4,FALSE))</f>
        <v/>
      </c>
      <c r="AK171" s="507" t="str">
        <f t="shared" si="31"/>
        <v/>
      </c>
      <c r="AL171" s="507" t="str">
        <f t="shared" si="32"/>
        <v/>
      </c>
      <c r="AM171" s="540" t="str">
        <f>IFERROR(IF(F171="","",IF(AH171="Check Data ⚠","Check Data ⚠",VLOOKUP(AL171, 'G-3 Multipliers'!$P$2:$Q$6,2,FALSE))),"")</f>
        <v/>
      </c>
      <c r="AN171" s="513" t="str">
        <f t="shared" si="24"/>
        <v/>
      </c>
      <c r="AO171" s="239"/>
      <c r="AP171" s="240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1" t="str">
        <f>'A-1 Site Habitat Baseline'!AL171</f>
        <v/>
      </c>
      <c r="F172" s="520" t="str">
        <f>IF(E172="","",IF(ISNA(VLOOKUP($E172,'A-1 Site Habitat Baseline'!$D$1:$O$258,4,FALSE)),"",(VLOOKUP($E172,'A-1 Site Habitat Baseline'!$D$1:$O$258,4,FALSE))))</f>
        <v/>
      </c>
      <c r="G172" s="520" t="str">
        <f>IF(E172="","",IF(ISNA(VLOOKUP($E172,'A-1 Site Habitat Baseline'!$D$1:$O$258,5,FALSE)),"",(VLOOKUP($E172,'A-1 Site Habitat Baseline'!$D$1:$O$258,5,FALSE))))</f>
        <v/>
      </c>
      <c r="H172" s="520" t="str">
        <f>IF(E172="","",IF(ISNA(VLOOKUP($E172,'A-1 Site Habitat Baseline'!$D$1:$O$258,6,FALSE)),"",(VLOOKUP($E172,'A-1 Site Habitat Baseline'!$D$1:$O$258,6,FALSE))))</f>
        <v/>
      </c>
      <c r="I172" s="520" t="str">
        <f>IF(E172="","",IF(ISNA(VLOOKUP($E172,'A-1 Site Habitat Baseline'!$D$1:$O$258,7,FALSE)),"",(VLOOKUP($E172,'A-1 Site Habitat Baseline'!$D$1:$O$258,7,FALSE))))</f>
        <v/>
      </c>
      <c r="J172" s="520" t="str">
        <f>IF(E172="","",IF(ISNA(VLOOKUP($E172,'A-1 Site Habitat Baseline'!$D$1:$O$258,8,FALSE)),"",(VLOOKUP($E172,'A-1 Site Habitat Baseline'!$D$1:$O$258,8,FALSE))))</f>
        <v/>
      </c>
      <c r="K172" s="520" t="str">
        <f>IF(E172="","",IF(ISNA(VLOOKUP($E172,'A-1 Site Habitat Baseline'!$D$1:$O$258,9,FALSE)),"",(VLOOKUP($E172,'A-1 Site Habitat Baseline'!$D$1:$O$258,9,FALSE))))</f>
        <v/>
      </c>
      <c r="L172" s="520" t="str">
        <f>IF(E172="","",IF(ISNA(VLOOKUP($E172,'A-1 Site Habitat Baseline'!$D$1:$O$258,11,FALSE)),"",(VLOOKUP($E172,'A-1 Site Habitat Baseline'!$D$1:$O$258,11,FALSE))))</f>
        <v/>
      </c>
      <c r="M172" s="520" t="str">
        <f>IF(E172="","",IF(ISNA(VLOOKUP($E172,'A-1 Site Habitat Baseline'!$D$1:$O$258,12,FALSE)),"",(VLOOKUP($E172,'A-1 Site Habitat Baseline'!$D$1:$O$258,12,FALSE))))</f>
        <v/>
      </c>
      <c r="N172" s="532" t="str">
        <f>IF(E172="","",IF(ISNA(VLOOKUP($E172,'A-1 Site Habitat Baseline'!$D$1:$X$258,14,FALSE)),"",(VLOOKUP($E172,'A-1 Site Habitat Baseline'!$D$1:$X$258,14,FALSE))))</f>
        <v/>
      </c>
      <c r="O172" s="524" t="str">
        <f>IF(E172="","",IF(ISNA(VLOOKUP($E172,'A-1 Site Habitat Baseline'!$D$1:$X$258,16,FALSE)),"",(VLOOKUP($E172,'A-1 Site Habitat Baseline'!$D$1:$X$258,13,FALSE))))</f>
        <v/>
      </c>
      <c r="P172" s="237" t="str">
        <f>IFERROR(INDEX('G-1 All Habitats'!$AG$3:$AG$15,MATCH(Q172,'G-1 All Habitats'!$AF$3:$AF$15,0)),"")</f>
        <v/>
      </c>
      <c r="Q172" s="238" t="str">
        <f t="shared" si="25"/>
        <v/>
      </c>
      <c r="R172" s="238" t="str">
        <f t="shared" si="26"/>
        <v/>
      </c>
      <c r="S172" s="392" t="str">
        <f>IFERROR(INDEX('G-1 All Habitats'!$B$3:$B$129,MATCH(R172,'G-1 All Habitats'!$A$3:$A$129,0)),"")</f>
        <v/>
      </c>
      <c r="T172" s="498" t="str">
        <f t="shared" si="27"/>
        <v/>
      </c>
      <c r="U172" s="499" t="str">
        <f t="shared" si="28"/>
        <v/>
      </c>
      <c r="V172" s="537" t="str">
        <f t="shared" si="22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79"/>
      <c r="Z172" s="524" t="str">
        <f>IFERROR(INDEX('G-8 Condition Look up'!$A$3:$H$130,MATCH(S172,'G-8 Condition Look up'!$A$3:$A$130,0),MATCH(Y172,'G-8 Condition Look up'!$A$3:$H$3,0)),"")</f>
        <v/>
      </c>
      <c r="AA172" s="71"/>
      <c r="AB172" s="52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9" t="str">
        <f t="shared" si="23"/>
        <v/>
      </c>
      <c r="AE172" s="82"/>
      <c r="AF172" s="82"/>
      <c r="AG172" s="507" t="str">
        <f t="shared" si="29"/>
        <v/>
      </c>
      <c r="AH172" s="521" t="str">
        <f t="shared" si="30"/>
        <v/>
      </c>
      <c r="AI172" s="522" t="str">
        <f>IF(AH172="Check Data","Check Data",IFERROR(VLOOKUP(AH172,'G-4 Temporal multipliers'!$A$4:$C$36,3,FALSE),""))</f>
        <v/>
      </c>
      <c r="AJ172" s="498" t="str">
        <f>IF(S172="","",VLOOKUP(S172,'G-3 Multipliers'!$A$2:$E$129,4,FALSE))</f>
        <v/>
      </c>
      <c r="AK172" s="507" t="str">
        <f t="shared" si="31"/>
        <v/>
      </c>
      <c r="AL172" s="507" t="str">
        <f t="shared" si="32"/>
        <v/>
      </c>
      <c r="AM172" s="540" t="str">
        <f>IFERROR(IF(F172="","",IF(AH172="Check Data ⚠","Check Data ⚠",VLOOKUP(AL172, 'G-3 Multipliers'!$P$2:$Q$6,2,FALSE))),"")</f>
        <v/>
      </c>
      <c r="AN172" s="513" t="str">
        <f t="shared" si="24"/>
        <v/>
      </c>
      <c r="AO172" s="239"/>
      <c r="AP172" s="240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1" t="str">
        <f>'A-1 Site Habitat Baseline'!AL172</f>
        <v/>
      </c>
      <c r="F173" s="520" t="str">
        <f>IF(E173="","",IF(ISNA(VLOOKUP($E173,'A-1 Site Habitat Baseline'!$D$1:$O$258,4,FALSE)),"",(VLOOKUP($E173,'A-1 Site Habitat Baseline'!$D$1:$O$258,4,FALSE))))</f>
        <v/>
      </c>
      <c r="G173" s="520" t="str">
        <f>IF(E173="","",IF(ISNA(VLOOKUP($E173,'A-1 Site Habitat Baseline'!$D$1:$O$258,5,FALSE)),"",(VLOOKUP($E173,'A-1 Site Habitat Baseline'!$D$1:$O$258,5,FALSE))))</f>
        <v/>
      </c>
      <c r="H173" s="520" t="str">
        <f>IF(E173="","",IF(ISNA(VLOOKUP($E173,'A-1 Site Habitat Baseline'!$D$1:$O$258,6,FALSE)),"",(VLOOKUP($E173,'A-1 Site Habitat Baseline'!$D$1:$O$258,6,FALSE))))</f>
        <v/>
      </c>
      <c r="I173" s="520" t="str">
        <f>IF(E173="","",IF(ISNA(VLOOKUP($E173,'A-1 Site Habitat Baseline'!$D$1:$O$258,7,FALSE)),"",(VLOOKUP($E173,'A-1 Site Habitat Baseline'!$D$1:$O$258,7,FALSE))))</f>
        <v/>
      </c>
      <c r="J173" s="520" t="str">
        <f>IF(E173="","",IF(ISNA(VLOOKUP($E173,'A-1 Site Habitat Baseline'!$D$1:$O$258,8,FALSE)),"",(VLOOKUP($E173,'A-1 Site Habitat Baseline'!$D$1:$O$258,8,FALSE))))</f>
        <v/>
      </c>
      <c r="K173" s="520" t="str">
        <f>IF(E173="","",IF(ISNA(VLOOKUP($E173,'A-1 Site Habitat Baseline'!$D$1:$O$258,9,FALSE)),"",(VLOOKUP($E173,'A-1 Site Habitat Baseline'!$D$1:$O$258,9,FALSE))))</f>
        <v/>
      </c>
      <c r="L173" s="520" t="str">
        <f>IF(E173="","",IF(ISNA(VLOOKUP($E173,'A-1 Site Habitat Baseline'!$D$1:$O$258,11,FALSE)),"",(VLOOKUP($E173,'A-1 Site Habitat Baseline'!$D$1:$O$258,11,FALSE))))</f>
        <v/>
      </c>
      <c r="M173" s="520" t="str">
        <f>IF(E173="","",IF(ISNA(VLOOKUP($E173,'A-1 Site Habitat Baseline'!$D$1:$O$258,12,FALSE)),"",(VLOOKUP($E173,'A-1 Site Habitat Baseline'!$D$1:$O$258,12,FALSE))))</f>
        <v/>
      </c>
      <c r="N173" s="532" t="str">
        <f>IF(E173="","",IF(ISNA(VLOOKUP($E173,'A-1 Site Habitat Baseline'!$D$1:$X$258,14,FALSE)),"",(VLOOKUP($E173,'A-1 Site Habitat Baseline'!$D$1:$X$258,14,FALSE))))</f>
        <v/>
      </c>
      <c r="O173" s="524" t="str">
        <f>IF(E173="","",IF(ISNA(VLOOKUP($E173,'A-1 Site Habitat Baseline'!$D$1:$X$258,16,FALSE)),"",(VLOOKUP($E173,'A-1 Site Habitat Baseline'!$D$1:$X$258,13,FALSE))))</f>
        <v/>
      </c>
      <c r="P173" s="237" t="str">
        <f>IFERROR(INDEX('G-1 All Habitats'!$AG$3:$AG$15,MATCH(Q173,'G-1 All Habitats'!$AF$3:$AF$15,0)),"")</f>
        <v/>
      </c>
      <c r="Q173" s="238" t="str">
        <f t="shared" si="25"/>
        <v/>
      </c>
      <c r="R173" s="238" t="str">
        <f t="shared" si="26"/>
        <v/>
      </c>
      <c r="S173" s="392" t="str">
        <f>IFERROR(INDEX('G-1 All Habitats'!$B$3:$B$129,MATCH(R173,'G-1 All Habitats'!$A$3:$A$129,0)),"")</f>
        <v/>
      </c>
      <c r="T173" s="498" t="str">
        <f t="shared" si="27"/>
        <v/>
      </c>
      <c r="U173" s="499" t="str">
        <f t="shared" si="28"/>
        <v/>
      </c>
      <c r="V173" s="537" t="str">
        <f t="shared" si="22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79"/>
      <c r="Z173" s="524" t="str">
        <f>IFERROR(INDEX('G-8 Condition Look up'!$A$3:$H$130,MATCH(S173,'G-8 Condition Look up'!$A$3:$A$130,0),MATCH(Y173,'G-8 Condition Look up'!$A$3:$H$3,0)),"")</f>
        <v/>
      </c>
      <c r="AA173" s="71"/>
      <c r="AB173" s="52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9" t="str">
        <f t="shared" si="23"/>
        <v/>
      </c>
      <c r="AE173" s="82"/>
      <c r="AF173" s="82"/>
      <c r="AG173" s="507" t="str">
        <f t="shared" si="29"/>
        <v/>
      </c>
      <c r="AH173" s="521" t="str">
        <f t="shared" si="30"/>
        <v/>
      </c>
      <c r="AI173" s="522" t="str">
        <f>IF(AH173="Check Data","Check Data",IFERROR(VLOOKUP(AH173,'G-4 Temporal multipliers'!$A$4:$C$36,3,FALSE),""))</f>
        <v/>
      </c>
      <c r="AJ173" s="498" t="str">
        <f>IF(S173="","",VLOOKUP(S173,'G-3 Multipliers'!$A$2:$E$129,4,FALSE))</f>
        <v/>
      </c>
      <c r="AK173" s="507" t="str">
        <f t="shared" si="31"/>
        <v/>
      </c>
      <c r="AL173" s="507" t="str">
        <f t="shared" si="32"/>
        <v/>
      </c>
      <c r="AM173" s="540" t="str">
        <f>IFERROR(IF(F173="","",IF(AH173="Check Data ⚠","Check Data ⚠",VLOOKUP(AL173, 'G-3 Multipliers'!$P$2:$Q$6,2,FALSE))),"")</f>
        <v/>
      </c>
      <c r="AN173" s="513" t="str">
        <f t="shared" si="24"/>
        <v/>
      </c>
      <c r="AO173" s="239"/>
      <c r="AP173" s="240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1" t="str">
        <f>'A-1 Site Habitat Baseline'!AL173</f>
        <v/>
      </c>
      <c r="F174" s="520" t="str">
        <f>IF(E174="","",IF(ISNA(VLOOKUP($E174,'A-1 Site Habitat Baseline'!$D$1:$O$258,4,FALSE)),"",(VLOOKUP($E174,'A-1 Site Habitat Baseline'!$D$1:$O$258,4,FALSE))))</f>
        <v/>
      </c>
      <c r="G174" s="520" t="str">
        <f>IF(E174="","",IF(ISNA(VLOOKUP($E174,'A-1 Site Habitat Baseline'!$D$1:$O$258,5,FALSE)),"",(VLOOKUP($E174,'A-1 Site Habitat Baseline'!$D$1:$O$258,5,FALSE))))</f>
        <v/>
      </c>
      <c r="H174" s="520" t="str">
        <f>IF(E174="","",IF(ISNA(VLOOKUP($E174,'A-1 Site Habitat Baseline'!$D$1:$O$258,6,FALSE)),"",(VLOOKUP($E174,'A-1 Site Habitat Baseline'!$D$1:$O$258,6,FALSE))))</f>
        <v/>
      </c>
      <c r="I174" s="520" t="str">
        <f>IF(E174="","",IF(ISNA(VLOOKUP($E174,'A-1 Site Habitat Baseline'!$D$1:$O$258,7,FALSE)),"",(VLOOKUP($E174,'A-1 Site Habitat Baseline'!$D$1:$O$258,7,FALSE))))</f>
        <v/>
      </c>
      <c r="J174" s="520" t="str">
        <f>IF(E174="","",IF(ISNA(VLOOKUP($E174,'A-1 Site Habitat Baseline'!$D$1:$O$258,8,FALSE)),"",(VLOOKUP($E174,'A-1 Site Habitat Baseline'!$D$1:$O$258,8,FALSE))))</f>
        <v/>
      </c>
      <c r="K174" s="520" t="str">
        <f>IF(E174="","",IF(ISNA(VLOOKUP($E174,'A-1 Site Habitat Baseline'!$D$1:$O$258,9,FALSE)),"",(VLOOKUP($E174,'A-1 Site Habitat Baseline'!$D$1:$O$258,9,FALSE))))</f>
        <v/>
      </c>
      <c r="L174" s="520" t="str">
        <f>IF(E174="","",IF(ISNA(VLOOKUP($E174,'A-1 Site Habitat Baseline'!$D$1:$O$258,11,FALSE)),"",(VLOOKUP($E174,'A-1 Site Habitat Baseline'!$D$1:$O$258,11,FALSE))))</f>
        <v/>
      </c>
      <c r="M174" s="520" t="str">
        <f>IF(E174="","",IF(ISNA(VLOOKUP($E174,'A-1 Site Habitat Baseline'!$D$1:$O$258,12,FALSE)),"",(VLOOKUP($E174,'A-1 Site Habitat Baseline'!$D$1:$O$258,12,FALSE))))</f>
        <v/>
      </c>
      <c r="N174" s="532" t="str">
        <f>IF(E174="","",IF(ISNA(VLOOKUP($E174,'A-1 Site Habitat Baseline'!$D$1:$X$258,14,FALSE)),"",(VLOOKUP($E174,'A-1 Site Habitat Baseline'!$D$1:$X$258,14,FALSE))))</f>
        <v/>
      </c>
      <c r="O174" s="524" t="str">
        <f>IF(E174="","",IF(ISNA(VLOOKUP($E174,'A-1 Site Habitat Baseline'!$D$1:$X$258,16,FALSE)),"",(VLOOKUP($E174,'A-1 Site Habitat Baseline'!$D$1:$X$258,13,FALSE))))</f>
        <v/>
      </c>
      <c r="P174" s="237" t="str">
        <f>IFERROR(INDEX('G-1 All Habitats'!$AG$3:$AG$15,MATCH(Q174,'G-1 All Habitats'!$AF$3:$AF$15,0)),"")</f>
        <v/>
      </c>
      <c r="Q174" s="238" t="str">
        <f t="shared" si="25"/>
        <v/>
      </c>
      <c r="R174" s="238" t="str">
        <f t="shared" si="26"/>
        <v/>
      </c>
      <c r="S174" s="392" t="str">
        <f>IFERROR(INDEX('G-1 All Habitats'!$B$3:$B$129,MATCH(R174,'G-1 All Habitats'!$A$3:$A$129,0)),"")</f>
        <v/>
      </c>
      <c r="T174" s="498" t="str">
        <f t="shared" si="27"/>
        <v/>
      </c>
      <c r="U174" s="499" t="str">
        <f t="shared" si="28"/>
        <v/>
      </c>
      <c r="V174" s="537" t="str">
        <f t="shared" si="22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79"/>
      <c r="Z174" s="524" t="str">
        <f>IFERROR(INDEX('G-8 Condition Look up'!$A$3:$H$130,MATCH(S174,'G-8 Condition Look up'!$A$3:$A$130,0),MATCH(Y174,'G-8 Condition Look up'!$A$3:$H$3,0)),"")</f>
        <v/>
      </c>
      <c r="AA174" s="71"/>
      <c r="AB174" s="52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9" t="str">
        <f t="shared" si="23"/>
        <v/>
      </c>
      <c r="AE174" s="82"/>
      <c r="AF174" s="82"/>
      <c r="AG174" s="507" t="str">
        <f t="shared" si="29"/>
        <v/>
      </c>
      <c r="AH174" s="521" t="str">
        <f t="shared" si="30"/>
        <v/>
      </c>
      <c r="AI174" s="522" t="str">
        <f>IF(AH174="Check Data","Check Data",IFERROR(VLOOKUP(AH174,'G-4 Temporal multipliers'!$A$4:$C$36,3,FALSE),""))</f>
        <v/>
      </c>
      <c r="AJ174" s="498" t="str">
        <f>IF(S174="","",VLOOKUP(S174,'G-3 Multipliers'!$A$2:$E$129,4,FALSE))</f>
        <v/>
      </c>
      <c r="AK174" s="507" t="str">
        <f t="shared" si="31"/>
        <v/>
      </c>
      <c r="AL174" s="507" t="str">
        <f t="shared" si="32"/>
        <v/>
      </c>
      <c r="AM174" s="540" t="str">
        <f>IFERROR(IF(F174="","",IF(AH174="Check Data ⚠","Check Data ⚠",VLOOKUP(AL174, 'G-3 Multipliers'!$P$2:$Q$6,2,FALSE))),"")</f>
        <v/>
      </c>
      <c r="AN174" s="513" t="str">
        <f t="shared" si="24"/>
        <v/>
      </c>
      <c r="AO174" s="239"/>
      <c r="AP174" s="240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1" t="str">
        <f>'A-1 Site Habitat Baseline'!AL174</f>
        <v/>
      </c>
      <c r="F175" s="520" t="str">
        <f>IF(E175="","",IF(ISNA(VLOOKUP($E175,'A-1 Site Habitat Baseline'!$D$1:$O$258,4,FALSE)),"",(VLOOKUP($E175,'A-1 Site Habitat Baseline'!$D$1:$O$258,4,FALSE))))</f>
        <v/>
      </c>
      <c r="G175" s="520" t="str">
        <f>IF(E175="","",IF(ISNA(VLOOKUP($E175,'A-1 Site Habitat Baseline'!$D$1:$O$258,5,FALSE)),"",(VLOOKUP($E175,'A-1 Site Habitat Baseline'!$D$1:$O$258,5,FALSE))))</f>
        <v/>
      </c>
      <c r="H175" s="520" t="str">
        <f>IF(E175="","",IF(ISNA(VLOOKUP($E175,'A-1 Site Habitat Baseline'!$D$1:$O$258,6,FALSE)),"",(VLOOKUP($E175,'A-1 Site Habitat Baseline'!$D$1:$O$258,6,FALSE))))</f>
        <v/>
      </c>
      <c r="I175" s="520" t="str">
        <f>IF(E175="","",IF(ISNA(VLOOKUP($E175,'A-1 Site Habitat Baseline'!$D$1:$O$258,7,FALSE)),"",(VLOOKUP($E175,'A-1 Site Habitat Baseline'!$D$1:$O$258,7,FALSE))))</f>
        <v/>
      </c>
      <c r="J175" s="520" t="str">
        <f>IF(E175="","",IF(ISNA(VLOOKUP($E175,'A-1 Site Habitat Baseline'!$D$1:$O$258,8,FALSE)),"",(VLOOKUP($E175,'A-1 Site Habitat Baseline'!$D$1:$O$258,8,FALSE))))</f>
        <v/>
      </c>
      <c r="K175" s="520" t="str">
        <f>IF(E175="","",IF(ISNA(VLOOKUP($E175,'A-1 Site Habitat Baseline'!$D$1:$O$258,9,FALSE)),"",(VLOOKUP($E175,'A-1 Site Habitat Baseline'!$D$1:$O$258,9,FALSE))))</f>
        <v/>
      </c>
      <c r="L175" s="520" t="str">
        <f>IF(E175="","",IF(ISNA(VLOOKUP($E175,'A-1 Site Habitat Baseline'!$D$1:$O$258,11,FALSE)),"",(VLOOKUP($E175,'A-1 Site Habitat Baseline'!$D$1:$O$258,11,FALSE))))</f>
        <v/>
      </c>
      <c r="M175" s="520" t="str">
        <f>IF(E175="","",IF(ISNA(VLOOKUP($E175,'A-1 Site Habitat Baseline'!$D$1:$O$258,12,FALSE)),"",(VLOOKUP($E175,'A-1 Site Habitat Baseline'!$D$1:$O$258,12,FALSE))))</f>
        <v/>
      </c>
      <c r="N175" s="532" t="str">
        <f>IF(E175="","",IF(ISNA(VLOOKUP($E175,'A-1 Site Habitat Baseline'!$D$1:$X$258,14,FALSE)),"",(VLOOKUP($E175,'A-1 Site Habitat Baseline'!$D$1:$X$258,14,FALSE))))</f>
        <v/>
      </c>
      <c r="O175" s="524" t="str">
        <f>IF(E175="","",IF(ISNA(VLOOKUP($E175,'A-1 Site Habitat Baseline'!$D$1:$X$258,16,FALSE)),"",(VLOOKUP($E175,'A-1 Site Habitat Baseline'!$D$1:$X$258,13,FALSE))))</f>
        <v/>
      </c>
      <c r="P175" s="237" t="str">
        <f>IFERROR(INDEX('G-1 All Habitats'!$AG$3:$AG$15,MATCH(Q175,'G-1 All Habitats'!$AF$3:$AF$15,0)),"")</f>
        <v/>
      </c>
      <c r="Q175" s="238" t="str">
        <f t="shared" si="25"/>
        <v/>
      </c>
      <c r="R175" s="238" t="str">
        <f t="shared" si="26"/>
        <v/>
      </c>
      <c r="S175" s="392" t="str">
        <f>IFERROR(INDEX('G-1 All Habitats'!$B$3:$B$129,MATCH(R175,'G-1 All Habitats'!$A$3:$A$129,0)),"")</f>
        <v/>
      </c>
      <c r="T175" s="498" t="str">
        <f t="shared" si="27"/>
        <v/>
      </c>
      <c r="U175" s="499" t="str">
        <f t="shared" si="28"/>
        <v/>
      </c>
      <c r="V175" s="537" t="str">
        <f t="shared" si="22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79"/>
      <c r="Z175" s="524" t="str">
        <f>IFERROR(INDEX('G-8 Condition Look up'!$A$3:$H$130,MATCH(S175,'G-8 Condition Look up'!$A$3:$A$130,0),MATCH(Y175,'G-8 Condition Look up'!$A$3:$H$3,0)),"")</f>
        <v/>
      </c>
      <c r="AA175" s="71"/>
      <c r="AB175" s="52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9" t="str">
        <f t="shared" si="23"/>
        <v/>
      </c>
      <c r="AE175" s="82"/>
      <c r="AF175" s="82"/>
      <c r="AG175" s="507" t="str">
        <f t="shared" si="29"/>
        <v/>
      </c>
      <c r="AH175" s="521" t="str">
        <f t="shared" si="30"/>
        <v/>
      </c>
      <c r="AI175" s="522" t="str">
        <f>IF(AH175="Check Data","Check Data",IFERROR(VLOOKUP(AH175,'G-4 Temporal multipliers'!$A$4:$C$36,3,FALSE),""))</f>
        <v/>
      </c>
      <c r="AJ175" s="498" t="str">
        <f>IF(S175="","",VLOOKUP(S175,'G-3 Multipliers'!$A$2:$E$129,4,FALSE))</f>
        <v/>
      </c>
      <c r="AK175" s="507" t="str">
        <f t="shared" si="31"/>
        <v/>
      </c>
      <c r="AL175" s="507" t="str">
        <f t="shared" si="32"/>
        <v/>
      </c>
      <c r="AM175" s="540" t="str">
        <f>IFERROR(IF(F175="","",IF(AH175="Check Data ⚠","Check Data ⚠",VLOOKUP(AL175, 'G-3 Multipliers'!$P$2:$Q$6,2,FALSE))),"")</f>
        <v/>
      </c>
      <c r="AN175" s="513" t="str">
        <f t="shared" si="24"/>
        <v/>
      </c>
      <c r="AO175" s="239"/>
      <c r="AP175" s="240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1" t="str">
        <f>'A-1 Site Habitat Baseline'!AL175</f>
        <v/>
      </c>
      <c r="F176" s="520" t="str">
        <f>IF(E176="","",IF(ISNA(VLOOKUP($E176,'A-1 Site Habitat Baseline'!$D$1:$O$258,4,FALSE)),"",(VLOOKUP($E176,'A-1 Site Habitat Baseline'!$D$1:$O$258,4,FALSE))))</f>
        <v/>
      </c>
      <c r="G176" s="520" t="str">
        <f>IF(E176="","",IF(ISNA(VLOOKUP($E176,'A-1 Site Habitat Baseline'!$D$1:$O$258,5,FALSE)),"",(VLOOKUP($E176,'A-1 Site Habitat Baseline'!$D$1:$O$258,5,FALSE))))</f>
        <v/>
      </c>
      <c r="H176" s="520" t="str">
        <f>IF(E176="","",IF(ISNA(VLOOKUP($E176,'A-1 Site Habitat Baseline'!$D$1:$O$258,6,FALSE)),"",(VLOOKUP($E176,'A-1 Site Habitat Baseline'!$D$1:$O$258,6,FALSE))))</f>
        <v/>
      </c>
      <c r="I176" s="520" t="str">
        <f>IF(E176="","",IF(ISNA(VLOOKUP($E176,'A-1 Site Habitat Baseline'!$D$1:$O$258,7,FALSE)),"",(VLOOKUP($E176,'A-1 Site Habitat Baseline'!$D$1:$O$258,7,FALSE))))</f>
        <v/>
      </c>
      <c r="J176" s="520" t="str">
        <f>IF(E176="","",IF(ISNA(VLOOKUP($E176,'A-1 Site Habitat Baseline'!$D$1:$O$258,8,FALSE)),"",(VLOOKUP($E176,'A-1 Site Habitat Baseline'!$D$1:$O$258,8,FALSE))))</f>
        <v/>
      </c>
      <c r="K176" s="520" t="str">
        <f>IF(E176="","",IF(ISNA(VLOOKUP($E176,'A-1 Site Habitat Baseline'!$D$1:$O$258,9,FALSE)),"",(VLOOKUP($E176,'A-1 Site Habitat Baseline'!$D$1:$O$258,9,FALSE))))</f>
        <v/>
      </c>
      <c r="L176" s="520" t="str">
        <f>IF(E176="","",IF(ISNA(VLOOKUP($E176,'A-1 Site Habitat Baseline'!$D$1:$O$258,11,FALSE)),"",(VLOOKUP($E176,'A-1 Site Habitat Baseline'!$D$1:$O$258,11,FALSE))))</f>
        <v/>
      </c>
      <c r="M176" s="520" t="str">
        <f>IF(E176="","",IF(ISNA(VLOOKUP($E176,'A-1 Site Habitat Baseline'!$D$1:$O$258,12,FALSE)),"",(VLOOKUP($E176,'A-1 Site Habitat Baseline'!$D$1:$O$258,12,FALSE))))</f>
        <v/>
      </c>
      <c r="N176" s="532" t="str">
        <f>IF(E176="","",IF(ISNA(VLOOKUP($E176,'A-1 Site Habitat Baseline'!$D$1:$X$258,14,FALSE)),"",(VLOOKUP($E176,'A-1 Site Habitat Baseline'!$D$1:$X$258,14,FALSE))))</f>
        <v/>
      </c>
      <c r="O176" s="524" t="str">
        <f>IF(E176="","",IF(ISNA(VLOOKUP($E176,'A-1 Site Habitat Baseline'!$D$1:$X$258,16,FALSE)),"",(VLOOKUP($E176,'A-1 Site Habitat Baseline'!$D$1:$X$258,13,FALSE))))</f>
        <v/>
      </c>
      <c r="P176" s="237" t="str">
        <f>IFERROR(INDEX('G-1 All Habitats'!$AG$3:$AG$15,MATCH(Q176,'G-1 All Habitats'!$AF$3:$AF$15,0)),"")</f>
        <v/>
      </c>
      <c r="Q176" s="238" t="str">
        <f t="shared" si="25"/>
        <v/>
      </c>
      <c r="R176" s="238" t="str">
        <f t="shared" si="26"/>
        <v/>
      </c>
      <c r="S176" s="392" t="str">
        <f>IFERROR(INDEX('G-1 All Habitats'!$B$3:$B$129,MATCH(R176,'G-1 All Habitats'!$A$3:$A$129,0)),"")</f>
        <v/>
      </c>
      <c r="T176" s="498" t="str">
        <f t="shared" si="27"/>
        <v/>
      </c>
      <c r="U176" s="499" t="str">
        <f t="shared" si="28"/>
        <v/>
      </c>
      <c r="V176" s="537" t="str">
        <f t="shared" si="22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79"/>
      <c r="Z176" s="524" t="str">
        <f>IFERROR(INDEX('G-8 Condition Look up'!$A$3:$H$130,MATCH(S176,'G-8 Condition Look up'!$A$3:$A$130,0),MATCH(Y176,'G-8 Condition Look up'!$A$3:$H$3,0)),"")</f>
        <v/>
      </c>
      <c r="AA176" s="71"/>
      <c r="AB176" s="52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9" t="str">
        <f t="shared" si="23"/>
        <v/>
      </c>
      <c r="AE176" s="82"/>
      <c r="AF176" s="82"/>
      <c r="AG176" s="507" t="str">
        <f t="shared" si="29"/>
        <v/>
      </c>
      <c r="AH176" s="521" t="str">
        <f t="shared" si="30"/>
        <v/>
      </c>
      <c r="AI176" s="522" t="str">
        <f>IF(AH176="Check Data","Check Data",IFERROR(VLOOKUP(AH176,'G-4 Temporal multipliers'!$A$4:$C$36,3,FALSE),""))</f>
        <v/>
      </c>
      <c r="AJ176" s="498" t="str">
        <f>IF(S176="","",VLOOKUP(S176,'G-3 Multipliers'!$A$2:$E$129,4,FALSE))</f>
        <v/>
      </c>
      <c r="AK176" s="507" t="str">
        <f t="shared" si="31"/>
        <v/>
      </c>
      <c r="AL176" s="507" t="str">
        <f t="shared" si="32"/>
        <v/>
      </c>
      <c r="AM176" s="540" t="str">
        <f>IFERROR(IF(F176="","",IF(AH176="Check Data ⚠","Check Data ⚠",VLOOKUP(AL176, 'G-3 Multipliers'!$P$2:$Q$6,2,FALSE))),"")</f>
        <v/>
      </c>
      <c r="AN176" s="513" t="str">
        <f t="shared" si="24"/>
        <v/>
      </c>
      <c r="AO176" s="239"/>
      <c r="AP176" s="240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1" t="str">
        <f>'A-1 Site Habitat Baseline'!AL176</f>
        <v/>
      </c>
      <c r="F177" s="520" t="str">
        <f>IF(E177="","",IF(ISNA(VLOOKUP($E177,'A-1 Site Habitat Baseline'!$D$1:$O$258,4,FALSE)),"",(VLOOKUP($E177,'A-1 Site Habitat Baseline'!$D$1:$O$258,4,FALSE))))</f>
        <v/>
      </c>
      <c r="G177" s="520" t="str">
        <f>IF(E177="","",IF(ISNA(VLOOKUP($E177,'A-1 Site Habitat Baseline'!$D$1:$O$258,5,FALSE)),"",(VLOOKUP($E177,'A-1 Site Habitat Baseline'!$D$1:$O$258,5,FALSE))))</f>
        <v/>
      </c>
      <c r="H177" s="520" t="str">
        <f>IF(E177="","",IF(ISNA(VLOOKUP($E177,'A-1 Site Habitat Baseline'!$D$1:$O$258,6,FALSE)),"",(VLOOKUP($E177,'A-1 Site Habitat Baseline'!$D$1:$O$258,6,FALSE))))</f>
        <v/>
      </c>
      <c r="I177" s="520" t="str">
        <f>IF(E177="","",IF(ISNA(VLOOKUP($E177,'A-1 Site Habitat Baseline'!$D$1:$O$258,7,FALSE)),"",(VLOOKUP($E177,'A-1 Site Habitat Baseline'!$D$1:$O$258,7,FALSE))))</f>
        <v/>
      </c>
      <c r="J177" s="520" t="str">
        <f>IF(E177="","",IF(ISNA(VLOOKUP($E177,'A-1 Site Habitat Baseline'!$D$1:$O$258,8,FALSE)),"",(VLOOKUP($E177,'A-1 Site Habitat Baseline'!$D$1:$O$258,8,FALSE))))</f>
        <v/>
      </c>
      <c r="K177" s="520" t="str">
        <f>IF(E177="","",IF(ISNA(VLOOKUP($E177,'A-1 Site Habitat Baseline'!$D$1:$O$258,9,FALSE)),"",(VLOOKUP($E177,'A-1 Site Habitat Baseline'!$D$1:$O$258,9,FALSE))))</f>
        <v/>
      </c>
      <c r="L177" s="520" t="str">
        <f>IF(E177="","",IF(ISNA(VLOOKUP($E177,'A-1 Site Habitat Baseline'!$D$1:$O$258,11,FALSE)),"",(VLOOKUP($E177,'A-1 Site Habitat Baseline'!$D$1:$O$258,11,FALSE))))</f>
        <v/>
      </c>
      <c r="M177" s="520" t="str">
        <f>IF(E177="","",IF(ISNA(VLOOKUP($E177,'A-1 Site Habitat Baseline'!$D$1:$O$258,12,FALSE)),"",(VLOOKUP($E177,'A-1 Site Habitat Baseline'!$D$1:$O$258,12,FALSE))))</f>
        <v/>
      </c>
      <c r="N177" s="532" t="str">
        <f>IF(E177="","",IF(ISNA(VLOOKUP($E177,'A-1 Site Habitat Baseline'!$D$1:$X$258,14,FALSE)),"",(VLOOKUP($E177,'A-1 Site Habitat Baseline'!$D$1:$X$258,14,FALSE))))</f>
        <v/>
      </c>
      <c r="O177" s="524" t="str">
        <f>IF(E177="","",IF(ISNA(VLOOKUP($E177,'A-1 Site Habitat Baseline'!$D$1:$X$258,16,FALSE)),"",(VLOOKUP($E177,'A-1 Site Habitat Baseline'!$D$1:$X$258,13,FALSE))))</f>
        <v/>
      </c>
      <c r="P177" s="237" t="str">
        <f>IFERROR(INDEX('G-1 All Habitats'!$AG$3:$AG$15,MATCH(Q177,'G-1 All Habitats'!$AF$3:$AF$15,0)),"")</f>
        <v/>
      </c>
      <c r="Q177" s="238" t="str">
        <f t="shared" si="25"/>
        <v/>
      </c>
      <c r="R177" s="238" t="str">
        <f t="shared" si="26"/>
        <v/>
      </c>
      <c r="S177" s="392" t="str">
        <f>IFERROR(INDEX('G-1 All Habitats'!$B$3:$B$129,MATCH(R177,'G-1 All Habitats'!$A$3:$A$129,0)),"")</f>
        <v/>
      </c>
      <c r="T177" s="498" t="str">
        <f t="shared" si="27"/>
        <v/>
      </c>
      <c r="U177" s="499" t="str">
        <f t="shared" si="28"/>
        <v/>
      </c>
      <c r="V177" s="537" t="str">
        <f t="shared" si="22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79"/>
      <c r="Z177" s="524" t="str">
        <f>IFERROR(INDEX('G-8 Condition Look up'!$A$3:$H$130,MATCH(S177,'G-8 Condition Look up'!$A$3:$A$130,0),MATCH(Y177,'G-8 Condition Look up'!$A$3:$H$3,0)),"")</f>
        <v/>
      </c>
      <c r="AA177" s="71"/>
      <c r="AB177" s="52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9" t="str">
        <f t="shared" si="23"/>
        <v/>
      </c>
      <c r="AE177" s="82"/>
      <c r="AF177" s="82"/>
      <c r="AG177" s="507" t="str">
        <f t="shared" si="29"/>
        <v/>
      </c>
      <c r="AH177" s="521" t="str">
        <f t="shared" si="30"/>
        <v/>
      </c>
      <c r="AI177" s="522" t="str">
        <f>IF(AH177="Check Data","Check Data",IFERROR(VLOOKUP(AH177,'G-4 Temporal multipliers'!$A$4:$C$36,3,FALSE),""))</f>
        <v/>
      </c>
      <c r="AJ177" s="498" t="str">
        <f>IF(S177="","",VLOOKUP(S177,'G-3 Multipliers'!$A$2:$E$129,4,FALSE))</f>
        <v/>
      </c>
      <c r="AK177" s="507" t="str">
        <f t="shared" si="31"/>
        <v/>
      </c>
      <c r="AL177" s="507" t="str">
        <f t="shared" si="32"/>
        <v/>
      </c>
      <c r="AM177" s="540" t="str">
        <f>IFERROR(IF(F177="","",IF(AH177="Check Data ⚠","Check Data ⚠",VLOOKUP(AL177, 'G-3 Multipliers'!$P$2:$Q$6,2,FALSE))),"")</f>
        <v/>
      </c>
      <c r="AN177" s="513" t="str">
        <f t="shared" si="24"/>
        <v/>
      </c>
      <c r="AO177" s="239"/>
      <c r="AP177" s="240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1" t="str">
        <f>'A-1 Site Habitat Baseline'!AL177</f>
        <v/>
      </c>
      <c r="F178" s="520" t="str">
        <f>IF(E178="","",IF(ISNA(VLOOKUP($E178,'A-1 Site Habitat Baseline'!$D$1:$O$258,4,FALSE)),"",(VLOOKUP($E178,'A-1 Site Habitat Baseline'!$D$1:$O$258,4,FALSE))))</f>
        <v/>
      </c>
      <c r="G178" s="520" t="str">
        <f>IF(E178="","",IF(ISNA(VLOOKUP($E178,'A-1 Site Habitat Baseline'!$D$1:$O$258,5,FALSE)),"",(VLOOKUP($E178,'A-1 Site Habitat Baseline'!$D$1:$O$258,5,FALSE))))</f>
        <v/>
      </c>
      <c r="H178" s="520" t="str">
        <f>IF(E178="","",IF(ISNA(VLOOKUP($E178,'A-1 Site Habitat Baseline'!$D$1:$O$258,6,FALSE)),"",(VLOOKUP($E178,'A-1 Site Habitat Baseline'!$D$1:$O$258,6,FALSE))))</f>
        <v/>
      </c>
      <c r="I178" s="520" t="str">
        <f>IF(E178="","",IF(ISNA(VLOOKUP($E178,'A-1 Site Habitat Baseline'!$D$1:$O$258,7,FALSE)),"",(VLOOKUP($E178,'A-1 Site Habitat Baseline'!$D$1:$O$258,7,FALSE))))</f>
        <v/>
      </c>
      <c r="J178" s="520" t="str">
        <f>IF(E178="","",IF(ISNA(VLOOKUP($E178,'A-1 Site Habitat Baseline'!$D$1:$O$258,8,FALSE)),"",(VLOOKUP($E178,'A-1 Site Habitat Baseline'!$D$1:$O$258,8,FALSE))))</f>
        <v/>
      </c>
      <c r="K178" s="520" t="str">
        <f>IF(E178="","",IF(ISNA(VLOOKUP($E178,'A-1 Site Habitat Baseline'!$D$1:$O$258,9,FALSE)),"",(VLOOKUP($E178,'A-1 Site Habitat Baseline'!$D$1:$O$258,9,FALSE))))</f>
        <v/>
      </c>
      <c r="L178" s="520" t="str">
        <f>IF(E178="","",IF(ISNA(VLOOKUP($E178,'A-1 Site Habitat Baseline'!$D$1:$O$258,11,FALSE)),"",(VLOOKUP($E178,'A-1 Site Habitat Baseline'!$D$1:$O$258,11,FALSE))))</f>
        <v/>
      </c>
      <c r="M178" s="520" t="str">
        <f>IF(E178="","",IF(ISNA(VLOOKUP($E178,'A-1 Site Habitat Baseline'!$D$1:$O$258,12,FALSE)),"",(VLOOKUP($E178,'A-1 Site Habitat Baseline'!$D$1:$O$258,12,FALSE))))</f>
        <v/>
      </c>
      <c r="N178" s="532" t="str">
        <f>IF(E178="","",IF(ISNA(VLOOKUP($E178,'A-1 Site Habitat Baseline'!$D$1:$X$258,14,FALSE)),"",(VLOOKUP($E178,'A-1 Site Habitat Baseline'!$D$1:$X$258,14,FALSE))))</f>
        <v/>
      </c>
      <c r="O178" s="524" t="str">
        <f>IF(E178="","",IF(ISNA(VLOOKUP($E178,'A-1 Site Habitat Baseline'!$D$1:$X$258,16,FALSE)),"",(VLOOKUP($E178,'A-1 Site Habitat Baseline'!$D$1:$X$258,13,FALSE))))</f>
        <v/>
      </c>
      <c r="P178" s="237" t="str">
        <f>IFERROR(INDEX('G-1 All Habitats'!$AG$3:$AG$15,MATCH(Q178,'G-1 All Habitats'!$AF$3:$AF$15,0)),"")</f>
        <v/>
      </c>
      <c r="Q178" s="238" t="str">
        <f t="shared" si="25"/>
        <v/>
      </c>
      <c r="R178" s="238" t="str">
        <f t="shared" si="26"/>
        <v/>
      </c>
      <c r="S178" s="392" t="str">
        <f>IFERROR(INDEX('G-1 All Habitats'!$B$3:$B$129,MATCH(R178,'G-1 All Habitats'!$A$3:$A$129,0)),"")</f>
        <v/>
      </c>
      <c r="T178" s="498" t="str">
        <f t="shared" si="27"/>
        <v/>
      </c>
      <c r="U178" s="499" t="str">
        <f t="shared" si="28"/>
        <v/>
      </c>
      <c r="V178" s="537" t="str">
        <f t="shared" si="22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79"/>
      <c r="Z178" s="524" t="str">
        <f>IFERROR(INDEX('G-8 Condition Look up'!$A$3:$H$130,MATCH(S178,'G-8 Condition Look up'!$A$3:$A$130,0),MATCH(Y178,'G-8 Condition Look up'!$A$3:$H$3,0)),"")</f>
        <v/>
      </c>
      <c r="AA178" s="71"/>
      <c r="AB178" s="52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9" t="str">
        <f t="shared" si="23"/>
        <v/>
      </c>
      <c r="AE178" s="82"/>
      <c r="AF178" s="82"/>
      <c r="AG178" s="507" t="str">
        <f t="shared" si="29"/>
        <v/>
      </c>
      <c r="AH178" s="521" t="str">
        <f t="shared" si="30"/>
        <v/>
      </c>
      <c r="AI178" s="522" t="str">
        <f>IF(AH178="Check Data","Check Data",IFERROR(VLOOKUP(AH178,'G-4 Temporal multipliers'!$A$4:$C$36,3,FALSE),""))</f>
        <v/>
      </c>
      <c r="AJ178" s="498" t="str">
        <f>IF(S178="","",VLOOKUP(S178,'G-3 Multipliers'!$A$2:$E$129,4,FALSE))</f>
        <v/>
      </c>
      <c r="AK178" s="507" t="str">
        <f t="shared" si="31"/>
        <v/>
      </c>
      <c r="AL178" s="507" t="str">
        <f t="shared" si="32"/>
        <v/>
      </c>
      <c r="AM178" s="540" t="str">
        <f>IFERROR(IF(F178="","",IF(AH178="Check Data ⚠","Check Data ⚠",VLOOKUP(AL178, 'G-3 Multipliers'!$P$2:$Q$6,2,FALSE))),"")</f>
        <v/>
      </c>
      <c r="AN178" s="513" t="str">
        <f t="shared" si="24"/>
        <v/>
      </c>
      <c r="AO178" s="239"/>
      <c r="AP178" s="240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1" t="str">
        <f>'A-1 Site Habitat Baseline'!AL178</f>
        <v/>
      </c>
      <c r="F179" s="520" t="str">
        <f>IF(E179="","",IF(ISNA(VLOOKUP($E179,'A-1 Site Habitat Baseline'!$D$1:$O$258,4,FALSE)),"",(VLOOKUP($E179,'A-1 Site Habitat Baseline'!$D$1:$O$258,4,FALSE))))</f>
        <v/>
      </c>
      <c r="G179" s="520" t="str">
        <f>IF(E179="","",IF(ISNA(VLOOKUP($E179,'A-1 Site Habitat Baseline'!$D$1:$O$258,5,FALSE)),"",(VLOOKUP($E179,'A-1 Site Habitat Baseline'!$D$1:$O$258,5,FALSE))))</f>
        <v/>
      </c>
      <c r="H179" s="520" t="str">
        <f>IF(E179="","",IF(ISNA(VLOOKUP($E179,'A-1 Site Habitat Baseline'!$D$1:$O$258,6,FALSE)),"",(VLOOKUP($E179,'A-1 Site Habitat Baseline'!$D$1:$O$258,6,FALSE))))</f>
        <v/>
      </c>
      <c r="I179" s="520" t="str">
        <f>IF(E179="","",IF(ISNA(VLOOKUP($E179,'A-1 Site Habitat Baseline'!$D$1:$O$258,7,FALSE)),"",(VLOOKUP($E179,'A-1 Site Habitat Baseline'!$D$1:$O$258,7,FALSE))))</f>
        <v/>
      </c>
      <c r="J179" s="520" t="str">
        <f>IF(E179="","",IF(ISNA(VLOOKUP($E179,'A-1 Site Habitat Baseline'!$D$1:$O$258,8,FALSE)),"",(VLOOKUP($E179,'A-1 Site Habitat Baseline'!$D$1:$O$258,8,FALSE))))</f>
        <v/>
      </c>
      <c r="K179" s="520" t="str">
        <f>IF(E179="","",IF(ISNA(VLOOKUP($E179,'A-1 Site Habitat Baseline'!$D$1:$O$258,9,FALSE)),"",(VLOOKUP($E179,'A-1 Site Habitat Baseline'!$D$1:$O$258,9,FALSE))))</f>
        <v/>
      </c>
      <c r="L179" s="520" t="str">
        <f>IF(E179="","",IF(ISNA(VLOOKUP($E179,'A-1 Site Habitat Baseline'!$D$1:$O$258,11,FALSE)),"",(VLOOKUP($E179,'A-1 Site Habitat Baseline'!$D$1:$O$258,11,FALSE))))</f>
        <v/>
      </c>
      <c r="M179" s="520" t="str">
        <f>IF(E179="","",IF(ISNA(VLOOKUP($E179,'A-1 Site Habitat Baseline'!$D$1:$O$258,12,FALSE)),"",(VLOOKUP($E179,'A-1 Site Habitat Baseline'!$D$1:$O$258,12,FALSE))))</f>
        <v/>
      </c>
      <c r="N179" s="532" t="str">
        <f>IF(E179="","",IF(ISNA(VLOOKUP($E179,'A-1 Site Habitat Baseline'!$D$1:$X$258,14,FALSE)),"",(VLOOKUP($E179,'A-1 Site Habitat Baseline'!$D$1:$X$258,14,FALSE))))</f>
        <v/>
      </c>
      <c r="O179" s="524" t="str">
        <f>IF(E179="","",IF(ISNA(VLOOKUP($E179,'A-1 Site Habitat Baseline'!$D$1:$X$258,16,FALSE)),"",(VLOOKUP($E179,'A-1 Site Habitat Baseline'!$D$1:$X$258,13,FALSE))))</f>
        <v/>
      </c>
      <c r="P179" s="237" t="str">
        <f>IFERROR(INDEX('G-1 All Habitats'!$AG$3:$AG$15,MATCH(Q179,'G-1 All Habitats'!$AF$3:$AF$15,0)),"")</f>
        <v/>
      </c>
      <c r="Q179" s="238" t="str">
        <f t="shared" si="25"/>
        <v/>
      </c>
      <c r="R179" s="238" t="str">
        <f t="shared" si="26"/>
        <v/>
      </c>
      <c r="S179" s="392" t="str">
        <f>IFERROR(INDEX('G-1 All Habitats'!$B$3:$B$129,MATCH(R179,'G-1 All Habitats'!$A$3:$A$129,0)),"")</f>
        <v/>
      </c>
      <c r="T179" s="498" t="str">
        <f t="shared" si="27"/>
        <v/>
      </c>
      <c r="U179" s="499" t="str">
        <f t="shared" si="28"/>
        <v/>
      </c>
      <c r="V179" s="537" t="str">
        <f t="shared" si="22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79"/>
      <c r="Z179" s="524" t="str">
        <f>IFERROR(INDEX('G-8 Condition Look up'!$A$3:$H$130,MATCH(S179,'G-8 Condition Look up'!$A$3:$A$130,0),MATCH(Y179,'G-8 Condition Look up'!$A$3:$H$3,0)),"")</f>
        <v/>
      </c>
      <c r="AA179" s="71"/>
      <c r="AB179" s="52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9" t="str">
        <f t="shared" si="23"/>
        <v/>
      </c>
      <c r="AE179" s="82"/>
      <c r="AF179" s="82"/>
      <c r="AG179" s="507" t="str">
        <f t="shared" si="29"/>
        <v/>
      </c>
      <c r="AH179" s="521" t="str">
        <f t="shared" si="30"/>
        <v/>
      </c>
      <c r="AI179" s="522" t="str">
        <f>IF(AH179="Check Data","Check Data",IFERROR(VLOOKUP(AH179,'G-4 Temporal multipliers'!$A$4:$C$36,3,FALSE),""))</f>
        <v/>
      </c>
      <c r="AJ179" s="498" t="str">
        <f>IF(S179="","",VLOOKUP(S179,'G-3 Multipliers'!$A$2:$E$129,4,FALSE))</f>
        <v/>
      </c>
      <c r="AK179" s="507" t="str">
        <f t="shared" si="31"/>
        <v/>
      </c>
      <c r="AL179" s="507" t="str">
        <f t="shared" si="32"/>
        <v/>
      </c>
      <c r="AM179" s="540" t="str">
        <f>IFERROR(IF(F179="","",IF(AH179="Check Data ⚠","Check Data ⚠",VLOOKUP(AL179, 'G-3 Multipliers'!$P$2:$Q$6,2,FALSE))),"")</f>
        <v/>
      </c>
      <c r="AN179" s="513" t="str">
        <f t="shared" si="24"/>
        <v/>
      </c>
      <c r="AO179" s="239"/>
      <c r="AP179" s="240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1" t="str">
        <f>'A-1 Site Habitat Baseline'!AL179</f>
        <v/>
      </c>
      <c r="F180" s="520" t="str">
        <f>IF(E180="","",IF(ISNA(VLOOKUP($E180,'A-1 Site Habitat Baseline'!$D$1:$O$258,4,FALSE)),"",(VLOOKUP($E180,'A-1 Site Habitat Baseline'!$D$1:$O$258,4,FALSE))))</f>
        <v/>
      </c>
      <c r="G180" s="520" t="str">
        <f>IF(E180="","",IF(ISNA(VLOOKUP($E180,'A-1 Site Habitat Baseline'!$D$1:$O$258,5,FALSE)),"",(VLOOKUP($E180,'A-1 Site Habitat Baseline'!$D$1:$O$258,5,FALSE))))</f>
        <v/>
      </c>
      <c r="H180" s="520" t="str">
        <f>IF(E180="","",IF(ISNA(VLOOKUP($E180,'A-1 Site Habitat Baseline'!$D$1:$O$258,6,FALSE)),"",(VLOOKUP($E180,'A-1 Site Habitat Baseline'!$D$1:$O$258,6,FALSE))))</f>
        <v/>
      </c>
      <c r="I180" s="520" t="str">
        <f>IF(E180="","",IF(ISNA(VLOOKUP($E180,'A-1 Site Habitat Baseline'!$D$1:$O$258,7,FALSE)),"",(VLOOKUP($E180,'A-1 Site Habitat Baseline'!$D$1:$O$258,7,FALSE))))</f>
        <v/>
      </c>
      <c r="J180" s="520" t="str">
        <f>IF(E180="","",IF(ISNA(VLOOKUP($E180,'A-1 Site Habitat Baseline'!$D$1:$O$258,8,FALSE)),"",(VLOOKUP($E180,'A-1 Site Habitat Baseline'!$D$1:$O$258,8,FALSE))))</f>
        <v/>
      </c>
      <c r="K180" s="520" t="str">
        <f>IF(E180="","",IF(ISNA(VLOOKUP($E180,'A-1 Site Habitat Baseline'!$D$1:$O$258,9,FALSE)),"",(VLOOKUP($E180,'A-1 Site Habitat Baseline'!$D$1:$O$258,9,FALSE))))</f>
        <v/>
      </c>
      <c r="L180" s="520" t="str">
        <f>IF(E180="","",IF(ISNA(VLOOKUP($E180,'A-1 Site Habitat Baseline'!$D$1:$O$258,11,FALSE)),"",(VLOOKUP($E180,'A-1 Site Habitat Baseline'!$D$1:$O$258,11,FALSE))))</f>
        <v/>
      </c>
      <c r="M180" s="520" t="str">
        <f>IF(E180="","",IF(ISNA(VLOOKUP($E180,'A-1 Site Habitat Baseline'!$D$1:$O$258,12,FALSE)),"",(VLOOKUP($E180,'A-1 Site Habitat Baseline'!$D$1:$O$258,12,FALSE))))</f>
        <v/>
      </c>
      <c r="N180" s="532" t="str">
        <f>IF(E180="","",IF(ISNA(VLOOKUP($E180,'A-1 Site Habitat Baseline'!$D$1:$X$258,14,FALSE)),"",(VLOOKUP($E180,'A-1 Site Habitat Baseline'!$D$1:$X$258,14,FALSE))))</f>
        <v/>
      </c>
      <c r="O180" s="524" t="str">
        <f>IF(E180="","",IF(ISNA(VLOOKUP($E180,'A-1 Site Habitat Baseline'!$D$1:$X$258,16,FALSE)),"",(VLOOKUP($E180,'A-1 Site Habitat Baseline'!$D$1:$X$258,13,FALSE))))</f>
        <v/>
      </c>
      <c r="P180" s="237" t="str">
        <f>IFERROR(INDEX('G-1 All Habitats'!$AG$3:$AG$15,MATCH(Q180,'G-1 All Habitats'!$AF$3:$AF$15,0)),"")</f>
        <v/>
      </c>
      <c r="Q180" s="238" t="str">
        <f t="shared" si="25"/>
        <v/>
      </c>
      <c r="R180" s="238" t="str">
        <f t="shared" si="26"/>
        <v/>
      </c>
      <c r="S180" s="392" t="str">
        <f>IFERROR(INDEX('G-1 All Habitats'!$B$3:$B$129,MATCH(R180,'G-1 All Habitats'!$A$3:$A$129,0)),"")</f>
        <v/>
      </c>
      <c r="T180" s="498" t="str">
        <f t="shared" si="27"/>
        <v/>
      </c>
      <c r="U180" s="499" t="str">
        <f t="shared" si="28"/>
        <v/>
      </c>
      <c r="V180" s="537" t="str">
        <f t="shared" si="22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79"/>
      <c r="Z180" s="524" t="str">
        <f>IFERROR(INDEX('G-8 Condition Look up'!$A$3:$H$130,MATCH(S180,'G-8 Condition Look up'!$A$3:$A$130,0),MATCH(Y180,'G-8 Condition Look up'!$A$3:$H$3,0)),"")</f>
        <v/>
      </c>
      <c r="AA180" s="71"/>
      <c r="AB180" s="52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9" t="str">
        <f t="shared" si="23"/>
        <v/>
      </c>
      <c r="AE180" s="82"/>
      <c r="AF180" s="82"/>
      <c r="AG180" s="507" t="str">
        <f t="shared" si="29"/>
        <v/>
      </c>
      <c r="AH180" s="521" t="str">
        <f t="shared" si="30"/>
        <v/>
      </c>
      <c r="AI180" s="522" t="str">
        <f>IF(AH180="Check Data","Check Data",IFERROR(VLOOKUP(AH180,'G-4 Temporal multipliers'!$A$4:$C$36,3,FALSE),""))</f>
        <v/>
      </c>
      <c r="AJ180" s="498" t="str">
        <f>IF(S180="","",VLOOKUP(S180,'G-3 Multipliers'!$A$2:$E$129,4,FALSE))</f>
        <v/>
      </c>
      <c r="AK180" s="507" t="str">
        <f t="shared" si="31"/>
        <v/>
      </c>
      <c r="AL180" s="507" t="str">
        <f t="shared" si="32"/>
        <v/>
      </c>
      <c r="AM180" s="540" t="str">
        <f>IFERROR(IF(F180="","",IF(AH180="Check Data ⚠","Check Data ⚠",VLOOKUP(AL180, 'G-3 Multipliers'!$P$2:$Q$6,2,FALSE))),"")</f>
        <v/>
      </c>
      <c r="AN180" s="513" t="str">
        <f t="shared" si="24"/>
        <v/>
      </c>
      <c r="AO180" s="239"/>
      <c r="AP180" s="240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1" t="str">
        <f>'A-1 Site Habitat Baseline'!AL180</f>
        <v/>
      </c>
      <c r="F181" s="520" t="str">
        <f>IF(E181="","",IF(ISNA(VLOOKUP($E181,'A-1 Site Habitat Baseline'!$D$1:$O$258,4,FALSE)),"",(VLOOKUP($E181,'A-1 Site Habitat Baseline'!$D$1:$O$258,4,FALSE))))</f>
        <v/>
      </c>
      <c r="G181" s="520" t="str">
        <f>IF(E181="","",IF(ISNA(VLOOKUP($E181,'A-1 Site Habitat Baseline'!$D$1:$O$258,5,FALSE)),"",(VLOOKUP($E181,'A-1 Site Habitat Baseline'!$D$1:$O$258,5,FALSE))))</f>
        <v/>
      </c>
      <c r="H181" s="520" t="str">
        <f>IF(E181="","",IF(ISNA(VLOOKUP($E181,'A-1 Site Habitat Baseline'!$D$1:$O$258,6,FALSE)),"",(VLOOKUP($E181,'A-1 Site Habitat Baseline'!$D$1:$O$258,6,FALSE))))</f>
        <v/>
      </c>
      <c r="I181" s="520" t="str">
        <f>IF(E181="","",IF(ISNA(VLOOKUP($E181,'A-1 Site Habitat Baseline'!$D$1:$O$258,7,FALSE)),"",(VLOOKUP($E181,'A-1 Site Habitat Baseline'!$D$1:$O$258,7,FALSE))))</f>
        <v/>
      </c>
      <c r="J181" s="520" t="str">
        <f>IF(E181="","",IF(ISNA(VLOOKUP($E181,'A-1 Site Habitat Baseline'!$D$1:$O$258,8,FALSE)),"",(VLOOKUP($E181,'A-1 Site Habitat Baseline'!$D$1:$O$258,8,FALSE))))</f>
        <v/>
      </c>
      <c r="K181" s="520" t="str">
        <f>IF(E181="","",IF(ISNA(VLOOKUP($E181,'A-1 Site Habitat Baseline'!$D$1:$O$258,9,FALSE)),"",(VLOOKUP($E181,'A-1 Site Habitat Baseline'!$D$1:$O$258,9,FALSE))))</f>
        <v/>
      </c>
      <c r="L181" s="520" t="str">
        <f>IF(E181="","",IF(ISNA(VLOOKUP($E181,'A-1 Site Habitat Baseline'!$D$1:$O$258,11,FALSE)),"",(VLOOKUP($E181,'A-1 Site Habitat Baseline'!$D$1:$O$258,11,FALSE))))</f>
        <v/>
      </c>
      <c r="M181" s="520" t="str">
        <f>IF(E181="","",IF(ISNA(VLOOKUP($E181,'A-1 Site Habitat Baseline'!$D$1:$O$258,12,FALSE)),"",(VLOOKUP($E181,'A-1 Site Habitat Baseline'!$D$1:$O$258,12,FALSE))))</f>
        <v/>
      </c>
      <c r="N181" s="532" t="str">
        <f>IF(E181="","",IF(ISNA(VLOOKUP($E181,'A-1 Site Habitat Baseline'!$D$1:$X$258,14,FALSE)),"",(VLOOKUP($E181,'A-1 Site Habitat Baseline'!$D$1:$X$258,14,FALSE))))</f>
        <v/>
      </c>
      <c r="O181" s="524" t="str">
        <f>IF(E181="","",IF(ISNA(VLOOKUP($E181,'A-1 Site Habitat Baseline'!$D$1:$X$258,16,FALSE)),"",(VLOOKUP($E181,'A-1 Site Habitat Baseline'!$D$1:$X$258,13,FALSE))))</f>
        <v/>
      </c>
      <c r="P181" s="237" t="str">
        <f>IFERROR(INDEX('G-1 All Habitats'!$AG$3:$AG$15,MATCH(Q181,'G-1 All Habitats'!$AF$3:$AF$15,0)),"")</f>
        <v/>
      </c>
      <c r="Q181" s="238" t="str">
        <f t="shared" si="25"/>
        <v/>
      </c>
      <c r="R181" s="238" t="str">
        <f t="shared" si="26"/>
        <v/>
      </c>
      <c r="S181" s="392" t="str">
        <f>IFERROR(INDEX('G-1 All Habitats'!$B$3:$B$129,MATCH(R181,'G-1 All Habitats'!$A$3:$A$129,0)),"")</f>
        <v/>
      </c>
      <c r="T181" s="498" t="str">
        <f t="shared" si="27"/>
        <v/>
      </c>
      <c r="U181" s="499" t="str">
        <f t="shared" si="28"/>
        <v/>
      </c>
      <c r="V181" s="537" t="str">
        <f t="shared" si="22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79"/>
      <c r="Z181" s="524" t="str">
        <f>IFERROR(INDEX('G-8 Condition Look up'!$A$3:$H$130,MATCH(S181,'G-8 Condition Look up'!$A$3:$A$130,0),MATCH(Y181,'G-8 Condition Look up'!$A$3:$H$3,0)),"")</f>
        <v/>
      </c>
      <c r="AA181" s="71"/>
      <c r="AB181" s="52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9" t="str">
        <f t="shared" si="23"/>
        <v/>
      </c>
      <c r="AE181" s="82"/>
      <c r="AF181" s="82"/>
      <c r="AG181" s="507" t="str">
        <f t="shared" si="29"/>
        <v/>
      </c>
      <c r="AH181" s="521" t="str">
        <f t="shared" si="30"/>
        <v/>
      </c>
      <c r="AI181" s="522" t="str">
        <f>IF(AH181="Check Data","Check Data",IFERROR(VLOOKUP(AH181,'G-4 Temporal multipliers'!$A$4:$C$36,3,FALSE),""))</f>
        <v/>
      </c>
      <c r="AJ181" s="498" t="str">
        <f>IF(S181="","",VLOOKUP(S181,'G-3 Multipliers'!$A$2:$E$129,4,FALSE))</f>
        <v/>
      </c>
      <c r="AK181" s="507" t="str">
        <f t="shared" si="31"/>
        <v/>
      </c>
      <c r="AL181" s="507" t="str">
        <f t="shared" si="32"/>
        <v/>
      </c>
      <c r="AM181" s="540" t="str">
        <f>IFERROR(IF(F181="","",IF(AH181="Check Data ⚠","Check Data ⚠",VLOOKUP(AL181, 'G-3 Multipliers'!$P$2:$Q$6,2,FALSE))),"")</f>
        <v/>
      </c>
      <c r="AN181" s="513" t="str">
        <f t="shared" si="24"/>
        <v/>
      </c>
      <c r="AO181" s="239"/>
      <c r="AP181" s="240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1" t="str">
        <f>'A-1 Site Habitat Baseline'!AL181</f>
        <v/>
      </c>
      <c r="F182" s="520" t="str">
        <f>IF(E182="","",IF(ISNA(VLOOKUP($E182,'A-1 Site Habitat Baseline'!$D$1:$O$258,4,FALSE)),"",(VLOOKUP($E182,'A-1 Site Habitat Baseline'!$D$1:$O$258,4,FALSE))))</f>
        <v/>
      </c>
      <c r="G182" s="520" t="str">
        <f>IF(E182="","",IF(ISNA(VLOOKUP($E182,'A-1 Site Habitat Baseline'!$D$1:$O$258,5,FALSE)),"",(VLOOKUP($E182,'A-1 Site Habitat Baseline'!$D$1:$O$258,5,FALSE))))</f>
        <v/>
      </c>
      <c r="H182" s="520" t="str">
        <f>IF(E182="","",IF(ISNA(VLOOKUP($E182,'A-1 Site Habitat Baseline'!$D$1:$O$258,6,FALSE)),"",(VLOOKUP($E182,'A-1 Site Habitat Baseline'!$D$1:$O$258,6,FALSE))))</f>
        <v/>
      </c>
      <c r="I182" s="520" t="str">
        <f>IF(E182="","",IF(ISNA(VLOOKUP($E182,'A-1 Site Habitat Baseline'!$D$1:$O$258,7,FALSE)),"",(VLOOKUP($E182,'A-1 Site Habitat Baseline'!$D$1:$O$258,7,FALSE))))</f>
        <v/>
      </c>
      <c r="J182" s="520" t="str">
        <f>IF(E182="","",IF(ISNA(VLOOKUP($E182,'A-1 Site Habitat Baseline'!$D$1:$O$258,8,FALSE)),"",(VLOOKUP($E182,'A-1 Site Habitat Baseline'!$D$1:$O$258,8,FALSE))))</f>
        <v/>
      </c>
      <c r="K182" s="520" t="str">
        <f>IF(E182="","",IF(ISNA(VLOOKUP($E182,'A-1 Site Habitat Baseline'!$D$1:$O$258,9,FALSE)),"",(VLOOKUP($E182,'A-1 Site Habitat Baseline'!$D$1:$O$258,9,FALSE))))</f>
        <v/>
      </c>
      <c r="L182" s="520" t="str">
        <f>IF(E182="","",IF(ISNA(VLOOKUP($E182,'A-1 Site Habitat Baseline'!$D$1:$O$258,11,FALSE)),"",(VLOOKUP($E182,'A-1 Site Habitat Baseline'!$D$1:$O$258,11,FALSE))))</f>
        <v/>
      </c>
      <c r="M182" s="520" t="str">
        <f>IF(E182="","",IF(ISNA(VLOOKUP($E182,'A-1 Site Habitat Baseline'!$D$1:$O$258,12,FALSE)),"",(VLOOKUP($E182,'A-1 Site Habitat Baseline'!$D$1:$O$258,12,FALSE))))</f>
        <v/>
      </c>
      <c r="N182" s="532" t="str">
        <f>IF(E182="","",IF(ISNA(VLOOKUP($E182,'A-1 Site Habitat Baseline'!$D$1:$X$258,14,FALSE)),"",(VLOOKUP($E182,'A-1 Site Habitat Baseline'!$D$1:$X$258,14,FALSE))))</f>
        <v/>
      </c>
      <c r="O182" s="524" t="str">
        <f>IF(E182="","",IF(ISNA(VLOOKUP($E182,'A-1 Site Habitat Baseline'!$D$1:$X$258,16,FALSE)),"",(VLOOKUP($E182,'A-1 Site Habitat Baseline'!$D$1:$X$258,13,FALSE))))</f>
        <v/>
      </c>
      <c r="P182" s="237" t="str">
        <f>IFERROR(INDEX('G-1 All Habitats'!$AG$3:$AG$15,MATCH(Q182,'G-1 All Habitats'!$AF$3:$AF$15,0)),"")</f>
        <v/>
      </c>
      <c r="Q182" s="238" t="str">
        <f t="shared" si="25"/>
        <v/>
      </c>
      <c r="R182" s="238" t="str">
        <f t="shared" si="26"/>
        <v/>
      </c>
      <c r="S182" s="392" t="str">
        <f>IFERROR(INDEX('G-1 All Habitats'!$B$3:$B$129,MATCH(R182,'G-1 All Habitats'!$A$3:$A$129,0)),"")</f>
        <v/>
      </c>
      <c r="T182" s="498" t="str">
        <f t="shared" si="27"/>
        <v/>
      </c>
      <c r="U182" s="499" t="str">
        <f t="shared" si="28"/>
        <v/>
      </c>
      <c r="V182" s="537" t="str">
        <f t="shared" si="22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79"/>
      <c r="Z182" s="524" t="str">
        <f>IFERROR(INDEX('G-8 Condition Look up'!$A$3:$H$130,MATCH(S182,'G-8 Condition Look up'!$A$3:$A$130,0),MATCH(Y182,'G-8 Condition Look up'!$A$3:$H$3,0)),"")</f>
        <v/>
      </c>
      <c r="AA182" s="71"/>
      <c r="AB182" s="52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9" t="str">
        <f t="shared" si="23"/>
        <v/>
      </c>
      <c r="AE182" s="82"/>
      <c r="AF182" s="82"/>
      <c r="AG182" s="507" t="str">
        <f t="shared" si="29"/>
        <v/>
      </c>
      <c r="AH182" s="521" t="str">
        <f t="shared" si="30"/>
        <v/>
      </c>
      <c r="AI182" s="522" t="str">
        <f>IF(AH182="Check Data","Check Data",IFERROR(VLOOKUP(AH182,'G-4 Temporal multipliers'!$A$4:$C$36,3,FALSE),""))</f>
        <v/>
      </c>
      <c r="AJ182" s="498" t="str">
        <f>IF(S182="","",VLOOKUP(S182,'G-3 Multipliers'!$A$2:$E$129,4,FALSE))</f>
        <v/>
      </c>
      <c r="AK182" s="507" t="str">
        <f t="shared" si="31"/>
        <v/>
      </c>
      <c r="AL182" s="507" t="str">
        <f t="shared" si="32"/>
        <v/>
      </c>
      <c r="AM182" s="540" t="str">
        <f>IFERROR(IF(F182="","",IF(AH182="Check Data ⚠","Check Data ⚠",VLOOKUP(AL182, 'G-3 Multipliers'!$P$2:$Q$6,2,FALSE))),"")</f>
        <v/>
      </c>
      <c r="AN182" s="513" t="str">
        <f t="shared" si="24"/>
        <v/>
      </c>
      <c r="AO182" s="239"/>
      <c r="AP182" s="240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1" t="str">
        <f>'A-1 Site Habitat Baseline'!AL182</f>
        <v/>
      </c>
      <c r="F183" s="520" t="str">
        <f>IF(E183="","",IF(ISNA(VLOOKUP($E183,'A-1 Site Habitat Baseline'!$D$1:$O$258,4,FALSE)),"",(VLOOKUP($E183,'A-1 Site Habitat Baseline'!$D$1:$O$258,4,FALSE))))</f>
        <v/>
      </c>
      <c r="G183" s="520" t="str">
        <f>IF(E183="","",IF(ISNA(VLOOKUP($E183,'A-1 Site Habitat Baseline'!$D$1:$O$258,5,FALSE)),"",(VLOOKUP($E183,'A-1 Site Habitat Baseline'!$D$1:$O$258,5,FALSE))))</f>
        <v/>
      </c>
      <c r="H183" s="520" t="str">
        <f>IF(E183="","",IF(ISNA(VLOOKUP($E183,'A-1 Site Habitat Baseline'!$D$1:$O$258,6,FALSE)),"",(VLOOKUP($E183,'A-1 Site Habitat Baseline'!$D$1:$O$258,6,FALSE))))</f>
        <v/>
      </c>
      <c r="I183" s="520" t="str">
        <f>IF(E183="","",IF(ISNA(VLOOKUP($E183,'A-1 Site Habitat Baseline'!$D$1:$O$258,7,FALSE)),"",(VLOOKUP($E183,'A-1 Site Habitat Baseline'!$D$1:$O$258,7,FALSE))))</f>
        <v/>
      </c>
      <c r="J183" s="520" t="str">
        <f>IF(E183="","",IF(ISNA(VLOOKUP($E183,'A-1 Site Habitat Baseline'!$D$1:$O$258,8,FALSE)),"",(VLOOKUP($E183,'A-1 Site Habitat Baseline'!$D$1:$O$258,8,FALSE))))</f>
        <v/>
      </c>
      <c r="K183" s="520" t="str">
        <f>IF(E183="","",IF(ISNA(VLOOKUP($E183,'A-1 Site Habitat Baseline'!$D$1:$O$258,9,FALSE)),"",(VLOOKUP($E183,'A-1 Site Habitat Baseline'!$D$1:$O$258,9,FALSE))))</f>
        <v/>
      </c>
      <c r="L183" s="520" t="str">
        <f>IF(E183="","",IF(ISNA(VLOOKUP($E183,'A-1 Site Habitat Baseline'!$D$1:$O$258,11,FALSE)),"",(VLOOKUP($E183,'A-1 Site Habitat Baseline'!$D$1:$O$258,11,FALSE))))</f>
        <v/>
      </c>
      <c r="M183" s="520" t="str">
        <f>IF(E183="","",IF(ISNA(VLOOKUP($E183,'A-1 Site Habitat Baseline'!$D$1:$O$258,12,FALSE)),"",(VLOOKUP($E183,'A-1 Site Habitat Baseline'!$D$1:$O$258,12,FALSE))))</f>
        <v/>
      </c>
      <c r="N183" s="532" t="str">
        <f>IF(E183="","",IF(ISNA(VLOOKUP($E183,'A-1 Site Habitat Baseline'!$D$1:$X$258,14,FALSE)),"",(VLOOKUP($E183,'A-1 Site Habitat Baseline'!$D$1:$X$258,14,FALSE))))</f>
        <v/>
      </c>
      <c r="O183" s="524" t="str">
        <f>IF(E183="","",IF(ISNA(VLOOKUP($E183,'A-1 Site Habitat Baseline'!$D$1:$X$258,16,FALSE)),"",(VLOOKUP($E183,'A-1 Site Habitat Baseline'!$D$1:$X$258,13,FALSE))))</f>
        <v/>
      </c>
      <c r="P183" s="237" t="str">
        <f>IFERROR(INDEX('G-1 All Habitats'!$AG$3:$AG$15,MATCH(Q183,'G-1 All Habitats'!$AF$3:$AF$15,0)),"")</f>
        <v/>
      </c>
      <c r="Q183" s="238" t="str">
        <f t="shared" si="25"/>
        <v/>
      </c>
      <c r="R183" s="238" t="str">
        <f t="shared" si="26"/>
        <v/>
      </c>
      <c r="S183" s="392" t="str">
        <f>IFERROR(INDEX('G-1 All Habitats'!$B$3:$B$129,MATCH(R183,'G-1 All Habitats'!$A$3:$A$129,0)),"")</f>
        <v/>
      </c>
      <c r="T183" s="498" t="str">
        <f t="shared" si="27"/>
        <v/>
      </c>
      <c r="U183" s="499" t="str">
        <f t="shared" si="28"/>
        <v/>
      </c>
      <c r="V183" s="537" t="str">
        <f t="shared" si="22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79"/>
      <c r="Z183" s="524" t="str">
        <f>IFERROR(INDEX('G-8 Condition Look up'!$A$3:$H$130,MATCH(S183,'G-8 Condition Look up'!$A$3:$A$130,0),MATCH(Y183,'G-8 Condition Look up'!$A$3:$H$3,0)),"")</f>
        <v/>
      </c>
      <c r="AA183" s="71"/>
      <c r="AB183" s="52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9" t="str">
        <f t="shared" si="23"/>
        <v/>
      </c>
      <c r="AE183" s="82"/>
      <c r="AF183" s="82"/>
      <c r="AG183" s="507" t="str">
        <f t="shared" si="29"/>
        <v/>
      </c>
      <c r="AH183" s="521" t="str">
        <f t="shared" si="30"/>
        <v/>
      </c>
      <c r="AI183" s="522" t="str">
        <f>IF(AH183="Check Data","Check Data",IFERROR(VLOOKUP(AH183,'G-4 Temporal multipliers'!$A$4:$C$36,3,FALSE),""))</f>
        <v/>
      </c>
      <c r="AJ183" s="498" t="str">
        <f>IF(S183="","",VLOOKUP(S183,'G-3 Multipliers'!$A$2:$E$129,4,FALSE))</f>
        <v/>
      </c>
      <c r="AK183" s="507" t="str">
        <f t="shared" si="31"/>
        <v/>
      </c>
      <c r="AL183" s="507" t="str">
        <f t="shared" si="32"/>
        <v/>
      </c>
      <c r="AM183" s="540" t="str">
        <f>IFERROR(IF(F183="","",IF(AH183="Check Data ⚠","Check Data ⚠",VLOOKUP(AL183, 'G-3 Multipliers'!$P$2:$Q$6,2,FALSE))),"")</f>
        <v/>
      </c>
      <c r="AN183" s="513" t="str">
        <f t="shared" si="24"/>
        <v/>
      </c>
      <c r="AO183" s="239"/>
      <c r="AP183" s="240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1" t="str">
        <f>'A-1 Site Habitat Baseline'!AL183</f>
        <v/>
      </c>
      <c r="F184" s="520" t="str">
        <f>IF(E184="","",IF(ISNA(VLOOKUP($E184,'A-1 Site Habitat Baseline'!$D$1:$O$258,4,FALSE)),"",(VLOOKUP($E184,'A-1 Site Habitat Baseline'!$D$1:$O$258,4,FALSE))))</f>
        <v/>
      </c>
      <c r="G184" s="520" t="str">
        <f>IF(E184="","",IF(ISNA(VLOOKUP($E184,'A-1 Site Habitat Baseline'!$D$1:$O$258,5,FALSE)),"",(VLOOKUP($E184,'A-1 Site Habitat Baseline'!$D$1:$O$258,5,FALSE))))</f>
        <v/>
      </c>
      <c r="H184" s="520" t="str">
        <f>IF(E184="","",IF(ISNA(VLOOKUP($E184,'A-1 Site Habitat Baseline'!$D$1:$O$258,6,FALSE)),"",(VLOOKUP($E184,'A-1 Site Habitat Baseline'!$D$1:$O$258,6,FALSE))))</f>
        <v/>
      </c>
      <c r="I184" s="520" t="str">
        <f>IF(E184="","",IF(ISNA(VLOOKUP($E184,'A-1 Site Habitat Baseline'!$D$1:$O$258,7,FALSE)),"",(VLOOKUP($E184,'A-1 Site Habitat Baseline'!$D$1:$O$258,7,FALSE))))</f>
        <v/>
      </c>
      <c r="J184" s="520" t="str">
        <f>IF(E184="","",IF(ISNA(VLOOKUP($E184,'A-1 Site Habitat Baseline'!$D$1:$O$258,8,FALSE)),"",(VLOOKUP($E184,'A-1 Site Habitat Baseline'!$D$1:$O$258,8,FALSE))))</f>
        <v/>
      </c>
      <c r="K184" s="520" t="str">
        <f>IF(E184="","",IF(ISNA(VLOOKUP($E184,'A-1 Site Habitat Baseline'!$D$1:$O$258,9,FALSE)),"",(VLOOKUP($E184,'A-1 Site Habitat Baseline'!$D$1:$O$258,9,FALSE))))</f>
        <v/>
      </c>
      <c r="L184" s="520" t="str">
        <f>IF(E184="","",IF(ISNA(VLOOKUP($E184,'A-1 Site Habitat Baseline'!$D$1:$O$258,11,FALSE)),"",(VLOOKUP($E184,'A-1 Site Habitat Baseline'!$D$1:$O$258,11,FALSE))))</f>
        <v/>
      </c>
      <c r="M184" s="520" t="str">
        <f>IF(E184="","",IF(ISNA(VLOOKUP($E184,'A-1 Site Habitat Baseline'!$D$1:$O$258,12,FALSE)),"",(VLOOKUP($E184,'A-1 Site Habitat Baseline'!$D$1:$O$258,12,FALSE))))</f>
        <v/>
      </c>
      <c r="N184" s="532" t="str">
        <f>IF(E184="","",IF(ISNA(VLOOKUP($E184,'A-1 Site Habitat Baseline'!$D$1:$X$258,14,FALSE)),"",(VLOOKUP($E184,'A-1 Site Habitat Baseline'!$D$1:$X$258,14,FALSE))))</f>
        <v/>
      </c>
      <c r="O184" s="524" t="str">
        <f>IF(E184="","",IF(ISNA(VLOOKUP($E184,'A-1 Site Habitat Baseline'!$D$1:$X$258,16,FALSE)),"",(VLOOKUP($E184,'A-1 Site Habitat Baseline'!$D$1:$X$258,13,FALSE))))</f>
        <v/>
      </c>
      <c r="P184" s="237" t="str">
        <f>IFERROR(INDEX('G-1 All Habitats'!$AG$3:$AG$15,MATCH(Q184,'G-1 All Habitats'!$AF$3:$AF$15,0)),"")</f>
        <v/>
      </c>
      <c r="Q184" s="238" t="str">
        <f t="shared" si="25"/>
        <v/>
      </c>
      <c r="R184" s="238" t="str">
        <f t="shared" si="26"/>
        <v/>
      </c>
      <c r="S184" s="392" t="str">
        <f>IFERROR(INDEX('G-1 All Habitats'!$B$3:$B$129,MATCH(R184,'G-1 All Habitats'!$A$3:$A$129,0)),"")</f>
        <v/>
      </c>
      <c r="T184" s="498" t="str">
        <f t="shared" si="27"/>
        <v/>
      </c>
      <c r="U184" s="499" t="str">
        <f t="shared" si="28"/>
        <v/>
      </c>
      <c r="V184" s="537" t="str">
        <f t="shared" si="22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79"/>
      <c r="Z184" s="524" t="str">
        <f>IFERROR(INDEX('G-8 Condition Look up'!$A$3:$H$130,MATCH(S184,'G-8 Condition Look up'!$A$3:$A$130,0),MATCH(Y184,'G-8 Condition Look up'!$A$3:$H$3,0)),"")</f>
        <v/>
      </c>
      <c r="AA184" s="71"/>
      <c r="AB184" s="52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9" t="str">
        <f t="shared" si="23"/>
        <v/>
      </c>
      <c r="AE184" s="82"/>
      <c r="AF184" s="82"/>
      <c r="AG184" s="507" t="str">
        <f t="shared" si="29"/>
        <v/>
      </c>
      <c r="AH184" s="521" t="str">
        <f t="shared" si="30"/>
        <v/>
      </c>
      <c r="AI184" s="522" t="str">
        <f>IF(AH184="Check Data","Check Data",IFERROR(VLOOKUP(AH184,'G-4 Temporal multipliers'!$A$4:$C$36,3,FALSE),""))</f>
        <v/>
      </c>
      <c r="AJ184" s="498" t="str">
        <f>IF(S184="","",VLOOKUP(S184,'G-3 Multipliers'!$A$2:$E$129,4,FALSE))</f>
        <v/>
      </c>
      <c r="AK184" s="507" t="str">
        <f t="shared" si="31"/>
        <v/>
      </c>
      <c r="AL184" s="507" t="str">
        <f t="shared" si="32"/>
        <v/>
      </c>
      <c r="AM184" s="540" t="str">
        <f>IFERROR(IF(F184="","",IF(AH184="Check Data ⚠","Check Data ⚠",VLOOKUP(AL184, 'G-3 Multipliers'!$P$2:$Q$6,2,FALSE))),"")</f>
        <v/>
      </c>
      <c r="AN184" s="513" t="str">
        <f t="shared" si="24"/>
        <v/>
      </c>
      <c r="AO184" s="239"/>
      <c r="AP184" s="240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1" t="str">
        <f>'A-1 Site Habitat Baseline'!AL184</f>
        <v/>
      </c>
      <c r="F185" s="520" t="str">
        <f>IF(E185="","",IF(ISNA(VLOOKUP($E185,'A-1 Site Habitat Baseline'!$D$1:$O$258,4,FALSE)),"",(VLOOKUP($E185,'A-1 Site Habitat Baseline'!$D$1:$O$258,4,FALSE))))</f>
        <v/>
      </c>
      <c r="G185" s="520" t="str">
        <f>IF(E185="","",IF(ISNA(VLOOKUP($E185,'A-1 Site Habitat Baseline'!$D$1:$O$258,5,FALSE)),"",(VLOOKUP($E185,'A-1 Site Habitat Baseline'!$D$1:$O$258,5,FALSE))))</f>
        <v/>
      </c>
      <c r="H185" s="520" t="str">
        <f>IF(E185="","",IF(ISNA(VLOOKUP($E185,'A-1 Site Habitat Baseline'!$D$1:$O$258,6,FALSE)),"",(VLOOKUP($E185,'A-1 Site Habitat Baseline'!$D$1:$O$258,6,FALSE))))</f>
        <v/>
      </c>
      <c r="I185" s="520" t="str">
        <f>IF(E185="","",IF(ISNA(VLOOKUP($E185,'A-1 Site Habitat Baseline'!$D$1:$O$258,7,FALSE)),"",(VLOOKUP($E185,'A-1 Site Habitat Baseline'!$D$1:$O$258,7,FALSE))))</f>
        <v/>
      </c>
      <c r="J185" s="520" t="str">
        <f>IF(E185="","",IF(ISNA(VLOOKUP($E185,'A-1 Site Habitat Baseline'!$D$1:$O$258,8,FALSE)),"",(VLOOKUP($E185,'A-1 Site Habitat Baseline'!$D$1:$O$258,8,FALSE))))</f>
        <v/>
      </c>
      <c r="K185" s="520" t="str">
        <f>IF(E185="","",IF(ISNA(VLOOKUP($E185,'A-1 Site Habitat Baseline'!$D$1:$O$258,9,FALSE)),"",(VLOOKUP($E185,'A-1 Site Habitat Baseline'!$D$1:$O$258,9,FALSE))))</f>
        <v/>
      </c>
      <c r="L185" s="520" t="str">
        <f>IF(E185="","",IF(ISNA(VLOOKUP($E185,'A-1 Site Habitat Baseline'!$D$1:$O$258,11,FALSE)),"",(VLOOKUP($E185,'A-1 Site Habitat Baseline'!$D$1:$O$258,11,FALSE))))</f>
        <v/>
      </c>
      <c r="M185" s="520" t="str">
        <f>IF(E185="","",IF(ISNA(VLOOKUP($E185,'A-1 Site Habitat Baseline'!$D$1:$O$258,12,FALSE)),"",(VLOOKUP($E185,'A-1 Site Habitat Baseline'!$D$1:$O$258,12,FALSE))))</f>
        <v/>
      </c>
      <c r="N185" s="532" t="str">
        <f>IF(E185="","",IF(ISNA(VLOOKUP($E185,'A-1 Site Habitat Baseline'!$D$1:$X$258,14,FALSE)),"",(VLOOKUP($E185,'A-1 Site Habitat Baseline'!$D$1:$X$258,14,FALSE))))</f>
        <v/>
      </c>
      <c r="O185" s="524" t="str">
        <f>IF(E185="","",IF(ISNA(VLOOKUP($E185,'A-1 Site Habitat Baseline'!$D$1:$X$258,16,FALSE)),"",(VLOOKUP($E185,'A-1 Site Habitat Baseline'!$D$1:$X$258,13,FALSE))))</f>
        <v/>
      </c>
      <c r="P185" s="237" t="str">
        <f>IFERROR(INDEX('G-1 All Habitats'!$AG$3:$AG$15,MATCH(Q185,'G-1 All Habitats'!$AF$3:$AF$15,0)),"")</f>
        <v/>
      </c>
      <c r="Q185" s="238" t="str">
        <f t="shared" si="25"/>
        <v/>
      </c>
      <c r="R185" s="238" t="str">
        <f t="shared" si="26"/>
        <v/>
      </c>
      <c r="S185" s="392" t="str">
        <f>IFERROR(INDEX('G-1 All Habitats'!$B$3:$B$129,MATCH(R185,'G-1 All Habitats'!$A$3:$A$129,0)),"")</f>
        <v/>
      </c>
      <c r="T185" s="498" t="str">
        <f t="shared" si="27"/>
        <v/>
      </c>
      <c r="U185" s="499" t="str">
        <f t="shared" si="28"/>
        <v/>
      </c>
      <c r="V185" s="537" t="str">
        <f t="shared" si="22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79"/>
      <c r="Z185" s="524" t="str">
        <f>IFERROR(INDEX('G-8 Condition Look up'!$A$3:$H$130,MATCH(S185,'G-8 Condition Look up'!$A$3:$A$130,0),MATCH(Y185,'G-8 Condition Look up'!$A$3:$H$3,0)),"")</f>
        <v/>
      </c>
      <c r="AA185" s="71"/>
      <c r="AB185" s="52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9" t="str">
        <f t="shared" si="23"/>
        <v/>
      </c>
      <c r="AE185" s="82"/>
      <c r="AF185" s="82"/>
      <c r="AG185" s="507" t="str">
        <f t="shared" si="29"/>
        <v/>
      </c>
      <c r="AH185" s="521" t="str">
        <f t="shared" si="30"/>
        <v/>
      </c>
      <c r="AI185" s="522" t="str">
        <f>IF(AH185="Check Data","Check Data",IFERROR(VLOOKUP(AH185,'G-4 Temporal multipliers'!$A$4:$C$36,3,FALSE),""))</f>
        <v/>
      </c>
      <c r="AJ185" s="498" t="str">
        <f>IF(S185="","",VLOOKUP(S185,'G-3 Multipliers'!$A$2:$E$129,4,FALSE))</f>
        <v/>
      </c>
      <c r="AK185" s="507" t="str">
        <f t="shared" si="31"/>
        <v/>
      </c>
      <c r="AL185" s="507" t="str">
        <f t="shared" si="32"/>
        <v/>
      </c>
      <c r="AM185" s="540" t="str">
        <f>IFERROR(IF(F185="","",IF(AH185="Check Data ⚠","Check Data ⚠",VLOOKUP(AL185, 'G-3 Multipliers'!$P$2:$Q$6,2,FALSE))),"")</f>
        <v/>
      </c>
      <c r="AN185" s="513" t="str">
        <f t="shared" si="24"/>
        <v/>
      </c>
      <c r="AO185" s="239"/>
      <c r="AP185" s="240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1" t="str">
        <f>'A-1 Site Habitat Baseline'!AL185</f>
        <v/>
      </c>
      <c r="F186" s="520" t="str">
        <f>IF(E186="","",IF(ISNA(VLOOKUP($E186,'A-1 Site Habitat Baseline'!$D$1:$O$258,4,FALSE)),"",(VLOOKUP($E186,'A-1 Site Habitat Baseline'!$D$1:$O$258,4,FALSE))))</f>
        <v/>
      </c>
      <c r="G186" s="520" t="str">
        <f>IF(E186="","",IF(ISNA(VLOOKUP($E186,'A-1 Site Habitat Baseline'!$D$1:$O$258,5,FALSE)),"",(VLOOKUP($E186,'A-1 Site Habitat Baseline'!$D$1:$O$258,5,FALSE))))</f>
        <v/>
      </c>
      <c r="H186" s="520" t="str">
        <f>IF(E186="","",IF(ISNA(VLOOKUP($E186,'A-1 Site Habitat Baseline'!$D$1:$O$258,6,FALSE)),"",(VLOOKUP($E186,'A-1 Site Habitat Baseline'!$D$1:$O$258,6,FALSE))))</f>
        <v/>
      </c>
      <c r="I186" s="520" t="str">
        <f>IF(E186="","",IF(ISNA(VLOOKUP($E186,'A-1 Site Habitat Baseline'!$D$1:$O$258,7,FALSE)),"",(VLOOKUP($E186,'A-1 Site Habitat Baseline'!$D$1:$O$258,7,FALSE))))</f>
        <v/>
      </c>
      <c r="J186" s="520" t="str">
        <f>IF(E186="","",IF(ISNA(VLOOKUP($E186,'A-1 Site Habitat Baseline'!$D$1:$O$258,8,FALSE)),"",(VLOOKUP($E186,'A-1 Site Habitat Baseline'!$D$1:$O$258,8,FALSE))))</f>
        <v/>
      </c>
      <c r="K186" s="520" t="str">
        <f>IF(E186="","",IF(ISNA(VLOOKUP($E186,'A-1 Site Habitat Baseline'!$D$1:$O$258,9,FALSE)),"",(VLOOKUP($E186,'A-1 Site Habitat Baseline'!$D$1:$O$258,9,FALSE))))</f>
        <v/>
      </c>
      <c r="L186" s="520" t="str">
        <f>IF(E186="","",IF(ISNA(VLOOKUP($E186,'A-1 Site Habitat Baseline'!$D$1:$O$258,11,FALSE)),"",(VLOOKUP($E186,'A-1 Site Habitat Baseline'!$D$1:$O$258,11,FALSE))))</f>
        <v/>
      </c>
      <c r="M186" s="520" t="str">
        <f>IF(E186="","",IF(ISNA(VLOOKUP($E186,'A-1 Site Habitat Baseline'!$D$1:$O$258,12,FALSE)),"",(VLOOKUP($E186,'A-1 Site Habitat Baseline'!$D$1:$O$258,12,FALSE))))</f>
        <v/>
      </c>
      <c r="N186" s="532" t="str">
        <f>IF(E186="","",IF(ISNA(VLOOKUP($E186,'A-1 Site Habitat Baseline'!$D$1:$X$258,14,FALSE)),"",(VLOOKUP($E186,'A-1 Site Habitat Baseline'!$D$1:$X$258,14,FALSE))))</f>
        <v/>
      </c>
      <c r="O186" s="524" t="str">
        <f>IF(E186="","",IF(ISNA(VLOOKUP($E186,'A-1 Site Habitat Baseline'!$D$1:$X$258,16,FALSE)),"",(VLOOKUP($E186,'A-1 Site Habitat Baseline'!$D$1:$X$258,13,FALSE))))</f>
        <v/>
      </c>
      <c r="P186" s="237" t="str">
        <f>IFERROR(INDEX('G-1 All Habitats'!$AG$3:$AG$15,MATCH(Q186,'G-1 All Habitats'!$AF$3:$AF$15,0)),"")</f>
        <v/>
      </c>
      <c r="Q186" s="238" t="str">
        <f t="shared" si="25"/>
        <v/>
      </c>
      <c r="R186" s="238" t="str">
        <f t="shared" si="26"/>
        <v/>
      </c>
      <c r="S186" s="392" t="str">
        <f>IFERROR(INDEX('G-1 All Habitats'!$B$3:$B$129,MATCH(R186,'G-1 All Habitats'!$A$3:$A$129,0)),"")</f>
        <v/>
      </c>
      <c r="T186" s="498" t="str">
        <f t="shared" si="27"/>
        <v/>
      </c>
      <c r="U186" s="499" t="str">
        <f t="shared" si="28"/>
        <v/>
      </c>
      <c r="V186" s="537" t="str">
        <f t="shared" si="22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79"/>
      <c r="Z186" s="524" t="str">
        <f>IFERROR(INDEX('G-8 Condition Look up'!$A$3:$H$130,MATCH(S186,'G-8 Condition Look up'!$A$3:$A$130,0),MATCH(Y186,'G-8 Condition Look up'!$A$3:$H$3,0)),"")</f>
        <v/>
      </c>
      <c r="AA186" s="71"/>
      <c r="AB186" s="52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9" t="str">
        <f t="shared" si="23"/>
        <v/>
      </c>
      <c r="AE186" s="82"/>
      <c r="AF186" s="82"/>
      <c r="AG186" s="507" t="str">
        <f t="shared" si="29"/>
        <v/>
      </c>
      <c r="AH186" s="521" t="str">
        <f t="shared" si="30"/>
        <v/>
      </c>
      <c r="AI186" s="522" t="str">
        <f>IF(AH186="Check Data","Check Data",IFERROR(VLOOKUP(AH186,'G-4 Temporal multipliers'!$A$4:$C$36,3,FALSE),""))</f>
        <v/>
      </c>
      <c r="AJ186" s="498" t="str">
        <f>IF(S186="","",VLOOKUP(S186,'G-3 Multipliers'!$A$2:$E$129,4,FALSE))</f>
        <v/>
      </c>
      <c r="AK186" s="507" t="str">
        <f t="shared" si="31"/>
        <v/>
      </c>
      <c r="AL186" s="507" t="str">
        <f t="shared" si="32"/>
        <v/>
      </c>
      <c r="AM186" s="540" t="str">
        <f>IFERROR(IF(F186="","",IF(AH186="Check Data ⚠","Check Data ⚠",VLOOKUP(AL186, 'G-3 Multipliers'!$P$2:$Q$6,2,FALSE))),"")</f>
        <v/>
      </c>
      <c r="AN186" s="513" t="str">
        <f t="shared" si="24"/>
        <v/>
      </c>
      <c r="AO186" s="239"/>
      <c r="AP186" s="240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1" t="str">
        <f>'A-1 Site Habitat Baseline'!AL186</f>
        <v/>
      </c>
      <c r="F187" s="520" t="str">
        <f>IF(E187="","",IF(ISNA(VLOOKUP($E187,'A-1 Site Habitat Baseline'!$D$1:$O$258,4,FALSE)),"",(VLOOKUP($E187,'A-1 Site Habitat Baseline'!$D$1:$O$258,4,FALSE))))</f>
        <v/>
      </c>
      <c r="G187" s="520" t="str">
        <f>IF(E187="","",IF(ISNA(VLOOKUP($E187,'A-1 Site Habitat Baseline'!$D$1:$O$258,5,FALSE)),"",(VLOOKUP($E187,'A-1 Site Habitat Baseline'!$D$1:$O$258,5,FALSE))))</f>
        <v/>
      </c>
      <c r="H187" s="520" t="str">
        <f>IF(E187="","",IF(ISNA(VLOOKUP($E187,'A-1 Site Habitat Baseline'!$D$1:$O$258,6,FALSE)),"",(VLOOKUP($E187,'A-1 Site Habitat Baseline'!$D$1:$O$258,6,FALSE))))</f>
        <v/>
      </c>
      <c r="I187" s="520" t="str">
        <f>IF(E187="","",IF(ISNA(VLOOKUP($E187,'A-1 Site Habitat Baseline'!$D$1:$O$258,7,FALSE)),"",(VLOOKUP($E187,'A-1 Site Habitat Baseline'!$D$1:$O$258,7,FALSE))))</f>
        <v/>
      </c>
      <c r="J187" s="520" t="str">
        <f>IF(E187="","",IF(ISNA(VLOOKUP($E187,'A-1 Site Habitat Baseline'!$D$1:$O$258,8,FALSE)),"",(VLOOKUP($E187,'A-1 Site Habitat Baseline'!$D$1:$O$258,8,FALSE))))</f>
        <v/>
      </c>
      <c r="K187" s="520" t="str">
        <f>IF(E187="","",IF(ISNA(VLOOKUP($E187,'A-1 Site Habitat Baseline'!$D$1:$O$258,9,FALSE)),"",(VLOOKUP($E187,'A-1 Site Habitat Baseline'!$D$1:$O$258,9,FALSE))))</f>
        <v/>
      </c>
      <c r="L187" s="520" t="str">
        <f>IF(E187="","",IF(ISNA(VLOOKUP($E187,'A-1 Site Habitat Baseline'!$D$1:$O$258,11,FALSE)),"",(VLOOKUP($E187,'A-1 Site Habitat Baseline'!$D$1:$O$258,11,FALSE))))</f>
        <v/>
      </c>
      <c r="M187" s="520" t="str">
        <f>IF(E187="","",IF(ISNA(VLOOKUP($E187,'A-1 Site Habitat Baseline'!$D$1:$O$258,12,FALSE)),"",(VLOOKUP($E187,'A-1 Site Habitat Baseline'!$D$1:$O$258,12,FALSE))))</f>
        <v/>
      </c>
      <c r="N187" s="532" t="str">
        <f>IF(E187="","",IF(ISNA(VLOOKUP($E187,'A-1 Site Habitat Baseline'!$D$1:$X$258,14,FALSE)),"",(VLOOKUP($E187,'A-1 Site Habitat Baseline'!$D$1:$X$258,14,FALSE))))</f>
        <v/>
      </c>
      <c r="O187" s="524" t="str">
        <f>IF(E187="","",IF(ISNA(VLOOKUP($E187,'A-1 Site Habitat Baseline'!$D$1:$X$258,16,FALSE)),"",(VLOOKUP($E187,'A-1 Site Habitat Baseline'!$D$1:$X$258,13,FALSE))))</f>
        <v/>
      </c>
      <c r="P187" s="237" t="str">
        <f>IFERROR(INDEX('G-1 All Habitats'!$AG$3:$AG$15,MATCH(Q187,'G-1 All Habitats'!$AF$3:$AF$15,0)),"")</f>
        <v/>
      </c>
      <c r="Q187" s="238" t="str">
        <f t="shared" si="25"/>
        <v/>
      </c>
      <c r="R187" s="238" t="str">
        <f t="shared" si="26"/>
        <v/>
      </c>
      <c r="S187" s="392" t="str">
        <f>IFERROR(INDEX('G-1 All Habitats'!$B$3:$B$129,MATCH(R187,'G-1 All Habitats'!$A$3:$A$129,0)),"")</f>
        <v/>
      </c>
      <c r="T187" s="498" t="str">
        <f t="shared" si="27"/>
        <v/>
      </c>
      <c r="U187" s="499" t="str">
        <f t="shared" si="28"/>
        <v/>
      </c>
      <c r="V187" s="537" t="str">
        <f t="shared" si="22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79"/>
      <c r="Z187" s="524" t="str">
        <f>IFERROR(INDEX('G-8 Condition Look up'!$A$3:$H$130,MATCH(S187,'G-8 Condition Look up'!$A$3:$A$130,0),MATCH(Y187,'G-8 Condition Look up'!$A$3:$H$3,0)),"")</f>
        <v/>
      </c>
      <c r="AA187" s="71"/>
      <c r="AB187" s="52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9" t="str">
        <f t="shared" si="23"/>
        <v/>
      </c>
      <c r="AE187" s="82"/>
      <c r="AF187" s="82"/>
      <c r="AG187" s="507" t="str">
        <f t="shared" si="29"/>
        <v/>
      </c>
      <c r="AH187" s="521" t="str">
        <f t="shared" si="30"/>
        <v/>
      </c>
      <c r="AI187" s="522" t="str">
        <f>IF(AH187="Check Data","Check Data",IFERROR(VLOOKUP(AH187,'G-4 Temporal multipliers'!$A$4:$C$36,3,FALSE),""))</f>
        <v/>
      </c>
      <c r="AJ187" s="498" t="str">
        <f>IF(S187="","",VLOOKUP(S187,'G-3 Multipliers'!$A$2:$E$129,4,FALSE))</f>
        <v/>
      </c>
      <c r="AK187" s="507" t="str">
        <f t="shared" si="31"/>
        <v/>
      </c>
      <c r="AL187" s="507" t="str">
        <f t="shared" si="32"/>
        <v/>
      </c>
      <c r="AM187" s="540" t="str">
        <f>IFERROR(IF(F187="","",IF(AH187="Check Data ⚠","Check Data ⚠",VLOOKUP(AL187, 'G-3 Multipliers'!$P$2:$Q$6,2,FALSE))),"")</f>
        <v/>
      </c>
      <c r="AN187" s="513" t="str">
        <f t="shared" si="24"/>
        <v/>
      </c>
      <c r="AO187" s="239"/>
      <c r="AP187" s="240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1" t="str">
        <f>'A-1 Site Habitat Baseline'!AL187</f>
        <v/>
      </c>
      <c r="F188" s="520" t="str">
        <f>IF(E188="","",IF(ISNA(VLOOKUP($E188,'A-1 Site Habitat Baseline'!$D$1:$O$258,4,FALSE)),"",(VLOOKUP($E188,'A-1 Site Habitat Baseline'!$D$1:$O$258,4,FALSE))))</f>
        <v/>
      </c>
      <c r="G188" s="520" t="str">
        <f>IF(E188="","",IF(ISNA(VLOOKUP($E188,'A-1 Site Habitat Baseline'!$D$1:$O$258,5,FALSE)),"",(VLOOKUP($E188,'A-1 Site Habitat Baseline'!$D$1:$O$258,5,FALSE))))</f>
        <v/>
      </c>
      <c r="H188" s="520" t="str">
        <f>IF(E188="","",IF(ISNA(VLOOKUP($E188,'A-1 Site Habitat Baseline'!$D$1:$O$258,6,FALSE)),"",(VLOOKUP($E188,'A-1 Site Habitat Baseline'!$D$1:$O$258,6,FALSE))))</f>
        <v/>
      </c>
      <c r="I188" s="520" t="str">
        <f>IF(E188="","",IF(ISNA(VLOOKUP($E188,'A-1 Site Habitat Baseline'!$D$1:$O$258,7,FALSE)),"",(VLOOKUP($E188,'A-1 Site Habitat Baseline'!$D$1:$O$258,7,FALSE))))</f>
        <v/>
      </c>
      <c r="J188" s="520" t="str">
        <f>IF(E188="","",IF(ISNA(VLOOKUP($E188,'A-1 Site Habitat Baseline'!$D$1:$O$258,8,FALSE)),"",(VLOOKUP($E188,'A-1 Site Habitat Baseline'!$D$1:$O$258,8,FALSE))))</f>
        <v/>
      </c>
      <c r="K188" s="520" t="str">
        <f>IF(E188="","",IF(ISNA(VLOOKUP($E188,'A-1 Site Habitat Baseline'!$D$1:$O$258,9,FALSE)),"",(VLOOKUP($E188,'A-1 Site Habitat Baseline'!$D$1:$O$258,9,FALSE))))</f>
        <v/>
      </c>
      <c r="L188" s="520" t="str">
        <f>IF(E188="","",IF(ISNA(VLOOKUP($E188,'A-1 Site Habitat Baseline'!$D$1:$O$258,11,FALSE)),"",(VLOOKUP($E188,'A-1 Site Habitat Baseline'!$D$1:$O$258,11,FALSE))))</f>
        <v/>
      </c>
      <c r="M188" s="520" t="str">
        <f>IF(E188="","",IF(ISNA(VLOOKUP($E188,'A-1 Site Habitat Baseline'!$D$1:$O$258,12,FALSE)),"",(VLOOKUP($E188,'A-1 Site Habitat Baseline'!$D$1:$O$258,12,FALSE))))</f>
        <v/>
      </c>
      <c r="N188" s="532" t="str">
        <f>IF(E188="","",IF(ISNA(VLOOKUP($E188,'A-1 Site Habitat Baseline'!$D$1:$X$258,14,FALSE)),"",(VLOOKUP($E188,'A-1 Site Habitat Baseline'!$D$1:$X$258,14,FALSE))))</f>
        <v/>
      </c>
      <c r="O188" s="524" t="str">
        <f>IF(E188="","",IF(ISNA(VLOOKUP($E188,'A-1 Site Habitat Baseline'!$D$1:$X$258,16,FALSE)),"",(VLOOKUP($E188,'A-1 Site Habitat Baseline'!$D$1:$X$258,13,FALSE))))</f>
        <v/>
      </c>
      <c r="P188" s="237" t="str">
        <f>IFERROR(INDEX('G-1 All Habitats'!$AG$3:$AG$15,MATCH(Q188,'G-1 All Habitats'!$AF$3:$AF$15,0)),"")</f>
        <v/>
      </c>
      <c r="Q188" s="238" t="str">
        <f t="shared" si="25"/>
        <v/>
      </c>
      <c r="R188" s="238" t="str">
        <f t="shared" si="26"/>
        <v/>
      </c>
      <c r="S188" s="392" t="str">
        <f>IFERROR(INDEX('G-1 All Habitats'!$B$3:$B$129,MATCH(R188,'G-1 All Habitats'!$A$3:$A$129,0)),"")</f>
        <v/>
      </c>
      <c r="T188" s="498" t="str">
        <f t="shared" si="27"/>
        <v/>
      </c>
      <c r="U188" s="499" t="str">
        <f t="shared" si="28"/>
        <v/>
      </c>
      <c r="V188" s="537" t="str">
        <f t="shared" si="22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79"/>
      <c r="Z188" s="524" t="str">
        <f>IFERROR(INDEX('G-8 Condition Look up'!$A$3:$H$130,MATCH(S188,'G-8 Condition Look up'!$A$3:$A$130,0),MATCH(Y188,'G-8 Condition Look up'!$A$3:$H$3,0)),"")</f>
        <v/>
      </c>
      <c r="AA188" s="71"/>
      <c r="AB188" s="52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9" t="str">
        <f t="shared" si="23"/>
        <v/>
      </c>
      <c r="AE188" s="82"/>
      <c r="AF188" s="82"/>
      <c r="AG188" s="507" t="str">
        <f t="shared" si="29"/>
        <v/>
      </c>
      <c r="AH188" s="521" t="str">
        <f t="shared" si="30"/>
        <v/>
      </c>
      <c r="AI188" s="522" t="str">
        <f>IF(AH188="Check Data","Check Data",IFERROR(VLOOKUP(AH188,'G-4 Temporal multipliers'!$A$4:$C$36,3,FALSE),""))</f>
        <v/>
      </c>
      <c r="AJ188" s="498" t="str">
        <f>IF(S188="","",VLOOKUP(S188,'G-3 Multipliers'!$A$2:$E$129,4,FALSE))</f>
        <v/>
      </c>
      <c r="AK188" s="507" t="str">
        <f t="shared" si="31"/>
        <v/>
      </c>
      <c r="AL188" s="507" t="str">
        <f t="shared" si="32"/>
        <v/>
      </c>
      <c r="AM188" s="540" t="str">
        <f>IFERROR(IF(F188="","",IF(AH188="Check Data ⚠","Check Data ⚠",VLOOKUP(AL188, 'G-3 Multipliers'!$P$2:$Q$6,2,FALSE))),"")</f>
        <v/>
      </c>
      <c r="AN188" s="513" t="str">
        <f t="shared" si="24"/>
        <v/>
      </c>
      <c r="AO188" s="239"/>
      <c r="AP188" s="240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1" t="str">
        <f>'A-1 Site Habitat Baseline'!AL188</f>
        <v/>
      </c>
      <c r="F189" s="520" t="str">
        <f>IF(E189="","",IF(ISNA(VLOOKUP($E189,'A-1 Site Habitat Baseline'!$D$1:$O$258,4,FALSE)),"",(VLOOKUP($E189,'A-1 Site Habitat Baseline'!$D$1:$O$258,4,FALSE))))</f>
        <v/>
      </c>
      <c r="G189" s="520" t="str">
        <f>IF(E189="","",IF(ISNA(VLOOKUP($E189,'A-1 Site Habitat Baseline'!$D$1:$O$258,5,FALSE)),"",(VLOOKUP($E189,'A-1 Site Habitat Baseline'!$D$1:$O$258,5,FALSE))))</f>
        <v/>
      </c>
      <c r="H189" s="520" t="str">
        <f>IF(E189="","",IF(ISNA(VLOOKUP($E189,'A-1 Site Habitat Baseline'!$D$1:$O$258,6,FALSE)),"",(VLOOKUP($E189,'A-1 Site Habitat Baseline'!$D$1:$O$258,6,FALSE))))</f>
        <v/>
      </c>
      <c r="I189" s="520" t="str">
        <f>IF(E189="","",IF(ISNA(VLOOKUP($E189,'A-1 Site Habitat Baseline'!$D$1:$O$258,7,FALSE)),"",(VLOOKUP($E189,'A-1 Site Habitat Baseline'!$D$1:$O$258,7,FALSE))))</f>
        <v/>
      </c>
      <c r="J189" s="520" t="str">
        <f>IF(E189="","",IF(ISNA(VLOOKUP($E189,'A-1 Site Habitat Baseline'!$D$1:$O$258,8,FALSE)),"",(VLOOKUP($E189,'A-1 Site Habitat Baseline'!$D$1:$O$258,8,FALSE))))</f>
        <v/>
      </c>
      <c r="K189" s="520" t="str">
        <f>IF(E189="","",IF(ISNA(VLOOKUP($E189,'A-1 Site Habitat Baseline'!$D$1:$O$258,9,FALSE)),"",(VLOOKUP($E189,'A-1 Site Habitat Baseline'!$D$1:$O$258,9,FALSE))))</f>
        <v/>
      </c>
      <c r="L189" s="520" t="str">
        <f>IF(E189="","",IF(ISNA(VLOOKUP($E189,'A-1 Site Habitat Baseline'!$D$1:$O$258,11,FALSE)),"",(VLOOKUP($E189,'A-1 Site Habitat Baseline'!$D$1:$O$258,11,FALSE))))</f>
        <v/>
      </c>
      <c r="M189" s="520" t="str">
        <f>IF(E189="","",IF(ISNA(VLOOKUP($E189,'A-1 Site Habitat Baseline'!$D$1:$O$258,12,FALSE)),"",(VLOOKUP($E189,'A-1 Site Habitat Baseline'!$D$1:$O$258,12,FALSE))))</f>
        <v/>
      </c>
      <c r="N189" s="532" t="str">
        <f>IF(E189="","",IF(ISNA(VLOOKUP($E189,'A-1 Site Habitat Baseline'!$D$1:$X$258,14,FALSE)),"",(VLOOKUP($E189,'A-1 Site Habitat Baseline'!$D$1:$X$258,14,FALSE))))</f>
        <v/>
      </c>
      <c r="O189" s="524" t="str">
        <f>IF(E189="","",IF(ISNA(VLOOKUP($E189,'A-1 Site Habitat Baseline'!$D$1:$X$258,16,FALSE)),"",(VLOOKUP($E189,'A-1 Site Habitat Baseline'!$D$1:$X$258,13,FALSE))))</f>
        <v/>
      </c>
      <c r="P189" s="237" t="str">
        <f>IFERROR(INDEX('G-1 All Habitats'!$AG$3:$AG$15,MATCH(Q189,'G-1 All Habitats'!$AF$3:$AF$15,0)),"")</f>
        <v/>
      </c>
      <c r="Q189" s="238" t="str">
        <f t="shared" si="25"/>
        <v/>
      </c>
      <c r="R189" s="238" t="str">
        <f t="shared" si="26"/>
        <v/>
      </c>
      <c r="S189" s="392" t="str">
        <f>IFERROR(INDEX('G-1 All Habitats'!$B$3:$B$129,MATCH(R189,'G-1 All Habitats'!$A$3:$A$129,0)),"")</f>
        <v/>
      </c>
      <c r="T189" s="498" t="str">
        <f t="shared" si="27"/>
        <v/>
      </c>
      <c r="U189" s="499" t="str">
        <f t="shared" si="28"/>
        <v/>
      </c>
      <c r="V189" s="537" t="str">
        <f t="shared" si="22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79"/>
      <c r="Z189" s="524" t="str">
        <f>IFERROR(INDEX('G-8 Condition Look up'!$A$3:$H$130,MATCH(S189,'G-8 Condition Look up'!$A$3:$A$130,0),MATCH(Y189,'G-8 Condition Look up'!$A$3:$H$3,0)),"")</f>
        <v/>
      </c>
      <c r="AA189" s="71"/>
      <c r="AB189" s="52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9" t="str">
        <f t="shared" si="23"/>
        <v/>
      </c>
      <c r="AE189" s="82"/>
      <c r="AF189" s="82"/>
      <c r="AG189" s="507" t="str">
        <f t="shared" si="29"/>
        <v/>
      </c>
      <c r="AH189" s="521" t="str">
        <f t="shared" si="30"/>
        <v/>
      </c>
      <c r="AI189" s="522" t="str">
        <f>IF(AH189="Check Data","Check Data",IFERROR(VLOOKUP(AH189,'G-4 Temporal multipliers'!$A$4:$C$36,3,FALSE),""))</f>
        <v/>
      </c>
      <c r="AJ189" s="498" t="str">
        <f>IF(S189="","",VLOOKUP(S189,'G-3 Multipliers'!$A$2:$E$129,4,FALSE))</f>
        <v/>
      </c>
      <c r="AK189" s="507" t="str">
        <f t="shared" si="31"/>
        <v/>
      </c>
      <c r="AL189" s="507" t="str">
        <f t="shared" si="32"/>
        <v/>
      </c>
      <c r="AM189" s="540" t="str">
        <f>IFERROR(IF(F189="","",IF(AH189="Check Data ⚠","Check Data ⚠",VLOOKUP(AL189, 'G-3 Multipliers'!$P$2:$Q$6,2,FALSE))),"")</f>
        <v/>
      </c>
      <c r="AN189" s="513" t="str">
        <f t="shared" si="24"/>
        <v/>
      </c>
      <c r="AO189" s="239"/>
      <c r="AP189" s="240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1" t="str">
        <f>'A-1 Site Habitat Baseline'!AL189</f>
        <v/>
      </c>
      <c r="F190" s="520" t="str">
        <f>IF(E190="","",IF(ISNA(VLOOKUP($E190,'A-1 Site Habitat Baseline'!$D$1:$O$258,4,FALSE)),"",(VLOOKUP($E190,'A-1 Site Habitat Baseline'!$D$1:$O$258,4,FALSE))))</f>
        <v/>
      </c>
      <c r="G190" s="520" t="str">
        <f>IF(E190="","",IF(ISNA(VLOOKUP($E190,'A-1 Site Habitat Baseline'!$D$1:$O$258,5,FALSE)),"",(VLOOKUP($E190,'A-1 Site Habitat Baseline'!$D$1:$O$258,5,FALSE))))</f>
        <v/>
      </c>
      <c r="H190" s="520" t="str">
        <f>IF(E190="","",IF(ISNA(VLOOKUP($E190,'A-1 Site Habitat Baseline'!$D$1:$O$258,6,FALSE)),"",(VLOOKUP($E190,'A-1 Site Habitat Baseline'!$D$1:$O$258,6,FALSE))))</f>
        <v/>
      </c>
      <c r="I190" s="520" t="str">
        <f>IF(E190="","",IF(ISNA(VLOOKUP($E190,'A-1 Site Habitat Baseline'!$D$1:$O$258,7,FALSE)),"",(VLOOKUP($E190,'A-1 Site Habitat Baseline'!$D$1:$O$258,7,FALSE))))</f>
        <v/>
      </c>
      <c r="J190" s="520" t="str">
        <f>IF(E190="","",IF(ISNA(VLOOKUP($E190,'A-1 Site Habitat Baseline'!$D$1:$O$258,8,FALSE)),"",(VLOOKUP($E190,'A-1 Site Habitat Baseline'!$D$1:$O$258,8,FALSE))))</f>
        <v/>
      </c>
      <c r="K190" s="520" t="str">
        <f>IF(E190="","",IF(ISNA(VLOOKUP($E190,'A-1 Site Habitat Baseline'!$D$1:$O$258,9,FALSE)),"",(VLOOKUP($E190,'A-1 Site Habitat Baseline'!$D$1:$O$258,9,FALSE))))</f>
        <v/>
      </c>
      <c r="L190" s="520" t="str">
        <f>IF(E190="","",IF(ISNA(VLOOKUP($E190,'A-1 Site Habitat Baseline'!$D$1:$O$258,11,FALSE)),"",(VLOOKUP($E190,'A-1 Site Habitat Baseline'!$D$1:$O$258,11,FALSE))))</f>
        <v/>
      </c>
      <c r="M190" s="520" t="str">
        <f>IF(E190="","",IF(ISNA(VLOOKUP($E190,'A-1 Site Habitat Baseline'!$D$1:$O$258,12,FALSE)),"",(VLOOKUP($E190,'A-1 Site Habitat Baseline'!$D$1:$O$258,12,FALSE))))</f>
        <v/>
      </c>
      <c r="N190" s="532" t="str">
        <f>IF(E190="","",IF(ISNA(VLOOKUP($E190,'A-1 Site Habitat Baseline'!$D$1:$X$258,14,FALSE)),"",(VLOOKUP($E190,'A-1 Site Habitat Baseline'!$D$1:$X$258,14,FALSE))))</f>
        <v/>
      </c>
      <c r="O190" s="524" t="str">
        <f>IF(E190="","",IF(ISNA(VLOOKUP($E190,'A-1 Site Habitat Baseline'!$D$1:$X$258,16,FALSE)),"",(VLOOKUP($E190,'A-1 Site Habitat Baseline'!$D$1:$X$258,13,FALSE))))</f>
        <v/>
      </c>
      <c r="P190" s="237" t="str">
        <f>IFERROR(INDEX('G-1 All Habitats'!$AG$3:$AG$15,MATCH(Q190,'G-1 All Habitats'!$AF$3:$AF$15,0)),"")</f>
        <v/>
      </c>
      <c r="Q190" s="238" t="str">
        <f t="shared" si="25"/>
        <v/>
      </c>
      <c r="R190" s="238" t="str">
        <f t="shared" si="26"/>
        <v/>
      </c>
      <c r="S190" s="392" t="str">
        <f>IFERROR(INDEX('G-1 All Habitats'!$B$3:$B$129,MATCH(R190,'G-1 All Habitats'!$A$3:$A$129,0)),"")</f>
        <v/>
      </c>
      <c r="T190" s="498" t="str">
        <f t="shared" si="27"/>
        <v/>
      </c>
      <c r="U190" s="499" t="str">
        <f t="shared" si="28"/>
        <v/>
      </c>
      <c r="V190" s="537" t="str">
        <f t="shared" si="22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79"/>
      <c r="Z190" s="524" t="str">
        <f>IFERROR(INDEX('G-8 Condition Look up'!$A$3:$H$130,MATCH(S190,'G-8 Condition Look up'!$A$3:$A$130,0),MATCH(Y190,'G-8 Condition Look up'!$A$3:$H$3,0)),"")</f>
        <v/>
      </c>
      <c r="AA190" s="71"/>
      <c r="AB190" s="52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9" t="str">
        <f t="shared" si="23"/>
        <v/>
      </c>
      <c r="AE190" s="82"/>
      <c r="AF190" s="82"/>
      <c r="AG190" s="507" t="str">
        <f t="shared" si="29"/>
        <v/>
      </c>
      <c r="AH190" s="521" t="str">
        <f t="shared" si="30"/>
        <v/>
      </c>
      <c r="AI190" s="522" t="str">
        <f>IF(AH190="Check Data","Check Data",IFERROR(VLOOKUP(AH190,'G-4 Temporal multipliers'!$A$4:$C$36,3,FALSE),""))</f>
        <v/>
      </c>
      <c r="AJ190" s="498" t="str">
        <f>IF(S190="","",VLOOKUP(S190,'G-3 Multipliers'!$A$2:$E$129,4,FALSE))</f>
        <v/>
      </c>
      <c r="AK190" s="507" t="str">
        <f t="shared" si="31"/>
        <v/>
      </c>
      <c r="AL190" s="507" t="str">
        <f t="shared" si="32"/>
        <v/>
      </c>
      <c r="AM190" s="540" t="str">
        <f>IFERROR(IF(F190="","",IF(AH190="Check Data ⚠","Check Data ⚠",VLOOKUP(AL190, 'G-3 Multipliers'!$P$2:$Q$6,2,FALSE))),"")</f>
        <v/>
      </c>
      <c r="AN190" s="513" t="str">
        <f t="shared" si="24"/>
        <v/>
      </c>
      <c r="AO190" s="239"/>
      <c r="AP190" s="240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1" t="str">
        <f>'A-1 Site Habitat Baseline'!AL190</f>
        <v/>
      </c>
      <c r="F191" s="520" t="str">
        <f>IF(E191="","",IF(ISNA(VLOOKUP($E191,'A-1 Site Habitat Baseline'!$D$1:$O$258,4,FALSE)),"",(VLOOKUP($E191,'A-1 Site Habitat Baseline'!$D$1:$O$258,4,FALSE))))</f>
        <v/>
      </c>
      <c r="G191" s="520" t="str">
        <f>IF(E191="","",IF(ISNA(VLOOKUP($E191,'A-1 Site Habitat Baseline'!$D$1:$O$258,5,FALSE)),"",(VLOOKUP($E191,'A-1 Site Habitat Baseline'!$D$1:$O$258,5,FALSE))))</f>
        <v/>
      </c>
      <c r="H191" s="520" t="str">
        <f>IF(E191="","",IF(ISNA(VLOOKUP($E191,'A-1 Site Habitat Baseline'!$D$1:$O$258,6,FALSE)),"",(VLOOKUP($E191,'A-1 Site Habitat Baseline'!$D$1:$O$258,6,FALSE))))</f>
        <v/>
      </c>
      <c r="I191" s="520" t="str">
        <f>IF(E191="","",IF(ISNA(VLOOKUP($E191,'A-1 Site Habitat Baseline'!$D$1:$O$258,7,FALSE)),"",(VLOOKUP($E191,'A-1 Site Habitat Baseline'!$D$1:$O$258,7,FALSE))))</f>
        <v/>
      </c>
      <c r="J191" s="520" t="str">
        <f>IF(E191="","",IF(ISNA(VLOOKUP($E191,'A-1 Site Habitat Baseline'!$D$1:$O$258,8,FALSE)),"",(VLOOKUP($E191,'A-1 Site Habitat Baseline'!$D$1:$O$258,8,FALSE))))</f>
        <v/>
      </c>
      <c r="K191" s="520" t="str">
        <f>IF(E191="","",IF(ISNA(VLOOKUP($E191,'A-1 Site Habitat Baseline'!$D$1:$O$258,9,FALSE)),"",(VLOOKUP($E191,'A-1 Site Habitat Baseline'!$D$1:$O$258,9,FALSE))))</f>
        <v/>
      </c>
      <c r="L191" s="520" t="str">
        <f>IF(E191="","",IF(ISNA(VLOOKUP($E191,'A-1 Site Habitat Baseline'!$D$1:$O$258,11,FALSE)),"",(VLOOKUP($E191,'A-1 Site Habitat Baseline'!$D$1:$O$258,11,FALSE))))</f>
        <v/>
      </c>
      <c r="M191" s="520" t="str">
        <f>IF(E191="","",IF(ISNA(VLOOKUP($E191,'A-1 Site Habitat Baseline'!$D$1:$O$258,12,FALSE)),"",(VLOOKUP($E191,'A-1 Site Habitat Baseline'!$D$1:$O$258,12,FALSE))))</f>
        <v/>
      </c>
      <c r="N191" s="532" t="str">
        <f>IF(E191="","",IF(ISNA(VLOOKUP($E191,'A-1 Site Habitat Baseline'!$D$1:$X$258,14,FALSE)),"",(VLOOKUP($E191,'A-1 Site Habitat Baseline'!$D$1:$X$258,14,FALSE))))</f>
        <v/>
      </c>
      <c r="O191" s="524" t="str">
        <f>IF(E191="","",IF(ISNA(VLOOKUP($E191,'A-1 Site Habitat Baseline'!$D$1:$X$258,16,FALSE)),"",(VLOOKUP($E191,'A-1 Site Habitat Baseline'!$D$1:$X$258,13,FALSE))))</f>
        <v/>
      </c>
      <c r="P191" s="237" t="str">
        <f>IFERROR(INDEX('G-1 All Habitats'!$AG$3:$AG$15,MATCH(Q191,'G-1 All Habitats'!$AF$3:$AF$15,0)),"")</f>
        <v/>
      </c>
      <c r="Q191" s="238" t="str">
        <f t="shared" si="25"/>
        <v/>
      </c>
      <c r="R191" s="238" t="str">
        <f t="shared" si="26"/>
        <v/>
      </c>
      <c r="S191" s="392" t="str">
        <f>IFERROR(INDEX('G-1 All Habitats'!$B$3:$B$129,MATCH(R191,'G-1 All Habitats'!$A$3:$A$129,0)),"")</f>
        <v/>
      </c>
      <c r="T191" s="498" t="str">
        <f t="shared" si="27"/>
        <v/>
      </c>
      <c r="U191" s="499" t="str">
        <f t="shared" si="28"/>
        <v/>
      </c>
      <c r="V191" s="537" t="str">
        <f t="shared" si="22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79"/>
      <c r="Z191" s="524" t="str">
        <f>IFERROR(INDEX('G-8 Condition Look up'!$A$3:$H$130,MATCH(S191,'G-8 Condition Look up'!$A$3:$A$130,0),MATCH(Y191,'G-8 Condition Look up'!$A$3:$H$3,0)),"")</f>
        <v/>
      </c>
      <c r="AA191" s="71"/>
      <c r="AB191" s="52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9" t="str">
        <f t="shared" si="23"/>
        <v/>
      </c>
      <c r="AE191" s="82"/>
      <c r="AF191" s="82"/>
      <c r="AG191" s="507" t="str">
        <f t="shared" si="29"/>
        <v/>
      </c>
      <c r="AH191" s="521" t="str">
        <f t="shared" si="30"/>
        <v/>
      </c>
      <c r="AI191" s="522" t="str">
        <f>IF(AH191="Check Data","Check Data",IFERROR(VLOOKUP(AH191,'G-4 Temporal multipliers'!$A$4:$C$36,3,FALSE),""))</f>
        <v/>
      </c>
      <c r="AJ191" s="498" t="str">
        <f>IF(S191="","",VLOOKUP(S191,'G-3 Multipliers'!$A$2:$E$129,4,FALSE))</f>
        <v/>
      </c>
      <c r="AK191" s="507" t="str">
        <f t="shared" si="31"/>
        <v/>
      </c>
      <c r="AL191" s="507" t="str">
        <f t="shared" si="32"/>
        <v/>
      </c>
      <c r="AM191" s="540" t="str">
        <f>IFERROR(IF(F191="","",IF(AH191="Check Data ⚠","Check Data ⚠",VLOOKUP(AL191, 'G-3 Multipliers'!$P$2:$Q$6,2,FALSE))),"")</f>
        <v/>
      </c>
      <c r="AN191" s="513" t="str">
        <f t="shared" si="24"/>
        <v/>
      </c>
      <c r="AO191" s="239"/>
      <c r="AP191" s="240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1" t="str">
        <f>'A-1 Site Habitat Baseline'!AL191</f>
        <v/>
      </c>
      <c r="F192" s="520" t="str">
        <f>IF(E192="","",IF(ISNA(VLOOKUP($E192,'A-1 Site Habitat Baseline'!$D$1:$O$258,4,FALSE)),"",(VLOOKUP($E192,'A-1 Site Habitat Baseline'!$D$1:$O$258,4,FALSE))))</f>
        <v/>
      </c>
      <c r="G192" s="520" t="str">
        <f>IF(E192="","",IF(ISNA(VLOOKUP($E192,'A-1 Site Habitat Baseline'!$D$1:$O$258,5,FALSE)),"",(VLOOKUP($E192,'A-1 Site Habitat Baseline'!$D$1:$O$258,5,FALSE))))</f>
        <v/>
      </c>
      <c r="H192" s="520" t="str">
        <f>IF(E192="","",IF(ISNA(VLOOKUP($E192,'A-1 Site Habitat Baseline'!$D$1:$O$258,6,FALSE)),"",(VLOOKUP($E192,'A-1 Site Habitat Baseline'!$D$1:$O$258,6,FALSE))))</f>
        <v/>
      </c>
      <c r="I192" s="520" t="str">
        <f>IF(E192="","",IF(ISNA(VLOOKUP($E192,'A-1 Site Habitat Baseline'!$D$1:$O$258,7,FALSE)),"",(VLOOKUP($E192,'A-1 Site Habitat Baseline'!$D$1:$O$258,7,FALSE))))</f>
        <v/>
      </c>
      <c r="J192" s="520" t="str">
        <f>IF(E192="","",IF(ISNA(VLOOKUP($E192,'A-1 Site Habitat Baseline'!$D$1:$O$258,8,FALSE)),"",(VLOOKUP($E192,'A-1 Site Habitat Baseline'!$D$1:$O$258,8,FALSE))))</f>
        <v/>
      </c>
      <c r="K192" s="520" t="str">
        <f>IF(E192="","",IF(ISNA(VLOOKUP($E192,'A-1 Site Habitat Baseline'!$D$1:$O$258,9,FALSE)),"",(VLOOKUP($E192,'A-1 Site Habitat Baseline'!$D$1:$O$258,9,FALSE))))</f>
        <v/>
      </c>
      <c r="L192" s="520" t="str">
        <f>IF(E192="","",IF(ISNA(VLOOKUP($E192,'A-1 Site Habitat Baseline'!$D$1:$O$258,11,FALSE)),"",(VLOOKUP($E192,'A-1 Site Habitat Baseline'!$D$1:$O$258,11,FALSE))))</f>
        <v/>
      </c>
      <c r="M192" s="520" t="str">
        <f>IF(E192="","",IF(ISNA(VLOOKUP($E192,'A-1 Site Habitat Baseline'!$D$1:$O$258,12,FALSE)),"",(VLOOKUP($E192,'A-1 Site Habitat Baseline'!$D$1:$O$258,12,FALSE))))</f>
        <v/>
      </c>
      <c r="N192" s="532" t="str">
        <f>IF(E192="","",IF(ISNA(VLOOKUP($E192,'A-1 Site Habitat Baseline'!$D$1:$X$258,14,FALSE)),"",(VLOOKUP($E192,'A-1 Site Habitat Baseline'!$D$1:$X$258,14,FALSE))))</f>
        <v/>
      </c>
      <c r="O192" s="524" t="str">
        <f>IF(E192="","",IF(ISNA(VLOOKUP($E192,'A-1 Site Habitat Baseline'!$D$1:$X$258,16,FALSE)),"",(VLOOKUP($E192,'A-1 Site Habitat Baseline'!$D$1:$X$258,13,FALSE))))</f>
        <v/>
      </c>
      <c r="P192" s="237" t="str">
        <f>IFERROR(INDEX('G-1 All Habitats'!$AG$3:$AG$15,MATCH(Q192,'G-1 All Habitats'!$AF$3:$AF$15,0)),"")</f>
        <v/>
      </c>
      <c r="Q192" s="238" t="str">
        <f t="shared" si="25"/>
        <v/>
      </c>
      <c r="R192" s="238" t="str">
        <f t="shared" si="26"/>
        <v/>
      </c>
      <c r="S192" s="392" t="str">
        <f>IFERROR(INDEX('G-1 All Habitats'!$B$3:$B$129,MATCH(R192,'G-1 All Habitats'!$A$3:$A$129,0)),"")</f>
        <v/>
      </c>
      <c r="T192" s="498" t="str">
        <f t="shared" si="27"/>
        <v/>
      </c>
      <c r="U192" s="499" t="str">
        <f t="shared" si="28"/>
        <v/>
      </c>
      <c r="V192" s="537" t="str">
        <f t="shared" si="22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79"/>
      <c r="Z192" s="524" t="str">
        <f>IFERROR(INDEX('G-8 Condition Look up'!$A$3:$H$130,MATCH(S192,'G-8 Condition Look up'!$A$3:$A$130,0),MATCH(Y192,'G-8 Condition Look up'!$A$3:$H$3,0)),"")</f>
        <v/>
      </c>
      <c r="AA192" s="71"/>
      <c r="AB192" s="52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9" t="str">
        <f t="shared" si="23"/>
        <v/>
      </c>
      <c r="AE192" s="82"/>
      <c r="AF192" s="82"/>
      <c r="AG192" s="507" t="str">
        <f t="shared" si="29"/>
        <v/>
      </c>
      <c r="AH192" s="521" t="str">
        <f t="shared" si="30"/>
        <v/>
      </c>
      <c r="AI192" s="522" t="str">
        <f>IF(AH192="Check Data","Check Data",IFERROR(VLOOKUP(AH192,'G-4 Temporal multipliers'!$A$4:$C$36,3,FALSE),""))</f>
        <v/>
      </c>
      <c r="AJ192" s="498" t="str">
        <f>IF(S192="","",VLOOKUP(S192,'G-3 Multipliers'!$A$2:$E$129,4,FALSE))</f>
        <v/>
      </c>
      <c r="AK192" s="507" t="str">
        <f t="shared" si="31"/>
        <v/>
      </c>
      <c r="AL192" s="507" t="str">
        <f t="shared" si="32"/>
        <v/>
      </c>
      <c r="AM192" s="540" t="str">
        <f>IFERROR(IF(F192="","",IF(AH192="Check Data ⚠","Check Data ⚠",VLOOKUP(AL192, 'G-3 Multipliers'!$P$2:$Q$6,2,FALSE))),"")</f>
        <v/>
      </c>
      <c r="AN192" s="513" t="str">
        <f t="shared" si="24"/>
        <v/>
      </c>
      <c r="AO192" s="239"/>
      <c r="AP192" s="240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1" t="str">
        <f>'A-1 Site Habitat Baseline'!AL192</f>
        <v/>
      </c>
      <c r="F193" s="520" t="str">
        <f>IF(E193="","",IF(ISNA(VLOOKUP($E193,'A-1 Site Habitat Baseline'!$D$1:$O$258,4,FALSE)),"",(VLOOKUP($E193,'A-1 Site Habitat Baseline'!$D$1:$O$258,4,FALSE))))</f>
        <v/>
      </c>
      <c r="G193" s="520" t="str">
        <f>IF(E193="","",IF(ISNA(VLOOKUP($E193,'A-1 Site Habitat Baseline'!$D$1:$O$258,5,FALSE)),"",(VLOOKUP($E193,'A-1 Site Habitat Baseline'!$D$1:$O$258,5,FALSE))))</f>
        <v/>
      </c>
      <c r="H193" s="520" t="str">
        <f>IF(E193="","",IF(ISNA(VLOOKUP($E193,'A-1 Site Habitat Baseline'!$D$1:$O$258,6,FALSE)),"",(VLOOKUP($E193,'A-1 Site Habitat Baseline'!$D$1:$O$258,6,FALSE))))</f>
        <v/>
      </c>
      <c r="I193" s="520" t="str">
        <f>IF(E193="","",IF(ISNA(VLOOKUP($E193,'A-1 Site Habitat Baseline'!$D$1:$O$258,7,FALSE)),"",(VLOOKUP($E193,'A-1 Site Habitat Baseline'!$D$1:$O$258,7,FALSE))))</f>
        <v/>
      </c>
      <c r="J193" s="520" t="str">
        <f>IF(E193="","",IF(ISNA(VLOOKUP($E193,'A-1 Site Habitat Baseline'!$D$1:$O$258,8,FALSE)),"",(VLOOKUP($E193,'A-1 Site Habitat Baseline'!$D$1:$O$258,8,FALSE))))</f>
        <v/>
      </c>
      <c r="K193" s="520" t="str">
        <f>IF(E193="","",IF(ISNA(VLOOKUP($E193,'A-1 Site Habitat Baseline'!$D$1:$O$258,9,FALSE)),"",(VLOOKUP($E193,'A-1 Site Habitat Baseline'!$D$1:$O$258,9,FALSE))))</f>
        <v/>
      </c>
      <c r="L193" s="520" t="str">
        <f>IF(E193="","",IF(ISNA(VLOOKUP($E193,'A-1 Site Habitat Baseline'!$D$1:$O$258,11,FALSE)),"",(VLOOKUP($E193,'A-1 Site Habitat Baseline'!$D$1:$O$258,11,FALSE))))</f>
        <v/>
      </c>
      <c r="M193" s="520" t="str">
        <f>IF(E193="","",IF(ISNA(VLOOKUP($E193,'A-1 Site Habitat Baseline'!$D$1:$O$258,12,FALSE)),"",(VLOOKUP($E193,'A-1 Site Habitat Baseline'!$D$1:$O$258,12,FALSE))))</f>
        <v/>
      </c>
      <c r="N193" s="532" t="str">
        <f>IF(E193="","",IF(ISNA(VLOOKUP($E193,'A-1 Site Habitat Baseline'!$D$1:$X$258,14,FALSE)),"",(VLOOKUP($E193,'A-1 Site Habitat Baseline'!$D$1:$X$258,14,FALSE))))</f>
        <v/>
      </c>
      <c r="O193" s="524" t="str">
        <f>IF(E193="","",IF(ISNA(VLOOKUP($E193,'A-1 Site Habitat Baseline'!$D$1:$X$258,16,FALSE)),"",(VLOOKUP($E193,'A-1 Site Habitat Baseline'!$D$1:$X$258,13,FALSE))))</f>
        <v/>
      </c>
      <c r="P193" s="237" t="str">
        <f>IFERROR(INDEX('G-1 All Habitats'!$AG$3:$AG$15,MATCH(Q193,'G-1 All Habitats'!$AF$3:$AF$15,0)),"")</f>
        <v/>
      </c>
      <c r="Q193" s="238" t="str">
        <f t="shared" si="25"/>
        <v/>
      </c>
      <c r="R193" s="238" t="str">
        <f t="shared" si="26"/>
        <v/>
      </c>
      <c r="S193" s="392" t="str">
        <f>IFERROR(INDEX('G-1 All Habitats'!$B$3:$B$129,MATCH(R193,'G-1 All Habitats'!$A$3:$A$129,0)),"")</f>
        <v/>
      </c>
      <c r="T193" s="498" t="str">
        <f t="shared" si="27"/>
        <v/>
      </c>
      <c r="U193" s="499" t="str">
        <f t="shared" si="28"/>
        <v/>
      </c>
      <c r="V193" s="537" t="str">
        <f t="shared" si="22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79"/>
      <c r="Z193" s="524" t="str">
        <f>IFERROR(INDEX('G-8 Condition Look up'!$A$3:$H$130,MATCH(S193,'G-8 Condition Look up'!$A$3:$A$130,0),MATCH(Y193,'G-8 Condition Look up'!$A$3:$H$3,0)),"")</f>
        <v/>
      </c>
      <c r="AA193" s="71"/>
      <c r="AB193" s="52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9" t="str">
        <f t="shared" si="23"/>
        <v/>
      </c>
      <c r="AE193" s="82"/>
      <c r="AF193" s="82"/>
      <c r="AG193" s="507" t="str">
        <f t="shared" si="29"/>
        <v/>
      </c>
      <c r="AH193" s="521" t="str">
        <f t="shared" si="30"/>
        <v/>
      </c>
      <c r="AI193" s="522" t="str">
        <f>IF(AH193="Check Data","Check Data",IFERROR(VLOOKUP(AH193,'G-4 Temporal multipliers'!$A$4:$C$36,3,FALSE),""))</f>
        <v/>
      </c>
      <c r="AJ193" s="498" t="str">
        <f>IF(S193="","",VLOOKUP(S193,'G-3 Multipliers'!$A$2:$E$129,4,FALSE))</f>
        <v/>
      </c>
      <c r="AK193" s="507" t="str">
        <f t="shared" si="31"/>
        <v/>
      </c>
      <c r="AL193" s="507" t="str">
        <f t="shared" si="32"/>
        <v/>
      </c>
      <c r="AM193" s="540" t="str">
        <f>IFERROR(IF(F193="","",IF(AH193="Check Data ⚠","Check Data ⚠",VLOOKUP(AL193, 'G-3 Multipliers'!$P$2:$Q$6,2,FALSE))),"")</f>
        <v/>
      </c>
      <c r="AN193" s="513" t="str">
        <f t="shared" si="24"/>
        <v/>
      </c>
      <c r="AO193" s="239"/>
      <c r="AP193" s="240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1" t="str">
        <f>'A-1 Site Habitat Baseline'!AL193</f>
        <v/>
      </c>
      <c r="F194" s="520" t="str">
        <f>IF(E194="","",IF(ISNA(VLOOKUP($E194,'A-1 Site Habitat Baseline'!$D$1:$O$258,4,FALSE)),"",(VLOOKUP($E194,'A-1 Site Habitat Baseline'!$D$1:$O$258,4,FALSE))))</f>
        <v/>
      </c>
      <c r="G194" s="520" t="str">
        <f>IF(E194="","",IF(ISNA(VLOOKUP($E194,'A-1 Site Habitat Baseline'!$D$1:$O$258,5,FALSE)),"",(VLOOKUP($E194,'A-1 Site Habitat Baseline'!$D$1:$O$258,5,FALSE))))</f>
        <v/>
      </c>
      <c r="H194" s="520" t="str">
        <f>IF(E194="","",IF(ISNA(VLOOKUP($E194,'A-1 Site Habitat Baseline'!$D$1:$O$258,6,FALSE)),"",(VLOOKUP($E194,'A-1 Site Habitat Baseline'!$D$1:$O$258,6,FALSE))))</f>
        <v/>
      </c>
      <c r="I194" s="520" t="str">
        <f>IF(E194="","",IF(ISNA(VLOOKUP($E194,'A-1 Site Habitat Baseline'!$D$1:$O$258,7,FALSE)),"",(VLOOKUP($E194,'A-1 Site Habitat Baseline'!$D$1:$O$258,7,FALSE))))</f>
        <v/>
      </c>
      <c r="J194" s="520" t="str">
        <f>IF(E194="","",IF(ISNA(VLOOKUP($E194,'A-1 Site Habitat Baseline'!$D$1:$O$258,8,FALSE)),"",(VLOOKUP($E194,'A-1 Site Habitat Baseline'!$D$1:$O$258,8,FALSE))))</f>
        <v/>
      </c>
      <c r="K194" s="520" t="str">
        <f>IF(E194="","",IF(ISNA(VLOOKUP($E194,'A-1 Site Habitat Baseline'!$D$1:$O$258,9,FALSE)),"",(VLOOKUP($E194,'A-1 Site Habitat Baseline'!$D$1:$O$258,9,FALSE))))</f>
        <v/>
      </c>
      <c r="L194" s="520" t="str">
        <f>IF(E194="","",IF(ISNA(VLOOKUP($E194,'A-1 Site Habitat Baseline'!$D$1:$O$258,11,FALSE)),"",(VLOOKUP($E194,'A-1 Site Habitat Baseline'!$D$1:$O$258,11,FALSE))))</f>
        <v/>
      </c>
      <c r="M194" s="520" t="str">
        <f>IF(E194="","",IF(ISNA(VLOOKUP($E194,'A-1 Site Habitat Baseline'!$D$1:$O$258,12,FALSE)),"",(VLOOKUP($E194,'A-1 Site Habitat Baseline'!$D$1:$O$258,12,FALSE))))</f>
        <v/>
      </c>
      <c r="N194" s="532" t="str">
        <f>IF(E194="","",IF(ISNA(VLOOKUP($E194,'A-1 Site Habitat Baseline'!$D$1:$X$258,14,FALSE)),"",(VLOOKUP($E194,'A-1 Site Habitat Baseline'!$D$1:$X$258,14,FALSE))))</f>
        <v/>
      </c>
      <c r="O194" s="524" t="str">
        <f>IF(E194="","",IF(ISNA(VLOOKUP($E194,'A-1 Site Habitat Baseline'!$D$1:$X$258,16,FALSE)),"",(VLOOKUP($E194,'A-1 Site Habitat Baseline'!$D$1:$X$258,13,FALSE))))</f>
        <v/>
      </c>
      <c r="P194" s="237" t="str">
        <f>IFERROR(INDEX('G-1 All Habitats'!$AG$3:$AG$15,MATCH(Q194,'G-1 All Habitats'!$AF$3:$AF$15,0)),"")</f>
        <v/>
      </c>
      <c r="Q194" s="238" t="str">
        <f t="shared" si="25"/>
        <v/>
      </c>
      <c r="R194" s="238" t="str">
        <f t="shared" si="26"/>
        <v/>
      </c>
      <c r="S194" s="392" t="str">
        <f>IFERROR(INDEX('G-1 All Habitats'!$B$3:$B$129,MATCH(R194,'G-1 All Habitats'!$A$3:$A$129,0)),"")</f>
        <v/>
      </c>
      <c r="T194" s="498" t="str">
        <f t="shared" si="27"/>
        <v/>
      </c>
      <c r="U194" s="499" t="str">
        <f t="shared" si="28"/>
        <v/>
      </c>
      <c r="V194" s="537" t="str">
        <f t="shared" si="22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79"/>
      <c r="Z194" s="524" t="str">
        <f>IFERROR(INDEX('G-8 Condition Look up'!$A$3:$H$130,MATCH(S194,'G-8 Condition Look up'!$A$3:$A$130,0),MATCH(Y194,'G-8 Condition Look up'!$A$3:$H$3,0)),"")</f>
        <v/>
      </c>
      <c r="AA194" s="71"/>
      <c r="AB194" s="52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9" t="str">
        <f t="shared" si="23"/>
        <v/>
      </c>
      <c r="AE194" s="82"/>
      <c r="AF194" s="82"/>
      <c r="AG194" s="507" t="str">
        <f t="shared" si="29"/>
        <v/>
      </c>
      <c r="AH194" s="521" t="str">
        <f t="shared" si="30"/>
        <v/>
      </c>
      <c r="AI194" s="522" t="str">
        <f>IF(AH194="Check Data","Check Data",IFERROR(VLOOKUP(AH194,'G-4 Temporal multipliers'!$A$4:$C$36,3,FALSE),""))</f>
        <v/>
      </c>
      <c r="AJ194" s="498" t="str">
        <f>IF(S194="","",VLOOKUP(S194,'G-3 Multipliers'!$A$2:$E$129,4,FALSE))</f>
        <v/>
      </c>
      <c r="AK194" s="507" t="str">
        <f t="shared" si="31"/>
        <v/>
      </c>
      <c r="AL194" s="507" t="str">
        <f t="shared" si="32"/>
        <v/>
      </c>
      <c r="AM194" s="540" t="str">
        <f>IFERROR(IF(F194="","",IF(AH194="Check Data ⚠","Check Data ⚠",VLOOKUP(AL194, 'G-3 Multipliers'!$P$2:$Q$6,2,FALSE))),"")</f>
        <v/>
      </c>
      <c r="AN194" s="513" t="str">
        <f t="shared" si="24"/>
        <v/>
      </c>
      <c r="AO194" s="239"/>
      <c r="AP194" s="240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1" t="str">
        <f>'A-1 Site Habitat Baseline'!AL194</f>
        <v/>
      </c>
      <c r="F195" s="520" t="str">
        <f>IF(E195="","",IF(ISNA(VLOOKUP($E195,'A-1 Site Habitat Baseline'!$D$1:$O$258,4,FALSE)),"",(VLOOKUP($E195,'A-1 Site Habitat Baseline'!$D$1:$O$258,4,FALSE))))</f>
        <v/>
      </c>
      <c r="G195" s="520" t="str">
        <f>IF(E195="","",IF(ISNA(VLOOKUP($E195,'A-1 Site Habitat Baseline'!$D$1:$O$258,5,FALSE)),"",(VLOOKUP($E195,'A-1 Site Habitat Baseline'!$D$1:$O$258,5,FALSE))))</f>
        <v/>
      </c>
      <c r="H195" s="520" t="str">
        <f>IF(E195="","",IF(ISNA(VLOOKUP($E195,'A-1 Site Habitat Baseline'!$D$1:$O$258,6,FALSE)),"",(VLOOKUP($E195,'A-1 Site Habitat Baseline'!$D$1:$O$258,6,FALSE))))</f>
        <v/>
      </c>
      <c r="I195" s="520" t="str">
        <f>IF(E195="","",IF(ISNA(VLOOKUP($E195,'A-1 Site Habitat Baseline'!$D$1:$O$258,7,FALSE)),"",(VLOOKUP($E195,'A-1 Site Habitat Baseline'!$D$1:$O$258,7,FALSE))))</f>
        <v/>
      </c>
      <c r="J195" s="520" t="str">
        <f>IF(E195="","",IF(ISNA(VLOOKUP($E195,'A-1 Site Habitat Baseline'!$D$1:$O$258,8,FALSE)),"",(VLOOKUP($E195,'A-1 Site Habitat Baseline'!$D$1:$O$258,8,FALSE))))</f>
        <v/>
      </c>
      <c r="K195" s="520" t="str">
        <f>IF(E195="","",IF(ISNA(VLOOKUP($E195,'A-1 Site Habitat Baseline'!$D$1:$O$258,9,FALSE)),"",(VLOOKUP($E195,'A-1 Site Habitat Baseline'!$D$1:$O$258,9,FALSE))))</f>
        <v/>
      </c>
      <c r="L195" s="520" t="str">
        <f>IF(E195="","",IF(ISNA(VLOOKUP($E195,'A-1 Site Habitat Baseline'!$D$1:$O$258,11,FALSE)),"",(VLOOKUP($E195,'A-1 Site Habitat Baseline'!$D$1:$O$258,11,FALSE))))</f>
        <v/>
      </c>
      <c r="M195" s="520" t="str">
        <f>IF(E195="","",IF(ISNA(VLOOKUP($E195,'A-1 Site Habitat Baseline'!$D$1:$O$258,12,FALSE)),"",(VLOOKUP($E195,'A-1 Site Habitat Baseline'!$D$1:$O$258,12,FALSE))))</f>
        <v/>
      </c>
      <c r="N195" s="532" t="str">
        <f>IF(E195="","",IF(ISNA(VLOOKUP($E195,'A-1 Site Habitat Baseline'!$D$1:$X$258,14,FALSE)),"",(VLOOKUP($E195,'A-1 Site Habitat Baseline'!$D$1:$X$258,14,FALSE))))</f>
        <v/>
      </c>
      <c r="O195" s="524" t="str">
        <f>IF(E195="","",IF(ISNA(VLOOKUP($E195,'A-1 Site Habitat Baseline'!$D$1:$X$258,16,FALSE)),"",(VLOOKUP($E195,'A-1 Site Habitat Baseline'!$D$1:$X$258,13,FALSE))))</f>
        <v/>
      </c>
      <c r="P195" s="237" t="str">
        <f>IFERROR(INDEX('G-1 All Habitats'!$AG$3:$AG$15,MATCH(Q195,'G-1 All Habitats'!$AF$3:$AF$15,0)),"")</f>
        <v/>
      </c>
      <c r="Q195" s="238" t="str">
        <f t="shared" si="25"/>
        <v/>
      </c>
      <c r="R195" s="238" t="str">
        <f t="shared" si="26"/>
        <v/>
      </c>
      <c r="S195" s="392" t="str">
        <f>IFERROR(INDEX('G-1 All Habitats'!$B$3:$B$129,MATCH(R195,'G-1 All Habitats'!$A$3:$A$129,0)),"")</f>
        <v/>
      </c>
      <c r="T195" s="498" t="str">
        <f t="shared" si="27"/>
        <v/>
      </c>
      <c r="U195" s="499" t="str">
        <f t="shared" si="28"/>
        <v/>
      </c>
      <c r="V195" s="537" t="str">
        <f t="shared" si="22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79"/>
      <c r="Z195" s="524" t="str">
        <f>IFERROR(INDEX('G-8 Condition Look up'!$A$3:$H$130,MATCH(S195,'G-8 Condition Look up'!$A$3:$A$130,0),MATCH(Y195,'G-8 Condition Look up'!$A$3:$H$3,0)),"")</f>
        <v/>
      </c>
      <c r="AA195" s="71"/>
      <c r="AB195" s="52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9" t="str">
        <f t="shared" si="23"/>
        <v/>
      </c>
      <c r="AE195" s="82"/>
      <c r="AF195" s="82"/>
      <c r="AG195" s="507" t="str">
        <f t="shared" si="29"/>
        <v/>
      </c>
      <c r="AH195" s="521" t="str">
        <f t="shared" si="30"/>
        <v/>
      </c>
      <c r="AI195" s="522" t="str">
        <f>IF(AH195="Check Data","Check Data",IFERROR(VLOOKUP(AH195,'G-4 Temporal multipliers'!$A$4:$C$36,3,FALSE),""))</f>
        <v/>
      </c>
      <c r="AJ195" s="498" t="str">
        <f>IF(S195="","",VLOOKUP(S195,'G-3 Multipliers'!$A$2:$E$129,4,FALSE))</f>
        <v/>
      </c>
      <c r="AK195" s="507" t="str">
        <f t="shared" si="31"/>
        <v/>
      </c>
      <c r="AL195" s="507" t="str">
        <f t="shared" si="32"/>
        <v/>
      </c>
      <c r="AM195" s="540" t="str">
        <f>IFERROR(IF(F195="","",IF(AH195="Check Data ⚠","Check Data ⚠",VLOOKUP(AL195, 'G-3 Multipliers'!$P$2:$Q$6,2,FALSE))),"")</f>
        <v/>
      </c>
      <c r="AN195" s="513" t="str">
        <f t="shared" si="24"/>
        <v/>
      </c>
      <c r="AO195" s="239"/>
      <c r="AP195" s="240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1" t="str">
        <f>'A-1 Site Habitat Baseline'!AL195</f>
        <v/>
      </c>
      <c r="F196" s="520" t="str">
        <f>IF(E196="","",IF(ISNA(VLOOKUP($E196,'A-1 Site Habitat Baseline'!$D$1:$O$258,4,FALSE)),"",(VLOOKUP($E196,'A-1 Site Habitat Baseline'!$D$1:$O$258,4,FALSE))))</f>
        <v/>
      </c>
      <c r="G196" s="520" t="str">
        <f>IF(E196="","",IF(ISNA(VLOOKUP($E196,'A-1 Site Habitat Baseline'!$D$1:$O$258,5,FALSE)),"",(VLOOKUP($E196,'A-1 Site Habitat Baseline'!$D$1:$O$258,5,FALSE))))</f>
        <v/>
      </c>
      <c r="H196" s="520" t="str">
        <f>IF(E196="","",IF(ISNA(VLOOKUP($E196,'A-1 Site Habitat Baseline'!$D$1:$O$258,6,FALSE)),"",(VLOOKUP($E196,'A-1 Site Habitat Baseline'!$D$1:$O$258,6,FALSE))))</f>
        <v/>
      </c>
      <c r="I196" s="520" t="str">
        <f>IF(E196="","",IF(ISNA(VLOOKUP($E196,'A-1 Site Habitat Baseline'!$D$1:$O$258,7,FALSE)),"",(VLOOKUP($E196,'A-1 Site Habitat Baseline'!$D$1:$O$258,7,FALSE))))</f>
        <v/>
      </c>
      <c r="J196" s="520" t="str">
        <f>IF(E196="","",IF(ISNA(VLOOKUP($E196,'A-1 Site Habitat Baseline'!$D$1:$O$258,8,FALSE)),"",(VLOOKUP($E196,'A-1 Site Habitat Baseline'!$D$1:$O$258,8,FALSE))))</f>
        <v/>
      </c>
      <c r="K196" s="520" t="str">
        <f>IF(E196="","",IF(ISNA(VLOOKUP($E196,'A-1 Site Habitat Baseline'!$D$1:$O$258,9,FALSE)),"",(VLOOKUP($E196,'A-1 Site Habitat Baseline'!$D$1:$O$258,9,FALSE))))</f>
        <v/>
      </c>
      <c r="L196" s="520" t="str">
        <f>IF(E196="","",IF(ISNA(VLOOKUP($E196,'A-1 Site Habitat Baseline'!$D$1:$O$258,11,FALSE)),"",(VLOOKUP($E196,'A-1 Site Habitat Baseline'!$D$1:$O$258,11,FALSE))))</f>
        <v/>
      </c>
      <c r="M196" s="520" t="str">
        <f>IF(E196="","",IF(ISNA(VLOOKUP($E196,'A-1 Site Habitat Baseline'!$D$1:$O$258,12,FALSE)),"",(VLOOKUP($E196,'A-1 Site Habitat Baseline'!$D$1:$O$258,12,FALSE))))</f>
        <v/>
      </c>
      <c r="N196" s="532" t="str">
        <f>IF(E196="","",IF(ISNA(VLOOKUP($E196,'A-1 Site Habitat Baseline'!$D$1:$X$258,14,FALSE)),"",(VLOOKUP($E196,'A-1 Site Habitat Baseline'!$D$1:$X$258,14,FALSE))))</f>
        <v/>
      </c>
      <c r="O196" s="524" t="str">
        <f>IF(E196="","",IF(ISNA(VLOOKUP($E196,'A-1 Site Habitat Baseline'!$D$1:$X$258,16,FALSE)),"",(VLOOKUP($E196,'A-1 Site Habitat Baseline'!$D$1:$X$258,13,FALSE))))</f>
        <v/>
      </c>
      <c r="P196" s="237" t="str">
        <f>IFERROR(INDEX('G-1 All Habitats'!$AG$3:$AG$15,MATCH(Q196,'G-1 All Habitats'!$AF$3:$AF$15,0)),"")</f>
        <v/>
      </c>
      <c r="Q196" s="238" t="str">
        <f t="shared" si="25"/>
        <v/>
      </c>
      <c r="R196" s="238" t="str">
        <f t="shared" si="26"/>
        <v/>
      </c>
      <c r="S196" s="392" t="str">
        <f>IFERROR(INDEX('G-1 All Habitats'!$B$3:$B$129,MATCH(R196,'G-1 All Habitats'!$A$3:$A$129,0)),"")</f>
        <v/>
      </c>
      <c r="T196" s="498" t="str">
        <f t="shared" si="27"/>
        <v/>
      </c>
      <c r="U196" s="499" t="str">
        <f t="shared" si="28"/>
        <v/>
      </c>
      <c r="V196" s="537" t="str">
        <f t="shared" si="22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79"/>
      <c r="Z196" s="524" t="str">
        <f>IFERROR(INDEX('G-8 Condition Look up'!$A$3:$H$130,MATCH(S196,'G-8 Condition Look up'!$A$3:$A$130,0),MATCH(Y196,'G-8 Condition Look up'!$A$3:$H$3,0)),"")</f>
        <v/>
      </c>
      <c r="AA196" s="71"/>
      <c r="AB196" s="52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9" t="str">
        <f t="shared" si="23"/>
        <v/>
      </c>
      <c r="AE196" s="82"/>
      <c r="AF196" s="82"/>
      <c r="AG196" s="507" t="str">
        <f t="shared" si="29"/>
        <v/>
      </c>
      <c r="AH196" s="521" t="str">
        <f t="shared" si="30"/>
        <v/>
      </c>
      <c r="AI196" s="522" t="str">
        <f>IF(AH196="Check Data","Check Data",IFERROR(VLOOKUP(AH196,'G-4 Temporal multipliers'!$A$4:$C$36,3,FALSE),""))</f>
        <v/>
      </c>
      <c r="AJ196" s="498" t="str">
        <f>IF(S196="","",VLOOKUP(S196,'G-3 Multipliers'!$A$2:$E$129,4,FALSE))</f>
        <v/>
      </c>
      <c r="AK196" s="507" t="str">
        <f t="shared" si="31"/>
        <v/>
      </c>
      <c r="AL196" s="507" t="str">
        <f t="shared" si="32"/>
        <v/>
      </c>
      <c r="AM196" s="540" t="str">
        <f>IFERROR(IF(F196="","",IF(AH196="Check Data ⚠","Check Data ⚠",VLOOKUP(AL196, 'G-3 Multipliers'!$P$2:$Q$6,2,FALSE))),"")</f>
        <v/>
      </c>
      <c r="AN196" s="513" t="str">
        <f t="shared" si="24"/>
        <v/>
      </c>
      <c r="AO196" s="239"/>
      <c r="AP196" s="240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1" t="str">
        <f>'A-1 Site Habitat Baseline'!AL196</f>
        <v/>
      </c>
      <c r="F197" s="520" t="str">
        <f>IF(E197="","",IF(ISNA(VLOOKUP($E197,'A-1 Site Habitat Baseline'!$D$1:$O$258,4,FALSE)),"",(VLOOKUP($E197,'A-1 Site Habitat Baseline'!$D$1:$O$258,4,FALSE))))</f>
        <v/>
      </c>
      <c r="G197" s="520" t="str">
        <f>IF(E197="","",IF(ISNA(VLOOKUP($E197,'A-1 Site Habitat Baseline'!$D$1:$O$258,5,FALSE)),"",(VLOOKUP($E197,'A-1 Site Habitat Baseline'!$D$1:$O$258,5,FALSE))))</f>
        <v/>
      </c>
      <c r="H197" s="520" t="str">
        <f>IF(E197="","",IF(ISNA(VLOOKUP($E197,'A-1 Site Habitat Baseline'!$D$1:$O$258,6,FALSE)),"",(VLOOKUP($E197,'A-1 Site Habitat Baseline'!$D$1:$O$258,6,FALSE))))</f>
        <v/>
      </c>
      <c r="I197" s="520" t="str">
        <f>IF(E197="","",IF(ISNA(VLOOKUP($E197,'A-1 Site Habitat Baseline'!$D$1:$O$258,7,FALSE)),"",(VLOOKUP($E197,'A-1 Site Habitat Baseline'!$D$1:$O$258,7,FALSE))))</f>
        <v/>
      </c>
      <c r="J197" s="520" t="str">
        <f>IF(E197="","",IF(ISNA(VLOOKUP($E197,'A-1 Site Habitat Baseline'!$D$1:$O$258,8,FALSE)),"",(VLOOKUP($E197,'A-1 Site Habitat Baseline'!$D$1:$O$258,8,FALSE))))</f>
        <v/>
      </c>
      <c r="K197" s="520" t="str">
        <f>IF(E197="","",IF(ISNA(VLOOKUP($E197,'A-1 Site Habitat Baseline'!$D$1:$O$258,9,FALSE)),"",(VLOOKUP($E197,'A-1 Site Habitat Baseline'!$D$1:$O$258,9,FALSE))))</f>
        <v/>
      </c>
      <c r="L197" s="520" t="str">
        <f>IF(E197="","",IF(ISNA(VLOOKUP($E197,'A-1 Site Habitat Baseline'!$D$1:$O$258,11,FALSE)),"",(VLOOKUP($E197,'A-1 Site Habitat Baseline'!$D$1:$O$258,11,FALSE))))</f>
        <v/>
      </c>
      <c r="M197" s="520" t="str">
        <f>IF(E197="","",IF(ISNA(VLOOKUP($E197,'A-1 Site Habitat Baseline'!$D$1:$O$258,12,FALSE)),"",(VLOOKUP($E197,'A-1 Site Habitat Baseline'!$D$1:$O$258,12,FALSE))))</f>
        <v/>
      </c>
      <c r="N197" s="532" t="str">
        <f>IF(E197="","",IF(ISNA(VLOOKUP($E197,'A-1 Site Habitat Baseline'!$D$1:$X$258,14,FALSE)),"",(VLOOKUP($E197,'A-1 Site Habitat Baseline'!$D$1:$X$258,14,FALSE))))</f>
        <v/>
      </c>
      <c r="O197" s="524" t="str">
        <f>IF(E197="","",IF(ISNA(VLOOKUP($E197,'A-1 Site Habitat Baseline'!$D$1:$X$258,16,FALSE)),"",(VLOOKUP($E197,'A-1 Site Habitat Baseline'!$D$1:$X$258,13,FALSE))))</f>
        <v/>
      </c>
      <c r="P197" s="237" t="str">
        <f>IFERROR(INDEX('G-1 All Habitats'!$AG$3:$AG$15,MATCH(Q197,'G-1 All Habitats'!$AF$3:$AF$15,0)),"")</f>
        <v/>
      </c>
      <c r="Q197" s="238" t="str">
        <f t="shared" si="25"/>
        <v/>
      </c>
      <c r="R197" s="238" t="str">
        <f t="shared" si="26"/>
        <v/>
      </c>
      <c r="S197" s="392" t="str">
        <f>IFERROR(INDEX('G-1 All Habitats'!$B$3:$B$129,MATCH(R197,'G-1 All Habitats'!$A$3:$A$129,0)),"")</f>
        <v/>
      </c>
      <c r="T197" s="498" t="str">
        <f t="shared" si="27"/>
        <v/>
      </c>
      <c r="U197" s="499" t="str">
        <f t="shared" si="28"/>
        <v/>
      </c>
      <c r="V197" s="537" t="str">
        <f t="shared" si="22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79"/>
      <c r="Z197" s="524" t="str">
        <f>IFERROR(INDEX('G-8 Condition Look up'!$A$3:$H$130,MATCH(S197,'G-8 Condition Look up'!$A$3:$A$130,0),MATCH(Y197,'G-8 Condition Look up'!$A$3:$H$3,0)),"")</f>
        <v/>
      </c>
      <c r="AA197" s="71"/>
      <c r="AB197" s="52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9" t="str">
        <f t="shared" si="23"/>
        <v/>
      </c>
      <c r="AE197" s="82"/>
      <c r="AF197" s="82"/>
      <c r="AG197" s="507" t="str">
        <f t="shared" si="29"/>
        <v/>
      </c>
      <c r="AH197" s="521" t="str">
        <f t="shared" si="30"/>
        <v/>
      </c>
      <c r="AI197" s="522" t="str">
        <f>IF(AH197="Check Data","Check Data",IFERROR(VLOOKUP(AH197,'G-4 Temporal multipliers'!$A$4:$C$36,3,FALSE),""))</f>
        <v/>
      </c>
      <c r="AJ197" s="498" t="str">
        <f>IF(S197="","",VLOOKUP(S197,'G-3 Multipliers'!$A$2:$E$129,4,FALSE))</f>
        <v/>
      </c>
      <c r="AK197" s="507" t="str">
        <f t="shared" si="31"/>
        <v/>
      </c>
      <c r="AL197" s="507" t="str">
        <f t="shared" si="32"/>
        <v/>
      </c>
      <c r="AM197" s="540" t="str">
        <f>IFERROR(IF(F197="","",IF(AH197="Check Data ⚠","Check Data ⚠",VLOOKUP(AL197, 'G-3 Multipliers'!$P$2:$Q$6,2,FALSE))),"")</f>
        <v/>
      </c>
      <c r="AN197" s="513" t="str">
        <f t="shared" si="24"/>
        <v/>
      </c>
      <c r="AO197" s="239"/>
      <c r="AP197" s="240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1" t="str">
        <f>'A-1 Site Habitat Baseline'!AL197</f>
        <v/>
      </c>
      <c r="F198" s="520" t="str">
        <f>IF(E198="","",IF(ISNA(VLOOKUP($E198,'A-1 Site Habitat Baseline'!$D$1:$O$258,4,FALSE)),"",(VLOOKUP($E198,'A-1 Site Habitat Baseline'!$D$1:$O$258,4,FALSE))))</f>
        <v/>
      </c>
      <c r="G198" s="520" t="str">
        <f>IF(E198="","",IF(ISNA(VLOOKUP($E198,'A-1 Site Habitat Baseline'!$D$1:$O$258,5,FALSE)),"",(VLOOKUP($E198,'A-1 Site Habitat Baseline'!$D$1:$O$258,5,FALSE))))</f>
        <v/>
      </c>
      <c r="H198" s="520" t="str">
        <f>IF(E198="","",IF(ISNA(VLOOKUP($E198,'A-1 Site Habitat Baseline'!$D$1:$O$258,6,FALSE)),"",(VLOOKUP($E198,'A-1 Site Habitat Baseline'!$D$1:$O$258,6,FALSE))))</f>
        <v/>
      </c>
      <c r="I198" s="520" t="str">
        <f>IF(E198="","",IF(ISNA(VLOOKUP($E198,'A-1 Site Habitat Baseline'!$D$1:$O$258,7,FALSE)),"",(VLOOKUP($E198,'A-1 Site Habitat Baseline'!$D$1:$O$258,7,FALSE))))</f>
        <v/>
      </c>
      <c r="J198" s="520" t="str">
        <f>IF(E198="","",IF(ISNA(VLOOKUP($E198,'A-1 Site Habitat Baseline'!$D$1:$O$258,8,FALSE)),"",(VLOOKUP($E198,'A-1 Site Habitat Baseline'!$D$1:$O$258,8,FALSE))))</f>
        <v/>
      </c>
      <c r="K198" s="520" t="str">
        <f>IF(E198="","",IF(ISNA(VLOOKUP($E198,'A-1 Site Habitat Baseline'!$D$1:$O$258,9,FALSE)),"",(VLOOKUP($E198,'A-1 Site Habitat Baseline'!$D$1:$O$258,9,FALSE))))</f>
        <v/>
      </c>
      <c r="L198" s="520" t="str">
        <f>IF(E198="","",IF(ISNA(VLOOKUP($E198,'A-1 Site Habitat Baseline'!$D$1:$O$258,11,FALSE)),"",(VLOOKUP($E198,'A-1 Site Habitat Baseline'!$D$1:$O$258,11,FALSE))))</f>
        <v/>
      </c>
      <c r="M198" s="520" t="str">
        <f>IF(E198="","",IF(ISNA(VLOOKUP($E198,'A-1 Site Habitat Baseline'!$D$1:$O$258,12,FALSE)),"",(VLOOKUP($E198,'A-1 Site Habitat Baseline'!$D$1:$O$258,12,FALSE))))</f>
        <v/>
      </c>
      <c r="N198" s="532" t="str">
        <f>IF(E198="","",IF(ISNA(VLOOKUP($E198,'A-1 Site Habitat Baseline'!$D$1:$X$258,14,FALSE)),"",(VLOOKUP($E198,'A-1 Site Habitat Baseline'!$D$1:$X$258,14,FALSE))))</f>
        <v/>
      </c>
      <c r="O198" s="524" t="str">
        <f>IF(E198="","",IF(ISNA(VLOOKUP($E198,'A-1 Site Habitat Baseline'!$D$1:$X$258,16,FALSE)),"",(VLOOKUP($E198,'A-1 Site Habitat Baseline'!$D$1:$X$258,13,FALSE))))</f>
        <v/>
      </c>
      <c r="P198" s="237" t="str">
        <f>IFERROR(INDEX('G-1 All Habitats'!$AG$3:$AG$15,MATCH(Q198,'G-1 All Habitats'!$AF$3:$AF$15,0)),"")</f>
        <v/>
      </c>
      <c r="Q198" s="238" t="str">
        <f t="shared" si="25"/>
        <v/>
      </c>
      <c r="R198" s="238" t="str">
        <f t="shared" si="26"/>
        <v/>
      </c>
      <c r="S198" s="392" t="str">
        <f>IFERROR(INDEX('G-1 All Habitats'!$B$3:$B$129,MATCH(R198,'G-1 All Habitats'!$A$3:$A$129,0)),"")</f>
        <v/>
      </c>
      <c r="T198" s="498" t="str">
        <f t="shared" si="27"/>
        <v/>
      </c>
      <c r="U198" s="499" t="str">
        <f t="shared" si="28"/>
        <v/>
      </c>
      <c r="V198" s="537" t="str">
        <f t="shared" si="22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79"/>
      <c r="Z198" s="524" t="str">
        <f>IFERROR(INDEX('G-8 Condition Look up'!$A$3:$H$130,MATCH(S198,'G-8 Condition Look up'!$A$3:$A$130,0),MATCH(Y198,'G-8 Condition Look up'!$A$3:$H$3,0)),"")</f>
        <v/>
      </c>
      <c r="AA198" s="71"/>
      <c r="AB198" s="52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9" t="str">
        <f t="shared" si="23"/>
        <v/>
      </c>
      <c r="AE198" s="82"/>
      <c r="AF198" s="82"/>
      <c r="AG198" s="507" t="str">
        <f t="shared" si="29"/>
        <v/>
      </c>
      <c r="AH198" s="521" t="str">
        <f t="shared" si="30"/>
        <v/>
      </c>
      <c r="AI198" s="522" t="str">
        <f>IF(AH198="Check Data","Check Data",IFERROR(VLOOKUP(AH198,'G-4 Temporal multipliers'!$A$4:$C$36,3,FALSE),""))</f>
        <v/>
      </c>
      <c r="AJ198" s="498" t="str">
        <f>IF(S198="","",VLOOKUP(S198,'G-3 Multipliers'!$A$2:$E$129,4,FALSE))</f>
        <v/>
      </c>
      <c r="AK198" s="507" t="str">
        <f t="shared" si="31"/>
        <v/>
      </c>
      <c r="AL198" s="507" t="str">
        <f t="shared" si="32"/>
        <v/>
      </c>
      <c r="AM198" s="540" t="str">
        <f>IFERROR(IF(F198="","",IF(AH198="Check Data ⚠","Check Data ⚠",VLOOKUP(AL198, 'G-3 Multipliers'!$P$2:$Q$6,2,FALSE))),"")</f>
        <v/>
      </c>
      <c r="AN198" s="513" t="str">
        <f t="shared" si="24"/>
        <v/>
      </c>
      <c r="AO198" s="239"/>
      <c r="AP198" s="240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1" t="str">
        <f>'A-1 Site Habitat Baseline'!AL198</f>
        <v/>
      </c>
      <c r="F199" s="520" t="str">
        <f>IF(E199="","",IF(ISNA(VLOOKUP($E199,'A-1 Site Habitat Baseline'!$D$1:$O$258,4,FALSE)),"",(VLOOKUP($E199,'A-1 Site Habitat Baseline'!$D$1:$O$258,4,FALSE))))</f>
        <v/>
      </c>
      <c r="G199" s="520" t="str">
        <f>IF(E199="","",IF(ISNA(VLOOKUP($E199,'A-1 Site Habitat Baseline'!$D$1:$O$258,5,FALSE)),"",(VLOOKUP($E199,'A-1 Site Habitat Baseline'!$D$1:$O$258,5,FALSE))))</f>
        <v/>
      </c>
      <c r="H199" s="520" t="str">
        <f>IF(E199="","",IF(ISNA(VLOOKUP($E199,'A-1 Site Habitat Baseline'!$D$1:$O$258,6,FALSE)),"",(VLOOKUP($E199,'A-1 Site Habitat Baseline'!$D$1:$O$258,6,FALSE))))</f>
        <v/>
      </c>
      <c r="I199" s="520" t="str">
        <f>IF(E199="","",IF(ISNA(VLOOKUP($E199,'A-1 Site Habitat Baseline'!$D$1:$O$258,7,FALSE)),"",(VLOOKUP($E199,'A-1 Site Habitat Baseline'!$D$1:$O$258,7,FALSE))))</f>
        <v/>
      </c>
      <c r="J199" s="520" t="str">
        <f>IF(E199="","",IF(ISNA(VLOOKUP($E199,'A-1 Site Habitat Baseline'!$D$1:$O$258,8,FALSE)),"",(VLOOKUP($E199,'A-1 Site Habitat Baseline'!$D$1:$O$258,8,FALSE))))</f>
        <v/>
      </c>
      <c r="K199" s="520" t="str">
        <f>IF(E199="","",IF(ISNA(VLOOKUP($E199,'A-1 Site Habitat Baseline'!$D$1:$O$258,9,FALSE)),"",(VLOOKUP($E199,'A-1 Site Habitat Baseline'!$D$1:$O$258,9,FALSE))))</f>
        <v/>
      </c>
      <c r="L199" s="520" t="str">
        <f>IF(E199="","",IF(ISNA(VLOOKUP($E199,'A-1 Site Habitat Baseline'!$D$1:$O$258,11,FALSE)),"",(VLOOKUP($E199,'A-1 Site Habitat Baseline'!$D$1:$O$258,11,FALSE))))</f>
        <v/>
      </c>
      <c r="M199" s="520" t="str">
        <f>IF(E199="","",IF(ISNA(VLOOKUP($E199,'A-1 Site Habitat Baseline'!$D$1:$O$258,12,FALSE)),"",(VLOOKUP($E199,'A-1 Site Habitat Baseline'!$D$1:$O$258,12,FALSE))))</f>
        <v/>
      </c>
      <c r="N199" s="532" t="str">
        <f>IF(E199="","",IF(ISNA(VLOOKUP($E199,'A-1 Site Habitat Baseline'!$D$1:$X$258,14,FALSE)),"",(VLOOKUP($E199,'A-1 Site Habitat Baseline'!$D$1:$X$258,14,FALSE))))</f>
        <v/>
      </c>
      <c r="O199" s="524" t="str">
        <f>IF(E199="","",IF(ISNA(VLOOKUP($E199,'A-1 Site Habitat Baseline'!$D$1:$X$258,16,FALSE)),"",(VLOOKUP($E199,'A-1 Site Habitat Baseline'!$D$1:$X$258,13,FALSE))))</f>
        <v/>
      </c>
      <c r="P199" s="237" t="str">
        <f>IFERROR(INDEX('G-1 All Habitats'!$AG$3:$AG$15,MATCH(Q199,'G-1 All Habitats'!$AF$3:$AF$15,0)),"")</f>
        <v/>
      </c>
      <c r="Q199" s="238" t="str">
        <f t="shared" si="25"/>
        <v/>
      </c>
      <c r="R199" s="238" t="str">
        <f t="shared" si="26"/>
        <v/>
      </c>
      <c r="S199" s="392" t="str">
        <f>IFERROR(INDEX('G-1 All Habitats'!$B$3:$B$129,MATCH(R199,'G-1 All Habitats'!$A$3:$A$129,0)),"")</f>
        <v/>
      </c>
      <c r="T199" s="498" t="str">
        <f t="shared" si="27"/>
        <v/>
      </c>
      <c r="U199" s="499" t="str">
        <f t="shared" si="28"/>
        <v/>
      </c>
      <c r="V199" s="537" t="str">
        <f t="shared" si="22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79"/>
      <c r="Z199" s="524" t="str">
        <f>IFERROR(INDEX('G-8 Condition Look up'!$A$3:$H$130,MATCH(S199,'G-8 Condition Look up'!$A$3:$A$130,0),MATCH(Y199,'G-8 Condition Look up'!$A$3:$H$3,0)),"")</f>
        <v/>
      </c>
      <c r="AA199" s="71"/>
      <c r="AB199" s="52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9" t="str">
        <f t="shared" si="23"/>
        <v/>
      </c>
      <c r="AE199" s="82"/>
      <c r="AF199" s="82"/>
      <c r="AG199" s="507" t="str">
        <f t="shared" si="29"/>
        <v/>
      </c>
      <c r="AH199" s="521" t="str">
        <f t="shared" si="30"/>
        <v/>
      </c>
      <c r="AI199" s="522" t="str">
        <f>IF(AH199="Check Data","Check Data",IFERROR(VLOOKUP(AH199,'G-4 Temporal multipliers'!$A$4:$C$36,3,FALSE),""))</f>
        <v/>
      </c>
      <c r="AJ199" s="498" t="str">
        <f>IF(S199="","",VLOOKUP(S199,'G-3 Multipliers'!$A$2:$E$129,4,FALSE))</f>
        <v/>
      </c>
      <c r="AK199" s="507" t="str">
        <f t="shared" si="31"/>
        <v/>
      </c>
      <c r="AL199" s="507" t="str">
        <f t="shared" si="32"/>
        <v/>
      </c>
      <c r="AM199" s="540" t="str">
        <f>IFERROR(IF(F199="","",IF(AH199="Check Data ⚠","Check Data ⚠",VLOOKUP(AL199, 'G-3 Multipliers'!$P$2:$Q$6,2,FALSE))),"")</f>
        <v/>
      </c>
      <c r="AN199" s="513" t="str">
        <f t="shared" si="24"/>
        <v/>
      </c>
      <c r="AO199" s="239"/>
      <c r="AP199" s="240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1" t="str">
        <f>'A-1 Site Habitat Baseline'!AL199</f>
        <v/>
      </c>
      <c r="F200" s="520" t="str">
        <f>IF(E200="","",IF(ISNA(VLOOKUP($E200,'A-1 Site Habitat Baseline'!$D$1:$O$258,4,FALSE)),"",(VLOOKUP($E200,'A-1 Site Habitat Baseline'!$D$1:$O$258,4,FALSE))))</f>
        <v/>
      </c>
      <c r="G200" s="520" t="str">
        <f>IF(E200="","",IF(ISNA(VLOOKUP($E200,'A-1 Site Habitat Baseline'!$D$1:$O$258,5,FALSE)),"",(VLOOKUP($E200,'A-1 Site Habitat Baseline'!$D$1:$O$258,5,FALSE))))</f>
        <v/>
      </c>
      <c r="H200" s="520" t="str">
        <f>IF(E200="","",IF(ISNA(VLOOKUP($E200,'A-1 Site Habitat Baseline'!$D$1:$O$258,6,FALSE)),"",(VLOOKUP($E200,'A-1 Site Habitat Baseline'!$D$1:$O$258,6,FALSE))))</f>
        <v/>
      </c>
      <c r="I200" s="520" t="str">
        <f>IF(E200="","",IF(ISNA(VLOOKUP($E200,'A-1 Site Habitat Baseline'!$D$1:$O$258,7,FALSE)),"",(VLOOKUP($E200,'A-1 Site Habitat Baseline'!$D$1:$O$258,7,FALSE))))</f>
        <v/>
      </c>
      <c r="J200" s="520" t="str">
        <f>IF(E200="","",IF(ISNA(VLOOKUP($E200,'A-1 Site Habitat Baseline'!$D$1:$O$258,8,FALSE)),"",(VLOOKUP($E200,'A-1 Site Habitat Baseline'!$D$1:$O$258,8,FALSE))))</f>
        <v/>
      </c>
      <c r="K200" s="520" t="str">
        <f>IF(E200="","",IF(ISNA(VLOOKUP($E200,'A-1 Site Habitat Baseline'!$D$1:$O$258,9,FALSE)),"",(VLOOKUP($E200,'A-1 Site Habitat Baseline'!$D$1:$O$258,9,FALSE))))</f>
        <v/>
      </c>
      <c r="L200" s="520" t="str">
        <f>IF(E200="","",IF(ISNA(VLOOKUP($E200,'A-1 Site Habitat Baseline'!$D$1:$O$258,11,FALSE)),"",(VLOOKUP($E200,'A-1 Site Habitat Baseline'!$D$1:$O$258,11,FALSE))))</f>
        <v/>
      </c>
      <c r="M200" s="520" t="str">
        <f>IF(E200="","",IF(ISNA(VLOOKUP($E200,'A-1 Site Habitat Baseline'!$D$1:$O$258,12,FALSE)),"",(VLOOKUP($E200,'A-1 Site Habitat Baseline'!$D$1:$O$258,12,FALSE))))</f>
        <v/>
      </c>
      <c r="N200" s="532" t="str">
        <f>IF(E200="","",IF(ISNA(VLOOKUP($E200,'A-1 Site Habitat Baseline'!$D$1:$X$258,14,FALSE)),"",(VLOOKUP($E200,'A-1 Site Habitat Baseline'!$D$1:$X$258,14,FALSE))))</f>
        <v/>
      </c>
      <c r="O200" s="524" t="str">
        <f>IF(E200="","",IF(ISNA(VLOOKUP($E200,'A-1 Site Habitat Baseline'!$D$1:$X$258,16,FALSE)),"",(VLOOKUP($E200,'A-1 Site Habitat Baseline'!$D$1:$X$258,13,FALSE))))</f>
        <v/>
      </c>
      <c r="P200" s="237" t="str">
        <f>IFERROR(INDEX('G-1 All Habitats'!$AG$3:$AG$15,MATCH(Q200,'G-1 All Habitats'!$AF$3:$AF$15,0)),"")</f>
        <v/>
      </c>
      <c r="Q200" s="238" t="str">
        <f t="shared" si="25"/>
        <v/>
      </c>
      <c r="R200" s="238" t="str">
        <f t="shared" si="26"/>
        <v/>
      </c>
      <c r="S200" s="392" t="str">
        <f>IFERROR(INDEX('G-1 All Habitats'!$B$3:$B$129,MATCH(R200,'G-1 All Habitats'!$A$3:$A$129,0)),"")</f>
        <v/>
      </c>
      <c r="T200" s="498" t="str">
        <f t="shared" si="27"/>
        <v/>
      </c>
      <c r="U200" s="499" t="str">
        <f t="shared" si="28"/>
        <v/>
      </c>
      <c r="V200" s="537" t="str">
        <f t="shared" si="22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79"/>
      <c r="Z200" s="524" t="str">
        <f>IFERROR(INDEX('G-8 Condition Look up'!$A$3:$H$130,MATCH(S200,'G-8 Condition Look up'!$A$3:$A$130,0),MATCH(Y200,'G-8 Condition Look up'!$A$3:$H$3,0)),"")</f>
        <v/>
      </c>
      <c r="AA200" s="71"/>
      <c r="AB200" s="52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9" t="str">
        <f t="shared" si="23"/>
        <v/>
      </c>
      <c r="AE200" s="82"/>
      <c r="AF200" s="82"/>
      <c r="AG200" s="507" t="str">
        <f t="shared" si="29"/>
        <v/>
      </c>
      <c r="AH200" s="521" t="str">
        <f t="shared" si="30"/>
        <v/>
      </c>
      <c r="AI200" s="522" t="str">
        <f>IF(AH200="Check Data","Check Data",IFERROR(VLOOKUP(AH200,'G-4 Temporal multipliers'!$A$4:$C$36,3,FALSE),""))</f>
        <v/>
      </c>
      <c r="AJ200" s="498" t="str">
        <f>IF(S200="","",VLOOKUP(S200,'G-3 Multipliers'!$A$2:$E$129,4,FALSE))</f>
        <v/>
      </c>
      <c r="AK200" s="507" t="str">
        <f t="shared" si="31"/>
        <v/>
      </c>
      <c r="AL200" s="507" t="str">
        <f t="shared" si="32"/>
        <v/>
      </c>
      <c r="AM200" s="540" t="str">
        <f>IFERROR(IF(F200="","",IF(AH200="Check Data ⚠","Check Data ⚠",VLOOKUP(AL200, 'G-3 Multipliers'!$P$2:$Q$6,2,FALSE))),"")</f>
        <v/>
      </c>
      <c r="AN200" s="513" t="str">
        <f t="shared" si="24"/>
        <v/>
      </c>
      <c r="AO200" s="239"/>
      <c r="AP200" s="240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1" t="str">
        <f>'A-1 Site Habitat Baseline'!AL200</f>
        <v/>
      </c>
      <c r="F201" s="520" t="str">
        <f>IF(E201="","",IF(ISNA(VLOOKUP($E201,'A-1 Site Habitat Baseline'!$D$1:$O$258,4,FALSE)),"",(VLOOKUP($E201,'A-1 Site Habitat Baseline'!$D$1:$O$258,4,FALSE))))</f>
        <v/>
      </c>
      <c r="G201" s="520" t="str">
        <f>IF(E201="","",IF(ISNA(VLOOKUP($E201,'A-1 Site Habitat Baseline'!$D$1:$O$258,5,FALSE)),"",(VLOOKUP($E201,'A-1 Site Habitat Baseline'!$D$1:$O$258,5,FALSE))))</f>
        <v/>
      </c>
      <c r="H201" s="520" t="str">
        <f>IF(E201="","",IF(ISNA(VLOOKUP($E201,'A-1 Site Habitat Baseline'!$D$1:$O$258,6,FALSE)),"",(VLOOKUP($E201,'A-1 Site Habitat Baseline'!$D$1:$O$258,6,FALSE))))</f>
        <v/>
      </c>
      <c r="I201" s="520" t="str">
        <f>IF(E201="","",IF(ISNA(VLOOKUP($E201,'A-1 Site Habitat Baseline'!$D$1:$O$258,7,FALSE)),"",(VLOOKUP($E201,'A-1 Site Habitat Baseline'!$D$1:$O$258,7,FALSE))))</f>
        <v/>
      </c>
      <c r="J201" s="520" t="str">
        <f>IF(E201="","",IF(ISNA(VLOOKUP($E201,'A-1 Site Habitat Baseline'!$D$1:$O$258,8,FALSE)),"",(VLOOKUP($E201,'A-1 Site Habitat Baseline'!$D$1:$O$258,8,FALSE))))</f>
        <v/>
      </c>
      <c r="K201" s="520" t="str">
        <f>IF(E201="","",IF(ISNA(VLOOKUP($E201,'A-1 Site Habitat Baseline'!$D$1:$O$258,9,FALSE)),"",(VLOOKUP($E201,'A-1 Site Habitat Baseline'!$D$1:$O$258,9,FALSE))))</f>
        <v/>
      </c>
      <c r="L201" s="520" t="str">
        <f>IF(E201="","",IF(ISNA(VLOOKUP($E201,'A-1 Site Habitat Baseline'!$D$1:$O$258,11,FALSE)),"",(VLOOKUP($E201,'A-1 Site Habitat Baseline'!$D$1:$O$258,11,FALSE))))</f>
        <v/>
      </c>
      <c r="M201" s="520" t="str">
        <f>IF(E201="","",IF(ISNA(VLOOKUP($E201,'A-1 Site Habitat Baseline'!$D$1:$O$258,12,FALSE)),"",(VLOOKUP($E201,'A-1 Site Habitat Baseline'!$D$1:$O$258,12,FALSE))))</f>
        <v/>
      </c>
      <c r="N201" s="532" t="str">
        <f>IF(E201="","",IF(ISNA(VLOOKUP($E201,'A-1 Site Habitat Baseline'!$D$1:$X$258,14,FALSE)),"",(VLOOKUP($E201,'A-1 Site Habitat Baseline'!$D$1:$X$258,14,FALSE))))</f>
        <v/>
      </c>
      <c r="O201" s="524" t="str">
        <f>IF(E201="","",IF(ISNA(VLOOKUP($E201,'A-1 Site Habitat Baseline'!$D$1:$X$258,16,FALSE)),"",(VLOOKUP($E201,'A-1 Site Habitat Baseline'!$D$1:$X$258,13,FALSE))))</f>
        <v/>
      </c>
      <c r="P201" s="237" t="str">
        <f>IFERROR(INDEX('G-1 All Habitats'!$AG$3:$AG$15,MATCH(Q201,'G-1 All Habitats'!$AF$3:$AF$15,0)),"")</f>
        <v/>
      </c>
      <c r="Q201" s="238" t="str">
        <f t="shared" si="25"/>
        <v/>
      </c>
      <c r="R201" s="238" t="str">
        <f t="shared" si="26"/>
        <v/>
      </c>
      <c r="S201" s="392" t="str">
        <f>IFERROR(INDEX('G-1 All Habitats'!$B$3:$B$129,MATCH(R201,'G-1 All Habitats'!$A$3:$A$129,0)),"")</f>
        <v/>
      </c>
      <c r="T201" s="498" t="str">
        <f t="shared" si="27"/>
        <v/>
      </c>
      <c r="U201" s="499" t="str">
        <f t="shared" si="28"/>
        <v/>
      </c>
      <c r="V201" s="537" t="str">
        <f t="shared" si="22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79"/>
      <c r="Z201" s="524" t="str">
        <f>IFERROR(INDEX('G-8 Condition Look up'!$A$3:$H$130,MATCH(S201,'G-8 Condition Look up'!$A$3:$A$130,0),MATCH(Y201,'G-8 Condition Look up'!$A$3:$H$3,0)),"")</f>
        <v/>
      </c>
      <c r="AA201" s="71"/>
      <c r="AB201" s="52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9" t="str">
        <f t="shared" si="23"/>
        <v/>
      </c>
      <c r="AE201" s="82"/>
      <c r="AF201" s="82"/>
      <c r="AG201" s="507" t="str">
        <f t="shared" si="29"/>
        <v/>
      </c>
      <c r="AH201" s="521" t="str">
        <f t="shared" si="30"/>
        <v/>
      </c>
      <c r="AI201" s="522" t="str">
        <f>IF(AH201="Check Data","Check Data",IFERROR(VLOOKUP(AH201,'G-4 Temporal multipliers'!$A$4:$C$36,3,FALSE),""))</f>
        <v/>
      </c>
      <c r="AJ201" s="498" t="str">
        <f>IF(S201="","",VLOOKUP(S201,'G-3 Multipliers'!$A$2:$E$129,4,FALSE))</f>
        <v/>
      </c>
      <c r="AK201" s="507" t="str">
        <f t="shared" si="31"/>
        <v/>
      </c>
      <c r="AL201" s="507" t="str">
        <f t="shared" si="32"/>
        <v/>
      </c>
      <c r="AM201" s="540" t="str">
        <f>IFERROR(IF(F201="","",IF(AH201="Check Data ⚠","Check Data ⚠",VLOOKUP(AL201, 'G-3 Multipliers'!$P$2:$Q$6,2,FALSE))),"")</f>
        <v/>
      </c>
      <c r="AN201" s="513" t="str">
        <f t="shared" si="24"/>
        <v/>
      </c>
      <c r="AO201" s="239"/>
      <c r="AP201" s="240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1" t="str">
        <f>'A-1 Site Habitat Baseline'!AL201</f>
        <v/>
      </c>
      <c r="F202" s="520" t="str">
        <f>IF(E202="","",IF(ISNA(VLOOKUP($E202,'A-1 Site Habitat Baseline'!$D$1:$O$258,4,FALSE)),"",(VLOOKUP($E202,'A-1 Site Habitat Baseline'!$D$1:$O$258,4,FALSE))))</f>
        <v/>
      </c>
      <c r="G202" s="520" t="str">
        <f>IF(E202="","",IF(ISNA(VLOOKUP($E202,'A-1 Site Habitat Baseline'!$D$1:$O$258,5,FALSE)),"",(VLOOKUP($E202,'A-1 Site Habitat Baseline'!$D$1:$O$258,5,FALSE))))</f>
        <v/>
      </c>
      <c r="H202" s="520" t="str">
        <f>IF(E202="","",IF(ISNA(VLOOKUP($E202,'A-1 Site Habitat Baseline'!$D$1:$O$258,6,FALSE)),"",(VLOOKUP($E202,'A-1 Site Habitat Baseline'!$D$1:$O$258,6,FALSE))))</f>
        <v/>
      </c>
      <c r="I202" s="520" t="str">
        <f>IF(E202="","",IF(ISNA(VLOOKUP($E202,'A-1 Site Habitat Baseline'!$D$1:$O$258,7,FALSE)),"",(VLOOKUP($E202,'A-1 Site Habitat Baseline'!$D$1:$O$258,7,FALSE))))</f>
        <v/>
      </c>
      <c r="J202" s="520" t="str">
        <f>IF(E202="","",IF(ISNA(VLOOKUP($E202,'A-1 Site Habitat Baseline'!$D$1:$O$258,8,FALSE)),"",(VLOOKUP($E202,'A-1 Site Habitat Baseline'!$D$1:$O$258,8,FALSE))))</f>
        <v/>
      </c>
      <c r="K202" s="520" t="str">
        <f>IF(E202="","",IF(ISNA(VLOOKUP($E202,'A-1 Site Habitat Baseline'!$D$1:$O$258,9,FALSE)),"",(VLOOKUP($E202,'A-1 Site Habitat Baseline'!$D$1:$O$258,9,FALSE))))</f>
        <v/>
      </c>
      <c r="L202" s="520" t="str">
        <f>IF(E202="","",IF(ISNA(VLOOKUP($E202,'A-1 Site Habitat Baseline'!$D$1:$O$258,11,FALSE)),"",(VLOOKUP($E202,'A-1 Site Habitat Baseline'!$D$1:$O$258,11,FALSE))))</f>
        <v/>
      </c>
      <c r="M202" s="520" t="str">
        <f>IF(E202="","",IF(ISNA(VLOOKUP($E202,'A-1 Site Habitat Baseline'!$D$1:$O$258,12,FALSE)),"",(VLOOKUP($E202,'A-1 Site Habitat Baseline'!$D$1:$O$258,12,FALSE))))</f>
        <v/>
      </c>
      <c r="N202" s="532" t="str">
        <f>IF(E202="","",IF(ISNA(VLOOKUP($E202,'A-1 Site Habitat Baseline'!$D$1:$X$258,14,FALSE)),"",(VLOOKUP($E202,'A-1 Site Habitat Baseline'!$D$1:$X$258,14,FALSE))))</f>
        <v/>
      </c>
      <c r="O202" s="524" t="str">
        <f>IF(E202="","",IF(ISNA(VLOOKUP($E202,'A-1 Site Habitat Baseline'!$D$1:$X$258,16,FALSE)),"",(VLOOKUP($E202,'A-1 Site Habitat Baseline'!$D$1:$X$258,13,FALSE))))</f>
        <v/>
      </c>
      <c r="P202" s="237" t="str">
        <f>IFERROR(INDEX('G-1 All Habitats'!$AG$3:$AG$15,MATCH(Q202,'G-1 All Habitats'!$AF$3:$AF$15,0)),"")</f>
        <v/>
      </c>
      <c r="Q202" s="238" t="str">
        <f t="shared" si="25"/>
        <v/>
      </c>
      <c r="R202" s="238" t="str">
        <f t="shared" si="26"/>
        <v/>
      </c>
      <c r="S202" s="392" t="str">
        <f>IFERROR(INDEX('G-1 All Habitats'!$B$3:$B$129,MATCH(R202,'G-1 All Habitats'!$A$3:$A$129,0)),"")</f>
        <v/>
      </c>
      <c r="T202" s="498" t="str">
        <f t="shared" si="27"/>
        <v/>
      </c>
      <c r="U202" s="499" t="str">
        <f t="shared" si="28"/>
        <v/>
      </c>
      <c r="V202" s="537" t="str">
        <f t="shared" si="22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79"/>
      <c r="Z202" s="524" t="str">
        <f>IFERROR(INDEX('G-8 Condition Look up'!$A$3:$H$130,MATCH(S202,'G-8 Condition Look up'!$A$3:$A$130,0),MATCH(Y202,'G-8 Condition Look up'!$A$3:$H$3,0)),"")</f>
        <v/>
      </c>
      <c r="AA202" s="71"/>
      <c r="AB202" s="52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9" t="str">
        <f t="shared" si="23"/>
        <v/>
      </c>
      <c r="AE202" s="82"/>
      <c r="AF202" s="82"/>
      <c r="AG202" s="507" t="str">
        <f t="shared" si="29"/>
        <v/>
      </c>
      <c r="AH202" s="521" t="str">
        <f t="shared" si="30"/>
        <v/>
      </c>
      <c r="AI202" s="522" t="str">
        <f>IF(AH202="Check Data","Check Data",IFERROR(VLOOKUP(AH202,'G-4 Temporal multipliers'!$A$4:$C$36,3,FALSE),""))</f>
        <v/>
      </c>
      <c r="AJ202" s="498" t="str">
        <f>IF(S202="","",VLOOKUP(S202,'G-3 Multipliers'!$A$2:$E$129,4,FALSE))</f>
        <v/>
      </c>
      <c r="AK202" s="507" t="str">
        <f t="shared" si="31"/>
        <v/>
      </c>
      <c r="AL202" s="507" t="str">
        <f t="shared" si="32"/>
        <v/>
      </c>
      <c r="AM202" s="540" t="str">
        <f>IFERROR(IF(F202="","",IF(AH202="Check Data ⚠","Check Data ⚠",VLOOKUP(AL202, 'G-3 Multipliers'!$P$2:$Q$6,2,FALSE))),"")</f>
        <v/>
      </c>
      <c r="AN202" s="513" t="str">
        <f t="shared" si="24"/>
        <v/>
      </c>
      <c r="AO202" s="239"/>
      <c r="AP202" s="240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1" t="str">
        <f>'A-1 Site Habitat Baseline'!AL202</f>
        <v/>
      </c>
      <c r="F203" s="520" t="str">
        <f>IF(E203="","",IF(ISNA(VLOOKUP($E203,'A-1 Site Habitat Baseline'!$D$1:$O$258,4,FALSE)),"",(VLOOKUP($E203,'A-1 Site Habitat Baseline'!$D$1:$O$258,4,FALSE))))</f>
        <v/>
      </c>
      <c r="G203" s="520" t="str">
        <f>IF(E203="","",IF(ISNA(VLOOKUP($E203,'A-1 Site Habitat Baseline'!$D$1:$O$258,5,FALSE)),"",(VLOOKUP($E203,'A-1 Site Habitat Baseline'!$D$1:$O$258,5,FALSE))))</f>
        <v/>
      </c>
      <c r="H203" s="520" t="str">
        <f>IF(E203="","",IF(ISNA(VLOOKUP($E203,'A-1 Site Habitat Baseline'!$D$1:$O$258,6,FALSE)),"",(VLOOKUP($E203,'A-1 Site Habitat Baseline'!$D$1:$O$258,6,FALSE))))</f>
        <v/>
      </c>
      <c r="I203" s="520" t="str">
        <f>IF(E203="","",IF(ISNA(VLOOKUP($E203,'A-1 Site Habitat Baseline'!$D$1:$O$258,7,FALSE)),"",(VLOOKUP($E203,'A-1 Site Habitat Baseline'!$D$1:$O$258,7,FALSE))))</f>
        <v/>
      </c>
      <c r="J203" s="520" t="str">
        <f>IF(E203="","",IF(ISNA(VLOOKUP($E203,'A-1 Site Habitat Baseline'!$D$1:$O$258,8,FALSE)),"",(VLOOKUP($E203,'A-1 Site Habitat Baseline'!$D$1:$O$258,8,FALSE))))</f>
        <v/>
      </c>
      <c r="K203" s="520" t="str">
        <f>IF(E203="","",IF(ISNA(VLOOKUP($E203,'A-1 Site Habitat Baseline'!$D$1:$O$258,9,FALSE)),"",(VLOOKUP($E203,'A-1 Site Habitat Baseline'!$D$1:$O$258,9,FALSE))))</f>
        <v/>
      </c>
      <c r="L203" s="520" t="str">
        <f>IF(E203="","",IF(ISNA(VLOOKUP($E203,'A-1 Site Habitat Baseline'!$D$1:$O$258,11,FALSE)),"",(VLOOKUP($E203,'A-1 Site Habitat Baseline'!$D$1:$O$258,11,FALSE))))</f>
        <v/>
      </c>
      <c r="M203" s="520" t="str">
        <f>IF(E203="","",IF(ISNA(VLOOKUP($E203,'A-1 Site Habitat Baseline'!$D$1:$O$258,12,FALSE)),"",(VLOOKUP($E203,'A-1 Site Habitat Baseline'!$D$1:$O$258,12,FALSE))))</f>
        <v/>
      </c>
      <c r="N203" s="532" t="str">
        <f>IF(E203="","",IF(ISNA(VLOOKUP($E203,'A-1 Site Habitat Baseline'!$D$1:$X$258,14,FALSE)),"",(VLOOKUP($E203,'A-1 Site Habitat Baseline'!$D$1:$X$258,14,FALSE))))</f>
        <v/>
      </c>
      <c r="O203" s="524" t="str">
        <f>IF(E203="","",IF(ISNA(VLOOKUP($E203,'A-1 Site Habitat Baseline'!$D$1:$X$258,16,FALSE)),"",(VLOOKUP($E203,'A-1 Site Habitat Baseline'!$D$1:$X$258,13,FALSE))))</f>
        <v/>
      </c>
      <c r="P203" s="237" t="str">
        <f>IFERROR(INDEX('G-1 All Habitats'!$AG$3:$AG$15,MATCH(Q203,'G-1 All Habitats'!$AF$3:$AF$15,0)),"")</f>
        <v/>
      </c>
      <c r="Q203" s="238" t="str">
        <f t="shared" si="25"/>
        <v/>
      </c>
      <c r="R203" s="238" t="str">
        <f t="shared" si="26"/>
        <v/>
      </c>
      <c r="S203" s="392" t="str">
        <f>IFERROR(INDEX('G-1 All Habitats'!$B$3:$B$129,MATCH(R203,'G-1 All Habitats'!$A$3:$A$129,0)),"")</f>
        <v/>
      </c>
      <c r="T203" s="498" t="str">
        <f t="shared" si="27"/>
        <v/>
      </c>
      <c r="U203" s="499" t="str">
        <f t="shared" si="28"/>
        <v/>
      </c>
      <c r="V203" s="537" t="str">
        <f t="shared" si="22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79"/>
      <c r="Z203" s="524" t="str">
        <f>IFERROR(INDEX('G-8 Condition Look up'!$A$3:$H$130,MATCH(S203,'G-8 Condition Look up'!$A$3:$A$130,0),MATCH(Y203,'G-8 Condition Look up'!$A$3:$H$3,0)),"")</f>
        <v/>
      </c>
      <c r="AA203" s="71"/>
      <c r="AB203" s="52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9" t="str">
        <f t="shared" si="23"/>
        <v/>
      </c>
      <c r="AE203" s="82"/>
      <c r="AF203" s="82"/>
      <c r="AG203" s="507" t="str">
        <f t="shared" si="29"/>
        <v/>
      </c>
      <c r="AH203" s="521" t="str">
        <f t="shared" si="30"/>
        <v/>
      </c>
      <c r="AI203" s="522" t="str">
        <f>IF(AH203="Check Data","Check Data",IFERROR(VLOOKUP(AH203,'G-4 Temporal multipliers'!$A$4:$C$36,3,FALSE),""))</f>
        <v/>
      </c>
      <c r="AJ203" s="498" t="str">
        <f>IF(S203="","",VLOOKUP(S203,'G-3 Multipliers'!$A$2:$E$129,4,FALSE))</f>
        <v/>
      </c>
      <c r="AK203" s="507" t="str">
        <f t="shared" si="31"/>
        <v/>
      </c>
      <c r="AL203" s="507" t="str">
        <f t="shared" si="32"/>
        <v/>
      </c>
      <c r="AM203" s="540" t="str">
        <f>IFERROR(IF(F203="","",IF(AH203="Check Data ⚠","Check Data ⚠",VLOOKUP(AL203, 'G-3 Multipliers'!$P$2:$Q$6,2,FALSE))),"")</f>
        <v/>
      </c>
      <c r="AN203" s="513" t="str">
        <f t="shared" si="24"/>
        <v/>
      </c>
      <c r="AO203" s="239"/>
      <c r="AP203" s="240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1" t="str">
        <f>'A-1 Site Habitat Baseline'!AL203</f>
        <v/>
      </c>
      <c r="F204" s="520" t="str">
        <f>IF(E204="","",IF(ISNA(VLOOKUP($E204,'A-1 Site Habitat Baseline'!$D$1:$O$258,4,FALSE)),"",(VLOOKUP($E204,'A-1 Site Habitat Baseline'!$D$1:$O$258,4,FALSE))))</f>
        <v/>
      </c>
      <c r="G204" s="520" t="str">
        <f>IF(E204="","",IF(ISNA(VLOOKUP($E204,'A-1 Site Habitat Baseline'!$D$1:$O$258,5,FALSE)),"",(VLOOKUP($E204,'A-1 Site Habitat Baseline'!$D$1:$O$258,5,FALSE))))</f>
        <v/>
      </c>
      <c r="H204" s="520" t="str">
        <f>IF(E204="","",IF(ISNA(VLOOKUP($E204,'A-1 Site Habitat Baseline'!$D$1:$O$258,6,FALSE)),"",(VLOOKUP($E204,'A-1 Site Habitat Baseline'!$D$1:$O$258,6,FALSE))))</f>
        <v/>
      </c>
      <c r="I204" s="520" t="str">
        <f>IF(E204="","",IF(ISNA(VLOOKUP($E204,'A-1 Site Habitat Baseline'!$D$1:$O$258,7,FALSE)),"",(VLOOKUP($E204,'A-1 Site Habitat Baseline'!$D$1:$O$258,7,FALSE))))</f>
        <v/>
      </c>
      <c r="J204" s="520" t="str">
        <f>IF(E204="","",IF(ISNA(VLOOKUP($E204,'A-1 Site Habitat Baseline'!$D$1:$O$258,8,FALSE)),"",(VLOOKUP($E204,'A-1 Site Habitat Baseline'!$D$1:$O$258,8,FALSE))))</f>
        <v/>
      </c>
      <c r="K204" s="520" t="str">
        <f>IF(E204="","",IF(ISNA(VLOOKUP($E204,'A-1 Site Habitat Baseline'!$D$1:$O$258,9,FALSE)),"",(VLOOKUP($E204,'A-1 Site Habitat Baseline'!$D$1:$O$258,9,FALSE))))</f>
        <v/>
      </c>
      <c r="L204" s="520" t="str">
        <f>IF(E204="","",IF(ISNA(VLOOKUP($E204,'A-1 Site Habitat Baseline'!$D$1:$O$258,11,FALSE)),"",(VLOOKUP($E204,'A-1 Site Habitat Baseline'!$D$1:$O$258,11,FALSE))))</f>
        <v/>
      </c>
      <c r="M204" s="520" t="str">
        <f>IF(E204="","",IF(ISNA(VLOOKUP($E204,'A-1 Site Habitat Baseline'!$D$1:$O$258,12,FALSE)),"",(VLOOKUP($E204,'A-1 Site Habitat Baseline'!$D$1:$O$258,12,FALSE))))</f>
        <v/>
      </c>
      <c r="N204" s="532" t="str">
        <f>IF(E204="","",IF(ISNA(VLOOKUP($E204,'A-1 Site Habitat Baseline'!$D$1:$X$258,14,FALSE)),"",(VLOOKUP($E204,'A-1 Site Habitat Baseline'!$D$1:$X$258,14,FALSE))))</f>
        <v/>
      </c>
      <c r="O204" s="524" t="str">
        <f>IF(E204="","",IF(ISNA(VLOOKUP($E204,'A-1 Site Habitat Baseline'!$D$1:$X$258,16,FALSE)),"",(VLOOKUP($E204,'A-1 Site Habitat Baseline'!$D$1:$X$258,13,FALSE))))</f>
        <v/>
      </c>
      <c r="P204" s="237" t="str">
        <f>IFERROR(INDEX('G-1 All Habitats'!$AG$3:$AG$15,MATCH(Q204,'G-1 All Habitats'!$AF$3:$AF$15,0)),"")</f>
        <v/>
      </c>
      <c r="Q204" s="238" t="str">
        <f t="shared" si="25"/>
        <v/>
      </c>
      <c r="R204" s="238" t="str">
        <f t="shared" si="26"/>
        <v/>
      </c>
      <c r="S204" s="392" t="str">
        <f>IFERROR(INDEX('G-1 All Habitats'!$B$3:$B$129,MATCH(R204,'G-1 All Habitats'!$A$3:$A$129,0)),"")</f>
        <v/>
      </c>
      <c r="T204" s="498" t="str">
        <f t="shared" si="27"/>
        <v/>
      </c>
      <c r="U204" s="499" t="str">
        <f t="shared" si="28"/>
        <v/>
      </c>
      <c r="V204" s="537" t="str">
        <f t="shared" ref="V204:V257" si="33">IF(S204="","",VLOOKUP(E204,BaselineHabSite,17,FALSE))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79"/>
      <c r="Z204" s="524" t="str">
        <f>IFERROR(INDEX('G-8 Condition Look up'!$A$3:$H$130,MATCH(S204,'G-8 Condition Look up'!$A$3:$A$130,0),MATCH(Y204,'G-8 Condition Look up'!$A$3:$H$3,0)),"")</f>
        <v/>
      </c>
      <c r="AA204" s="71"/>
      <c r="AB204" s="52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9" t="str">
        <f t="shared" ref="AD204:AD257" si="34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7" t="str">
        <f t="shared" si="29"/>
        <v/>
      </c>
      <c r="AH204" s="521" t="str">
        <f t="shared" si="30"/>
        <v/>
      </c>
      <c r="AI204" s="522" t="str">
        <f>IF(AH204="Check Data","Check Data",IFERROR(VLOOKUP(AH204,'G-4 Temporal multipliers'!$A$4:$C$36,3,FALSE),""))</f>
        <v/>
      </c>
      <c r="AJ204" s="498" t="str">
        <f>IF(S204="","",VLOOKUP(S204,'G-3 Multipliers'!$A$2:$E$129,4,FALSE))</f>
        <v/>
      </c>
      <c r="AK204" s="507" t="str">
        <f t="shared" si="31"/>
        <v/>
      </c>
      <c r="AL204" s="507" t="str">
        <f t="shared" si="32"/>
        <v/>
      </c>
      <c r="AM204" s="540" t="str">
        <f>IFERROR(IF(F204="","",IF(AH204="Check Data ⚠","Check Data ⚠",VLOOKUP(AL204, 'G-3 Multipliers'!$P$2:$Q$6,2,FALSE))),"")</f>
        <v/>
      </c>
      <c r="AN204" s="513" t="str">
        <f t="shared" ref="AN204:AN257" si="35">IFERROR(((((V204*X204*Z204)-(V204*I204*K204))*(AM204*AI204))+(V204*I204*K204))*(AC204),"")</f>
        <v/>
      </c>
      <c r="AO204" s="239"/>
      <c r="AP204" s="240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1" t="str">
        <f>'A-1 Site Habitat Baseline'!AL204</f>
        <v/>
      </c>
      <c r="F205" s="520" t="str">
        <f>IF(E205="","",IF(ISNA(VLOOKUP($E205,'A-1 Site Habitat Baseline'!$D$1:$O$258,4,FALSE)),"",(VLOOKUP($E205,'A-1 Site Habitat Baseline'!$D$1:$O$258,4,FALSE))))</f>
        <v/>
      </c>
      <c r="G205" s="520" t="str">
        <f>IF(E205="","",IF(ISNA(VLOOKUP($E205,'A-1 Site Habitat Baseline'!$D$1:$O$258,5,FALSE)),"",(VLOOKUP($E205,'A-1 Site Habitat Baseline'!$D$1:$O$258,5,FALSE))))</f>
        <v/>
      </c>
      <c r="H205" s="520" t="str">
        <f>IF(E205="","",IF(ISNA(VLOOKUP($E205,'A-1 Site Habitat Baseline'!$D$1:$O$258,6,FALSE)),"",(VLOOKUP($E205,'A-1 Site Habitat Baseline'!$D$1:$O$258,6,FALSE))))</f>
        <v/>
      </c>
      <c r="I205" s="520" t="str">
        <f>IF(E205="","",IF(ISNA(VLOOKUP($E205,'A-1 Site Habitat Baseline'!$D$1:$O$258,7,FALSE)),"",(VLOOKUP($E205,'A-1 Site Habitat Baseline'!$D$1:$O$258,7,FALSE))))</f>
        <v/>
      </c>
      <c r="J205" s="520" t="str">
        <f>IF(E205="","",IF(ISNA(VLOOKUP($E205,'A-1 Site Habitat Baseline'!$D$1:$O$258,8,FALSE)),"",(VLOOKUP($E205,'A-1 Site Habitat Baseline'!$D$1:$O$258,8,FALSE))))</f>
        <v/>
      </c>
      <c r="K205" s="520" t="str">
        <f>IF(E205="","",IF(ISNA(VLOOKUP($E205,'A-1 Site Habitat Baseline'!$D$1:$O$258,9,FALSE)),"",(VLOOKUP($E205,'A-1 Site Habitat Baseline'!$D$1:$O$258,9,FALSE))))</f>
        <v/>
      </c>
      <c r="L205" s="520" t="str">
        <f>IF(E205="","",IF(ISNA(VLOOKUP($E205,'A-1 Site Habitat Baseline'!$D$1:$O$258,11,FALSE)),"",(VLOOKUP($E205,'A-1 Site Habitat Baseline'!$D$1:$O$258,11,FALSE))))</f>
        <v/>
      </c>
      <c r="M205" s="520" t="str">
        <f>IF(E205="","",IF(ISNA(VLOOKUP($E205,'A-1 Site Habitat Baseline'!$D$1:$O$258,12,FALSE)),"",(VLOOKUP($E205,'A-1 Site Habitat Baseline'!$D$1:$O$258,12,FALSE))))</f>
        <v/>
      </c>
      <c r="N205" s="532" t="str">
        <f>IF(E205="","",IF(ISNA(VLOOKUP($E205,'A-1 Site Habitat Baseline'!$D$1:$X$258,14,FALSE)),"",(VLOOKUP($E205,'A-1 Site Habitat Baseline'!$D$1:$X$258,14,FALSE))))</f>
        <v/>
      </c>
      <c r="O205" s="524" t="str">
        <f>IF(E205="","",IF(ISNA(VLOOKUP($E205,'A-1 Site Habitat Baseline'!$D$1:$X$258,16,FALSE)),"",(VLOOKUP($E205,'A-1 Site Habitat Baseline'!$D$1:$X$258,13,FALSE))))</f>
        <v/>
      </c>
      <c r="P205" s="237" t="str">
        <f>IFERROR(INDEX('G-1 All Habitats'!$AG$3:$AG$15,MATCH(Q205,'G-1 All Habitats'!$AF$3:$AF$15,0)),"")</f>
        <v/>
      </c>
      <c r="Q205" s="238" t="str">
        <f t="shared" ref="Q205:Q257" si="36">A205</f>
        <v/>
      </c>
      <c r="R205" s="238" t="str">
        <f t="shared" ref="R205:R257" si="37">IF(B205="","",B205)</f>
        <v/>
      </c>
      <c r="S205" s="392" t="str">
        <f>IFERROR(INDEX('G-1 All Habitats'!$B$3:$B$129,MATCH(R205,'G-1 All Habitats'!$A$3:$A$129,0)),"")</f>
        <v/>
      </c>
      <c r="T205" s="498" t="str">
        <f t="shared" ref="T205:T256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9" t="str">
        <f t="shared" ref="U205:U257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7" t="str">
        <f t="shared" si="33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79"/>
      <c r="Z205" s="524" t="str">
        <f>IFERROR(INDEX('G-8 Condition Look up'!$A$3:$H$130,MATCH(S205,'G-8 Condition Look up'!$A$3:$A$130,0),MATCH(Y205,'G-8 Condition Look up'!$A$3:$H$3,0)),"")</f>
        <v/>
      </c>
      <c r="AA205" s="71"/>
      <c r="AB205" s="52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9" t="str">
        <f t="shared" si="34"/>
        <v/>
      </c>
      <c r="AE205" s="82"/>
      <c r="AF205" s="82"/>
      <c r="AG205" s="507" t="str">
        <f t="shared" ref="AG205:AG257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1" t="str">
        <f t="shared" ref="AH205:AH257" si="41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2" t="str">
        <f>IF(AH205="Check Data","Check Data",IFERROR(VLOOKUP(AH205,'G-4 Temporal multipliers'!$A$4:$C$36,3,FALSE),""))</f>
        <v/>
      </c>
      <c r="AJ205" s="498" t="str">
        <f>IF(S205="","",VLOOKUP(S205,'G-3 Multipliers'!$A$2:$E$129,4,FALSE))</f>
        <v/>
      </c>
      <c r="AK205" s="507" t="str">
        <f t="shared" ref="AK205:AK257" si="42">IF(E205="","",IF(AG205="Check details - Is there evidence that habitat has reached target condition? ⚠","Low Difficulty - only applicable if all habitat created before losses ⚠","Standard difficulty applied"))</f>
        <v/>
      </c>
      <c r="AL205" s="507" t="str">
        <f t="shared" ref="AL205:AL257" si="43">(IF(AND(AK205="Standard difficulty applied",AD205&gt;AE205),AJ205,IF(AND(AK205="Low Difficulty - only applicable if all habitat created before losses ⚠",AE205&gt;=AD205),"Low", AJ205)))</f>
        <v/>
      </c>
      <c r="AM205" s="540" t="str">
        <f>IFERROR(IF(F205="","",IF(AH205="Check Data ⚠","Check Data ⚠",VLOOKUP(AL205, 'G-3 Multipliers'!$P$2:$Q$6,2,FALSE))),"")</f>
        <v/>
      </c>
      <c r="AN205" s="513" t="str">
        <f t="shared" si="35"/>
        <v/>
      </c>
      <c r="AO205" s="239"/>
      <c r="AP205" s="240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1" t="str">
        <f>'A-1 Site Habitat Baseline'!AL205</f>
        <v/>
      </c>
      <c r="F206" s="520" t="str">
        <f>IF(E206="","",IF(ISNA(VLOOKUP($E206,'A-1 Site Habitat Baseline'!$D$1:$O$258,4,FALSE)),"",(VLOOKUP($E206,'A-1 Site Habitat Baseline'!$D$1:$O$258,4,FALSE))))</f>
        <v/>
      </c>
      <c r="G206" s="520" t="str">
        <f>IF(E206="","",IF(ISNA(VLOOKUP($E206,'A-1 Site Habitat Baseline'!$D$1:$O$258,5,FALSE)),"",(VLOOKUP($E206,'A-1 Site Habitat Baseline'!$D$1:$O$258,5,FALSE))))</f>
        <v/>
      </c>
      <c r="H206" s="520" t="str">
        <f>IF(E206="","",IF(ISNA(VLOOKUP($E206,'A-1 Site Habitat Baseline'!$D$1:$O$258,6,FALSE)),"",(VLOOKUP($E206,'A-1 Site Habitat Baseline'!$D$1:$O$258,6,FALSE))))</f>
        <v/>
      </c>
      <c r="I206" s="520" t="str">
        <f>IF(E206="","",IF(ISNA(VLOOKUP($E206,'A-1 Site Habitat Baseline'!$D$1:$O$258,7,FALSE)),"",(VLOOKUP($E206,'A-1 Site Habitat Baseline'!$D$1:$O$258,7,FALSE))))</f>
        <v/>
      </c>
      <c r="J206" s="520" t="str">
        <f>IF(E206="","",IF(ISNA(VLOOKUP($E206,'A-1 Site Habitat Baseline'!$D$1:$O$258,8,FALSE)),"",(VLOOKUP($E206,'A-1 Site Habitat Baseline'!$D$1:$O$258,8,FALSE))))</f>
        <v/>
      </c>
      <c r="K206" s="520" t="str">
        <f>IF(E206="","",IF(ISNA(VLOOKUP($E206,'A-1 Site Habitat Baseline'!$D$1:$O$258,9,FALSE)),"",(VLOOKUP($E206,'A-1 Site Habitat Baseline'!$D$1:$O$258,9,FALSE))))</f>
        <v/>
      </c>
      <c r="L206" s="520" t="str">
        <f>IF(E206="","",IF(ISNA(VLOOKUP($E206,'A-1 Site Habitat Baseline'!$D$1:$O$258,11,FALSE)),"",(VLOOKUP($E206,'A-1 Site Habitat Baseline'!$D$1:$O$258,11,FALSE))))</f>
        <v/>
      </c>
      <c r="M206" s="520" t="str">
        <f>IF(E206="","",IF(ISNA(VLOOKUP($E206,'A-1 Site Habitat Baseline'!$D$1:$O$258,12,FALSE)),"",(VLOOKUP($E206,'A-1 Site Habitat Baseline'!$D$1:$O$258,12,FALSE))))</f>
        <v/>
      </c>
      <c r="N206" s="532" t="str">
        <f>IF(E206="","",IF(ISNA(VLOOKUP($E206,'A-1 Site Habitat Baseline'!$D$1:$X$258,14,FALSE)),"",(VLOOKUP($E206,'A-1 Site Habitat Baseline'!$D$1:$X$258,14,FALSE))))</f>
        <v/>
      </c>
      <c r="O206" s="524" t="str">
        <f>IF(E206="","",IF(ISNA(VLOOKUP($E206,'A-1 Site Habitat Baseline'!$D$1:$X$258,16,FALSE)),"",(VLOOKUP($E206,'A-1 Site Habitat Baseline'!$D$1:$X$258,13,FALSE))))</f>
        <v/>
      </c>
      <c r="P206" s="237" t="str">
        <f>IFERROR(INDEX('G-1 All Habitats'!$AG$3:$AG$15,MATCH(Q206,'G-1 All Habitats'!$AF$3:$AF$15,0)),"")</f>
        <v/>
      </c>
      <c r="Q206" s="238" t="str">
        <f t="shared" si="36"/>
        <v/>
      </c>
      <c r="R206" s="238" t="str">
        <f t="shared" si="37"/>
        <v/>
      </c>
      <c r="S206" s="392" t="str">
        <f>IFERROR(INDEX('G-1 All Habitats'!$B$3:$B$129,MATCH(R206,'G-1 All Habitats'!$A$3:$A$129,0)),"")</f>
        <v/>
      </c>
      <c r="T206" s="498" t="str">
        <f t="shared" si="38"/>
        <v/>
      </c>
      <c r="U206" s="499" t="str">
        <f t="shared" si="39"/>
        <v/>
      </c>
      <c r="V206" s="537" t="str">
        <f t="shared" si="33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79"/>
      <c r="Z206" s="524" t="str">
        <f>IFERROR(INDEX('G-8 Condition Look up'!$A$3:$H$130,MATCH(S206,'G-8 Condition Look up'!$A$3:$A$130,0),MATCH(Y206,'G-8 Condition Look up'!$A$3:$H$3,0)),"")</f>
        <v/>
      </c>
      <c r="AA206" s="71"/>
      <c r="AB206" s="52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9" t="str">
        <f t="shared" si="34"/>
        <v/>
      </c>
      <c r="AE206" s="82"/>
      <c r="AF206" s="82"/>
      <c r="AG206" s="507" t="str">
        <f t="shared" si="40"/>
        <v/>
      </c>
      <c r="AH206" s="521" t="str">
        <f t="shared" si="41"/>
        <v/>
      </c>
      <c r="AI206" s="522" t="str">
        <f>IF(AH206="Check Data","Check Data",IFERROR(VLOOKUP(AH206,'G-4 Temporal multipliers'!$A$4:$C$36,3,FALSE),""))</f>
        <v/>
      </c>
      <c r="AJ206" s="498" t="str">
        <f>IF(S206="","",VLOOKUP(S206,'G-3 Multipliers'!$A$2:$E$129,4,FALSE))</f>
        <v/>
      </c>
      <c r="AK206" s="507" t="str">
        <f t="shared" si="42"/>
        <v/>
      </c>
      <c r="AL206" s="507" t="str">
        <f t="shared" si="43"/>
        <v/>
      </c>
      <c r="AM206" s="540" t="str">
        <f>IFERROR(IF(F206="","",IF(AH206="Check Data ⚠","Check Data ⚠",VLOOKUP(AL206, 'G-3 Multipliers'!$P$2:$Q$6,2,FALSE))),"")</f>
        <v/>
      </c>
      <c r="AN206" s="513" t="str">
        <f t="shared" si="35"/>
        <v/>
      </c>
      <c r="AO206" s="239"/>
      <c r="AP206" s="240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1" t="str">
        <f>'A-1 Site Habitat Baseline'!AL206</f>
        <v/>
      </c>
      <c r="F207" s="520" t="str">
        <f>IF(E207="","",IF(ISNA(VLOOKUP($E207,'A-1 Site Habitat Baseline'!$D$1:$O$258,4,FALSE)),"",(VLOOKUP($E207,'A-1 Site Habitat Baseline'!$D$1:$O$258,4,FALSE))))</f>
        <v/>
      </c>
      <c r="G207" s="520" t="str">
        <f>IF(E207="","",IF(ISNA(VLOOKUP($E207,'A-1 Site Habitat Baseline'!$D$1:$O$258,5,FALSE)),"",(VLOOKUP($E207,'A-1 Site Habitat Baseline'!$D$1:$O$258,5,FALSE))))</f>
        <v/>
      </c>
      <c r="H207" s="520" t="str">
        <f>IF(E207="","",IF(ISNA(VLOOKUP($E207,'A-1 Site Habitat Baseline'!$D$1:$O$258,6,FALSE)),"",(VLOOKUP($E207,'A-1 Site Habitat Baseline'!$D$1:$O$258,6,FALSE))))</f>
        <v/>
      </c>
      <c r="I207" s="520" t="str">
        <f>IF(E207="","",IF(ISNA(VLOOKUP($E207,'A-1 Site Habitat Baseline'!$D$1:$O$258,7,FALSE)),"",(VLOOKUP($E207,'A-1 Site Habitat Baseline'!$D$1:$O$258,7,FALSE))))</f>
        <v/>
      </c>
      <c r="J207" s="520" t="str">
        <f>IF(E207="","",IF(ISNA(VLOOKUP($E207,'A-1 Site Habitat Baseline'!$D$1:$O$258,8,FALSE)),"",(VLOOKUP($E207,'A-1 Site Habitat Baseline'!$D$1:$O$258,8,FALSE))))</f>
        <v/>
      </c>
      <c r="K207" s="520" t="str">
        <f>IF(E207="","",IF(ISNA(VLOOKUP($E207,'A-1 Site Habitat Baseline'!$D$1:$O$258,9,FALSE)),"",(VLOOKUP($E207,'A-1 Site Habitat Baseline'!$D$1:$O$258,9,FALSE))))</f>
        <v/>
      </c>
      <c r="L207" s="520" t="str">
        <f>IF(E207="","",IF(ISNA(VLOOKUP($E207,'A-1 Site Habitat Baseline'!$D$1:$O$258,11,FALSE)),"",(VLOOKUP($E207,'A-1 Site Habitat Baseline'!$D$1:$O$258,11,FALSE))))</f>
        <v/>
      </c>
      <c r="M207" s="520" t="str">
        <f>IF(E207="","",IF(ISNA(VLOOKUP($E207,'A-1 Site Habitat Baseline'!$D$1:$O$258,12,FALSE)),"",(VLOOKUP($E207,'A-1 Site Habitat Baseline'!$D$1:$O$258,12,FALSE))))</f>
        <v/>
      </c>
      <c r="N207" s="532" t="str">
        <f>IF(E207="","",IF(ISNA(VLOOKUP($E207,'A-1 Site Habitat Baseline'!$D$1:$X$258,14,FALSE)),"",(VLOOKUP($E207,'A-1 Site Habitat Baseline'!$D$1:$X$258,14,FALSE))))</f>
        <v/>
      </c>
      <c r="O207" s="524" t="str">
        <f>IF(E207="","",IF(ISNA(VLOOKUP($E207,'A-1 Site Habitat Baseline'!$D$1:$X$258,16,FALSE)),"",(VLOOKUP($E207,'A-1 Site Habitat Baseline'!$D$1:$X$258,13,FALSE))))</f>
        <v/>
      </c>
      <c r="P207" s="237" t="str">
        <f>IFERROR(INDEX('G-1 All Habitats'!$AG$3:$AG$15,MATCH(Q207,'G-1 All Habitats'!$AF$3:$AF$15,0)),"")</f>
        <v/>
      </c>
      <c r="Q207" s="238" t="str">
        <f t="shared" si="36"/>
        <v/>
      </c>
      <c r="R207" s="238" t="str">
        <f t="shared" si="37"/>
        <v/>
      </c>
      <c r="S207" s="392" t="str">
        <f>IFERROR(INDEX('G-1 All Habitats'!$B$3:$B$129,MATCH(R207,'G-1 All Habitats'!$A$3:$A$129,0)),"")</f>
        <v/>
      </c>
      <c r="T207" s="498" t="str">
        <f t="shared" si="38"/>
        <v/>
      </c>
      <c r="U207" s="499" t="str">
        <f t="shared" si="39"/>
        <v/>
      </c>
      <c r="V207" s="537" t="str">
        <f t="shared" si="33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79"/>
      <c r="Z207" s="524" t="str">
        <f>IFERROR(INDEX('G-8 Condition Look up'!$A$3:$H$130,MATCH(S207,'G-8 Condition Look up'!$A$3:$A$130,0),MATCH(Y207,'G-8 Condition Look up'!$A$3:$H$3,0)),"")</f>
        <v/>
      </c>
      <c r="AA207" s="71"/>
      <c r="AB207" s="52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9" t="str">
        <f t="shared" si="34"/>
        <v/>
      </c>
      <c r="AE207" s="82"/>
      <c r="AF207" s="82"/>
      <c r="AG207" s="507" t="str">
        <f t="shared" si="40"/>
        <v/>
      </c>
      <c r="AH207" s="521" t="str">
        <f t="shared" si="41"/>
        <v/>
      </c>
      <c r="AI207" s="522" t="str">
        <f>IF(AH207="Check Data","Check Data",IFERROR(VLOOKUP(AH207,'G-4 Temporal multipliers'!$A$4:$C$36,3,FALSE),""))</f>
        <v/>
      </c>
      <c r="AJ207" s="498" t="str">
        <f>IF(S207="","",VLOOKUP(S207,'G-3 Multipliers'!$A$2:$E$129,4,FALSE))</f>
        <v/>
      </c>
      <c r="AK207" s="507" t="str">
        <f t="shared" si="42"/>
        <v/>
      </c>
      <c r="AL207" s="507" t="str">
        <f t="shared" si="43"/>
        <v/>
      </c>
      <c r="AM207" s="540" t="str">
        <f>IFERROR(IF(F207="","",IF(AH207="Check Data ⚠","Check Data ⚠",VLOOKUP(AL207, 'G-3 Multipliers'!$P$2:$Q$6,2,FALSE))),"")</f>
        <v/>
      </c>
      <c r="AN207" s="513" t="str">
        <f t="shared" si="35"/>
        <v/>
      </c>
      <c r="AO207" s="239"/>
      <c r="AP207" s="240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1" t="str">
        <f>'A-1 Site Habitat Baseline'!AL207</f>
        <v/>
      </c>
      <c r="F208" s="520" t="str">
        <f>IF(E208="","",IF(ISNA(VLOOKUP($E208,'A-1 Site Habitat Baseline'!$D$1:$O$258,4,FALSE)),"",(VLOOKUP($E208,'A-1 Site Habitat Baseline'!$D$1:$O$258,4,FALSE))))</f>
        <v/>
      </c>
      <c r="G208" s="520" t="str">
        <f>IF(E208="","",IF(ISNA(VLOOKUP($E208,'A-1 Site Habitat Baseline'!$D$1:$O$258,5,FALSE)),"",(VLOOKUP($E208,'A-1 Site Habitat Baseline'!$D$1:$O$258,5,FALSE))))</f>
        <v/>
      </c>
      <c r="H208" s="520" t="str">
        <f>IF(E208="","",IF(ISNA(VLOOKUP($E208,'A-1 Site Habitat Baseline'!$D$1:$O$258,6,FALSE)),"",(VLOOKUP($E208,'A-1 Site Habitat Baseline'!$D$1:$O$258,6,FALSE))))</f>
        <v/>
      </c>
      <c r="I208" s="520" t="str">
        <f>IF(E208="","",IF(ISNA(VLOOKUP($E208,'A-1 Site Habitat Baseline'!$D$1:$O$258,7,FALSE)),"",(VLOOKUP($E208,'A-1 Site Habitat Baseline'!$D$1:$O$258,7,FALSE))))</f>
        <v/>
      </c>
      <c r="J208" s="520" t="str">
        <f>IF(E208="","",IF(ISNA(VLOOKUP($E208,'A-1 Site Habitat Baseline'!$D$1:$O$258,8,FALSE)),"",(VLOOKUP($E208,'A-1 Site Habitat Baseline'!$D$1:$O$258,8,FALSE))))</f>
        <v/>
      </c>
      <c r="K208" s="520" t="str">
        <f>IF(E208="","",IF(ISNA(VLOOKUP($E208,'A-1 Site Habitat Baseline'!$D$1:$O$258,9,FALSE)),"",(VLOOKUP($E208,'A-1 Site Habitat Baseline'!$D$1:$O$258,9,FALSE))))</f>
        <v/>
      </c>
      <c r="L208" s="520" t="str">
        <f>IF(E208="","",IF(ISNA(VLOOKUP($E208,'A-1 Site Habitat Baseline'!$D$1:$O$258,11,FALSE)),"",(VLOOKUP($E208,'A-1 Site Habitat Baseline'!$D$1:$O$258,11,FALSE))))</f>
        <v/>
      </c>
      <c r="M208" s="520" t="str">
        <f>IF(E208="","",IF(ISNA(VLOOKUP($E208,'A-1 Site Habitat Baseline'!$D$1:$O$258,12,FALSE)),"",(VLOOKUP($E208,'A-1 Site Habitat Baseline'!$D$1:$O$258,12,FALSE))))</f>
        <v/>
      </c>
      <c r="N208" s="532" t="str">
        <f>IF(E208="","",IF(ISNA(VLOOKUP($E208,'A-1 Site Habitat Baseline'!$D$1:$X$258,14,FALSE)),"",(VLOOKUP($E208,'A-1 Site Habitat Baseline'!$D$1:$X$258,14,FALSE))))</f>
        <v/>
      </c>
      <c r="O208" s="524" t="str">
        <f>IF(E208="","",IF(ISNA(VLOOKUP($E208,'A-1 Site Habitat Baseline'!$D$1:$X$258,16,FALSE)),"",(VLOOKUP($E208,'A-1 Site Habitat Baseline'!$D$1:$X$258,13,FALSE))))</f>
        <v/>
      </c>
      <c r="P208" s="237" t="str">
        <f>IFERROR(INDEX('G-1 All Habitats'!$AG$3:$AG$15,MATCH(Q208,'G-1 All Habitats'!$AF$3:$AF$15,0)),"")</f>
        <v/>
      </c>
      <c r="Q208" s="238" t="str">
        <f t="shared" si="36"/>
        <v/>
      </c>
      <c r="R208" s="238" t="str">
        <f t="shared" si="37"/>
        <v/>
      </c>
      <c r="S208" s="392" t="str">
        <f>IFERROR(INDEX('G-1 All Habitats'!$B$3:$B$129,MATCH(R208,'G-1 All Habitats'!$A$3:$A$129,0)),"")</f>
        <v/>
      </c>
      <c r="T208" s="498" t="str">
        <f t="shared" si="38"/>
        <v/>
      </c>
      <c r="U208" s="499" t="str">
        <f t="shared" si="39"/>
        <v/>
      </c>
      <c r="V208" s="537" t="str">
        <f t="shared" si="33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79"/>
      <c r="Z208" s="524" t="str">
        <f>IFERROR(INDEX('G-8 Condition Look up'!$A$3:$H$130,MATCH(S208,'G-8 Condition Look up'!$A$3:$A$130,0),MATCH(Y208,'G-8 Condition Look up'!$A$3:$H$3,0)),"")</f>
        <v/>
      </c>
      <c r="AA208" s="71"/>
      <c r="AB208" s="52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9" t="str">
        <f t="shared" si="34"/>
        <v/>
      </c>
      <c r="AE208" s="82"/>
      <c r="AF208" s="82"/>
      <c r="AG208" s="507" t="str">
        <f t="shared" si="40"/>
        <v/>
      </c>
      <c r="AH208" s="521" t="str">
        <f t="shared" si="41"/>
        <v/>
      </c>
      <c r="AI208" s="522" t="str">
        <f>IF(AH208="Check Data","Check Data",IFERROR(VLOOKUP(AH208,'G-4 Temporal multipliers'!$A$4:$C$36,3,FALSE),""))</f>
        <v/>
      </c>
      <c r="AJ208" s="498" t="str">
        <f>IF(S208="","",VLOOKUP(S208,'G-3 Multipliers'!$A$2:$E$129,4,FALSE))</f>
        <v/>
      </c>
      <c r="AK208" s="507" t="str">
        <f t="shared" si="42"/>
        <v/>
      </c>
      <c r="AL208" s="507" t="str">
        <f t="shared" si="43"/>
        <v/>
      </c>
      <c r="AM208" s="540" t="str">
        <f>IFERROR(IF(F208="","",IF(AH208="Check Data ⚠","Check Data ⚠",VLOOKUP(AL208, 'G-3 Multipliers'!$P$2:$Q$6,2,FALSE))),"")</f>
        <v/>
      </c>
      <c r="AN208" s="513" t="str">
        <f t="shared" si="35"/>
        <v/>
      </c>
      <c r="AO208" s="239"/>
      <c r="AP208" s="240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1" t="str">
        <f>'A-1 Site Habitat Baseline'!AL208</f>
        <v/>
      </c>
      <c r="F209" s="520" t="str">
        <f>IF(E209="","",IF(ISNA(VLOOKUP($E209,'A-1 Site Habitat Baseline'!$D$1:$O$258,4,FALSE)),"",(VLOOKUP($E209,'A-1 Site Habitat Baseline'!$D$1:$O$258,4,FALSE))))</f>
        <v/>
      </c>
      <c r="G209" s="520" t="str">
        <f>IF(E209="","",IF(ISNA(VLOOKUP($E209,'A-1 Site Habitat Baseline'!$D$1:$O$258,5,FALSE)),"",(VLOOKUP($E209,'A-1 Site Habitat Baseline'!$D$1:$O$258,5,FALSE))))</f>
        <v/>
      </c>
      <c r="H209" s="520" t="str">
        <f>IF(E209="","",IF(ISNA(VLOOKUP($E209,'A-1 Site Habitat Baseline'!$D$1:$O$258,6,FALSE)),"",(VLOOKUP($E209,'A-1 Site Habitat Baseline'!$D$1:$O$258,6,FALSE))))</f>
        <v/>
      </c>
      <c r="I209" s="520" t="str">
        <f>IF(E209="","",IF(ISNA(VLOOKUP($E209,'A-1 Site Habitat Baseline'!$D$1:$O$258,7,FALSE)),"",(VLOOKUP($E209,'A-1 Site Habitat Baseline'!$D$1:$O$258,7,FALSE))))</f>
        <v/>
      </c>
      <c r="J209" s="520" t="str">
        <f>IF(E209="","",IF(ISNA(VLOOKUP($E209,'A-1 Site Habitat Baseline'!$D$1:$O$258,8,FALSE)),"",(VLOOKUP($E209,'A-1 Site Habitat Baseline'!$D$1:$O$258,8,FALSE))))</f>
        <v/>
      </c>
      <c r="K209" s="520" t="str">
        <f>IF(E209="","",IF(ISNA(VLOOKUP($E209,'A-1 Site Habitat Baseline'!$D$1:$O$258,9,FALSE)),"",(VLOOKUP($E209,'A-1 Site Habitat Baseline'!$D$1:$O$258,9,FALSE))))</f>
        <v/>
      </c>
      <c r="L209" s="520" t="str">
        <f>IF(E209="","",IF(ISNA(VLOOKUP($E209,'A-1 Site Habitat Baseline'!$D$1:$O$258,11,FALSE)),"",(VLOOKUP($E209,'A-1 Site Habitat Baseline'!$D$1:$O$258,11,FALSE))))</f>
        <v/>
      </c>
      <c r="M209" s="520" t="str">
        <f>IF(E209="","",IF(ISNA(VLOOKUP($E209,'A-1 Site Habitat Baseline'!$D$1:$O$258,12,FALSE)),"",(VLOOKUP($E209,'A-1 Site Habitat Baseline'!$D$1:$O$258,12,FALSE))))</f>
        <v/>
      </c>
      <c r="N209" s="532" t="str">
        <f>IF(E209="","",IF(ISNA(VLOOKUP($E209,'A-1 Site Habitat Baseline'!$D$1:$X$258,14,FALSE)),"",(VLOOKUP($E209,'A-1 Site Habitat Baseline'!$D$1:$X$258,14,FALSE))))</f>
        <v/>
      </c>
      <c r="O209" s="524" t="str">
        <f>IF(E209="","",IF(ISNA(VLOOKUP($E209,'A-1 Site Habitat Baseline'!$D$1:$X$258,16,FALSE)),"",(VLOOKUP($E209,'A-1 Site Habitat Baseline'!$D$1:$X$258,13,FALSE))))</f>
        <v/>
      </c>
      <c r="P209" s="237" t="str">
        <f>IFERROR(INDEX('G-1 All Habitats'!$AG$3:$AG$15,MATCH(Q209,'G-1 All Habitats'!$AF$3:$AF$15,0)),"")</f>
        <v/>
      </c>
      <c r="Q209" s="238" t="str">
        <f t="shared" si="36"/>
        <v/>
      </c>
      <c r="R209" s="238" t="str">
        <f t="shared" si="37"/>
        <v/>
      </c>
      <c r="S209" s="392" t="str">
        <f>IFERROR(INDEX('G-1 All Habitats'!$B$3:$B$129,MATCH(R209,'G-1 All Habitats'!$A$3:$A$129,0)),"")</f>
        <v/>
      </c>
      <c r="T209" s="498" t="str">
        <f t="shared" si="38"/>
        <v/>
      </c>
      <c r="U209" s="499" t="str">
        <f t="shared" si="39"/>
        <v/>
      </c>
      <c r="V209" s="537" t="str">
        <f t="shared" si="33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79"/>
      <c r="Z209" s="524" t="str">
        <f>IFERROR(INDEX('G-8 Condition Look up'!$A$3:$H$130,MATCH(S209,'G-8 Condition Look up'!$A$3:$A$130,0),MATCH(Y209,'G-8 Condition Look up'!$A$3:$H$3,0)),"")</f>
        <v/>
      </c>
      <c r="AA209" s="71"/>
      <c r="AB209" s="52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9" t="str">
        <f t="shared" si="34"/>
        <v/>
      </c>
      <c r="AE209" s="82"/>
      <c r="AF209" s="82"/>
      <c r="AG209" s="507" t="str">
        <f t="shared" si="40"/>
        <v/>
      </c>
      <c r="AH209" s="521" t="str">
        <f t="shared" si="41"/>
        <v/>
      </c>
      <c r="AI209" s="522" t="str">
        <f>IF(AH209="Check Data","Check Data",IFERROR(VLOOKUP(AH209,'G-4 Temporal multipliers'!$A$4:$C$36,3,FALSE),""))</f>
        <v/>
      </c>
      <c r="AJ209" s="498" t="str">
        <f>IF(S209="","",VLOOKUP(S209,'G-3 Multipliers'!$A$2:$E$129,4,FALSE))</f>
        <v/>
      </c>
      <c r="AK209" s="507" t="str">
        <f t="shared" si="42"/>
        <v/>
      </c>
      <c r="AL209" s="507" t="str">
        <f t="shared" si="43"/>
        <v/>
      </c>
      <c r="AM209" s="540" t="str">
        <f>IFERROR(IF(F209="","",IF(AH209="Check Data ⚠","Check Data ⚠",VLOOKUP(AL209, 'G-3 Multipliers'!$P$2:$Q$6,2,FALSE))),"")</f>
        <v/>
      </c>
      <c r="AN209" s="513" t="str">
        <f t="shared" si="35"/>
        <v/>
      </c>
      <c r="AO209" s="239"/>
      <c r="AP209" s="240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1" t="str">
        <f>'A-1 Site Habitat Baseline'!AL209</f>
        <v/>
      </c>
      <c r="F210" s="520" t="str">
        <f>IF(E210="","",IF(ISNA(VLOOKUP($E210,'A-1 Site Habitat Baseline'!$D$1:$O$258,4,FALSE)),"",(VLOOKUP($E210,'A-1 Site Habitat Baseline'!$D$1:$O$258,4,FALSE))))</f>
        <v/>
      </c>
      <c r="G210" s="520" t="str">
        <f>IF(E210="","",IF(ISNA(VLOOKUP($E210,'A-1 Site Habitat Baseline'!$D$1:$O$258,5,FALSE)),"",(VLOOKUP($E210,'A-1 Site Habitat Baseline'!$D$1:$O$258,5,FALSE))))</f>
        <v/>
      </c>
      <c r="H210" s="520" t="str">
        <f>IF(E210="","",IF(ISNA(VLOOKUP($E210,'A-1 Site Habitat Baseline'!$D$1:$O$258,6,FALSE)),"",(VLOOKUP($E210,'A-1 Site Habitat Baseline'!$D$1:$O$258,6,FALSE))))</f>
        <v/>
      </c>
      <c r="I210" s="520" t="str">
        <f>IF(E210="","",IF(ISNA(VLOOKUP($E210,'A-1 Site Habitat Baseline'!$D$1:$O$258,7,FALSE)),"",(VLOOKUP($E210,'A-1 Site Habitat Baseline'!$D$1:$O$258,7,FALSE))))</f>
        <v/>
      </c>
      <c r="J210" s="520" t="str">
        <f>IF(E210="","",IF(ISNA(VLOOKUP($E210,'A-1 Site Habitat Baseline'!$D$1:$O$258,8,FALSE)),"",(VLOOKUP($E210,'A-1 Site Habitat Baseline'!$D$1:$O$258,8,FALSE))))</f>
        <v/>
      </c>
      <c r="K210" s="520" t="str">
        <f>IF(E210="","",IF(ISNA(VLOOKUP($E210,'A-1 Site Habitat Baseline'!$D$1:$O$258,9,FALSE)),"",(VLOOKUP($E210,'A-1 Site Habitat Baseline'!$D$1:$O$258,9,FALSE))))</f>
        <v/>
      </c>
      <c r="L210" s="520" t="str">
        <f>IF(E210="","",IF(ISNA(VLOOKUP($E210,'A-1 Site Habitat Baseline'!$D$1:$O$258,11,FALSE)),"",(VLOOKUP($E210,'A-1 Site Habitat Baseline'!$D$1:$O$258,11,FALSE))))</f>
        <v/>
      </c>
      <c r="M210" s="520" t="str">
        <f>IF(E210="","",IF(ISNA(VLOOKUP($E210,'A-1 Site Habitat Baseline'!$D$1:$O$258,12,FALSE)),"",(VLOOKUP($E210,'A-1 Site Habitat Baseline'!$D$1:$O$258,12,FALSE))))</f>
        <v/>
      </c>
      <c r="N210" s="532" t="str">
        <f>IF(E210="","",IF(ISNA(VLOOKUP($E210,'A-1 Site Habitat Baseline'!$D$1:$X$258,14,FALSE)),"",(VLOOKUP($E210,'A-1 Site Habitat Baseline'!$D$1:$X$258,14,FALSE))))</f>
        <v/>
      </c>
      <c r="O210" s="524" t="str">
        <f>IF(E210="","",IF(ISNA(VLOOKUP($E210,'A-1 Site Habitat Baseline'!$D$1:$X$258,16,FALSE)),"",(VLOOKUP($E210,'A-1 Site Habitat Baseline'!$D$1:$X$258,13,FALSE))))</f>
        <v/>
      </c>
      <c r="P210" s="237" t="str">
        <f>IFERROR(INDEX('G-1 All Habitats'!$AG$3:$AG$15,MATCH(Q210,'G-1 All Habitats'!$AF$3:$AF$15,0)),"")</f>
        <v/>
      </c>
      <c r="Q210" s="238" t="str">
        <f t="shared" si="36"/>
        <v/>
      </c>
      <c r="R210" s="238" t="str">
        <f t="shared" si="37"/>
        <v/>
      </c>
      <c r="S210" s="392" t="str">
        <f>IFERROR(INDEX('G-1 All Habitats'!$B$3:$B$129,MATCH(R210,'G-1 All Habitats'!$A$3:$A$129,0)),"")</f>
        <v/>
      </c>
      <c r="T210" s="498" t="str">
        <f t="shared" si="38"/>
        <v/>
      </c>
      <c r="U210" s="499" t="str">
        <f t="shared" si="39"/>
        <v/>
      </c>
      <c r="V210" s="537" t="str">
        <f t="shared" si="33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79"/>
      <c r="Z210" s="524" t="str">
        <f>IFERROR(INDEX('G-8 Condition Look up'!$A$3:$H$130,MATCH(S210,'G-8 Condition Look up'!$A$3:$A$130,0),MATCH(Y210,'G-8 Condition Look up'!$A$3:$H$3,0)),"")</f>
        <v/>
      </c>
      <c r="AA210" s="71"/>
      <c r="AB210" s="52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9" t="str">
        <f t="shared" si="34"/>
        <v/>
      </c>
      <c r="AE210" s="82"/>
      <c r="AF210" s="82"/>
      <c r="AG210" s="507" t="str">
        <f t="shared" si="40"/>
        <v/>
      </c>
      <c r="AH210" s="521" t="str">
        <f t="shared" si="41"/>
        <v/>
      </c>
      <c r="AI210" s="522" t="str">
        <f>IF(AH210="Check Data","Check Data",IFERROR(VLOOKUP(AH210,'G-4 Temporal multipliers'!$A$4:$C$36,3,FALSE),""))</f>
        <v/>
      </c>
      <c r="AJ210" s="498" t="str">
        <f>IF(S210="","",VLOOKUP(S210,'G-3 Multipliers'!$A$2:$E$129,4,FALSE))</f>
        <v/>
      </c>
      <c r="AK210" s="507" t="str">
        <f t="shared" si="42"/>
        <v/>
      </c>
      <c r="AL210" s="507" t="str">
        <f t="shared" si="43"/>
        <v/>
      </c>
      <c r="AM210" s="540" t="str">
        <f>IFERROR(IF(F210="","",IF(AH210="Check Data ⚠","Check Data ⚠",VLOOKUP(AL210, 'G-3 Multipliers'!$P$2:$Q$6,2,FALSE))),"")</f>
        <v/>
      </c>
      <c r="AN210" s="513" t="str">
        <f t="shared" si="35"/>
        <v/>
      </c>
      <c r="AO210" s="239"/>
      <c r="AP210" s="240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1" t="str">
        <f>'A-1 Site Habitat Baseline'!AL210</f>
        <v/>
      </c>
      <c r="F211" s="520" t="str">
        <f>IF(E211="","",IF(ISNA(VLOOKUP($E211,'A-1 Site Habitat Baseline'!$D$1:$O$258,4,FALSE)),"",(VLOOKUP($E211,'A-1 Site Habitat Baseline'!$D$1:$O$258,4,FALSE))))</f>
        <v/>
      </c>
      <c r="G211" s="520" t="str">
        <f>IF(E211="","",IF(ISNA(VLOOKUP($E211,'A-1 Site Habitat Baseline'!$D$1:$O$258,5,FALSE)),"",(VLOOKUP($E211,'A-1 Site Habitat Baseline'!$D$1:$O$258,5,FALSE))))</f>
        <v/>
      </c>
      <c r="H211" s="520" t="str">
        <f>IF(E211="","",IF(ISNA(VLOOKUP($E211,'A-1 Site Habitat Baseline'!$D$1:$O$258,6,FALSE)),"",(VLOOKUP($E211,'A-1 Site Habitat Baseline'!$D$1:$O$258,6,FALSE))))</f>
        <v/>
      </c>
      <c r="I211" s="520" t="str">
        <f>IF(E211="","",IF(ISNA(VLOOKUP($E211,'A-1 Site Habitat Baseline'!$D$1:$O$258,7,FALSE)),"",(VLOOKUP($E211,'A-1 Site Habitat Baseline'!$D$1:$O$258,7,FALSE))))</f>
        <v/>
      </c>
      <c r="J211" s="520" t="str">
        <f>IF(E211="","",IF(ISNA(VLOOKUP($E211,'A-1 Site Habitat Baseline'!$D$1:$O$258,8,FALSE)),"",(VLOOKUP($E211,'A-1 Site Habitat Baseline'!$D$1:$O$258,8,FALSE))))</f>
        <v/>
      </c>
      <c r="K211" s="520" t="str">
        <f>IF(E211="","",IF(ISNA(VLOOKUP($E211,'A-1 Site Habitat Baseline'!$D$1:$O$258,9,FALSE)),"",(VLOOKUP($E211,'A-1 Site Habitat Baseline'!$D$1:$O$258,9,FALSE))))</f>
        <v/>
      </c>
      <c r="L211" s="520" t="str">
        <f>IF(E211="","",IF(ISNA(VLOOKUP($E211,'A-1 Site Habitat Baseline'!$D$1:$O$258,11,FALSE)),"",(VLOOKUP($E211,'A-1 Site Habitat Baseline'!$D$1:$O$258,11,FALSE))))</f>
        <v/>
      </c>
      <c r="M211" s="520" t="str">
        <f>IF(E211="","",IF(ISNA(VLOOKUP($E211,'A-1 Site Habitat Baseline'!$D$1:$O$258,12,FALSE)),"",(VLOOKUP($E211,'A-1 Site Habitat Baseline'!$D$1:$O$258,12,FALSE))))</f>
        <v/>
      </c>
      <c r="N211" s="532" t="str">
        <f>IF(E211="","",IF(ISNA(VLOOKUP($E211,'A-1 Site Habitat Baseline'!$D$1:$X$258,14,FALSE)),"",(VLOOKUP($E211,'A-1 Site Habitat Baseline'!$D$1:$X$258,14,FALSE))))</f>
        <v/>
      </c>
      <c r="O211" s="524" t="str">
        <f>IF(E211="","",IF(ISNA(VLOOKUP($E211,'A-1 Site Habitat Baseline'!$D$1:$X$258,16,FALSE)),"",(VLOOKUP($E211,'A-1 Site Habitat Baseline'!$D$1:$X$258,13,FALSE))))</f>
        <v/>
      </c>
      <c r="P211" s="237" t="str">
        <f>IFERROR(INDEX('G-1 All Habitats'!$AG$3:$AG$15,MATCH(Q211,'G-1 All Habitats'!$AF$3:$AF$15,0)),"")</f>
        <v/>
      </c>
      <c r="Q211" s="238" t="str">
        <f t="shared" si="36"/>
        <v/>
      </c>
      <c r="R211" s="238" t="str">
        <f t="shared" si="37"/>
        <v/>
      </c>
      <c r="S211" s="392" t="str">
        <f>IFERROR(INDEX('G-1 All Habitats'!$B$3:$B$129,MATCH(R211,'G-1 All Habitats'!$A$3:$A$129,0)),"")</f>
        <v/>
      </c>
      <c r="T211" s="498" t="str">
        <f t="shared" si="38"/>
        <v/>
      </c>
      <c r="U211" s="499" t="str">
        <f t="shared" si="39"/>
        <v/>
      </c>
      <c r="V211" s="537" t="str">
        <f t="shared" si="33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79"/>
      <c r="Z211" s="524" t="str">
        <f>IFERROR(INDEX('G-8 Condition Look up'!$A$3:$H$130,MATCH(S211,'G-8 Condition Look up'!$A$3:$A$130,0),MATCH(Y211,'G-8 Condition Look up'!$A$3:$H$3,0)),"")</f>
        <v/>
      </c>
      <c r="AA211" s="71"/>
      <c r="AB211" s="52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9" t="str">
        <f t="shared" si="34"/>
        <v/>
      </c>
      <c r="AE211" s="82"/>
      <c r="AF211" s="82"/>
      <c r="AG211" s="507" t="str">
        <f t="shared" si="40"/>
        <v/>
      </c>
      <c r="AH211" s="521" t="str">
        <f t="shared" si="41"/>
        <v/>
      </c>
      <c r="AI211" s="522" t="str">
        <f>IF(AH211="Check Data","Check Data",IFERROR(VLOOKUP(AH211,'G-4 Temporal multipliers'!$A$4:$C$36,3,FALSE),""))</f>
        <v/>
      </c>
      <c r="AJ211" s="498" t="str">
        <f>IF(S211="","",VLOOKUP(S211,'G-3 Multipliers'!$A$2:$E$129,4,FALSE))</f>
        <v/>
      </c>
      <c r="AK211" s="507" t="str">
        <f t="shared" si="42"/>
        <v/>
      </c>
      <c r="AL211" s="507" t="str">
        <f t="shared" si="43"/>
        <v/>
      </c>
      <c r="AM211" s="540" t="str">
        <f>IFERROR(IF(F211="","",IF(AH211="Check Data ⚠","Check Data ⚠",VLOOKUP(AL211, 'G-3 Multipliers'!$P$2:$Q$6,2,FALSE))),"")</f>
        <v/>
      </c>
      <c r="AN211" s="513" t="str">
        <f t="shared" si="35"/>
        <v/>
      </c>
      <c r="AO211" s="239"/>
      <c r="AP211" s="240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1" t="str">
        <f>'A-1 Site Habitat Baseline'!AL211</f>
        <v/>
      </c>
      <c r="F212" s="520" t="str">
        <f>IF(E212="","",IF(ISNA(VLOOKUP($E212,'A-1 Site Habitat Baseline'!$D$1:$O$258,4,FALSE)),"",(VLOOKUP($E212,'A-1 Site Habitat Baseline'!$D$1:$O$258,4,FALSE))))</f>
        <v/>
      </c>
      <c r="G212" s="520" t="str">
        <f>IF(E212="","",IF(ISNA(VLOOKUP($E212,'A-1 Site Habitat Baseline'!$D$1:$O$258,5,FALSE)),"",(VLOOKUP($E212,'A-1 Site Habitat Baseline'!$D$1:$O$258,5,FALSE))))</f>
        <v/>
      </c>
      <c r="H212" s="520" t="str">
        <f>IF(E212="","",IF(ISNA(VLOOKUP($E212,'A-1 Site Habitat Baseline'!$D$1:$O$258,6,FALSE)),"",(VLOOKUP($E212,'A-1 Site Habitat Baseline'!$D$1:$O$258,6,FALSE))))</f>
        <v/>
      </c>
      <c r="I212" s="520" t="str">
        <f>IF(E212="","",IF(ISNA(VLOOKUP($E212,'A-1 Site Habitat Baseline'!$D$1:$O$258,7,FALSE)),"",(VLOOKUP($E212,'A-1 Site Habitat Baseline'!$D$1:$O$258,7,FALSE))))</f>
        <v/>
      </c>
      <c r="J212" s="520" t="str">
        <f>IF(E212="","",IF(ISNA(VLOOKUP($E212,'A-1 Site Habitat Baseline'!$D$1:$O$258,8,FALSE)),"",(VLOOKUP($E212,'A-1 Site Habitat Baseline'!$D$1:$O$258,8,FALSE))))</f>
        <v/>
      </c>
      <c r="K212" s="520" t="str">
        <f>IF(E212="","",IF(ISNA(VLOOKUP($E212,'A-1 Site Habitat Baseline'!$D$1:$O$258,9,FALSE)),"",(VLOOKUP($E212,'A-1 Site Habitat Baseline'!$D$1:$O$258,9,FALSE))))</f>
        <v/>
      </c>
      <c r="L212" s="520" t="str">
        <f>IF(E212="","",IF(ISNA(VLOOKUP($E212,'A-1 Site Habitat Baseline'!$D$1:$O$258,11,FALSE)),"",(VLOOKUP($E212,'A-1 Site Habitat Baseline'!$D$1:$O$258,11,FALSE))))</f>
        <v/>
      </c>
      <c r="M212" s="520" t="str">
        <f>IF(E212="","",IF(ISNA(VLOOKUP($E212,'A-1 Site Habitat Baseline'!$D$1:$O$258,12,FALSE)),"",(VLOOKUP($E212,'A-1 Site Habitat Baseline'!$D$1:$O$258,12,FALSE))))</f>
        <v/>
      </c>
      <c r="N212" s="532" t="str">
        <f>IF(E212="","",IF(ISNA(VLOOKUP($E212,'A-1 Site Habitat Baseline'!$D$1:$X$258,14,FALSE)),"",(VLOOKUP($E212,'A-1 Site Habitat Baseline'!$D$1:$X$258,14,FALSE))))</f>
        <v/>
      </c>
      <c r="O212" s="524" t="str">
        <f>IF(E212="","",IF(ISNA(VLOOKUP($E212,'A-1 Site Habitat Baseline'!$D$1:$X$258,16,FALSE)),"",(VLOOKUP($E212,'A-1 Site Habitat Baseline'!$D$1:$X$258,13,FALSE))))</f>
        <v/>
      </c>
      <c r="P212" s="237" t="str">
        <f>IFERROR(INDEX('G-1 All Habitats'!$AG$3:$AG$15,MATCH(Q212,'G-1 All Habitats'!$AF$3:$AF$15,0)),"")</f>
        <v/>
      </c>
      <c r="Q212" s="238" t="str">
        <f t="shared" si="36"/>
        <v/>
      </c>
      <c r="R212" s="238" t="str">
        <f t="shared" si="37"/>
        <v/>
      </c>
      <c r="S212" s="392" t="str">
        <f>IFERROR(INDEX('G-1 All Habitats'!$B$3:$B$129,MATCH(R212,'G-1 All Habitats'!$A$3:$A$129,0)),"")</f>
        <v/>
      </c>
      <c r="T212" s="498" t="str">
        <f t="shared" si="38"/>
        <v/>
      </c>
      <c r="U212" s="499" t="str">
        <f t="shared" si="39"/>
        <v/>
      </c>
      <c r="V212" s="537" t="str">
        <f t="shared" si="33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79"/>
      <c r="Z212" s="524" t="str">
        <f>IFERROR(INDEX('G-8 Condition Look up'!$A$3:$H$130,MATCH(S212,'G-8 Condition Look up'!$A$3:$A$130,0),MATCH(Y212,'G-8 Condition Look up'!$A$3:$H$3,0)),"")</f>
        <v/>
      </c>
      <c r="AA212" s="71"/>
      <c r="AB212" s="52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9" t="str">
        <f t="shared" si="34"/>
        <v/>
      </c>
      <c r="AE212" s="82"/>
      <c r="AF212" s="82"/>
      <c r="AG212" s="507" t="str">
        <f t="shared" si="40"/>
        <v/>
      </c>
      <c r="AH212" s="521" t="str">
        <f t="shared" si="41"/>
        <v/>
      </c>
      <c r="AI212" s="522" t="str">
        <f>IF(AH212="Check Data","Check Data",IFERROR(VLOOKUP(AH212,'G-4 Temporal multipliers'!$A$4:$C$36,3,FALSE),""))</f>
        <v/>
      </c>
      <c r="AJ212" s="498" t="str">
        <f>IF(S212="","",VLOOKUP(S212,'G-3 Multipliers'!$A$2:$E$129,4,FALSE))</f>
        <v/>
      </c>
      <c r="AK212" s="507" t="str">
        <f t="shared" si="42"/>
        <v/>
      </c>
      <c r="AL212" s="507" t="str">
        <f t="shared" si="43"/>
        <v/>
      </c>
      <c r="AM212" s="540" t="str">
        <f>IFERROR(IF(F212="","",IF(AH212="Check Data ⚠","Check Data ⚠",VLOOKUP(AL212, 'G-3 Multipliers'!$P$2:$Q$6,2,FALSE))),"")</f>
        <v/>
      </c>
      <c r="AN212" s="513" t="str">
        <f t="shared" si="35"/>
        <v/>
      </c>
      <c r="AO212" s="239"/>
      <c r="AP212" s="240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1" t="str">
        <f>'A-1 Site Habitat Baseline'!AL212</f>
        <v/>
      </c>
      <c r="F213" s="520" t="str">
        <f>IF(E213="","",IF(ISNA(VLOOKUP($E213,'A-1 Site Habitat Baseline'!$D$1:$O$258,4,FALSE)),"",(VLOOKUP($E213,'A-1 Site Habitat Baseline'!$D$1:$O$258,4,FALSE))))</f>
        <v/>
      </c>
      <c r="G213" s="520" t="str">
        <f>IF(E213="","",IF(ISNA(VLOOKUP($E213,'A-1 Site Habitat Baseline'!$D$1:$O$258,5,FALSE)),"",(VLOOKUP($E213,'A-1 Site Habitat Baseline'!$D$1:$O$258,5,FALSE))))</f>
        <v/>
      </c>
      <c r="H213" s="520" t="str">
        <f>IF(E213="","",IF(ISNA(VLOOKUP($E213,'A-1 Site Habitat Baseline'!$D$1:$O$258,6,FALSE)),"",(VLOOKUP($E213,'A-1 Site Habitat Baseline'!$D$1:$O$258,6,FALSE))))</f>
        <v/>
      </c>
      <c r="I213" s="520" t="str">
        <f>IF(E213="","",IF(ISNA(VLOOKUP($E213,'A-1 Site Habitat Baseline'!$D$1:$O$258,7,FALSE)),"",(VLOOKUP($E213,'A-1 Site Habitat Baseline'!$D$1:$O$258,7,FALSE))))</f>
        <v/>
      </c>
      <c r="J213" s="520" t="str">
        <f>IF(E213="","",IF(ISNA(VLOOKUP($E213,'A-1 Site Habitat Baseline'!$D$1:$O$258,8,FALSE)),"",(VLOOKUP($E213,'A-1 Site Habitat Baseline'!$D$1:$O$258,8,FALSE))))</f>
        <v/>
      </c>
      <c r="K213" s="520" t="str">
        <f>IF(E213="","",IF(ISNA(VLOOKUP($E213,'A-1 Site Habitat Baseline'!$D$1:$O$258,9,FALSE)),"",(VLOOKUP($E213,'A-1 Site Habitat Baseline'!$D$1:$O$258,9,FALSE))))</f>
        <v/>
      </c>
      <c r="L213" s="520" t="str">
        <f>IF(E213="","",IF(ISNA(VLOOKUP($E213,'A-1 Site Habitat Baseline'!$D$1:$O$258,11,FALSE)),"",(VLOOKUP($E213,'A-1 Site Habitat Baseline'!$D$1:$O$258,11,FALSE))))</f>
        <v/>
      </c>
      <c r="M213" s="520" t="str">
        <f>IF(E213="","",IF(ISNA(VLOOKUP($E213,'A-1 Site Habitat Baseline'!$D$1:$O$258,12,FALSE)),"",(VLOOKUP($E213,'A-1 Site Habitat Baseline'!$D$1:$O$258,12,FALSE))))</f>
        <v/>
      </c>
      <c r="N213" s="532" t="str">
        <f>IF(E213="","",IF(ISNA(VLOOKUP($E213,'A-1 Site Habitat Baseline'!$D$1:$X$258,14,FALSE)),"",(VLOOKUP($E213,'A-1 Site Habitat Baseline'!$D$1:$X$258,14,FALSE))))</f>
        <v/>
      </c>
      <c r="O213" s="524" t="str">
        <f>IF(E213="","",IF(ISNA(VLOOKUP($E213,'A-1 Site Habitat Baseline'!$D$1:$X$258,16,FALSE)),"",(VLOOKUP($E213,'A-1 Site Habitat Baseline'!$D$1:$X$258,13,FALSE))))</f>
        <v/>
      </c>
      <c r="P213" s="237" t="str">
        <f>IFERROR(INDEX('G-1 All Habitats'!$AG$3:$AG$15,MATCH(Q213,'G-1 All Habitats'!$AF$3:$AF$15,0)),"")</f>
        <v/>
      </c>
      <c r="Q213" s="238" t="str">
        <f t="shared" si="36"/>
        <v/>
      </c>
      <c r="R213" s="238" t="str">
        <f t="shared" si="37"/>
        <v/>
      </c>
      <c r="S213" s="392" t="str">
        <f>IFERROR(INDEX('G-1 All Habitats'!$B$3:$B$129,MATCH(R213,'G-1 All Habitats'!$A$3:$A$129,0)),"")</f>
        <v/>
      </c>
      <c r="T213" s="498" t="str">
        <f t="shared" si="38"/>
        <v/>
      </c>
      <c r="U213" s="499" t="str">
        <f t="shared" si="39"/>
        <v/>
      </c>
      <c r="V213" s="537" t="str">
        <f t="shared" si="33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79"/>
      <c r="Z213" s="524" t="str">
        <f>IFERROR(INDEX('G-8 Condition Look up'!$A$3:$H$130,MATCH(S213,'G-8 Condition Look up'!$A$3:$A$130,0),MATCH(Y213,'G-8 Condition Look up'!$A$3:$H$3,0)),"")</f>
        <v/>
      </c>
      <c r="AA213" s="71"/>
      <c r="AB213" s="52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9" t="str">
        <f t="shared" si="34"/>
        <v/>
      </c>
      <c r="AE213" s="82"/>
      <c r="AF213" s="82"/>
      <c r="AG213" s="507" t="str">
        <f t="shared" si="40"/>
        <v/>
      </c>
      <c r="AH213" s="521" t="str">
        <f t="shared" si="41"/>
        <v/>
      </c>
      <c r="AI213" s="522" t="str">
        <f>IF(AH213="Check Data","Check Data",IFERROR(VLOOKUP(AH213,'G-4 Temporal multipliers'!$A$4:$C$36,3,FALSE),""))</f>
        <v/>
      </c>
      <c r="AJ213" s="498" t="str">
        <f>IF(S213="","",VLOOKUP(S213,'G-3 Multipliers'!$A$2:$E$129,4,FALSE))</f>
        <v/>
      </c>
      <c r="AK213" s="507" t="str">
        <f t="shared" si="42"/>
        <v/>
      </c>
      <c r="AL213" s="507" t="str">
        <f t="shared" si="43"/>
        <v/>
      </c>
      <c r="AM213" s="540" t="str">
        <f>IFERROR(IF(F213="","",IF(AH213="Check Data ⚠","Check Data ⚠",VLOOKUP(AL213, 'G-3 Multipliers'!$P$2:$Q$6,2,FALSE))),"")</f>
        <v/>
      </c>
      <c r="AN213" s="513" t="str">
        <f t="shared" si="35"/>
        <v/>
      </c>
      <c r="AO213" s="239"/>
      <c r="AP213" s="240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1" t="str">
        <f>'A-1 Site Habitat Baseline'!AL213</f>
        <v/>
      </c>
      <c r="F214" s="520" t="str">
        <f>IF(E214="","",IF(ISNA(VLOOKUP($E214,'A-1 Site Habitat Baseline'!$D$1:$O$258,4,FALSE)),"",(VLOOKUP($E214,'A-1 Site Habitat Baseline'!$D$1:$O$258,4,FALSE))))</f>
        <v/>
      </c>
      <c r="G214" s="520" t="str">
        <f>IF(E214="","",IF(ISNA(VLOOKUP($E214,'A-1 Site Habitat Baseline'!$D$1:$O$258,5,FALSE)),"",(VLOOKUP($E214,'A-1 Site Habitat Baseline'!$D$1:$O$258,5,FALSE))))</f>
        <v/>
      </c>
      <c r="H214" s="520" t="str">
        <f>IF(E214="","",IF(ISNA(VLOOKUP($E214,'A-1 Site Habitat Baseline'!$D$1:$O$258,6,FALSE)),"",(VLOOKUP($E214,'A-1 Site Habitat Baseline'!$D$1:$O$258,6,FALSE))))</f>
        <v/>
      </c>
      <c r="I214" s="520" t="str">
        <f>IF(E214="","",IF(ISNA(VLOOKUP($E214,'A-1 Site Habitat Baseline'!$D$1:$O$258,7,FALSE)),"",(VLOOKUP($E214,'A-1 Site Habitat Baseline'!$D$1:$O$258,7,FALSE))))</f>
        <v/>
      </c>
      <c r="J214" s="520" t="str">
        <f>IF(E214="","",IF(ISNA(VLOOKUP($E214,'A-1 Site Habitat Baseline'!$D$1:$O$258,8,FALSE)),"",(VLOOKUP($E214,'A-1 Site Habitat Baseline'!$D$1:$O$258,8,FALSE))))</f>
        <v/>
      </c>
      <c r="K214" s="520" t="str">
        <f>IF(E214="","",IF(ISNA(VLOOKUP($E214,'A-1 Site Habitat Baseline'!$D$1:$O$258,9,FALSE)),"",(VLOOKUP($E214,'A-1 Site Habitat Baseline'!$D$1:$O$258,9,FALSE))))</f>
        <v/>
      </c>
      <c r="L214" s="520" t="str">
        <f>IF(E214="","",IF(ISNA(VLOOKUP($E214,'A-1 Site Habitat Baseline'!$D$1:$O$258,11,FALSE)),"",(VLOOKUP($E214,'A-1 Site Habitat Baseline'!$D$1:$O$258,11,FALSE))))</f>
        <v/>
      </c>
      <c r="M214" s="520" t="str">
        <f>IF(E214="","",IF(ISNA(VLOOKUP($E214,'A-1 Site Habitat Baseline'!$D$1:$O$258,12,FALSE)),"",(VLOOKUP($E214,'A-1 Site Habitat Baseline'!$D$1:$O$258,12,FALSE))))</f>
        <v/>
      </c>
      <c r="N214" s="532" t="str">
        <f>IF(E214="","",IF(ISNA(VLOOKUP($E214,'A-1 Site Habitat Baseline'!$D$1:$X$258,14,FALSE)),"",(VLOOKUP($E214,'A-1 Site Habitat Baseline'!$D$1:$X$258,14,FALSE))))</f>
        <v/>
      </c>
      <c r="O214" s="524" t="str">
        <f>IF(E214="","",IF(ISNA(VLOOKUP($E214,'A-1 Site Habitat Baseline'!$D$1:$X$258,16,FALSE)),"",(VLOOKUP($E214,'A-1 Site Habitat Baseline'!$D$1:$X$258,13,FALSE))))</f>
        <v/>
      </c>
      <c r="P214" s="237" t="str">
        <f>IFERROR(INDEX('G-1 All Habitats'!$AG$3:$AG$15,MATCH(Q214,'G-1 All Habitats'!$AF$3:$AF$15,0)),"")</f>
        <v/>
      </c>
      <c r="Q214" s="238" t="str">
        <f t="shared" si="36"/>
        <v/>
      </c>
      <c r="R214" s="238" t="str">
        <f t="shared" si="37"/>
        <v/>
      </c>
      <c r="S214" s="392" t="str">
        <f>IFERROR(INDEX('G-1 All Habitats'!$B$3:$B$129,MATCH(R214,'G-1 All Habitats'!$A$3:$A$129,0)),"")</f>
        <v/>
      </c>
      <c r="T214" s="498" t="str">
        <f t="shared" si="38"/>
        <v/>
      </c>
      <c r="U214" s="499" t="str">
        <f t="shared" si="39"/>
        <v/>
      </c>
      <c r="V214" s="537" t="str">
        <f t="shared" si="33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79"/>
      <c r="Z214" s="524" t="str">
        <f>IFERROR(INDEX('G-8 Condition Look up'!$A$3:$H$130,MATCH(S214,'G-8 Condition Look up'!$A$3:$A$130,0),MATCH(Y214,'G-8 Condition Look up'!$A$3:$H$3,0)),"")</f>
        <v/>
      </c>
      <c r="AA214" s="71"/>
      <c r="AB214" s="52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9" t="str">
        <f t="shared" si="34"/>
        <v/>
      </c>
      <c r="AE214" s="82"/>
      <c r="AF214" s="82"/>
      <c r="AG214" s="507" t="str">
        <f t="shared" si="40"/>
        <v/>
      </c>
      <c r="AH214" s="521" t="str">
        <f t="shared" si="41"/>
        <v/>
      </c>
      <c r="AI214" s="522" t="str">
        <f>IF(AH214="Check Data","Check Data",IFERROR(VLOOKUP(AH214,'G-4 Temporal multipliers'!$A$4:$C$36,3,FALSE),""))</f>
        <v/>
      </c>
      <c r="AJ214" s="498" t="str">
        <f>IF(S214="","",VLOOKUP(S214,'G-3 Multipliers'!$A$2:$E$129,4,FALSE))</f>
        <v/>
      </c>
      <c r="AK214" s="507" t="str">
        <f t="shared" si="42"/>
        <v/>
      </c>
      <c r="AL214" s="507" t="str">
        <f t="shared" si="43"/>
        <v/>
      </c>
      <c r="AM214" s="540" t="str">
        <f>IFERROR(IF(F214="","",IF(AH214="Check Data ⚠","Check Data ⚠",VLOOKUP(AL214, 'G-3 Multipliers'!$P$2:$Q$6,2,FALSE))),"")</f>
        <v/>
      </c>
      <c r="AN214" s="513" t="str">
        <f t="shared" si="35"/>
        <v/>
      </c>
      <c r="AO214" s="239"/>
      <c r="AP214" s="240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1" t="str">
        <f>'A-1 Site Habitat Baseline'!AL214</f>
        <v/>
      </c>
      <c r="F215" s="520" t="str">
        <f>IF(E215="","",IF(ISNA(VLOOKUP($E215,'A-1 Site Habitat Baseline'!$D$1:$O$258,4,FALSE)),"",(VLOOKUP($E215,'A-1 Site Habitat Baseline'!$D$1:$O$258,4,FALSE))))</f>
        <v/>
      </c>
      <c r="G215" s="520" t="str">
        <f>IF(E215="","",IF(ISNA(VLOOKUP($E215,'A-1 Site Habitat Baseline'!$D$1:$O$258,5,FALSE)),"",(VLOOKUP($E215,'A-1 Site Habitat Baseline'!$D$1:$O$258,5,FALSE))))</f>
        <v/>
      </c>
      <c r="H215" s="520" t="str">
        <f>IF(E215="","",IF(ISNA(VLOOKUP($E215,'A-1 Site Habitat Baseline'!$D$1:$O$258,6,FALSE)),"",(VLOOKUP($E215,'A-1 Site Habitat Baseline'!$D$1:$O$258,6,FALSE))))</f>
        <v/>
      </c>
      <c r="I215" s="520" t="str">
        <f>IF(E215="","",IF(ISNA(VLOOKUP($E215,'A-1 Site Habitat Baseline'!$D$1:$O$258,7,FALSE)),"",(VLOOKUP($E215,'A-1 Site Habitat Baseline'!$D$1:$O$258,7,FALSE))))</f>
        <v/>
      </c>
      <c r="J215" s="520" t="str">
        <f>IF(E215="","",IF(ISNA(VLOOKUP($E215,'A-1 Site Habitat Baseline'!$D$1:$O$258,8,FALSE)),"",(VLOOKUP($E215,'A-1 Site Habitat Baseline'!$D$1:$O$258,8,FALSE))))</f>
        <v/>
      </c>
      <c r="K215" s="520" t="str">
        <f>IF(E215="","",IF(ISNA(VLOOKUP($E215,'A-1 Site Habitat Baseline'!$D$1:$O$258,9,FALSE)),"",(VLOOKUP($E215,'A-1 Site Habitat Baseline'!$D$1:$O$258,9,FALSE))))</f>
        <v/>
      </c>
      <c r="L215" s="520" t="str">
        <f>IF(E215="","",IF(ISNA(VLOOKUP($E215,'A-1 Site Habitat Baseline'!$D$1:$O$258,11,FALSE)),"",(VLOOKUP($E215,'A-1 Site Habitat Baseline'!$D$1:$O$258,11,FALSE))))</f>
        <v/>
      </c>
      <c r="M215" s="520" t="str">
        <f>IF(E215="","",IF(ISNA(VLOOKUP($E215,'A-1 Site Habitat Baseline'!$D$1:$O$258,12,FALSE)),"",(VLOOKUP($E215,'A-1 Site Habitat Baseline'!$D$1:$O$258,12,FALSE))))</f>
        <v/>
      </c>
      <c r="N215" s="532" t="str">
        <f>IF(E215="","",IF(ISNA(VLOOKUP($E215,'A-1 Site Habitat Baseline'!$D$1:$X$258,14,FALSE)),"",(VLOOKUP($E215,'A-1 Site Habitat Baseline'!$D$1:$X$258,14,FALSE))))</f>
        <v/>
      </c>
      <c r="O215" s="524" t="str">
        <f>IF(E215="","",IF(ISNA(VLOOKUP($E215,'A-1 Site Habitat Baseline'!$D$1:$X$258,16,FALSE)),"",(VLOOKUP($E215,'A-1 Site Habitat Baseline'!$D$1:$X$258,13,FALSE))))</f>
        <v/>
      </c>
      <c r="P215" s="237" t="str">
        <f>IFERROR(INDEX('G-1 All Habitats'!$AG$3:$AG$15,MATCH(Q215,'G-1 All Habitats'!$AF$3:$AF$15,0)),"")</f>
        <v/>
      </c>
      <c r="Q215" s="238" t="str">
        <f t="shared" si="36"/>
        <v/>
      </c>
      <c r="R215" s="238" t="str">
        <f t="shared" si="37"/>
        <v/>
      </c>
      <c r="S215" s="392" t="str">
        <f>IFERROR(INDEX('G-1 All Habitats'!$B$3:$B$129,MATCH(R215,'G-1 All Habitats'!$A$3:$A$129,0)),"")</f>
        <v/>
      </c>
      <c r="T215" s="498" t="str">
        <f t="shared" si="38"/>
        <v/>
      </c>
      <c r="U215" s="499" t="str">
        <f t="shared" si="39"/>
        <v/>
      </c>
      <c r="V215" s="537" t="str">
        <f t="shared" si="33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79"/>
      <c r="Z215" s="524" t="str">
        <f>IFERROR(INDEX('G-8 Condition Look up'!$A$3:$H$130,MATCH(S215,'G-8 Condition Look up'!$A$3:$A$130,0),MATCH(Y215,'G-8 Condition Look up'!$A$3:$H$3,0)),"")</f>
        <v/>
      </c>
      <c r="AA215" s="71"/>
      <c r="AB215" s="52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9" t="str">
        <f t="shared" si="34"/>
        <v/>
      </c>
      <c r="AE215" s="82"/>
      <c r="AF215" s="82"/>
      <c r="AG215" s="507" t="str">
        <f t="shared" si="40"/>
        <v/>
      </c>
      <c r="AH215" s="521" t="str">
        <f t="shared" si="41"/>
        <v/>
      </c>
      <c r="AI215" s="522" t="str">
        <f>IF(AH215="Check Data","Check Data",IFERROR(VLOOKUP(AH215,'G-4 Temporal multipliers'!$A$4:$C$36,3,FALSE),""))</f>
        <v/>
      </c>
      <c r="AJ215" s="498" t="str">
        <f>IF(S215="","",VLOOKUP(S215,'G-3 Multipliers'!$A$2:$E$129,4,FALSE))</f>
        <v/>
      </c>
      <c r="AK215" s="507" t="str">
        <f t="shared" si="42"/>
        <v/>
      </c>
      <c r="AL215" s="507" t="str">
        <f t="shared" si="43"/>
        <v/>
      </c>
      <c r="AM215" s="540" t="str">
        <f>IFERROR(IF(F215="","",IF(AH215="Check Data ⚠","Check Data ⚠",VLOOKUP(AL215, 'G-3 Multipliers'!$P$2:$Q$6,2,FALSE))),"")</f>
        <v/>
      </c>
      <c r="AN215" s="513" t="str">
        <f t="shared" si="35"/>
        <v/>
      </c>
      <c r="AO215" s="239"/>
      <c r="AP215" s="240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1" t="str">
        <f>'A-1 Site Habitat Baseline'!AL215</f>
        <v/>
      </c>
      <c r="F216" s="520" t="str">
        <f>IF(E216="","",IF(ISNA(VLOOKUP($E216,'A-1 Site Habitat Baseline'!$D$1:$O$258,4,FALSE)),"",(VLOOKUP($E216,'A-1 Site Habitat Baseline'!$D$1:$O$258,4,FALSE))))</f>
        <v/>
      </c>
      <c r="G216" s="520" t="str">
        <f>IF(E216="","",IF(ISNA(VLOOKUP($E216,'A-1 Site Habitat Baseline'!$D$1:$O$258,5,FALSE)),"",(VLOOKUP($E216,'A-1 Site Habitat Baseline'!$D$1:$O$258,5,FALSE))))</f>
        <v/>
      </c>
      <c r="H216" s="520" t="str">
        <f>IF(E216="","",IF(ISNA(VLOOKUP($E216,'A-1 Site Habitat Baseline'!$D$1:$O$258,6,FALSE)),"",(VLOOKUP($E216,'A-1 Site Habitat Baseline'!$D$1:$O$258,6,FALSE))))</f>
        <v/>
      </c>
      <c r="I216" s="520" t="str">
        <f>IF(E216="","",IF(ISNA(VLOOKUP($E216,'A-1 Site Habitat Baseline'!$D$1:$O$258,7,FALSE)),"",(VLOOKUP($E216,'A-1 Site Habitat Baseline'!$D$1:$O$258,7,FALSE))))</f>
        <v/>
      </c>
      <c r="J216" s="520" t="str">
        <f>IF(E216="","",IF(ISNA(VLOOKUP($E216,'A-1 Site Habitat Baseline'!$D$1:$O$258,8,FALSE)),"",(VLOOKUP($E216,'A-1 Site Habitat Baseline'!$D$1:$O$258,8,FALSE))))</f>
        <v/>
      </c>
      <c r="K216" s="520" t="str">
        <f>IF(E216="","",IF(ISNA(VLOOKUP($E216,'A-1 Site Habitat Baseline'!$D$1:$O$258,9,FALSE)),"",(VLOOKUP($E216,'A-1 Site Habitat Baseline'!$D$1:$O$258,9,FALSE))))</f>
        <v/>
      </c>
      <c r="L216" s="520" t="str">
        <f>IF(E216="","",IF(ISNA(VLOOKUP($E216,'A-1 Site Habitat Baseline'!$D$1:$O$258,11,FALSE)),"",(VLOOKUP($E216,'A-1 Site Habitat Baseline'!$D$1:$O$258,11,FALSE))))</f>
        <v/>
      </c>
      <c r="M216" s="520" t="str">
        <f>IF(E216="","",IF(ISNA(VLOOKUP($E216,'A-1 Site Habitat Baseline'!$D$1:$O$258,12,FALSE)),"",(VLOOKUP($E216,'A-1 Site Habitat Baseline'!$D$1:$O$258,12,FALSE))))</f>
        <v/>
      </c>
      <c r="N216" s="532" t="str">
        <f>IF(E216="","",IF(ISNA(VLOOKUP($E216,'A-1 Site Habitat Baseline'!$D$1:$X$258,14,FALSE)),"",(VLOOKUP($E216,'A-1 Site Habitat Baseline'!$D$1:$X$258,14,FALSE))))</f>
        <v/>
      </c>
      <c r="O216" s="524" t="str">
        <f>IF(E216="","",IF(ISNA(VLOOKUP($E216,'A-1 Site Habitat Baseline'!$D$1:$X$258,16,FALSE)),"",(VLOOKUP($E216,'A-1 Site Habitat Baseline'!$D$1:$X$258,13,FALSE))))</f>
        <v/>
      </c>
      <c r="P216" s="237" t="str">
        <f>IFERROR(INDEX('G-1 All Habitats'!$AG$3:$AG$15,MATCH(Q216,'G-1 All Habitats'!$AF$3:$AF$15,0)),"")</f>
        <v/>
      </c>
      <c r="Q216" s="238" t="str">
        <f t="shared" si="36"/>
        <v/>
      </c>
      <c r="R216" s="238" t="str">
        <f t="shared" si="37"/>
        <v/>
      </c>
      <c r="S216" s="392" t="str">
        <f>IFERROR(INDEX('G-1 All Habitats'!$B$3:$B$129,MATCH(R216,'G-1 All Habitats'!$A$3:$A$129,0)),"")</f>
        <v/>
      </c>
      <c r="T216" s="498" t="str">
        <f t="shared" si="38"/>
        <v/>
      </c>
      <c r="U216" s="499" t="str">
        <f t="shared" si="39"/>
        <v/>
      </c>
      <c r="V216" s="537" t="str">
        <f t="shared" si="33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79"/>
      <c r="Z216" s="524" t="str">
        <f>IFERROR(INDEX('G-8 Condition Look up'!$A$3:$H$130,MATCH(S216,'G-8 Condition Look up'!$A$3:$A$130,0),MATCH(Y216,'G-8 Condition Look up'!$A$3:$H$3,0)),"")</f>
        <v/>
      </c>
      <c r="AA216" s="71"/>
      <c r="AB216" s="52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9" t="str">
        <f t="shared" si="34"/>
        <v/>
      </c>
      <c r="AE216" s="82"/>
      <c r="AF216" s="82"/>
      <c r="AG216" s="507" t="str">
        <f t="shared" si="40"/>
        <v/>
      </c>
      <c r="AH216" s="521" t="str">
        <f t="shared" si="41"/>
        <v/>
      </c>
      <c r="AI216" s="522" t="str">
        <f>IF(AH216="Check Data","Check Data",IFERROR(VLOOKUP(AH216,'G-4 Temporal multipliers'!$A$4:$C$36,3,FALSE),""))</f>
        <v/>
      </c>
      <c r="AJ216" s="498" t="str">
        <f>IF(S216="","",VLOOKUP(S216,'G-3 Multipliers'!$A$2:$E$129,4,FALSE))</f>
        <v/>
      </c>
      <c r="AK216" s="507" t="str">
        <f t="shared" si="42"/>
        <v/>
      </c>
      <c r="AL216" s="507" t="str">
        <f t="shared" si="43"/>
        <v/>
      </c>
      <c r="AM216" s="540" t="str">
        <f>IFERROR(IF(F216="","",IF(AH216="Check Data ⚠","Check Data ⚠",VLOOKUP(AL216, 'G-3 Multipliers'!$P$2:$Q$6,2,FALSE))),"")</f>
        <v/>
      </c>
      <c r="AN216" s="513" t="str">
        <f t="shared" si="35"/>
        <v/>
      </c>
      <c r="AO216" s="239"/>
      <c r="AP216" s="240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1" t="str">
        <f>'A-1 Site Habitat Baseline'!AL216</f>
        <v/>
      </c>
      <c r="F217" s="520" t="str">
        <f>IF(E217="","",IF(ISNA(VLOOKUP($E217,'A-1 Site Habitat Baseline'!$D$1:$O$258,4,FALSE)),"",(VLOOKUP($E217,'A-1 Site Habitat Baseline'!$D$1:$O$258,4,FALSE))))</f>
        <v/>
      </c>
      <c r="G217" s="520" t="str">
        <f>IF(E217="","",IF(ISNA(VLOOKUP($E217,'A-1 Site Habitat Baseline'!$D$1:$O$258,5,FALSE)),"",(VLOOKUP($E217,'A-1 Site Habitat Baseline'!$D$1:$O$258,5,FALSE))))</f>
        <v/>
      </c>
      <c r="H217" s="520" t="str">
        <f>IF(E217="","",IF(ISNA(VLOOKUP($E217,'A-1 Site Habitat Baseline'!$D$1:$O$258,6,FALSE)),"",(VLOOKUP($E217,'A-1 Site Habitat Baseline'!$D$1:$O$258,6,FALSE))))</f>
        <v/>
      </c>
      <c r="I217" s="520" t="str">
        <f>IF(E217="","",IF(ISNA(VLOOKUP($E217,'A-1 Site Habitat Baseline'!$D$1:$O$258,7,FALSE)),"",(VLOOKUP($E217,'A-1 Site Habitat Baseline'!$D$1:$O$258,7,FALSE))))</f>
        <v/>
      </c>
      <c r="J217" s="520" t="str">
        <f>IF(E217="","",IF(ISNA(VLOOKUP($E217,'A-1 Site Habitat Baseline'!$D$1:$O$258,8,FALSE)),"",(VLOOKUP($E217,'A-1 Site Habitat Baseline'!$D$1:$O$258,8,FALSE))))</f>
        <v/>
      </c>
      <c r="K217" s="520" t="str">
        <f>IF(E217="","",IF(ISNA(VLOOKUP($E217,'A-1 Site Habitat Baseline'!$D$1:$O$258,9,FALSE)),"",(VLOOKUP($E217,'A-1 Site Habitat Baseline'!$D$1:$O$258,9,FALSE))))</f>
        <v/>
      </c>
      <c r="L217" s="520" t="str">
        <f>IF(E217="","",IF(ISNA(VLOOKUP($E217,'A-1 Site Habitat Baseline'!$D$1:$O$258,11,FALSE)),"",(VLOOKUP($E217,'A-1 Site Habitat Baseline'!$D$1:$O$258,11,FALSE))))</f>
        <v/>
      </c>
      <c r="M217" s="520" t="str">
        <f>IF(E217="","",IF(ISNA(VLOOKUP($E217,'A-1 Site Habitat Baseline'!$D$1:$O$258,12,FALSE)),"",(VLOOKUP($E217,'A-1 Site Habitat Baseline'!$D$1:$O$258,12,FALSE))))</f>
        <v/>
      </c>
      <c r="N217" s="532" t="str">
        <f>IF(E217="","",IF(ISNA(VLOOKUP($E217,'A-1 Site Habitat Baseline'!$D$1:$X$258,14,FALSE)),"",(VLOOKUP($E217,'A-1 Site Habitat Baseline'!$D$1:$X$258,14,FALSE))))</f>
        <v/>
      </c>
      <c r="O217" s="524" t="str">
        <f>IF(E217="","",IF(ISNA(VLOOKUP($E217,'A-1 Site Habitat Baseline'!$D$1:$X$258,16,FALSE)),"",(VLOOKUP($E217,'A-1 Site Habitat Baseline'!$D$1:$X$258,13,FALSE))))</f>
        <v/>
      </c>
      <c r="P217" s="237" t="str">
        <f>IFERROR(INDEX('G-1 All Habitats'!$AG$3:$AG$15,MATCH(Q217,'G-1 All Habitats'!$AF$3:$AF$15,0)),"")</f>
        <v/>
      </c>
      <c r="Q217" s="238" t="str">
        <f t="shared" si="36"/>
        <v/>
      </c>
      <c r="R217" s="238" t="str">
        <f t="shared" si="37"/>
        <v/>
      </c>
      <c r="S217" s="392" t="str">
        <f>IFERROR(INDEX('G-1 All Habitats'!$B$3:$B$129,MATCH(R217,'G-1 All Habitats'!$A$3:$A$129,0)),"")</f>
        <v/>
      </c>
      <c r="T217" s="498" t="str">
        <f t="shared" si="38"/>
        <v/>
      </c>
      <c r="U217" s="499" t="str">
        <f t="shared" si="39"/>
        <v/>
      </c>
      <c r="V217" s="537" t="str">
        <f t="shared" si="33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79"/>
      <c r="Z217" s="524" t="str">
        <f>IFERROR(INDEX('G-8 Condition Look up'!$A$3:$H$130,MATCH(S217,'G-8 Condition Look up'!$A$3:$A$130,0),MATCH(Y217,'G-8 Condition Look up'!$A$3:$H$3,0)),"")</f>
        <v/>
      </c>
      <c r="AA217" s="71"/>
      <c r="AB217" s="52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9" t="str">
        <f t="shared" si="34"/>
        <v/>
      </c>
      <c r="AE217" s="82"/>
      <c r="AF217" s="82"/>
      <c r="AG217" s="507" t="str">
        <f t="shared" si="40"/>
        <v/>
      </c>
      <c r="AH217" s="521" t="str">
        <f t="shared" si="41"/>
        <v/>
      </c>
      <c r="AI217" s="522" t="str">
        <f>IF(AH217="Check Data","Check Data",IFERROR(VLOOKUP(AH217,'G-4 Temporal multipliers'!$A$4:$C$36,3,FALSE),""))</f>
        <v/>
      </c>
      <c r="AJ217" s="498" t="str">
        <f>IF(S217="","",VLOOKUP(S217,'G-3 Multipliers'!$A$2:$E$129,4,FALSE))</f>
        <v/>
      </c>
      <c r="AK217" s="507" t="str">
        <f t="shared" si="42"/>
        <v/>
      </c>
      <c r="AL217" s="507" t="str">
        <f t="shared" si="43"/>
        <v/>
      </c>
      <c r="AM217" s="540" t="str">
        <f>IFERROR(IF(F217="","",IF(AH217="Check Data ⚠","Check Data ⚠",VLOOKUP(AL217, 'G-3 Multipliers'!$P$2:$Q$6,2,FALSE))),"")</f>
        <v/>
      </c>
      <c r="AN217" s="513" t="str">
        <f t="shared" si="35"/>
        <v/>
      </c>
      <c r="AO217" s="239"/>
      <c r="AP217" s="240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1" t="str">
        <f>'A-1 Site Habitat Baseline'!AL217</f>
        <v/>
      </c>
      <c r="F218" s="520" t="str">
        <f>IF(E218="","",IF(ISNA(VLOOKUP($E218,'A-1 Site Habitat Baseline'!$D$1:$O$258,4,FALSE)),"",(VLOOKUP($E218,'A-1 Site Habitat Baseline'!$D$1:$O$258,4,FALSE))))</f>
        <v/>
      </c>
      <c r="G218" s="520" t="str">
        <f>IF(E218="","",IF(ISNA(VLOOKUP($E218,'A-1 Site Habitat Baseline'!$D$1:$O$258,5,FALSE)),"",(VLOOKUP($E218,'A-1 Site Habitat Baseline'!$D$1:$O$258,5,FALSE))))</f>
        <v/>
      </c>
      <c r="H218" s="520" t="str">
        <f>IF(E218="","",IF(ISNA(VLOOKUP($E218,'A-1 Site Habitat Baseline'!$D$1:$O$258,6,FALSE)),"",(VLOOKUP($E218,'A-1 Site Habitat Baseline'!$D$1:$O$258,6,FALSE))))</f>
        <v/>
      </c>
      <c r="I218" s="520" t="str">
        <f>IF(E218="","",IF(ISNA(VLOOKUP($E218,'A-1 Site Habitat Baseline'!$D$1:$O$258,7,FALSE)),"",(VLOOKUP($E218,'A-1 Site Habitat Baseline'!$D$1:$O$258,7,FALSE))))</f>
        <v/>
      </c>
      <c r="J218" s="520" t="str">
        <f>IF(E218="","",IF(ISNA(VLOOKUP($E218,'A-1 Site Habitat Baseline'!$D$1:$O$258,8,FALSE)),"",(VLOOKUP($E218,'A-1 Site Habitat Baseline'!$D$1:$O$258,8,FALSE))))</f>
        <v/>
      </c>
      <c r="K218" s="520" t="str">
        <f>IF(E218="","",IF(ISNA(VLOOKUP($E218,'A-1 Site Habitat Baseline'!$D$1:$O$258,9,FALSE)),"",(VLOOKUP($E218,'A-1 Site Habitat Baseline'!$D$1:$O$258,9,FALSE))))</f>
        <v/>
      </c>
      <c r="L218" s="520" t="str">
        <f>IF(E218="","",IF(ISNA(VLOOKUP($E218,'A-1 Site Habitat Baseline'!$D$1:$O$258,11,FALSE)),"",(VLOOKUP($E218,'A-1 Site Habitat Baseline'!$D$1:$O$258,11,FALSE))))</f>
        <v/>
      </c>
      <c r="M218" s="520" t="str">
        <f>IF(E218="","",IF(ISNA(VLOOKUP($E218,'A-1 Site Habitat Baseline'!$D$1:$O$258,12,FALSE)),"",(VLOOKUP($E218,'A-1 Site Habitat Baseline'!$D$1:$O$258,12,FALSE))))</f>
        <v/>
      </c>
      <c r="N218" s="532" t="str">
        <f>IF(E218="","",IF(ISNA(VLOOKUP($E218,'A-1 Site Habitat Baseline'!$D$1:$X$258,14,FALSE)),"",(VLOOKUP($E218,'A-1 Site Habitat Baseline'!$D$1:$X$258,14,FALSE))))</f>
        <v/>
      </c>
      <c r="O218" s="524" t="str">
        <f>IF(E218="","",IF(ISNA(VLOOKUP($E218,'A-1 Site Habitat Baseline'!$D$1:$X$258,16,FALSE)),"",(VLOOKUP($E218,'A-1 Site Habitat Baseline'!$D$1:$X$258,13,FALSE))))</f>
        <v/>
      </c>
      <c r="P218" s="237" t="str">
        <f>IFERROR(INDEX('G-1 All Habitats'!$AG$3:$AG$15,MATCH(Q218,'G-1 All Habitats'!$AF$3:$AF$15,0)),"")</f>
        <v/>
      </c>
      <c r="Q218" s="238" t="str">
        <f t="shared" si="36"/>
        <v/>
      </c>
      <c r="R218" s="238" t="str">
        <f t="shared" si="37"/>
        <v/>
      </c>
      <c r="S218" s="392" t="str">
        <f>IFERROR(INDEX('G-1 All Habitats'!$B$3:$B$129,MATCH(R218,'G-1 All Habitats'!$A$3:$A$129,0)),"")</f>
        <v/>
      </c>
      <c r="T218" s="498" t="str">
        <f t="shared" si="38"/>
        <v/>
      </c>
      <c r="U218" s="499" t="str">
        <f t="shared" si="39"/>
        <v/>
      </c>
      <c r="V218" s="537" t="str">
        <f t="shared" si="33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79"/>
      <c r="Z218" s="524" t="str">
        <f>IFERROR(INDEX('G-8 Condition Look up'!$A$3:$H$130,MATCH(S218,'G-8 Condition Look up'!$A$3:$A$130,0),MATCH(Y218,'G-8 Condition Look up'!$A$3:$H$3,0)),"")</f>
        <v/>
      </c>
      <c r="AA218" s="71"/>
      <c r="AB218" s="52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9" t="str">
        <f t="shared" si="34"/>
        <v/>
      </c>
      <c r="AE218" s="82"/>
      <c r="AF218" s="82"/>
      <c r="AG218" s="507" t="str">
        <f t="shared" si="40"/>
        <v/>
      </c>
      <c r="AH218" s="521" t="str">
        <f t="shared" si="41"/>
        <v/>
      </c>
      <c r="AI218" s="522" t="str">
        <f>IF(AH218="Check Data","Check Data",IFERROR(VLOOKUP(AH218,'G-4 Temporal multipliers'!$A$4:$C$36,3,FALSE),""))</f>
        <v/>
      </c>
      <c r="AJ218" s="498" t="str">
        <f>IF(S218="","",VLOOKUP(S218,'G-3 Multipliers'!$A$2:$E$129,4,FALSE))</f>
        <v/>
      </c>
      <c r="AK218" s="507" t="str">
        <f t="shared" si="42"/>
        <v/>
      </c>
      <c r="AL218" s="507" t="str">
        <f t="shared" si="43"/>
        <v/>
      </c>
      <c r="AM218" s="540" t="str">
        <f>IFERROR(IF(F218="","",IF(AH218="Check Data ⚠","Check Data ⚠",VLOOKUP(AL218, 'G-3 Multipliers'!$P$2:$Q$6,2,FALSE))),"")</f>
        <v/>
      </c>
      <c r="AN218" s="513" t="str">
        <f t="shared" si="35"/>
        <v/>
      </c>
      <c r="AO218" s="239"/>
      <c r="AP218" s="240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1" t="str">
        <f>'A-1 Site Habitat Baseline'!AL218</f>
        <v/>
      </c>
      <c r="F219" s="520" t="str">
        <f>IF(E219="","",IF(ISNA(VLOOKUP($E219,'A-1 Site Habitat Baseline'!$D$1:$O$258,4,FALSE)),"",(VLOOKUP($E219,'A-1 Site Habitat Baseline'!$D$1:$O$258,4,FALSE))))</f>
        <v/>
      </c>
      <c r="G219" s="520" t="str">
        <f>IF(E219="","",IF(ISNA(VLOOKUP($E219,'A-1 Site Habitat Baseline'!$D$1:$O$258,5,FALSE)),"",(VLOOKUP($E219,'A-1 Site Habitat Baseline'!$D$1:$O$258,5,FALSE))))</f>
        <v/>
      </c>
      <c r="H219" s="520" t="str">
        <f>IF(E219="","",IF(ISNA(VLOOKUP($E219,'A-1 Site Habitat Baseline'!$D$1:$O$258,6,FALSE)),"",(VLOOKUP($E219,'A-1 Site Habitat Baseline'!$D$1:$O$258,6,FALSE))))</f>
        <v/>
      </c>
      <c r="I219" s="520" t="str">
        <f>IF(E219="","",IF(ISNA(VLOOKUP($E219,'A-1 Site Habitat Baseline'!$D$1:$O$258,7,FALSE)),"",(VLOOKUP($E219,'A-1 Site Habitat Baseline'!$D$1:$O$258,7,FALSE))))</f>
        <v/>
      </c>
      <c r="J219" s="520" t="str">
        <f>IF(E219="","",IF(ISNA(VLOOKUP($E219,'A-1 Site Habitat Baseline'!$D$1:$O$258,8,FALSE)),"",(VLOOKUP($E219,'A-1 Site Habitat Baseline'!$D$1:$O$258,8,FALSE))))</f>
        <v/>
      </c>
      <c r="K219" s="520" t="str">
        <f>IF(E219="","",IF(ISNA(VLOOKUP($E219,'A-1 Site Habitat Baseline'!$D$1:$O$258,9,FALSE)),"",(VLOOKUP($E219,'A-1 Site Habitat Baseline'!$D$1:$O$258,9,FALSE))))</f>
        <v/>
      </c>
      <c r="L219" s="520" t="str">
        <f>IF(E219="","",IF(ISNA(VLOOKUP($E219,'A-1 Site Habitat Baseline'!$D$1:$O$258,11,FALSE)),"",(VLOOKUP($E219,'A-1 Site Habitat Baseline'!$D$1:$O$258,11,FALSE))))</f>
        <v/>
      </c>
      <c r="M219" s="520" t="str">
        <f>IF(E219="","",IF(ISNA(VLOOKUP($E219,'A-1 Site Habitat Baseline'!$D$1:$O$258,12,FALSE)),"",(VLOOKUP($E219,'A-1 Site Habitat Baseline'!$D$1:$O$258,12,FALSE))))</f>
        <v/>
      </c>
      <c r="N219" s="532" t="str">
        <f>IF(E219="","",IF(ISNA(VLOOKUP($E219,'A-1 Site Habitat Baseline'!$D$1:$X$258,14,FALSE)),"",(VLOOKUP($E219,'A-1 Site Habitat Baseline'!$D$1:$X$258,14,FALSE))))</f>
        <v/>
      </c>
      <c r="O219" s="524" t="str">
        <f>IF(E219="","",IF(ISNA(VLOOKUP($E219,'A-1 Site Habitat Baseline'!$D$1:$X$258,16,FALSE)),"",(VLOOKUP($E219,'A-1 Site Habitat Baseline'!$D$1:$X$258,13,FALSE))))</f>
        <v/>
      </c>
      <c r="P219" s="237" t="str">
        <f>IFERROR(INDEX('G-1 All Habitats'!$AG$3:$AG$15,MATCH(Q219,'G-1 All Habitats'!$AF$3:$AF$15,0)),"")</f>
        <v/>
      </c>
      <c r="Q219" s="238" t="str">
        <f t="shared" si="36"/>
        <v/>
      </c>
      <c r="R219" s="238" t="str">
        <f t="shared" si="37"/>
        <v/>
      </c>
      <c r="S219" s="392" t="str">
        <f>IFERROR(INDEX('G-1 All Habitats'!$B$3:$B$129,MATCH(R219,'G-1 All Habitats'!$A$3:$A$129,0)),"")</f>
        <v/>
      </c>
      <c r="T219" s="498" t="str">
        <f t="shared" si="38"/>
        <v/>
      </c>
      <c r="U219" s="499" t="str">
        <f t="shared" si="39"/>
        <v/>
      </c>
      <c r="V219" s="537" t="str">
        <f t="shared" si="33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79"/>
      <c r="Z219" s="524" t="str">
        <f>IFERROR(INDEX('G-8 Condition Look up'!$A$3:$H$130,MATCH(S219,'G-8 Condition Look up'!$A$3:$A$130,0),MATCH(Y219,'G-8 Condition Look up'!$A$3:$H$3,0)),"")</f>
        <v/>
      </c>
      <c r="AA219" s="71"/>
      <c r="AB219" s="52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9" t="str">
        <f t="shared" si="34"/>
        <v/>
      </c>
      <c r="AE219" s="82"/>
      <c r="AF219" s="82"/>
      <c r="AG219" s="507" t="str">
        <f t="shared" si="40"/>
        <v/>
      </c>
      <c r="AH219" s="521" t="str">
        <f t="shared" si="41"/>
        <v/>
      </c>
      <c r="AI219" s="522" t="str">
        <f>IF(AH219="Check Data","Check Data",IFERROR(VLOOKUP(AH219,'G-4 Temporal multipliers'!$A$4:$C$36,3,FALSE),""))</f>
        <v/>
      </c>
      <c r="AJ219" s="498" t="str">
        <f>IF(S219="","",VLOOKUP(S219,'G-3 Multipliers'!$A$2:$E$129,4,FALSE))</f>
        <v/>
      </c>
      <c r="AK219" s="507" t="str">
        <f t="shared" si="42"/>
        <v/>
      </c>
      <c r="AL219" s="507" t="str">
        <f t="shared" si="43"/>
        <v/>
      </c>
      <c r="AM219" s="540" t="str">
        <f>IFERROR(IF(F219="","",IF(AH219="Check Data ⚠","Check Data ⚠",VLOOKUP(AL219, 'G-3 Multipliers'!$P$2:$Q$6,2,FALSE))),"")</f>
        <v/>
      </c>
      <c r="AN219" s="513" t="str">
        <f t="shared" si="35"/>
        <v/>
      </c>
      <c r="AO219" s="239"/>
      <c r="AP219" s="240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1" t="str">
        <f>'A-1 Site Habitat Baseline'!AL219</f>
        <v/>
      </c>
      <c r="F220" s="520" t="str">
        <f>IF(E220="","",IF(ISNA(VLOOKUP($E220,'A-1 Site Habitat Baseline'!$D$1:$O$258,4,FALSE)),"",(VLOOKUP($E220,'A-1 Site Habitat Baseline'!$D$1:$O$258,4,FALSE))))</f>
        <v/>
      </c>
      <c r="G220" s="520" t="str">
        <f>IF(E220="","",IF(ISNA(VLOOKUP($E220,'A-1 Site Habitat Baseline'!$D$1:$O$258,5,FALSE)),"",(VLOOKUP($E220,'A-1 Site Habitat Baseline'!$D$1:$O$258,5,FALSE))))</f>
        <v/>
      </c>
      <c r="H220" s="520" t="str">
        <f>IF(E220="","",IF(ISNA(VLOOKUP($E220,'A-1 Site Habitat Baseline'!$D$1:$O$258,6,FALSE)),"",(VLOOKUP($E220,'A-1 Site Habitat Baseline'!$D$1:$O$258,6,FALSE))))</f>
        <v/>
      </c>
      <c r="I220" s="520" t="str">
        <f>IF(E220="","",IF(ISNA(VLOOKUP($E220,'A-1 Site Habitat Baseline'!$D$1:$O$258,7,FALSE)),"",(VLOOKUP($E220,'A-1 Site Habitat Baseline'!$D$1:$O$258,7,FALSE))))</f>
        <v/>
      </c>
      <c r="J220" s="520" t="str">
        <f>IF(E220="","",IF(ISNA(VLOOKUP($E220,'A-1 Site Habitat Baseline'!$D$1:$O$258,8,FALSE)),"",(VLOOKUP($E220,'A-1 Site Habitat Baseline'!$D$1:$O$258,8,FALSE))))</f>
        <v/>
      </c>
      <c r="K220" s="520" t="str">
        <f>IF(E220="","",IF(ISNA(VLOOKUP($E220,'A-1 Site Habitat Baseline'!$D$1:$O$258,9,FALSE)),"",(VLOOKUP($E220,'A-1 Site Habitat Baseline'!$D$1:$O$258,9,FALSE))))</f>
        <v/>
      </c>
      <c r="L220" s="520" t="str">
        <f>IF(E220="","",IF(ISNA(VLOOKUP($E220,'A-1 Site Habitat Baseline'!$D$1:$O$258,11,FALSE)),"",(VLOOKUP($E220,'A-1 Site Habitat Baseline'!$D$1:$O$258,11,FALSE))))</f>
        <v/>
      </c>
      <c r="M220" s="520" t="str">
        <f>IF(E220="","",IF(ISNA(VLOOKUP($E220,'A-1 Site Habitat Baseline'!$D$1:$O$258,12,FALSE)),"",(VLOOKUP($E220,'A-1 Site Habitat Baseline'!$D$1:$O$258,12,FALSE))))</f>
        <v/>
      </c>
      <c r="N220" s="532" t="str">
        <f>IF(E220="","",IF(ISNA(VLOOKUP($E220,'A-1 Site Habitat Baseline'!$D$1:$X$258,14,FALSE)),"",(VLOOKUP($E220,'A-1 Site Habitat Baseline'!$D$1:$X$258,14,FALSE))))</f>
        <v/>
      </c>
      <c r="O220" s="524" t="str">
        <f>IF(E220="","",IF(ISNA(VLOOKUP($E220,'A-1 Site Habitat Baseline'!$D$1:$X$258,16,FALSE)),"",(VLOOKUP($E220,'A-1 Site Habitat Baseline'!$D$1:$X$258,13,FALSE))))</f>
        <v/>
      </c>
      <c r="P220" s="237" t="str">
        <f>IFERROR(INDEX('G-1 All Habitats'!$AG$3:$AG$15,MATCH(Q220,'G-1 All Habitats'!$AF$3:$AF$15,0)),"")</f>
        <v/>
      </c>
      <c r="Q220" s="238" t="str">
        <f t="shared" si="36"/>
        <v/>
      </c>
      <c r="R220" s="238" t="str">
        <f t="shared" si="37"/>
        <v/>
      </c>
      <c r="S220" s="392" t="str">
        <f>IFERROR(INDEX('G-1 All Habitats'!$B$3:$B$129,MATCH(R220,'G-1 All Habitats'!$A$3:$A$129,0)),"")</f>
        <v/>
      </c>
      <c r="T220" s="498" t="str">
        <f t="shared" si="38"/>
        <v/>
      </c>
      <c r="U220" s="499" t="str">
        <f t="shared" si="39"/>
        <v/>
      </c>
      <c r="V220" s="537" t="str">
        <f t="shared" si="33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79"/>
      <c r="Z220" s="524" t="str">
        <f>IFERROR(INDEX('G-8 Condition Look up'!$A$3:$H$130,MATCH(S220,'G-8 Condition Look up'!$A$3:$A$130,0),MATCH(Y220,'G-8 Condition Look up'!$A$3:$H$3,0)),"")</f>
        <v/>
      </c>
      <c r="AA220" s="71"/>
      <c r="AB220" s="52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9" t="str">
        <f t="shared" si="34"/>
        <v/>
      </c>
      <c r="AE220" s="82"/>
      <c r="AF220" s="82"/>
      <c r="AG220" s="507" t="str">
        <f t="shared" si="40"/>
        <v/>
      </c>
      <c r="AH220" s="521" t="str">
        <f t="shared" si="41"/>
        <v/>
      </c>
      <c r="AI220" s="522" t="str">
        <f>IF(AH220="Check Data","Check Data",IFERROR(VLOOKUP(AH220,'G-4 Temporal multipliers'!$A$4:$C$36,3,FALSE),""))</f>
        <v/>
      </c>
      <c r="AJ220" s="498" t="str">
        <f>IF(S220="","",VLOOKUP(S220,'G-3 Multipliers'!$A$2:$E$129,4,FALSE))</f>
        <v/>
      </c>
      <c r="AK220" s="507" t="str">
        <f t="shared" si="42"/>
        <v/>
      </c>
      <c r="AL220" s="507" t="str">
        <f t="shared" si="43"/>
        <v/>
      </c>
      <c r="AM220" s="540" t="str">
        <f>IFERROR(IF(F220="","",IF(AH220="Check Data ⚠","Check Data ⚠",VLOOKUP(AL220, 'G-3 Multipliers'!$P$2:$Q$6,2,FALSE))),"")</f>
        <v/>
      </c>
      <c r="AN220" s="513" t="str">
        <f t="shared" si="35"/>
        <v/>
      </c>
      <c r="AO220" s="239"/>
      <c r="AP220" s="240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1" t="str">
        <f>'A-1 Site Habitat Baseline'!AL220</f>
        <v/>
      </c>
      <c r="F221" s="520" t="str">
        <f>IF(E221="","",IF(ISNA(VLOOKUP($E221,'A-1 Site Habitat Baseline'!$D$1:$O$258,4,FALSE)),"",(VLOOKUP($E221,'A-1 Site Habitat Baseline'!$D$1:$O$258,4,FALSE))))</f>
        <v/>
      </c>
      <c r="G221" s="520" t="str">
        <f>IF(E221="","",IF(ISNA(VLOOKUP($E221,'A-1 Site Habitat Baseline'!$D$1:$O$258,5,FALSE)),"",(VLOOKUP($E221,'A-1 Site Habitat Baseline'!$D$1:$O$258,5,FALSE))))</f>
        <v/>
      </c>
      <c r="H221" s="520" t="str">
        <f>IF(E221="","",IF(ISNA(VLOOKUP($E221,'A-1 Site Habitat Baseline'!$D$1:$O$258,6,FALSE)),"",(VLOOKUP($E221,'A-1 Site Habitat Baseline'!$D$1:$O$258,6,FALSE))))</f>
        <v/>
      </c>
      <c r="I221" s="520" t="str">
        <f>IF(E221="","",IF(ISNA(VLOOKUP($E221,'A-1 Site Habitat Baseline'!$D$1:$O$258,7,FALSE)),"",(VLOOKUP($E221,'A-1 Site Habitat Baseline'!$D$1:$O$258,7,FALSE))))</f>
        <v/>
      </c>
      <c r="J221" s="520" t="str">
        <f>IF(E221="","",IF(ISNA(VLOOKUP($E221,'A-1 Site Habitat Baseline'!$D$1:$O$258,8,FALSE)),"",(VLOOKUP($E221,'A-1 Site Habitat Baseline'!$D$1:$O$258,8,FALSE))))</f>
        <v/>
      </c>
      <c r="K221" s="520" t="str">
        <f>IF(E221="","",IF(ISNA(VLOOKUP($E221,'A-1 Site Habitat Baseline'!$D$1:$O$258,9,FALSE)),"",(VLOOKUP($E221,'A-1 Site Habitat Baseline'!$D$1:$O$258,9,FALSE))))</f>
        <v/>
      </c>
      <c r="L221" s="520" t="str">
        <f>IF(E221="","",IF(ISNA(VLOOKUP($E221,'A-1 Site Habitat Baseline'!$D$1:$O$258,11,FALSE)),"",(VLOOKUP($E221,'A-1 Site Habitat Baseline'!$D$1:$O$258,11,FALSE))))</f>
        <v/>
      </c>
      <c r="M221" s="520" t="str">
        <f>IF(E221="","",IF(ISNA(VLOOKUP($E221,'A-1 Site Habitat Baseline'!$D$1:$O$258,12,FALSE)),"",(VLOOKUP($E221,'A-1 Site Habitat Baseline'!$D$1:$O$258,12,FALSE))))</f>
        <v/>
      </c>
      <c r="N221" s="532" t="str">
        <f>IF(E221="","",IF(ISNA(VLOOKUP($E221,'A-1 Site Habitat Baseline'!$D$1:$X$258,14,FALSE)),"",(VLOOKUP($E221,'A-1 Site Habitat Baseline'!$D$1:$X$258,14,FALSE))))</f>
        <v/>
      </c>
      <c r="O221" s="524" t="str">
        <f>IF(E221="","",IF(ISNA(VLOOKUP($E221,'A-1 Site Habitat Baseline'!$D$1:$X$258,16,FALSE)),"",(VLOOKUP($E221,'A-1 Site Habitat Baseline'!$D$1:$X$258,13,FALSE))))</f>
        <v/>
      </c>
      <c r="P221" s="237" t="str">
        <f>IFERROR(INDEX('G-1 All Habitats'!$AG$3:$AG$15,MATCH(Q221,'G-1 All Habitats'!$AF$3:$AF$15,0)),"")</f>
        <v/>
      </c>
      <c r="Q221" s="238" t="str">
        <f t="shared" si="36"/>
        <v/>
      </c>
      <c r="R221" s="238" t="str">
        <f t="shared" si="37"/>
        <v/>
      </c>
      <c r="S221" s="392" t="str">
        <f>IFERROR(INDEX('G-1 All Habitats'!$B$3:$B$129,MATCH(R221,'G-1 All Habitats'!$A$3:$A$129,0)),"")</f>
        <v/>
      </c>
      <c r="T221" s="498" t="str">
        <f t="shared" si="38"/>
        <v/>
      </c>
      <c r="U221" s="499" t="str">
        <f t="shared" si="39"/>
        <v/>
      </c>
      <c r="V221" s="537" t="str">
        <f t="shared" si="33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79"/>
      <c r="Z221" s="524" t="str">
        <f>IFERROR(INDEX('G-8 Condition Look up'!$A$3:$H$130,MATCH(S221,'G-8 Condition Look up'!$A$3:$A$130,0),MATCH(Y221,'G-8 Condition Look up'!$A$3:$H$3,0)),"")</f>
        <v/>
      </c>
      <c r="AA221" s="71"/>
      <c r="AB221" s="52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9" t="str">
        <f t="shared" si="34"/>
        <v/>
      </c>
      <c r="AE221" s="82"/>
      <c r="AF221" s="82"/>
      <c r="AG221" s="507" t="str">
        <f t="shared" si="40"/>
        <v/>
      </c>
      <c r="AH221" s="521" t="str">
        <f t="shared" si="41"/>
        <v/>
      </c>
      <c r="AI221" s="522" t="str">
        <f>IF(AH221="Check Data","Check Data",IFERROR(VLOOKUP(AH221,'G-4 Temporal multipliers'!$A$4:$C$36,3,FALSE),""))</f>
        <v/>
      </c>
      <c r="AJ221" s="498" t="str">
        <f>IF(S221="","",VLOOKUP(S221,'G-3 Multipliers'!$A$2:$E$129,4,FALSE))</f>
        <v/>
      </c>
      <c r="AK221" s="507" t="str">
        <f t="shared" si="42"/>
        <v/>
      </c>
      <c r="AL221" s="507" t="str">
        <f t="shared" si="43"/>
        <v/>
      </c>
      <c r="AM221" s="540" t="str">
        <f>IFERROR(IF(F221="","",IF(AH221="Check Data ⚠","Check Data ⚠",VLOOKUP(AL221, 'G-3 Multipliers'!$P$2:$Q$6,2,FALSE))),"")</f>
        <v/>
      </c>
      <c r="AN221" s="513" t="str">
        <f t="shared" si="35"/>
        <v/>
      </c>
      <c r="AO221" s="239"/>
      <c r="AP221" s="240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1" t="str">
        <f>'A-1 Site Habitat Baseline'!AL221</f>
        <v/>
      </c>
      <c r="F222" s="520" t="str">
        <f>IF(E222="","",IF(ISNA(VLOOKUP($E222,'A-1 Site Habitat Baseline'!$D$1:$O$258,4,FALSE)),"",(VLOOKUP($E222,'A-1 Site Habitat Baseline'!$D$1:$O$258,4,FALSE))))</f>
        <v/>
      </c>
      <c r="G222" s="520" t="str">
        <f>IF(E222="","",IF(ISNA(VLOOKUP($E222,'A-1 Site Habitat Baseline'!$D$1:$O$258,5,FALSE)),"",(VLOOKUP($E222,'A-1 Site Habitat Baseline'!$D$1:$O$258,5,FALSE))))</f>
        <v/>
      </c>
      <c r="H222" s="520" t="str">
        <f>IF(E222="","",IF(ISNA(VLOOKUP($E222,'A-1 Site Habitat Baseline'!$D$1:$O$258,6,FALSE)),"",(VLOOKUP($E222,'A-1 Site Habitat Baseline'!$D$1:$O$258,6,FALSE))))</f>
        <v/>
      </c>
      <c r="I222" s="520" t="str">
        <f>IF(E222="","",IF(ISNA(VLOOKUP($E222,'A-1 Site Habitat Baseline'!$D$1:$O$258,7,FALSE)),"",(VLOOKUP($E222,'A-1 Site Habitat Baseline'!$D$1:$O$258,7,FALSE))))</f>
        <v/>
      </c>
      <c r="J222" s="520" t="str">
        <f>IF(E222="","",IF(ISNA(VLOOKUP($E222,'A-1 Site Habitat Baseline'!$D$1:$O$258,8,FALSE)),"",(VLOOKUP($E222,'A-1 Site Habitat Baseline'!$D$1:$O$258,8,FALSE))))</f>
        <v/>
      </c>
      <c r="K222" s="520" t="str">
        <f>IF(E222="","",IF(ISNA(VLOOKUP($E222,'A-1 Site Habitat Baseline'!$D$1:$O$258,9,FALSE)),"",(VLOOKUP($E222,'A-1 Site Habitat Baseline'!$D$1:$O$258,9,FALSE))))</f>
        <v/>
      </c>
      <c r="L222" s="520" t="str">
        <f>IF(E222="","",IF(ISNA(VLOOKUP($E222,'A-1 Site Habitat Baseline'!$D$1:$O$258,11,FALSE)),"",(VLOOKUP($E222,'A-1 Site Habitat Baseline'!$D$1:$O$258,11,FALSE))))</f>
        <v/>
      </c>
      <c r="M222" s="520" t="str">
        <f>IF(E222="","",IF(ISNA(VLOOKUP($E222,'A-1 Site Habitat Baseline'!$D$1:$O$258,12,FALSE)),"",(VLOOKUP($E222,'A-1 Site Habitat Baseline'!$D$1:$O$258,12,FALSE))))</f>
        <v/>
      </c>
      <c r="N222" s="532" t="str">
        <f>IF(E222="","",IF(ISNA(VLOOKUP($E222,'A-1 Site Habitat Baseline'!$D$1:$X$258,14,FALSE)),"",(VLOOKUP($E222,'A-1 Site Habitat Baseline'!$D$1:$X$258,14,FALSE))))</f>
        <v/>
      </c>
      <c r="O222" s="524" t="str">
        <f>IF(E222="","",IF(ISNA(VLOOKUP($E222,'A-1 Site Habitat Baseline'!$D$1:$X$258,16,FALSE)),"",(VLOOKUP($E222,'A-1 Site Habitat Baseline'!$D$1:$X$258,13,FALSE))))</f>
        <v/>
      </c>
      <c r="P222" s="237" t="str">
        <f>IFERROR(INDEX('G-1 All Habitats'!$AG$3:$AG$15,MATCH(Q222,'G-1 All Habitats'!$AF$3:$AF$15,0)),"")</f>
        <v/>
      </c>
      <c r="Q222" s="238" t="str">
        <f t="shared" si="36"/>
        <v/>
      </c>
      <c r="R222" s="238" t="str">
        <f t="shared" si="37"/>
        <v/>
      </c>
      <c r="S222" s="392" t="str">
        <f>IFERROR(INDEX('G-1 All Habitats'!$B$3:$B$129,MATCH(R222,'G-1 All Habitats'!$A$3:$A$129,0)),"")</f>
        <v/>
      </c>
      <c r="T222" s="498" t="str">
        <f t="shared" si="38"/>
        <v/>
      </c>
      <c r="U222" s="499" t="str">
        <f t="shared" si="39"/>
        <v/>
      </c>
      <c r="V222" s="537" t="str">
        <f t="shared" si="33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79"/>
      <c r="Z222" s="524" t="str">
        <f>IFERROR(INDEX('G-8 Condition Look up'!$A$3:$H$130,MATCH(S222,'G-8 Condition Look up'!$A$3:$A$130,0),MATCH(Y222,'G-8 Condition Look up'!$A$3:$H$3,0)),"")</f>
        <v/>
      </c>
      <c r="AA222" s="71"/>
      <c r="AB222" s="52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9" t="str">
        <f t="shared" si="34"/>
        <v/>
      </c>
      <c r="AE222" s="82"/>
      <c r="AF222" s="82"/>
      <c r="AG222" s="507" t="str">
        <f t="shared" si="40"/>
        <v/>
      </c>
      <c r="AH222" s="521" t="str">
        <f t="shared" si="41"/>
        <v/>
      </c>
      <c r="AI222" s="522" t="str">
        <f>IF(AH222="Check Data","Check Data",IFERROR(VLOOKUP(AH222,'G-4 Temporal multipliers'!$A$4:$C$36,3,FALSE),""))</f>
        <v/>
      </c>
      <c r="AJ222" s="498" t="str">
        <f>IF(S222="","",VLOOKUP(S222,'G-3 Multipliers'!$A$2:$E$129,4,FALSE))</f>
        <v/>
      </c>
      <c r="AK222" s="507" t="str">
        <f t="shared" si="42"/>
        <v/>
      </c>
      <c r="AL222" s="507" t="str">
        <f t="shared" si="43"/>
        <v/>
      </c>
      <c r="AM222" s="540" t="str">
        <f>IFERROR(IF(F222="","",IF(AH222="Check Data ⚠","Check Data ⚠",VLOOKUP(AL222, 'G-3 Multipliers'!$P$2:$Q$6,2,FALSE))),"")</f>
        <v/>
      </c>
      <c r="AN222" s="513" t="str">
        <f t="shared" si="35"/>
        <v/>
      </c>
      <c r="AO222" s="239"/>
      <c r="AP222" s="240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1" t="str">
        <f>'A-1 Site Habitat Baseline'!AL222</f>
        <v/>
      </c>
      <c r="F223" s="520" t="str">
        <f>IF(E223="","",IF(ISNA(VLOOKUP($E223,'A-1 Site Habitat Baseline'!$D$1:$O$258,4,FALSE)),"",(VLOOKUP($E223,'A-1 Site Habitat Baseline'!$D$1:$O$258,4,FALSE))))</f>
        <v/>
      </c>
      <c r="G223" s="520" t="str">
        <f>IF(E223="","",IF(ISNA(VLOOKUP($E223,'A-1 Site Habitat Baseline'!$D$1:$O$258,5,FALSE)),"",(VLOOKUP($E223,'A-1 Site Habitat Baseline'!$D$1:$O$258,5,FALSE))))</f>
        <v/>
      </c>
      <c r="H223" s="520" t="str">
        <f>IF(E223="","",IF(ISNA(VLOOKUP($E223,'A-1 Site Habitat Baseline'!$D$1:$O$258,6,FALSE)),"",(VLOOKUP($E223,'A-1 Site Habitat Baseline'!$D$1:$O$258,6,FALSE))))</f>
        <v/>
      </c>
      <c r="I223" s="520" t="str">
        <f>IF(E223="","",IF(ISNA(VLOOKUP($E223,'A-1 Site Habitat Baseline'!$D$1:$O$258,7,FALSE)),"",(VLOOKUP($E223,'A-1 Site Habitat Baseline'!$D$1:$O$258,7,FALSE))))</f>
        <v/>
      </c>
      <c r="J223" s="520" t="str">
        <f>IF(E223="","",IF(ISNA(VLOOKUP($E223,'A-1 Site Habitat Baseline'!$D$1:$O$258,8,FALSE)),"",(VLOOKUP($E223,'A-1 Site Habitat Baseline'!$D$1:$O$258,8,FALSE))))</f>
        <v/>
      </c>
      <c r="K223" s="520" t="str">
        <f>IF(E223="","",IF(ISNA(VLOOKUP($E223,'A-1 Site Habitat Baseline'!$D$1:$O$258,9,FALSE)),"",(VLOOKUP($E223,'A-1 Site Habitat Baseline'!$D$1:$O$258,9,FALSE))))</f>
        <v/>
      </c>
      <c r="L223" s="520" t="str">
        <f>IF(E223="","",IF(ISNA(VLOOKUP($E223,'A-1 Site Habitat Baseline'!$D$1:$O$258,11,FALSE)),"",(VLOOKUP($E223,'A-1 Site Habitat Baseline'!$D$1:$O$258,11,FALSE))))</f>
        <v/>
      </c>
      <c r="M223" s="520" t="str">
        <f>IF(E223="","",IF(ISNA(VLOOKUP($E223,'A-1 Site Habitat Baseline'!$D$1:$O$258,12,FALSE)),"",(VLOOKUP($E223,'A-1 Site Habitat Baseline'!$D$1:$O$258,12,FALSE))))</f>
        <v/>
      </c>
      <c r="N223" s="532" t="str">
        <f>IF(E223="","",IF(ISNA(VLOOKUP($E223,'A-1 Site Habitat Baseline'!$D$1:$X$258,14,FALSE)),"",(VLOOKUP($E223,'A-1 Site Habitat Baseline'!$D$1:$X$258,14,FALSE))))</f>
        <v/>
      </c>
      <c r="O223" s="524" t="str">
        <f>IF(E223="","",IF(ISNA(VLOOKUP($E223,'A-1 Site Habitat Baseline'!$D$1:$X$258,16,FALSE)),"",(VLOOKUP($E223,'A-1 Site Habitat Baseline'!$D$1:$X$258,13,FALSE))))</f>
        <v/>
      </c>
      <c r="P223" s="237" t="str">
        <f>IFERROR(INDEX('G-1 All Habitats'!$AG$3:$AG$15,MATCH(Q223,'G-1 All Habitats'!$AF$3:$AF$15,0)),"")</f>
        <v/>
      </c>
      <c r="Q223" s="238" t="str">
        <f t="shared" si="36"/>
        <v/>
      </c>
      <c r="R223" s="238" t="str">
        <f t="shared" si="37"/>
        <v/>
      </c>
      <c r="S223" s="392" t="str">
        <f>IFERROR(INDEX('G-1 All Habitats'!$B$3:$B$129,MATCH(R223,'G-1 All Habitats'!$A$3:$A$129,0)),"")</f>
        <v/>
      </c>
      <c r="T223" s="498" t="str">
        <f t="shared" si="38"/>
        <v/>
      </c>
      <c r="U223" s="499" t="str">
        <f t="shared" si="39"/>
        <v/>
      </c>
      <c r="V223" s="537" t="str">
        <f t="shared" si="33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79"/>
      <c r="Z223" s="524" t="str">
        <f>IFERROR(INDEX('G-8 Condition Look up'!$A$3:$H$130,MATCH(S223,'G-8 Condition Look up'!$A$3:$A$130,0),MATCH(Y223,'G-8 Condition Look up'!$A$3:$H$3,0)),"")</f>
        <v/>
      </c>
      <c r="AA223" s="71"/>
      <c r="AB223" s="52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9" t="str">
        <f t="shared" si="34"/>
        <v/>
      </c>
      <c r="AE223" s="82"/>
      <c r="AF223" s="82"/>
      <c r="AG223" s="507" t="str">
        <f t="shared" si="40"/>
        <v/>
      </c>
      <c r="AH223" s="521" t="str">
        <f t="shared" si="41"/>
        <v/>
      </c>
      <c r="AI223" s="522" t="str">
        <f>IF(AH223="Check Data","Check Data",IFERROR(VLOOKUP(AH223,'G-4 Temporal multipliers'!$A$4:$C$36,3,FALSE),""))</f>
        <v/>
      </c>
      <c r="AJ223" s="498" t="str">
        <f>IF(S223="","",VLOOKUP(S223,'G-3 Multipliers'!$A$2:$E$129,4,FALSE))</f>
        <v/>
      </c>
      <c r="AK223" s="507" t="str">
        <f t="shared" si="42"/>
        <v/>
      </c>
      <c r="AL223" s="507" t="str">
        <f t="shared" si="43"/>
        <v/>
      </c>
      <c r="AM223" s="540" t="str">
        <f>IFERROR(IF(F223="","",IF(AH223="Check Data ⚠","Check Data ⚠",VLOOKUP(AL223, 'G-3 Multipliers'!$P$2:$Q$6,2,FALSE))),"")</f>
        <v/>
      </c>
      <c r="AN223" s="513" t="str">
        <f t="shared" si="35"/>
        <v/>
      </c>
      <c r="AO223" s="239"/>
      <c r="AP223" s="240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1" t="str">
        <f>'A-1 Site Habitat Baseline'!AL223</f>
        <v/>
      </c>
      <c r="F224" s="520" t="str">
        <f>IF(E224="","",IF(ISNA(VLOOKUP($E224,'A-1 Site Habitat Baseline'!$D$1:$O$258,4,FALSE)),"",(VLOOKUP($E224,'A-1 Site Habitat Baseline'!$D$1:$O$258,4,FALSE))))</f>
        <v/>
      </c>
      <c r="G224" s="520" t="str">
        <f>IF(E224="","",IF(ISNA(VLOOKUP($E224,'A-1 Site Habitat Baseline'!$D$1:$O$258,5,FALSE)),"",(VLOOKUP($E224,'A-1 Site Habitat Baseline'!$D$1:$O$258,5,FALSE))))</f>
        <v/>
      </c>
      <c r="H224" s="520" t="str">
        <f>IF(E224="","",IF(ISNA(VLOOKUP($E224,'A-1 Site Habitat Baseline'!$D$1:$O$258,6,FALSE)),"",(VLOOKUP($E224,'A-1 Site Habitat Baseline'!$D$1:$O$258,6,FALSE))))</f>
        <v/>
      </c>
      <c r="I224" s="520" t="str">
        <f>IF(E224="","",IF(ISNA(VLOOKUP($E224,'A-1 Site Habitat Baseline'!$D$1:$O$258,7,FALSE)),"",(VLOOKUP($E224,'A-1 Site Habitat Baseline'!$D$1:$O$258,7,FALSE))))</f>
        <v/>
      </c>
      <c r="J224" s="520" t="str">
        <f>IF(E224="","",IF(ISNA(VLOOKUP($E224,'A-1 Site Habitat Baseline'!$D$1:$O$258,8,FALSE)),"",(VLOOKUP($E224,'A-1 Site Habitat Baseline'!$D$1:$O$258,8,FALSE))))</f>
        <v/>
      </c>
      <c r="K224" s="520" t="str">
        <f>IF(E224="","",IF(ISNA(VLOOKUP($E224,'A-1 Site Habitat Baseline'!$D$1:$O$258,9,FALSE)),"",(VLOOKUP($E224,'A-1 Site Habitat Baseline'!$D$1:$O$258,9,FALSE))))</f>
        <v/>
      </c>
      <c r="L224" s="520" t="str">
        <f>IF(E224="","",IF(ISNA(VLOOKUP($E224,'A-1 Site Habitat Baseline'!$D$1:$O$258,11,FALSE)),"",(VLOOKUP($E224,'A-1 Site Habitat Baseline'!$D$1:$O$258,11,FALSE))))</f>
        <v/>
      </c>
      <c r="M224" s="520" t="str">
        <f>IF(E224="","",IF(ISNA(VLOOKUP($E224,'A-1 Site Habitat Baseline'!$D$1:$O$258,12,FALSE)),"",(VLOOKUP($E224,'A-1 Site Habitat Baseline'!$D$1:$O$258,12,FALSE))))</f>
        <v/>
      </c>
      <c r="N224" s="532" t="str">
        <f>IF(E224="","",IF(ISNA(VLOOKUP($E224,'A-1 Site Habitat Baseline'!$D$1:$X$258,14,FALSE)),"",(VLOOKUP($E224,'A-1 Site Habitat Baseline'!$D$1:$X$258,14,FALSE))))</f>
        <v/>
      </c>
      <c r="O224" s="524" t="str">
        <f>IF(E224="","",IF(ISNA(VLOOKUP($E224,'A-1 Site Habitat Baseline'!$D$1:$X$258,16,FALSE)),"",(VLOOKUP($E224,'A-1 Site Habitat Baseline'!$D$1:$X$258,13,FALSE))))</f>
        <v/>
      </c>
      <c r="P224" s="237" t="str">
        <f>IFERROR(INDEX('G-1 All Habitats'!$AG$3:$AG$15,MATCH(Q224,'G-1 All Habitats'!$AF$3:$AF$15,0)),"")</f>
        <v/>
      </c>
      <c r="Q224" s="238" t="str">
        <f t="shared" si="36"/>
        <v/>
      </c>
      <c r="R224" s="238" t="str">
        <f t="shared" si="37"/>
        <v/>
      </c>
      <c r="S224" s="392" t="str">
        <f>IFERROR(INDEX('G-1 All Habitats'!$B$3:$B$129,MATCH(R224,'G-1 All Habitats'!$A$3:$A$129,0)),"")</f>
        <v/>
      </c>
      <c r="T224" s="498" t="str">
        <f t="shared" si="38"/>
        <v/>
      </c>
      <c r="U224" s="499" t="str">
        <f t="shared" si="39"/>
        <v/>
      </c>
      <c r="V224" s="537" t="str">
        <f t="shared" si="33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79"/>
      <c r="Z224" s="524" t="str">
        <f>IFERROR(INDEX('G-8 Condition Look up'!$A$3:$H$130,MATCH(S224,'G-8 Condition Look up'!$A$3:$A$130,0),MATCH(Y224,'G-8 Condition Look up'!$A$3:$H$3,0)),"")</f>
        <v/>
      </c>
      <c r="AA224" s="71"/>
      <c r="AB224" s="52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9" t="str">
        <f t="shared" si="34"/>
        <v/>
      </c>
      <c r="AE224" s="82"/>
      <c r="AF224" s="82"/>
      <c r="AG224" s="507" t="str">
        <f t="shared" si="40"/>
        <v/>
      </c>
      <c r="AH224" s="521" t="str">
        <f t="shared" si="41"/>
        <v/>
      </c>
      <c r="AI224" s="522" t="str">
        <f>IF(AH224="Check Data","Check Data",IFERROR(VLOOKUP(AH224,'G-4 Temporal multipliers'!$A$4:$C$36,3,FALSE),""))</f>
        <v/>
      </c>
      <c r="AJ224" s="498" t="str">
        <f>IF(S224="","",VLOOKUP(S224,'G-3 Multipliers'!$A$2:$E$129,4,FALSE))</f>
        <v/>
      </c>
      <c r="AK224" s="507" t="str">
        <f t="shared" si="42"/>
        <v/>
      </c>
      <c r="AL224" s="507" t="str">
        <f t="shared" si="43"/>
        <v/>
      </c>
      <c r="AM224" s="540" t="str">
        <f>IFERROR(IF(F224="","",IF(AH224="Check Data ⚠","Check Data ⚠",VLOOKUP(AL224, 'G-3 Multipliers'!$P$2:$Q$6,2,FALSE))),"")</f>
        <v/>
      </c>
      <c r="AN224" s="513" t="str">
        <f t="shared" si="35"/>
        <v/>
      </c>
      <c r="AO224" s="239"/>
      <c r="AP224" s="240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1" t="str">
        <f>'A-1 Site Habitat Baseline'!AL224</f>
        <v/>
      </c>
      <c r="F225" s="520" t="str">
        <f>IF(E225="","",IF(ISNA(VLOOKUP($E225,'A-1 Site Habitat Baseline'!$D$1:$O$258,4,FALSE)),"",(VLOOKUP($E225,'A-1 Site Habitat Baseline'!$D$1:$O$258,4,FALSE))))</f>
        <v/>
      </c>
      <c r="G225" s="520" t="str">
        <f>IF(E225="","",IF(ISNA(VLOOKUP($E225,'A-1 Site Habitat Baseline'!$D$1:$O$258,5,FALSE)),"",(VLOOKUP($E225,'A-1 Site Habitat Baseline'!$D$1:$O$258,5,FALSE))))</f>
        <v/>
      </c>
      <c r="H225" s="520" t="str">
        <f>IF(E225="","",IF(ISNA(VLOOKUP($E225,'A-1 Site Habitat Baseline'!$D$1:$O$258,6,FALSE)),"",(VLOOKUP($E225,'A-1 Site Habitat Baseline'!$D$1:$O$258,6,FALSE))))</f>
        <v/>
      </c>
      <c r="I225" s="520" t="str">
        <f>IF(E225="","",IF(ISNA(VLOOKUP($E225,'A-1 Site Habitat Baseline'!$D$1:$O$258,7,FALSE)),"",(VLOOKUP($E225,'A-1 Site Habitat Baseline'!$D$1:$O$258,7,FALSE))))</f>
        <v/>
      </c>
      <c r="J225" s="520" t="str">
        <f>IF(E225="","",IF(ISNA(VLOOKUP($E225,'A-1 Site Habitat Baseline'!$D$1:$O$258,8,FALSE)),"",(VLOOKUP($E225,'A-1 Site Habitat Baseline'!$D$1:$O$258,8,FALSE))))</f>
        <v/>
      </c>
      <c r="K225" s="520" t="str">
        <f>IF(E225="","",IF(ISNA(VLOOKUP($E225,'A-1 Site Habitat Baseline'!$D$1:$O$258,9,FALSE)),"",(VLOOKUP($E225,'A-1 Site Habitat Baseline'!$D$1:$O$258,9,FALSE))))</f>
        <v/>
      </c>
      <c r="L225" s="520" t="str">
        <f>IF(E225="","",IF(ISNA(VLOOKUP($E225,'A-1 Site Habitat Baseline'!$D$1:$O$258,11,FALSE)),"",(VLOOKUP($E225,'A-1 Site Habitat Baseline'!$D$1:$O$258,11,FALSE))))</f>
        <v/>
      </c>
      <c r="M225" s="520" t="str">
        <f>IF(E225="","",IF(ISNA(VLOOKUP($E225,'A-1 Site Habitat Baseline'!$D$1:$O$258,12,FALSE)),"",(VLOOKUP($E225,'A-1 Site Habitat Baseline'!$D$1:$O$258,12,FALSE))))</f>
        <v/>
      </c>
      <c r="N225" s="532" t="str">
        <f>IF(E225="","",IF(ISNA(VLOOKUP($E225,'A-1 Site Habitat Baseline'!$D$1:$X$258,14,FALSE)),"",(VLOOKUP($E225,'A-1 Site Habitat Baseline'!$D$1:$X$258,14,FALSE))))</f>
        <v/>
      </c>
      <c r="O225" s="524" t="str">
        <f>IF(E225="","",IF(ISNA(VLOOKUP($E225,'A-1 Site Habitat Baseline'!$D$1:$X$258,16,FALSE)),"",(VLOOKUP($E225,'A-1 Site Habitat Baseline'!$D$1:$X$258,13,FALSE))))</f>
        <v/>
      </c>
      <c r="P225" s="237" t="str">
        <f>IFERROR(INDEX('G-1 All Habitats'!$AG$3:$AG$15,MATCH(Q225,'G-1 All Habitats'!$AF$3:$AF$15,0)),"")</f>
        <v/>
      </c>
      <c r="Q225" s="238" t="str">
        <f t="shared" si="36"/>
        <v/>
      </c>
      <c r="R225" s="238" t="str">
        <f t="shared" si="37"/>
        <v/>
      </c>
      <c r="S225" s="392" t="str">
        <f>IFERROR(INDEX('G-1 All Habitats'!$B$3:$B$129,MATCH(R225,'G-1 All Habitats'!$A$3:$A$129,0)),"")</f>
        <v/>
      </c>
      <c r="T225" s="498" t="str">
        <f t="shared" si="38"/>
        <v/>
      </c>
      <c r="U225" s="499" t="str">
        <f t="shared" si="39"/>
        <v/>
      </c>
      <c r="V225" s="537" t="str">
        <f t="shared" si="33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79"/>
      <c r="Z225" s="524" t="str">
        <f>IFERROR(INDEX('G-8 Condition Look up'!$A$3:$H$130,MATCH(S225,'G-8 Condition Look up'!$A$3:$A$130,0),MATCH(Y225,'G-8 Condition Look up'!$A$3:$H$3,0)),"")</f>
        <v/>
      </c>
      <c r="AA225" s="71"/>
      <c r="AB225" s="52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9" t="str">
        <f t="shared" si="34"/>
        <v/>
      </c>
      <c r="AE225" s="82"/>
      <c r="AF225" s="82"/>
      <c r="AG225" s="507" t="str">
        <f t="shared" si="40"/>
        <v/>
      </c>
      <c r="AH225" s="521" t="str">
        <f t="shared" si="41"/>
        <v/>
      </c>
      <c r="AI225" s="522" t="str">
        <f>IF(AH225="Check Data","Check Data",IFERROR(VLOOKUP(AH225,'G-4 Temporal multipliers'!$A$4:$C$36,3,FALSE),""))</f>
        <v/>
      </c>
      <c r="AJ225" s="498" t="str">
        <f>IF(S225="","",VLOOKUP(S225,'G-3 Multipliers'!$A$2:$E$129,4,FALSE))</f>
        <v/>
      </c>
      <c r="AK225" s="507" t="str">
        <f t="shared" si="42"/>
        <v/>
      </c>
      <c r="AL225" s="507" t="str">
        <f t="shared" si="43"/>
        <v/>
      </c>
      <c r="AM225" s="540" t="str">
        <f>IFERROR(IF(F225="","",IF(AH225="Check Data ⚠","Check Data ⚠",VLOOKUP(AL225, 'G-3 Multipliers'!$P$2:$Q$6,2,FALSE))),"")</f>
        <v/>
      </c>
      <c r="AN225" s="513" t="str">
        <f t="shared" si="35"/>
        <v/>
      </c>
      <c r="AO225" s="239"/>
      <c r="AP225" s="240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1" t="str">
        <f>'A-1 Site Habitat Baseline'!AL225</f>
        <v/>
      </c>
      <c r="F226" s="520" t="str">
        <f>IF(E226="","",IF(ISNA(VLOOKUP($E226,'A-1 Site Habitat Baseline'!$D$1:$O$258,4,FALSE)),"",(VLOOKUP($E226,'A-1 Site Habitat Baseline'!$D$1:$O$258,4,FALSE))))</f>
        <v/>
      </c>
      <c r="G226" s="520" t="str">
        <f>IF(E226="","",IF(ISNA(VLOOKUP($E226,'A-1 Site Habitat Baseline'!$D$1:$O$258,5,FALSE)),"",(VLOOKUP($E226,'A-1 Site Habitat Baseline'!$D$1:$O$258,5,FALSE))))</f>
        <v/>
      </c>
      <c r="H226" s="520" t="str">
        <f>IF(E226="","",IF(ISNA(VLOOKUP($E226,'A-1 Site Habitat Baseline'!$D$1:$O$258,6,FALSE)),"",(VLOOKUP($E226,'A-1 Site Habitat Baseline'!$D$1:$O$258,6,FALSE))))</f>
        <v/>
      </c>
      <c r="I226" s="520" t="str">
        <f>IF(E226="","",IF(ISNA(VLOOKUP($E226,'A-1 Site Habitat Baseline'!$D$1:$O$258,7,FALSE)),"",(VLOOKUP($E226,'A-1 Site Habitat Baseline'!$D$1:$O$258,7,FALSE))))</f>
        <v/>
      </c>
      <c r="J226" s="520" t="str">
        <f>IF(E226="","",IF(ISNA(VLOOKUP($E226,'A-1 Site Habitat Baseline'!$D$1:$O$258,8,FALSE)),"",(VLOOKUP($E226,'A-1 Site Habitat Baseline'!$D$1:$O$258,8,FALSE))))</f>
        <v/>
      </c>
      <c r="K226" s="520" t="str">
        <f>IF(E226="","",IF(ISNA(VLOOKUP($E226,'A-1 Site Habitat Baseline'!$D$1:$O$258,9,FALSE)),"",(VLOOKUP($E226,'A-1 Site Habitat Baseline'!$D$1:$O$258,9,FALSE))))</f>
        <v/>
      </c>
      <c r="L226" s="520" t="str">
        <f>IF(E226="","",IF(ISNA(VLOOKUP($E226,'A-1 Site Habitat Baseline'!$D$1:$O$258,11,FALSE)),"",(VLOOKUP($E226,'A-1 Site Habitat Baseline'!$D$1:$O$258,11,FALSE))))</f>
        <v/>
      </c>
      <c r="M226" s="520" t="str">
        <f>IF(E226="","",IF(ISNA(VLOOKUP($E226,'A-1 Site Habitat Baseline'!$D$1:$O$258,12,FALSE)),"",(VLOOKUP($E226,'A-1 Site Habitat Baseline'!$D$1:$O$258,12,FALSE))))</f>
        <v/>
      </c>
      <c r="N226" s="532" t="str">
        <f>IF(E226="","",IF(ISNA(VLOOKUP($E226,'A-1 Site Habitat Baseline'!$D$1:$X$258,14,FALSE)),"",(VLOOKUP($E226,'A-1 Site Habitat Baseline'!$D$1:$X$258,14,FALSE))))</f>
        <v/>
      </c>
      <c r="O226" s="524" t="str">
        <f>IF(E226="","",IF(ISNA(VLOOKUP($E226,'A-1 Site Habitat Baseline'!$D$1:$X$258,16,FALSE)),"",(VLOOKUP($E226,'A-1 Site Habitat Baseline'!$D$1:$X$258,13,FALSE))))</f>
        <v/>
      </c>
      <c r="P226" s="237" t="str">
        <f>IFERROR(INDEX('G-1 All Habitats'!$AG$3:$AG$15,MATCH(Q226,'G-1 All Habitats'!$AF$3:$AF$15,0)),"")</f>
        <v/>
      </c>
      <c r="Q226" s="238" t="str">
        <f t="shared" si="36"/>
        <v/>
      </c>
      <c r="R226" s="238" t="str">
        <f t="shared" si="37"/>
        <v/>
      </c>
      <c r="S226" s="392" t="str">
        <f>IFERROR(INDEX('G-1 All Habitats'!$B$3:$B$129,MATCH(R226,'G-1 All Habitats'!$A$3:$A$129,0)),"")</f>
        <v/>
      </c>
      <c r="T226" s="498" t="str">
        <f t="shared" si="38"/>
        <v/>
      </c>
      <c r="U226" s="499" t="str">
        <f t="shared" si="39"/>
        <v/>
      </c>
      <c r="V226" s="537" t="str">
        <f t="shared" si="33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79"/>
      <c r="Z226" s="524" t="str">
        <f>IFERROR(INDEX('G-8 Condition Look up'!$A$3:$H$130,MATCH(S226,'G-8 Condition Look up'!$A$3:$A$130,0),MATCH(Y226,'G-8 Condition Look up'!$A$3:$H$3,0)),"")</f>
        <v/>
      </c>
      <c r="AA226" s="71"/>
      <c r="AB226" s="52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9" t="str">
        <f t="shared" si="34"/>
        <v/>
      </c>
      <c r="AE226" s="82"/>
      <c r="AF226" s="82"/>
      <c r="AG226" s="507" t="str">
        <f t="shared" si="40"/>
        <v/>
      </c>
      <c r="AH226" s="521" t="str">
        <f t="shared" si="41"/>
        <v/>
      </c>
      <c r="AI226" s="522" t="str">
        <f>IF(AH226="Check Data","Check Data",IFERROR(VLOOKUP(AH226,'G-4 Temporal multipliers'!$A$4:$C$36,3,FALSE),""))</f>
        <v/>
      </c>
      <c r="AJ226" s="498" t="str">
        <f>IF(S226="","",VLOOKUP(S226,'G-3 Multipliers'!$A$2:$E$129,4,FALSE))</f>
        <v/>
      </c>
      <c r="AK226" s="507" t="str">
        <f t="shared" si="42"/>
        <v/>
      </c>
      <c r="AL226" s="507" t="str">
        <f t="shared" si="43"/>
        <v/>
      </c>
      <c r="AM226" s="540" t="str">
        <f>IFERROR(IF(F226="","",IF(AH226="Check Data ⚠","Check Data ⚠",VLOOKUP(AL226, 'G-3 Multipliers'!$P$2:$Q$6,2,FALSE))),"")</f>
        <v/>
      </c>
      <c r="AN226" s="513" t="str">
        <f t="shared" si="35"/>
        <v/>
      </c>
      <c r="AO226" s="239"/>
      <c r="AP226" s="240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1" t="str">
        <f>'A-1 Site Habitat Baseline'!AL226</f>
        <v/>
      </c>
      <c r="F227" s="520" t="str">
        <f>IF(E227="","",IF(ISNA(VLOOKUP($E227,'A-1 Site Habitat Baseline'!$D$1:$O$258,4,FALSE)),"",(VLOOKUP($E227,'A-1 Site Habitat Baseline'!$D$1:$O$258,4,FALSE))))</f>
        <v/>
      </c>
      <c r="G227" s="520" t="str">
        <f>IF(E227="","",IF(ISNA(VLOOKUP($E227,'A-1 Site Habitat Baseline'!$D$1:$O$258,5,FALSE)),"",(VLOOKUP($E227,'A-1 Site Habitat Baseline'!$D$1:$O$258,5,FALSE))))</f>
        <v/>
      </c>
      <c r="H227" s="520" t="str">
        <f>IF(E227="","",IF(ISNA(VLOOKUP($E227,'A-1 Site Habitat Baseline'!$D$1:$O$258,6,FALSE)),"",(VLOOKUP($E227,'A-1 Site Habitat Baseline'!$D$1:$O$258,6,FALSE))))</f>
        <v/>
      </c>
      <c r="I227" s="520" t="str">
        <f>IF(E227="","",IF(ISNA(VLOOKUP($E227,'A-1 Site Habitat Baseline'!$D$1:$O$258,7,FALSE)),"",(VLOOKUP($E227,'A-1 Site Habitat Baseline'!$D$1:$O$258,7,FALSE))))</f>
        <v/>
      </c>
      <c r="J227" s="520" t="str">
        <f>IF(E227="","",IF(ISNA(VLOOKUP($E227,'A-1 Site Habitat Baseline'!$D$1:$O$258,8,FALSE)),"",(VLOOKUP($E227,'A-1 Site Habitat Baseline'!$D$1:$O$258,8,FALSE))))</f>
        <v/>
      </c>
      <c r="K227" s="520" t="str">
        <f>IF(E227="","",IF(ISNA(VLOOKUP($E227,'A-1 Site Habitat Baseline'!$D$1:$O$258,9,FALSE)),"",(VLOOKUP($E227,'A-1 Site Habitat Baseline'!$D$1:$O$258,9,FALSE))))</f>
        <v/>
      </c>
      <c r="L227" s="520" t="str">
        <f>IF(E227="","",IF(ISNA(VLOOKUP($E227,'A-1 Site Habitat Baseline'!$D$1:$O$258,11,FALSE)),"",(VLOOKUP($E227,'A-1 Site Habitat Baseline'!$D$1:$O$258,11,FALSE))))</f>
        <v/>
      </c>
      <c r="M227" s="520" t="str">
        <f>IF(E227="","",IF(ISNA(VLOOKUP($E227,'A-1 Site Habitat Baseline'!$D$1:$O$258,12,FALSE)),"",(VLOOKUP($E227,'A-1 Site Habitat Baseline'!$D$1:$O$258,12,FALSE))))</f>
        <v/>
      </c>
      <c r="N227" s="532" t="str">
        <f>IF(E227="","",IF(ISNA(VLOOKUP($E227,'A-1 Site Habitat Baseline'!$D$1:$X$258,14,FALSE)),"",(VLOOKUP($E227,'A-1 Site Habitat Baseline'!$D$1:$X$258,14,FALSE))))</f>
        <v/>
      </c>
      <c r="O227" s="524" t="str">
        <f>IF(E227="","",IF(ISNA(VLOOKUP($E227,'A-1 Site Habitat Baseline'!$D$1:$X$258,16,FALSE)),"",(VLOOKUP($E227,'A-1 Site Habitat Baseline'!$D$1:$X$258,13,FALSE))))</f>
        <v/>
      </c>
      <c r="P227" s="237" t="str">
        <f>IFERROR(INDEX('G-1 All Habitats'!$AG$3:$AG$15,MATCH(Q227,'G-1 All Habitats'!$AF$3:$AF$15,0)),"")</f>
        <v/>
      </c>
      <c r="Q227" s="238" t="str">
        <f t="shared" si="36"/>
        <v/>
      </c>
      <c r="R227" s="238" t="str">
        <f t="shared" si="37"/>
        <v/>
      </c>
      <c r="S227" s="392" t="str">
        <f>IFERROR(INDEX('G-1 All Habitats'!$B$3:$B$129,MATCH(R227,'G-1 All Habitats'!$A$3:$A$129,0)),"")</f>
        <v/>
      </c>
      <c r="T227" s="498" t="str">
        <f t="shared" si="38"/>
        <v/>
      </c>
      <c r="U227" s="499" t="str">
        <f t="shared" si="39"/>
        <v/>
      </c>
      <c r="V227" s="537" t="str">
        <f t="shared" si="33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79"/>
      <c r="Z227" s="524" t="str">
        <f>IFERROR(INDEX('G-8 Condition Look up'!$A$3:$H$130,MATCH(S227,'G-8 Condition Look up'!$A$3:$A$130,0),MATCH(Y227,'G-8 Condition Look up'!$A$3:$H$3,0)),"")</f>
        <v/>
      </c>
      <c r="AA227" s="71"/>
      <c r="AB227" s="52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9" t="str">
        <f t="shared" si="34"/>
        <v/>
      </c>
      <c r="AE227" s="82"/>
      <c r="AF227" s="82"/>
      <c r="AG227" s="507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1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2" t="str">
        <f>IF(AH227="Check Data","Check Data",IFERROR(VLOOKUP(AH227,'G-4 Temporal multipliers'!$A$4:$C$36,3,FALSE),""))</f>
        <v/>
      </c>
      <c r="AJ227" s="498" t="str">
        <f>IF(S227="","",VLOOKUP(S227,'G-3 Multipliers'!$A$2:$E$129,4,FALSE))</f>
        <v/>
      </c>
      <c r="AK227" s="507" t="str">
        <f t="shared" si="42"/>
        <v/>
      </c>
      <c r="AL227" s="507" t="str">
        <f>(IF(AND(AK227="Standard difficulty applied",AD227&gt;AE227),AJ227,IF(AND(AK227="Low Difficulty - only applicable if all habitat created before losses ⚠",AE227&gt;=AD227),"Low", AJ227)))</f>
        <v/>
      </c>
      <c r="AM227" s="540" t="str">
        <f>IFERROR(IF(F227="","",IF(AH227="Check Data ⚠","Check Data ⚠",VLOOKUP(AL227, 'G-3 Multipliers'!$P$2:$Q$6,2,FALSE))),"")</f>
        <v/>
      </c>
      <c r="AN227" s="513" t="str">
        <f t="shared" si="35"/>
        <v/>
      </c>
      <c r="AO227" s="239"/>
      <c r="AP227" s="240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1" t="str">
        <f>'A-1 Site Habitat Baseline'!AL227</f>
        <v/>
      </c>
      <c r="F228" s="520" t="str">
        <f>IF(E228="","",IF(ISNA(VLOOKUP($E228,'A-1 Site Habitat Baseline'!$D$1:$O$258,4,FALSE)),"",(VLOOKUP($E228,'A-1 Site Habitat Baseline'!$D$1:$O$258,4,FALSE))))</f>
        <v/>
      </c>
      <c r="G228" s="520" t="str">
        <f>IF(E228="","",IF(ISNA(VLOOKUP($E228,'A-1 Site Habitat Baseline'!$D$1:$O$258,5,FALSE)),"",(VLOOKUP($E228,'A-1 Site Habitat Baseline'!$D$1:$O$258,5,FALSE))))</f>
        <v/>
      </c>
      <c r="H228" s="520" t="str">
        <f>IF(E228="","",IF(ISNA(VLOOKUP($E228,'A-1 Site Habitat Baseline'!$D$1:$O$258,6,FALSE)),"",(VLOOKUP($E228,'A-1 Site Habitat Baseline'!$D$1:$O$258,6,FALSE))))</f>
        <v/>
      </c>
      <c r="I228" s="520" t="str">
        <f>IF(E228="","",IF(ISNA(VLOOKUP($E228,'A-1 Site Habitat Baseline'!$D$1:$O$258,7,FALSE)),"",(VLOOKUP($E228,'A-1 Site Habitat Baseline'!$D$1:$O$258,7,FALSE))))</f>
        <v/>
      </c>
      <c r="J228" s="520" t="str">
        <f>IF(E228="","",IF(ISNA(VLOOKUP($E228,'A-1 Site Habitat Baseline'!$D$1:$O$258,8,FALSE)),"",(VLOOKUP($E228,'A-1 Site Habitat Baseline'!$D$1:$O$258,8,FALSE))))</f>
        <v/>
      </c>
      <c r="K228" s="520" t="str">
        <f>IF(E228="","",IF(ISNA(VLOOKUP($E228,'A-1 Site Habitat Baseline'!$D$1:$O$258,9,FALSE)),"",(VLOOKUP($E228,'A-1 Site Habitat Baseline'!$D$1:$O$258,9,FALSE))))</f>
        <v/>
      </c>
      <c r="L228" s="520" t="str">
        <f>IF(E228="","",IF(ISNA(VLOOKUP($E228,'A-1 Site Habitat Baseline'!$D$1:$O$258,11,FALSE)),"",(VLOOKUP($E228,'A-1 Site Habitat Baseline'!$D$1:$O$258,11,FALSE))))</f>
        <v/>
      </c>
      <c r="M228" s="520" t="str">
        <f>IF(E228="","",IF(ISNA(VLOOKUP($E228,'A-1 Site Habitat Baseline'!$D$1:$O$258,12,FALSE)),"",(VLOOKUP($E228,'A-1 Site Habitat Baseline'!$D$1:$O$258,12,FALSE))))</f>
        <v/>
      </c>
      <c r="N228" s="532" t="str">
        <f>IF(E228="","",IF(ISNA(VLOOKUP($E228,'A-1 Site Habitat Baseline'!$D$1:$X$258,14,FALSE)),"",(VLOOKUP($E228,'A-1 Site Habitat Baseline'!$D$1:$X$258,14,FALSE))))</f>
        <v/>
      </c>
      <c r="O228" s="524" t="str">
        <f>IF(E228="","",IF(ISNA(VLOOKUP($E228,'A-1 Site Habitat Baseline'!$D$1:$X$258,16,FALSE)),"",(VLOOKUP($E228,'A-1 Site Habitat Baseline'!$D$1:$X$258,13,FALSE))))</f>
        <v/>
      </c>
      <c r="P228" s="237" t="str">
        <f>IFERROR(INDEX('G-1 All Habitats'!$AG$3:$AG$15,MATCH(Q228,'G-1 All Habitats'!$AF$3:$AF$15,0)),"")</f>
        <v/>
      </c>
      <c r="Q228" s="238" t="str">
        <f t="shared" si="36"/>
        <v/>
      </c>
      <c r="R228" s="238" t="str">
        <f t="shared" si="37"/>
        <v/>
      </c>
      <c r="S228" s="392" t="str">
        <f>IFERROR(INDEX('G-1 All Habitats'!$B$3:$B$129,MATCH(R228,'G-1 All Habitats'!$A$3:$A$129,0)),"")</f>
        <v/>
      </c>
      <c r="T228" s="498" t="str">
        <f t="shared" si="38"/>
        <v/>
      </c>
      <c r="U228" s="499" t="str">
        <f t="shared" si="39"/>
        <v/>
      </c>
      <c r="V228" s="537" t="str">
        <f t="shared" si="33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79"/>
      <c r="Z228" s="524" t="str">
        <f>IFERROR(INDEX('G-8 Condition Look up'!$A$3:$H$130,MATCH(S228,'G-8 Condition Look up'!$A$3:$A$130,0),MATCH(Y228,'G-8 Condition Look up'!$A$3:$H$3,0)),"")</f>
        <v/>
      </c>
      <c r="AA228" s="71"/>
      <c r="AB228" s="52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9" t="str">
        <f t="shared" si="34"/>
        <v/>
      </c>
      <c r="AE228" s="82"/>
      <c r="AF228" s="82"/>
      <c r="AG228" s="507" t="str">
        <f t="shared" si="40"/>
        <v/>
      </c>
      <c r="AH228" s="521" t="str">
        <f t="shared" si="41"/>
        <v/>
      </c>
      <c r="AI228" s="522" t="str">
        <f>IF(AH228="Check Data","Check Data",IFERROR(VLOOKUP(AH228,'G-4 Temporal multipliers'!$A$4:$C$36,3,FALSE),""))</f>
        <v/>
      </c>
      <c r="AJ228" s="498" t="str">
        <f>IF(S228="","",VLOOKUP(S228,'G-3 Multipliers'!$A$2:$E$129,4,FALSE))</f>
        <v/>
      </c>
      <c r="AK228" s="507" t="str">
        <f t="shared" si="42"/>
        <v/>
      </c>
      <c r="AL228" s="507" t="str">
        <f t="shared" si="43"/>
        <v/>
      </c>
      <c r="AM228" s="540" t="str">
        <f>IFERROR(IF(F228="","",IF(AH228="Check Data ⚠","Check Data ⚠",VLOOKUP(AL228, 'G-3 Multipliers'!$P$2:$Q$6,2,FALSE))),"")</f>
        <v/>
      </c>
      <c r="AN228" s="513" t="str">
        <f t="shared" si="35"/>
        <v/>
      </c>
      <c r="AO228" s="239"/>
      <c r="AP228" s="240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1" t="str">
        <f>'A-1 Site Habitat Baseline'!AL228</f>
        <v/>
      </c>
      <c r="F229" s="520" t="str">
        <f>IF(E229="","",IF(ISNA(VLOOKUP($E229,'A-1 Site Habitat Baseline'!$D$1:$O$258,4,FALSE)),"",(VLOOKUP($E229,'A-1 Site Habitat Baseline'!$D$1:$O$258,4,FALSE))))</f>
        <v/>
      </c>
      <c r="G229" s="520" t="str">
        <f>IF(E229="","",IF(ISNA(VLOOKUP($E229,'A-1 Site Habitat Baseline'!$D$1:$O$258,5,FALSE)),"",(VLOOKUP($E229,'A-1 Site Habitat Baseline'!$D$1:$O$258,5,FALSE))))</f>
        <v/>
      </c>
      <c r="H229" s="520" t="str">
        <f>IF(E229="","",IF(ISNA(VLOOKUP($E229,'A-1 Site Habitat Baseline'!$D$1:$O$258,6,FALSE)),"",(VLOOKUP($E229,'A-1 Site Habitat Baseline'!$D$1:$O$258,6,FALSE))))</f>
        <v/>
      </c>
      <c r="I229" s="520" t="str">
        <f>IF(E229="","",IF(ISNA(VLOOKUP($E229,'A-1 Site Habitat Baseline'!$D$1:$O$258,7,FALSE)),"",(VLOOKUP($E229,'A-1 Site Habitat Baseline'!$D$1:$O$258,7,FALSE))))</f>
        <v/>
      </c>
      <c r="J229" s="520" t="str">
        <f>IF(E229="","",IF(ISNA(VLOOKUP($E229,'A-1 Site Habitat Baseline'!$D$1:$O$258,8,FALSE)),"",(VLOOKUP($E229,'A-1 Site Habitat Baseline'!$D$1:$O$258,8,FALSE))))</f>
        <v/>
      </c>
      <c r="K229" s="520" t="str">
        <f>IF(E229="","",IF(ISNA(VLOOKUP($E229,'A-1 Site Habitat Baseline'!$D$1:$O$258,9,FALSE)),"",(VLOOKUP($E229,'A-1 Site Habitat Baseline'!$D$1:$O$258,9,FALSE))))</f>
        <v/>
      </c>
      <c r="L229" s="520" t="str">
        <f>IF(E229="","",IF(ISNA(VLOOKUP($E229,'A-1 Site Habitat Baseline'!$D$1:$O$258,11,FALSE)),"",(VLOOKUP($E229,'A-1 Site Habitat Baseline'!$D$1:$O$258,11,FALSE))))</f>
        <v/>
      </c>
      <c r="M229" s="520" t="str">
        <f>IF(E229="","",IF(ISNA(VLOOKUP($E229,'A-1 Site Habitat Baseline'!$D$1:$O$258,12,FALSE)),"",(VLOOKUP($E229,'A-1 Site Habitat Baseline'!$D$1:$O$258,12,FALSE))))</f>
        <v/>
      </c>
      <c r="N229" s="532" t="str">
        <f>IF(E229="","",IF(ISNA(VLOOKUP($E229,'A-1 Site Habitat Baseline'!$D$1:$X$258,14,FALSE)),"",(VLOOKUP($E229,'A-1 Site Habitat Baseline'!$D$1:$X$258,14,FALSE))))</f>
        <v/>
      </c>
      <c r="O229" s="524" t="str">
        <f>IF(E229="","",IF(ISNA(VLOOKUP($E229,'A-1 Site Habitat Baseline'!$D$1:$X$258,16,FALSE)),"",(VLOOKUP($E229,'A-1 Site Habitat Baseline'!$D$1:$X$258,13,FALSE))))</f>
        <v/>
      </c>
      <c r="P229" s="237" t="str">
        <f>IFERROR(INDEX('G-1 All Habitats'!$AG$3:$AG$15,MATCH(Q229,'G-1 All Habitats'!$AF$3:$AF$15,0)),"")</f>
        <v/>
      </c>
      <c r="Q229" s="238" t="str">
        <f t="shared" si="36"/>
        <v/>
      </c>
      <c r="R229" s="238" t="str">
        <f t="shared" si="37"/>
        <v/>
      </c>
      <c r="S229" s="392" t="str">
        <f>IFERROR(INDEX('G-1 All Habitats'!$B$3:$B$129,MATCH(R229,'G-1 All Habitats'!$A$3:$A$129,0)),"")</f>
        <v/>
      </c>
      <c r="T229" s="498" t="str">
        <f t="shared" si="38"/>
        <v/>
      </c>
      <c r="U229" s="499" t="str">
        <f t="shared" si="39"/>
        <v/>
      </c>
      <c r="V229" s="537" t="str">
        <f t="shared" si="33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79"/>
      <c r="Z229" s="524" t="str">
        <f>IFERROR(INDEX('G-8 Condition Look up'!$A$3:$H$130,MATCH(S229,'G-8 Condition Look up'!$A$3:$A$130,0),MATCH(Y229,'G-8 Condition Look up'!$A$3:$H$3,0)),"")</f>
        <v/>
      </c>
      <c r="AA229" s="71"/>
      <c r="AB229" s="52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9" t="str">
        <f t="shared" si="34"/>
        <v/>
      </c>
      <c r="AE229" s="82"/>
      <c r="AF229" s="82"/>
      <c r="AG229" s="507" t="str">
        <f t="shared" si="40"/>
        <v/>
      </c>
      <c r="AH229" s="521" t="str">
        <f t="shared" si="41"/>
        <v/>
      </c>
      <c r="AI229" s="522" t="str">
        <f>IF(AH229="Check Data","Check Data",IFERROR(VLOOKUP(AH229,'G-4 Temporal multipliers'!$A$4:$C$36,3,FALSE),""))</f>
        <v/>
      </c>
      <c r="AJ229" s="498" t="str">
        <f>IF(S229="","",VLOOKUP(S229,'G-3 Multipliers'!$A$2:$E$129,4,FALSE))</f>
        <v/>
      </c>
      <c r="AK229" s="507" t="str">
        <f t="shared" si="42"/>
        <v/>
      </c>
      <c r="AL229" s="507" t="str">
        <f t="shared" si="43"/>
        <v/>
      </c>
      <c r="AM229" s="540" t="str">
        <f>IFERROR(IF(F229="","",IF(AH229="Check Data ⚠","Check Data ⚠",VLOOKUP(AL229, 'G-3 Multipliers'!$P$2:$Q$6,2,FALSE))),"")</f>
        <v/>
      </c>
      <c r="AN229" s="513" t="str">
        <f t="shared" si="35"/>
        <v/>
      </c>
      <c r="AO229" s="239"/>
      <c r="AP229" s="240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1" t="str">
        <f>'A-1 Site Habitat Baseline'!AL229</f>
        <v/>
      </c>
      <c r="F230" s="520" t="str">
        <f>IF(E230="","",IF(ISNA(VLOOKUP($E230,'A-1 Site Habitat Baseline'!$D$1:$O$258,4,FALSE)),"",(VLOOKUP($E230,'A-1 Site Habitat Baseline'!$D$1:$O$258,4,FALSE))))</f>
        <v/>
      </c>
      <c r="G230" s="520" t="str">
        <f>IF(E230="","",IF(ISNA(VLOOKUP($E230,'A-1 Site Habitat Baseline'!$D$1:$O$258,5,FALSE)),"",(VLOOKUP($E230,'A-1 Site Habitat Baseline'!$D$1:$O$258,5,FALSE))))</f>
        <v/>
      </c>
      <c r="H230" s="520" t="str">
        <f>IF(E230="","",IF(ISNA(VLOOKUP($E230,'A-1 Site Habitat Baseline'!$D$1:$O$258,6,FALSE)),"",(VLOOKUP($E230,'A-1 Site Habitat Baseline'!$D$1:$O$258,6,FALSE))))</f>
        <v/>
      </c>
      <c r="I230" s="520" t="str">
        <f>IF(E230="","",IF(ISNA(VLOOKUP($E230,'A-1 Site Habitat Baseline'!$D$1:$O$258,7,FALSE)),"",(VLOOKUP($E230,'A-1 Site Habitat Baseline'!$D$1:$O$258,7,FALSE))))</f>
        <v/>
      </c>
      <c r="J230" s="520" t="str">
        <f>IF(E230="","",IF(ISNA(VLOOKUP($E230,'A-1 Site Habitat Baseline'!$D$1:$O$258,8,FALSE)),"",(VLOOKUP($E230,'A-1 Site Habitat Baseline'!$D$1:$O$258,8,FALSE))))</f>
        <v/>
      </c>
      <c r="K230" s="520" t="str">
        <f>IF(E230="","",IF(ISNA(VLOOKUP($E230,'A-1 Site Habitat Baseline'!$D$1:$O$258,9,FALSE)),"",(VLOOKUP($E230,'A-1 Site Habitat Baseline'!$D$1:$O$258,9,FALSE))))</f>
        <v/>
      </c>
      <c r="L230" s="520" t="str">
        <f>IF(E230="","",IF(ISNA(VLOOKUP($E230,'A-1 Site Habitat Baseline'!$D$1:$O$258,11,FALSE)),"",(VLOOKUP($E230,'A-1 Site Habitat Baseline'!$D$1:$O$258,11,FALSE))))</f>
        <v/>
      </c>
      <c r="M230" s="520" t="str">
        <f>IF(E230="","",IF(ISNA(VLOOKUP($E230,'A-1 Site Habitat Baseline'!$D$1:$O$258,12,FALSE)),"",(VLOOKUP($E230,'A-1 Site Habitat Baseline'!$D$1:$O$258,12,FALSE))))</f>
        <v/>
      </c>
      <c r="N230" s="532" t="str">
        <f>IF(E230="","",IF(ISNA(VLOOKUP($E230,'A-1 Site Habitat Baseline'!$D$1:$X$258,14,FALSE)),"",(VLOOKUP($E230,'A-1 Site Habitat Baseline'!$D$1:$X$258,14,FALSE))))</f>
        <v/>
      </c>
      <c r="O230" s="524" t="str">
        <f>IF(E230="","",IF(ISNA(VLOOKUP($E230,'A-1 Site Habitat Baseline'!$D$1:$X$258,16,FALSE)),"",(VLOOKUP($E230,'A-1 Site Habitat Baseline'!$D$1:$X$258,13,FALSE))))</f>
        <v/>
      </c>
      <c r="P230" s="237" t="str">
        <f>IFERROR(INDEX('G-1 All Habitats'!$AG$3:$AG$15,MATCH(Q230,'G-1 All Habitats'!$AF$3:$AF$15,0)),"")</f>
        <v/>
      </c>
      <c r="Q230" s="238" t="str">
        <f t="shared" si="36"/>
        <v/>
      </c>
      <c r="R230" s="238" t="str">
        <f t="shared" si="37"/>
        <v/>
      </c>
      <c r="S230" s="392" t="str">
        <f>IFERROR(INDEX('G-1 All Habitats'!$B$3:$B$129,MATCH(R230,'G-1 All Habitats'!$A$3:$A$129,0)),"")</f>
        <v/>
      </c>
      <c r="T230" s="498" t="str">
        <f t="shared" si="38"/>
        <v/>
      </c>
      <c r="U230" s="499" t="str">
        <f t="shared" si="39"/>
        <v/>
      </c>
      <c r="V230" s="537" t="str">
        <f t="shared" si="33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79"/>
      <c r="Z230" s="524" t="str">
        <f>IFERROR(INDEX('G-8 Condition Look up'!$A$3:$H$130,MATCH(S230,'G-8 Condition Look up'!$A$3:$A$130,0),MATCH(Y230,'G-8 Condition Look up'!$A$3:$H$3,0)),"")</f>
        <v/>
      </c>
      <c r="AA230" s="71"/>
      <c r="AB230" s="52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9" t="str">
        <f t="shared" si="34"/>
        <v/>
      </c>
      <c r="AE230" s="82"/>
      <c r="AF230" s="82"/>
      <c r="AG230" s="507" t="str">
        <f t="shared" si="40"/>
        <v/>
      </c>
      <c r="AH230" s="521" t="str">
        <f t="shared" si="41"/>
        <v/>
      </c>
      <c r="AI230" s="522" t="str">
        <f>IF(AH230="Check Data","Check Data",IFERROR(VLOOKUP(AH230,'G-4 Temporal multipliers'!$A$4:$C$36,3,FALSE),""))</f>
        <v/>
      </c>
      <c r="AJ230" s="498" t="str">
        <f>IF(S230="","",VLOOKUP(S230,'G-3 Multipliers'!$A$2:$E$129,4,FALSE))</f>
        <v/>
      </c>
      <c r="AK230" s="507" t="str">
        <f t="shared" si="42"/>
        <v/>
      </c>
      <c r="AL230" s="507" t="str">
        <f t="shared" si="43"/>
        <v/>
      </c>
      <c r="AM230" s="540" t="str">
        <f>IFERROR(IF(F230="","",IF(AH230="Check Data ⚠","Check Data ⚠",VLOOKUP(AL230, 'G-3 Multipliers'!$P$2:$Q$6,2,FALSE))),"")</f>
        <v/>
      </c>
      <c r="AN230" s="513" t="str">
        <f t="shared" si="35"/>
        <v/>
      </c>
      <c r="AO230" s="239"/>
      <c r="AP230" s="240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1" t="str">
        <f>'A-1 Site Habitat Baseline'!AL230</f>
        <v/>
      </c>
      <c r="F231" s="520" t="str">
        <f>IF(E231="","",IF(ISNA(VLOOKUP($E231,'A-1 Site Habitat Baseline'!$D$1:$O$258,4,FALSE)),"",(VLOOKUP($E231,'A-1 Site Habitat Baseline'!$D$1:$O$258,4,FALSE))))</f>
        <v/>
      </c>
      <c r="G231" s="520" t="str">
        <f>IF(E231="","",IF(ISNA(VLOOKUP($E231,'A-1 Site Habitat Baseline'!$D$1:$O$258,5,FALSE)),"",(VLOOKUP($E231,'A-1 Site Habitat Baseline'!$D$1:$O$258,5,FALSE))))</f>
        <v/>
      </c>
      <c r="H231" s="520" t="str">
        <f>IF(E231="","",IF(ISNA(VLOOKUP($E231,'A-1 Site Habitat Baseline'!$D$1:$O$258,6,FALSE)),"",(VLOOKUP($E231,'A-1 Site Habitat Baseline'!$D$1:$O$258,6,FALSE))))</f>
        <v/>
      </c>
      <c r="I231" s="520" t="str">
        <f>IF(E231="","",IF(ISNA(VLOOKUP($E231,'A-1 Site Habitat Baseline'!$D$1:$O$258,7,FALSE)),"",(VLOOKUP($E231,'A-1 Site Habitat Baseline'!$D$1:$O$258,7,FALSE))))</f>
        <v/>
      </c>
      <c r="J231" s="520" t="str">
        <f>IF(E231="","",IF(ISNA(VLOOKUP($E231,'A-1 Site Habitat Baseline'!$D$1:$O$258,8,FALSE)),"",(VLOOKUP($E231,'A-1 Site Habitat Baseline'!$D$1:$O$258,8,FALSE))))</f>
        <v/>
      </c>
      <c r="K231" s="520" t="str">
        <f>IF(E231="","",IF(ISNA(VLOOKUP($E231,'A-1 Site Habitat Baseline'!$D$1:$O$258,9,FALSE)),"",(VLOOKUP($E231,'A-1 Site Habitat Baseline'!$D$1:$O$258,9,FALSE))))</f>
        <v/>
      </c>
      <c r="L231" s="520" t="str">
        <f>IF(E231="","",IF(ISNA(VLOOKUP($E231,'A-1 Site Habitat Baseline'!$D$1:$O$258,11,FALSE)),"",(VLOOKUP($E231,'A-1 Site Habitat Baseline'!$D$1:$O$258,11,FALSE))))</f>
        <v/>
      </c>
      <c r="M231" s="520" t="str">
        <f>IF(E231="","",IF(ISNA(VLOOKUP($E231,'A-1 Site Habitat Baseline'!$D$1:$O$258,12,FALSE)),"",(VLOOKUP($E231,'A-1 Site Habitat Baseline'!$D$1:$O$258,12,FALSE))))</f>
        <v/>
      </c>
      <c r="N231" s="532" t="str">
        <f>IF(E231="","",IF(ISNA(VLOOKUP($E231,'A-1 Site Habitat Baseline'!$D$1:$X$258,14,FALSE)),"",(VLOOKUP($E231,'A-1 Site Habitat Baseline'!$D$1:$X$258,14,FALSE))))</f>
        <v/>
      </c>
      <c r="O231" s="524" t="str">
        <f>IF(E231="","",IF(ISNA(VLOOKUP($E231,'A-1 Site Habitat Baseline'!$D$1:$X$258,16,FALSE)),"",(VLOOKUP($E231,'A-1 Site Habitat Baseline'!$D$1:$X$258,13,FALSE))))</f>
        <v/>
      </c>
      <c r="P231" s="237" t="str">
        <f>IFERROR(INDEX('G-1 All Habitats'!$AG$3:$AG$15,MATCH(Q231,'G-1 All Habitats'!$AF$3:$AF$15,0)),"")</f>
        <v/>
      </c>
      <c r="Q231" s="238" t="str">
        <f t="shared" si="36"/>
        <v/>
      </c>
      <c r="R231" s="238" t="str">
        <f t="shared" si="37"/>
        <v/>
      </c>
      <c r="S231" s="392" t="str">
        <f>IFERROR(INDEX('G-1 All Habitats'!$B$3:$B$129,MATCH(R231,'G-1 All Habitats'!$A$3:$A$129,0)),"")</f>
        <v/>
      </c>
      <c r="T231" s="498" t="str">
        <f t="shared" si="38"/>
        <v/>
      </c>
      <c r="U231" s="499" t="str">
        <f t="shared" si="39"/>
        <v/>
      </c>
      <c r="V231" s="537" t="str">
        <f t="shared" si="33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79"/>
      <c r="Z231" s="524" t="str">
        <f>IFERROR(INDEX('G-8 Condition Look up'!$A$3:$H$130,MATCH(S231,'G-8 Condition Look up'!$A$3:$A$130,0),MATCH(Y231,'G-8 Condition Look up'!$A$3:$H$3,0)),"")</f>
        <v/>
      </c>
      <c r="AA231" s="71"/>
      <c r="AB231" s="52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9" t="str">
        <f t="shared" si="34"/>
        <v/>
      </c>
      <c r="AE231" s="82"/>
      <c r="AF231" s="82"/>
      <c r="AG231" s="507" t="str">
        <f t="shared" si="40"/>
        <v/>
      </c>
      <c r="AH231" s="521" t="str">
        <f t="shared" si="41"/>
        <v/>
      </c>
      <c r="AI231" s="522" t="str">
        <f>IF(AH231="Check Data","Check Data",IFERROR(VLOOKUP(AH231,'G-4 Temporal multipliers'!$A$4:$C$36,3,FALSE),""))</f>
        <v/>
      </c>
      <c r="AJ231" s="498" t="str">
        <f>IF(S231="","",VLOOKUP(S231,'G-3 Multipliers'!$A$2:$E$129,4,FALSE))</f>
        <v/>
      </c>
      <c r="AK231" s="507" t="str">
        <f t="shared" si="42"/>
        <v/>
      </c>
      <c r="AL231" s="507" t="str">
        <f t="shared" si="43"/>
        <v/>
      </c>
      <c r="AM231" s="540" t="str">
        <f>IFERROR(IF(F231="","",IF(AH231="Check Data ⚠","Check Data ⚠",VLOOKUP(AL231, 'G-3 Multipliers'!$P$2:$Q$6,2,FALSE))),"")</f>
        <v/>
      </c>
      <c r="AN231" s="513" t="str">
        <f t="shared" si="35"/>
        <v/>
      </c>
      <c r="AO231" s="239"/>
      <c r="AP231" s="240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1" t="str">
        <f>'A-1 Site Habitat Baseline'!AL231</f>
        <v/>
      </c>
      <c r="F232" s="520" t="str">
        <f>IF(E232="","",IF(ISNA(VLOOKUP($E232,'A-1 Site Habitat Baseline'!$D$1:$O$258,4,FALSE)),"",(VLOOKUP($E232,'A-1 Site Habitat Baseline'!$D$1:$O$258,4,FALSE))))</f>
        <v/>
      </c>
      <c r="G232" s="520" t="str">
        <f>IF(E232="","",IF(ISNA(VLOOKUP($E232,'A-1 Site Habitat Baseline'!$D$1:$O$258,5,FALSE)),"",(VLOOKUP($E232,'A-1 Site Habitat Baseline'!$D$1:$O$258,5,FALSE))))</f>
        <v/>
      </c>
      <c r="H232" s="520" t="str">
        <f>IF(E232="","",IF(ISNA(VLOOKUP($E232,'A-1 Site Habitat Baseline'!$D$1:$O$258,6,FALSE)),"",(VLOOKUP($E232,'A-1 Site Habitat Baseline'!$D$1:$O$258,6,FALSE))))</f>
        <v/>
      </c>
      <c r="I232" s="520" t="str">
        <f>IF(E232="","",IF(ISNA(VLOOKUP($E232,'A-1 Site Habitat Baseline'!$D$1:$O$258,7,FALSE)),"",(VLOOKUP($E232,'A-1 Site Habitat Baseline'!$D$1:$O$258,7,FALSE))))</f>
        <v/>
      </c>
      <c r="J232" s="520" t="str">
        <f>IF(E232="","",IF(ISNA(VLOOKUP($E232,'A-1 Site Habitat Baseline'!$D$1:$O$258,8,FALSE)),"",(VLOOKUP($E232,'A-1 Site Habitat Baseline'!$D$1:$O$258,8,FALSE))))</f>
        <v/>
      </c>
      <c r="K232" s="520" t="str">
        <f>IF(E232="","",IF(ISNA(VLOOKUP($E232,'A-1 Site Habitat Baseline'!$D$1:$O$258,9,FALSE)),"",(VLOOKUP($E232,'A-1 Site Habitat Baseline'!$D$1:$O$258,9,FALSE))))</f>
        <v/>
      </c>
      <c r="L232" s="520" t="str">
        <f>IF(E232="","",IF(ISNA(VLOOKUP($E232,'A-1 Site Habitat Baseline'!$D$1:$O$258,11,FALSE)),"",(VLOOKUP($E232,'A-1 Site Habitat Baseline'!$D$1:$O$258,11,FALSE))))</f>
        <v/>
      </c>
      <c r="M232" s="520" t="str">
        <f>IF(E232="","",IF(ISNA(VLOOKUP($E232,'A-1 Site Habitat Baseline'!$D$1:$O$258,12,FALSE)),"",(VLOOKUP($E232,'A-1 Site Habitat Baseline'!$D$1:$O$258,12,FALSE))))</f>
        <v/>
      </c>
      <c r="N232" s="532" t="str">
        <f>IF(E232="","",IF(ISNA(VLOOKUP($E232,'A-1 Site Habitat Baseline'!$D$1:$X$258,14,FALSE)),"",(VLOOKUP($E232,'A-1 Site Habitat Baseline'!$D$1:$X$258,14,FALSE))))</f>
        <v/>
      </c>
      <c r="O232" s="524" t="str">
        <f>IF(E232="","",IF(ISNA(VLOOKUP($E232,'A-1 Site Habitat Baseline'!$D$1:$X$258,16,FALSE)),"",(VLOOKUP($E232,'A-1 Site Habitat Baseline'!$D$1:$X$258,13,FALSE))))</f>
        <v/>
      </c>
      <c r="P232" s="237" t="str">
        <f>IFERROR(INDEX('G-1 All Habitats'!$AG$3:$AG$15,MATCH(Q232,'G-1 All Habitats'!$AF$3:$AF$15,0)),"")</f>
        <v/>
      </c>
      <c r="Q232" s="238" t="str">
        <f t="shared" si="36"/>
        <v/>
      </c>
      <c r="R232" s="238" t="str">
        <f t="shared" si="37"/>
        <v/>
      </c>
      <c r="S232" s="392" t="str">
        <f>IFERROR(INDEX('G-1 All Habitats'!$B$3:$B$129,MATCH(R232,'G-1 All Habitats'!$A$3:$A$129,0)),"")</f>
        <v/>
      </c>
      <c r="T232" s="498" t="str">
        <f t="shared" si="38"/>
        <v/>
      </c>
      <c r="U232" s="499" t="str">
        <f t="shared" si="39"/>
        <v/>
      </c>
      <c r="V232" s="537" t="str">
        <f t="shared" si="33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79"/>
      <c r="Z232" s="524" t="str">
        <f>IFERROR(INDEX('G-8 Condition Look up'!$A$3:$H$130,MATCH(S232,'G-8 Condition Look up'!$A$3:$A$130,0),MATCH(Y232,'G-8 Condition Look up'!$A$3:$H$3,0)),"")</f>
        <v/>
      </c>
      <c r="AA232" s="71"/>
      <c r="AB232" s="52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9" t="str">
        <f t="shared" si="34"/>
        <v/>
      </c>
      <c r="AE232" s="82"/>
      <c r="AF232" s="82"/>
      <c r="AG232" s="507" t="str">
        <f t="shared" si="40"/>
        <v/>
      </c>
      <c r="AH232" s="521" t="str">
        <f t="shared" si="41"/>
        <v/>
      </c>
      <c r="AI232" s="522" t="str">
        <f>IF(AH232="Check Data","Check Data",IFERROR(VLOOKUP(AH232,'G-4 Temporal multipliers'!$A$4:$C$36,3,FALSE),""))</f>
        <v/>
      </c>
      <c r="AJ232" s="498" t="str">
        <f>IF(S232="","",VLOOKUP(S232,'G-3 Multipliers'!$A$2:$E$129,4,FALSE))</f>
        <v/>
      </c>
      <c r="AK232" s="507" t="str">
        <f t="shared" si="42"/>
        <v/>
      </c>
      <c r="AL232" s="507" t="str">
        <f t="shared" si="43"/>
        <v/>
      </c>
      <c r="AM232" s="540" t="str">
        <f>IFERROR(IF(F232="","",IF(AH232="Check Data ⚠","Check Data ⚠",VLOOKUP(AL232, 'G-3 Multipliers'!$P$2:$Q$6,2,FALSE))),"")</f>
        <v/>
      </c>
      <c r="AN232" s="513" t="str">
        <f t="shared" si="35"/>
        <v/>
      </c>
      <c r="AO232" s="239"/>
      <c r="AP232" s="240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1" t="str">
        <f>'A-1 Site Habitat Baseline'!AL232</f>
        <v/>
      </c>
      <c r="F233" s="520" t="str">
        <f>IF(E233="","",IF(ISNA(VLOOKUP($E233,'A-1 Site Habitat Baseline'!$D$1:$O$258,4,FALSE)),"",(VLOOKUP($E233,'A-1 Site Habitat Baseline'!$D$1:$O$258,4,FALSE))))</f>
        <v/>
      </c>
      <c r="G233" s="520" t="str">
        <f>IF(E233="","",IF(ISNA(VLOOKUP($E233,'A-1 Site Habitat Baseline'!$D$1:$O$258,5,FALSE)),"",(VLOOKUP($E233,'A-1 Site Habitat Baseline'!$D$1:$O$258,5,FALSE))))</f>
        <v/>
      </c>
      <c r="H233" s="520" t="str">
        <f>IF(E233="","",IF(ISNA(VLOOKUP($E233,'A-1 Site Habitat Baseline'!$D$1:$O$258,6,FALSE)),"",(VLOOKUP($E233,'A-1 Site Habitat Baseline'!$D$1:$O$258,6,FALSE))))</f>
        <v/>
      </c>
      <c r="I233" s="520" t="str">
        <f>IF(E233="","",IF(ISNA(VLOOKUP($E233,'A-1 Site Habitat Baseline'!$D$1:$O$258,7,FALSE)),"",(VLOOKUP($E233,'A-1 Site Habitat Baseline'!$D$1:$O$258,7,FALSE))))</f>
        <v/>
      </c>
      <c r="J233" s="520" t="str">
        <f>IF(E233="","",IF(ISNA(VLOOKUP($E233,'A-1 Site Habitat Baseline'!$D$1:$O$258,8,FALSE)),"",(VLOOKUP($E233,'A-1 Site Habitat Baseline'!$D$1:$O$258,8,FALSE))))</f>
        <v/>
      </c>
      <c r="K233" s="520" t="str">
        <f>IF(E233="","",IF(ISNA(VLOOKUP($E233,'A-1 Site Habitat Baseline'!$D$1:$O$258,9,FALSE)),"",(VLOOKUP($E233,'A-1 Site Habitat Baseline'!$D$1:$O$258,9,FALSE))))</f>
        <v/>
      </c>
      <c r="L233" s="520" t="str">
        <f>IF(E233="","",IF(ISNA(VLOOKUP($E233,'A-1 Site Habitat Baseline'!$D$1:$O$258,11,FALSE)),"",(VLOOKUP($E233,'A-1 Site Habitat Baseline'!$D$1:$O$258,11,FALSE))))</f>
        <v/>
      </c>
      <c r="M233" s="520" t="str">
        <f>IF(E233="","",IF(ISNA(VLOOKUP($E233,'A-1 Site Habitat Baseline'!$D$1:$O$258,12,FALSE)),"",(VLOOKUP($E233,'A-1 Site Habitat Baseline'!$D$1:$O$258,12,FALSE))))</f>
        <v/>
      </c>
      <c r="N233" s="532" t="str">
        <f>IF(E233="","",IF(ISNA(VLOOKUP($E233,'A-1 Site Habitat Baseline'!$D$1:$X$258,14,FALSE)),"",(VLOOKUP($E233,'A-1 Site Habitat Baseline'!$D$1:$X$258,14,FALSE))))</f>
        <v/>
      </c>
      <c r="O233" s="524" t="str">
        <f>IF(E233="","",IF(ISNA(VLOOKUP($E233,'A-1 Site Habitat Baseline'!$D$1:$X$258,16,FALSE)),"",(VLOOKUP($E233,'A-1 Site Habitat Baseline'!$D$1:$X$258,13,FALSE))))</f>
        <v/>
      </c>
      <c r="P233" s="237" t="str">
        <f>IFERROR(INDEX('G-1 All Habitats'!$AG$3:$AG$15,MATCH(Q233,'G-1 All Habitats'!$AF$3:$AF$15,0)),"")</f>
        <v/>
      </c>
      <c r="Q233" s="238" t="str">
        <f t="shared" si="36"/>
        <v/>
      </c>
      <c r="R233" s="238" t="str">
        <f t="shared" si="37"/>
        <v/>
      </c>
      <c r="S233" s="392" t="str">
        <f>IFERROR(INDEX('G-1 All Habitats'!$B$3:$B$129,MATCH(R233,'G-1 All Habitats'!$A$3:$A$129,0)),"")</f>
        <v/>
      </c>
      <c r="T233" s="498" t="str">
        <f t="shared" si="38"/>
        <v/>
      </c>
      <c r="U233" s="499" t="str">
        <f t="shared" si="39"/>
        <v/>
      </c>
      <c r="V233" s="537" t="str">
        <f t="shared" si="33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79"/>
      <c r="Z233" s="524" t="str">
        <f>IFERROR(INDEX('G-8 Condition Look up'!$A$3:$H$130,MATCH(S233,'G-8 Condition Look up'!$A$3:$A$130,0),MATCH(Y233,'G-8 Condition Look up'!$A$3:$H$3,0)),"")</f>
        <v/>
      </c>
      <c r="AA233" s="71"/>
      <c r="AB233" s="52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9" t="str">
        <f t="shared" si="34"/>
        <v/>
      </c>
      <c r="AE233" s="82"/>
      <c r="AF233" s="82"/>
      <c r="AG233" s="507" t="str">
        <f t="shared" si="40"/>
        <v/>
      </c>
      <c r="AH233" s="521" t="str">
        <f t="shared" si="41"/>
        <v/>
      </c>
      <c r="AI233" s="522" t="str">
        <f>IF(AH233="Check Data","Check Data",IFERROR(VLOOKUP(AH233,'G-4 Temporal multipliers'!$A$4:$C$36,3,FALSE),""))</f>
        <v/>
      </c>
      <c r="AJ233" s="498" t="str">
        <f>IF(S233="","",VLOOKUP(S233,'G-3 Multipliers'!$A$2:$E$129,4,FALSE))</f>
        <v/>
      </c>
      <c r="AK233" s="507" t="str">
        <f t="shared" si="42"/>
        <v/>
      </c>
      <c r="AL233" s="507" t="str">
        <f t="shared" si="43"/>
        <v/>
      </c>
      <c r="AM233" s="540" t="str">
        <f>IFERROR(IF(F233="","",IF(AH233="Check Data ⚠","Check Data ⚠",VLOOKUP(AL233, 'G-3 Multipliers'!$P$2:$Q$6,2,FALSE))),"")</f>
        <v/>
      </c>
      <c r="AN233" s="513" t="str">
        <f t="shared" si="35"/>
        <v/>
      </c>
      <c r="AO233" s="239"/>
      <c r="AP233" s="240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1" t="str">
        <f>'A-1 Site Habitat Baseline'!AL233</f>
        <v/>
      </c>
      <c r="F234" s="520" t="str">
        <f>IF(E234="","",IF(ISNA(VLOOKUP($E234,'A-1 Site Habitat Baseline'!$D$1:$O$258,4,FALSE)),"",(VLOOKUP($E234,'A-1 Site Habitat Baseline'!$D$1:$O$258,4,FALSE))))</f>
        <v/>
      </c>
      <c r="G234" s="520" t="str">
        <f>IF(E234="","",IF(ISNA(VLOOKUP($E234,'A-1 Site Habitat Baseline'!$D$1:$O$258,5,FALSE)),"",(VLOOKUP($E234,'A-1 Site Habitat Baseline'!$D$1:$O$258,5,FALSE))))</f>
        <v/>
      </c>
      <c r="H234" s="520" t="str">
        <f>IF(E234="","",IF(ISNA(VLOOKUP($E234,'A-1 Site Habitat Baseline'!$D$1:$O$258,6,FALSE)),"",(VLOOKUP($E234,'A-1 Site Habitat Baseline'!$D$1:$O$258,6,FALSE))))</f>
        <v/>
      </c>
      <c r="I234" s="520" t="str">
        <f>IF(E234="","",IF(ISNA(VLOOKUP($E234,'A-1 Site Habitat Baseline'!$D$1:$O$258,7,FALSE)),"",(VLOOKUP($E234,'A-1 Site Habitat Baseline'!$D$1:$O$258,7,FALSE))))</f>
        <v/>
      </c>
      <c r="J234" s="520" t="str">
        <f>IF(E234="","",IF(ISNA(VLOOKUP($E234,'A-1 Site Habitat Baseline'!$D$1:$O$258,8,FALSE)),"",(VLOOKUP($E234,'A-1 Site Habitat Baseline'!$D$1:$O$258,8,FALSE))))</f>
        <v/>
      </c>
      <c r="K234" s="520" t="str">
        <f>IF(E234="","",IF(ISNA(VLOOKUP($E234,'A-1 Site Habitat Baseline'!$D$1:$O$258,9,FALSE)),"",(VLOOKUP($E234,'A-1 Site Habitat Baseline'!$D$1:$O$258,9,FALSE))))</f>
        <v/>
      </c>
      <c r="L234" s="520" t="str">
        <f>IF(E234="","",IF(ISNA(VLOOKUP($E234,'A-1 Site Habitat Baseline'!$D$1:$O$258,11,FALSE)),"",(VLOOKUP($E234,'A-1 Site Habitat Baseline'!$D$1:$O$258,11,FALSE))))</f>
        <v/>
      </c>
      <c r="M234" s="520" t="str">
        <f>IF(E234="","",IF(ISNA(VLOOKUP($E234,'A-1 Site Habitat Baseline'!$D$1:$O$258,12,FALSE)),"",(VLOOKUP($E234,'A-1 Site Habitat Baseline'!$D$1:$O$258,12,FALSE))))</f>
        <v/>
      </c>
      <c r="N234" s="532" t="str">
        <f>IF(E234="","",IF(ISNA(VLOOKUP($E234,'A-1 Site Habitat Baseline'!$D$1:$X$258,14,FALSE)),"",(VLOOKUP($E234,'A-1 Site Habitat Baseline'!$D$1:$X$258,14,FALSE))))</f>
        <v/>
      </c>
      <c r="O234" s="524" t="str">
        <f>IF(E234="","",IF(ISNA(VLOOKUP($E234,'A-1 Site Habitat Baseline'!$D$1:$X$258,16,FALSE)),"",(VLOOKUP($E234,'A-1 Site Habitat Baseline'!$D$1:$X$258,13,FALSE))))</f>
        <v/>
      </c>
      <c r="P234" s="237" t="str">
        <f>IFERROR(INDEX('G-1 All Habitats'!$AG$3:$AG$15,MATCH(Q234,'G-1 All Habitats'!$AF$3:$AF$15,0)),"")</f>
        <v/>
      </c>
      <c r="Q234" s="238" t="str">
        <f t="shared" si="36"/>
        <v/>
      </c>
      <c r="R234" s="238" t="str">
        <f t="shared" si="37"/>
        <v/>
      </c>
      <c r="S234" s="392" t="str">
        <f>IFERROR(INDEX('G-1 All Habitats'!$B$3:$B$129,MATCH(R234,'G-1 All Habitats'!$A$3:$A$129,0)),"")</f>
        <v/>
      </c>
      <c r="T234" s="498" t="str">
        <f t="shared" si="38"/>
        <v/>
      </c>
      <c r="U234" s="499" t="str">
        <f t="shared" si="39"/>
        <v/>
      </c>
      <c r="V234" s="537" t="str">
        <f t="shared" si="33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79"/>
      <c r="Z234" s="524" t="str">
        <f>IFERROR(INDEX('G-8 Condition Look up'!$A$3:$H$130,MATCH(S234,'G-8 Condition Look up'!$A$3:$A$130,0),MATCH(Y234,'G-8 Condition Look up'!$A$3:$H$3,0)),"")</f>
        <v/>
      </c>
      <c r="AA234" s="71"/>
      <c r="AB234" s="52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9" t="str">
        <f t="shared" si="34"/>
        <v/>
      </c>
      <c r="AE234" s="82"/>
      <c r="AF234" s="82"/>
      <c r="AG234" s="507" t="str">
        <f t="shared" si="40"/>
        <v/>
      </c>
      <c r="AH234" s="521" t="str">
        <f t="shared" si="41"/>
        <v/>
      </c>
      <c r="AI234" s="522" t="str">
        <f>IF(AH234="Check Data","Check Data",IFERROR(VLOOKUP(AH234,'G-4 Temporal multipliers'!$A$4:$C$36,3,FALSE),""))</f>
        <v/>
      </c>
      <c r="AJ234" s="498" t="str">
        <f>IF(S234="","",VLOOKUP(S234,'G-3 Multipliers'!$A$2:$E$129,4,FALSE))</f>
        <v/>
      </c>
      <c r="AK234" s="507" t="str">
        <f t="shared" si="42"/>
        <v/>
      </c>
      <c r="AL234" s="507" t="str">
        <f t="shared" si="43"/>
        <v/>
      </c>
      <c r="AM234" s="540" t="str">
        <f>IFERROR(IF(F234="","",IF(AH234="Check Data ⚠","Check Data ⚠",VLOOKUP(AL234, 'G-3 Multipliers'!$P$2:$Q$6,2,FALSE))),"")</f>
        <v/>
      </c>
      <c r="AN234" s="513" t="str">
        <f t="shared" si="35"/>
        <v/>
      </c>
      <c r="AO234" s="239"/>
      <c r="AP234" s="240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1" t="str">
        <f>'A-1 Site Habitat Baseline'!AL234</f>
        <v/>
      </c>
      <c r="F235" s="520" t="str">
        <f>IF(E235="","",IF(ISNA(VLOOKUP($E235,'A-1 Site Habitat Baseline'!$D$1:$O$258,4,FALSE)),"",(VLOOKUP($E235,'A-1 Site Habitat Baseline'!$D$1:$O$258,4,FALSE))))</f>
        <v/>
      </c>
      <c r="G235" s="520" t="str">
        <f>IF(E235="","",IF(ISNA(VLOOKUP($E235,'A-1 Site Habitat Baseline'!$D$1:$O$258,5,FALSE)),"",(VLOOKUP($E235,'A-1 Site Habitat Baseline'!$D$1:$O$258,5,FALSE))))</f>
        <v/>
      </c>
      <c r="H235" s="520" t="str">
        <f>IF(E235="","",IF(ISNA(VLOOKUP($E235,'A-1 Site Habitat Baseline'!$D$1:$O$258,6,FALSE)),"",(VLOOKUP($E235,'A-1 Site Habitat Baseline'!$D$1:$O$258,6,FALSE))))</f>
        <v/>
      </c>
      <c r="I235" s="520" t="str">
        <f>IF(E235="","",IF(ISNA(VLOOKUP($E235,'A-1 Site Habitat Baseline'!$D$1:$O$258,7,FALSE)),"",(VLOOKUP($E235,'A-1 Site Habitat Baseline'!$D$1:$O$258,7,FALSE))))</f>
        <v/>
      </c>
      <c r="J235" s="520" t="str">
        <f>IF(E235="","",IF(ISNA(VLOOKUP($E235,'A-1 Site Habitat Baseline'!$D$1:$O$258,8,FALSE)),"",(VLOOKUP($E235,'A-1 Site Habitat Baseline'!$D$1:$O$258,8,FALSE))))</f>
        <v/>
      </c>
      <c r="K235" s="520" t="str">
        <f>IF(E235="","",IF(ISNA(VLOOKUP($E235,'A-1 Site Habitat Baseline'!$D$1:$O$258,9,FALSE)),"",(VLOOKUP($E235,'A-1 Site Habitat Baseline'!$D$1:$O$258,9,FALSE))))</f>
        <v/>
      </c>
      <c r="L235" s="520" t="str">
        <f>IF(E235="","",IF(ISNA(VLOOKUP($E235,'A-1 Site Habitat Baseline'!$D$1:$O$258,11,FALSE)),"",(VLOOKUP($E235,'A-1 Site Habitat Baseline'!$D$1:$O$258,11,FALSE))))</f>
        <v/>
      </c>
      <c r="M235" s="520" t="str">
        <f>IF(E235="","",IF(ISNA(VLOOKUP($E235,'A-1 Site Habitat Baseline'!$D$1:$O$258,12,FALSE)),"",(VLOOKUP($E235,'A-1 Site Habitat Baseline'!$D$1:$O$258,12,FALSE))))</f>
        <v/>
      </c>
      <c r="N235" s="532" t="str">
        <f>IF(E235="","",IF(ISNA(VLOOKUP($E235,'A-1 Site Habitat Baseline'!$D$1:$X$258,14,FALSE)),"",(VLOOKUP($E235,'A-1 Site Habitat Baseline'!$D$1:$X$258,14,FALSE))))</f>
        <v/>
      </c>
      <c r="O235" s="524" t="str">
        <f>IF(E235="","",IF(ISNA(VLOOKUP($E235,'A-1 Site Habitat Baseline'!$D$1:$X$258,16,FALSE)),"",(VLOOKUP($E235,'A-1 Site Habitat Baseline'!$D$1:$X$258,13,FALSE))))</f>
        <v/>
      </c>
      <c r="P235" s="237" t="str">
        <f>IFERROR(INDEX('G-1 All Habitats'!$AG$3:$AG$15,MATCH(Q235,'G-1 All Habitats'!$AF$3:$AF$15,0)),"")</f>
        <v/>
      </c>
      <c r="Q235" s="238" t="str">
        <f t="shared" si="36"/>
        <v/>
      </c>
      <c r="R235" s="238" t="str">
        <f t="shared" si="37"/>
        <v/>
      </c>
      <c r="S235" s="392" t="str">
        <f>IFERROR(INDEX('G-1 All Habitats'!$B$3:$B$129,MATCH(R235,'G-1 All Habitats'!$A$3:$A$129,0)),"")</f>
        <v/>
      </c>
      <c r="T235" s="498" t="str">
        <f t="shared" si="38"/>
        <v/>
      </c>
      <c r="U235" s="499" t="str">
        <f t="shared" si="39"/>
        <v/>
      </c>
      <c r="V235" s="537" t="str">
        <f t="shared" si="33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79"/>
      <c r="Z235" s="524" t="str">
        <f>IFERROR(INDEX('G-8 Condition Look up'!$A$3:$H$130,MATCH(S235,'G-8 Condition Look up'!$A$3:$A$130,0),MATCH(Y235,'G-8 Condition Look up'!$A$3:$H$3,0)),"")</f>
        <v/>
      </c>
      <c r="AA235" s="71"/>
      <c r="AB235" s="52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9" t="str">
        <f t="shared" si="34"/>
        <v/>
      </c>
      <c r="AE235" s="82"/>
      <c r="AF235" s="82"/>
      <c r="AG235" s="507" t="str">
        <f t="shared" si="40"/>
        <v/>
      </c>
      <c r="AH235" s="521" t="str">
        <f t="shared" si="41"/>
        <v/>
      </c>
      <c r="AI235" s="522" t="str">
        <f>IF(AH235="Check Data","Check Data",IFERROR(VLOOKUP(AH235,'G-4 Temporal multipliers'!$A$4:$C$36,3,FALSE),""))</f>
        <v/>
      </c>
      <c r="AJ235" s="498" t="str">
        <f>IF(S235="","",VLOOKUP(S235,'G-3 Multipliers'!$A$2:$E$129,4,FALSE))</f>
        <v/>
      </c>
      <c r="AK235" s="507" t="str">
        <f t="shared" si="42"/>
        <v/>
      </c>
      <c r="AL235" s="507" t="str">
        <f t="shared" si="43"/>
        <v/>
      </c>
      <c r="AM235" s="540" t="str">
        <f>IFERROR(IF(F235="","",IF(AH235="Check Data ⚠","Check Data ⚠",VLOOKUP(AL235, 'G-3 Multipliers'!$P$2:$Q$6,2,FALSE))),"")</f>
        <v/>
      </c>
      <c r="AN235" s="513" t="str">
        <f t="shared" si="35"/>
        <v/>
      </c>
      <c r="AO235" s="239"/>
      <c r="AP235" s="240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1" t="str">
        <f>'A-1 Site Habitat Baseline'!AL235</f>
        <v/>
      </c>
      <c r="F236" s="520" t="str">
        <f>IF(E236="","",IF(ISNA(VLOOKUP($E236,'A-1 Site Habitat Baseline'!$D$1:$O$258,4,FALSE)),"",(VLOOKUP($E236,'A-1 Site Habitat Baseline'!$D$1:$O$258,4,FALSE))))</f>
        <v/>
      </c>
      <c r="G236" s="520" t="str">
        <f>IF(E236="","",IF(ISNA(VLOOKUP($E236,'A-1 Site Habitat Baseline'!$D$1:$O$258,5,FALSE)),"",(VLOOKUP($E236,'A-1 Site Habitat Baseline'!$D$1:$O$258,5,FALSE))))</f>
        <v/>
      </c>
      <c r="H236" s="520" t="str">
        <f>IF(E236="","",IF(ISNA(VLOOKUP($E236,'A-1 Site Habitat Baseline'!$D$1:$O$258,6,FALSE)),"",(VLOOKUP($E236,'A-1 Site Habitat Baseline'!$D$1:$O$258,6,FALSE))))</f>
        <v/>
      </c>
      <c r="I236" s="520" t="str">
        <f>IF(E236="","",IF(ISNA(VLOOKUP($E236,'A-1 Site Habitat Baseline'!$D$1:$O$258,7,FALSE)),"",(VLOOKUP($E236,'A-1 Site Habitat Baseline'!$D$1:$O$258,7,FALSE))))</f>
        <v/>
      </c>
      <c r="J236" s="520" t="str">
        <f>IF(E236="","",IF(ISNA(VLOOKUP($E236,'A-1 Site Habitat Baseline'!$D$1:$O$258,8,FALSE)),"",(VLOOKUP($E236,'A-1 Site Habitat Baseline'!$D$1:$O$258,8,FALSE))))</f>
        <v/>
      </c>
      <c r="K236" s="520" t="str">
        <f>IF(E236="","",IF(ISNA(VLOOKUP($E236,'A-1 Site Habitat Baseline'!$D$1:$O$258,9,FALSE)),"",(VLOOKUP($E236,'A-1 Site Habitat Baseline'!$D$1:$O$258,9,FALSE))))</f>
        <v/>
      </c>
      <c r="L236" s="520" t="str">
        <f>IF(E236="","",IF(ISNA(VLOOKUP($E236,'A-1 Site Habitat Baseline'!$D$1:$O$258,11,FALSE)),"",(VLOOKUP($E236,'A-1 Site Habitat Baseline'!$D$1:$O$258,11,FALSE))))</f>
        <v/>
      </c>
      <c r="M236" s="520" t="str">
        <f>IF(E236="","",IF(ISNA(VLOOKUP($E236,'A-1 Site Habitat Baseline'!$D$1:$O$258,12,FALSE)),"",(VLOOKUP($E236,'A-1 Site Habitat Baseline'!$D$1:$O$258,12,FALSE))))</f>
        <v/>
      </c>
      <c r="N236" s="532" t="str">
        <f>IF(E236="","",IF(ISNA(VLOOKUP($E236,'A-1 Site Habitat Baseline'!$D$1:$X$258,14,FALSE)),"",(VLOOKUP($E236,'A-1 Site Habitat Baseline'!$D$1:$X$258,14,FALSE))))</f>
        <v/>
      </c>
      <c r="O236" s="524" t="str">
        <f>IF(E236="","",IF(ISNA(VLOOKUP($E236,'A-1 Site Habitat Baseline'!$D$1:$X$258,16,FALSE)),"",(VLOOKUP($E236,'A-1 Site Habitat Baseline'!$D$1:$X$258,13,FALSE))))</f>
        <v/>
      </c>
      <c r="P236" s="237" t="str">
        <f>IFERROR(INDEX('G-1 All Habitats'!$AG$3:$AG$15,MATCH(Q236,'G-1 All Habitats'!$AF$3:$AF$15,0)),"")</f>
        <v/>
      </c>
      <c r="Q236" s="238" t="str">
        <f t="shared" si="36"/>
        <v/>
      </c>
      <c r="R236" s="238" t="str">
        <f t="shared" si="37"/>
        <v/>
      </c>
      <c r="S236" s="392" t="str">
        <f>IFERROR(INDEX('G-1 All Habitats'!$B$3:$B$129,MATCH(R236,'G-1 All Habitats'!$A$3:$A$129,0)),"")</f>
        <v/>
      </c>
      <c r="T236" s="498" t="str">
        <f t="shared" si="38"/>
        <v/>
      </c>
      <c r="U236" s="499" t="str">
        <f t="shared" si="39"/>
        <v/>
      </c>
      <c r="V236" s="537" t="str">
        <f t="shared" si="33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79"/>
      <c r="Z236" s="524" t="str">
        <f>IFERROR(INDEX('G-8 Condition Look up'!$A$3:$H$130,MATCH(S236,'G-8 Condition Look up'!$A$3:$A$130,0),MATCH(Y236,'G-8 Condition Look up'!$A$3:$H$3,0)),"")</f>
        <v/>
      </c>
      <c r="AA236" s="71"/>
      <c r="AB236" s="52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9" t="str">
        <f t="shared" si="34"/>
        <v/>
      </c>
      <c r="AE236" s="82"/>
      <c r="AF236" s="82"/>
      <c r="AG236" s="507" t="str">
        <f t="shared" si="40"/>
        <v/>
      </c>
      <c r="AH236" s="521" t="str">
        <f t="shared" si="41"/>
        <v/>
      </c>
      <c r="AI236" s="522" t="str">
        <f>IF(AH236="Check Data","Check Data",IFERROR(VLOOKUP(AH236,'G-4 Temporal multipliers'!$A$4:$C$36,3,FALSE),""))</f>
        <v/>
      </c>
      <c r="AJ236" s="498" t="str">
        <f>IF(S236="","",VLOOKUP(S236,'G-3 Multipliers'!$A$2:$E$129,4,FALSE))</f>
        <v/>
      </c>
      <c r="AK236" s="507" t="str">
        <f t="shared" si="42"/>
        <v/>
      </c>
      <c r="AL236" s="507" t="str">
        <f t="shared" si="43"/>
        <v/>
      </c>
      <c r="AM236" s="540" t="str">
        <f>IFERROR(IF(F236="","",IF(AH236="Check Data ⚠","Check Data ⚠",VLOOKUP(AL236, 'G-3 Multipliers'!$P$2:$Q$6,2,FALSE))),"")</f>
        <v/>
      </c>
      <c r="AN236" s="513" t="str">
        <f t="shared" si="35"/>
        <v/>
      </c>
      <c r="AO236" s="239"/>
      <c r="AP236" s="240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1" t="str">
        <f>'A-1 Site Habitat Baseline'!AL236</f>
        <v/>
      </c>
      <c r="F237" s="520" t="str">
        <f>IF(E237="","",IF(ISNA(VLOOKUP($E237,'A-1 Site Habitat Baseline'!$D$1:$O$258,4,FALSE)),"",(VLOOKUP($E237,'A-1 Site Habitat Baseline'!$D$1:$O$258,4,FALSE))))</f>
        <v/>
      </c>
      <c r="G237" s="520" t="str">
        <f>IF(E237="","",IF(ISNA(VLOOKUP($E237,'A-1 Site Habitat Baseline'!$D$1:$O$258,5,FALSE)),"",(VLOOKUP($E237,'A-1 Site Habitat Baseline'!$D$1:$O$258,5,FALSE))))</f>
        <v/>
      </c>
      <c r="H237" s="520" t="str">
        <f>IF(E237="","",IF(ISNA(VLOOKUP($E237,'A-1 Site Habitat Baseline'!$D$1:$O$258,6,FALSE)),"",(VLOOKUP($E237,'A-1 Site Habitat Baseline'!$D$1:$O$258,6,FALSE))))</f>
        <v/>
      </c>
      <c r="I237" s="520" t="str">
        <f>IF(E237="","",IF(ISNA(VLOOKUP($E237,'A-1 Site Habitat Baseline'!$D$1:$O$258,7,FALSE)),"",(VLOOKUP($E237,'A-1 Site Habitat Baseline'!$D$1:$O$258,7,FALSE))))</f>
        <v/>
      </c>
      <c r="J237" s="520" t="str">
        <f>IF(E237="","",IF(ISNA(VLOOKUP($E237,'A-1 Site Habitat Baseline'!$D$1:$O$258,8,FALSE)),"",(VLOOKUP($E237,'A-1 Site Habitat Baseline'!$D$1:$O$258,8,FALSE))))</f>
        <v/>
      </c>
      <c r="K237" s="520" t="str">
        <f>IF(E237="","",IF(ISNA(VLOOKUP($E237,'A-1 Site Habitat Baseline'!$D$1:$O$258,9,FALSE)),"",(VLOOKUP($E237,'A-1 Site Habitat Baseline'!$D$1:$O$258,9,FALSE))))</f>
        <v/>
      </c>
      <c r="L237" s="520" t="str">
        <f>IF(E237="","",IF(ISNA(VLOOKUP($E237,'A-1 Site Habitat Baseline'!$D$1:$O$258,11,FALSE)),"",(VLOOKUP($E237,'A-1 Site Habitat Baseline'!$D$1:$O$258,11,FALSE))))</f>
        <v/>
      </c>
      <c r="M237" s="520" t="str">
        <f>IF(E237="","",IF(ISNA(VLOOKUP($E237,'A-1 Site Habitat Baseline'!$D$1:$O$258,12,FALSE)),"",(VLOOKUP($E237,'A-1 Site Habitat Baseline'!$D$1:$O$258,12,FALSE))))</f>
        <v/>
      </c>
      <c r="N237" s="532" t="str">
        <f>IF(E237="","",IF(ISNA(VLOOKUP($E237,'A-1 Site Habitat Baseline'!$D$1:$X$258,14,FALSE)),"",(VLOOKUP($E237,'A-1 Site Habitat Baseline'!$D$1:$X$258,14,FALSE))))</f>
        <v/>
      </c>
      <c r="O237" s="524" t="str">
        <f>IF(E237="","",IF(ISNA(VLOOKUP($E237,'A-1 Site Habitat Baseline'!$D$1:$X$258,16,FALSE)),"",(VLOOKUP($E237,'A-1 Site Habitat Baseline'!$D$1:$X$258,13,FALSE))))</f>
        <v/>
      </c>
      <c r="P237" s="237" t="str">
        <f>IFERROR(INDEX('G-1 All Habitats'!$AG$3:$AG$15,MATCH(Q237,'G-1 All Habitats'!$AF$3:$AF$15,0)),"")</f>
        <v/>
      </c>
      <c r="Q237" s="238" t="str">
        <f t="shared" si="36"/>
        <v/>
      </c>
      <c r="R237" s="238" t="str">
        <f t="shared" si="37"/>
        <v/>
      </c>
      <c r="S237" s="392" t="str">
        <f>IFERROR(INDEX('G-1 All Habitats'!$B$3:$B$129,MATCH(R237,'G-1 All Habitats'!$A$3:$A$129,0)),"")</f>
        <v/>
      </c>
      <c r="T237" s="498" t="str">
        <f t="shared" si="38"/>
        <v/>
      </c>
      <c r="U237" s="499" t="str">
        <f t="shared" si="39"/>
        <v/>
      </c>
      <c r="V237" s="537" t="str">
        <f t="shared" si="33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79"/>
      <c r="Z237" s="524" t="str">
        <f>IFERROR(INDEX('G-8 Condition Look up'!$A$3:$H$130,MATCH(S237,'G-8 Condition Look up'!$A$3:$A$130,0),MATCH(Y237,'G-8 Condition Look up'!$A$3:$H$3,0)),"")</f>
        <v/>
      </c>
      <c r="AA237" s="71"/>
      <c r="AB237" s="52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9" t="str">
        <f t="shared" si="34"/>
        <v/>
      </c>
      <c r="AE237" s="82"/>
      <c r="AF237" s="82"/>
      <c r="AG237" s="507" t="str">
        <f t="shared" si="40"/>
        <v/>
      </c>
      <c r="AH237" s="521" t="str">
        <f t="shared" si="41"/>
        <v/>
      </c>
      <c r="AI237" s="522" t="str">
        <f>IF(AH237="Check Data","Check Data",IFERROR(VLOOKUP(AH237,'G-4 Temporal multipliers'!$A$4:$C$36,3,FALSE),""))</f>
        <v/>
      </c>
      <c r="AJ237" s="498" t="str">
        <f>IF(S237="","",VLOOKUP(S237,'G-3 Multipliers'!$A$2:$E$129,4,FALSE))</f>
        <v/>
      </c>
      <c r="AK237" s="507" t="str">
        <f t="shared" si="42"/>
        <v/>
      </c>
      <c r="AL237" s="507" t="str">
        <f t="shared" si="43"/>
        <v/>
      </c>
      <c r="AM237" s="540" t="str">
        <f>IFERROR(IF(F237="","",IF(AH237="Check Data ⚠","Check Data ⚠",VLOOKUP(AL237, 'G-3 Multipliers'!$P$2:$Q$6,2,FALSE))),"")</f>
        <v/>
      </c>
      <c r="AN237" s="513" t="str">
        <f t="shared" si="35"/>
        <v/>
      </c>
      <c r="AO237" s="239"/>
      <c r="AP237" s="240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1" t="str">
        <f>'A-1 Site Habitat Baseline'!AL237</f>
        <v/>
      </c>
      <c r="F238" s="520" t="str">
        <f>IF(E238="","",IF(ISNA(VLOOKUP($E238,'A-1 Site Habitat Baseline'!$D$1:$O$258,4,FALSE)),"",(VLOOKUP($E238,'A-1 Site Habitat Baseline'!$D$1:$O$258,4,FALSE))))</f>
        <v/>
      </c>
      <c r="G238" s="520" t="str">
        <f>IF(E238="","",IF(ISNA(VLOOKUP($E238,'A-1 Site Habitat Baseline'!$D$1:$O$258,5,FALSE)),"",(VLOOKUP($E238,'A-1 Site Habitat Baseline'!$D$1:$O$258,5,FALSE))))</f>
        <v/>
      </c>
      <c r="H238" s="520" t="str">
        <f>IF(E238="","",IF(ISNA(VLOOKUP($E238,'A-1 Site Habitat Baseline'!$D$1:$O$258,6,FALSE)),"",(VLOOKUP($E238,'A-1 Site Habitat Baseline'!$D$1:$O$258,6,FALSE))))</f>
        <v/>
      </c>
      <c r="I238" s="520" t="str">
        <f>IF(E238="","",IF(ISNA(VLOOKUP($E238,'A-1 Site Habitat Baseline'!$D$1:$O$258,7,FALSE)),"",(VLOOKUP($E238,'A-1 Site Habitat Baseline'!$D$1:$O$258,7,FALSE))))</f>
        <v/>
      </c>
      <c r="J238" s="520" t="str">
        <f>IF(E238="","",IF(ISNA(VLOOKUP($E238,'A-1 Site Habitat Baseline'!$D$1:$O$258,8,FALSE)),"",(VLOOKUP($E238,'A-1 Site Habitat Baseline'!$D$1:$O$258,8,FALSE))))</f>
        <v/>
      </c>
      <c r="K238" s="520" t="str">
        <f>IF(E238="","",IF(ISNA(VLOOKUP($E238,'A-1 Site Habitat Baseline'!$D$1:$O$258,9,FALSE)),"",(VLOOKUP($E238,'A-1 Site Habitat Baseline'!$D$1:$O$258,9,FALSE))))</f>
        <v/>
      </c>
      <c r="L238" s="520" t="str">
        <f>IF(E238="","",IF(ISNA(VLOOKUP($E238,'A-1 Site Habitat Baseline'!$D$1:$O$258,11,FALSE)),"",(VLOOKUP($E238,'A-1 Site Habitat Baseline'!$D$1:$O$258,11,FALSE))))</f>
        <v/>
      </c>
      <c r="M238" s="520" t="str">
        <f>IF(E238="","",IF(ISNA(VLOOKUP($E238,'A-1 Site Habitat Baseline'!$D$1:$O$258,12,FALSE)),"",(VLOOKUP($E238,'A-1 Site Habitat Baseline'!$D$1:$O$258,12,FALSE))))</f>
        <v/>
      </c>
      <c r="N238" s="532" t="str">
        <f>IF(E238="","",IF(ISNA(VLOOKUP($E238,'A-1 Site Habitat Baseline'!$D$1:$X$258,14,FALSE)),"",(VLOOKUP($E238,'A-1 Site Habitat Baseline'!$D$1:$X$258,14,FALSE))))</f>
        <v/>
      </c>
      <c r="O238" s="524" t="str">
        <f>IF(E238="","",IF(ISNA(VLOOKUP($E238,'A-1 Site Habitat Baseline'!$D$1:$X$258,16,FALSE)),"",(VLOOKUP($E238,'A-1 Site Habitat Baseline'!$D$1:$X$258,13,FALSE))))</f>
        <v/>
      </c>
      <c r="P238" s="237" t="str">
        <f>IFERROR(INDEX('G-1 All Habitats'!$AG$3:$AG$15,MATCH(Q238,'G-1 All Habitats'!$AF$3:$AF$15,0)),"")</f>
        <v/>
      </c>
      <c r="Q238" s="238" t="str">
        <f t="shared" si="36"/>
        <v/>
      </c>
      <c r="R238" s="238" t="str">
        <f t="shared" si="37"/>
        <v/>
      </c>
      <c r="S238" s="392" t="str">
        <f>IFERROR(INDEX('G-1 All Habitats'!$B$3:$B$129,MATCH(R238,'G-1 All Habitats'!$A$3:$A$129,0)),"")</f>
        <v/>
      </c>
      <c r="T238" s="498" t="str">
        <f t="shared" si="38"/>
        <v/>
      </c>
      <c r="U238" s="499" t="str">
        <f t="shared" si="39"/>
        <v/>
      </c>
      <c r="V238" s="537" t="str">
        <f t="shared" si="33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79"/>
      <c r="Z238" s="524" t="str">
        <f>IFERROR(INDEX('G-8 Condition Look up'!$A$3:$H$130,MATCH(S238,'G-8 Condition Look up'!$A$3:$A$130,0),MATCH(Y238,'G-8 Condition Look up'!$A$3:$H$3,0)),"")</f>
        <v/>
      </c>
      <c r="AA238" s="71"/>
      <c r="AB238" s="52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9" t="str">
        <f t="shared" si="34"/>
        <v/>
      </c>
      <c r="AE238" s="82"/>
      <c r="AF238" s="82"/>
      <c r="AG238" s="507" t="str">
        <f t="shared" si="40"/>
        <v/>
      </c>
      <c r="AH238" s="521" t="str">
        <f t="shared" si="41"/>
        <v/>
      </c>
      <c r="AI238" s="522" t="str">
        <f>IF(AH238="Check Data","Check Data",IFERROR(VLOOKUP(AH238,'G-4 Temporal multipliers'!$A$4:$C$36,3,FALSE),""))</f>
        <v/>
      </c>
      <c r="AJ238" s="498" t="str">
        <f>IF(S238="","",VLOOKUP(S238,'G-3 Multipliers'!$A$2:$E$129,4,FALSE))</f>
        <v/>
      </c>
      <c r="AK238" s="507" t="str">
        <f t="shared" si="42"/>
        <v/>
      </c>
      <c r="AL238" s="507" t="str">
        <f t="shared" si="43"/>
        <v/>
      </c>
      <c r="AM238" s="540" t="str">
        <f>IFERROR(IF(F238="","",IF(AH238="Check Data ⚠","Check Data ⚠",VLOOKUP(AL238, 'G-3 Multipliers'!$P$2:$Q$6,2,FALSE))),"")</f>
        <v/>
      </c>
      <c r="AN238" s="513" t="str">
        <f t="shared" si="35"/>
        <v/>
      </c>
      <c r="AO238" s="239"/>
      <c r="AP238" s="240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1" t="str">
        <f>'A-1 Site Habitat Baseline'!AL238</f>
        <v/>
      </c>
      <c r="F239" s="520" t="str">
        <f>IF(E239="","",IF(ISNA(VLOOKUP($E239,'A-1 Site Habitat Baseline'!$D$1:$O$258,4,FALSE)),"",(VLOOKUP($E239,'A-1 Site Habitat Baseline'!$D$1:$O$258,4,FALSE))))</f>
        <v/>
      </c>
      <c r="G239" s="520" t="str">
        <f>IF(E239="","",IF(ISNA(VLOOKUP($E239,'A-1 Site Habitat Baseline'!$D$1:$O$258,5,FALSE)),"",(VLOOKUP($E239,'A-1 Site Habitat Baseline'!$D$1:$O$258,5,FALSE))))</f>
        <v/>
      </c>
      <c r="H239" s="520" t="str">
        <f>IF(E239="","",IF(ISNA(VLOOKUP($E239,'A-1 Site Habitat Baseline'!$D$1:$O$258,6,FALSE)),"",(VLOOKUP($E239,'A-1 Site Habitat Baseline'!$D$1:$O$258,6,FALSE))))</f>
        <v/>
      </c>
      <c r="I239" s="520" t="str">
        <f>IF(E239="","",IF(ISNA(VLOOKUP($E239,'A-1 Site Habitat Baseline'!$D$1:$O$258,7,FALSE)),"",(VLOOKUP($E239,'A-1 Site Habitat Baseline'!$D$1:$O$258,7,FALSE))))</f>
        <v/>
      </c>
      <c r="J239" s="520" t="str">
        <f>IF(E239="","",IF(ISNA(VLOOKUP($E239,'A-1 Site Habitat Baseline'!$D$1:$O$258,8,FALSE)),"",(VLOOKUP($E239,'A-1 Site Habitat Baseline'!$D$1:$O$258,8,FALSE))))</f>
        <v/>
      </c>
      <c r="K239" s="520" t="str">
        <f>IF(E239="","",IF(ISNA(VLOOKUP($E239,'A-1 Site Habitat Baseline'!$D$1:$O$258,9,FALSE)),"",(VLOOKUP($E239,'A-1 Site Habitat Baseline'!$D$1:$O$258,9,FALSE))))</f>
        <v/>
      </c>
      <c r="L239" s="520" t="str">
        <f>IF(E239="","",IF(ISNA(VLOOKUP($E239,'A-1 Site Habitat Baseline'!$D$1:$O$258,11,FALSE)),"",(VLOOKUP($E239,'A-1 Site Habitat Baseline'!$D$1:$O$258,11,FALSE))))</f>
        <v/>
      </c>
      <c r="M239" s="520" t="str">
        <f>IF(E239="","",IF(ISNA(VLOOKUP($E239,'A-1 Site Habitat Baseline'!$D$1:$O$258,12,FALSE)),"",(VLOOKUP($E239,'A-1 Site Habitat Baseline'!$D$1:$O$258,12,FALSE))))</f>
        <v/>
      </c>
      <c r="N239" s="532" t="str">
        <f>IF(E239="","",IF(ISNA(VLOOKUP($E239,'A-1 Site Habitat Baseline'!$D$1:$X$258,14,FALSE)),"",(VLOOKUP($E239,'A-1 Site Habitat Baseline'!$D$1:$X$258,14,FALSE))))</f>
        <v/>
      </c>
      <c r="O239" s="524" t="str">
        <f>IF(E239="","",IF(ISNA(VLOOKUP($E239,'A-1 Site Habitat Baseline'!$D$1:$X$258,16,FALSE)),"",(VLOOKUP($E239,'A-1 Site Habitat Baseline'!$D$1:$X$258,13,FALSE))))</f>
        <v/>
      </c>
      <c r="P239" s="237" t="str">
        <f>IFERROR(INDEX('G-1 All Habitats'!$AG$3:$AG$15,MATCH(Q239,'G-1 All Habitats'!$AF$3:$AF$15,0)),"")</f>
        <v/>
      </c>
      <c r="Q239" s="238" t="str">
        <f t="shared" si="36"/>
        <v/>
      </c>
      <c r="R239" s="238" t="str">
        <f t="shared" si="37"/>
        <v/>
      </c>
      <c r="S239" s="392" t="str">
        <f>IFERROR(INDEX('G-1 All Habitats'!$B$3:$B$129,MATCH(R239,'G-1 All Habitats'!$A$3:$A$129,0)),"")</f>
        <v/>
      </c>
      <c r="T239" s="498" t="str">
        <f t="shared" si="38"/>
        <v/>
      </c>
      <c r="U239" s="499" t="str">
        <f t="shared" si="39"/>
        <v/>
      </c>
      <c r="V239" s="537" t="str">
        <f t="shared" si="33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79"/>
      <c r="Z239" s="524" t="str">
        <f>IFERROR(INDEX('G-8 Condition Look up'!$A$3:$H$130,MATCH(S239,'G-8 Condition Look up'!$A$3:$A$130,0),MATCH(Y239,'G-8 Condition Look up'!$A$3:$H$3,0)),"")</f>
        <v/>
      </c>
      <c r="AA239" s="71"/>
      <c r="AB239" s="52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9" t="str">
        <f t="shared" si="34"/>
        <v/>
      </c>
      <c r="AE239" s="82"/>
      <c r="AF239" s="82"/>
      <c r="AG239" s="507" t="str">
        <f t="shared" si="40"/>
        <v/>
      </c>
      <c r="AH239" s="521" t="str">
        <f t="shared" si="41"/>
        <v/>
      </c>
      <c r="AI239" s="522" t="str">
        <f>IF(AH239="Check Data","Check Data",IFERROR(VLOOKUP(AH239,'G-4 Temporal multipliers'!$A$4:$C$36,3,FALSE),""))</f>
        <v/>
      </c>
      <c r="AJ239" s="498" t="str">
        <f>IF(S239="","",VLOOKUP(S239,'G-3 Multipliers'!$A$2:$E$129,4,FALSE))</f>
        <v/>
      </c>
      <c r="AK239" s="507" t="str">
        <f t="shared" si="42"/>
        <v/>
      </c>
      <c r="AL239" s="507" t="str">
        <f t="shared" si="43"/>
        <v/>
      </c>
      <c r="AM239" s="540" t="str">
        <f>IFERROR(IF(F239="","",IF(AH239="Check Data ⚠","Check Data ⚠",VLOOKUP(AL239, 'G-3 Multipliers'!$P$2:$Q$6,2,FALSE))),"")</f>
        <v/>
      </c>
      <c r="AN239" s="513" t="str">
        <f t="shared" si="35"/>
        <v/>
      </c>
      <c r="AO239" s="239"/>
      <c r="AP239" s="240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1" t="str">
        <f>'A-1 Site Habitat Baseline'!AL239</f>
        <v/>
      </c>
      <c r="F240" s="520" t="str">
        <f>IF(E240="","",IF(ISNA(VLOOKUP($E240,'A-1 Site Habitat Baseline'!$D$1:$O$258,4,FALSE)),"",(VLOOKUP($E240,'A-1 Site Habitat Baseline'!$D$1:$O$258,4,FALSE))))</f>
        <v/>
      </c>
      <c r="G240" s="520" t="str">
        <f>IF(E240="","",IF(ISNA(VLOOKUP($E240,'A-1 Site Habitat Baseline'!$D$1:$O$258,5,FALSE)),"",(VLOOKUP($E240,'A-1 Site Habitat Baseline'!$D$1:$O$258,5,FALSE))))</f>
        <v/>
      </c>
      <c r="H240" s="520" t="str">
        <f>IF(E240="","",IF(ISNA(VLOOKUP($E240,'A-1 Site Habitat Baseline'!$D$1:$O$258,6,FALSE)),"",(VLOOKUP($E240,'A-1 Site Habitat Baseline'!$D$1:$O$258,6,FALSE))))</f>
        <v/>
      </c>
      <c r="I240" s="520" t="str">
        <f>IF(E240="","",IF(ISNA(VLOOKUP($E240,'A-1 Site Habitat Baseline'!$D$1:$O$258,7,FALSE)),"",(VLOOKUP($E240,'A-1 Site Habitat Baseline'!$D$1:$O$258,7,FALSE))))</f>
        <v/>
      </c>
      <c r="J240" s="520" t="str">
        <f>IF(E240="","",IF(ISNA(VLOOKUP($E240,'A-1 Site Habitat Baseline'!$D$1:$O$258,8,FALSE)),"",(VLOOKUP($E240,'A-1 Site Habitat Baseline'!$D$1:$O$258,8,FALSE))))</f>
        <v/>
      </c>
      <c r="K240" s="520" t="str">
        <f>IF(E240="","",IF(ISNA(VLOOKUP($E240,'A-1 Site Habitat Baseline'!$D$1:$O$258,9,FALSE)),"",(VLOOKUP($E240,'A-1 Site Habitat Baseline'!$D$1:$O$258,9,FALSE))))</f>
        <v/>
      </c>
      <c r="L240" s="520" t="str">
        <f>IF(E240="","",IF(ISNA(VLOOKUP($E240,'A-1 Site Habitat Baseline'!$D$1:$O$258,11,FALSE)),"",(VLOOKUP($E240,'A-1 Site Habitat Baseline'!$D$1:$O$258,11,FALSE))))</f>
        <v/>
      </c>
      <c r="M240" s="520" t="str">
        <f>IF(E240="","",IF(ISNA(VLOOKUP($E240,'A-1 Site Habitat Baseline'!$D$1:$O$258,12,FALSE)),"",(VLOOKUP($E240,'A-1 Site Habitat Baseline'!$D$1:$O$258,12,FALSE))))</f>
        <v/>
      </c>
      <c r="N240" s="532" t="str">
        <f>IF(E240="","",IF(ISNA(VLOOKUP($E240,'A-1 Site Habitat Baseline'!$D$1:$X$258,14,FALSE)),"",(VLOOKUP($E240,'A-1 Site Habitat Baseline'!$D$1:$X$258,14,FALSE))))</f>
        <v/>
      </c>
      <c r="O240" s="524" t="str">
        <f>IF(E240="","",IF(ISNA(VLOOKUP($E240,'A-1 Site Habitat Baseline'!$D$1:$X$258,16,FALSE)),"",(VLOOKUP($E240,'A-1 Site Habitat Baseline'!$D$1:$X$258,13,FALSE))))</f>
        <v/>
      </c>
      <c r="P240" s="237" t="str">
        <f>IFERROR(INDEX('G-1 All Habitats'!$AG$3:$AG$15,MATCH(Q240,'G-1 All Habitats'!$AF$3:$AF$15,0)),"")</f>
        <v/>
      </c>
      <c r="Q240" s="238" t="str">
        <f t="shared" si="36"/>
        <v/>
      </c>
      <c r="R240" s="238" t="str">
        <f t="shared" si="37"/>
        <v/>
      </c>
      <c r="S240" s="392" t="str">
        <f>IFERROR(INDEX('G-1 All Habitats'!$B$3:$B$129,MATCH(R240,'G-1 All Habitats'!$A$3:$A$129,0)),"")</f>
        <v/>
      </c>
      <c r="T240" s="498" t="str">
        <f t="shared" si="38"/>
        <v/>
      </c>
      <c r="U240" s="499" t="str">
        <f t="shared" si="39"/>
        <v/>
      </c>
      <c r="V240" s="537" t="str">
        <f t="shared" si="33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79"/>
      <c r="Z240" s="524" t="str">
        <f>IFERROR(INDEX('G-8 Condition Look up'!$A$3:$H$130,MATCH(S240,'G-8 Condition Look up'!$A$3:$A$130,0),MATCH(Y240,'G-8 Condition Look up'!$A$3:$H$3,0)),"")</f>
        <v/>
      </c>
      <c r="AA240" s="71"/>
      <c r="AB240" s="52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9" t="str">
        <f t="shared" si="34"/>
        <v/>
      </c>
      <c r="AE240" s="82"/>
      <c r="AF240" s="82"/>
      <c r="AG240" s="507" t="str">
        <f t="shared" si="40"/>
        <v/>
      </c>
      <c r="AH240" s="521" t="str">
        <f t="shared" si="41"/>
        <v/>
      </c>
      <c r="AI240" s="522" t="str">
        <f>IF(AH240="Check Data","Check Data",IFERROR(VLOOKUP(AH240,'G-4 Temporal multipliers'!$A$4:$C$36,3,FALSE),""))</f>
        <v/>
      </c>
      <c r="AJ240" s="498" t="str">
        <f>IF(S240="","",VLOOKUP(S240,'G-3 Multipliers'!$A$2:$E$129,4,FALSE))</f>
        <v/>
      </c>
      <c r="AK240" s="507" t="str">
        <f t="shared" si="42"/>
        <v/>
      </c>
      <c r="AL240" s="507" t="str">
        <f t="shared" si="43"/>
        <v/>
      </c>
      <c r="AM240" s="540" t="str">
        <f>IFERROR(IF(F240="","",IF(AH240="Check Data ⚠","Check Data ⚠",VLOOKUP(AL240, 'G-3 Multipliers'!$P$2:$Q$6,2,FALSE))),"")</f>
        <v/>
      </c>
      <c r="AN240" s="513" t="str">
        <f t="shared" si="35"/>
        <v/>
      </c>
      <c r="AO240" s="239"/>
      <c r="AP240" s="240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1" t="str">
        <f>'A-1 Site Habitat Baseline'!AL240</f>
        <v/>
      </c>
      <c r="F241" s="520" t="str">
        <f>IF(E241="","",IF(ISNA(VLOOKUP($E241,'A-1 Site Habitat Baseline'!$D$1:$O$258,4,FALSE)),"",(VLOOKUP($E241,'A-1 Site Habitat Baseline'!$D$1:$O$258,4,FALSE))))</f>
        <v/>
      </c>
      <c r="G241" s="520" t="str">
        <f>IF(E241="","",IF(ISNA(VLOOKUP($E241,'A-1 Site Habitat Baseline'!$D$1:$O$258,5,FALSE)),"",(VLOOKUP($E241,'A-1 Site Habitat Baseline'!$D$1:$O$258,5,FALSE))))</f>
        <v/>
      </c>
      <c r="H241" s="520" t="str">
        <f>IF(E241="","",IF(ISNA(VLOOKUP($E241,'A-1 Site Habitat Baseline'!$D$1:$O$258,6,FALSE)),"",(VLOOKUP($E241,'A-1 Site Habitat Baseline'!$D$1:$O$258,6,FALSE))))</f>
        <v/>
      </c>
      <c r="I241" s="520" t="str">
        <f>IF(E241="","",IF(ISNA(VLOOKUP($E241,'A-1 Site Habitat Baseline'!$D$1:$O$258,7,FALSE)),"",(VLOOKUP($E241,'A-1 Site Habitat Baseline'!$D$1:$O$258,7,FALSE))))</f>
        <v/>
      </c>
      <c r="J241" s="520" t="str">
        <f>IF(E241="","",IF(ISNA(VLOOKUP($E241,'A-1 Site Habitat Baseline'!$D$1:$O$258,8,FALSE)),"",(VLOOKUP($E241,'A-1 Site Habitat Baseline'!$D$1:$O$258,8,FALSE))))</f>
        <v/>
      </c>
      <c r="K241" s="520" t="str">
        <f>IF(E241="","",IF(ISNA(VLOOKUP($E241,'A-1 Site Habitat Baseline'!$D$1:$O$258,9,FALSE)),"",(VLOOKUP($E241,'A-1 Site Habitat Baseline'!$D$1:$O$258,9,FALSE))))</f>
        <v/>
      </c>
      <c r="L241" s="520" t="str">
        <f>IF(E241="","",IF(ISNA(VLOOKUP($E241,'A-1 Site Habitat Baseline'!$D$1:$O$258,11,FALSE)),"",(VLOOKUP($E241,'A-1 Site Habitat Baseline'!$D$1:$O$258,11,FALSE))))</f>
        <v/>
      </c>
      <c r="M241" s="520" t="str">
        <f>IF(E241="","",IF(ISNA(VLOOKUP($E241,'A-1 Site Habitat Baseline'!$D$1:$O$258,12,FALSE)),"",(VLOOKUP($E241,'A-1 Site Habitat Baseline'!$D$1:$O$258,12,FALSE))))</f>
        <v/>
      </c>
      <c r="N241" s="532" t="str">
        <f>IF(E241="","",IF(ISNA(VLOOKUP($E241,'A-1 Site Habitat Baseline'!$D$1:$X$258,14,FALSE)),"",(VLOOKUP($E241,'A-1 Site Habitat Baseline'!$D$1:$X$258,14,FALSE))))</f>
        <v/>
      </c>
      <c r="O241" s="524" t="str">
        <f>IF(E241="","",IF(ISNA(VLOOKUP($E241,'A-1 Site Habitat Baseline'!$D$1:$X$258,16,FALSE)),"",(VLOOKUP($E241,'A-1 Site Habitat Baseline'!$D$1:$X$258,13,FALSE))))</f>
        <v/>
      </c>
      <c r="P241" s="237" t="str">
        <f>IFERROR(INDEX('G-1 All Habitats'!$AG$3:$AG$15,MATCH(Q241,'G-1 All Habitats'!$AF$3:$AF$15,0)),"")</f>
        <v/>
      </c>
      <c r="Q241" s="238" t="str">
        <f t="shared" si="36"/>
        <v/>
      </c>
      <c r="R241" s="238" t="str">
        <f t="shared" si="37"/>
        <v/>
      </c>
      <c r="S241" s="392" t="str">
        <f>IFERROR(INDEX('G-1 All Habitats'!$B$3:$B$129,MATCH(R241,'G-1 All Habitats'!$A$3:$A$129,0)),"")</f>
        <v/>
      </c>
      <c r="T241" s="498" t="str">
        <f t="shared" si="38"/>
        <v/>
      </c>
      <c r="U241" s="499" t="str">
        <f t="shared" si="39"/>
        <v/>
      </c>
      <c r="V241" s="537" t="str">
        <f t="shared" si="33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79"/>
      <c r="Z241" s="524" t="str">
        <f>IFERROR(INDEX('G-8 Condition Look up'!$A$3:$H$130,MATCH(S241,'G-8 Condition Look up'!$A$3:$A$130,0),MATCH(Y241,'G-8 Condition Look up'!$A$3:$H$3,0)),"")</f>
        <v/>
      </c>
      <c r="AA241" s="71"/>
      <c r="AB241" s="52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9" t="str">
        <f t="shared" si="34"/>
        <v/>
      </c>
      <c r="AE241" s="82"/>
      <c r="AF241" s="82"/>
      <c r="AG241" s="507" t="str">
        <f t="shared" si="40"/>
        <v/>
      </c>
      <c r="AH241" s="521" t="str">
        <f t="shared" si="41"/>
        <v/>
      </c>
      <c r="AI241" s="522" t="str">
        <f>IF(AH241="Check Data","Check Data",IFERROR(VLOOKUP(AH241,'G-4 Temporal multipliers'!$A$4:$C$36,3,FALSE),""))</f>
        <v/>
      </c>
      <c r="AJ241" s="498" t="str">
        <f>IF(S241="","",VLOOKUP(S241,'G-3 Multipliers'!$A$2:$E$129,4,FALSE))</f>
        <v/>
      </c>
      <c r="AK241" s="507" t="str">
        <f t="shared" si="42"/>
        <v/>
      </c>
      <c r="AL241" s="507" t="str">
        <f t="shared" si="43"/>
        <v/>
      </c>
      <c r="AM241" s="540" t="str">
        <f>IFERROR(IF(F241="","",IF(AH241="Check Data ⚠","Check Data ⚠",VLOOKUP(AL241, 'G-3 Multipliers'!$P$2:$Q$6,2,FALSE))),"")</f>
        <v/>
      </c>
      <c r="AN241" s="513" t="str">
        <f t="shared" si="35"/>
        <v/>
      </c>
      <c r="AO241" s="239"/>
      <c r="AP241" s="240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1" t="str">
        <f>'A-1 Site Habitat Baseline'!AL241</f>
        <v/>
      </c>
      <c r="F242" s="520" t="str">
        <f>IF(E242="","",IF(ISNA(VLOOKUP($E242,'A-1 Site Habitat Baseline'!$D$1:$O$258,4,FALSE)),"",(VLOOKUP($E242,'A-1 Site Habitat Baseline'!$D$1:$O$258,4,FALSE))))</f>
        <v/>
      </c>
      <c r="G242" s="520" t="str">
        <f>IF(E242="","",IF(ISNA(VLOOKUP($E242,'A-1 Site Habitat Baseline'!$D$1:$O$258,5,FALSE)),"",(VLOOKUP($E242,'A-1 Site Habitat Baseline'!$D$1:$O$258,5,FALSE))))</f>
        <v/>
      </c>
      <c r="H242" s="520" t="str">
        <f>IF(E242="","",IF(ISNA(VLOOKUP($E242,'A-1 Site Habitat Baseline'!$D$1:$O$258,6,FALSE)),"",(VLOOKUP($E242,'A-1 Site Habitat Baseline'!$D$1:$O$258,6,FALSE))))</f>
        <v/>
      </c>
      <c r="I242" s="520" t="str">
        <f>IF(E242="","",IF(ISNA(VLOOKUP($E242,'A-1 Site Habitat Baseline'!$D$1:$O$258,7,FALSE)),"",(VLOOKUP($E242,'A-1 Site Habitat Baseline'!$D$1:$O$258,7,FALSE))))</f>
        <v/>
      </c>
      <c r="J242" s="520" t="str">
        <f>IF(E242="","",IF(ISNA(VLOOKUP($E242,'A-1 Site Habitat Baseline'!$D$1:$O$258,8,FALSE)),"",(VLOOKUP($E242,'A-1 Site Habitat Baseline'!$D$1:$O$258,8,FALSE))))</f>
        <v/>
      </c>
      <c r="K242" s="520" t="str">
        <f>IF(E242="","",IF(ISNA(VLOOKUP($E242,'A-1 Site Habitat Baseline'!$D$1:$O$258,9,FALSE)),"",(VLOOKUP($E242,'A-1 Site Habitat Baseline'!$D$1:$O$258,9,FALSE))))</f>
        <v/>
      </c>
      <c r="L242" s="520" t="str">
        <f>IF(E242="","",IF(ISNA(VLOOKUP($E242,'A-1 Site Habitat Baseline'!$D$1:$O$258,11,FALSE)),"",(VLOOKUP($E242,'A-1 Site Habitat Baseline'!$D$1:$O$258,11,FALSE))))</f>
        <v/>
      </c>
      <c r="M242" s="520" t="str">
        <f>IF(E242="","",IF(ISNA(VLOOKUP($E242,'A-1 Site Habitat Baseline'!$D$1:$O$258,12,FALSE)),"",(VLOOKUP($E242,'A-1 Site Habitat Baseline'!$D$1:$O$258,12,FALSE))))</f>
        <v/>
      </c>
      <c r="N242" s="532" t="str">
        <f>IF(E242="","",IF(ISNA(VLOOKUP($E242,'A-1 Site Habitat Baseline'!$D$1:$X$258,14,FALSE)),"",(VLOOKUP($E242,'A-1 Site Habitat Baseline'!$D$1:$X$258,14,FALSE))))</f>
        <v/>
      </c>
      <c r="O242" s="524" t="str">
        <f>IF(E242="","",IF(ISNA(VLOOKUP($E242,'A-1 Site Habitat Baseline'!$D$1:$X$258,16,FALSE)),"",(VLOOKUP($E242,'A-1 Site Habitat Baseline'!$D$1:$X$258,13,FALSE))))</f>
        <v/>
      </c>
      <c r="P242" s="237" t="str">
        <f>IFERROR(INDEX('G-1 All Habitats'!$AG$3:$AG$15,MATCH(Q242,'G-1 All Habitats'!$AF$3:$AF$15,0)),"")</f>
        <v/>
      </c>
      <c r="Q242" s="238" t="str">
        <f t="shared" si="36"/>
        <v/>
      </c>
      <c r="R242" s="238" t="str">
        <f t="shared" si="37"/>
        <v/>
      </c>
      <c r="S242" s="392" t="str">
        <f>IFERROR(INDEX('G-1 All Habitats'!$B$3:$B$129,MATCH(R242,'G-1 All Habitats'!$A$3:$A$129,0)),"")</f>
        <v/>
      </c>
      <c r="T242" s="498" t="str">
        <f t="shared" si="38"/>
        <v/>
      </c>
      <c r="U242" s="499" t="str">
        <f t="shared" si="39"/>
        <v/>
      </c>
      <c r="V242" s="537" t="str">
        <f t="shared" si="33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79"/>
      <c r="Z242" s="524" t="str">
        <f>IFERROR(INDEX('G-8 Condition Look up'!$A$3:$H$130,MATCH(S242,'G-8 Condition Look up'!$A$3:$A$130,0),MATCH(Y242,'G-8 Condition Look up'!$A$3:$H$3,0)),"")</f>
        <v/>
      </c>
      <c r="AA242" s="71"/>
      <c r="AB242" s="52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9" t="str">
        <f t="shared" si="34"/>
        <v/>
      </c>
      <c r="AE242" s="82"/>
      <c r="AF242" s="82"/>
      <c r="AG242" s="507" t="str">
        <f t="shared" si="40"/>
        <v/>
      </c>
      <c r="AH242" s="521" t="str">
        <f t="shared" si="41"/>
        <v/>
      </c>
      <c r="AI242" s="522" t="str">
        <f>IF(AH242="Check Data","Check Data",IFERROR(VLOOKUP(AH242,'G-4 Temporal multipliers'!$A$4:$C$36,3,FALSE),""))</f>
        <v/>
      </c>
      <c r="AJ242" s="498" t="str">
        <f>IF(S242="","",VLOOKUP(S242,'G-3 Multipliers'!$A$2:$E$129,4,FALSE))</f>
        <v/>
      </c>
      <c r="AK242" s="507" t="str">
        <f t="shared" si="42"/>
        <v/>
      </c>
      <c r="AL242" s="507" t="str">
        <f t="shared" si="43"/>
        <v/>
      </c>
      <c r="AM242" s="540" t="str">
        <f>IFERROR(IF(F242="","",IF(AH242="Check Data ⚠","Check Data ⚠",VLOOKUP(AL242, 'G-3 Multipliers'!$P$2:$Q$6,2,FALSE))),"")</f>
        <v/>
      </c>
      <c r="AN242" s="513" t="str">
        <f t="shared" si="35"/>
        <v/>
      </c>
      <c r="AO242" s="239"/>
      <c r="AP242" s="240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1" t="str">
        <f>'A-1 Site Habitat Baseline'!AL242</f>
        <v/>
      </c>
      <c r="F243" s="520" t="str">
        <f>IF(E243="","",IF(ISNA(VLOOKUP($E243,'A-1 Site Habitat Baseline'!$D$1:$O$258,4,FALSE)),"",(VLOOKUP($E243,'A-1 Site Habitat Baseline'!$D$1:$O$258,4,FALSE))))</f>
        <v/>
      </c>
      <c r="G243" s="520" t="str">
        <f>IF(E243="","",IF(ISNA(VLOOKUP($E243,'A-1 Site Habitat Baseline'!$D$1:$O$258,5,FALSE)),"",(VLOOKUP($E243,'A-1 Site Habitat Baseline'!$D$1:$O$258,5,FALSE))))</f>
        <v/>
      </c>
      <c r="H243" s="520" t="str">
        <f>IF(E243="","",IF(ISNA(VLOOKUP($E243,'A-1 Site Habitat Baseline'!$D$1:$O$258,6,FALSE)),"",(VLOOKUP($E243,'A-1 Site Habitat Baseline'!$D$1:$O$258,6,FALSE))))</f>
        <v/>
      </c>
      <c r="I243" s="520" t="str">
        <f>IF(E243="","",IF(ISNA(VLOOKUP($E243,'A-1 Site Habitat Baseline'!$D$1:$O$258,7,FALSE)),"",(VLOOKUP($E243,'A-1 Site Habitat Baseline'!$D$1:$O$258,7,FALSE))))</f>
        <v/>
      </c>
      <c r="J243" s="520" t="str">
        <f>IF(E243="","",IF(ISNA(VLOOKUP($E243,'A-1 Site Habitat Baseline'!$D$1:$O$258,8,FALSE)),"",(VLOOKUP($E243,'A-1 Site Habitat Baseline'!$D$1:$O$258,8,FALSE))))</f>
        <v/>
      </c>
      <c r="K243" s="520" t="str">
        <f>IF(E243="","",IF(ISNA(VLOOKUP($E243,'A-1 Site Habitat Baseline'!$D$1:$O$258,9,FALSE)),"",(VLOOKUP($E243,'A-1 Site Habitat Baseline'!$D$1:$O$258,9,FALSE))))</f>
        <v/>
      </c>
      <c r="L243" s="520" t="str">
        <f>IF(E243="","",IF(ISNA(VLOOKUP($E243,'A-1 Site Habitat Baseline'!$D$1:$O$258,11,FALSE)),"",(VLOOKUP($E243,'A-1 Site Habitat Baseline'!$D$1:$O$258,11,FALSE))))</f>
        <v/>
      </c>
      <c r="M243" s="520" t="str">
        <f>IF(E243="","",IF(ISNA(VLOOKUP($E243,'A-1 Site Habitat Baseline'!$D$1:$O$258,12,FALSE)),"",(VLOOKUP($E243,'A-1 Site Habitat Baseline'!$D$1:$O$258,12,FALSE))))</f>
        <v/>
      </c>
      <c r="N243" s="532" t="str">
        <f>IF(E243="","",IF(ISNA(VLOOKUP($E243,'A-1 Site Habitat Baseline'!$D$1:$X$258,14,FALSE)),"",(VLOOKUP($E243,'A-1 Site Habitat Baseline'!$D$1:$X$258,14,FALSE))))</f>
        <v/>
      </c>
      <c r="O243" s="524" t="str">
        <f>IF(E243="","",IF(ISNA(VLOOKUP($E243,'A-1 Site Habitat Baseline'!$D$1:$X$258,16,FALSE)),"",(VLOOKUP($E243,'A-1 Site Habitat Baseline'!$D$1:$X$258,13,FALSE))))</f>
        <v/>
      </c>
      <c r="P243" s="237" t="str">
        <f>IFERROR(INDEX('G-1 All Habitats'!$AG$3:$AG$15,MATCH(Q243,'G-1 All Habitats'!$AF$3:$AF$15,0)),"")</f>
        <v/>
      </c>
      <c r="Q243" s="238" t="str">
        <f t="shared" si="36"/>
        <v/>
      </c>
      <c r="R243" s="238" t="str">
        <f t="shared" si="37"/>
        <v/>
      </c>
      <c r="S243" s="392" t="str">
        <f>IFERROR(INDEX('G-1 All Habitats'!$B$3:$B$129,MATCH(R243,'G-1 All Habitats'!$A$3:$A$129,0)),"")</f>
        <v/>
      </c>
      <c r="T243" s="498" t="str">
        <f t="shared" si="38"/>
        <v/>
      </c>
      <c r="U243" s="499" t="str">
        <f t="shared" si="39"/>
        <v/>
      </c>
      <c r="V243" s="537" t="str">
        <f t="shared" si="33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79"/>
      <c r="Z243" s="524" t="str">
        <f>IFERROR(INDEX('G-8 Condition Look up'!$A$3:$H$130,MATCH(S243,'G-8 Condition Look up'!$A$3:$A$130,0),MATCH(Y243,'G-8 Condition Look up'!$A$3:$H$3,0)),"")</f>
        <v/>
      </c>
      <c r="AA243" s="71"/>
      <c r="AB243" s="52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9" t="str">
        <f t="shared" si="34"/>
        <v/>
      </c>
      <c r="AE243" s="82"/>
      <c r="AF243" s="82"/>
      <c r="AG243" s="507" t="str">
        <f t="shared" si="40"/>
        <v/>
      </c>
      <c r="AH243" s="521" t="str">
        <f t="shared" si="41"/>
        <v/>
      </c>
      <c r="AI243" s="522" t="str">
        <f>IF(AH243="Check Data","Check Data",IFERROR(VLOOKUP(AH243,'G-4 Temporal multipliers'!$A$4:$C$36,3,FALSE),""))</f>
        <v/>
      </c>
      <c r="AJ243" s="498" t="str">
        <f>IF(S243="","",VLOOKUP(S243,'G-3 Multipliers'!$A$2:$E$129,4,FALSE))</f>
        <v/>
      </c>
      <c r="AK243" s="507" t="str">
        <f t="shared" si="42"/>
        <v/>
      </c>
      <c r="AL243" s="507" t="str">
        <f t="shared" si="43"/>
        <v/>
      </c>
      <c r="AM243" s="540" t="str">
        <f>IFERROR(IF(F243="","",IF(AH243="Check Data ⚠","Check Data ⚠",VLOOKUP(AL243, 'G-3 Multipliers'!$P$2:$Q$6,2,FALSE))),"")</f>
        <v/>
      </c>
      <c r="AN243" s="513" t="str">
        <f t="shared" si="35"/>
        <v/>
      </c>
      <c r="AO243" s="239"/>
      <c r="AP243" s="240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1" t="str">
        <f>'A-1 Site Habitat Baseline'!AL243</f>
        <v/>
      </c>
      <c r="F244" s="520" t="str">
        <f>IF(E244="","",IF(ISNA(VLOOKUP($E244,'A-1 Site Habitat Baseline'!$D$1:$O$258,4,FALSE)),"",(VLOOKUP($E244,'A-1 Site Habitat Baseline'!$D$1:$O$258,4,FALSE))))</f>
        <v/>
      </c>
      <c r="G244" s="520" t="str">
        <f>IF(E244="","",IF(ISNA(VLOOKUP($E244,'A-1 Site Habitat Baseline'!$D$1:$O$258,5,FALSE)),"",(VLOOKUP($E244,'A-1 Site Habitat Baseline'!$D$1:$O$258,5,FALSE))))</f>
        <v/>
      </c>
      <c r="H244" s="520" t="str">
        <f>IF(E244="","",IF(ISNA(VLOOKUP($E244,'A-1 Site Habitat Baseline'!$D$1:$O$258,6,FALSE)),"",(VLOOKUP($E244,'A-1 Site Habitat Baseline'!$D$1:$O$258,6,FALSE))))</f>
        <v/>
      </c>
      <c r="I244" s="520" t="str">
        <f>IF(E244="","",IF(ISNA(VLOOKUP($E244,'A-1 Site Habitat Baseline'!$D$1:$O$258,7,FALSE)),"",(VLOOKUP($E244,'A-1 Site Habitat Baseline'!$D$1:$O$258,7,FALSE))))</f>
        <v/>
      </c>
      <c r="J244" s="520" t="str">
        <f>IF(E244="","",IF(ISNA(VLOOKUP($E244,'A-1 Site Habitat Baseline'!$D$1:$O$258,8,FALSE)),"",(VLOOKUP($E244,'A-1 Site Habitat Baseline'!$D$1:$O$258,8,FALSE))))</f>
        <v/>
      </c>
      <c r="K244" s="520" t="str">
        <f>IF(E244="","",IF(ISNA(VLOOKUP($E244,'A-1 Site Habitat Baseline'!$D$1:$O$258,9,FALSE)),"",(VLOOKUP($E244,'A-1 Site Habitat Baseline'!$D$1:$O$258,9,FALSE))))</f>
        <v/>
      </c>
      <c r="L244" s="520" t="str">
        <f>IF(E244="","",IF(ISNA(VLOOKUP($E244,'A-1 Site Habitat Baseline'!$D$1:$O$258,11,FALSE)),"",(VLOOKUP($E244,'A-1 Site Habitat Baseline'!$D$1:$O$258,11,FALSE))))</f>
        <v/>
      </c>
      <c r="M244" s="520" t="str">
        <f>IF(E244="","",IF(ISNA(VLOOKUP($E244,'A-1 Site Habitat Baseline'!$D$1:$O$258,12,FALSE)),"",(VLOOKUP($E244,'A-1 Site Habitat Baseline'!$D$1:$O$258,12,FALSE))))</f>
        <v/>
      </c>
      <c r="N244" s="532" t="str">
        <f>IF(E244="","",IF(ISNA(VLOOKUP($E244,'A-1 Site Habitat Baseline'!$D$1:$X$258,14,FALSE)),"",(VLOOKUP($E244,'A-1 Site Habitat Baseline'!$D$1:$X$258,14,FALSE))))</f>
        <v/>
      </c>
      <c r="O244" s="524" t="str">
        <f>IF(E244="","",IF(ISNA(VLOOKUP($E244,'A-1 Site Habitat Baseline'!$D$1:$X$258,16,FALSE)),"",(VLOOKUP($E244,'A-1 Site Habitat Baseline'!$D$1:$X$258,13,FALSE))))</f>
        <v/>
      </c>
      <c r="P244" s="237" t="str">
        <f>IFERROR(INDEX('G-1 All Habitats'!$AG$3:$AG$15,MATCH(Q244,'G-1 All Habitats'!$AF$3:$AF$15,0)),"")</f>
        <v/>
      </c>
      <c r="Q244" s="238" t="str">
        <f t="shared" si="36"/>
        <v/>
      </c>
      <c r="R244" s="238" t="str">
        <f t="shared" si="37"/>
        <v/>
      </c>
      <c r="S244" s="392" t="str">
        <f>IFERROR(INDEX('G-1 All Habitats'!$B$3:$B$129,MATCH(R244,'G-1 All Habitats'!$A$3:$A$129,0)),"")</f>
        <v/>
      </c>
      <c r="T244" s="498" t="str">
        <f t="shared" si="38"/>
        <v/>
      </c>
      <c r="U244" s="499" t="str">
        <f t="shared" si="39"/>
        <v/>
      </c>
      <c r="V244" s="537" t="str">
        <f t="shared" si="33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79"/>
      <c r="Z244" s="524" t="str">
        <f>IFERROR(INDEX('G-8 Condition Look up'!$A$3:$H$130,MATCH(S244,'G-8 Condition Look up'!$A$3:$A$130,0),MATCH(Y244,'G-8 Condition Look up'!$A$3:$H$3,0)),"")</f>
        <v/>
      </c>
      <c r="AA244" s="71"/>
      <c r="AB244" s="52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9" t="str">
        <f t="shared" si="34"/>
        <v/>
      </c>
      <c r="AE244" s="82"/>
      <c r="AF244" s="82"/>
      <c r="AG244" s="507" t="str">
        <f t="shared" si="40"/>
        <v/>
      </c>
      <c r="AH244" s="521" t="str">
        <f t="shared" si="41"/>
        <v/>
      </c>
      <c r="AI244" s="522" t="str">
        <f>IF(AH244="Check Data","Check Data",IFERROR(VLOOKUP(AH244,'G-4 Temporal multipliers'!$A$4:$C$36,3,FALSE),""))</f>
        <v/>
      </c>
      <c r="AJ244" s="498" t="str">
        <f>IF(S244="","",VLOOKUP(S244,'G-3 Multipliers'!$A$2:$E$129,4,FALSE))</f>
        <v/>
      </c>
      <c r="AK244" s="507" t="str">
        <f t="shared" si="42"/>
        <v/>
      </c>
      <c r="AL244" s="507" t="str">
        <f t="shared" si="43"/>
        <v/>
      </c>
      <c r="AM244" s="540" t="str">
        <f>IFERROR(IF(F244="","",IF(AH244="Check Data ⚠","Check Data ⚠",VLOOKUP(AL244, 'G-3 Multipliers'!$P$2:$Q$6,2,FALSE))),"")</f>
        <v/>
      </c>
      <c r="AN244" s="513" t="str">
        <f t="shared" si="35"/>
        <v/>
      </c>
      <c r="AO244" s="239"/>
      <c r="AP244" s="240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1" t="str">
        <f>'A-1 Site Habitat Baseline'!AL244</f>
        <v/>
      </c>
      <c r="F245" s="520" t="str">
        <f>IF(E245="","",IF(ISNA(VLOOKUP($E245,'A-1 Site Habitat Baseline'!$D$1:$O$258,4,FALSE)),"",(VLOOKUP($E245,'A-1 Site Habitat Baseline'!$D$1:$O$258,4,FALSE))))</f>
        <v/>
      </c>
      <c r="G245" s="520" t="str">
        <f>IF(E245="","",IF(ISNA(VLOOKUP($E245,'A-1 Site Habitat Baseline'!$D$1:$O$258,5,FALSE)),"",(VLOOKUP($E245,'A-1 Site Habitat Baseline'!$D$1:$O$258,5,FALSE))))</f>
        <v/>
      </c>
      <c r="H245" s="520" t="str">
        <f>IF(E245="","",IF(ISNA(VLOOKUP($E245,'A-1 Site Habitat Baseline'!$D$1:$O$258,6,FALSE)),"",(VLOOKUP($E245,'A-1 Site Habitat Baseline'!$D$1:$O$258,6,FALSE))))</f>
        <v/>
      </c>
      <c r="I245" s="520" t="str">
        <f>IF(E245="","",IF(ISNA(VLOOKUP($E245,'A-1 Site Habitat Baseline'!$D$1:$O$258,7,FALSE)),"",(VLOOKUP($E245,'A-1 Site Habitat Baseline'!$D$1:$O$258,7,FALSE))))</f>
        <v/>
      </c>
      <c r="J245" s="520" t="str">
        <f>IF(E245="","",IF(ISNA(VLOOKUP($E245,'A-1 Site Habitat Baseline'!$D$1:$O$258,8,FALSE)),"",(VLOOKUP($E245,'A-1 Site Habitat Baseline'!$D$1:$O$258,8,FALSE))))</f>
        <v/>
      </c>
      <c r="K245" s="520" t="str">
        <f>IF(E245="","",IF(ISNA(VLOOKUP($E245,'A-1 Site Habitat Baseline'!$D$1:$O$258,9,FALSE)),"",(VLOOKUP($E245,'A-1 Site Habitat Baseline'!$D$1:$O$258,9,FALSE))))</f>
        <v/>
      </c>
      <c r="L245" s="520" t="str">
        <f>IF(E245="","",IF(ISNA(VLOOKUP($E245,'A-1 Site Habitat Baseline'!$D$1:$O$258,11,FALSE)),"",(VLOOKUP($E245,'A-1 Site Habitat Baseline'!$D$1:$O$258,11,FALSE))))</f>
        <v/>
      </c>
      <c r="M245" s="520" t="str">
        <f>IF(E245="","",IF(ISNA(VLOOKUP($E245,'A-1 Site Habitat Baseline'!$D$1:$O$258,12,FALSE)),"",(VLOOKUP($E245,'A-1 Site Habitat Baseline'!$D$1:$O$258,12,FALSE))))</f>
        <v/>
      </c>
      <c r="N245" s="532" t="str">
        <f>IF(E245="","",IF(ISNA(VLOOKUP($E245,'A-1 Site Habitat Baseline'!$D$1:$X$258,14,FALSE)),"",(VLOOKUP($E245,'A-1 Site Habitat Baseline'!$D$1:$X$258,14,FALSE))))</f>
        <v/>
      </c>
      <c r="O245" s="524" t="str">
        <f>IF(E245="","",IF(ISNA(VLOOKUP($E245,'A-1 Site Habitat Baseline'!$D$1:$X$258,16,FALSE)),"",(VLOOKUP($E245,'A-1 Site Habitat Baseline'!$D$1:$X$258,13,FALSE))))</f>
        <v/>
      </c>
      <c r="P245" s="237" t="str">
        <f>IFERROR(INDEX('G-1 All Habitats'!$AG$3:$AG$15,MATCH(Q245,'G-1 All Habitats'!$AF$3:$AF$15,0)),"")</f>
        <v/>
      </c>
      <c r="Q245" s="238" t="str">
        <f t="shared" si="36"/>
        <v/>
      </c>
      <c r="R245" s="238" t="str">
        <f t="shared" si="37"/>
        <v/>
      </c>
      <c r="S245" s="392" t="str">
        <f>IFERROR(INDEX('G-1 All Habitats'!$B$3:$B$129,MATCH(R245,'G-1 All Habitats'!$A$3:$A$129,0)),"")</f>
        <v/>
      </c>
      <c r="T245" s="498" t="str">
        <f t="shared" si="38"/>
        <v/>
      </c>
      <c r="U245" s="499" t="str">
        <f t="shared" si="39"/>
        <v/>
      </c>
      <c r="V245" s="537" t="str">
        <f t="shared" si="33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79"/>
      <c r="Z245" s="524" t="str">
        <f>IFERROR(INDEX('G-8 Condition Look up'!$A$3:$H$130,MATCH(S245,'G-8 Condition Look up'!$A$3:$A$130,0),MATCH(Y245,'G-8 Condition Look up'!$A$3:$H$3,0)),"")</f>
        <v/>
      </c>
      <c r="AA245" s="71"/>
      <c r="AB245" s="52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9" t="str">
        <f t="shared" si="34"/>
        <v/>
      </c>
      <c r="AE245" s="82"/>
      <c r="AF245" s="82"/>
      <c r="AG245" s="507" t="str">
        <f t="shared" si="40"/>
        <v/>
      </c>
      <c r="AH245" s="521" t="str">
        <f t="shared" si="41"/>
        <v/>
      </c>
      <c r="AI245" s="522" t="str">
        <f>IF(AH245="Check Data","Check Data",IFERROR(VLOOKUP(AH245,'G-4 Temporal multipliers'!$A$4:$C$36,3,FALSE),""))</f>
        <v/>
      </c>
      <c r="AJ245" s="498" t="str">
        <f>IF(S245="","",VLOOKUP(S245,'G-3 Multipliers'!$A$2:$E$129,4,FALSE))</f>
        <v/>
      </c>
      <c r="AK245" s="507" t="str">
        <f t="shared" si="42"/>
        <v/>
      </c>
      <c r="AL245" s="507" t="str">
        <f t="shared" si="43"/>
        <v/>
      </c>
      <c r="AM245" s="540" t="str">
        <f>IFERROR(IF(F245="","",IF(AH245="Check Data ⚠","Check Data ⚠",VLOOKUP(AL245, 'G-3 Multipliers'!$P$2:$Q$6,2,FALSE))),"")</f>
        <v/>
      </c>
      <c r="AN245" s="513" t="str">
        <f t="shared" si="35"/>
        <v/>
      </c>
      <c r="AO245" s="239"/>
      <c r="AP245" s="240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1" t="str">
        <f>'A-1 Site Habitat Baseline'!AL245</f>
        <v/>
      </c>
      <c r="F246" s="520" t="str">
        <f>IF(E246="","",IF(ISNA(VLOOKUP($E246,'A-1 Site Habitat Baseline'!$D$1:$O$258,4,FALSE)),"",(VLOOKUP($E246,'A-1 Site Habitat Baseline'!$D$1:$O$258,4,FALSE))))</f>
        <v/>
      </c>
      <c r="G246" s="520" t="str">
        <f>IF(E246="","",IF(ISNA(VLOOKUP($E246,'A-1 Site Habitat Baseline'!$D$1:$O$258,5,FALSE)),"",(VLOOKUP($E246,'A-1 Site Habitat Baseline'!$D$1:$O$258,5,FALSE))))</f>
        <v/>
      </c>
      <c r="H246" s="520" t="str">
        <f>IF(E246="","",IF(ISNA(VLOOKUP($E246,'A-1 Site Habitat Baseline'!$D$1:$O$258,6,FALSE)),"",(VLOOKUP($E246,'A-1 Site Habitat Baseline'!$D$1:$O$258,6,FALSE))))</f>
        <v/>
      </c>
      <c r="I246" s="520" t="str">
        <f>IF(E246="","",IF(ISNA(VLOOKUP($E246,'A-1 Site Habitat Baseline'!$D$1:$O$258,7,FALSE)),"",(VLOOKUP($E246,'A-1 Site Habitat Baseline'!$D$1:$O$258,7,FALSE))))</f>
        <v/>
      </c>
      <c r="J246" s="520" t="str">
        <f>IF(E246="","",IF(ISNA(VLOOKUP($E246,'A-1 Site Habitat Baseline'!$D$1:$O$258,8,FALSE)),"",(VLOOKUP($E246,'A-1 Site Habitat Baseline'!$D$1:$O$258,8,FALSE))))</f>
        <v/>
      </c>
      <c r="K246" s="520" t="str">
        <f>IF(E246="","",IF(ISNA(VLOOKUP($E246,'A-1 Site Habitat Baseline'!$D$1:$O$258,9,FALSE)),"",(VLOOKUP($E246,'A-1 Site Habitat Baseline'!$D$1:$O$258,9,FALSE))))</f>
        <v/>
      </c>
      <c r="L246" s="520" t="str">
        <f>IF(E246="","",IF(ISNA(VLOOKUP($E246,'A-1 Site Habitat Baseline'!$D$1:$O$258,11,FALSE)),"",(VLOOKUP($E246,'A-1 Site Habitat Baseline'!$D$1:$O$258,11,FALSE))))</f>
        <v/>
      </c>
      <c r="M246" s="520" t="str">
        <f>IF(E246="","",IF(ISNA(VLOOKUP($E246,'A-1 Site Habitat Baseline'!$D$1:$O$258,12,FALSE)),"",(VLOOKUP($E246,'A-1 Site Habitat Baseline'!$D$1:$O$258,12,FALSE))))</f>
        <v/>
      </c>
      <c r="N246" s="532" t="str">
        <f>IF(E246="","",IF(ISNA(VLOOKUP($E246,'A-1 Site Habitat Baseline'!$D$1:$X$258,14,FALSE)),"",(VLOOKUP($E246,'A-1 Site Habitat Baseline'!$D$1:$X$258,14,FALSE))))</f>
        <v/>
      </c>
      <c r="O246" s="524" t="str">
        <f>IF(E246="","",IF(ISNA(VLOOKUP($E246,'A-1 Site Habitat Baseline'!$D$1:$X$258,16,FALSE)),"",(VLOOKUP($E246,'A-1 Site Habitat Baseline'!$D$1:$X$258,13,FALSE))))</f>
        <v/>
      </c>
      <c r="P246" s="237" t="str">
        <f>IFERROR(INDEX('G-1 All Habitats'!$AG$3:$AG$15,MATCH(Q246,'G-1 All Habitats'!$AF$3:$AF$15,0)),"")</f>
        <v/>
      </c>
      <c r="Q246" s="238" t="str">
        <f t="shared" si="36"/>
        <v/>
      </c>
      <c r="R246" s="238" t="str">
        <f t="shared" si="37"/>
        <v/>
      </c>
      <c r="S246" s="392" t="str">
        <f>IFERROR(INDEX('G-1 All Habitats'!$B$3:$B$129,MATCH(R246,'G-1 All Habitats'!$A$3:$A$129,0)),"")</f>
        <v/>
      </c>
      <c r="T246" s="498" t="str">
        <f t="shared" si="38"/>
        <v/>
      </c>
      <c r="U246" s="499" t="str">
        <f t="shared" si="39"/>
        <v/>
      </c>
      <c r="V246" s="537" t="str">
        <f t="shared" si="33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79"/>
      <c r="Z246" s="524" t="str">
        <f>IFERROR(INDEX('G-8 Condition Look up'!$A$3:$H$130,MATCH(S246,'G-8 Condition Look up'!$A$3:$A$130,0),MATCH(Y246,'G-8 Condition Look up'!$A$3:$H$3,0)),"")</f>
        <v/>
      </c>
      <c r="AA246" s="71"/>
      <c r="AB246" s="52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9" t="str">
        <f t="shared" si="34"/>
        <v/>
      </c>
      <c r="AE246" s="82"/>
      <c r="AF246" s="82"/>
      <c r="AG246" s="507" t="str">
        <f t="shared" si="40"/>
        <v/>
      </c>
      <c r="AH246" s="521" t="str">
        <f t="shared" si="41"/>
        <v/>
      </c>
      <c r="AI246" s="522" t="str">
        <f>IF(AH246="Check Data","Check Data",IFERROR(VLOOKUP(AH246,'G-4 Temporal multipliers'!$A$4:$C$36,3,FALSE),""))</f>
        <v/>
      </c>
      <c r="AJ246" s="498" t="str">
        <f>IF(S246="","",VLOOKUP(S246,'G-3 Multipliers'!$A$2:$E$129,4,FALSE))</f>
        <v/>
      </c>
      <c r="AK246" s="507" t="str">
        <f t="shared" si="42"/>
        <v/>
      </c>
      <c r="AL246" s="507" t="str">
        <f t="shared" si="43"/>
        <v/>
      </c>
      <c r="AM246" s="540" t="str">
        <f>IFERROR(IF(F246="","",IF(AH246="Check Data ⚠","Check Data ⚠",VLOOKUP(AL246, 'G-3 Multipliers'!$P$2:$Q$6,2,FALSE))),"")</f>
        <v/>
      </c>
      <c r="AN246" s="513" t="str">
        <f t="shared" si="35"/>
        <v/>
      </c>
      <c r="AO246" s="239"/>
      <c r="AP246" s="240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1" t="str">
        <f>'A-1 Site Habitat Baseline'!AL246</f>
        <v/>
      </c>
      <c r="F247" s="520" t="str">
        <f>IF(E247="","",IF(ISNA(VLOOKUP($E247,'A-1 Site Habitat Baseline'!$D$1:$O$258,4,FALSE)),"",(VLOOKUP($E247,'A-1 Site Habitat Baseline'!$D$1:$O$258,4,FALSE))))</f>
        <v/>
      </c>
      <c r="G247" s="520" t="str">
        <f>IF(E247="","",IF(ISNA(VLOOKUP($E247,'A-1 Site Habitat Baseline'!$D$1:$O$258,5,FALSE)),"",(VLOOKUP($E247,'A-1 Site Habitat Baseline'!$D$1:$O$258,5,FALSE))))</f>
        <v/>
      </c>
      <c r="H247" s="520" t="str">
        <f>IF(E247="","",IF(ISNA(VLOOKUP($E247,'A-1 Site Habitat Baseline'!$D$1:$O$258,6,FALSE)),"",(VLOOKUP($E247,'A-1 Site Habitat Baseline'!$D$1:$O$258,6,FALSE))))</f>
        <v/>
      </c>
      <c r="I247" s="520" t="str">
        <f>IF(E247="","",IF(ISNA(VLOOKUP($E247,'A-1 Site Habitat Baseline'!$D$1:$O$258,7,FALSE)),"",(VLOOKUP($E247,'A-1 Site Habitat Baseline'!$D$1:$O$258,7,FALSE))))</f>
        <v/>
      </c>
      <c r="J247" s="520" t="str">
        <f>IF(E247="","",IF(ISNA(VLOOKUP($E247,'A-1 Site Habitat Baseline'!$D$1:$O$258,8,FALSE)),"",(VLOOKUP($E247,'A-1 Site Habitat Baseline'!$D$1:$O$258,8,FALSE))))</f>
        <v/>
      </c>
      <c r="K247" s="520" t="str">
        <f>IF(E247="","",IF(ISNA(VLOOKUP($E247,'A-1 Site Habitat Baseline'!$D$1:$O$258,9,FALSE)),"",(VLOOKUP($E247,'A-1 Site Habitat Baseline'!$D$1:$O$258,9,FALSE))))</f>
        <v/>
      </c>
      <c r="L247" s="520" t="str">
        <f>IF(E247="","",IF(ISNA(VLOOKUP($E247,'A-1 Site Habitat Baseline'!$D$1:$O$258,11,FALSE)),"",(VLOOKUP($E247,'A-1 Site Habitat Baseline'!$D$1:$O$258,11,FALSE))))</f>
        <v/>
      </c>
      <c r="M247" s="520" t="str">
        <f>IF(E247="","",IF(ISNA(VLOOKUP($E247,'A-1 Site Habitat Baseline'!$D$1:$O$258,12,FALSE)),"",(VLOOKUP($E247,'A-1 Site Habitat Baseline'!$D$1:$O$258,12,FALSE))))</f>
        <v/>
      </c>
      <c r="N247" s="532" t="str">
        <f>IF(E247="","",IF(ISNA(VLOOKUP($E247,'A-1 Site Habitat Baseline'!$D$1:$X$258,14,FALSE)),"",(VLOOKUP($E247,'A-1 Site Habitat Baseline'!$D$1:$X$258,14,FALSE))))</f>
        <v/>
      </c>
      <c r="O247" s="524" t="str">
        <f>IF(E247="","",IF(ISNA(VLOOKUP($E247,'A-1 Site Habitat Baseline'!$D$1:$X$258,16,FALSE)),"",(VLOOKUP($E247,'A-1 Site Habitat Baseline'!$D$1:$X$258,13,FALSE))))</f>
        <v/>
      </c>
      <c r="P247" s="237" t="str">
        <f>IFERROR(INDEX('G-1 All Habitats'!$AG$3:$AG$15,MATCH(Q247,'G-1 All Habitats'!$AF$3:$AF$15,0)),"")</f>
        <v/>
      </c>
      <c r="Q247" s="238" t="str">
        <f t="shared" si="36"/>
        <v/>
      </c>
      <c r="R247" s="238" t="str">
        <f t="shared" si="37"/>
        <v/>
      </c>
      <c r="S247" s="392" t="str">
        <f>IFERROR(INDEX('G-1 All Habitats'!$B$3:$B$129,MATCH(R247,'G-1 All Habitats'!$A$3:$A$129,0)),"")</f>
        <v/>
      </c>
      <c r="T247" s="498" t="str">
        <f t="shared" si="38"/>
        <v/>
      </c>
      <c r="U247" s="499" t="str">
        <f t="shared" si="39"/>
        <v/>
      </c>
      <c r="V247" s="537" t="str">
        <f t="shared" si="33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79"/>
      <c r="Z247" s="524" t="str">
        <f>IFERROR(INDEX('G-8 Condition Look up'!$A$3:$H$130,MATCH(S247,'G-8 Condition Look up'!$A$3:$A$130,0),MATCH(Y247,'G-8 Condition Look up'!$A$3:$H$3,0)),"")</f>
        <v/>
      </c>
      <c r="AA247" s="71"/>
      <c r="AB247" s="52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9" t="str">
        <f t="shared" si="34"/>
        <v/>
      </c>
      <c r="AE247" s="82"/>
      <c r="AF247" s="82"/>
      <c r="AG247" s="507" t="str">
        <f t="shared" si="40"/>
        <v/>
      </c>
      <c r="AH247" s="521" t="str">
        <f t="shared" si="41"/>
        <v/>
      </c>
      <c r="AI247" s="522" t="str">
        <f>IF(AH247="Check Data","Check Data",IFERROR(VLOOKUP(AH247,'G-4 Temporal multipliers'!$A$4:$C$36,3,FALSE),""))</f>
        <v/>
      </c>
      <c r="AJ247" s="498" t="str">
        <f>IF(S247="","",VLOOKUP(S247,'G-3 Multipliers'!$A$2:$E$129,4,FALSE))</f>
        <v/>
      </c>
      <c r="AK247" s="507" t="str">
        <f t="shared" si="42"/>
        <v/>
      </c>
      <c r="AL247" s="507" t="str">
        <f t="shared" si="43"/>
        <v/>
      </c>
      <c r="AM247" s="540" t="str">
        <f>IFERROR(IF(F247="","",IF(AH247="Check Data ⚠","Check Data ⚠",VLOOKUP(AL247, 'G-3 Multipliers'!$P$2:$Q$6,2,FALSE))),"")</f>
        <v/>
      </c>
      <c r="AN247" s="513" t="str">
        <f t="shared" si="35"/>
        <v/>
      </c>
      <c r="AO247" s="239"/>
      <c r="AP247" s="240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1" t="str">
        <f>'A-1 Site Habitat Baseline'!AL247</f>
        <v/>
      </c>
      <c r="F248" s="520" t="str">
        <f>IF(E248="","",IF(ISNA(VLOOKUP($E248,'A-1 Site Habitat Baseline'!$D$1:$O$258,4,FALSE)),"",(VLOOKUP($E248,'A-1 Site Habitat Baseline'!$D$1:$O$258,4,FALSE))))</f>
        <v/>
      </c>
      <c r="G248" s="520" t="str">
        <f>IF(E248="","",IF(ISNA(VLOOKUP($E248,'A-1 Site Habitat Baseline'!$D$1:$O$258,5,FALSE)),"",(VLOOKUP($E248,'A-1 Site Habitat Baseline'!$D$1:$O$258,5,FALSE))))</f>
        <v/>
      </c>
      <c r="H248" s="520" t="str">
        <f>IF(E248="","",IF(ISNA(VLOOKUP($E248,'A-1 Site Habitat Baseline'!$D$1:$O$258,6,FALSE)),"",(VLOOKUP($E248,'A-1 Site Habitat Baseline'!$D$1:$O$258,6,FALSE))))</f>
        <v/>
      </c>
      <c r="I248" s="520" t="str">
        <f>IF(E248="","",IF(ISNA(VLOOKUP($E248,'A-1 Site Habitat Baseline'!$D$1:$O$258,7,FALSE)),"",(VLOOKUP($E248,'A-1 Site Habitat Baseline'!$D$1:$O$258,7,FALSE))))</f>
        <v/>
      </c>
      <c r="J248" s="520" t="str">
        <f>IF(E248="","",IF(ISNA(VLOOKUP($E248,'A-1 Site Habitat Baseline'!$D$1:$O$258,8,FALSE)),"",(VLOOKUP($E248,'A-1 Site Habitat Baseline'!$D$1:$O$258,8,FALSE))))</f>
        <v/>
      </c>
      <c r="K248" s="520" t="str">
        <f>IF(E248="","",IF(ISNA(VLOOKUP($E248,'A-1 Site Habitat Baseline'!$D$1:$O$258,9,FALSE)),"",(VLOOKUP($E248,'A-1 Site Habitat Baseline'!$D$1:$O$258,9,FALSE))))</f>
        <v/>
      </c>
      <c r="L248" s="520" t="str">
        <f>IF(E248="","",IF(ISNA(VLOOKUP($E248,'A-1 Site Habitat Baseline'!$D$1:$O$258,11,FALSE)),"",(VLOOKUP($E248,'A-1 Site Habitat Baseline'!$D$1:$O$258,11,FALSE))))</f>
        <v/>
      </c>
      <c r="M248" s="520" t="str">
        <f>IF(E248="","",IF(ISNA(VLOOKUP($E248,'A-1 Site Habitat Baseline'!$D$1:$O$258,12,FALSE)),"",(VLOOKUP($E248,'A-1 Site Habitat Baseline'!$D$1:$O$258,12,FALSE))))</f>
        <v/>
      </c>
      <c r="N248" s="532" t="str">
        <f>IF(E248="","",IF(ISNA(VLOOKUP($E248,'A-1 Site Habitat Baseline'!$D$1:$X$258,14,FALSE)),"",(VLOOKUP($E248,'A-1 Site Habitat Baseline'!$D$1:$X$258,14,FALSE))))</f>
        <v/>
      </c>
      <c r="O248" s="524" t="str">
        <f>IF(E248="","",IF(ISNA(VLOOKUP($E248,'A-1 Site Habitat Baseline'!$D$1:$X$258,16,FALSE)),"",(VLOOKUP($E248,'A-1 Site Habitat Baseline'!$D$1:$X$258,13,FALSE))))</f>
        <v/>
      </c>
      <c r="P248" s="237" t="str">
        <f>IFERROR(INDEX('G-1 All Habitats'!$AG$3:$AG$15,MATCH(Q248,'G-1 All Habitats'!$AF$3:$AF$15,0)),"")</f>
        <v/>
      </c>
      <c r="Q248" s="238" t="str">
        <f t="shared" si="36"/>
        <v/>
      </c>
      <c r="R248" s="238" t="str">
        <f t="shared" si="37"/>
        <v/>
      </c>
      <c r="S248" s="392" t="str">
        <f>IFERROR(INDEX('G-1 All Habitats'!$B$3:$B$129,MATCH(R248,'G-1 All Habitats'!$A$3:$A$129,0)),"")</f>
        <v/>
      </c>
      <c r="T248" s="498" t="str">
        <f t="shared" si="38"/>
        <v/>
      </c>
      <c r="U248" s="499" t="str">
        <f t="shared" si="39"/>
        <v/>
      </c>
      <c r="V248" s="537" t="str">
        <f t="shared" si="33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79"/>
      <c r="Z248" s="524" t="str">
        <f>IFERROR(INDEX('G-8 Condition Look up'!$A$3:$H$130,MATCH(S248,'G-8 Condition Look up'!$A$3:$A$130,0),MATCH(Y248,'G-8 Condition Look up'!$A$3:$H$3,0)),"")</f>
        <v/>
      </c>
      <c r="AA248" s="71"/>
      <c r="AB248" s="52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9" t="str">
        <f t="shared" si="34"/>
        <v/>
      </c>
      <c r="AE248" s="82"/>
      <c r="AF248" s="82"/>
      <c r="AG248" s="507" t="str">
        <f t="shared" si="40"/>
        <v/>
      </c>
      <c r="AH248" s="521" t="str">
        <f t="shared" si="41"/>
        <v/>
      </c>
      <c r="AI248" s="522" t="str">
        <f>IF(AH248="Check Data","Check Data",IFERROR(VLOOKUP(AH248,'G-4 Temporal multipliers'!$A$4:$C$36,3,FALSE),""))</f>
        <v/>
      </c>
      <c r="AJ248" s="498" t="str">
        <f>IF(S248="","",VLOOKUP(S248,'G-3 Multipliers'!$A$2:$E$129,4,FALSE))</f>
        <v/>
      </c>
      <c r="AK248" s="507" t="str">
        <f t="shared" si="42"/>
        <v/>
      </c>
      <c r="AL248" s="507" t="str">
        <f t="shared" si="43"/>
        <v/>
      </c>
      <c r="AM248" s="540" t="str">
        <f>IFERROR(IF(F248="","",IF(AH248="Check Data ⚠","Check Data ⚠",VLOOKUP(AL248, 'G-3 Multipliers'!$P$2:$Q$6,2,FALSE))),"")</f>
        <v/>
      </c>
      <c r="AN248" s="513" t="str">
        <f t="shared" si="35"/>
        <v/>
      </c>
      <c r="AO248" s="239"/>
      <c r="AP248" s="240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1" t="str">
        <f>'A-1 Site Habitat Baseline'!AL248</f>
        <v/>
      </c>
      <c r="F249" s="520" t="str">
        <f>IF(E249="","",IF(ISNA(VLOOKUP($E249,'A-1 Site Habitat Baseline'!$D$1:$O$258,4,FALSE)),"",(VLOOKUP($E249,'A-1 Site Habitat Baseline'!$D$1:$O$258,4,FALSE))))</f>
        <v/>
      </c>
      <c r="G249" s="520" t="str">
        <f>IF(E249="","",IF(ISNA(VLOOKUP($E249,'A-1 Site Habitat Baseline'!$D$1:$O$258,5,FALSE)),"",(VLOOKUP($E249,'A-1 Site Habitat Baseline'!$D$1:$O$258,5,FALSE))))</f>
        <v/>
      </c>
      <c r="H249" s="520" t="str">
        <f>IF(E249="","",IF(ISNA(VLOOKUP($E249,'A-1 Site Habitat Baseline'!$D$1:$O$258,6,FALSE)),"",(VLOOKUP($E249,'A-1 Site Habitat Baseline'!$D$1:$O$258,6,FALSE))))</f>
        <v/>
      </c>
      <c r="I249" s="520" t="str">
        <f>IF(E249="","",IF(ISNA(VLOOKUP($E249,'A-1 Site Habitat Baseline'!$D$1:$O$258,7,FALSE)),"",(VLOOKUP($E249,'A-1 Site Habitat Baseline'!$D$1:$O$258,7,FALSE))))</f>
        <v/>
      </c>
      <c r="J249" s="520" t="str">
        <f>IF(E249="","",IF(ISNA(VLOOKUP($E249,'A-1 Site Habitat Baseline'!$D$1:$O$258,8,FALSE)),"",(VLOOKUP($E249,'A-1 Site Habitat Baseline'!$D$1:$O$258,8,FALSE))))</f>
        <v/>
      </c>
      <c r="K249" s="520" t="str">
        <f>IF(E249="","",IF(ISNA(VLOOKUP($E249,'A-1 Site Habitat Baseline'!$D$1:$O$258,9,FALSE)),"",(VLOOKUP($E249,'A-1 Site Habitat Baseline'!$D$1:$O$258,9,FALSE))))</f>
        <v/>
      </c>
      <c r="L249" s="520" t="str">
        <f>IF(E249="","",IF(ISNA(VLOOKUP($E249,'A-1 Site Habitat Baseline'!$D$1:$O$258,11,FALSE)),"",(VLOOKUP($E249,'A-1 Site Habitat Baseline'!$D$1:$O$258,11,FALSE))))</f>
        <v/>
      </c>
      <c r="M249" s="520" t="str">
        <f>IF(E249="","",IF(ISNA(VLOOKUP($E249,'A-1 Site Habitat Baseline'!$D$1:$O$258,12,FALSE)),"",(VLOOKUP($E249,'A-1 Site Habitat Baseline'!$D$1:$O$258,12,FALSE))))</f>
        <v/>
      </c>
      <c r="N249" s="532" t="str">
        <f>IF(E249="","",IF(ISNA(VLOOKUP($E249,'A-1 Site Habitat Baseline'!$D$1:$X$258,14,FALSE)),"",(VLOOKUP($E249,'A-1 Site Habitat Baseline'!$D$1:$X$258,14,FALSE))))</f>
        <v/>
      </c>
      <c r="O249" s="524" t="str">
        <f>IF(E249="","",IF(ISNA(VLOOKUP($E249,'A-1 Site Habitat Baseline'!$D$1:$X$258,16,FALSE)),"",(VLOOKUP($E249,'A-1 Site Habitat Baseline'!$D$1:$X$258,13,FALSE))))</f>
        <v/>
      </c>
      <c r="P249" s="237" t="str">
        <f>IFERROR(INDEX('G-1 All Habitats'!$AG$3:$AG$15,MATCH(Q249,'G-1 All Habitats'!$AF$3:$AF$15,0)),"")</f>
        <v/>
      </c>
      <c r="Q249" s="238" t="str">
        <f t="shared" si="36"/>
        <v/>
      </c>
      <c r="R249" s="238" t="str">
        <f t="shared" si="37"/>
        <v/>
      </c>
      <c r="S249" s="392" t="str">
        <f>IFERROR(INDEX('G-1 All Habitats'!$B$3:$B$129,MATCH(R249,'G-1 All Habitats'!$A$3:$A$129,0)),"")</f>
        <v/>
      </c>
      <c r="T249" s="498" t="str">
        <f t="shared" si="38"/>
        <v/>
      </c>
      <c r="U249" s="499" t="str">
        <f t="shared" si="39"/>
        <v/>
      </c>
      <c r="V249" s="537" t="str">
        <f t="shared" si="33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79"/>
      <c r="Z249" s="524" t="str">
        <f>IFERROR(INDEX('G-8 Condition Look up'!$A$3:$H$130,MATCH(S249,'G-8 Condition Look up'!$A$3:$A$130,0),MATCH(Y249,'G-8 Condition Look up'!$A$3:$H$3,0)),"")</f>
        <v/>
      </c>
      <c r="AA249" s="71"/>
      <c r="AB249" s="52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9" t="str">
        <f t="shared" si="34"/>
        <v/>
      </c>
      <c r="AE249" s="82"/>
      <c r="AF249" s="82"/>
      <c r="AG249" s="507" t="str">
        <f t="shared" si="40"/>
        <v/>
      </c>
      <c r="AH249" s="521" t="str">
        <f t="shared" si="41"/>
        <v/>
      </c>
      <c r="AI249" s="522" t="str">
        <f>IF(AH249="Check Data","Check Data",IFERROR(VLOOKUP(AH249,'G-4 Temporal multipliers'!$A$4:$C$36,3,FALSE),""))</f>
        <v/>
      </c>
      <c r="AJ249" s="498" t="str">
        <f>IF(S249="","",VLOOKUP(S249,'G-3 Multipliers'!$A$2:$E$129,4,FALSE))</f>
        <v/>
      </c>
      <c r="AK249" s="507" t="str">
        <f t="shared" si="42"/>
        <v/>
      </c>
      <c r="AL249" s="507" t="str">
        <f t="shared" si="43"/>
        <v/>
      </c>
      <c r="AM249" s="540" t="str">
        <f>IFERROR(IF(F249="","",IF(AH249="Check Data ⚠","Check Data ⚠",VLOOKUP(AL249, 'G-3 Multipliers'!$P$2:$Q$6,2,FALSE))),"")</f>
        <v/>
      </c>
      <c r="AN249" s="513" t="str">
        <f t="shared" si="35"/>
        <v/>
      </c>
      <c r="AO249" s="239"/>
      <c r="AP249" s="240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1" t="str">
        <f>'A-1 Site Habitat Baseline'!AL249</f>
        <v/>
      </c>
      <c r="F250" s="520" t="str">
        <f>IF(E250="","",IF(ISNA(VLOOKUP($E250,'A-1 Site Habitat Baseline'!$D$1:$O$258,4,FALSE)),"",(VLOOKUP($E250,'A-1 Site Habitat Baseline'!$D$1:$O$258,4,FALSE))))</f>
        <v/>
      </c>
      <c r="G250" s="520" t="str">
        <f>IF(E250="","",IF(ISNA(VLOOKUP($E250,'A-1 Site Habitat Baseline'!$D$1:$O$258,5,FALSE)),"",(VLOOKUP($E250,'A-1 Site Habitat Baseline'!$D$1:$O$258,5,FALSE))))</f>
        <v/>
      </c>
      <c r="H250" s="520" t="str">
        <f>IF(E250="","",IF(ISNA(VLOOKUP($E250,'A-1 Site Habitat Baseline'!$D$1:$O$258,6,FALSE)),"",(VLOOKUP($E250,'A-1 Site Habitat Baseline'!$D$1:$O$258,6,FALSE))))</f>
        <v/>
      </c>
      <c r="I250" s="520" t="str">
        <f>IF(E250="","",IF(ISNA(VLOOKUP($E250,'A-1 Site Habitat Baseline'!$D$1:$O$258,7,FALSE)),"",(VLOOKUP($E250,'A-1 Site Habitat Baseline'!$D$1:$O$258,7,FALSE))))</f>
        <v/>
      </c>
      <c r="J250" s="520" t="str">
        <f>IF(E250="","",IF(ISNA(VLOOKUP($E250,'A-1 Site Habitat Baseline'!$D$1:$O$258,8,FALSE)),"",(VLOOKUP($E250,'A-1 Site Habitat Baseline'!$D$1:$O$258,8,FALSE))))</f>
        <v/>
      </c>
      <c r="K250" s="520" t="str">
        <f>IF(E250="","",IF(ISNA(VLOOKUP($E250,'A-1 Site Habitat Baseline'!$D$1:$O$258,9,FALSE)),"",(VLOOKUP($E250,'A-1 Site Habitat Baseline'!$D$1:$O$258,9,FALSE))))</f>
        <v/>
      </c>
      <c r="L250" s="520" t="str">
        <f>IF(E250="","",IF(ISNA(VLOOKUP($E250,'A-1 Site Habitat Baseline'!$D$1:$O$258,11,FALSE)),"",(VLOOKUP($E250,'A-1 Site Habitat Baseline'!$D$1:$O$258,11,FALSE))))</f>
        <v/>
      </c>
      <c r="M250" s="520" t="str">
        <f>IF(E250="","",IF(ISNA(VLOOKUP($E250,'A-1 Site Habitat Baseline'!$D$1:$O$258,12,FALSE)),"",(VLOOKUP($E250,'A-1 Site Habitat Baseline'!$D$1:$O$258,12,FALSE))))</f>
        <v/>
      </c>
      <c r="N250" s="532" t="str">
        <f>IF(E250="","",IF(ISNA(VLOOKUP($E250,'A-1 Site Habitat Baseline'!$D$1:$X$258,14,FALSE)),"",(VLOOKUP($E250,'A-1 Site Habitat Baseline'!$D$1:$X$258,14,FALSE))))</f>
        <v/>
      </c>
      <c r="O250" s="524" t="str">
        <f>IF(E250="","",IF(ISNA(VLOOKUP($E250,'A-1 Site Habitat Baseline'!$D$1:$X$258,16,FALSE)),"",(VLOOKUP($E250,'A-1 Site Habitat Baseline'!$D$1:$X$258,13,FALSE))))</f>
        <v/>
      </c>
      <c r="P250" s="237" t="str">
        <f>IFERROR(INDEX('G-1 All Habitats'!$AG$3:$AG$15,MATCH(Q250,'G-1 All Habitats'!$AF$3:$AF$15,0)),"")</f>
        <v/>
      </c>
      <c r="Q250" s="238" t="str">
        <f t="shared" si="36"/>
        <v/>
      </c>
      <c r="R250" s="238" t="str">
        <f t="shared" si="37"/>
        <v/>
      </c>
      <c r="S250" s="392" t="str">
        <f>IFERROR(INDEX('G-1 All Habitats'!$B$3:$B$129,MATCH(R250,'G-1 All Habitats'!$A$3:$A$129,0)),"")</f>
        <v/>
      </c>
      <c r="T250" s="498" t="str">
        <f t="shared" si="38"/>
        <v/>
      </c>
      <c r="U250" s="499" t="str">
        <f t="shared" si="39"/>
        <v/>
      </c>
      <c r="V250" s="537" t="str">
        <f t="shared" si="33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79"/>
      <c r="Z250" s="524" t="str">
        <f>IFERROR(INDEX('G-8 Condition Look up'!$A$3:$H$130,MATCH(S250,'G-8 Condition Look up'!$A$3:$A$130,0),MATCH(Y250,'G-8 Condition Look up'!$A$3:$H$3,0)),"")</f>
        <v/>
      </c>
      <c r="AA250" s="71"/>
      <c r="AB250" s="52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9" t="str">
        <f t="shared" si="34"/>
        <v/>
      </c>
      <c r="AE250" s="82"/>
      <c r="AF250" s="82"/>
      <c r="AG250" s="507" t="str">
        <f t="shared" si="40"/>
        <v/>
      </c>
      <c r="AH250" s="521" t="str">
        <f t="shared" si="41"/>
        <v/>
      </c>
      <c r="AI250" s="522" t="str">
        <f>IF(AH250="Check Data","Check Data",IFERROR(VLOOKUP(AH250,'G-4 Temporal multipliers'!$A$4:$C$36,3,FALSE),""))</f>
        <v/>
      </c>
      <c r="AJ250" s="498" t="str">
        <f>IF(S250="","",VLOOKUP(S250,'G-3 Multipliers'!$A$2:$E$129,4,FALSE))</f>
        <v/>
      </c>
      <c r="AK250" s="507" t="str">
        <f t="shared" si="42"/>
        <v/>
      </c>
      <c r="AL250" s="507" t="str">
        <f t="shared" si="43"/>
        <v/>
      </c>
      <c r="AM250" s="540" t="str">
        <f>IFERROR(IF(F250="","",IF(AH250="Check Data ⚠","Check Data ⚠",VLOOKUP(AL250, 'G-3 Multipliers'!$P$2:$Q$6,2,FALSE))),"")</f>
        <v/>
      </c>
      <c r="AN250" s="513" t="str">
        <f t="shared" si="35"/>
        <v/>
      </c>
      <c r="AO250" s="239"/>
      <c r="AP250" s="240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1" t="str">
        <f>'A-1 Site Habitat Baseline'!AL250</f>
        <v/>
      </c>
      <c r="F251" s="520" t="str">
        <f>IF(E251="","",IF(ISNA(VLOOKUP($E251,'A-1 Site Habitat Baseline'!$D$1:$O$258,4,FALSE)),"",(VLOOKUP($E251,'A-1 Site Habitat Baseline'!$D$1:$O$258,4,FALSE))))</f>
        <v/>
      </c>
      <c r="G251" s="520" t="str">
        <f>IF(E251="","",IF(ISNA(VLOOKUP($E251,'A-1 Site Habitat Baseline'!$D$1:$O$258,5,FALSE)),"",(VLOOKUP($E251,'A-1 Site Habitat Baseline'!$D$1:$O$258,5,FALSE))))</f>
        <v/>
      </c>
      <c r="H251" s="520" t="str">
        <f>IF(E251="","",IF(ISNA(VLOOKUP($E251,'A-1 Site Habitat Baseline'!$D$1:$O$258,6,FALSE)),"",(VLOOKUP($E251,'A-1 Site Habitat Baseline'!$D$1:$O$258,6,FALSE))))</f>
        <v/>
      </c>
      <c r="I251" s="520" t="str">
        <f>IF(E251="","",IF(ISNA(VLOOKUP($E251,'A-1 Site Habitat Baseline'!$D$1:$O$258,7,FALSE)),"",(VLOOKUP($E251,'A-1 Site Habitat Baseline'!$D$1:$O$258,7,FALSE))))</f>
        <v/>
      </c>
      <c r="J251" s="520" t="str">
        <f>IF(E251="","",IF(ISNA(VLOOKUP($E251,'A-1 Site Habitat Baseline'!$D$1:$O$258,8,FALSE)),"",(VLOOKUP($E251,'A-1 Site Habitat Baseline'!$D$1:$O$258,8,FALSE))))</f>
        <v/>
      </c>
      <c r="K251" s="520" t="str">
        <f>IF(E251="","",IF(ISNA(VLOOKUP($E251,'A-1 Site Habitat Baseline'!$D$1:$O$258,9,FALSE)),"",(VLOOKUP($E251,'A-1 Site Habitat Baseline'!$D$1:$O$258,9,FALSE))))</f>
        <v/>
      </c>
      <c r="L251" s="520" t="str">
        <f>IF(E251="","",IF(ISNA(VLOOKUP($E251,'A-1 Site Habitat Baseline'!$D$1:$O$258,11,FALSE)),"",(VLOOKUP($E251,'A-1 Site Habitat Baseline'!$D$1:$O$258,11,FALSE))))</f>
        <v/>
      </c>
      <c r="M251" s="520" t="str">
        <f>IF(E251="","",IF(ISNA(VLOOKUP($E251,'A-1 Site Habitat Baseline'!$D$1:$O$258,12,FALSE)),"",(VLOOKUP($E251,'A-1 Site Habitat Baseline'!$D$1:$O$258,12,FALSE))))</f>
        <v/>
      </c>
      <c r="N251" s="532" t="str">
        <f>IF(E251="","",IF(ISNA(VLOOKUP($E251,'A-1 Site Habitat Baseline'!$D$1:$X$258,14,FALSE)),"",(VLOOKUP($E251,'A-1 Site Habitat Baseline'!$D$1:$X$258,14,FALSE))))</f>
        <v/>
      </c>
      <c r="O251" s="524" t="str">
        <f>IF(E251="","",IF(ISNA(VLOOKUP($E251,'A-1 Site Habitat Baseline'!$D$1:$X$258,16,FALSE)),"",(VLOOKUP($E251,'A-1 Site Habitat Baseline'!$D$1:$X$258,13,FALSE))))</f>
        <v/>
      </c>
      <c r="P251" s="237" t="str">
        <f>IFERROR(INDEX('G-1 All Habitats'!$AG$3:$AG$15,MATCH(Q251,'G-1 All Habitats'!$AF$3:$AF$15,0)),"")</f>
        <v/>
      </c>
      <c r="Q251" s="238" t="str">
        <f t="shared" si="36"/>
        <v/>
      </c>
      <c r="R251" s="238" t="str">
        <f t="shared" si="37"/>
        <v/>
      </c>
      <c r="S251" s="392" t="str">
        <f>IFERROR(INDEX('G-1 All Habitats'!$B$3:$B$129,MATCH(R251,'G-1 All Habitats'!$A$3:$A$129,0)),"")</f>
        <v/>
      </c>
      <c r="T251" s="498" t="str">
        <f t="shared" si="38"/>
        <v/>
      </c>
      <c r="U251" s="499" t="str">
        <f t="shared" si="39"/>
        <v/>
      </c>
      <c r="V251" s="537" t="str">
        <f t="shared" si="33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79"/>
      <c r="Z251" s="524" t="str">
        <f>IFERROR(INDEX('G-8 Condition Look up'!$A$3:$H$130,MATCH(S251,'G-8 Condition Look up'!$A$3:$A$130,0),MATCH(Y251,'G-8 Condition Look up'!$A$3:$H$3,0)),"")</f>
        <v/>
      </c>
      <c r="AA251" s="71"/>
      <c r="AB251" s="52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9" t="str">
        <f t="shared" si="34"/>
        <v/>
      </c>
      <c r="AE251" s="82"/>
      <c r="AF251" s="82"/>
      <c r="AG251" s="507" t="str">
        <f t="shared" si="40"/>
        <v/>
      </c>
      <c r="AH251" s="521" t="str">
        <f t="shared" si="41"/>
        <v/>
      </c>
      <c r="AI251" s="522" t="str">
        <f>IF(AH251="Check Data","Check Data",IFERROR(VLOOKUP(AH251,'G-4 Temporal multipliers'!$A$4:$C$36,3,FALSE),""))</f>
        <v/>
      </c>
      <c r="AJ251" s="498" t="str">
        <f>IF(S251="","",VLOOKUP(S251,'G-3 Multipliers'!$A$2:$E$129,4,FALSE))</f>
        <v/>
      </c>
      <c r="AK251" s="507" t="str">
        <f t="shared" si="42"/>
        <v/>
      </c>
      <c r="AL251" s="507" t="str">
        <f t="shared" si="43"/>
        <v/>
      </c>
      <c r="AM251" s="540" t="str">
        <f>IFERROR(IF(F251="","",IF(AH251="Check Data ⚠","Check Data ⚠",VLOOKUP(AL251, 'G-3 Multipliers'!$P$2:$Q$6,2,FALSE))),"")</f>
        <v/>
      </c>
      <c r="AN251" s="513" t="str">
        <f t="shared" si="35"/>
        <v/>
      </c>
      <c r="AO251" s="239"/>
      <c r="AP251" s="240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1" t="str">
        <f>'A-1 Site Habitat Baseline'!AL251</f>
        <v/>
      </c>
      <c r="F252" s="520" t="str">
        <f>IF(E252="","",IF(ISNA(VLOOKUP($E252,'A-1 Site Habitat Baseline'!$D$1:$O$258,4,FALSE)),"",(VLOOKUP($E252,'A-1 Site Habitat Baseline'!$D$1:$O$258,4,FALSE))))</f>
        <v/>
      </c>
      <c r="G252" s="520" t="str">
        <f>IF(E252="","",IF(ISNA(VLOOKUP($E252,'A-1 Site Habitat Baseline'!$D$1:$O$258,5,FALSE)),"",(VLOOKUP($E252,'A-1 Site Habitat Baseline'!$D$1:$O$258,5,FALSE))))</f>
        <v/>
      </c>
      <c r="H252" s="520" t="str">
        <f>IF(E252="","",IF(ISNA(VLOOKUP($E252,'A-1 Site Habitat Baseline'!$D$1:$O$258,6,FALSE)),"",(VLOOKUP($E252,'A-1 Site Habitat Baseline'!$D$1:$O$258,6,FALSE))))</f>
        <v/>
      </c>
      <c r="I252" s="520" t="str">
        <f>IF(E252="","",IF(ISNA(VLOOKUP($E252,'A-1 Site Habitat Baseline'!$D$1:$O$258,7,FALSE)),"",(VLOOKUP($E252,'A-1 Site Habitat Baseline'!$D$1:$O$258,7,FALSE))))</f>
        <v/>
      </c>
      <c r="J252" s="520" t="str">
        <f>IF(E252="","",IF(ISNA(VLOOKUP($E252,'A-1 Site Habitat Baseline'!$D$1:$O$258,8,FALSE)),"",(VLOOKUP($E252,'A-1 Site Habitat Baseline'!$D$1:$O$258,8,FALSE))))</f>
        <v/>
      </c>
      <c r="K252" s="520" t="str">
        <f>IF(E252="","",IF(ISNA(VLOOKUP($E252,'A-1 Site Habitat Baseline'!$D$1:$O$258,9,FALSE)),"",(VLOOKUP($E252,'A-1 Site Habitat Baseline'!$D$1:$O$258,9,FALSE))))</f>
        <v/>
      </c>
      <c r="L252" s="520" t="str">
        <f>IF(E252="","",IF(ISNA(VLOOKUP($E252,'A-1 Site Habitat Baseline'!$D$1:$O$258,11,FALSE)),"",(VLOOKUP($E252,'A-1 Site Habitat Baseline'!$D$1:$O$258,11,FALSE))))</f>
        <v/>
      </c>
      <c r="M252" s="520" t="str">
        <f>IF(E252="","",IF(ISNA(VLOOKUP($E252,'A-1 Site Habitat Baseline'!$D$1:$O$258,12,FALSE)),"",(VLOOKUP($E252,'A-1 Site Habitat Baseline'!$D$1:$O$258,12,FALSE))))</f>
        <v/>
      </c>
      <c r="N252" s="532" t="str">
        <f>IF(E252="","",IF(ISNA(VLOOKUP($E252,'A-1 Site Habitat Baseline'!$D$1:$X$258,14,FALSE)),"",(VLOOKUP($E252,'A-1 Site Habitat Baseline'!$D$1:$X$258,14,FALSE))))</f>
        <v/>
      </c>
      <c r="O252" s="524" t="str">
        <f>IF(E252="","",IF(ISNA(VLOOKUP($E252,'A-1 Site Habitat Baseline'!$D$1:$X$258,16,FALSE)),"",(VLOOKUP($E252,'A-1 Site Habitat Baseline'!$D$1:$X$258,13,FALSE))))</f>
        <v/>
      </c>
      <c r="P252" s="237" t="str">
        <f>IFERROR(INDEX('G-1 All Habitats'!$AG$3:$AG$15,MATCH(Q252,'G-1 All Habitats'!$AF$3:$AF$15,0)),"")</f>
        <v/>
      </c>
      <c r="Q252" s="238" t="str">
        <f t="shared" si="36"/>
        <v/>
      </c>
      <c r="R252" s="238" t="str">
        <f t="shared" si="37"/>
        <v/>
      </c>
      <c r="S252" s="392" t="str">
        <f>IFERROR(INDEX('G-1 All Habitats'!$B$3:$B$129,MATCH(R252,'G-1 All Habitats'!$A$3:$A$129,0)),"")</f>
        <v/>
      </c>
      <c r="T252" s="498" t="str">
        <f t="shared" si="38"/>
        <v/>
      </c>
      <c r="U252" s="499" t="str">
        <f t="shared" si="39"/>
        <v/>
      </c>
      <c r="V252" s="537" t="str">
        <f t="shared" si="33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79"/>
      <c r="Z252" s="524" t="str">
        <f>IFERROR(INDEX('G-8 Condition Look up'!$A$3:$H$130,MATCH(S252,'G-8 Condition Look up'!$A$3:$A$130,0),MATCH(Y252,'G-8 Condition Look up'!$A$3:$H$3,0)),"")</f>
        <v/>
      </c>
      <c r="AA252" s="71"/>
      <c r="AB252" s="52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9" t="str">
        <f t="shared" si="34"/>
        <v/>
      </c>
      <c r="AE252" s="82"/>
      <c r="AF252" s="82"/>
      <c r="AG252" s="507" t="str">
        <f t="shared" si="40"/>
        <v/>
      </c>
      <c r="AH252" s="521" t="str">
        <f t="shared" si="41"/>
        <v/>
      </c>
      <c r="AI252" s="522" t="str">
        <f>IF(AH252="Check Data","Check Data",IFERROR(VLOOKUP(AH252,'G-4 Temporal multipliers'!$A$4:$C$36,3,FALSE),""))</f>
        <v/>
      </c>
      <c r="AJ252" s="498" t="str">
        <f>IF(S252="","",VLOOKUP(S252,'G-3 Multipliers'!$A$2:$E$129,4,FALSE))</f>
        <v/>
      </c>
      <c r="AK252" s="507" t="str">
        <f t="shared" si="42"/>
        <v/>
      </c>
      <c r="AL252" s="507" t="str">
        <f t="shared" si="43"/>
        <v/>
      </c>
      <c r="AM252" s="540" t="str">
        <f>IFERROR(IF(F252="","",IF(AH252="Check Data ⚠","Check Data ⚠",VLOOKUP(AL252, 'G-3 Multipliers'!$P$2:$Q$6,2,FALSE))),"")</f>
        <v/>
      </c>
      <c r="AN252" s="513" t="str">
        <f t="shared" si="35"/>
        <v/>
      </c>
      <c r="AO252" s="239"/>
      <c r="AP252" s="240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1" t="str">
        <f>'A-1 Site Habitat Baseline'!AL252</f>
        <v/>
      </c>
      <c r="F253" s="520" t="str">
        <f>IF(E253="","",IF(ISNA(VLOOKUP($E253,'A-1 Site Habitat Baseline'!$D$1:$O$258,4,FALSE)),"",(VLOOKUP($E253,'A-1 Site Habitat Baseline'!$D$1:$O$258,4,FALSE))))</f>
        <v/>
      </c>
      <c r="G253" s="520" t="str">
        <f>IF(E253="","",IF(ISNA(VLOOKUP($E253,'A-1 Site Habitat Baseline'!$D$1:$O$258,5,FALSE)),"",(VLOOKUP($E253,'A-1 Site Habitat Baseline'!$D$1:$O$258,5,FALSE))))</f>
        <v/>
      </c>
      <c r="H253" s="520" t="str">
        <f>IF(E253="","",IF(ISNA(VLOOKUP($E253,'A-1 Site Habitat Baseline'!$D$1:$O$258,6,FALSE)),"",(VLOOKUP($E253,'A-1 Site Habitat Baseline'!$D$1:$O$258,6,FALSE))))</f>
        <v/>
      </c>
      <c r="I253" s="520" t="str">
        <f>IF(E253="","",IF(ISNA(VLOOKUP($E253,'A-1 Site Habitat Baseline'!$D$1:$O$258,7,FALSE)),"",(VLOOKUP($E253,'A-1 Site Habitat Baseline'!$D$1:$O$258,7,FALSE))))</f>
        <v/>
      </c>
      <c r="J253" s="520" t="str">
        <f>IF(E253="","",IF(ISNA(VLOOKUP($E253,'A-1 Site Habitat Baseline'!$D$1:$O$258,8,FALSE)),"",(VLOOKUP($E253,'A-1 Site Habitat Baseline'!$D$1:$O$258,8,FALSE))))</f>
        <v/>
      </c>
      <c r="K253" s="520" t="str">
        <f>IF(E253="","",IF(ISNA(VLOOKUP($E253,'A-1 Site Habitat Baseline'!$D$1:$O$258,9,FALSE)),"",(VLOOKUP($E253,'A-1 Site Habitat Baseline'!$D$1:$O$258,9,FALSE))))</f>
        <v/>
      </c>
      <c r="L253" s="520" t="str">
        <f>IF(E253="","",IF(ISNA(VLOOKUP($E253,'A-1 Site Habitat Baseline'!$D$1:$O$258,11,FALSE)),"",(VLOOKUP($E253,'A-1 Site Habitat Baseline'!$D$1:$O$258,11,FALSE))))</f>
        <v/>
      </c>
      <c r="M253" s="520" t="str">
        <f>IF(E253="","",IF(ISNA(VLOOKUP($E253,'A-1 Site Habitat Baseline'!$D$1:$O$258,12,FALSE)),"",(VLOOKUP($E253,'A-1 Site Habitat Baseline'!$D$1:$O$258,12,FALSE))))</f>
        <v/>
      </c>
      <c r="N253" s="532" t="str">
        <f>IF(E253="","",IF(ISNA(VLOOKUP($E253,'A-1 Site Habitat Baseline'!$D$1:$X$258,14,FALSE)),"",(VLOOKUP($E253,'A-1 Site Habitat Baseline'!$D$1:$X$258,14,FALSE))))</f>
        <v/>
      </c>
      <c r="O253" s="524" t="str">
        <f>IF(E253="","",IF(ISNA(VLOOKUP($E253,'A-1 Site Habitat Baseline'!$D$1:$X$258,16,FALSE)),"",(VLOOKUP($E253,'A-1 Site Habitat Baseline'!$D$1:$X$258,13,FALSE))))</f>
        <v/>
      </c>
      <c r="P253" s="237" t="str">
        <f>IFERROR(INDEX('G-1 All Habitats'!$AG$3:$AG$15,MATCH(Q253,'G-1 All Habitats'!$AF$3:$AF$15,0)),"")</f>
        <v/>
      </c>
      <c r="Q253" s="238" t="str">
        <f t="shared" si="36"/>
        <v/>
      </c>
      <c r="R253" s="238" t="str">
        <f t="shared" si="37"/>
        <v/>
      </c>
      <c r="S253" s="392" t="str">
        <f>IFERROR(INDEX('G-1 All Habitats'!$B$3:$B$129,MATCH(R253,'G-1 All Habitats'!$A$3:$A$129,0)),"")</f>
        <v/>
      </c>
      <c r="T253" s="498" t="str">
        <f t="shared" si="38"/>
        <v/>
      </c>
      <c r="U253" s="499" t="str">
        <f t="shared" si="39"/>
        <v/>
      </c>
      <c r="V253" s="537" t="str">
        <f t="shared" si="33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79"/>
      <c r="Z253" s="524" t="str">
        <f>IFERROR(INDEX('G-8 Condition Look up'!$A$3:$H$130,MATCH(S253,'G-8 Condition Look up'!$A$3:$A$130,0),MATCH(Y253,'G-8 Condition Look up'!$A$3:$H$3,0)),"")</f>
        <v/>
      </c>
      <c r="AA253" s="71"/>
      <c r="AB253" s="52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9" t="str">
        <f t="shared" si="34"/>
        <v/>
      </c>
      <c r="AE253" s="82"/>
      <c r="AF253" s="82"/>
      <c r="AG253" s="507" t="str">
        <f t="shared" si="40"/>
        <v/>
      </c>
      <c r="AH253" s="521" t="str">
        <f t="shared" si="41"/>
        <v/>
      </c>
      <c r="AI253" s="522" t="str">
        <f>IF(AH253="Check Data","Check Data",IFERROR(VLOOKUP(AH253,'G-4 Temporal multipliers'!$A$4:$C$36,3,FALSE),""))</f>
        <v/>
      </c>
      <c r="AJ253" s="498" t="str">
        <f>IF(S253="","",VLOOKUP(S253,'G-3 Multipliers'!$A$2:$E$129,4,FALSE))</f>
        <v/>
      </c>
      <c r="AK253" s="507" t="str">
        <f t="shared" si="42"/>
        <v/>
      </c>
      <c r="AL253" s="507" t="str">
        <f t="shared" si="43"/>
        <v/>
      </c>
      <c r="AM253" s="540" t="str">
        <f>IFERROR(IF(F253="","",IF(AH253="Check Data ⚠","Check Data ⚠",VLOOKUP(AL253, 'G-3 Multipliers'!$P$2:$Q$6,2,FALSE))),"")</f>
        <v/>
      </c>
      <c r="AN253" s="513" t="str">
        <f t="shared" si="35"/>
        <v/>
      </c>
      <c r="AO253" s="239"/>
      <c r="AP253" s="240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1" t="str">
        <f>'A-1 Site Habitat Baseline'!AL253</f>
        <v/>
      </c>
      <c r="F254" s="520" t="str">
        <f>IF(E254="","",IF(ISNA(VLOOKUP($E254,'A-1 Site Habitat Baseline'!$D$1:$O$258,4,FALSE)),"",(VLOOKUP($E254,'A-1 Site Habitat Baseline'!$D$1:$O$258,4,FALSE))))</f>
        <v/>
      </c>
      <c r="G254" s="520" t="str">
        <f>IF(E254="","",IF(ISNA(VLOOKUP($E254,'A-1 Site Habitat Baseline'!$D$1:$O$258,5,FALSE)),"",(VLOOKUP($E254,'A-1 Site Habitat Baseline'!$D$1:$O$258,5,FALSE))))</f>
        <v/>
      </c>
      <c r="H254" s="520" t="str">
        <f>IF(E254="","",IF(ISNA(VLOOKUP($E254,'A-1 Site Habitat Baseline'!$D$1:$O$258,6,FALSE)),"",(VLOOKUP($E254,'A-1 Site Habitat Baseline'!$D$1:$O$258,6,FALSE))))</f>
        <v/>
      </c>
      <c r="I254" s="520" t="str">
        <f>IF(E254="","",IF(ISNA(VLOOKUP($E254,'A-1 Site Habitat Baseline'!$D$1:$O$258,7,FALSE)),"",(VLOOKUP($E254,'A-1 Site Habitat Baseline'!$D$1:$O$258,7,FALSE))))</f>
        <v/>
      </c>
      <c r="J254" s="520" t="str">
        <f>IF(E254="","",IF(ISNA(VLOOKUP($E254,'A-1 Site Habitat Baseline'!$D$1:$O$258,8,FALSE)),"",(VLOOKUP($E254,'A-1 Site Habitat Baseline'!$D$1:$O$258,8,FALSE))))</f>
        <v/>
      </c>
      <c r="K254" s="520" t="str">
        <f>IF(E254="","",IF(ISNA(VLOOKUP($E254,'A-1 Site Habitat Baseline'!$D$1:$O$258,9,FALSE)),"",(VLOOKUP($E254,'A-1 Site Habitat Baseline'!$D$1:$O$258,9,FALSE))))</f>
        <v/>
      </c>
      <c r="L254" s="520" t="str">
        <f>IF(E254="","",IF(ISNA(VLOOKUP($E254,'A-1 Site Habitat Baseline'!$D$1:$O$258,11,FALSE)),"",(VLOOKUP($E254,'A-1 Site Habitat Baseline'!$D$1:$O$258,11,FALSE))))</f>
        <v/>
      </c>
      <c r="M254" s="520" t="str">
        <f>IF(E254="","",IF(ISNA(VLOOKUP($E254,'A-1 Site Habitat Baseline'!$D$1:$O$258,12,FALSE)),"",(VLOOKUP($E254,'A-1 Site Habitat Baseline'!$D$1:$O$258,12,FALSE))))</f>
        <v/>
      </c>
      <c r="N254" s="532" t="str">
        <f>IF(E254="","",IF(ISNA(VLOOKUP($E254,'A-1 Site Habitat Baseline'!$D$1:$X$258,14,FALSE)),"",(VLOOKUP($E254,'A-1 Site Habitat Baseline'!$D$1:$X$258,14,FALSE))))</f>
        <v/>
      </c>
      <c r="O254" s="524" t="str">
        <f>IF(E254="","",IF(ISNA(VLOOKUP($E254,'A-1 Site Habitat Baseline'!$D$1:$X$258,16,FALSE)),"",(VLOOKUP($E254,'A-1 Site Habitat Baseline'!$D$1:$X$258,13,FALSE))))</f>
        <v/>
      </c>
      <c r="P254" s="237" t="str">
        <f>IFERROR(INDEX('G-1 All Habitats'!$AG$3:$AG$15,MATCH(Q254,'G-1 All Habitats'!$AF$3:$AF$15,0)),"")</f>
        <v/>
      </c>
      <c r="Q254" s="238" t="str">
        <f t="shared" si="36"/>
        <v/>
      </c>
      <c r="R254" s="238" t="str">
        <f t="shared" si="37"/>
        <v/>
      </c>
      <c r="S254" s="392" t="str">
        <f>IFERROR(INDEX('G-1 All Habitats'!$B$3:$B$129,MATCH(R254,'G-1 All Habitats'!$A$3:$A$129,0)),"")</f>
        <v/>
      </c>
      <c r="T254" s="498" t="str">
        <f t="shared" si="38"/>
        <v/>
      </c>
      <c r="U254" s="499" t="str">
        <f t="shared" si="39"/>
        <v/>
      </c>
      <c r="V254" s="537" t="str">
        <f t="shared" si="33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79"/>
      <c r="Z254" s="524" t="str">
        <f>IFERROR(INDEX('G-8 Condition Look up'!$A$3:$H$130,MATCH(S254,'G-8 Condition Look up'!$A$3:$A$130,0),MATCH(Y254,'G-8 Condition Look up'!$A$3:$H$3,0)),"")</f>
        <v/>
      </c>
      <c r="AA254" s="71"/>
      <c r="AB254" s="52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9" t="str">
        <f t="shared" si="34"/>
        <v/>
      </c>
      <c r="AE254" s="82"/>
      <c r="AF254" s="82"/>
      <c r="AG254" s="507" t="str">
        <f t="shared" si="40"/>
        <v/>
      </c>
      <c r="AH254" s="521" t="str">
        <f t="shared" si="41"/>
        <v/>
      </c>
      <c r="AI254" s="522" t="str">
        <f>IF(AH254="Check Data","Check Data",IFERROR(VLOOKUP(AH254,'G-4 Temporal multipliers'!$A$4:$C$36,3,FALSE),""))</f>
        <v/>
      </c>
      <c r="AJ254" s="498" t="str">
        <f>IF(S254="","",VLOOKUP(S254,'G-3 Multipliers'!$A$2:$E$129,4,FALSE))</f>
        <v/>
      </c>
      <c r="AK254" s="507" t="str">
        <f t="shared" si="42"/>
        <v/>
      </c>
      <c r="AL254" s="507" t="str">
        <f t="shared" si="43"/>
        <v/>
      </c>
      <c r="AM254" s="540" t="str">
        <f>IFERROR(IF(F254="","",IF(AH254="Check Data ⚠","Check Data ⚠",VLOOKUP(AL254, 'G-3 Multipliers'!$P$2:$Q$6,2,FALSE))),"")</f>
        <v/>
      </c>
      <c r="AN254" s="513" t="str">
        <f t="shared" si="35"/>
        <v/>
      </c>
      <c r="AO254" s="239"/>
      <c r="AP254" s="240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1" t="str">
        <f>'A-1 Site Habitat Baseline'!AL254</f>
        <v/>
      </c>
      <c r="F255" s="520" t="str">
        <f>IF(E255="","",IF(ISNA(VLOOKUP($E255,'A-1 Site Habitat Baseline'!$D$1:$O$258,4,FALSE)),"",(VLOOKUP($E255,'A-1 Site Habitat Baseline'!$D$1:$O$258,4,FALSE))))</f>
        <v/>
      </c>
      <c r="G255" s="520" t="str">
        <f>IF(E255="","",IF(ISNA(VLOOKUP($E255,'A-1 Site Habitat Baseline'!$D$1:$O$258,5,FALSE)),"",(VLOOKUP($E255,'A-1 Site Habitat Baseline'!$D$1:$O$258,5,FALSE))))</f>
        <v/>
      </c>
      <c r="H255" s="520" t="str">
        <f>IF(E255="","",IF(ISNA(VLOOKUP($E255,'A-1 Site Habitat Baseline'!$D$1:$O$258,6,FALSE)),"",(VLOOKUP($E255,'A-1 Site Habitat Baseline'!$D$1:$O$258,6,FALSE))))</f>
        <v/>
      </c>
      <c r="I255" s="520" t="str">
        <f>IF(E255="","",IF(ISNA(VLOOKUP($E255,'A-1 Site Habitat Baseline'!$D$1:$O$258,7,FALSE)),"",(VLOOKUP($E255,'A-1 Site Habitat Baseline'!$D$1:$O$258,7,FALSE))))</f>
        <v/>
      </c>
      <c r="J255" s="520" t="str">
        <f>IF(E255="","",IF(ISNA(VLOOKUP($E255,'A-1 Site Habitat Baseline'!$D$1:$O$258,8,FALSE)),"",(VLOOKUP($E255,'A-1 Site Habitat Baseline'!$D$1:$O$258,8,FALSE))))</f>
        <v/>
      </c>
      <c r="K255" s="520" t="str">
        <f>IF(E255="","",IF(ISNA(VLOOKUP($E255,'A-1 Site Habitat Baseline'!$D$1:$O$258,9,FALSE)),"",(VLOOKUP($E255,'A-1 Site Habitat Baseline'!$D$1:$O$258,9,FALSE))))</f>
        <v/>
      </c>
      <c r="L255" s="520" t="str">
        <f>IF(E255="","",IF(ISNA(VLOOKUP($E255,'A-1 Site Habitat Baseline'!$D$1:$O$258,11,FALSE)),"",(VLOOKUP($E255,'A-1 Site Habitat Baseline'!$D$1:$O$258,11,FALSE))))</f>
        <v/>
      </c>
      <c r="M255" s="520" t="str">
        <f>IF(E255="","",IF(ISNA(VLOOKUP($E255,'A-1 Site Habitat Baseline'!$D$1:$O$258,12,FALSE)),"",(VLOOKUP($E255,'A-1 Site Habitat Baseline'!$D$1:$O$258,12,FALSE))))</f>
        <v/>
      </c>
      <c r="N255" s="532" t="str">
        <f>IF(E255="","",IF(ISNA(VLOOKUP($E255,'A-1 Site Habitat Baseline'!$D$1:$X$258,14,FALSE)),"",(VLOOKUP($E255,'A-1 Site Habitat Baseline'!$D$1:$X$258,14,FALSE))))</f>
        <v/>
      </c>
      <c r="O255" s="524" t="str">
        <f>IF(E255="","",IF(ISNA(VLOOKUP($E255,'A-1 Site Habitat Baseline'!$D$1:$X$258,16,FALSE)),"",(VLOOKUP($E255,'A-1 Site Habitat Baseline'!$D$1:$X$258,13,FALSE))))</f>
        <v/>
      </c>
      <c r="P255" s="237" t="str">
        <f>IFERROR(INDEX('G-1 All Habitats'!$AG$3:$AG$15,MATCH(Q255,'G-1 All Habitats'!$AF$3:$AF$15,0)),"")</f>
        <v/>
      </c>
      <c r="Q255" s="238" t="str">
        <f t="shared" si="36"/>
        <v/>
      </c>
      <c r="R255" s="238" t="str">
        <f t="shared" si="37"/>
        <v/>
      </c>
      <c r="S255" s="392" t="str">
        <f>IFERROR(INDEX('G-1 All Habitats'!$B$3:$B$129,MATCH(R255,'G-1 All Habitats'!$A$3:$A$129,0)),"")</f>
        <v/>
      </c>
      <c r="T255" s="498" t="str">
        <f t="shared" si="38"/>
        <v/>
      </c>
      <c r="U255" s="499" t="str">
        <f t="shared" si="39"/>
        <v/>
      </c>
      <c r="V255" s="537" t="str">
        <f t="shared" si="33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79"/>
      <c r="Z255" s="524" t="str">
        <f>IFERROR(INDEX('G-8 Condition Look up'!$A$3:$H$130,MATCH(S255,'G-8 Condition Look up'!$A$3:$A$130,0),MATCH(Y255,'G-8 Condition Look up'!$A$3:$H$3,0)),"")</f>
        <v/>
      </c>
      <c r="AA255" s="71"/>
      <c r="AB255" s="52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9" t="str">
        <f t="shared" si="34"/>
        <v/>
      </c>
      <c r="AE255" s="82"/>
      <c r="AF255" s="82"/>
      <c r="AG255" s="507" t="str">
        <f t="shared" si="40"/>
        <v/>
      </c>
      <c r="AH255" s="521" t="str">
        <f t="shared" si="41"/>
        <v/>
      </c>
      <c r="AI255" s="522" t="str">
        <f>IF(AH255="Check Data","Check Data",IFERROR(VLOOKUP(AH255,'G-4 Temporal multipliers'!$A$4:$C$36,3,FALSE),""))</f>
        <v/>
      </c>
      <c r="AJ255" s="498" t="str">
        <f>IF(S255="","",VLOOKUP(S255,'G-3 Multipliers'!$A$2:$E$129,4,FALSE))</f>
        <v/>
      </c>
      <c r="AK255" s="507" t="str">
        <f t="shared" si="42"/>
        <v/>
      </c>
      <c r="AL255" s="507" t="str">
        <f t="shared" si="43"/>
        <v/>
      </c>
      <c r="AM255" s="540" t="str">
        <f>IFERROR(IF(F255="","",IF(AH255="Check Data ⚠","Check Data ⚠",VLOOKUP(AL255, 'G-3 Multipliers'!$P$2:$Q$6,2,FALSE))),"")</f>
        <v/>
      </c>
      <c r="AN255" s="513" t="str">
        <f t="shared" si="35"/>
        <v/>
      </c>
      <c r="AO255" s="239"/>
      <c r="AP255" s="240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1" t="str">
        <f>'A-1 Site Habitat Baseline'!AL255</f>
        <v/>
      </c>
      <c r="F256" s="520" t="str">
        <f>IF(E256="","",IF(ISNA(VLOOKUP($E256,'A-1 Site Habitat Baseline'!$D$1:$O$258,4,FALSE)),"",(VLOOKUP($E256,'A-1 Site Habitat Baseline'!$D$1:$O$258,4,FALSE))))</f>
        <v/>
      </c>
      <c r="G256" s="520" t="str">
        <f>IF(E256="","",IF(ISNA(VLOOKUP($E256,'A-1 Site Habitat Baseline'!$D$1:$O$258,5,FALSE)),"",(VLOOKUP($E256,'A-1 Site Habitat Baseline'!$D$1:$O$258,5,FALSE))))</f>
        <v/>
      </c>
      <c r="H256" s="520" t="str">
        <f>IF(E256="","",IF(ISNA(VLOOKUP($E256,'A-1 Site Habitat Baseline'!$D$1:$O$258,6,FALSE)),"",(VLOOKUP($E256,'A-1 Site Habitat Baseline'!$D$1:$O$258,6,FALSE))))</f>
        <v/>
      </c>
      <c r="I256" s="520" t="str">
        <f>IF(E256="","",IF(ISNA(VLOOKUP($E256,'A-1 Site Habitat Baseline'!$D$1:$O$258,7,FALSE)),"",(VLOOKUP($E256,'A-1 Site Habitat Baseline'!$D$1:$O$258,7,FALSE))))</f>
        <v/>
      </c>
      <c r="J256" s="520" t="str">
        <f>IF(E256="","",IF(ISNA(VLOOKUP($E256,'A-1 Site Habitat Baseline'!$D$1:$O$258,8,FALSE)),"",(VLOOKUP($E256,'A-1 Site Habitat Baseline'!$D$1:$O$258,8,FALSE))))</f>
        <v/>
      </c>
      <c r="K256" s="520" t="str">
        <f>IF(E256="","",IF(ISNA(VLOOKUP($E256,'A-1 Site Habitat Baseline'!$D$1:$O$258,9,FALSE)),"",(VLOOKUP($E256,'A-1 Site Habitat Baseline'!$D$1:$O$258,9,FALSE))))</f>
        <v/>
      </c>
      <c r="L256" s="520" t="str">
        <f>IF(E256="","",IF(ISNA(VLOOKUP($E256,'A-1 Site Habitat Baseline'!$D$1:$O$258,11,FALSE)),"",(VLOOKUP($E256,'A-1 Site Habitat Baseline'!$D$1:$O$258,11,FALSE))))</f>
        <v/>
      </c>
      <c r="M256" s="520" t="str">
        <f>IF(E256="","",IF(ISNA(VLOOKUP($E256,'A-1 Site Habitat Baseline'!$D$1:$O$258,12,FALSE)),"",(VLOOKUP($E256,'A-1 Site Habitat Baseline'!$D$1:$O$258,12,FALSE))))</f>
        <v/>
      </c>
      <c r="N256" s="532" t="str">
        <f>IF(E256="","",IF(ISNA(VLOOKUP($E256,'A-1 Site Habitat Baseline'!$D$1:$X$258,14,FALSE)),"",(VLOOKUP($E256,'A-1 Site Habitat Baseline'!$D$1:$X$258,14,FALSE))))</f>
        <v/>
      </c>
      <c r="O256" s="524" t="str">
        <f>IF(E256="","",IF(ISNA(VLOOKUP($E256,'A-1 Site Habitat Baseline'!$D$1:$X$258,16,FALSE)),"",(VLOOKUP($E256,'A-1 Site Habitat Baseline'!$D$1:$X$258,13,FALSE))))</f>
        <v/>
      </c>
      <c r="P256" s="237" t="str">
        <f>IFERROR(INDEX('G-1 All Habitats'!$AG$3:$AG$15,MATCH(Q256,'G-1 All Habitats'!$AF$3:$AF$15,0)),"")</f>
        <v/>
      </c>
      <c r="Q256" s="238" t="str">
        <f t="shared" si="36"/>
        <v/>
      </c>
      <c r="R256" s="238" t="str">
        <f t="shared" si="37"/>
        <v/>
      </c>
      <c r="S256" s="392" t="str">
        <f>IFERROR(INDEX('G-1 All Habitats'!$B$3:$B$129,MATCH(R256,'G-1 All Habitats'!$A$3:$A$129,0)),"")</f>
        <v/>
      </c>
      <c r="T256" s="498" t="str">
        <f t="shared" si="38"/>
        <v/>
      </c>
      <c r="U256" s="499" t="str">
        <f t="shared" si="39"/>
        <v/>
      </c>
      <c r="V256" s="537" t="str">
        <f t="shared" si="33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79"/>
      <c r="Z256" s="524" t="str">
        <f>IFERROR(INDEX('G-8 Condition Look up'!$A$3:$H$130,MATCH(S256,'G-8 Condition Look up'!$A$3:$A$130,0),MATCH(Y256,'G-8 Condition Look up'!$A$3:$H$3,0)),"")</f>
        <v/>
      </c>
      <c r="AA256" s="71"/>
      <c r="AB256" s="52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9" t="str">
        <f t="shared" si="34"/>
        <v/>
      </c>
      <c r="AE256" s="82"/>
      <c r="AF256" s="82"/>
      <c r="AG256" s="507" t="str">
        <f t="shared" si="40"/>
        <v/>
      </c>
      <c r="AH256" s="521" t="str">
        <f t="shared" si="41"/>
        <v/>
      </c>
      <c r="AI256" s="522" t="str">
        <f>IF(AH256="Check Data","Check Data",IFERROR(VLOOKUP(AH256,'G-4 Temporal multipliers'!$A$4:$C$36,3,FALSE),""))</f>
        <v/>
      </c>
      <c r="AJ256" s="498" t="str">
        <f>IF(S256="","",VLOOKUP(S256,'G-3 Multipliers'!$A$2:$E$129,4,FALSE))</f>
        <v/>
      </c>
      <c r="AK256" s="507" t="str">
        <f t="shared" si="42"/>
        <v/>
      </c>
      <c r="AL256" s="507" t="str">
        <f t="shared" si="43"/>
        <v/>
      </c>
      <c r="AM256" s="540" t="str">
        <f>IFERROR(IF(F256="","",IF(AH256="Check Data ⚠","Check Data ⚠",VLOOKUP(AL256, 'G-3 Multipliers'!$P$2:$Q$6,2,FALSE))),"")</f>
        <v/>
      </c>
      <c r="AN256" s="513" t="str">
        <f t="shared" si="35"/>
        <v/>
      </c>
      <c r="AO256" s="239"/>
      <c r="AP256" s="240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3" t="str">
        <f>'A-1 Site Habitat Baseline'!AL256</f>
        <v/>
      </c>
      <c r="F257" s="534" t="str">
        <f>IF(E257="","",IF(ISNA(VLOOKUP($E257,'A-1 Site Habitat Baseline'!$D$1:$O$258,4,FALSE)),"",(VLOOKUP($E257,'A-1 Site Habitat Baseline'!$D$1:$O$258,4,FALSE))))</f>
        <v/>
      </c>
      <c r="G257" s="534" t="str">
        <f>IF(E257="","",IF(ISNA(VLOOKUP($E257,'A-1 Site Habitat Baseline'!$D$1:$O$258,5,FALSE)),"",(VLOOKUP($E257,'A-1 Site Habitat Baseline'!$D$1:$O$258,5,FALSE))))</f>
        <v/>
      </c>
      <c r="H257" s="534" t="str">
        <f>IF(E257="","",IF(ISNA(VLOOKUP($E257,'A-1 Site Habitat Baseline'!$D$1:$O$258,6,FALSE)),"",(VLOOKUP($E257,'A-1 Site Habitat Baseline'!$D$1:$O$258,6,FALSE))))</f>
        <v/>
      </c>
      <c r="I257" s="534" t="str">
        <f>IF(E257="","",IF(ISNA(VLOOKUP($E257,'A-1 Site Habitat Baseline'!$D$1:$O$258,7,FALSE)),"",(VLOOKUP($E257,'A-1 Site Habitat Baseline'!$D$1:$O$258,7,FALSE))))</f>
        <v/>
      </c>
      <c r="J257" s="534" t="str">
        <f>IF(E257="","",IF(ISNA(VLOOKUP($E257,'A-1 Site Habitat Baseline'!$D$1:$O$258,8,FALSE)),"",(VLOOKUP($E257,'A-1 Site Habitat Baseline'!$D$1:$O$258,8,FALSE))))</f>
        <v/>
      </c>
      <c r="K257" s="534" t="str">
        <f>IF(E257="","",IF(ISNA(VLOOKUP($E257,'A-1 Site Habitat Baseline'!$D$1:$O$258,9,FALSE)),"",(VLOOKUP($E257,'A-1 Site Habitat Baseline'!$D$1:$O$258,9,FALSE))))</f>
        <v/>
      </c>
      <c r="L257" s="534" t="str">
        <f>IF(E257="","",IF(ISNA(VLOOKUP($E257,'A-1 Site Habitat Baseline'!$D$1:$O$258,11,FALSE)),"",(VLOOKUP($E257,'A-1 Site Habitat Baseline'!$D$1:$O$258,11,FALSE))))</f>
        <v/>
      </c>
      <c r="M257" s="534" t="str">
        <f>IF(E257="","",IF(ISNA(VLOOKUP($E257,'A-1 Site Habitat Baseline'!$D$1:$O$258,12,FALSE)),"",(VLOOKUP($E257,'A-1 Site Habitat Baseline'!$D$1:$O$258,12,FALSE))))</f>
        <v/>
      </c>
      <c r="N257" s="535" t="str">
        <f>IF(E257="","",IF(ISNA(VLOOKUP($E257,'A-1 Site Habitat Baseline'!$D$1:$X$258,14,FALSE)),"",(VLOOKUP($E257,'A-1 Site Habitat Baseline'!$D$1:$X$258,14,FALSE))))</f>
        <v/>
      </c>
      <c r="O257" s="536" t="str">
        <f>IF(E257="","",IF(ISNA(VLOOKUP($E257,'A-1 Site Habitat Baseline'!$D$1:$X$258,16,FALSE)),"",(VLOOKUP($E257,'A-1 Site Habitat Baseline'!$D$1:$X$258,13,FALSE))))</f>
        <v/>
      </c>
      <c r="P257" s="431" t="str">
        <f>IFERROR(INDEX('G-1 All Habitats'!$AG$3:$AG$15,MATCH(Q257,'G-1 All Habitats'!$AF$3:$AF$15,0)),"")</f>
        <v/>
      </c>
      <c r="Q257" s="432" t="str">
        <f t="shared" si="36"/>
        <v/>
      </c>
      <c r="R257" s="238" t="str">
        <f t="shared" si="37"/>
        <v/>
      </c>
      <c r="S257" s="433" t="str">
        <f>IFERROR(INDEX('G-1 All Habitats'!$B$3:$B$129,MATCH(R257,'G-1 All Habitats'!$A$3:$A$129,0)),"")</f>
        <v/>
      </c>
      <c r="T257" s="498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9" t="str">
        <f t="shared" si="39"/>
        <v/>
      </c>
      <c r="V257" s="538" t="str">
        <f t="shared" si="33"/>
        <v/>
      </c>
      <c r="W257" s="534" t="str">
        <f>IF(S257="","",VLOOKUP(S257,'G-1 All Habitats'!$B$2:$M$129,10,FALSE))</f>
        <v/>
      </c>
      <c r="X257" s="534" t="str">
        <f>IFERROR(VLOOKUP(W257,'G-1 All Habitats'!$V$3:$W$7,2,FALSE),"")</f>
        <v/>
      </c>
      <c r="Y257" s="341"/>
      <c r="Z257" s="536" t="str">
        <f>IFERROR(INDEX('G-8 Condition Look up'!$A$3:$H$130,MATCH(S257,'G-8 Condition Look up'!$A$3:$A$130,0),MATCH(Y257,'G-8 Condition Look up'!$A$3:$H$3,0)),"")</f>
        <v/>
      </c>
      <c r="AA257" s="434"/>
      <c r="AB257" s="520" t="str">
        <f>IF(AA257="","",IF(VLOOKUP(AA257,'G-3 Multipliers'!$L$3:$N$6,2,FALSE)=0,"Spatial Data Missing ⚠",VLOOKUP(AA257,'G-3 Multipliers'!$L$3:$N$6,2,FALSE)))</f>
        <v/>
      </c>
      <c r="AC257" s="536" t="str">
        <f>IF(AA257="","",IF(VLOOKUP(AA257,'G-3 Multipliers'!$L$3:$N$6,3,FALSE)=0,"Spatial Data Missing ⚠",VLOOKUP(AA257,'G-3 Multipliers'!$L$3:$N$6,3,FALSE)))</f>
        <v/>
      </c>
      <c r="AD257" s="539" t="str">
        <f t="shared" si="34"/>
        <v/>
      </c>
      <c r="AE257" s="341"/>
      <c r="AF257" s="341"/>
      <c r="AG257" s="507" t="str">
        <f t="shared" si="40"/>
        <v/>
      </c>
      <c r="AH257" s="521" t="str">
        <f t="shared" si="41"/>
        <v/>
      </c>
      <c r="AI257" s="541" t="str">
        <f>IF(AH257="Check Data","Check Data",IFERROR(VLOOKUP(AH257,'G-4 Temporal multipliers'!$A$4:$C$36,3,FALSE),""))</f>
        <v/>
      </c>
      <c r="AJ257" s="538" t="str">
        <f>IF(S257="","",VLOOKUP(S257,'G-3 Multipliers'!$A$2:$E$129,4,FALSE))</f>
        <v/>
      </c>
      <c r="AK257" s="507" t="str">
        <f t="shared" si="42"/>
        <v/>
      </c>
      <c r="AL257" s="507" t="str">
        <f t="shared" si="43"/>
        <v/>
      </c>
      <c r="AM257" s="540" t="str">
        <f>IFERROR(IF(F257="","",IF(AH257="Check Data ⚠","Check Data ⚠",VLOOKUP(AL257, 'G-3 Multipliers'!$P$2:$Q$6,2,FALSE))),"")</f>
        <v/>
      </c>
      <c r="AN257" s="542" t="str">
        <f t="shared" si="35"/>
        <v/>
      </c>
      <c r="AO257" s="429"/>
      <c r="AP257" s="435"/>
    </row>
    <row r="258" spans="1:42" ht="15" thickBot="1" x14ac:dyDescent="0.25"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430"/>
      <c r="Q258" s="430"/>
      <c r="R258" s="430"/>
      <c r="S258" s="430"/>
      <c r="T258" s="430"/>
      <c r="U258" s="277"/>
      <c r="V258" s="503">
        <f>SUM(V12:V257)</f>
        <v>1</v>
      </c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0"/>
      <c r="AM258" s="277"/>
      <c r="AN258" s="503">
        <f ca="1">(SUM(AN12:AN257))</f>
        <v>0</v>
      </c>
      <c r="AO258" s="430"/>
      <c r="AP258" s="430"/>
    </row>
    <row r="259" spans="1:42" ht="18" x14ac:dyDescent="0.25">
      <c r="V259" s="922" t="str">
        <f>IF(V258&lt;&gt;'A-1 Site Habitat Baseline'!T259,"Error - Area of habitat enhancement must match the area from sheet A1 ▲","")</f>
        <v/>
      </c>
      <c r="W259" s="922"/>
      <c r="X259" s="922"/>
      <c r="Y259" s="922"/>
      <c r="Z259" s="922"/>
      <c r="AA259" s="92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qdKEl0WQgmHHTfjygEoSn+VrYjmto566Grhl0jMM7h5XKnAR+mJ3HWCAuQl/5Wjx9gCNOWFxFJc+SqwJ/42cDg==" saltValue="PPSTPbbFmWwW8fSoUhSrZ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O12:O257">
    <cfRule type="beginsWith" dxfId="189" priority="3" operator="beginsWith" text="Bespoke">
      <formula>LEFT(O12,LEN("Bespoke"))="Bespoke"</formula>
    </cfRule>
    <cfRule type="beginsWith" dxfId="188" priority="4" operator="beginsWith" text="Same distinctiveness">
      <formula>LEFT(O12,LEN("Same distinctiveness"))="Same distinctiveness"</formula>
    </cfRule>
    <cfRule type="beginsWith" dxfId="187" priority="5" operator="beginsWith" text="Same broad">
      <formula>LEFT(O12,LEN("Same broad"))="Same broad"</formula>
    </cfRule>
    <cfRule type="beginsWith" dxfId="186" priority="6" operator="beginsWith" text="Same Habitat">
      <formula>LEFT(O12,LEN("Same Habitat"))="Same Habitat"</formula>
    </cfRule>
  </conditionalFormatting>
  <conditionalFormatting sqref="T12:T257">
    <cfRule type="containsText" dxfId="185" priority="19" operator="containsText" text="Error">
      <formula>NOT(ISERROR(SEARCH("Error",T12)))</formula>
    </cfRule>
  </conditionalFormatting>
  <conditionalFormatting sqref="U12:U258">
    <cfRule type="containsText" dxfId="184" priority="18" operator="containsText" text="Error">
      <formula>NOT(ISERROR(SEARCH("Error",U12)))</formula>
    </cfRule>
  </conditionalFormatting>
  <conditionalFormatting sqref="V259:AA259">
    <cfRule type="containsText" dxfId="183" priority="2" operator="containsText" text="Error">
      <formula>NOT(ISERROR(SEARCH("Error",V259)))</formula>
    </cfRule>
  </conditionalFormatting>
  <conditionalFormatting sqref="Z12:Z257">
    <cfRule type="cellIs" dxfId="182" priority="25" operator="equal">
      <formula>"Not Possible"</formula>
    </cfRule>
  </conditionalFormatting>
  <conditionalFormatting sqref="AB12:AC257">
    <cfRule type="containsText" dxfId="181" priority="16" operator="containsText" text="Spatial">
      <formula>NOT(ISERROR(SEARCH("Spatial",AB12)))</formula>
    </cfRule>
  </conditionalFormatting>
  <conditionalFormatting sqref="AD2">
    <cfRule type="containsText" dxfId="180" priority="20" operator="containsText" text="Note">
      <formula>NOT(ISERROR(SEARCH("Note",AD2)))</formula>
    </cfRule>
  </conditionalFormatting>
  <conditionalFormatting sqref="AD5">
    <cfRule type="containsText" dxfId="179" priority="1" operator="containsText" text="Change">
      <formula>NOT(ISERROR(SEARCH("Change",AD5)))</formula>
    </cfRule>
  </conditionalFormatting>
  <conditionalFormatting sqref="AD12:AD257">
    <cfRule type="containsText" dxfId="178" priority="15" operator="containsText" text="Check Data">
      <formula>NOT(ISERROR(SEARCH("Check Data",AD12)))</formula>
    </cfRule>
  </conditionalFormatting>
  <conditionalFormatting sqref="AG12:AG257">
    <cfRule type="containsText" dxfId="177" priority="13" operator="containsText" text="Error">
      <formula>NOT(ISERROR(SEARCH("Error",AG12)))</formula>
    </cfRule>
    <cfRule type="containsText" dxfId="176" priority="14" operator="containsText" text="Check">
      <formula>NOT(ISERROR(SEARCH("Check",AG12)))</formula>
    </cfRule>
  </conditionalFormatting>
  <conditionalFormatting sqref="AH12:AH257">
    <cfRule type="containsText" dxfId="175" priority="12" operator="containsText" text="Error ▲">
      <formula>NOT(ISERROR(SEARCH("Error ▲",AH12)))</formula>
    </cfRule>
  </conditionalFormatting>
  <conditionalFormatting sqref="AH12:AI257">
    <cfRule type="containsText" dxfId="174" priority="9" operator="containsText" text="Check Data ⚠">
      <formula>NOT(ISERROR(SEARCH("Check Data ⚠",AH12)))</formula>
    </cfRule>
  </conditionalFormatting>
  <conditionalFormatting sqref="AK12:AK257">
    <cfRule type="containsText" dxfId="173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2" priority="7" operator="containsText" text="Check Data ⚠">
      <formula>NOT(ISERROR(SEARCH("Check Data ⚠",AM12)))</formula>
    </cfRule>
  </conditionalFormatting>
  <conditionalFormatting sqref="AN12:AN257">
    <cfRule type="containsText" dxfId="171" priority="21" operator="containsText" text="Existing Value Not Required">
      <formula>NOT(ISERROR(SEARCH("Existing Value Not Required",AN12)))</formula>
    </cfRule>
    <cfRule type="containsText" dxfId="170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hidden="1" customWidth="1"/>
    <col min="11" max="11" width="14.28515625" style="31" customWidth="1"/>
    <col min="12" max="12" width="9.7109375" style="31" hidden="1" customWidth="1"/>
    <col min="13" max="13" width="41.7109375" style="31" customWidth="1"/>
    <col min="14" max="14" width="20.42578125" style="31" hidden="1" customWidth="1"/>
    <col min="15" max="15" width="13.140625" style="31" hidden="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7" t="str">
        <f>IF(Start!F12="","",Start!F12)</f>
        <v>Bicester Arc. Overall Biodiversity Strategy</v>
      </c>
      <c r="E2" s="948"/>
      <c r="F2" s="949"/>
    </row>
    <row r="3" spans="1:43" ht="15" customHeight="1" x14ac:dyDescent="0.2">
      <c r="D3" s="941" t="str">
        <f ca="1">MID(CELL("filename",C1),FIND("]",CELL("filename",C1))+1,256)</f>
        <v>D-1 Off Site Habitat Baseline</v>
      </c>
      <c r="E3" s="942"/>
      <c r="F3" s="943"/>
    </row>
    <row r="4" spans="1:43" ht="19.899999999999999" customHeight="1" thickBot="1" x14ac:dyDescent="0.25">
      <c r="D4" s="944"/>
      <c r="E4" s="945"/>
      <c r="F4" s="9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7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8" t="s">
        <v>197</v>
      </c>
      <c r="AG9" s="248"/>
      <c r="AH9" s="248"/>
      <c r="AI9" s="248"/>
      <c r="AJ9" s="248"/>
      <c r="AK9" s="248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0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0"/>
      <c r="Z10" s="135" t="s">
        <v>215</v>
      </c>
      <c r="AA10" s="370" t="s">
        <v>216</v>
      </c>
      <c r="AC10" s="249" t="s">
        <v>217</v>
      </c>
      <c r="AD10" s="249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8">
        <v>1</v>
      </c>
      <c r="E11" s="377"/>
      <c r="F11" s="377"/>
      <c r="G11" s="378" t="str">
        <f>IFERROR(INDEX('G-1 All Habitats'!$B$3:$B$129,MATCH(F11,'G-1 All Habitats'!$A$3:$A$129,0)),"")</f>
        <v/>
      </c>
      <c r="H11" s="172"/>
      <c r="I11" s="498" t="str">
        <f>IF(G11="","",VLOOKUP(G11,'G-1 All Habitats'!$B$2:$M$129,10,FALSE))</f>
        <v/>
      </c>
      <c r="J11" s="499" t="str">
        <f>IFERROR(VLOOKUP(I11,'G-1 All Habitats'!$V$3:$W$7,2,FALSE),"")</f>
        <v/>
      </c>
      <c r="K11" s="145"/>
      <c r="L11" s="499" t="str">
        <f>IFERROR(INDEX('G-8 Condition Look up'!$A$3:$H$130,MATCH(G11,'G-8 Condition Look up'!$A$3:$A$130,0),MATCH(K11,'G-8 Condition Look up'!$A$3:$H$3,0)),"")</f>
        <v/>
      </c>
      <c r="M11" s="154"/>
      <c r="N11" s="520" t="str">
        <f>IF(M11="","",IF(VLOOKUP(M11,'G-3 Multipliers'!$L$3:$N$6,2,FALSE)=0,"Spatial Data Missing ⚠",VLOOKUP(M11,'G-3 Multipliers'!$L$3:$N$6,2,FALSE)))</f>
        <v/>
      </c>
      <c r="O11" s="524" t="str">
        <f>IF(M11="","",IF(VLOOKUP(M11,'G-3 Multipliers'!$L$3:$N$6,3,FALSE)=0,"Spatial Data Missing ⚠",VLOOKUP(M11,'G-3 Multipliers'!$L$3:$N$6,3,FALSE)))</f>
        <v/>
      </c>
      <c r="P11" s="506" t="str">
        <f>IFERROR(VLOOKUP(G11,'G-1 All Habitats'!$B$2:$M$129,12,FALSE),"")</f>
        <v/>
      </c>
      <c r="Q11" s="513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1" t="str">
        <f>IFERROR(S11*J11*L11*O11,"")</f>
        <v/>
      </c>
      <c r="V11" s="511" t="str">
        <f>IFERROR(T11*J11*L11*O11,"")</f>
        <v/>
      </c>
      <c r="W11" s="511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5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1" t="str">
        <f>IF(P11="","",IF(P11='G-1 All Habitats'!$X$3,H11-S11-T11,"None"))</f>
        <v/>
      </c>
      <c r="AD11" s="252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3"/>
      <c r="F12" s="203"/>
      <c r="G12" s="250" t="str">
        <f>IFERROR(INDEX('G-1 All Habitats'!$B$3:$B$129,MATCH(F12,'G-1 All Habitats'!$A$3:$A$129,0)),"")</f>
        <v/>
      </c>
      <c r="H12" s="172"/>
      <c r="I12" s="498" t="str">
        <f>IF(G12="","",VLOOKUP(G12,'G-1 All Habitats'!$B$2:$M$129,10,FALSE))</f>
        <v/>
      </c>
      <c r="J12" s="499" t="str">
        <f>IFERROR(VLOOKUP(I12,'G-1 All Habitats'!$V$3:$W$7,2,FALSE),"")</f>
        <v/>
      </c>
      <c r="K12" s="145"/>
      <c r="L12" s="499" t="str">
        <f>IFERROR(INDEX('G-8 Condition Look up'!$A$3:$H$130,MATCH(G12,'G-8 Condition Look up'!$A$3:$A$130,0),MATCH(K12,'G-8 Condition Look up'!$A$3:$H$3,0)),"")</f>
        <v/>
      </c>
      <c r="M12" s="154"/>
      <c r="N12" s="520" t="str">
        <f>IF(M12="","",IF(VLOOKUP(M12,'G-3 Multipliers'!$L$3:$N$6,2,FALSE)=0,"Spatial Data Missing ⚠",VLOOKUP(M12,'G-3 Multipliers'!$L$3:$N$6,2,FALSE)))</f>
        <v/>
      </c>
      <c r="O12" s="524" t="str">
        <f>IF(M12="","",IF(VLOOKUP(M12,'G-3 Multipliers'!$L$3:$N$6,3,FALSE)=0,"Spatial Data Missing ⚠",VLOOKUP(M12,'G-3 Multipliers'!$L$3:$N$6,3,FALSE)))</f>
        <v/>
      </c>
      <c r="P12" s="506" t="str">
        <f>IFERROR(VLOOKUP(G12,'G-1 All Habitats'!$B$2:$M$129,12,FALSE),"")</f>
        <v/>
      </c>
      <c r="Q12" s="513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1" t="str">
        <f t="shared" ref="U12:U75" si="2">IFERROR(S12*J12*L12*O12,"")</f>
        <v/>
      </c>
      <c r="V12" s="511" t="str">
        <f t="shared" ref="V12:V75" si="3">IFERROR(T12*J12*L12*O12,"")</f>
        <v/>
      </c>
      <c r="W12" s="511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5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1" t="str">
        <f>IF(P12="","",IF(P12='G-1 All Habitats'!$X$3,H12-S12-T12,"None"))</f>
        <v/>
      </c>
      <c r="AD12" s="252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3"/>
      <c r="F13" s="203"/>
      <c r="G13" s="250" t="str">
        <f>IFERROR(INDEX('G-1 All Habitats'!$B$3:$B$129,MATCH(F13,'G-1 All Habitats'!$A$3:$A$129,0)),"")</f>
        <v/>
      </c>
      <c r="H13" s="172"/>
      <c r="I13" s="498" t="str">
        <f>IF(G13="","",VLOOKUP(G13,'G-1 All Habitats'!$B$2:$M$129,10,FALSE))</f>
        <v/>
      </c>
      <c r="J13" s="499" t="str">
        <f>IFERROR(VLOOKUP(I13,'G-1 All Habitats'!$V$3:$W$7,2,FALSE),"")</f>
        <v/>
      </c>
      <c r="K13" s="145"/>
      <c r="L13" s="499" t="str">
        <f>IFERROR(INDEX('G-8 Condition Look up'!$A$3:$H$130,MATCH(G13,'G-8 Condition Look up'!$A$3:$A$130,0),MATCH(K13,'G-8 Condition Look up'!$A$3:$H$3,0)),"")</f>
        <v/>
      </c>
      <c r="M13" s="154"/>
      <c r="N13" s="520" t="str">
        <f>IF(M13="","",IF(VLOOKUP(M13,'G-3 Multipliers'!$L$3:$N$6,2,FALSE)=0,"Spatial Data Missing ⚠",VLOOKUP(M13,'G-3 Multipliers'!$L$3:$N$6,2,FALSE)))</f>
        <v/>
      </c>
      <c r="O13" s="524" t="str">
        <f>IF(M13="","",IF(VLOOKUP(M13,'G-3 Multipliers'!$L$3:$N$6,3,FALSE)=0,"Spatial Data Missing ⚠",VLOOKUP(M13,'G-3 Multipliers'!$L$3:$N$6,3,FALSE)))</f>
        <v/>
      </c>
      <c r="P13" s="506" t="str">
        <f>IFERROR(VLOOKUP(G13,'G-1 All Habitats'!$B$2:$M$129,12,FALSE),"")</f>
        <v/>
      </c>
      <c r="Q13" s="513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1" t="str">
        <f t="shared" si="2"/>
        <v/>
      </c>
      <c r="V13" s="511" t="str">
        <f t="shared" si="3"/>
        <v/>
      </c>
      <c r="W13" s="511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5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1" t="str">
        <f>IF(P13="","",IF(P13='G-1 All Habitats'!$X$3,H13-S13-T13,"None"))</f>
        <v/>
      </c>
      <c r="AD13" s="252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3"/>
      <c r="F14" s="203"/>
      <c r="G14" s="250" t="str">
        <f>IFERROR(INDEX('G-1 All Habitats'!$B$3:$B$129,MATCH(F14,'G-1 All Habitats'!$A$3:$A$129,0)),"")</f>
        <v/>
      </c>
      <c r="H14" s="172"/>
      <c r="I14" s="498" t="str">
        <f>IF(G14="","",VLOOKUP(G14,'G-1 All Habitats'!$B$2:$M$129,10,FALSE))</f>
        <v/>
      </c>
      <c r="J14" s="499" t="str">
        <f>IFERROR(VLOOKUP(I14,'G-1 All Habitats'!$V$3:$W$7,2,FALSE),"")</f>
        <v/>
      </c>
      <c r="K14" s="145"/>
      <c r="L14" s="499" t="str">
        <f>IFERROR(INDEX('G-8 Condition Look up'!$A$3:$H$130,MATCH(G14,'G-8 Condition Look up'!$A$3:$A$130,0),MATCH(K14,'G-8 Condition Look up'!$A$3:$H$3,0)),"")</f>
        <v/>
      </c>
      <c r="M14" s="154"/>
      <c r="N14" s="520" t="str">
        <f>IF(M14="","",IF(VLOOKUP(M14,'G-3 Multipliers'!$L$3:$N$6,2,FALSE)=0,"Spatial Data Missing ⚠",VLOOKUP(M14,'G-3 Multipliers'!$L$3:$N$6,2,FALSE)))</f>
        <v/>
      </c>
      <c r="O14" s="524" t="str">
        <f>IF(M14="","",IF(VLOOKUP(M14,'G-3 Multipliers'!$L$3:$N$6,3,FALSE)=0,"Spatial Data Missing ⚠",VLOOKUP(M14,'G-3 Multipliers'!$L$3:$N$6,3,FALSE)))</f>
        <v/>
      </c>
      <c r="P14" s="506" t="str">
        <f>IFERROR(VLOOKUP(G14,'G-1 All Habitats'!$B$2:$M$129,12,FALSE),"")</f>
        <v/>
      </c>
      <c r="Q14" s="513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1" t="str">
        <f t="shared" si="2"/>
        <v/>
      </c>
      <c r="V14" s="511" t="str">
        <f t="shared" si="3"/>
        <v/>
      </c>
      <c r="W14" s="511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5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1" t="str">
        <f>IF(P14="","",IF(P14='G-1 All Habitats'!$X$3,H14-S14-T14,"None"))</f>
        <v/>
      </c>
      <c r="AD14" s="252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3"/>
      <c r="F15" s="203"/>
      <c r="G15" s="250" t="str">
        <f>IFERROR(INDEX('G-1 All Habitats'!$B$3:$B$129,MATCH(F15,'G-1 All Habitats'!$A$3:$A$129,0)),"")</f>
        <v/>
      </c>
      <c r="H15" s="172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145"/>
      <c r="L15" s="499" t="str">
        <f>IFERROR(INDEX('G-8 Condition Look up'!$A$3:$H$130,MATCH(G15,'G-8 Condition Look up'!$A$3:$A$130,0),MATCH(K15,'G-8 Condition Look up'!$A$3:$H$3,0)),"")</f>
        <v/>
      </c>
      <c r="M15" s="154"/>
      <c r="N15" s="520" t="str">
        <f>IF(M15="","",IF(VLOOKUP(M15,'G-3 Multipliers'!$L$3:$N$6,2,FALSE)=0,"Spatial Data Missing ⚠",VLOOKUP(M15,'G-3 Multipliers'!$L$3:$N$6,2,FALSE)))</f>
        <v/>
      </c>
      <c r="O15" s="524" t="str">
        <f>IF(M15="","",IF(VLOOKUP(M15,'G-3 Multipliers'!$L$3:$N$6,3,FALSE)=0,"Spatial Data Missing ⚠",VLOOKUP(M15,'G-3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1" t="str">
        <f t="shared" si="2"/>
        <v/>
      </c>
      <c r="V15" s="511" t="str">
        <f t="shared" si="3"/>
        <v/>
      </c>
      <c r="W15" s="511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5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1" t="str">
        <f>IF(P15="","",IF(P15='G-1 All Habitats'!$X$3,H15-S15-T15,"None"))</f>
        <v/>
      </c>
      <c r="AD15" s="252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3"/>
      <c r="F16" s="203"/>
      <c r="G16" s="250" t="str">
        <f>IFERROR(INDEX('G-1 All Habitats'!$B$3:$B$129,MATCH(F16,'G-1 All Habitats'!$A$3:$A$129,0)),"")</f>
        <v/>
      </c>
      <c r="H16" s="172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145"/>
      <c r="L16" s="499" t="str">
        <f>IFERROR(INDEX('G-8 Condition Look up'!$A$3:$H$130,MATCH(G16,'G-8 Condition Look up'!$A$3:$A$130,0),MATCH(K16,'G-8 Condition Look up'!$A$3:$H$3,0)),"")</f>
        <v/>
      </c>
      <c r="M16" s="154"/>
      <c r="N16" s="520" t="str">
        <f>IF(M16="","",IF(VLOOKUP(M16,'G-3 Multipliers'!$L$3:$N$6,2,FALSE)=0,"Spatial Data Missing ⚠",VLOOKUP(M16,'G-3 Multipliers'!$L$3:$N$6,2,FALSE)))</f>
        <v/>
      </c>
      <c r="O16" s="524" t="str">
        <f>IF(M16="","",IF(VLOOKUP(M16,'G-3 Multipliers'!$L$3:$N$6,3,FALSE)=0,"Spatial Data Missing ⚠",VLOOKUP(M16,'G-3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1" t="str">
        <f t="shared" si="2"/>
        <v/>
      </c>
      <c r="V16" s="511" t="str">
        <f t="shared" si="3"/>
        <v/>
      </c>
      <c r="W16" s="511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5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1" t="str">
        <f>IF(P16="","",IF(P16='G-1 All Habitats'!$X$3,H16-S16-T16,"None"))</f>
        <v/>
      </c>
      <c r="AD16" s="252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3"/>
      <c r="F17" s="203"/>
      <c r="G17" s="250" t="str">
        <f>IFERROR(INDEX('G-1 All Habitats'!$B$3:$B$129,MATCH(F17,'G-1 All Habitats'!$A$3:$A$129,0)),"")</f>
        <v/>
      </c>
      <c r="H17" s="172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145"/>
      <c r="L17" s="499" t="str">
        <f>IFERROR(INDEX('G-8 Condition Look up'!$A$3:$H$130,MATCH(G17,'G-8 Condition Look up'!$A$3:$A$130,0),MATCH(K17,'G-8 Condition Look up'!$A$3:$H$3,0)),"")</f>
        <v/>
      </c>
      <c r="M17" s="154"/>
      <c r="N17" s="520" t="str">
        <f>IF(M17="","",IF(VLOOKUP(M17,'G-3 Multipliers'!$L$3:$N$6,2,FALSE)=0,"Spatial Data Missing ⚠",VLOOKUP(M17,'G-3 Multipliers'!$L$3:$N$6,2,FALSE)))</f>
        <v/>
      </c>
      <c r="O17" s="524" t="str">
        <f>IF(M17="","",IF(VLOOKUP(M17,'G-3 Multipliers'!$L$3:$N$6,3,FALSE)=0,"Spatial Data Missing ⚠",VLOOKUP(M17,'G-3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1" t="str">
        <f t="shared" si="2"/>
        <v/>
      </c>
      <c r="V17" s="511" t="str">
        <f t="shared" si="3"/>
        <v/>
      </c>
      <c r="W17" s="511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5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1" t="str">
        <f>IF(P17="","",IF(P17='G-1 All Habitats'!$X$3,H17-S17-T17,"None"))</f>
        <v/>
      </c>
      <c r="AD17" s="252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3"/>
      <c r="F18" s="203"/>
      <c r="G18" s="250" t="str">
        <f>IFERROR(INDEX('G-1 All Habitats'!$B$3:$B$129,MATCH(F18,'G-1 All Habitats'!$A$3:$A$129,0)),"")</f>
        <v/>
      </c>
      <c r="H18" s="172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145"/>
      <c r="L18" s="499" t="str">
        <f>IFERROR(INDEX('G-8 Condition Look up'!$A$3:$H$130,MATCH(G18,'G-8 Condition Look up'!$A$3:$A$130,0),MATCH(K18,'G-8 Condition Look up'!$A$3:$H$3,0)),"")</f>
        <v/>
      </c>
      <c r="M18" s="154"/>
      <c r="N18" s="520" t="str">
        <f>IF(M18="","",IF(VLOOKUP(M18,'G-3 Multipliers'!$L$3:$N$6,2,FALSE)=0,"Spatial Data Missing ⚠",VLOOKUP(M18,'G-3 Multipliers'!$L$3:$N$6,2,FALSE)))</f>
        <v/>
      </c>
      <c r="O18" s="524" t="str">
        <f>IF(M18="","",IF(VLOOKUP(M18,'G-3 Multipliers'!$L$3:$N$6,3,FALSE)=0,"Spatial Data Missing ⚠",VLOOKUP(M18,'G-3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1" t="str">
        <f t="shared" si="2"/>
        <v/>
      </c>
      <c r="V18" s="511" t="str">
        <f t="shared" si="3"/>
        <v/>
      </c>
      <c r="W18" s="511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5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1" t="str">
        <f>IF(P18="","",IF(P18='G-1 All Habitats'!$X$3,H18-S18-T18,"None"))</f>
        <v/>
      </c>
      <c r="AD18" s="252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3"/>
      <c r="F19" s="203"/>
      <c r="G19" s="250" t="str">
        <f>IFERROR(INDEX('G-1 All Habitats'!$B$3:$B$129,MATCH(F19,'G-1 All Habitats'!$A$3:$A$129,0)),"")</f>
        <v/>
      </c>
      <c r="H19" s="172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145"/>
      <c r="L19" s="499" t="str">
        <f>IFERROR(INDEX('G-8 Condition Look up'!$A$3:$H$130,MATCH(G19,'G-8 Condition Look up'!$A$3:$A$130,0),MATCH(K19,'G-8 Condition Look up'!$A$3:$H$3,0)),"")</f>
        <v/>
      </c>
      <c r="M19" s="154"/>
      <c r="N19" s="520" t="str">
        <f>IF(M19="","",IF(VLOOKUP(M19,'G-3 Multipliers'!$L$3:$N$6,2,FALSE)=0,"Spatial Data Missing ⚠",VLOOKUP(M19,'G-3 Multipliers'!$L$3:$N$6,2,FALSE)))</f>
        <v/>
      </c>
      <c r="O19" s="524" t="str">
        <f>IF(M19="","",IF(VLOOKUP(M19,'G-3 Multipliers'!$L$3:$N$6,3,FALSE)=0,"Spatial Data Missing ⚠",VLOOKUP(M19,'G-3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1" t="str">
        <f t="shared" si="2"/>
        <v/>
      </c>
      <c r="V19" s="511" t="str">
        <f t="shared" si="3"/>
        <v/>
      </c>
      <c r="W19" s="511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5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1" t="str">
        <f>IF(P19="","",IF(P19='G-1 All Habitats'!$X$3,H19-S19-T19,"None"))</f>
        <v/>
      </c>
      <c r="AD19" s="252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3"/>
      <c r="F20" s="203"/>
      <c r="G20" s="250" t="str">
        <f>IFERROR(INDEX('G-1 All Habitats'!$B$3:$B$129,MATCH(F20,'G-1 All Habitats'!$A$3:$A$129,0)),"")</f>
        <v/>
      </c>
      <c r="H20" s="172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145"/>
      <c r="L20" s="499" t="str">
        <f>IFERROR(INDEX('G-8 Condition Look up'!$A$3:$H$130,MATCH(G20,'G-8 Condition Look up'!$A$3:$A$130,0),MATCH(K20,'G-8 Condition Look up'!$A$3:$H$3,0)),"")</f>
        <v/>
      </c>
      <c r="M20" s="154"/>
      <c r="N20" s="520" t="str">
        <f>IF(M20="","",IF(VLOOKUP(M20,'G-3 Multipliers'!$L$3:$N$6,2,FALSE)=0,"Spatial Data Missing ⚠",VLOOKUP(M20,'G-3 Multipliers'!$L$3:$N$6,2,FALSE)))</f>
        <v/>
      </c>
      <c r="O20" s="524" t="str">
        <f>IF(M20="","",IF(VLOOKUP(M20,'G-3 Multipliers'!$L$3:$N$6,3,FALSE)=0,"Spatial Data Missing ⚠",VLOOKUP(M20,'G-3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1" t="str">
        <f t="shared" si="2"/>
        <v/>
      </c>
      <c r="V20" s="511" t="str">
        <f t="shared" si="3"/>
        <v/>
      </c>
      <c r="W20" s="511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5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1" t="str">
        <f>IF(P20="","",IF(P20='G-1 All Habitats'!$X$3,H20-S20-T20,"None"))</f>
        <v/>
      </c>
      <c r="AD20" s="252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3"/>
      <c r="F21" s="203"/>
      <c r="G21" s="250" t="str">
        <f>IFERROR(INDEX('G-1 All Habitats'!$B$3:$B$129,MATCH(F21,'G-1 All Habitats'!$A$3:$A$129,0)),"")</f>
        <v/>
      </c>
      <c r="H21" s="172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145"/>
      <c r="L21" s="499" t="str">
        <f>IFERROR(INDEX('G-8 Condition Look up'!$A$3:$H$130,MATCH(G21,'G-8 Condition Look up'!$A$3:$A$130,0),MATCH(K21,'G-8 Condition Look up'!$A$3:$H$3,0)),"")</f>
        <v/>
      </c>
      <c r="M21" s="154"/>
      <c r="N21" s="520" t="str">
        <f>IF(M21="","",IF(VLOOKUP(M21,'G-3 Multipliers'!$L$3:$N$6,2,FALSE)=0,"Spatial Data Missing ⚠",VLOOKUP(M21,'G-3 Multipliers'!$L$3:$N$6,2,FALSE)))</f>
        <v/>
      </c>
      <c r="O21" s="524" t="str">
        <f>IF(M21="","",IF(VLOOKUP(M21,'G-3 Multipliers'!$L$3:$N$6,3,FALSE)=0,"Spatial Data Missing ⚠",VLOOKUP(M21,'G-3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1" t="str">
        <f t="shared" si="2"/>
        <v/>
      </c>
      <c r="V21" s="511" t="str">
        <f t="shared" si="3"/>
        <v/>
      </c>
      <c r="W21" s="511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5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1" t="str">
        <f>IF(P21="","",IF(P21='G-1 All Habitats'!$X$3,H21-S21-T21,"None"))</f>
        <v/>
      </c>
      <c r="AD21" s="252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3"/>
      <c r="F22" s="203"/>
      <c r="G22" s="250" t="str">
        <f>IFERROR(INDEX('G-1 All Habitats'!$B$3:$B$129,MATCH(F22,'G-1 All Habitats'!$A$3:$A$129,0)),"")</f>
        <v/>
      </c>
      <c r="H22" s="172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145"/>
      <c r="L22" s="499" t="str">
        <f>IFERROR(INDEX('G-8 Condition Look up'!$A$3:$H$130,MATCH(G22,'G-8 Condition Look up'!$A$3:$A$130,0),MATCH(K22,'G-8 Condition Look up'!$A$3:$H$3,0)),"")</f>
        <v/>
      </c>
      <c r="M22" s="154"/>
      <c r="N22" s="520" t="str">
        <f>IF(M22="","",IF(VLOOKUP(M22,'G-3 Multipliers'!$L$3:$N$6,2,FALSE)=0,"Spatial Data Missing ⚠",VLOOKUP(M22,'G-3 Multipliers'!$L$3:$N$6,2,FALSE)))</f>
        <v/>
      </c>
      <c r="O22" s="524" t="str">
        <f>IF(M22="","",IF(VLOOKUP(M22,'G-3 Multipliers'!$L$3:$N$6,3,FALSE)=0,"Spatial Data Missing ⚠",VLOOKUP(M22,'G-3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1" t="str">
        <f t="shared" si="2"/>
        <v/>
      </c>
      <c r="V22" s="511" t="str">
        <f t="shared" si="3"/>
        <v/>
      </c>
      <c r="W22" s="511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5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1" t="str">
        <f>IF(P22="","",IF(P22='G-1 All Habitats'!$X$3,H22-S22-T22,"None"))</f>
        <v/>
      </c>
      <c r="AD22" s="252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3"/>
      <c r="F23" s="203"/>
      <c r="G23" s="250" t="str">
        <f>IFERROR(INDEX('G-1 All Habitats'!$B$3:$B$129,MATCH(F23,'G-1 All Habitats'!$A$3:$A$129,0)),"")</f>
        <v/>
      </c>
      <c r="H23" s="172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145"/>
      <c r="L23" s="499" t="str">
        <f>IFERROR(INDEX('G-8 Condition Look up'!$A$3:$H$130,MATCH(G23,'G-8 Condition Look up'!$A$3:$A$130,0),MATCH(K23,'G-8 Condition Look up'!$A$3:$H$3,0)),"")</f>
        <v/>
      </c>
      <c r="M23" s="154"/>
      <c r="N23" s="520" t="str">
        <f>IF(M23="","",IF(VLOOKUP(M23,'G-3 Multipliers'!$L$3:$N$6,2,FALSE)=0,"Spatial Data Missing ⚠",VLOOKUP(M23,'G-3 Multipliers'!$L$3:$N$6,2,FALSE)))</f>
        <v/>
      </c>
      <c r="O23" s="524" t="str">
        <f>IF(M23="","",IF(VLOOKUP(M23,'G-3 Multipliers'!$L$3:$N$6,3,FALSE)=0,"Spatial Data Missing ⚠",VLOOKUP(M23,'G-3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1" t="str">
        <f t="shared" si="2"/>
        <v/>
      </c>
      <c r="V23" s="511" t="str">
        <f t="shared" si="3"/>
        <v/>
      </c>
      <c r="W23" s="511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5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1" t="str">
        <f>IF(P23="","",IF(P23='G-1 All Habitats'!$X$3,H23-S23-T23,"None"))</f>
        <v/>
      </c>
      <c r="AD23" s="252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3"/>
      <c r="F24" s="203"/>
      <c r="G24" s="250" t="str">
        <f>IFERROR(INDEX('G-1 All Habitats'!$B$3:$B$129,MATCH(F24,'G-1 All Habitats'!$A$3:$A$129,0)),"")</f>
        <v/>
      </c>
      <c r="H24" s="172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145"/>
      <c r="L24" s="499" t="str">
        <f>IFERROR(INDEX('G-8 Condition Look up'!$A$3:$H$130,MATCH(G24,'G-8 Condition Look up'!$A$3:$A$130,0),MATCH(K24,'G-8 Condition Look up'!$A$3:$H$3,0)),"")</f>
        <v/>
      </c>
      <c r="M24" s="154"/>
      <c r="N24" s="520" t="str">
        <f>IF(M24="","",IF(VLOOKUP(M24,'G-3 Multipliers'!$L$3:$N$6,2,FALSE)=0,"Spatial Data Missing ⚠",VLOOKUP(M24,'G-3 Multipliers'!$L$3:$N$6,2,FALSE)))</f>
        <v/>
      </c>
      <c r="O24" s="524" t="str">
        <f>IF(M24="","",IF(VLOOKUP(M24,'G-3 Multipliers'!$L$3:$N$6,3,FALSE)=0,"Spatial Data Missing ⚠",VLOOKUP(M24,'G-3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1" t="str">
        <f t="shared" si="2"/>
        <v/>
      </c>
      <c r="V24" s="511" t="str">
        <f t="shared" si="3"/>
        <v/>
      </c>
      <c r="W24" s="511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5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1" t="str">
        <f>IF(P24="","",IF(P24='G-1 All Habitats'!$X$3,H24-S24-T24,"None"))</f>
        <v/>
      </c>
      <c r="AD24" s="252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3"/>
      <c r="F25" s="203"/>
      <c r="G25" s="250" t="str">
        <f>IFERROR(INDEX('G-1 All Habitats'!$B$3:$B$129,MATCH(F25,'G-1 All Habitats'!$A$3:$A$129,0)),"")</f>
        <v/>
      </c>
      <c r="H25" s="172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145"/>
      <c r="L25" s="499" t="str">
        <f>IFERROR(INDEX('G-8 Condition Look up'!$A$3:$H$130,MATCH(G25,'G-8 Condition Look up'!$A$3:$A$130,0),MATCH(K25,'G-8 Condition Look up'!$A$3:$H$3,0)),"")</f>
        <v/>
      </c>
      <c r="M25" s="154"/>
      <c r="N25" s="520" t="str">
        <f>IF(M25="","",IF(VLOOKUP(M25,'G-3 Multipliers'!$L$3:$N$6,2,FALSE)=0,"Spatial Data Missing ⚠",VLOOKUP(M25,'G-3 Multipliers'!$L$3:$N$6,2,FALSE)))</f>
        <v/>
      </c>
      <c r="O25" s="524" t="str">
        <f>IF(M25="","",IF(VLOOKUP(M25,'G-3 Multipliers'!$L$3:$N$6,3,FALSE)=0,"Spatial Data Missing ⚠",VLOOKUP(M25,'G-3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1" t="str">
        <f t="shared" si="2"/>
        <v/>
      </c>
      <c r="V25" s="511" t="str">
        <f t="shared" si="3"/>
        <v/>
      </c>
      <c r="W25" s="511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5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1" t="str">
        <f>IF(P25="","",IF(P25='G-1 All Habitats'!$X$3,H25-S25-T25,"None"))</f>
        <v/>
      </c>
      <c r="AD25" s="252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3"/>
      <c r="F26" s="203"/>
      <c r="G26" s="250" t="str">
        <f>IFERROR(INDEX('G-1 All Habitats'!$B$3:$B$129,MATCH(F26,'G-1 All Habitats'!$A$3:$A$129,0)),"")</f>
        <v/>
      </c>
      <c r="H26" s="172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145"/>
      <c r="L26" s="499" t="str">
        <f>IFERROR(INDEX('G-8 Condition Look up'!$A$3:$H$130,MATCH(G26,'G-8 Condition Look up'!$A$3:$A$130,0),MATCH(K26,'G-8 Condition Look up'!$A$3:$H$3,0)),"")</f>
        <v/>
      </c>
      <c r="M26" s="154"/>
      <c r="N26" s="520" t="str">
        <f>IF(M26="","",IF(VLOOKUP(M26,'G-3 Multipliers'!$L$3:$N$6,2,FALSE)=0,"Spatial Data Missing ⚠",VLOOKUP(M26,'G-3 Multipliers'!$L$3:$N$6,2,FALSE)))</f>
        <v/>
      </c>
      <c r="O26" s="524" t="str">
        <f>IF(M26="","",IF(VLOOKUP(M26,'G-3 Multipliers'!$L$3:$N$6,3,FALSE)=0,"Spatial Data Missing ⚠",VLOOKUP(M26,'G-3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1" t="str">
        <f t="shared" si="2"/>
        <v/>
      </c>
      <c r="V26" s="511" t="str">
        <f t="shared" si="3"/>
        <v/>
      </c>
      <c r="W26" s="511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5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1" t="str">
        <f>IF(P26="","",IF(P26='G-1 All Habitats'!$X$3,H26-S26-T26,"None"))</f>
        <v/>
      </c>
      <c r="AD26" s="252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3"/>
      <c r="F27" s="203"/>
      <c r="G27" s="250" t="str">
        <f>IFERROR(INDEX('G-1 All Habitats'!$B$3:$B$129,MATCH(F27,'G-1 All Habitats'!$A$3:$A$129,0)),"")</f>
        <v/>
      </c>
      <c r="H27" s="172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145"/>
      <c r="L27" s="499" t="str">
        <f>IFERROR(INDEX('G-8 Condition Look up'!$A$3:$H$130,MATCH(G27,'G-8 Condition Look up'!$A$3:$A$130,0),MATCH(K27,'G-8 Condition Look up'!$A$3:$H$3,0)),"")</f>
        <v/>
      </c>
      <c r="M27" s="154"/>
      <c r="N27" s="520" t="str">
        <f>IF(M27="","",IF(VLOOKUP(M27,'G-3 Multipliers'!$L$3:$N$6,2,FALSE)=0,"Spatial Data Missing ⚠",VLOOKUP(M27,'G-3 Multipliers'!$L$3:$N$6,2,FALSE)))</f>
        <v/>
      </c>
      <c r="O27" s="524" t="str">
        <f>IF(M27="","",IF(VLOOKUP(M27,'G-3 Multipliers'!$L$3:$N$6,3,FALSE)=0,"Spatial Data Missing ⚠",VLOOKUP(M27,'G-3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1" t="str">
        <f t="shared" si="2"/>
        <v/>
      </c>
      <c r="V27" s="511" t="str">
        <f t="shared" si="3"/>
        <v/>
      </c>
      <c r="W27" s="511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5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1" t="str">
        <f>IF(P27="","",IF(P27='G-1 All Habitats'!$X$3,H27-S27-T27,"None"))</f>
        <v/>
      </c>
      <c r="AD27" s="252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3"/>
      <c r="F28" s="203"/>
      <c r="G28" s="250" t="str">
        <f>IFERROR(INDEX('G-1 All Habitats'!$B$3:$B$129,MATCH(F28,'G-1 All Habitats'!$A$3:$A$129,0)),"")</f>
        <v/>
      </c>
      <c r="H28" s="172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145"/>
      <c r="L28" s="499" t="str">
        <f>IFERROR(INDEX('G-8 Condition Look up'!$A$3:$H$130,MATCH(G28,'G-8 Condition Look up'!$A$3:$A$130,0),MATCH(K28,'G-8 Condition Look up'!$A$3:$H$3,0)),"")</f>
        <v/>
      </c>
      <c r="M28" s="154"/>
      <c r="N28" s="520" t="str">
        <f>IF(M28="","",IF(VLOOKUP(M28,'G-3 Multipliers'!$L$3:$N$6,2,FALSE)=0,"Spatial Data Missing ⚠",VLOOKUP(M28,'G-3 Multipliers'!$L$3:$N$6,2,FALSE)))</f>
        <v/>
      </c>
      <c r="O28" s="524" t="str">
        <f>IF(M28="","",IF(VLOOKUP(M28,'G-3 Multipliers'!$L$3:$N$6,3,FALSE)=0,"Spatial Data Missing ⚠",VLOOKUP(M28,'G-3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1" t="str">
        <f t="shared" si="2"/>
        <v/>
      </c>
      <c r="V28" s="511" t="str">
        <f t="shared" si="3"/>
        <v/>
      </c>
      <c r="W28" s="511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5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1" t="str">
        <f>IF(P28="","",IF(P28='G-1 All Habitats'!$X$3,H28-S28-T28,"None"))</f>
        <v/>
      </c>
      <c r="AD28" s="252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3"/>
      <c r="F29" s="203"/>
      <c r="G29" s="250" t="str">
        <f>IFERROR(INDEX('G-1 All Habitats'!$B$3:$B$129,MATCH(F29,'G-1 All Habitats'!$A$3:$A$129,0)),"")</f>
        <v/>
      </c>
      <c r="H29" s="172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145"/>
      <c r="L29" s="499" t="str">
        <f>IFERROR(INDEX('G-8 Condition Look up'!$A$3:$H$130,MATCH(G29,'G-8 Condition Look up'!$A$3:$A$130,0),MATCH(K29,'G-8 Condition Look up'!$A$3:$H$3,0)),"")</f>
        <v/>
      </c>
      <c r="M29" s="154"/>
      <c r="N29" s="520" t="str">
        <f>IF(M29="","",IF(VLOOKUP(M29,'G-3 Multipliers'!$L$3:$N$6,2,FALSE)=0,"Spatial Data Missing ⚠",VLOOKUP(M29,'G-3 Multipliers'!$L$3:$N$6,2,FALSE)))</f>
        <v/>
      </c>
      <c r="O29" s="524" t="str">
        <f>IF(M29="","",IF(VLOOKUP(M29,'G-3 Multipliers'!$L$3:$N$6,3,FALSE)=0,"Spatial Data Missing ⚠",VLOOKUP(M29,'G-3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1" t="str">
        <f t="shared" si="2"/>
        <v/>
      </c>
      <c r="V29" s="511" t="str">
        <f t="shared" si="3"/>
        <v/>
      </c>
      <c r="W29" s="511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5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1" t="str">
        <f>IF(P29="","",IF(P29='G-1 All Habitats'!$X$3,H29-S29-T29,"None"))</f>
        <v/>
      </c>
      <c r="AD29" s="252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3"/>
      <c r="F30" s="203"/>
      <c r="G30" s="250" t="str">
        <f>IFERROR(INDEX('G-1 All Habitats'!$B$3:$B$129,MATCH(F30,'G-1 All Habitats'!$A$3:$A$129,0)),"")</f>
        <v/>
      </c>
      <c r="H30" s="172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145"/>
      <c r="L30" s="499" t="str">
        <f>IFERROR(INDEX('G-8 Condition Look up'!$A$3:$H$130,MATCH(G30,'G-8 Condition Look up'!$A$3:$A$130,0),MATCH(K30,'G-8 Condition Look up'!$A$3:$H$3,0)),"")</f>
        <v/>
      </c>
      <c r="M30" s="154"/>
      <c r="N30" s="520" t="str">
        <f>IF(M30="","",IF(VLOOKUP(M30,'G-3 Multipliers'!$L$3:$N$6,2,FALSE)=0,"Spatial Data Missing ⚠",VLOOKUP(M30,'G-3 Multipliers'!$L$3:$N$6,2,FALSE)))</f>
        <v/>
      </c>
      <c r="O30" s="524" t="str">
        <f>IF(M30="","",IF(VLOOKUP(M30,'G-3 Multipliers'!$L$3:$N$6,3,FALSE)=0,"Spatial Data Missing ⚠",VLOOKUP(M30,'G-3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1" t="str">
        <f t="shared" si="2"/>
        <v/>
      </c>
      <c r="V30" s="511" t="str">
        <f t="shared" si="3"/>
        <v/>
      </c>
      <c r="W30" s="511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5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1" t="str">
        <f>IF(P30="","",IF(P30='G-1 All Habitats'!$X$3,H30-S30-T30,"None"))</f>
        <v/>
      </c>
      <c r="AD30" s="252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3"/>
      <c r="F31" s="203"/>
      <c r="G31" s="250" t="str">
        <f>IFERROR(INDEX('G-1 All Habitats'!$B$3:$B$129,MATCH(F31,'G-1 All Habitats'!$A$3:$A$129,0)),"")</f>
        <v/>
      </c>
      <c r="H31" s="172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145"/>
      <c r="L31" s="499" t="str">
        <f>IFERROR(INDEX('G-8 Condition Look up'!$A$3:$H$130,MATCH(G31,'G-8 Condition Look up'!$A$3:$A$130,0),MATCH(K31,'G-8 Condition Look up'!$A$3:$H$3,0)),"")</f>
        <v/>
      </c>
      <c r="M31" s="154"/>
      <c r="N31" s="520" t="str">
        <f>IF(M31="","",IF(VLOOKUP(M31,'G-3 Multipliers'!$L$3:$N$6,2,FALSE)=0,"Spatial Data Missing ⚠",VLOOKUP(M31,'G-3 Multipliers'!$L$3:$N$6,2,FALSE)))</f>
        <v/>
      </c>
      <c r="O31" s="524" t="str">
        <f>IF(M31="","",IF(VLOOKUP(M31,'G-3 Multipliers'!$L$3:$N$6,3,FALSE)=0,"Spatial Data Missing ⚠",VLOOKUP(M31,'G-3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1" t="str">
        <f t="shared" si="2"/>
        <v/>
      </c>
      <c r="V31" s="511" t="str">
        <f t="shared" si="3"/>
        <v/>
      </c>
      <c r="W31" s="511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5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1" t="str">
        <f>IF(P31="","",IF(P31='G-1 All Habitats'!$X$3,H31-S31-T31,"None"))</f>
        <v/>
      </c>
      <c r="AD31" s="252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3"/>
      <c r="F32" s="203"/>
      <c r="G32" s="250" t="str">
        <f>IFERROR(INDEX('G-1 All Habitats'!$B$3:$B$129,MATCH(F32,'G-1 All Habitats'!$A$3:$A$129,0)),"")</f>
        <v/>
      </c>
      <c r="H32" s="172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145"/>
      <c r="L32" s="499" t="str">
        <f>IFERROR(INDEX('G-8 Condition Look up'!$A$3:$H$130,MATCH(G32,'G-8 Condition Look up'!$A$3:$A$130,0),MATCH(K32,'G-8 Condition Look up'!$A$3:$H$3,0)),"")</f>
        <v/>
      </c>
      <c r="M32" s="154"/>
      <c r="N32" s="520" t="str">
        <f>IF(M32="","",IF(VLOOKUP(M32,'G-3 Multipliers'!$L$3:$N$6,2,FALSE)=0,"Spatial Data Missing ⚠",VLOOKUP(M32,'G-3 Multipliers'!$L$3:$N$6,2,FALSE)))</f>
        <v/>
      </c>
      <c r="O32" s="524" t="str">
        <f>IF(M32="","",IF(VLOOKUP(M32,'G-3 Multipliers'!$L$3:$N$6,3,FALSE)=0,"Spatial Data Missing ⚠",VLOOKUP(M32,'G-3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1" t="str">
        <f t="shared" si="2"/>
        <v/>
      </c>
      <c r="V32" s="511" t="str">
        <f t="shared" si="3"/>
        <v/>
      </c>
      <c r="W32" s="511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5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1" t="str">
        <f>IF(P32="","",IF(P32='G-1 All Habitats'!$X$3,H32-S32-T32,"None"))</f>
        <v/>
      </c>
      <c r="AD32" s="252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3"/>
      <c r="F33" s="203"/>
      <c r="G33" s="250" t="str">
        <f>IFERROR(INDEX('G-1 All Habitats'!$B$3:$B$129,MATCH(F33,'G-1 All Habitats'!$A$3:$A$129,0)),"")</f>
        <v/>
      </c>
      <c r="H33" s="172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145"/>
      <c r="L33" s="499" t="str">
        <f>IFERROR(INDEX('G-8 Condition Look up'!$A$3:$H$130,MATCH(G33,'G-8 Condition Look up'!$A$3:$A$130,0),MATCH(K33,'G-8 Condition Look up'!$A$3:$H$3,0)),"")</f>
        <v/>
      </c>
      <c r="M33" s="154"/>
      <c r="N33" s="520" t="str">
        <f>IF(M33="","",IF(VLOOKUP(M33,'G-3 Multipliers'!$L$3:$N$6,2,FALSE)=0,"Spatial Data Missing ⚠",VLOOKUP(M33,'G-3 Multipliers'!$L$3:$N$6,2,FALSE)))</f>
        <v/>
      </c>
      <c r="O33" s="524" t="str">
        <f>IF(M33="","",IF(VLOOKUP(M33,'G-3 Multipliers'!$L$3:$N$6,3,FALSE)=0,"Spatial Data Missing ⚠",VLOOKUP(M33,'G-3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1" t="str">
        <f t="shared" si="2"/>
        <v/>
      </c>
      <c r="V33" s="511" t="str">
        <f t="shared" si="3"/>
        <v/>
      </c>
      <c r="W33" s="511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5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1" t="str">
        <f>IF(P33="","",IF(P33='G-1 All Habitats'!$X$3,H33-S33-T33,"None"))</f>
        <v/>
      </c>
      <c r="AD33" s="252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3"/>
      <c r="F34" s="203"/>
      <c r="G34" s="250" t="str">
        <f>IFERROR(INDEX('G-1 All Habitats'!$B$3:$B$129,MATCH(F34,'G-1 All Habitats'!$A$3:$A$129,0)),"")</f>
        <v/>
      </c>
      <c r="H34" s="172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145"/>
      <c r="L34" s="499" t="str">
        <f>IFERROR(INDEX('G-8 Condition Look up'!$A$3:$H$130,MATCH(G34,'G-8 Condition Look up'!$A$3:$A$130,0),MATCH(K34,'G-8 Condition Look up'!$A$3:$H$3,0)),"")</f>
        <v/>
      </c>
      <c r="M34" s="154"/>
      <c r="N34" s="520" t="str">
        <f>IF(M34="","",IF(VLOOKUP(M34,'G-3 Multipliers'!$L$3:$N$6,2,FALSE)=0,"Spatial Data Missing ⚠",VLOOKUP(M34,'G-3 Multipliers'!$L$3:$N$6,2,FALSE)))</f>
        <v/>
      </c>
      <c r="O34" s="524" t="str">
        <f>IF(M34="","",IF(VLOOKUP(M34,'G-3 Multipliers'!$L$3:$N$6,3,FALSE)=0,"Spatial Data Missing ⚠",VLOOKUP(M34,'G-3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1" t="str">
        <f t="shared" si="2"/>
        <v/>
      </c>
      <c r="V34" s="511" t="str">
        <f t="shared" si="3"/>
        <v/>
      </c>
      <c r="W34" s="511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5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1" t="str">
        <f>IF(P34="","",IF(P34='G-1 All Habitats'!$X$3,H34-S34-T34,"None"))</f>
        <v/>
      </c>
      <c r="AD34" s="252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3"/>
      <c r="F35" s="203"/>
      <c r="G35" s="250" t="str">
        <f>IFERROR(INDEX('G-1 All Habitats'!$B$3:$B$129,MATCH(F35,'G-1 All Habitats'!$A$3:$A$129,0)),"")</f>
        <v/>
      </c>
      <c r="H35" s="172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145"/>
      <c r="L35" s="499" t="str">
        <f>IFERROR(INDEX('G-8 Condition Look up'!$A$3:$H$130,MATCH(G35,'G-8 Condition Look up'!$A$3:$A$130,0),MATCH(K35,'G-8 Condition Look up'!$A$3:$H$3,0)),"")</f>
        <v/>
      </c>
      <c r="M35" s="154"/>
      <c r="N35" s="520" t="str">
        <f>IF(M35="","",IF(VLOOKUP(M35,'G-3 Multipliers'!$L$3:$N$6,2,FALSE)=0,"Spatial Data Missing ⚠",VLOOKUP(M35,'G-3 Multipliers'!$L$3:$N$6,2,FALSE)))</f>
        <v/>
      </c>
      <c r="O35" s="524" t="str">
        <f>IF(M35="","",IF(VLOOKUP(M35,'G-3 Multipliers'!$L$3:$N$6,3,FALSE)=0,"Spatial Data Missing ⚠",VLOOKUP(M35,'G-3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1" t="str">
        <f t="shared" si="2"/>
        <v/>
      </c>
      <c r="V35" s="511" t="str">
        <f t="shared" si="3"/>
        <v/>
      </c>
      <c r="W35" s="511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5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1" t="str">
        <f>IF(P35="","",IF(P35='G-1 All Habitats'!$X$3,H35-S35-T35,"None"))</f>
        <v/>
      </c>
      <c r="AD35" s="252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3"/>
      <c r="F36" s="203"/>
      <c r="G36" s="250" t="str">
        <f>IFERROR(INDEX('G-1 All Habitats'!$B$3:$B$129,MATCH(F36,'G-1 All Habitats'!$A$3:$A$129,0)),"")</f>
        <v/>
      </c>
      <c r="H36" s="172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145"/>
      <c r="L36" s="499" t="str">
        <f>IFERROR(INDEX('G-8 Condition Look up'!$A$3:$H$130,MATCH(G36,'G-8 Condition Look up'!$A$3:$A$130,0),MATCH(K36,'G-8 Condition Look up'!$A$3:$H$3,0)),"")</f>
        <v/>
      </c>
      <c r="M36" s="154"/>
      <c r="N36" s="520" t="str">
        <f>IF(M36="","",IF(VLOOKUP(M36,'G-3 Multipliers'!$L$3:$N$6,2,FALSE)=0,"Spatial Data Missing ⚠",VLOOKUP(M36,'G-3 Multipliers'!$L$3:$N$6,2,FALSE)))</f>
        <v/>
      </c>
      <c r="O36" s="524" t="str">
        <f>IF(M36="","",IF(VLOOKUP(M36,'G-3 Multipliers'!$L$3:$N$6,3,FALSE)=0,"Spatial Data Missing ⚠",VLOOKUP(M36,'G-3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1" t="str">
        <f t="shared" si="2"/>
        <v/>
      </c>
      <c r="V36" s="511" t="str">
        <f t="shared" si="3"/>
        <v/>
      </c>
      <c r="W36" s="511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5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1" t="str">
        <f>IF(P36="","",IF(P36='G-1 All Habitats'!$X$3,H36-S36-T36,"None"))</f>
        <v/>
      </c>
      <c r="AD36" s="252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3"/>
      <c r="F37" s="203"/>
      <c r="G37" s="250" t="str">
        <f>IFERROR(INDEX('G-1 All Habitats'!$B$3:$B$129,MATCH(F37,'G-1 All Habitats'!$A$3:$A$129,0)),"")</f>
        <v/>
      </c>
      <c r="H37" s="172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145"/>
      <c r="L37" s="499" t="str">
        <f>IFERROR(INDEX('G-8 Condition Look up'!$A$3:$H$130,MATCH(G37,'G-8 Condition Look up'!$A$3:$A$130,0),MATCH(K37,'G-8 Condition Look up'!$A$3:$H$3,0)),"")</f>
        <v/>
      </c>
      <c r="M37" s="154"/>
      <c r="N37" s="520" t="str">
        <f>IF(M37="","",IF(VLOOKUP(M37,'G-3 Multipliers'!$L$3:$N$6,2,FALSE)=0,"Spatial Data Missing ⚠",VLOOKUP(M37,'G-3 Multipliers'!$L$3:$N$6,2,FALSE)))</f>
        <v/>
      </c>
      <c r="O37" s="524" t="str">
        <f>IF(M37="","",IF(VLOOKUP(M37,'G-3 Multipliers'!$L$3:$N$6,3,FALSE)=0,"Spatial Data Missing ⚠",VLOOKUP(M37,'G-3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1" t="str">
        <f t="shared" si="2"/>
        <v/>
      </c>
      <c r="V37" s="511" t="str">
        <f t="shared" si="3"/>
        <v/>
      </c>
      <c r="W37" s="511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5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1" t="str">
        <f>IF(P37="","",IF(P37='G-1 All Habitats'!$X$3,H37-S37-T37,"None"))</f>
        <v/>
      </c>
      <c r="AD37" s="252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3"/>
      <c r="F38" s="203"/>
      <c r="G38" s="250" t="str">
        <f>IFERROR(INDEX('G-1 All Habitats'!$B$3:$B$129,MATCH(F38,'G-1 All Habitats'!$A$3:$A$129,0)),"")</f>
        <v/>
      </c>
      <c r="H38" s="172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145"/>
      <c r="L38" s="499" t="str">
        <f>IFERROR(INDEX('G-8 Condition Look up'!$A$3:$H$130,MATCH(G38,'G-8 Condition Look up'!$A$3:$A$130,0),MATCH(K38,'G-8 Condition Look up'!$A$3:$H$3,0)),"")</f>
        <v/>
      </c>
      <c r="M38" s="154"/>
      <c r="N38" s="520" t="str">
        <f>IF(M38="","",IF(VLOOKUP(M38,'G-3 Multipliers'!$L$3:$N$6,2,FALSE)=0,"Spatial Data Missing ⚠",VLOOKUP(M38,'G-3 Multipliers'!$L$3:$N$6,2,FALSE)))</f>
        <v/>
      </c>
      <c r="O38" s="524" t="str">
        <f>IF(M38="","",IF(VLOOKUP(M38,'G-3 Multipliers'!$L$3:$N$6,3,FALSE)=0,"Spatial Data Missing ⚠",VLOOKUP(M38,'G-3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1" t="str">
        <f t="shared" si="2"/>
        <v/>
      </c>
      <c r="V38" s="511" t="str">
        <f t="shared" si="3"/>
        <v/>
      </c>
      <c r="W38" s="511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5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1" t="str">
        <f>IF(P38="","",IF(P38='G-1 All Habitats'!$X$3,H38-S38-T38,"None"))</f>
        <v/>
      </c>
      <c r="AD38" s="252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3"/>
      <c r="F39" s="203"/>
      <c r="G39" s="250" t="str">
        <f>IFERROR(INDEX('G-1 All Habitats'!$B$3:$B$129,MATCH(F39,'G-1 All Habitats'!$A$3:$A$129,0)),"")</f>
        <v/>
      </c>
      <c r="H39" s="172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145"/>
      <c r="L39" s="499" t="str">
        <f>IFERROR(INDEX('G-8 Condition Look up'!$A$3:$H$130,MATCH(G39,'G-8 Condition Look up'!$A$3:$A$130,0),MATCH(K39,'G-8 Condition Look up'!$A$3:$H$3,0)),"")</f>
        <v/>
      </c>
      <c r="M39" s="154"/>
      <c r="N39" s="520" t="str">
        <f>IF(M39="","",IF(VLOOKUP(M39,'G-3 Multipliers'!$L$3:$N$6,2,FALSE)=0,"Spatial Data Missing ⚠",VLOOKUP(M39,'G-3 Multipliers'!$L$3:$N$6,2,FALSE)))</f>
        <v/>
      </c>
      <c r="O39" s="524" t="str">
        <f>IF(M39="","",IF(VLOOKUP(M39,'G-3 Multipliers'!$L$3:$N$6,3,FALSE)=0,"Spatial Data Missing ⚠",VLOOKUP(M39,'G-3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1" t="str">
        <f t="shared" si="2"/>
        <v/>
      </c>
      <c r="V39" s="511" t="str">
        <f t="shared" si="3"/>
        <v/>
      </c>
      <c r="W39" s="511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5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1" t="str">
        <f>IF(P39="","",IF(P39='G-1 All Habitats'!$X$3,H39-S39-T39,"None"))</f>
        <v/>
      </c>
      <c r="AD39" s="252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3"/>
      <c r="F40" s="203"/>
      <c r="G40" s="250" t="str">
        <f>IFERROR(INDEX('G-1 All Habitats'!$B$3:$B$129,MATCH(F40,'G-1 All Habitats'!$A$3:$A$129,0)),"")</f>
        <v/>
      </c>
      <c r="H40" s="172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145"/>
      <c r="L40" s="499" t="str">
        <f>IFERROR(INDEX('G-8 Condition Look up'!$A$3:$H$130,MATCH(G40,'G-8 Condition Look up'!$A$3:$A$130,0),MATCH(K40,'G-8 Condition Look up'!$A$3:$H$3,0)),"")</f>
        <v/>
      </c>
      <c r="M40" s="154"/>
      <c r="N40" s="520" t="str">
        <f>IF(M40="","",IF(VLOOKUP(M40,'G-3 Multipliers'!$L$3:$N$6,2,FALSE)=0,"Spatial Data Missing ⚠",VLOOKUP(M40,'G-3 Multipliers'!$L$3:$N$6,2,FALSE)))</f>
        <v/>
      </c>
      <c r="O40" s="524" t="str">
        <f>IF(M40="","",IF(VLOOKUP(M40,'G-3 Multipliers'!$L$3:$N$6,3,FALSE)=0,"Spatial Data Missing ⚠",VLOOKUP(M40,'G-3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1" t="str">
        <f t="shared" si="2"/>
        <v/>
      </c>
      <c r="V40" s="511" t="str">
        <f t="shared" si="3"/>
        <v/>
      </c>
      <c r="W40" s="511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5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1" t="str">
        <f>IF(P40="","",IF(P40='G-1 All Habitats'!$X$3,H40-S40-T40,"None"))</f>
        <v/>
      </c>
      <c r="AD40" s="252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3"/>
      <c r="F41" s="203"/>
      <c r="G41" s="250" t="str">
        <f>IFERROR(INDEX('G-1 All Habitats'!$B$3:$B$129,MATCH(F41,'G-1 All Habitats'!$A$3:$A$129,0)),"")</f>
        <v/>
      </c>
      <c r="H41" s="172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145"/>
      <c r="L41" s="499" t="str">
        <f>IFERROR(INDEX('G-8 Condition Look up'!$A$3:$H$130,MATCH(G41,'G-8 Condition Look up'!$A$3:$A$130,0),MATCH(K41,'G-8 Condition Look up'!$A$3:$H$3,0)),"")</f>
        <v/>
      </c>
      <c r="M41" s="154"/>
      <c r="N41" s="520" t="str">
        <f>IF(M41="","",IF(VLOOKUP(M41,'G-3 Multipliers'!$L$3:$N$6,2,FALSE)=0,"Spatial Data Missing ⚠",VLOOKUP(M41,'G-3 Multipliers'!$L$3:$N$6,2,FALSE)))</f>
        <v/>
      </c>
      <c r="O41" s="524" t="str">
        <f>IF(M41="","",IF(VLOOKUP(M41,'G-3 Multipliers'!$L$3:$N$6,3,FALSE)=0,"Spatial Data Missing ⚠",VLOOKUP(M41,'G-3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1" t="str">
        <f t="shared" si="2"/>
        <v/>
      </c>
      <c r="V41" s="511" t="str">
        <f t="shared" si="3"/>
        <v/>
      </c>
      <c r="W41" s="511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5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1" t="str">
        <f>IF(P41="","",IF(P41='G-1 All Habitats'!$X$3,H41-S41-T41,"None"))</f>
        <v/>
      </c>
      <c r="AD41" s="252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3"/>
      <c r="F42" s="203"/>
      <c r="G42" s="250" t="str">
        <f>IFERROR(INDEX('G-1 All Habitats'!$B$3:$B$129,MATCH(F42,'G-1 All Habitats'!$A$3:$A$129,0)),"")</f>
        <v/>
      </c>
      <c r="H42" s="172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145"/>
      <c r="L42" s="499" t="str">
        <f>IFERROR(INDEX('G-8 Condition Look up'!$A$3:$H$130,MATCH(G42,'G-8 Condition Look up'!$A$3:$A$130,0),MATCH(K42,'G-8 Condition Look up'!$A$3:$H$3,0)),"")</f>
        <v/>
      </c>
      <c r="M42" s="154"/>
      <c r="N42" s="520" t="str">
        <f>IF(M42="","",IF(VLOOKUP(M42,'G-3 Multipliers'!$L$3:$N$6,2,FALSE)=0,"Spatial Data Missing ⚠",VLOOKUP(M42,'G-3 Multipliers'!$L$3:$N$6,2,FALSE)))</f>
        <v/>
      </c>
      <c r="O42" s="524" t="str">
        <f>IF(M42="","",IF(VLOOKUP(M42,'G-3 Multipliers'!$L$3:$N$6,3,FALSE)=0,"Spatial Data Missing ⚠",VLOOKUP(M42,'G-3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1" t="str">
        <f t="shared" si="2"/>
        <v/>
      </c>
      <c r="V42" s="511" t="str">
        <f t="shared" si="3"/>
        <v/>
      </c>
      <c r="W42" s="511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5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1" t="str">
        <f>IF(P42="","",IF(P42='G-1 All Habitats'!$X$3,H42-S42-T42,"None"))</f>
        <v/>
      </c>
      <c r="AD42" s="252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3"/>
      <c r="F43" s="203"/>
      <c r="G43" s="250" t="str">
        <f>IFERROR(INDEX('G-1 All Habitats'!$B$3:$B$129,MATCH(F43,'G-1 All Habitats'!$A$3:$A$129,0)),"")</f>
        <v/>
      </c>
      <c r="H43" s="172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145"/>
      <c r="L43" s="499" t="str">
        <f>IFERROR(INDEX('G-8 Condition Look up'!$A$3:$H$130,MATCH(G43,'G-8 Condition Look up'!$A$3:$A$130,0),MATCH(K43,'G-8 Condition Look up'!$A$3:$H$3,0)),"")</f>
        <v/>
      </c>
      <c r="M43" s="154"/>
      <c r="N43" s="520" t="str">
        <f>IF(M43="","",IF(VLOOKUP(M43,'G-3 Multipliers'!$L$3:$N$6,2,FALSE)=0,"Spatial Data Missing ⚠",VLOOKUP(M43,'G-3 Multipliers'!$L$3:$N$6,2,FALSE)))</f>
        <v/>
      </c>
      <c r="O43" s="524" t="str">
        <f>IF(M43="","",IF(VLOOKUP(M43,'G-3 Multipliers'!$L$3:$N$6,3,FALSE)=0,"Spatial Data Missing ⚠",VLOOKUP(M43,'G-3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1" t="str">
        <f t="shared" si="2"/>
        <v/>
      </c>
      <c r="V43" s="511" t="str">
        <f t="shared" si="3"/>
        <v/>
      </c>
      <c r="W43" s="511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5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1" t="str">
        <f>IF(P43="","",IF(P43='G-1 All Habitats'!$X$3,H43-S43-T43,"None"))</f>
        <v/>
      </c>
      <c r="AD43" s="252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3"/>
      <c r="F44" s="203"/>
      <c r="G44" s="250" t="str">
        <f>IFERROR(INDEX('G-1 All Habitats'!$B$3:$B$129,MATCH(F44,'G-1 All Habitats'!$A$3:$A$129,0)),"")</f>
        <v/>
      </c>
      <c r="H44" s="172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145"/>
      <c r="L44" s="499" t="str">
        <f>IFERROR(INDEX('G-8 Condition Look up'!$A$3:$H$130,MATCH(G44,'G-8 Condition Look up'!$A$3:$A$130,0),MATCH(K44,'G-8 Condition Look up'!$A$3:$H$3,0)),"")</f>
        <v/>
      </c>
      <c r="M44" s="154"/>
      <c r="N44" s="520" t="str">
        <f>IF(M44="","",IF(VLOOKUP(M44,'G-3 Multipliers'!$L$3:$N$6,2,FALSE)=0,"Spatial Data Missing ⚠",VLOOKUP(M44,'G-3 Multipliers'!$L$3:$N$6,2,FALSE)))</f>
        <v/>
      </c>
      <c r="O44" s="524" t="str">
        <f>IF(M44="","",IF(VLOOKUP(M44,'G-3 Multipliers'!$L$3:$N$6,3,FALSE)=0,"Spatial Data Missing ⚠",VLOOKUP(M44,'G-3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1" t="str">
        <f t="shared" si="2"/>
        <v/>
      </c>
      <c r="V44" s="511" t="str">
        <f t="shared" si="3"/>
        <v/>
      </c>
      <c r="W44" s="511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5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1" t="str">
        <f>IF(P44="","",IF(P44='G-1 All Habitats'!$X$3,H44-S44-T44,"None"))</f>
        <v/>
      </c>
      <c r="AD44" s="252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3"/>
      <c r="F45" s="203"/>
      <c r="G45" s="250" t="str">
        <f>IFERROR(INDEX('G-1 All Habitats'!$B$3:$B$129,MATCH(F45,'G-1 All Habitats'!$A$3:$A$129,0)),"")</f>
        <v/>
      </c>
      <c r="H45" s="172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145"/>
      <c r="L45" s="499" t="str">
        <f>IFERROR(INDEX('G-8 Condition Look up'!$A$3:$H$130,MATCH(G45,'G-8 Condition Look up'!$A$3:$A$130,0),MATCH(K45,'G-8 Condition Look up'!$A$3:$H$3,0)),"")</f>
        <v/>
      </c>
      <c r="M45" s="154"/>
      <c r="N45" s="520" t="str">
        <f>IF(M45="","",IF(VLOOKUP(M45,'G-3 Multipliers'!$L$3:$N$6,2,FALSE)=0,"Spatial Data Missing ⚠",VLOOKUP(M45,'G-3 Multipliers'!$L$3:$N$6,2,FALSE)))</f>
        <v/>
      </c>
      <c r="O45" s="524" t="str">
        <f>IF(M45="","",IF(VLOOKUP(M45,'G-3 Multipliers'!$L$3:$N$6,3,FALSE)=0,"Spatial Data Missing ⚠",VLOOKUP(M45,'G-3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1" t="str">
        <f t="shared" si="2"/>
        <v/>
      </c>
      <c r="V45" s="511" t="str">
        <f t="shared" si="3"/>
        <v/>
      </c>
      <c r="W45" s="511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5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1" t="str">
        <f>IF(P45="","",IF(P45='G-1 All Habitats'!$X$3,H45-S45-T45,"None"))</f>
        <v/>
      </c>
      <c r="AD45" s="252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3"/>
      <c r="F46" s="203"/>
      <c r="G46" s="250" t="str">
        <f>IFERROR(INDEX('G-1 All Habitats'!$B$3:$B$129,MATCH(F46,'G-1 All Habitats'!$A$3:$A$129,0)),"")</f>
        <v/>
      </c>
      <c r="H46" s="172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145"/>
      <c r="L46" s="499" t="str">
        <f>IFERROR(INDEX('G-8 Condition Look up'!$A$3:$H$130,MATCH(G46,'G-8 Condition Look up'!$A$3:$A$130,0),MATCH(K46,'G-8 Condition Look up'!$A$3:$H$3,0)),"")</f>
        <v/>
      </c>
      <c r="M46" s="154"/>
      <c r="N46" s="520" t="str">
        <f>IF(M46="","",IF(VLOOKUP(M46,'G-3 Multipliers'!$L$3:$N$6,2,FALSE)=0,"Spatial Data Missing ⚠",VLOOKUP(M46,'G-3 Multipliers'!$L$3:$N$6,2,FALSE)))</f>
        <v/>
      </c>
      <c r="O46" s="524" t="str">
        <f>IF(M46="","",IF(VLOOKUP(M46,'G-3 Multipliers'!$L$3:$N$6,3,FALSE)=0,"Spatial Data Missing ⚠",VLOOKUP(M46,'G-3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1" t="str">
        <f t="shared" si="2"/>
        <v/>
      </c>
      <c r="V46" s="511" t="str">
        <f t="shared" si="3"/>
        <v/>
      </c>
      <c r="W46" s="511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5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1" t="str">
        <f>IF(P46="","",IF(P46='G-1 All Habitats'!$X$3,H46-S46-T46,"None"))</f>
        <v/>
      </c>
      <c r="AD46" s="252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3"/>
      <c r="F47" s="203"/>
      <c r="G47" s="250" t="str">
        <f>IFERROR(INDEX('G-1 All Habitats'!$B$3:$B$129,MATCH(F47,'G-1 All Habitats'!$A$3:$A$129,0)),"")</f>
        <v/>
      </c>
      <c r="H47" s="172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145"/>
      <c r="L47" s="499" t="str">
        <f>IFERROR(INDEX('G-8 Condition Look up'!$A$3:$H$130,MATCH(G47,'G-8 Condition Look up'!$A$3:$A$130,0),MATCH(K47,'G-8 Condition Look up'!$A$3:$H$3,0)),"")</f>
        <v/>
      </c>
      <c r="M47" s="154"/>
      <c r="N47" s="520" t="str">
        <f>IF(M47="","",IF(VLOOKUP(M47,'G-3 Multipliers'!$L$3:$N$6,2,FALSE)=0,"Spatial Data Missing ⚠",VLOOKUP(M47,'G-3 Multipliers'!$L$3:$N$6,2,FALSE)))</f>
        <v/>
      </c>
      <c r="O47" s="524" t="str">
        <f>IF(M47="","",IF(VLOOKUP(M47,'G-3 Multipliers'!$L$3:$N$6,3,FALSE)=0,"Spatial Data Missing ⚠",VLOOKUP(M47,'G-3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1" t="str">
        <f t="shared" si="2"/>
        <v/>
      </c>
      <c r="V47" s="511" t="str">
        <f t="shared" si="3"/>
        <v/>
      </c>
      <c r="W47" s="511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5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1" t="str">
        <f>IF(P47="","",IF(P47='G-1 All Habitats'!$X$3,H47-S47-T47,"None"))</f>
        <v/>
      </c>
      <c r="AD47" s="252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3"/>
      <c r="F48" s="203"/>
      <c r="G48" s="250" t="str">
        <f>IFERROR(INDEX('G-1 All Habitats'!$B$3:$B$129,MATCH(F48,'G-1 All Habitats'!$A$3:$A$129,0)),"")</f>
        <v/>
      </c>
      <c r="H48" s="172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145"/>
      <c r="L48" s="499" t="str">
        <f>IFERROR(INDEX('G-8 Condition Look up'!$A$3:$H$130,MATCH(G48,'G-8 Condition Look up'!$A$3:$A$130,0),MATCH(K48,'G-8 Condition Look up'!$A$3:$H$3,0)),"")</f>
        <v/>
      </c>
      <c r="M48" s="154"/>
      <c r="N48" s="520" t="str">
        <f>IF(M48="","",IF(VLOOKUP(M48,'G-3 Multipliers'!$L$3:$N$6,2,FALSE)=0,"Spatial Data Missing ⚠",VLOOKUP(M48,'G-3 Multipliers'!$L$3:$N$6,2,FALSE)))</f>
        <v/>
      </c>
      <c r="O48" s="524" t="str">
        <f>IF(M48="","",IF(VLOOKUP(M48,'G-3 Multipliers'!$L$3:$N$6,3,FALSE)=0,"Spatial Data Missing ⚠",VLOOKUP(M48,'G-3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1" t="str">
        <f t="shared" si="2"/>
        <v/>
      </c>
      <c r="V48" s="511" t="str">
        <f t="shared" si="3"/>
        <v/>
      </c>
      <c r="W48" s="511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5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1" t="str">
        <f>IF(P48="","",IF(P48='G-1 All Habitats'!$X$3,H48-S48-T48,"None"))</f>
        <v/>
      </c>
      <c r="AD48" s="252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3"/>
      <c r="F49" s="203"/>
      <c r="G49" s="250" t="str">
        <f>IFERROR(INDEX('G-1 All Habitats'!$B$3:$B$129,MATCH(F49,'G-1 All Habitats'!$A$3:$A$129,0)),"")</f>
        <v/>
      </c>
      <c r="H49" s="172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145"/>
      <c r="L49" s="499" t="str">
        <f>IFERROR(INDEX('G-8 Condition Look up'!$A$3:$H$130,MATCH(G49,'G-8 Condition Look up'!$A$3:$A$130,0),MATCH(K49,'G-8 Condition Look up'!$A$3:$H$3,0)),"")</f>
        <v/>
      </c>
      <c r="M49" s="154"/>
      <c r="N49" s="520" t="str">
        <f>IF(M49="","",IF(VLOOKUP(M49,'G-3 Multipliers'!$L$3:$N$6,2,FALSE)=0,"Spatial Data Missing ⚠",VLOOKUP(M49,'G-3 Multipliers'!$L$3:$N$6,2,FALSE)))</f>
        <v/>
      </c>
      <c r="O49" s="524" t="str">
        <f>IF(M49="","",IF(VLOOKUP(M49,'G-3 Multipliers'!$L$3:$N$6,3,FALSE)=0,"Spatial Data Missing ⚠",VLOOKUP(M49,'G-3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1" t="str">
        <f t="shared" si="2"/>
        <v/>
      </c>
      <c r="V49" s="511" t="str">
        <f t="shared" si="3"/>
        <v/>
      </c>
      <c r="W49" s="511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5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1" t="str">
        <f>IF(P49="","",IF(P49='G-1 All Habitats'!$X$3,H49-S49-T49,"None"))</f>
        <v/>
      </c>
      <c r="AD49" s="252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3"/>
      <c r="F50" s="203"/>
      <c r="G50" s="250" t="str">
        <f>IFERROR(INDEX('G-1 All Habitats'!$B$3:$B$129,MATCH(F50,'G-1 All Habitats'!$A$3:$A$129,0)),"")</f>
        <v/>
      </c>
      <c r="H50" s="172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145"/>
      <c r="L50" s="499" t="str">
        <f>IFERROR(INDEX('G-8 Condition Look up'!$A$3:$H$130,MATCH(G50,'G-8 Condition Look up'!$A$3:$A$130,0),MATCH(K50,'G-8 Condition Look up'!$A$3:$H$3,0)),"")</f>
        <v/>
      </c>
      <c r="M50" s="154"/>
      <c r="N50" s="520" t="str">
        <f>IF(M50="","",IF(VLOOKUP(M50,'G-3 Multipliers'!$L$3:$N$6,2,FALSE)=0,"Spatial Data Missing ⚠",VLOOKUP(M50,'G-3 Multipliers'!$L$3:$N$6,2,FALSE)))</f>
        <v/>
      </c>
      <c r="O50" s="524" t="str">
        <f>IF(M50="","",IF(VLOOKUP(M50,'G-3 Multipliers'!$L$3:$N$6,3,FALSE)=0,"Spatial Data Missing ⚠",VLOOKUP(M50,'G-3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1" t="str">
        <f t="shared" si="2"/>
        <v/>
      </c>
      <c r="V50" s="511" t="str">
        <f t="shared" si="3"/>
        <v/>
      </c>
      <c r="W50" s="511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5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1" t="str">
        <f>IF(P50="","",IF(P50='G-1 All Habitats'!$X$3,H50-S50-T50,"None"))</f>
        <v/>
      </c>
      <c r="AD50" s="252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3"/>
      <c r="F51" s="203"/>
      <c r="G51" s="250" t="str">
        <f>IFERROR(INDEX('G-1 All Habitats'!$B$3:$B$129,MATCH(F51,'G-1 All Habitats'!$A$3:$A$129,0)),"")</f>
        <v/>
      </c>
      <c r="H51" s="172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145"/>
      <c r="L51" s="499" t="str">
        <f>IFERROR(INDEX('G-8 Condition Look up'!$A$3:$H$130,MATCH(G51,'G-8 Condition Look up'!$A$3:$A$130,0),MATCH(K51,'G-8 Condition Look up'!$A$3:$H$3,0)),"")</f>
        <v/>
      </c>
      <c r="M51" s="154"/>
      <c r="N51" s="520" t="str">
        <f>IF(M51="","",IF(VLOOKUP(M51,'G-3 Multipliers'!$L$3:$N$6,2,FALSE)=0,"Spatial Data Missing ⚠",VLOOKUP(M51,'G-3 Multipliers'!$L$3:$N$6,2,FALSE)))</f>
        <v/>
      </c>
      <c r="O51" s="524" t="str">
        <f>IF(M51="","",IF(VLOOKUP(M51,'G-3 Multipliers'!$L$3:$N$6,3,FALSE)=0,"Spatial Data Missing ⚠",VLOOKUP(M51,'G-3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1" t="str">
        <f t="shared" si="2"/>
        <v/>
      </c>
      <c r="V51" s="511" t="str">
        <f t="shared" si="3"/>
        <v/>
      </c>
      <c r="W51" s="511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5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1" t="str">
        <f>IF(P51="","",IF(P51='G-1 All Habitats'!$X$3,H51-S51-T51,"None"))</f>
        <v/>
      </c>
      <c r="AD51" s="252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3"/>
      <c r="F52" s="203"/>
      <c r="G52" s="250" t="str">
        <f>IFERROR(INDEX('G-1 All Habitats'!$B$3:$B$129,MATCH(F52,'G-1 All Habitats'!$A$3:$A$129,0)),"")</f>
        <v/>
      </c>
      <c r="H52" s="172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145"/>
      <c r="L52" s="499" t="str">
        <f>IFERROR(INDEX('G-8 Condition Look up'!$A$3:$H$130,MATCH(G52,'G-8 Condition Look up'!$A$3:$A$130,0),MATCH(K52,'G-8 Condition Look up'!$A$3:$H$3,0)),"")</f>
        <v/>
      </c>
      <c r="M52" s="154"/>
      <c r="N52" s="520" t="str">
        <f>IF(M52="","",IF(VLOOKUP(M52,'G-3 Multipliers'!$L$3:$N$6,2,FALSE)=0,"Spatial Data Missing ⚠",VLOOKUP(M52,'G-3 Multipliers'!$L$3:$N$6,2,FALSE)))</f>
        <v/>
      </c>
      <c r="O52" s="524" t="str">
        <f>IF(M52="","",IF(VLOOKUP(M52,'G-3 Multipliers'!$L$3:$N$6,3,FALSE)=0,"Spatial Data Missing ⚠",VLOOKUP(M52,'G-3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1" t="str">
        <f t="shared" si="2"/>
        <v/>
      </c>
      <c r="V52" s="511" t="str">
        <f t="shared" si="3"/>
        <v/>
      </c>
      <c r="W52" s="511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5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1" t="str">
        <f>IF(P52="","",IF(P52='G-1 All Habitats'!$X$3,H52-S52-T52,"None"))</f>
        <v/>
      </c>
      <c r="AD52" s="252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3"/>
      <c r="F53" s="203"/>
      <c r="G53" s="250" t="str">
        <f>IFERROR(INDEX('G-1 All Habitats'!$B$3:$B$129,MATCH(F53,'G-1 All Habitats'!$A$3:$A$129,0)),"")</f>
        <v/>
      </c>
      <c r="H53" s="172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145"/>
      <c r="L53" s="499" t="str">
        <f>IFERROR(INDEX('G-8 Condition Look up'!$A$3:$H$130,MATCH(G53,'G-8 Condition Look up'!$A$3:$A$130,0),MATCH(K53,'G-8 Condition Look up'!$A$3:$H$3,0)),"")</f>
        <v/>
      </c>
      <c r="M53" s="154"/>
      <c r="N53" s="520" t="str">
        <f>IF(M53="","",IF(VLOOKUP(M53,'G-3 Multipliers'!$L$3:$N$6,2,FALSE)=0,"Spatial Data Missing ⚠",VLOOKUP(M53,'G-3 Multipliers'!$L$3:$N$6,2,FALSE)))</f>
        <v/>
      </c>
      <c r="O53" s="524" t="str">
        <f>IF(M53="","",IF(VLOOKUP(M53,'G-3 Multipliers'!$L$3:$N$6,3,FALSE)=0,"Spatial Data Missing ⚠",VLOOKUP(M53,'G-3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1" t="str">
        <f t="shared" si="2"/>
        <v/>
      </c>
      <c r="V53" s="511" t="str">
        <f t="shared" si="3"/>
        <v/>
      </c>
      <c r="W53" s="511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5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1" t="str">
        <f>IF(P53="","",IF(P53='G-1 All Habitats'!$X$3,H53-S53-T53,"None"))</f>
        <v/>
      </c>
      <c r="AD53" s="252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3"/>
      <c r="F54" s="203"/>
      <c r="G54" s="250" t="str">
        <f>IFERROR(INDEX('G-1 All Habitats'!$B$3:$B$129,MATCH(F54,'G-1 All Habitats'!$A$3:$A$129,0)),"")</f>
        <v/>
      </c>
      <c r="H54" s="172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145"/>
      <c r="L54" s="499" t="str">
        <f>IFERROR(INDEX('G-8 Condition Look up'!$A$3:$H$130,MATCH(G54,'G-8 Condition Look up'!$A$3:$A$130,0),MATCH(K54,'G-8 Condition Look up'!$A$3:$H$3,0)),"")</f>
        <v/>
      </c>
      <c r="M54" s="154"/>
      <c r="N54" s="520" t="str">
        <f>IF(M54="","",IF(VLOOKUP(M54,'G-3 Multipliers'!$L$3:$N$6,2,FALSE)=0,"Spatial Data Missing ⚠",VLOOKUP(M54,'G-3 Multipliers'!$L$3:$N$6,2,FALSE)))</f>
        <v/>
      </c>
      <c r="O54" s="524" t="str">
        <f>IF(M54="","",IF(VLOOKUP(M54,'G-3 Multipliers'!$L$3:$N$6,3,FALSE)=0,"Spatial Data Missing ⚠",VLOOKUP(M54,'G-3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1" t="str">
        <f t="shared" si="2"/>
        <v/>
      </c>
      <c r="V54" s="511" t="str">
        <f t="shared" si="3"/>
        <v/>
      </c>
      <c r="W54" s="511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5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1" t="str">
        <f>IF(P54="","",IF(P54='G-1 All Habitats'!$X$3,H54-S54-T54,"None"))</f>
        <v/>
      </c>
      <c r="AD54" s="252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3"/>
      <c r="F55" s="203"/>
      <c r="G55" s="250" t="str">
        <f>IFERROR(INDEX('G-1 All Habitats'!$B$3:$B$129,MATCH(F55,'G-1 All Habitats'!$A$3:$A$129,0)),"")</f>
        <v/>
      </c>
      <c r="H55" s="172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145"/>
      <c r="L55" s="499" t="str">
        <f>IFERROR(INDEX('G-8 Condition Look up'!$A$3:$H$130,MATCH(G55,'G-8 Condition Look up'!$A$3:$A$130,0),MATCH(K55,'G-8 Condition Look up'!$A$3:$H$3,0)),"")</f>
        <v/>
      </c>
      <c r="M55" s="154"/>
      <c r="N55" s="520" t="str">
        <f>IF(M55="","",IF(VLOOKUP(M55,'G-3 Multipliers'!$L$3:$N$6,2,FALSE)=0,"Spatial Data Missing ⚠",VLOOKUP(M55,'G-3 Multipliers'!$L$3:$N$6,2,FALSE)))</f>
        <v/>
      </c>
      <c r="O55" s="524" t="str">
        <f>IF(M55="","",IF(VLOOKUP(M55,'G-3 Multipliers'!$L$3:$N$6,3,FALSE)=0,"Spatial Data Missing ⚠",VLOOKUP(M55,'G-3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1" t="str">
        <f t="shared" si="2"/>
        <v/>
      </c>
      <c r="V55" s="511" t="str">
        <f t="shared" si="3"/>
        <v/>
      </c>
      <c r="W55" s="511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5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1" t="str">
        <f>IF(P55="","",IF(P55='G-1 All Habitats'!$X$3,H55-S55-T55,"None"))</f>
        <v/>
      </c>
      <c r="AD55" s="252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3"/>
      <c r="F56" s="203"/>
      <c r="G56" s="250" t="str">
        <f>IFERROR(INDEX('G-1 All Habitats'!$B$3:$B$129,MATCH(F56,'G-1 All Habitats'!$A$3:$A$129,0)),"")</f>
        <v/>
      </c>
      <c r="H56" s="172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145"/>
      <c r="L56" s="499" t="str">
        <f>IFERROR(INDEX('G-8 Condition Look up'!$A$3:$H$130,MATCH(G56,'G-8 Condition Look up'!$A$3:$A$130,0),MATCH(K56,'G-8 Condition Look up'!$A$3:$H$3,0)),"")</f>
        <v/>
      </c>
      <c r="M56" s="154"/>
      <c r="N56" s="520" t="str">
        <f>IF(M56="","",IF(VLOOKUP(M56,'G-3 Multipliers'!$L$3:$N$6,2,FALSE)=0,"Spatial Data Missing ⚠",VLOOKUP(M56,'G-3 Multipliers'!$L$3:$N$6,2,FALSE)))</f>
        <v/>
      </c>
      <c r="O56" s="524" t="str">
        <f>IF(M56="","",IF(VLOOKUP(M56,'G-3 Multipliers'!$L$3:$N$6,3,FALSE)=0,"Spatial Data Missing ⚠",VLOOKUP(M56,'G-3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1" t="str">
        <f t="shared" si="2"/>
        <v/>
      </c>
      <c r="V56" s="511" t="str">
        <f t="shared" si="3"/>
        <v/>
      </c>
      <c r="W56" s="511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5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1" t="str">
        <f>IF(P56="","",IF(P56='G-1 All Habitats'!$X$3,H56-S56-T56,"None"))</f>
        <v/>
      </c>
      <c r="AD56" s="252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3"/>
      <c r="F57" s="203"/>
      <c r="G57" s="250" t="str">
        <f>IFERROR(INDEX('G-1 All Habitats'!$B$3:$B$129,MATCH(F57,'G-1 All Habitats'!$A$3:$A$129,0)),"")</f>
        <v/>
      </c>
      <c r="H57" s="172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145"/>
      <c r="L57" s="499" t="str">
        <f>IFERROR(INDEX('G-8 Condition Look up'!$A$3:$H$130,MATCH(G57,'G-8 Condition Look up'!$A$3:$A$130,0),MATCH(K57,'G-8 Condition Look up'!$A$3:$H$3,0)),"")</f>
        <v/>
      </c>
      <c r="M57" s="154"/>
      <c r="N57" s="520" t="str">
        <f>IF(M57="","",IF(VLOOKUP(M57,'G-3 Multipliers'!$L$3:$N$6,2,FALSE)=0,"Spatial Data Missing ⚠",VLOOKUP(M57,'G-3 Multipliers'!$L$3:$N$6,2,FALSE)))</f>
        <v/>
      </c>
      <c r="O57" s="524" t="str">
        <f>IF(M57="","",IF(VLOOKUP(M57,'G-3 Multipliers'!$L$3:$N$6,3,FALSE)=0,"Spatial Data Missing ⚠",VLOOKUP(M57,'G-3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1" t="str">
        <f t="shared" si="2"/>
        <v/>
      </c>
      <c r="V57" s="511" t="str">
        <f t="shared" si="3"/>
        <v/>
      </c>
      <c r="W57" s="511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5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1" t="str">
        <f>IF(P57="","",IF(P57='G-1 All Habitats'!$X$3,H57-S57-T57,"None"))</f>
        <v/>
      </c>
      <c r="AD57" s="252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3"/>
      <c r="F58" s="203"/>
      <c r="G58" s="250" t="str">
        <f>IFERROR(INDEX('G-1 All Habitats'!$B$3:$B$129,MATCH(F58,'G-1 All Habitats'!$A$3:$A$129,0)),"")</f>
        <v/>
      </c>
      <c r="H58" s="172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145"/>
      <c r="L58" s="499" t="str">
        <f>IFERROR(INDEX('G-8 Condition Look up'!$A$3:$H$130,MATCH(G58,'G-8 Condition Look up'!$A$3:$A$130,0),MATCH(K58,'G-8 Condition Look up'!$A$3:$H$3,0)),"")</f>
        <v/>
      </c>
      <c r="M58" s="154"/>
      <c r="N58" s="520" t="str">
        <f>IF(M58="","",IF(VLOOKUP(M58,'G-3 Multipliers'!$L$3:$N$6,2,FALSE)=0,"Spatial Data Missing ⚠",VLOOKUP(M58,'G-3 Multipliers'!$L$3:$N$6,2,FALSE)))</f>
        <v/>
      </c>
      <c r="O58" s="524" t="str">
        <f>IF(M58="","",IF(VLOOKUP(M58,'G-3 Multipliers'!$L$3:$N$6,3,FALSE)=0,"Spatial Data Missing ⚠",VLOOKUP(M58,'G-3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1" t="str">
        <f t="shared" si="2"/>
        <v/>
      </c>
      <c r="V58" s="511" t="str">
        <f t="shared" si="3"/>
        <v/>
      </c>
      <c r="W58" s="511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5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1" t="str">
        <f>IF(P58="","",IF(P58='G-1 All Habitats'!$X$3,H58-S58-T58,"None"))</f>
        <v/>
      </c>
      <c r="AD58" s="252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3"/>
      <c r="F59" s="203"/>
      <c r="G59" s="250" t="str">
        <f>IFERROR(INDEX('G-1 All Habitats'!$B$3:$B$129,MATCH(F59,'G-1 All Habitats'!$A$3:$A$129,0)),"")</f>
        <v/>
      </c>
      <c r="H59" s="172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145"/>
      <c r="L59" s="499" t="str">
        <f>IFERROR(INDEX('G-8 Condition Look up'!$A$3:$H$130,MATCH(G59,'G-8 Condition Look up'!$A$3:$A$130,0),MATCH(K59,'G-8 Condition Look up'!$A$3:$H$3,0)),"")</f>
        <v/>
      </c>
      <c r="M59" s="154"/>
      <c r="N59" s="520" t="str">
        <f>IF(M59="","",IF(VLOOKUP(M59,'G-3 Multipliers'!$L$3:$N$6,2,FALSE)=0,"Spatial Data Missing ⚠",VLOOKUP(M59,'G-3 Multipliers'!$L$3:$N$6,2,FALSE)))</f>
        <v/>
      </c>
      <c r="O59" s="524" t="str">
        <f>IF(M59="","",IF(VLOOKUP(M59,'G-3 Multipliers'!$L$3:$N$6,3,FALSE)=0,"Spatial Data Missing ⚠",VLOOKUP(M59,'G-3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1" t="str">
        <f t="shared" si="2"/>
        <v/>
      </c>
      <c r="V59" s="511" t="str">
        <f t="shared" si="3"/>
        <v/>
      </c>
      <c r="W59" s="511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5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1" t="str">
        <f>IF(P59="","",IF(P59='G-1 All Habitats'!$X$3,H59-S59-T59,"None"))</f>
        <v/>
      </c>
      <c r="AD59" s="252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3"/>
      <c r="F60" s="203"/>
      <c r="G60" s="250" t="str">
        <f>IFERROR(INDEX('G-1 All Habitats'!$B$3:$B$129,MATCH(F60,'G-1 All Habitats'!$A$3:$A$129,0)),"")</f>
        <v/>
      </c>
      <c r="H60" s="172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145"/>
      <c r="L60" s="499" t="str">
        <f>IFERROR(INDEX('G-8 Condition Look up'!$A$3:$H$130,MATCH(G60,'G-8 Condition Look up'!$A$3:$A$130,0),MATCH(K60,'G-8 Condition Look up'!$A$3:$H$3,0)),"")</f>
        <v/>
      </c>
      <c r="M60" s="154"/>
      <c r="N60" s="520" t="str">
        <f>IF(M60="","",IF(VLOOKUP(M60,'G-3 Multipliers'!$L$3:$N$6,2,FALSE)=0,"Spatial Data Missing ⚠",VLOOKUP(M60,'G-3 Multipliers'!$L$3:$N$6,2,FALSE)))</f>
        <v/>
      </c>
      <c r="O60" s="524" t="str">
        <f>IF(M60="","",IF(VLOOKUP(M60,'G-3 Multipliers'!$L$3:$N$6,3,FALSE)=0,"Spatial Data Missing ⚠",VLOOKUP(M60,'G-3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1" t="str">
        <f t="shared" si="2"/>
        <v/>
      </c>
      <c r="V60" s="511" t="str">
        <f t="shared" si="3"/>
        <v/>
      </c>
      <c r="W60" s="511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5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1" t="str">
        <f>IF(P60="","",IF(P60='G-1 All Habitats'!$X$3,H60-S60-T60,"None"))</f>
        <v/>
      </c>
      <c r="AD60" s="252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3"/>
      <c r="F61" s="203"/>
      <c r="G61" s="250" t="str">
        <f>IFERROR(INDEX('G-1 All Habitats'!$B$3:$B$129,MATCH(F61,'G-1 All Habitats'!$A$3:$A$129,0)),"")</f>
        <v/>
      </c>
      <c r="H61" s="172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145"/>
      <c r="L61" s="499" t="str">
        <f>IFERROR(INDEX('G-8 Condition Look up'!$A$3:$H$130,MATCH(G61,'G-8 Condition Look up'!$A$3:$A$130,0),MATCH(K61,'G-8 Condition Look up'!$A$3:$H$3,0)),"")</f>
        <v/>
      </c>
      <c r="M61" s="154"/>
      <c r="N61" s="520" t="str">
        <f>IF(M61="","",IF(VLOOKUP(M61,'G-3 Multipliers'!$L$3:$N$6,2,FALSE)=0,"Spatial Data Missing ⚠",VLOOKUP(M61,'G-3 Multipliers'!$L$3:$N$6,2,FALSE)))</f>
        <v/>
      </c>
      <c r="O61" s="524" t="str">
        <f>IF(M61="","",IF(VLOOKUP(M61,'G-3 Multipliers'!$L$3:$N$6,3,FALSE)=0,"Spatial Data Missing ⚠",VLOOKUP(M61,'G-3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1" t="str">
        <f t="shared" si="2"/>
        <v/>
      </c>
      <c r="V61" s="511" t="str">
        <f t="shared" si="3"/>
        <v/>
      </c>
      <c r="W61" s="511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5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1" t="str">
        <f>IF(P61="","",IF(P61='G-1 All Habitats'!$X$3,H61-S61-T61,"None"))</f>
        <v/>
      </c>
      <c r="AD61" s="252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3"/>
      <c r="F62" s="203"/>
      <c r="G62" s="250" t="str">
        <f>IFERROR(INDEX('G-1 All Habitats'!$B$3:$B$129,MATCH(F62,'G-1 All Habitats'!$A$3:$A$129,0)),"")</f>
        <v/>
      </c>
      <c r="H62" s="172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145"/>
      <c r="L62" s="499" t="str">
        <f>IFERROR(INDEX('G-8 Condition Look up'!$A$3:$H$130,MATCH(G62,'G-8 Condition Look up'!$A$3:$A$130,0),MATCH(K62,'G-8 Condition Look up'!$A$3:$H$3,0)),"")</f>
        <v/>
      </c>
      <c r="M62" s="154"/>
      <c r="N62" s="520" t="str">
        <f>IF(M62="","",IF(VLOOKUP(M62,'G-3 Multipliers'!$L$3:$N$6,2,FALSE)=0,"Spatial Data Missing ⚠",VLOOKUP(M62,'G-3 Multipliers'!$L$3:$N$6,2,FALSE)))</f>
        <v/>
      </c>
      <c r="O62" s="524" t="str">
        <f>IF(M62="","",IF(VLOOKUP(M62,'G-3 Multipliers'!$L$3:$N$6,3,FALSE)=0,"Spatial Data Missing ⚠",VLOOKUP(M62,'G-3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1" t="str">
        <f t="shared" si="2"/>
        <v/>
      </c>
      <c r="V62" s="511" t="str">
        <f t="shared" si="3"/>
        <v/>
      </c>
      <c r="W62" s="511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5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1" t="str">
        <f>IF(P62="","",IF(P62='G-1 All Habitats'!$X$3,H62-S62-T62,"None"))</f>
        <v/>
      </c>
      <c r="AD62" s="252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3"/>
      <c r="F63" s="203"/>
      <c r="G63" s="250" t="str">
        <f>IFERROR(INDEX('G-1 All Habitats'!$B$3:$B$129,MATCH(F63,'G-1 All Habitats'!$A$3:$A$129,0)),"")</f>
        <v/>
      </c>
      <c r="H63" s="172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145"/>
      <c r="L63" s="499" t="str">
        <f>IFERROR(INDEX('G-8 Condition Look up'!$A$3:$H$130,MATCH(G63,'G-8 Condition Look up'!$A$3:$A$130,0),MATCH(K63,'G-8 Condition Look up'!$A$3:$H$3,0)),"")</f>
        <v/>
      </c>
      <c r="M63" s="154"/>
      <c r="N63" s="520" t="str">
        <f>IF(M63="","",IF(VLOOKUP(M63,'G-3 Multipliers'!$L$3:$N$6,2,FALSE)=0,"Spatial Data Missing ⚠",VLOOKUP(M63,'G-3 Multipliers'!$L$3:$N$6,2,FALSE)))</f>
        <v/>
      </c>
      <c r="O63" s="524" t="str">
        <f>IF(M63="","",IF(VLOOKUP(M63,'G-3 Multipliers'!$L$3:$N$6,3,FALSE)=0,"Spatial Data Missing ⚠",VLOOKUP(M63,'G-3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1" t="str">
        <f t="shared" si="2"/>
        <v/>
      </c>
      <c r="V63" s="511" t="str">
        <f t="shared" si="3"/>
        <v/>
      </c>
      <c r="W63" s="511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5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1" t="str">
        <f>IF(P63="","",IF(P63='G-1 All Habitats'!$X$3,H63-S63-T63,"None"))</f>
        <v/>
      </c>
      <c r="AD63" s="252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3"/>
      <c r="F64" s="203"/>
      <c r="G64" s="250" t="str">
        <f>IFERROR(INDEX('G-1 All Habitats'!$B$3:$B$129,MATCH(F64,'G-1 All Habitats'!$A$3:$A$129,0)),"")</f>
        <v/>
      </c>
      <c r="H64" s="172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145"/>
      <c r="L64" s="499" t="str">
        <f>IFERROR(INDEX('G-8 Condition Look up'!$A$3:$H$130,MATCH(G64,'G-8 Condition Look up'!$A$3:$A$130,0),MATCH(K64,'G-8 Condition Look up'!$A$3:$H$3,0)),"")</f>
        <v/>
      </c>
      <c r="M64" s="154"/>
      <c r="N64" s="520" t="str">
        <f>IF(M64="","",IF(VLOOKUP(M64,'G-3 Multipliers'!$L$3:$N$6,2,FALSE)=0,"Spatial Data Missing ⚠",VLOOKUP(M64,'G-3 Multipliers'!$L$3:$N$6,2,FALSE)))</f>
        <v/>
      </c>
      <c r="O64" s="524" t="str">
        <f>IF(M64="","",IF(VLOOKUP(M64,'G-3 Multipliers'!$L$3:$N$6,3,FALSE)=0,"Spatial Data Missing ⚠",VLOOKUP(M64,'G-3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1" t="str">
        <f t="shared" si="2"/>
        <v/>
      </c>
      <c r="V64" s="511" t="str">
        <f t="shared" si="3"/>
        <v/>
      </c>
      <c r="W64" s="511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5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1" t="str">
        <f>IF(P64="","",IF(P64='G-1 All Habitats'!$X$3,H64-S64-T64,"None"))</f>
        <v/>
      </c>
      <c r="AD64" s="252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3"/>
      <c r="F65" s="203"/>
      <c r="G65" s="250" t="str">
        <f>IFERROR(INDEX('G-1 All Habitats'!$B$3:$B$129,MATCH(F65,'G-1 All Habitats'!$A$3:$A$129,0)),"")</f>
        <v/>
      </c>
      <c r="H65" s="172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145"/>
      <c r="L65" s="499" t="str">
        <f>IFERROR(INDEX('G-8 Condition Look up'!$A$3:$H$130,MATCH(G65,'G-8 Condition Look up'!$A$3:$A$130,0),MATCH(K65,'G-8 Condition Look up'!$A$3:$H$3,0)),"")</f>
        <v/>
      </c>
      <c r="M65" s="154"/>
      <c r="N65" s="520" t="str">
        <f>IF(M65="","",IF(VLOOKUP(M65,'G-3 Multipliers'!$L$3:$N$6,2,FALSE)=0,"Spatial Data Missing ⚠",VLOOKUP(M65,'G-3 Multipliers'!$L$3:$N$6,2,FALSE)))</f>
        <v/>
      </c>
      <c r="O65" s="524" t="str">
        <f>IF(M65="","",IF(VLOOKUP(M65,'G-3 Multipliers'!$L$3:$N$6,3,FALSE)=0,"Spatial Data Missing ⚠",VLOOKUP(M65,'G-3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1" t="str">
        <f t="shared" si="2"/>
        <v/>
      </c>
      <c r="V65" s="511" t="str">
        <f t="shared" si="3"/>
        <v/>
      </c>
      <c r="W65" s="511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5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1" t="str">
        <f>IF(P65="","",IF(P65='G-1 All Habitats'!$X$3,H65-S65-T65,"None"))</f>
        <v/>
      </c>
      <c r="AD65" s="252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3"/>
      <c r="F66" s="203"/>
      <c r="G66" s="250" t="str">
        <f>IFERROR(INDEX('G-1 All Habitats'!$B$3:$B$129,MATCH(F66,'G-1 All Habitats'!$A$3:$A$129,0)),"")</f>
        <v/>
      </c>
      <c r="H66" s="172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145"/>
      <c r="L66" s="499" t="str">
        <f>IFERROR(INDEX('G-8 Condition Look up'!$A$3:$H$130,MATCH(G66,'G-8 Condition Look up'!$A$3:$A$130,0),MATCH(K66,'G-8 Condition Look up'!$A$3:$H$3,0)),"")</f>
        <v/>
      </c>
      <c r="M66" s="154"/>
      <c r="N66" s="520" t="str">
        <f>IF(M66="","",IF(VLOOKUP(M66,'G-3 Multipliers'!$L$3:$N$6,2,FALSE)=0,"Spatial Data Missing ⚠",VLOOKUP(M66,'G-3 Multipliers'!$L$3:$N$6,2,FALSE)))</f>
        <v/>
      </c>
      <c r="O66" s="524" t="str">
        <f>IF(M66="","",IF(VLOOKUP(M66,'G-3 Multipliers'!$L$3:$N$6,3,FALSE)=0,"Spatial Data Missing ⚠",VLOOKUP(M66,'G-3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1" t="str">
        <f t="shared" si="2"/>
        <v/>
      </c>
      <c r="V66" s="511" t="str">
        <f t="shared" si="3"/>
        <v/>
      </c>
      <c r="W66" s="511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5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1" t="str">
        <f>IF(P66="","",IF(P66='G-1 All Habitats'!$X$3,H66-S66-T66,"None"))</f>
        <v/>
      </c>
      <c r="AD66" s="252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3"/>
      <c r="F67" s="203"/>
      <c r="G67" s="250" t="str">
        <f>IFERROR(INDEX('G-1 All Habitats'!$B$3:$B$129,MATCH(F67,'G-1 All Habitats'!$A$3:$A$129,0)),"")</f>
        <v/>
      </c>
      <c r="H67" s="172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145"/>
      <c r="L67" s="499" t="str">
        <f>IFERROR(INDEX('G-8 Condition Look up'!$A$3:$H$130,MATCH(G67,'G-8 Condition Look up'!$A$3:$A$130,0),MATCH(K67,'G-8 Condition Look up'!$A$3:$H$3,0)),"")</f>
        <v/>
      </c>
      <c r="M67" s="154"/>
      <c r="N67" s="520" t="str">
        <f>IF(M67="","",IF(VLOOKUP(M67,'G-3 Multipliers'!$L$3:$N$6,2,FALSE)=0,"Spatial Data Missing ⚠",VLOOKUP(M67,'G-3 Multipliers'!$L$3:$N$6,2,FALSE)))</f>
        <v/>
      </c>
      <c r="O67" s="524" t="str">
        <f>IF(M67="","",IF(VLOOKUP(M67,'G-3 Multipliers'!$L$3:$N$6,3,FALSE)=0,"Spatial Data Missing ⚠",VLOOKUP(M67,'G-3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1" t="str">
        <f t="shared" si="2"/>
        <v/>
      </c>
      <c r="V67" s="511" t="str">
        <f t="shared" si="3"/>
        <v/>
      </c>
      <c r="W67" s="511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5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1" t="str">
        <f>IF(P67="","",IF(P67='G-1 All Habitats'!$X$3,H67-S67-T67,"None"))</f>
        <v/>
      </c>
      <c r="AD67" s="252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3"/>
      <c r="F68" s="203"/>
      <c r="G68" s="250" t="str">
        <f>IFERROR(INDEX('G-1 All Habitats'!$B$3:$B$129,MATCH(F68,'G-1 All Habitats'!$A$3:$A$129,0)),"")</f>
        <v/>
      </c>
      <c r="H68" s="172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145"/>
      <c r="L68" s="499" t="str">
        <f>IFERROR(INDEX('G-8 Condition Look up'!$A$3:$H$130,MATCH(G68,'G-8 Condition Look up'!$A$3:$A$130,0),MATCH(K68,'G-8 Condition Look up'!$A$3:$H$3,0)),"")</f>
        <v/>
      </c>
      <c r="M68" s="154"/>
      <c r="N68" s="520" t="str">
        <f>IF(M68="","",IF(VLOOKUP(M68,'G-3 Multipliers'!$L$3:$N$6,2,FALSE)=0,"Spatial Data Missing ⚠",VLOOKUP(M68,'G-3 Multipliers'!$L$3:$N$6,2,FALSE)))</f>
        <v/>
      </c>
      <c r="O68" s="524" t="str">
        <f>IF(M68="","",IF(VLOOKUP(M68,'G-3 Multipliers'!$L$3:$N$6,3,FALSE)=0,"Spatial Data Missing ⚠",VLOOKUP(M68,'G-3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1" t="str">
        <f t="shared" si="2"/>
        <v/>
      </c>
      <c r="V68" s="511" t="str">
        <f t="shared" si="3"/>
        <v/>
      </c>
      <c r="W68" s="511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5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1" t="str">
        <f>IF(P68="","",IF(P68='G-1 All Habitats'!$X$3,H68-S68-T68,"None"))</f>
        <v/>
      </c>
      <c r="AD68" s="252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3"/>
      <c r="F69" s="203"/>
      <c r="G69" s="250" t="str">
        <f>IFERROR(INDEX('G-1 All Habitats'!$B$3:$B$129,MATCH(F69,'G-1 All Habitats'!$A$3:$A$129,0)),"")</f>
        <v/>
      </c>
      <c r="H69" s="172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145"/>
      <c r="L69" s="499" t="str">
        <f>IFERROR(INDEX('G-8 Condition Look up'!$A$3:$H$130,MATCH(G69,'G-8 Condition Look up'!$A$3:$A$130,0),MATCH(K69,'G-8 Condition Look up'!$A$3:$H$3,0)),"")</f>
        <v/>
      </c>
      <c r="M69" s="154"/>
      <c r="N69" s="520" t="str">
        <f>IF(M69="","",IF(VLOOKUP(M69,'G-3 Multipliers'!$L$3:$N$6,2,FALSE)=0,"Spatial Data Missing ⚠",VLOOKUP(M69,'G-3 Multipliers'!$L$3:$N$6,2,FALSE)))</f>
        <v/>
      </c>
      <c r="O69" s="524" t="str">
        <f>IF(M69="","",IF(VLOOKUP(M69,'G-3 Multipliers'!$L$3:$N$6,3,FALSE)=0,"Spatial Data Missing ⚠",VLOOKUP(M69,'G-3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1" t="str">
        <f t="shared" si="2"/>
        <v/>
      </c>
      <c r="V69" s="511" t="str">
        <f t="shared" si="3"/>
        <v/>
      </c>
      <c r="W69" s="511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5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1" t="str">
        <f>IF(P69="","",IF(P69='G-1 All Habitats'!$X$3,H69-S69-T69,"None"))</f>
        <v/>
      </c>
      <c r="AD69" s="252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3"/>
      <c r="F70" s="203"/>
      <c r="G70" s="250" t="str">
        <f>IFERROR(INDEX('G-1 All Habitats'!$B$3:$B$129,MATCH(F70,'G-1 All Habitats'!$A$3:$A$129,0)),"")</f>
        <v/>
      </c>
      <c r="H70" s="172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145"/>
      <c r="L70" s="499" t="str">
        <f>IFERROR(INDEX('G-8 Condition Look up'!$A$3:$H$130,MATCH(G70,'G-8 Condition Look up'!$A$3:$A$130,0),MATCH(K70,'G-8 Condition Look up'!$A$3:$H$3,0)),"")</f>
        <v/>
      </c>
      <c r="M70" s="154"/>
      <c r="N70" s="520" t="str">
        <f>IF(M70="","",IF(VLOOKUP(M70,'G-3 Multipliers'!$L$3:$N$6,2,FALSE)=0,"Spatial Data Missing ⚠",VLOOKUP(M70,'G-3 Multipliers'!$L$3:$N$6,2,FALSE)))</f>
        <v/>
      </c>
      <c r="O70" s="524" t="str">
        <f>IF(M70="","",IF(VLOOKUP(M70,'G-3 Multipliers'!$L$3:$N$6,3,FALSE)=0,"Spatial Data Missing ⚠",VLOOKUP(M70,'G-3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1" t="str">
        <f t="shared" si="2"/>
        <v/>
      </c>
      <c r="V70" s="511" t="str">
        <f t="shared" si="3"/>
        <v/>
      </c>
      <c r="W70" s="511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5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1" t="str">
        <f>IF(P70="","",IF(P70='G-1 All Habitats'!$X$3,H70-S70-T70,"None"))</f>
        <v/>
      </c>
      <c r="AD70" s="252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3"/>
      <c r="F71" s="203"/>
      <c r="G71" s="250" t="str">
        <f>IFERROR(INDEX('G-1 All Habitats'!$B$3:$B$129,MATCH(F71,'G-1 All Habitats'!$A$3:$A$129,0)),"")</f>
        <v/>
      </c>
      <c r="H71" s="172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145"/>
      <c r="L71" s="499" t="str">
        <f>IFERROR(INDEX('G-8 Condition Look up'!$A$3:$H$130,MATCH(G71,'G-8 Condition Look up'!$A$3:$A$130,0),MATCH(K71,'G-8 Condition Look up'!$A$3:$H$3,0)),"")</f>
        <v/>
      </c>
      <c r="M71" s="154"/>
      <c r="N71" s="520" t="str">
        <f>IF(M71="","",IF(VLOOKUP(M71,'G-3 Multipliers'!$L$3:$N$6,2,FALSE)=0,"Spatial Data Missing ⚠",VLOOKUP(M71,'G-3 Multipliers'!$L$3:$N$6,2,FALSE)))</f>
        <v/>
      </c>
      <c r="O71" s="524" t="str">
        <f>IF(M71="","",IF(VLOOKUP(M71,'G-3 Multipliers'!$L$3:$N$6,3,FALSE)=0,"Spatial Data Missing ⚠",VLOOKUP(M71,'G-3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1" t="str">
        <f t="shared" si="2"/>
        <v/>
      </c>
      <c r="V71" s="511" t="str">
        <f t="shared" si="3"/>
        <v/>
      </c>
      <c r="W71" s="511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5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1" t="str">
        <f>IF(P71="","",IF(P71='G-1 All Habitats'!$X$3,H71-S71-T71,"None"))</f>
        <v/>
      </c>
      <c r="AD71" s="252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3"/>
      <c r="F72" s="203"/>
      <c r="G72" s="250" t="str">
        <f>IFERROR(INDEX('G-1 All Habitats'!$B$3:$B$129,MATCH(F72,'G-1 All Habitats'!$A$3:$A$129,0)),"")</f>
        <v/>
      </c>
      <c r="H72" s="172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145"/>
      <c r="L72" s="499" t="str">
        <f>IFERROR(INDEX('G-8 Condition Look up'!$A$3:$H$130,MATCH(G72,'G-8 Condition Look up'!$A$3:$A$130,0),MATCH(K72,'G-8 Condition Look up'!$A$3:$H$3,0)),"")</f>
        <v/>
      </c>
      <c r="M72" s="154"/>
      <c r="N72" s="520" t="str">
        <f>IF(M72="","",IF(VLOOKUP(M72,'G-3 Multipliers'!$L$3:$N$6,2,FALSE)=0,"Spatial Data Missing ⚠",VLOOKUP(M72,'G-3 Multipliers'!$L$3:$N$6,2,FALSE)))</f>
        <v/>
      </c>
      <c r="O72" s="524" t="str">
        <f>IF(M72="","",IF(VLOOKUP(M72,'G-3 Multipliers'!$L$3:$N$6,3,FALSE)=0,"Spatial Data Missing ⚠",VLOOKUP(M72,'G-3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1" t="str">
        <f t="shared" si="2"/>
        <v/>
      </c>
      <c r="V72" s="511" t="str">
        <f t="shared" si="3"/>
        <v/>
      </c>
      <c r="W72" s="511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5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1" t="str">
        <f>IF(P72="","",IF(P72='G-1 All Habitats'!$X$3,H72-S72-T72,"None"))</f>
        <v/>
      </c>
      <c r="AD72" s="252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3"/>
      <c r="F73" s="203"/>
      <c r="G73" s="250" t="str">
        <f>IFERROR(INDEX('G-1 All Habitats'!$B$3:$B$129,MATCH(F73,'G-1 All Habitats'!$A$3:$A$129,0)),"")</f>
        <v/>
      </c>
      <c r="H73" s="172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145"/>
      <c r="L73" s="499" t="str">
        <f>IFERROR(INDEX('G-8 Condition Look up'!$A$3:$H$130,MATCH(G73,'G-8 Condition Look up'!$A$3:$A$130,0),MATCH(K73,'G-8 Condition Look up'!$A$3:$H$3,0)),"")</f>
        <v/>
      </c>
      <c r="M73" s="154"/>
      <c r="N73" s="520" t="str">
        <f>IF(M73="","",IF(VLOOKUP(M73,'G-3 Multipliers'!$L$3:$N$6,2,FALSE)=0,"Spatial Data Missing ⚠",VLOOKUP(M73,'G-3 Multipliers'!$L$3:$N$6,2,FALSE)))</f>
        <v/>
      </c>
      <c r="O73" s="524" t="str">
        <f>IF(M73="","",IF(VLOOKUP(M73,'G-3 Multipliers'!$L$3:$N$6,3,FALSE)=0,"Spatial Data Missing ⚠",VLOOKUP(M73,'G-3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1" t="str">
        <f t="shared" si="2"/>
        <v/>
      </c>
      <c r="V73" s="511" t="str">
        <f t="shared" si="3"/>
        <v/>
      </c>
      <c r="W73" s="511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5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1" t="str">
        <f>IF(P73="","",IF(P73='G-1 All Habitats'!$X$3,H73-S73-T73,"None"))</f>
        <v/>
      </c>
      <c r="AD73" s="252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3"/>
      <c r="F74" s="203"/>
      <c r="G74" s="250" t="str">
        <f>IFERROR(INDEX('G-1 All Habitats'!$B$3:$B$129,MATCH(F74,'G-1 All Habitats'!$A$3:$A$129,0)),"")</f>
        <v/>
      </c>
      <c r="H74" s="172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145"/>
      <c r="L74" s="499" t="str">
        <f>IFERROR(INDEX('G-8 Condition Look up'!$A$3:$H$130,MATCH(G74,'G-8 Condition Look up'!$A$3:$A$130,0),MATCH(K74,'G-8 Condition Look up'!$A$3:$H$3,0)),"")</f>
        <v/>
      </c>
      <c r="M74" s="154"/>
      <c r="N74" s="520" t="str">
        <f>IF(M74="","",IF(VLOOKUP(M74,'G-3 Multipliers'!$L$3:$N$6,2,FALSE)=0,"Spatial Data Missing ⚠",VLOOKUP(M74,'G-3 Multipliers'!$L$3:$N$6,2,FALSE)))</f>
        <v/>
      </c>
      <c r="O74" s="524" t="str">
        <f>IF(M74="","",IF(VLOOKUP(M74,'G-3 Multipliers'!$L$3:$N$6,3,FALSE)=0,"Spatial Data Missing ⚠",VLOOKUP(M74,'G-3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1" t="str">
        <f t="shared" si="2"/>
        <v/>
      </c>
      <c r="V74" s="511" t="str">
        <f t="shared" si="3"/>
        <v/>
      </c>
      <c r="W74" s="511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5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1" t="str">
        <f>IF(P74="","",IF(P74='G-1 All Habitats'!$X$3,H74-S74-T74,"None"))</f>
        <v/>
      </c>
      <c r="AD74" s="252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3"/>
      <c r="F75" s="203"/>
      <c r="G75" s="250" t="str">
        <f>IFERROR(INDEX('G-1 All Habitats'!$B$3:$B$129,MATCH(F75,'G-1 All Habitats'!$A$3:$A$129,0)),"")</f>
        <v/>
      </c>
      <c r="H75" s="172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145"/>
      <c r="L75" s="499" t="str">
        <f>IFERROR(INDEX('G-8 Condition Look up'!$A$3:$H$130,MATCH(G75,'G-8 Condition Look up'!$A$3:$A$130,0),MATCH(K75,'G-8 Condition Look up'!$A$3:$H$3,0)),"")</f>
        <v/>
      </c>
      <c r="M75" s="154"/>
      <c r="N75" s="520" t="str">
        <f>IF(M75="","",IF(VLOOKUP(M75,'G-3 Multipliers'!$L$3:$N$6,2,FALSE)=0,"Spatial Data Missing ⚠",VLOOKUP(M75,'G-3 Multipliers'!$L$3:$N$6,2,FALSE)))</f>
        <v/>
      </c>
      <c r="O75" s="524" t="str">
        <f>IF(M75="","",IF(VLOOKUP(M75,'G-3 Multipliers'!$L$3:$N$6,3,FALSE)=0,"Spatial Data Missing ⚠",VLOOKUP(M75,'G-3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1" t="str">
        <f t="shared" si="2"/>
        <v/>
      </c>
      <c r="V75" s="511" t="str">
        <f t="shared" si="3"/>
        <v/>
      </c>
      <c r="W75" s="511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5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1" t="str">
        <f>IF(P75="","",IF(P75='G-1 All Habitats'!$X$3,H75-S75-T75,"None"))</f>
        <v/>
      </c>
      <c r="AD75" s="252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3"/>
      <c r="F76" s="203"/>
      <c r="G76" s="250" t="str">
        <f>IFERROR(INDEX('G-1 All Habitats'!$B$3:$B$129,MATCH(F76,'G-1 All Habitats'!$A$3:$A$129,0)),"")</f>
        <v/>
      </c>
      <c r="H76" s="172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145"/>
      <c r="L76" s="499" t="str">
        <f>IFERROR(INDEX('G-8 Condition Look up'!$A$3:$H$130,MATCH(G76,'G-8 Condition Look up'!$A$3:$A$130,0),MATCH(K76,'G-8 Condition Look up'!$A$3:$H$3,0)),"")</f>
        <v/>
      </c>
      <c r="M76" s="154"/>
      <c r="N76" s="520" t="str">
        <f>IF(M76="","",IF(VLOOKUP(M76,'G-3 Multipliers'!$L$3:$N$6,2,FALSE)=0,"Spatial Data Missing ⚠",VLOOKUP(M76,'G-3 Multipliers'!$L$3:$N$6,2,FALSE)))</f>
        <v/>
      </c>
      <c r="O76" s="524" t="str">
        <f>IF(M76="","",IF(VLOOKUP(M76,'G-3 Multipliers'!$L$3:$N$6,3,FALSE)=0,"Spatial Data Missing ⚠",VLOOKUP(M76,'G-3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1" t="str">
        <f t="shared" ref="U76:U139" si="8">IFERROR(S76*J76*L76*O76,"")</f>
        <v/>
      </c>
      <c r="V76" s="511" t="str">
        <f t="shared" ref="V76:V139" si="9">IFERROR(T76*J76*L76*O76,"")</f>
        <v/>
      </c>
      <c r="W76" s="511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5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1" t="str">
        <f>IF(P76="","",IF(P76='G-1 All Habitats'!$X$3,H76-S76-T76,"None"))</f>
        <v/>
      </c>
      <c r="AD76" s="252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3"/>
      <c r="F77" s="203"/>
      <c r="G77" s="250" t="str">
        <f>IFERROR(INDEX('G-1 All Habitats'!$B$3:$B$129,MATCH(F77,'G-1 All Habitats'!$A$3:$A$129,0)),"")</f>
        <v/>
      </c>
      <c r="H77" s="172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145"/>
      <c r="L77" s="499" t="str">
        <f>IFERROR(INDEX('G-8 Condition Look up'!$A$3:$H$130,MATCH(G77,'G-8 Condition Look up'!$A$3:$A$130,0),MATCH(K77,'G-8 Condition Look up'!$A$3:$H$3,0)),"")</f>
        <v/>
      </c>
      <c r="M77" s="154"/>
      <c r="N77" s="520" t="str">
        <f>IF(M77="","",IF(VLOOKUP(M77,'G-3 Multipliers'!$L$3:$N$6,2,FALSE)=0,"Spatial Data Missing ⚠",VLOOKUP(M77,'G-3 Multipliers'!$L$3:$N$6,2,FALSE)))</f>
        <v/>
      </c>
      <c r="O77" s="524" t="str">
        <f>IF(M77="","",IF(VLOOKUP(M77,'G-3 Multipliers'!$L$3:$N$6,3,FALSE)=0,"Spatial Data Missing ⚠",VLOOKUP(M77,'G-3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1" t="str">
        <f t="shared" si="8"/>
        <v/>
      </c>
      <c r="V77" s="511" t="str">
        <f t="shared" si="9"/>
        <v/>
      </c>
      <c r="W77" s="511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5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1" t="str">
        <f>IF(P77="","",IF(P77='G-1 All Habitats'!$X$3,H77-S77-T77,"None"))</f>
        <v/>
      </c>
      <c r="AD77" s="252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3"/>
      <c r="F78" s="203"/>
      <c r="G78" s="250" t="str">
        <f>IFERROR(INDEX('G-1 All Habitats'!$B$3:$B$129,MATCH(F78,'G-1 All Habitats'!$A$3:$A$129,0)),"")</f>
        <v/>
      </c>
      <c r="H78" s="172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145"/>
      <c r="L78" s="499" t="str">
        <f>IFERROR(INDEX('G-8 Condition Look up'!$A$3:$H$130,MATCH(G78,'G-8 Condition Look up'!$A$3:$A$130,0),MATCH(K78,'G-8 Condition Look up'!$A$3:$H$3,0)),"")</f>
        <v/>
      </c>
      <c r="M78" s="154"/>
      <c r="N78" s="520" t="str">
        <f>IF(M78="","",IF(VLOOKUP(M78,'G-3 Multipliers'!$L$3:$N$6,2,FALSE)=0,"Spatial Data Missing ⚠",VLOOKUP(M78,'G-3 Multipliers'!$L$3:$N$6,2,FALSE)))</f>
        <v/>
      </c>
      <c r="O78" s="524" t="str">
        <f>IF(M78="","",IF(VLOOKUP(M78,'G-3 Multipliers'!$L$3:$N$6,3,FALSE)=0,"Spatial Data Missing ⚠",VLOOKUP(M78,'G-3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5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1" t="str">
        <f>IF(P78="","",IF(P78='G-1 All Habitats'!$X$3,H78-S78-T78,"None"))</f>
        <v/>
      </c>
      <c r="AD78" s="252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3"/>
      <c r="F79" s="203"/>
      <c r="G79" s="250" t="str">
        <f>IFERROR(INDEX('G-1 All Habitats'!$B$3:$B$129,MATCH(F79,'G-1 All Habitats'!$A$3:$A$129,0)),"")</f>
        <v/>
      </c>
      <c r="H79" s="172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145"/>
      <c r="L79" s="499" t="str">
        <f>IFERROR(INDEX('G-8 Condition Look up'!$A$3:$H$130,MATCH(G79,'G-8 Condition Look up'!$A$3:$A$130,0),MATCH(K79,'G-8 Condition Look up'!$A$3:$H$3,0)),"")</f>
        <v/>
      </c>
      <c r="M79" s="154"/>
      <c r="N79" s="520" t="str">
        <f>IF(M79="","",IF(VLOOKUP(M79,'G-3 Multipliers'!$L$3:$N$6,2,FALSE)=0,"Spatial Data Missing ⚠",VLOOKUP(M79,'G-3 Multipliers'!$L$3:$N$6,2,FALSE)))</f>
        <v/>
      </c>
      <c r="O79" s="524" t="str">
        <f>IF(M79="","",IF(VLOOKUP(M79,'G-3 Multipliers'!$L$3:$N$6,3,FALSE)=0,"Spatial Data Missing ⚠",VLOOKUP(M79,'G-3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5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1" t="str">
        <f>IF(P79="","",IF(P79='G-1 All Habitats'!$X$3,H79-S79-T79,"None"))</f>
        <v/>
      </c>
      <c r="AD79" s="252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3"/>
      <c r="F80" s="203"/>
      <c r="G80" s="250" t="str">
        <f>IFERROR(INDEX('G-1 All Habitats'!$B$3:$B$129,MATCH(F80,'G-1 All Habitats'!$A$3:$A$129,0)),"")</f>
        <v/>
      </c>
      <c r="H80" s="172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145"/>
      <c r="L80" s="499" t="str">
        <f>IFERROR(INDEX('G-8 Condition Look up'!$A$3:$H$130,MATCH(G80,'G-8 Condition Look up'!$A$3:$A$130,0),MATCH(K80,'G-8 Condition Look up'!$A$3:$H$3,0)),"")</f>
        <v/>
      </c>
      <c r="M80" s="154"/>
      <c r="N80" s="520" t="str">
        <f>IF(M80="","",IF(VLOOKUP(M80,'G-3 Multipliers'!$L$3:$N$6,2,FALSE)=0,"Spatial Data Missing ⚠",VLOOKUP(M80,'G-3 Multipliers'!$L$3:$N$6,2,FALSE)))</f>
        <v/>
      </c>
      <c r="O80" s="524" t="str">
        <f>IF(M80="","",IF(VLOOKUP(M80,'G-3 Multipliers'!$L$3:$N$6,3,FALSE)=0,"Spatial Data Missing ⚠",VLOOKUP(M80,'G-3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5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1" t="str">
        <f>IF(P80="","",IF(P80='G-1 All Habitats'!$X$3,H80-S80-T80,"None"))</f>
        <v/>
      </c>
      <c r="AD80" s="252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3"/>
      <c r="F81" s="203"/>
      <c r="G81" s="250" t="str">
        <f>IFERROR(INDEX('G-1 All Habitats'!$B$3:$B$129,MATCH(F81,'G-1 All Habitats'!$A$3:$A$129,0)),"")</f>
        <v/>
      </c>
      <c r="H81" s="172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145"/>
      <c r="L81" s="499" t="str">
        <f>IFERROR(INDEX('G-8 Condition Look up'!$A$3:$H$130,MATCH(G81,'G-8 Condition Look up'!$A$3:$A$130,0),MATCH(K81,'G-8 Condition Look up'!$A$3:$H$3,0)),"")</f>
        <v/>
      </c>
      <c r="M81" s="154"/>
      <c r="N81" s="520" t="str">
        <f>IF(M81="","",IF(VLOOKUP(M81,'G-3 Multipliers'!$L$3:$N$6,2,FALSE)=0,"Spatial Data Missing ⚠",VLOOKUP(M81,'G-3 Multipliers'!$L$3:$N$6,2,FALSE)))</f>
        <v/>
      </c>
      <c r="O81" s="524" t="str">
        <f>IF(M81="","",IF(VLOOKUP(M81,'G-3 Multipliers'!$L$3:$N$6,3,FALSE)=0,"Spatial Data Missing ⚠",VLOOKUP(M81,'G-3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5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1" t="str">
        <f>IF(P81="","",IF(P81='G-1 All Habitats'!$X$3,H81-S81-T81,"None"))</f>
        <v/>
      </c>
      <c r="AD81" s="252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3"/>
      <c r="F82" s="203"/>
      <c r="G82" s="250" t="str">
        <f>IFERROR(INDEX('G-1 All Habitats'!$B$3:$B$129,MATCH(F82,'G-1 All Habitats'!$A$3:$A$129,0)),"")</f>
        <v/>
      </c>
      <c r="H82" s="172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145"/>
      <c r="L82" s="499" t="str">
        <f>IFERROR(INDEX('G-8 Condition Look up'!$A$3:$H$130,MATCH(G82,'G-8 Condition Look up'!$A$3:$A$130,0),MATCH(K82,'G-8 Condition Look up'!$A$3:$H$3,0)),"")</f>
        <v/>
      </c>
      <c r="M82" s="154"/>
      <c r="N82" s="520" t="str">
        <f>IF(M82="","",IF(VLOOKUP(M82,'G-3 Multipliers'!$L$3:$N$6,2,FALSE)=0,"Spatial Data Missing ⚠",VLOOKUP(M82,'G-3 Multipliers'!$L$3:$N$6,2,FALSE)))</f>
        <v/>
      </c>
      <c r="O82" s="524" t="str">
        <f>IF(M82="","",IF(VLOOKUP(M82,'G-3 Multipliers'!$L$3:$N$6,3,FALSE)=0,"Spatial Data Missing ⚠",VLOOKUP(M82,'G-3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5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1" t="str">
        <f>IF(P82="","",IF(P82='G-1 All Habitats'!$X$3,H82-S82-T82,"None"))</f>
        <v/>
      </c>
      <c r="AD82" s="252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3"/>
      <c r="F83" s="203"/>
      <c r="G83" s="250" t="str">
        <f>IFERROR(INDEX('G-1 All Habitats'!$B$3:$B$129,MATCH(F83,'G-1 All Habitats'!$A$3:$A$129,0)),"")</f>
        <v/>
      </c>
      <c r="H83" s="172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145"/>
      <c r="L83" s="499" t="str">
        <f>IFERROR(INDEX('G-8 Condition Look up'!$A$3:$H$130,MATCH(G83,'G-8 Condition Look up'!$A$3:$A$130,0),MATCH(K83,'G-8 Condition Look up'!$A$3:$H$3,0)),"")</f>
        <v/>
      </c>
      <c r="M83" s="154"/>
      <c r="N83" s="520" t="str">
        <f>IF(M83="","",IF(VLOOKUP(M83,'G-3 Multipliers'!$L$3:$N$6,2,FALSE)=0,"Spatial Data Missing ⚠",VLOOKUP(M83,'G-3 Multipliers'!$L$3:$N$6,2,FALSE)))</f>
        <v/>
      </c>
      <c r="O83" s="524" t="str">
        <f>IF(M83="","",IF(VLOOKUP(M83,'G-3 Multipliers'!$L$3:$N$6,3,FALSE)=0,"Spatial Data Missing ⚠",VLOOKUP(M83,'G-3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5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1" t="str">
        <f>IF(P83="","",IF(P83='G-1 All Habitats'!$X$3,H83-S83-T83,"None"))</f>
        <v/>
      </c>
      <c r="AD83" s="252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3"/>
      <c r="F84" s="203"/>
      <c r="G84" s="250" t="str">
        <f>IFERROR(INDEX('G-1 All Habitats'!$B$3:$B$129,MATCH(F84,'G-1 All Habitats'!$A$3:$A$129,0)),"")</f>
        <v/>
      </c>
      <c r="H84" s="172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145"/>
      <c r="L84" s="499" t="str">
        <f>IFERROR(INDEX('G-8 Condition Look up'!$A$3:$H$130,MATCH(G84,'G-8 Condition Look up'!$A$3:$A$130,0),MATCH(K84,'G-8 Condition Look up'!$A$3:$H$3,0)),"")</f>
        <v/>
      </c>
      <c r="M84" s="154"/>
      <c r="N84" s="520" t="str">
        <f>IF(M84="","",IF(VLOOKUP(M84,'G-3 Multipliers'!$L$3:$N$6,2,FALSE)=0,"Spatial Data Missing ⚠",VLOOKUP(M84,'G-3 Multipliers'!$L$3:$N$6,2,FALSE)))</f>
        <v/>
      </c>
      <c r="O84" s="524" t="str">
        <f>IF(M84="","",IF(VLOOKUP(M84,'G-3 Multipliers'!$L$3:$N$6,3,FALSE)=0,"Spatial Data Missing ⚠",VLOOKUP(M84,'G-3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5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1" t="str">
        <f>IF(P84="","",IF(P84='G-1 All Habitats'!$X$3,H84-S84-T84,"None"))</f>
        <v/>
      </c>
      <c r="AD84" s="252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3"/>
      <c r="F85" s="203"/>
      <c r="G85" s="250" t="str">
        <f>IFERROR(INDEX('G-1 All Habitats'!$B$3:$B$129,MATCH(F85,'G-1 All Habitats'!$A$3:$A$129,0)),"")</f>
        <v/>
      </c>
      <c r="H85" s="172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145"/>
      <c r="L85" s="499" t="str">
        <f>IFERROR(INDEX('G-8 Condition Look up'!$A$3:$H$130,MATCH(G85,'G-8 Condition Look up'!$A$3:$A$130,0),MATCH(K85,'G-8 Condition Look up'!$A$3:$H$3,0)),"")</f>
        <v/>
      </c>
      <c r="M85" s="154"/>
      <c r="N85" s="520" t="str">
        <f>IF(M85="","",IF(VLOOKUP(M85,'G-3 Multipliers'!$L$3:$N$6,2,FALSE)=0,"Spatial Data Missing ⚠",VLOOKUP(M85,'G-3 Multipliers'!$L$3:$N$6,2,FALSE)))</f>
        <v/>
      </c>
      <c r="O85" s="524" t="str">
        <f>IF(M85="","",IF(VLOOKUP(M85,'G-3 Multipliers'!$L$3:$N$6,3,FALSE)=0,"Spatial Data Missing ⚠",VLOOKUP(M85,'G-3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5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1" t="str">
        <f>IF(P85="","",IF(P85='G-1 All Habitats'!$X$3,H85-S85-T85,"None"))</f>
        <v/>
      </c>
      <c r="AD85" s="252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3"/>
      <c r="F86" s="203"/>
      <c r="G86" s="250" t="str">
        <f>IFERROR(INDEX('G-1 All Habitats'!$B$3:$B$129,MATCH(F86,'G-1 All Habitats'!$A$3:$A$129,0)),"")</f>
        <v/>
      </c>
      <c r="H86" s="172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145"/>
      <c r="L86" s="499" t="str">
        <f>IFERROR(INDEX('G-8 Condition Look up'!$A$3:$H$130,MATCH(G86,'G-8 Condition Look up'!$A$3:$A$130,0),MATCH(K86,'G-8 Condition Look up'!$A$3:$H$3,0)),"")</f>
        <v/>
      </c>
      <c r="M86" s="154"/>
      <c r="N86" s="520" t="str">
        <f>IF(M86="","",IF(VLOOKUP(M86,'G-3 Multipliers'!$L$3:$N$6,2,FALSE)=0,"Spatial Data Missing ⚠",VLOOKUP(M86,'G-3 Multipliers'!$L$3:$N$6,2,FALSE)))</f>
        <v/>
      </c>
      <c r="O86" s="524" t="str">
        <f>IF(M86="","",IF(VLOOKUP(M86,'G-3 Multipliers'!$L$3:$N$6,3,FALSE)=0,"Spatial Data Missing ⚠",VLOOKUP(M86,'G-3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5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1" t="str">
        <f>IF(P86="","",IF(P86='G-1 All Habitats'!$X$3,H86-S86-T86,"None"))</f>
        <v/>
      </c>
      <c r="AD86" s="252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3"/>
      <c r="F87" s="203"/>
      <c r="G87" s="250" t="str">
        <f>IFERROR(INDEX('G-1 All Habitats'!$B$3:$B$129,MATCH(F87,'G-1 All Habitats'!$A$3:$A$129,0)),"")</f>
        <v/>
      </c>
      <c r="H87" s="172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145"/>
      <c r="L87" s="499" t="str">
        <f>IFERROR(INDEX('G-8 Condition Look up'!$A$3:$H$130,MATCH(G87,'G-8 Condition Look up'!$A$3:$A$130,0),MATCH(K87,'G-8 Condition Look up'!$A$3:$H$3,0)),"")</f>
        <v/>
      </c>
      <c r="M87" s="154"/>
      <c r="N87" s="520" t="str">
        <f>IF(M87="","",IF(VLOOKUP(M87,'G-3 Multipliers'!$L$3:$N$6,2,FALSE)=0,"Spatial Data Missing ⚠",VLOOKUP(M87,'G-3 Multipliers'!$L$3:$N$6,2,FALSE)))</f>
        <v/>
      </c>
      <c r="O87" s="524" t="str">
        <f>IF(M87="","",IF(VLOOKUP(M87,'G-3 Multipliers'!$L$3:$N$6,3,FALSE)=0,"Spatial Data Missing ⚠",VLOOKUP(M87,'G-3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5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1" t="str">
        <f>IF(P87="","",IF(P87='G-1 All Habitats'!$X$3,H87-S87-T87,"None"))</f>
        <v/>
      </c>
      <c r="AD87" s="252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3"/>
      <c r="F88" s="203"/>
      <c r="G88" s="250" t="str">
        <f>IFERROR(INDEX('G-1 All Habitats'!$B$3:$B$129,MATCH(F88,'G-1 All Habitats'!$A$3:$A$129,0)),"")</f>
        <v/>
      </c>
      <c r="H88" s="172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145"/>
      <c r="L88" s="499" t="str">
        <f>IFERROR(INDEX('G-8 Condition Look up'!$A$3:$H$130,MATCH(G88,'G-8 Condition Look up'!$A$3:$A$130,0),MATCH(K88,'G-8 Condition Look up'!$A$3:$H$3,0)),"")</f>
        <v/>
      </c>
      <c r="M88" s="154"/>
      <c r="N88" s="520" t="str">
        <f>IF(M88="","",IF(VLOOKUP(M88,'G-3 Multipliers'!$L$3:$N$6,2,FALSE)=0,"Spatial Data Missing ⚠",VLOOKUP(M88,'G-3 Multipliers'!$L$3:$N$6,2,FALSE)))</f>
        <v/>
      </c>
      <c r="O88" s="524" t="str">
        <f>IF(M88="","",IF(VLOOKUP(M88,'G-3 Multipliers'!$L$3:$N$6,3,FALSE)=0,"Spatial Data Missing ⚠",VLOOKUP(M88,'G-3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5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1" t="str">
        <f>IF(P88="","",IF(P88='G-1 All Habitats'!$X$3,H88-S88-T88,"None"))</f>
        <v/>
      </c>
      <c r="AD88" s="252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3"/>
      <c r="F89" s="203"/>
      <c r="G89" s="250" t="str">
        <f>IFERROR(INDEX('G-1 All Habitats'!$B$3:$B$129,MATCH(F89,'G-1 All Habitats'!$A$3:$A$129,0)),"")</f>
        <v/>
      </c>
      <c r="H89" s="172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145"/>
      <c r="L89" s="499" t="str">
        <f>IFERROR(INDEX('G-8 Condition Look up'!$A$3:$H$130,MATCH(G89,'G-8 Condition Look up'!$A$3:$A$130,0),MATCH(K89,'G-8 Condition Look up'!$A$3:$H$3,0)),"")</f>
        <v/>
      </c>
      <c r="M89" s="154"/>
      <c r="N89" s="520" t="str">
        <f>IF(M89="","",IF(VLOOKUP(M89,'G-3 Multipliers'!$L$3:$N$6,2,FALSE)=0,"Spatial Data Missing ⚠",VLOOKUP(M89,'G-3 Multipliers'!$L$3:$N$6,2,FALSE)))</f>
        <v/>
      </c>
      <c r="O89" s="524" t="str">
        <f>IF(M89="","",IF(VLOOKUP(M89,'G-3 Multipliers'!$L$3:$N$6,3,FALSE)=0,"Spatial Data Missing ⚠",VLOOKUP(M89,'G-3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5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1" t="str">
        <f>IF(P89="","",IF(P89='G-1 All Habitats'!$X$3,H89-S89-T89,"None"))</f>
        <v/>
      </c>
      <c r="AD89" s="252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3"/>
      <c r="F90" s="203"/>
      <c r="G90" s="250" t="str">
        <f>IFERROR(INDEX('G-1 All Habitats'!$B$3:$B$129,MATCH(F90,'G-1 All Habitats'!$A$3:$A$129,0)),"")</f>
        <v/>
      </c>
      <c r="H90" s="172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145"/>
      <c r="L90" s="499" t="str">
        <f>IFERROR(INDEX('G-8 Condition Look up'!$A$3:$H$130,MATCH(G90,'G-8 Condition Look up'!$A$3:$A$130,0),MATCH(K90,'G-8 Condition Look up'!$A$3:$H$3,0)),"")</f>
        <v/>
      </c>
      <c r="M90" s="154"/>
      <c r="N90" s="520" t="str">
        <f>IF(M90="","",IF(VLOOKUP(M90,'G-3 Multipliers'!$L$3:$N$6,2,FALSE)=0,"Spatial Data Missing ⚠",VLOOKUP(M90,'G-3 Multipliers'!$L$3:$N$6,2,FALSE)))</f>
        <v/>
      </c>
      <c r="O90" s="524" t="str">
        <f>IF(M90="","",IF(VLOOKUP(M90,'G-3 Multipliers'!$L$3:$N$6,3,FALSE)=0,"Spatial Data Missing ⚠",VLOOKUP(M90,'G-3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5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1" t="str">
        <f>IF(P90="","",IF(P90='G-1 All Habitats'!$X$3,H90-S90-T90,"None"))</f>
        <v/>
      </c>
      <c r="AD90" s="252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3"/>
      <c r="F91" s="203"/>
      <c r="G91" s="250" t="str">
        <f>IFERROR(INDEX('G-1 All Habitats'!$B$3:$B$129,MATCH(F91,'G-1 All Habitats'!$A$3:$A$129,0)),"")</f>
        <v/>
      </c>
      <c r="H91" s="172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145"/>
      <c r="L91" s="499" t="str">
        <f>IFERROR(INDEX('G-8 Condition Look up'!$A$3:$H$130,MATCH(G91,'G-8 Condition Look up'!$A$3:$A$130,0),MATCH(K91,'G-8 Condition Look up'!$A$3:$H$3,0)),"")</f>
        <v/>
      </c>
      <c r="M91" s="154"/>
      <c r="N91" s="520" t="str">
        <f>IF(M91="","",IF(VLOOKUP(M91,'G-3 Multipliers'!$L$3:$N$6,2,FALSE)=0,"Spatial Data Missing ⚠",VLOOKUP(M91,'G-3 Multipliers'!$L$3:$N$6,2,FALSE)))</f>
        <v/>
      </c>
      <c r="O91" s="524" t="str">
        <f>IF(M91="","",IF(VLOOKUP(M91,'G-3 Multipliers'!$L$3:$N$6,3,FALSE)=0,"Spatial Data Missing ⚠",VLOOKUP(M91,'G-3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5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1" t="str">
        <f>IF(P91="","",IF(P91='G-1 All Habitats'!$X$3,H91-S91-T91,"None"))</f>
        <v/>
      </c>
      <c r="AD91" s="252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3"/>
      <c r="F92" s="203"/>
      <c r="G92" s="250" t="str">
        <f>IFERROR(INDEX('G-1 All Habitats'!$B$3:$B$129,MATCH(F92,'G-1 All Habitats'!$A$3:$A$129,0)),"")</f>
        <v/>
      </c>
      <c r="H92" s="172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145"/>
      <c r="L92" s="499" t="str">
        <f>IFERROR(INDEX('G-8 Condition Look up'!$A$3:$H$130,MATCH(G92,'G-8 Condition Look up'!$A$3:$A$130,0),MATCH(K92,'G-8 Condition Look up'!$A$3:$H$3,0)),"")</f>
        <v/>
      </c>
      <c r="M92" s="154"/>
      <c r="N92" s="520" t="str">
        <f>IF(M92="","",IF(VLOOKUP(M92,'G-3 Multipliers'!$L$3:$N$6,2,FALSE)=0,"Spatial Data Missing ⚠",VLOOKUP(M92,'G-3 Multipliers'!$L$3:$N$6,2,FALSE)))</f>
        <v/>
      </c>
      <c r="O92" s="524" t="str">
        <f>IF(M92="","",IF(VLOOKUP(M92,'G-3 Multipliers'!$L$3:$N$6,3,FALSE)=0,"Spatial Data Missing ⚠",VLOOKUP(M92,'G-3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5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1" t="str">
        <f>IF(P92="","",IF(P92='G-1 All Habitats'!$X$3,H92-S92-T92,"None"))</f>
        <v/>
      </c>
      <c r="AD92" s="252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3"/>
      <c r="F93" s="203"/>
      <c r="G93" s="250" t="str">
        <f>IFERROR(INDEX('G-1 All Habitats'!$B$3:$B$129,MATCH(F93,'G-1 All Habitats'!$A$3:$A$129,0)),"")</f>
        <v/>
      </c>
      <c r="H93" s="172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145"/>
      <c r="L93" s="499" t="str">
        <f>IFERROR(INDEX('G-8 Condition Look up'!$A$3:$H$130,MATCH(G93,'G-8 Condition Look up'!$A$3:$A$130,0),MATCH(K93,'G-8 Condition Look up'!$A$3:$H$3,0)),"")</f>
        <v/>
      </c>
      <c r="M93" s="154"/>
      <c r="N93" s="520" t="str">
        <f>IF(M93="","",IF(VLOOKUP(M93,'G-3 Multipliers'!$L$3:$N$6,2,FALSE)=0,"Spatial Data Missing ⚠",VLOOKUP(M93,'G-3 Multipliers'!$L$3:$N$6,2,FALSE)))</f>
        <v/>
      </c>
      <c r="O93" s="524" t="str">
        <f>IF(M93="","",IF(VLOOKUP(M93,'G-3 Multipliers'!$L$3:$N$6,3,FALSE)=0,"Spatial Data Missing ⚠",VLOOKUP(M93,'G-3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5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1" t="str">
        <f>IF(P93="","",IF(P93='G-1 All Habitats'!$X$3,H93-S93-T93,"None"))</f>
        <v/>
      </c>
      <c r="AD93" s="252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3"/>
      <c r="F94" s="203"/>
      <c r="G94" s="250" t="str">
        <f>IFERROR(INDEX('G-1 All Habitats'!$B$3:$B$129,MATCH(F94,'G-1 All Habitats'!$A$3:$A$129,0)),"")</f>
        <v/>
      </c>
      <c r="H94" s="172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145"/>
      <c r="L94" s="499" t="str">
        <f>IFERROR(INDEX('G-8 Condition Look up'!$A$3:$H$130,MATCH(G94,'G-8 Condition Look up'!$A$3:$A$130,0),MATCH(K94,'G-8 Condition Look up'!$A$3:$H$3,0)),"")</f>
        <v/>
      </c>
      <c r="M94" s="154"/>
      <c r="N94" s="520" t="str">
        <f>IF(M94="","",IF(VLOOKUP(M94,'G-3 Multipliers'!$L$3:$N$6,2,FALSE)=0,"Spatial Data Missing ⚠",VLOOKUP(M94,'G-3 Multipliers'!$L$3:$N$6,2,FALSE)))</f>
        <v/>
      </c>
      <c r="O94" s="524" t="str">
        <f>IF(M94="","",IF(VLOOKUP(M94,'G-3 Multipliers'!$L$3:$N$6,3,FALSE)=0,"Spatial Data Missing ⚠",VLOOKUP(M94,'G-3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5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1" t="str">
        <f>IF(P94="","",IF(P94='G-1 All Habitats'!$X$3,H94-S94-T94,"None"))</f>
        <v/>
      </c>
      <c r="AD94" s="252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3"/>
      <c r="F95" s="203"/>
      <c r="G95" s="250" t="str">
        <f>IFERROR(INDEX('G-1 All Habitats'!$B$3:$B$129,MATCH(F95,'G-1 All Habitats'!$A$3:$A$129,0)),"")</f>
        <v/>
      </c>
      <c r="H95" s="172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145"/>
      <c r="L95" s="499" t="str">
        <f>IFERROR(INDEX('G-8 Condition Look up'!$A$3:$H$130,MATCH(G95,'G-8 Condition Look up'!$A$3:$A$130,0),MATCH(K95,'G-8 Condition Look up'!$A$3:$H$3,0)),"")</f>
        <v/>
      </c>
      <c r="M95" s="154"/>
      <c r="N95" s="520" t="str">
        <f>IF(M95="","",IF(VLOOKUP(M95,'G-3 Multipliers'!$L$3:$N$6,2,FALSE)=0,"Spatial Data Missing ⚠",VLOOKUP(M95,'G-3 Multipliers'!$L$3:$N$6,2,FALSE)))</f>
        <v/>
      </c>
      <c r="O95" s="524" t="str">
        <f>IF(M95="","",IF(VLOOKUP(M95,'G-3 Multipliers'!$L$3:$N$6,3,FALSE)=0,"Spatial Data Missing ⚠",VLOOKUP(M95,'G-3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5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1" t="str">
        <f>IF(P95="","",IF(P95='G-1 All Habitats'!$X$3,H95-S95-T95,"None"))</f>
        <v/>
      </c>
      <c r="AD95" s="252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3"/>
      <c r="F96" s="203"/>
      <c r="G96" s="250" t="str">
        <f>IFERROR(INDEX('G-1 All Habitats'!$B$3:$B$129,MATCH(F96,'G-1 All Habitats'!$A$3:$A$129,0)),"")</f>
        <v/>
      </c>
      <c r="H96" s="172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145"/>
      <c r="L96" s="499" t="str">
        <f>IFERROR(INDEX('G-8 Condition Look up'!$A$3:$H$130,MATCH(G96,'G-8 Condition Look up'!$A$3:$A$130,0),MATCH(K96,'G-8 Condition Look up'!$A$3:$H$3,0)),"")</f>
        <v/>
      </c>
      <c r="M96" s="154"/>
      <c r="N96" s="520" t="str">
        <f>IF(M96="","",IF(VLOOKUP(M96,'G-3 Multipliers'!$L$3:$N$6,2,FALSE)=0,"Spatial Data Missing ⚠",VLOOKUP(M96,'G-3 Multipliers'!$L$3:$N$6,2,FALSE)))</f>
        <v/>
      </c>
      <c r="O96" s="524" t="str">
        <f>IF(M96="","",IF(VLOOKUP(M96,'G-3 Multipliers'!$L$3:$N$6,3,FALSE)=0,"Spatial Data Missing ⚠",VLOOKUP(M96,'G-3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5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1" t="str">
        <f>IF(P96="","",IF(P96='G-1 All Habitats'!$X$3,H96-S96-T96,"None"))</f>
        <v/>
      </c>
      <c r="AD96" s="252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3"/>
      <c r="F97" s="203"/>
      <c r="G97" s="250" t="str">
        <f>IFERROR(INDEX('G-1 All Habitats'!$B$3:$B$129,MATCH(F97,'G-1 All Habitats'!$A$3:$A$129,0)),"")</f>
        <v/>
      </c>
      <c r="H97" s="172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145"/>
      <c r="L97" s="499" t="str">
        <f>IFERROR(INDEX('G-8 Condition Look up'!$A$3:$H$130,MATCH(G97,'G-8 Condition Look up'!$A$3:$A$130,0),MATCH(K97,'G-8 Condition Look up'!$A$3:$H$3,0)),"")</f>
        <v/>
      </c>
      <c r="M97" s="154"/>
      <c r="N97" s="520" t="str">
        <f>IF(M97="","",IF(VLOOKUP(M97,'G-3 Multipliers'!$L$3:$N$6,2,FALSE)=0,"Spatial Data Missing ⚠",VLOOKUP(M97,'G-3 Multipliers'!$L$3:$N$6,2,FALSE)))</f>
        <v/>
      </c>
      <c r="O97" s="524" t="str">
        <f>IF(M97="","",IF(VLOOKUP(M97,'G-3 Multipliers'!$L$3:$N$6,3,FALSE)=0,"Spatial Data Missing ⚠",VLOOKUP(M97,'G-3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5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1" t="str">
        <f>IF(P97="","",IF(P97='G-1 All Habitats'!$X$3,H97-S97-T97,"None"))</f>
        <v/>
      </c>
      <c r="AD97" s="252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3"/>
      <c r="F98" s="203"/>
      <c r="G98" s="250" t="str">
        <f>IFERROR(INDEX('G-1 All Habitats'!$B$3:$B$129,MATCH(F98,'G-1 All Habitats'!$A$3:$A$129,0)),"")</f>
        <v/>
      </c>
      <c r="H98" s="172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145"/>
      <c r="L98" s="499" t="str">
        <f>IFERROR(INDEX('G-8 Condition Look up'!$A$3:$H$130,MATCH(G98,'G-8 Condition Look up'!$A$3:$A$130,0),MATCH(K98,'G-8 Condition Look up'!$A$3:$H$3,0)),"")</f>
        <v/>
      </c>
      <c r="M98" s="154"/>
      <c r="N98" s="520" t="str">
        <f>IF(M98="","",IF(VLOOKUP(M98,'G-3 Multipliers'!$L$3:$N$6,2,FALSE)=0,"Spatial Data Missing ⚠",VLOOKUP(M98,'G-3 Multipliers'!$L$3:$N$6,2,FALSE)))</f>
        <v/>
      </c>
      <c r="O98" s="524" t="str">
        <f>IF(M98="","",IF(VLOOKUP(M98,'G-3 Multipliers'!$L$3:$N$6,3,FALSE)=0,"Spatial Data Missing ⚠",VLOOKUP(M98,'G-3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5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1" t="str">
        <f>IF(P98="","",IF(P98='G-1 All Habitats'!$X$3,H98-S98-T98,"None"))</f>
        <v/>
      </c>
      <c r="AD98" s="252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3"/>
      <c r="F99" s="203"/>
      <c r="G99" s="250" t="str">
        <f>IFERROR(INDEX('G-1 All Habitats'!$B$3:$B$129,MATCH(F99,'G-1 All Habitats'!$A$3:$A$129,0)),"")</f>
        <v/>
      </c>
      <c r="H99" s="172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145"/>
      <c r="L99" s="499" t="str">
        <f>IFERROR(INDEX('G-8 Condition Look up'!$A$3:$H$130,MATCH(G99,'G-8 Condition Look up'!$A$3:$A$130,0),MATCH(K99,'G-8 Condition Look up'!$A$3:$H$3,0)),"")</f>
        <v/>
      </c>
      <c r="M99" s="154"/>
      <c r="N99" s="520" t="str">
        <f>IF(M99="","",IF(VLOOKUP(M99,'G-3 Multipliers'!$L$3:$N$6,2,FALSE)=0,"Spatial Data Missing ⚠",VLOOKUP(M99,'G-3 Multipliers'!$L$3:$N$6,2,FALSE)))</f>
        <v/>
      </c>
      <c r="O99" s="524" t="str">
        <f>IF(M99="","",IF(VLOOKUP(M99,'G-3 Multipliers'!$L$3:$N$6,3,FALSE)=0,"Spatial Data Missing ⚠",VLOOKUP(M99,'G-3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5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1" t="str">
        <f>IF(P99="","",IF(P99='G-1 All Habitats'!$X$3,H99-S99-T99,"None"))</f>
        <v/>
      </c>
      <c r="AD99" s="252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3"/>
      <c r="F100" s="203"/>
      <c r="G100" s="250" t="str">
        <f>IFERROR(INDEX('G-1 All Habitats'!$B$3:$B$129,MATCH(F100,'G-1 All Habitats'!$A$3:$A$129,0)),"")</f>
        <v/>
      </c>
      <c r="H100" s="172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145"/>
      <c r="L100" s="499" t="str">
        <f>IFERROR(INDEX('G-8 Condition Look up'!$A$3:$H$130,MATCH(G100,'G-8 Condition Look up'!$A$3:$A$130,0),MATCH(K100,'G-8 Condition Look up'!$A$3:$H$3,0)),"")</f>
        <v/>
      </c>
      <c r="M100" s="154"/>
      <c r="N100" s="520" t="str">
        <f>IF(M100="","",IF(VLOOKUP(M100,'G-3 Multipliers'!$L$3:$N$6,2,FALSE)=0,"Spatial Data Missing ⚠",VLOOKUP(M100,'G-3 Multipliers'!$L$3:$N$6,2,FALSE)))</f>
        <v/>
      </c>
      <c r="O100" s="524" t="str">
        <f>IF(M100="","",IF(VLOOKUP(M100,'G-3 Multipliers'!$L$3:$N$6,3,FALSE)=0,"Spatial Data Missing ⚠",VLOOKUP(M100,'G-3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5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1" t="str">
        <f>IF(P100="","",IF(P100='G-1 All Habitats'!$X$3,H100-S100-T100,"None"))</f>
        <v/>
      </c>
      <c r="AD100" s="252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3"/>
      <c r="F101" s="203"/>
      <c r="G101" s="250" t="str">
        <f>IFERROR(INDEX('G-1 All Habitats'!$B$3:$B$129,MATCH(F101,'G-1 All Habitats'!$A$3:$A$129,0)),"")</f>
        <v/>
      </c>
      <c r="H101" s="172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145"/>
      <c r="L101" s="499" t="str">
        <f>IFERROR(INDEX('G-8 Condition Look up'!$A$3:$H$130,MATCH(G101,'G-8 Condition Look up'!$A$3:$A$130,0),MATCH(K101,'G-8 Condition Look up'!$A$3:$H$3,0)),"")</f>
        <v/>
      </c>
      <c r="M101" s="154"/>
      <c r="N101" s="520" t="str">
        <f>IF(M101="","",IF(VLOOKUP(M101,'G-3 Multipliers'!$L$3:$N$6,2,FALSE)=0,"Spatial Data Missing ⚠",VLOOKUP(M101,'G-3 Multipliers'!$L$3:$N$6,2,FALSE)))</f>
        <v/>
      </c>
      <c r="O101" s="524" t="str">
        <f>IF(M101="","",IF(VLOOKUP(M101,'G-3 Multipliers'!$L$3:$N$6,3,FALSE)=0,"Spatial Data Missing ⚠",VLOOKUP(M101,'G-3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5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1" t="str">
        <f>IF(P101="","",IF(P101='G-1 All Habitats'!$X$3,H101-S101-T101,"None"))</f>
        <v/>
      </c>
      <c r="AD101" s="252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3"/>
      <c r="F102" s="203"/>
      <c r="G102" s="250" t="str">
        <f>IFERROR(INDEX('G-1 All Habitats'!$B$3:$B$129,MATCH(F102,'G-1 All Habitats'!$A$3:$A$129,0)),"")</f>
        <v/>
      </c>
      <c r="H102" s="172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145"/>
      <c r="L102" s="499" t="str">
        <f>IFERROR(INDEX('G-8 Condition Look up'!$A$3:$H$130,MATCH(G102,'G-8 Condition Look up'!$A$3:$A$130,0),MATCH(K102,'G-8 Condition Look up'!$A$3:$H$3,0)),"")</f>
        <v/>
      </c>
      <c r="M102" s="154"/>
      <c r="N102" s="520" t="str">
        <f>IF(M102="","",IF(VLOOKUP(M102,'G-3 Multipliers'!$L$3:$N$6,2,FALSE)=0,"Spatial Data Missing ⚠",VLOOKUP(M102,'G-3 Multipliers'!$L$3:$N$6,2,FALSE)))</f>
        <v/>
      </c>
      <c r="O102" s="524" t="str">
        <f>IF(M102="","",IF(VLOOKUP(M102,'G-3 Multipliers'!$L$3:$N$6,3,FALSE)=0,"Spatial Data Missing ⚠",VLOOKUP(M102,'G-3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5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1" t="str">
        <f>IF(P102="","",IF(P102='G-1 All Habitats'!$X$3,H102-S102-T102,"None"))</f>
        <v/>
      </c>
      <c r="AD102" s="252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3"/>
      <c r="F103" s="203"/>
      <c r="G103" s="250" t="str">
        <f>IFERROR(INDEX('G-1 All Habitats'!$B$3:$B$129,MATCH(F103,'G-1 All Habitats'!$A$3:$A$129,0)),"")</f>
        <v/>
      </c>
      <c r="H103" s="172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145"/>
      <c r="L103" s="499" t="str">
        <f>IFERROR(INDEX('G-8 Condition Look up'!$A$3:$H$130,MATCH(G103,'G-8 Condition Look up'!$A$3:$A$130,0),MATCH(K103,'G-8 Condition Look up'!$A$3:$H$3,0)),"")</f>
        <v/>
      </c>
      <c r="M103" s="154"/>
      <c r="N103" s="520" t="str">
        <f>IF(M103="","",IF(VLOOKUP(M103,'G-3 Multipliers'!$L$3:$N$6,2,FALSE)=0,"Spatial Data Missing ⚠",VLOOKUP(M103,'G-3 Multipliers'!$L$3:$N$6,2,FALSE)))</f>
        <v/>
      </c>
      <c r="O103" s="524" t="str">
        <f>IF(M103="","",IF(VLOOKUP(M103,'G-3 Multipliers'!$L$3:$N$6,3,FALSE)=0,"Spatial Data Missing ⚠",VLOOKUP(M103,'G-3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5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1" t="str">
        <f>IF(P103="","",IF(P103='G-1 All Habitats'!$X$3,H103-S103-T103,"None"))</f>
        <v/>
      </c>
      <c r="AD103" s="252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3"/>
      <c r="F104" s="203"/>
      <c r="G104" s="250" t="str">
        <f>IFERROR(INDEX('G-1 All Habitats'!$B$3:$B$129,MATCH(F104,'G-1 All Habitats'!$A$3:$A$129,0)),"")</f>
        <v/>
      </c>
      <c r="H104" s="172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145"/>
      <c r="L104" s="499" t="str">
        <f>IFERROR(INDEX('G-8 Condition Look up'!$A$3:$H$130,MATCH(G104,'G-8 Condition Look up'!$A$3:$A$130,0),MATCH(K104,'G-8 Condition Look up'!$A$3:$H$3,0)),"")</f>
        <v/>
      </c>
      <c r="M104" s="154"/>
      <c r="N104" s="520" t="str">
        <f>IF(M104="","",IF(VLOOKUP(M104,'G-3 Multipliers'!$L$3:$N$6,2,FALSE)=0,"Spatial Data Missing ⚠",VLOOKUP(M104,'G-3 Multipliers'!$L$3:$N$6,2,FALSE)))</f>
        <v/>
      </c>
      <c r="O104" s="524" t="str">
        <f>IF(M104="","",IF(VLOOKUP(M104,'G-3 Multipliers'!$L$3:$N$6,3,FALSE)=0,"Spatial Data Missing ⚠",VLOOKUP(M104,'G-3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5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1" t="str">
        <f>IF(P104="","",IF(P104='G-1 All Habitats'!$X$3,H104-S104-T104,"None"))</f>
        <v/>
      </c>
      <c r="AD104" s="252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3"/>
      <c r="F105" s="203"/>
      <c r="G105" s="250" t="str">
        <f>IFERROR(INDEX('G-1 All Habitats'!$B$3:$B$129,MATCH(F105,'G-1 All Habitats'!$A$3:$A$129,0)),"")</f>
        <v/>
      </c>
      <c r="H105" s="172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145"/>
      <c r="L105" s="499" t="str">
        <f>IFERROR(INDEX('G-8 Condition Look up'!$A$3:$H$130,MATCH(G105,'G-8 Condition Look up'!$A$3:$A$130,0),MATCH(K105,'G-8 Condition Look up'!$A$3:$H$3,0)),"")</f>
        <v/>
      </c>
      <c r="M105" s="154"/>
      <c r="N105" s="520" t="str">
        <f>IF(M105="","",IF(VLOOKUP(M105,'G-3 Multipliers'!$L$3:$N$6,2,FALSE)=0,"Spatial Data Missing ⚠",VLOOKUP(M105,'G-3 Multipliers'!$L$3:$N$6,2,FALSE)))</f>
        <v/>
      </c>
      <c r="O105" s="524" t="str">
        <f>IF(M105="","",IF(VLOOKUP(M105,'G-3 Multipliers'!$L$3:$N$6,3,FALSE)=0,"Spatial Data Missing ⚠",VLOOKUP(M105,'G-3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5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1" t="str">
        <f>IF(P105="","",IF(P105='G-1 All Habitats'!$X$3,H105-S105-T105,"None"))</f>
        <v/>
      </c>
      <c r="AD105" s="252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3"/>
      <c r="F106" s="203"/>
      <c r="G106" s="250" t="str">
        <f>IFERROR(INDEX('G-1 All Habitats'!$B$3:$B$129,MATCH(F106,'G-1 All Habitats'!$A$3:$A$129,0)),"")</f>
        <v/>
      </c>
      <c r="H106" s="172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145"/>
      <c r="L106" s="499" t="str">
        <f>IFERROR(INDEX('G-8 Condition Look up'!$A$3:$H$130,MATCH(G106,'G-8 Condition Look up'!$A$3:$A$130,0),MATCH(K106,'G-8 Condition Look up'!$A$3:$H$3,0)),"")</f>
        <v/>
      </c>
      <c r="M106" s="154"/>
      <c r="N106" s="520" t="str">
        <f>IF(M106="","",IF(VLOOKUP(M106,'G-3 Multipliers'!$L$3:$N$6,2,FALSE)=0,"Spatial Data Missing ⚠",VLOOKUP(M106,'G-3 Multipliers'!$L$3:$N$6,2,FALSE)))</f>
        <v/>
      </c>
      <c r="O106" s="524" t="str">
        <f>IF(M106="","",IF(VLOOKUP(M106,'G-3 Multipliers'!$L$3:$N$6,3,FALSE)=0,"Spatial Data Missing ⚠",VLOOKUP(M106,'G-3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5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1" t="str">
        <f>IF(P106="","",IF(P106='G-1 All Habitats'!$X$3,H106-S106-T106,"None"))</f>
        <v/>
      </c>
      <c r="AD106" s="252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3"/>
      <c r="F107" s="203"/>
      <c r="G107" s="250" t="str">
        <f>IFERROR(INDEX('G-1 All Habitats'!$B$3:$B$129,MATCH(F107,'G-1 All Habitats'!$A$3:$A$129,0)),"")</f>
        <v/>
      </c>
      <c r="H107" s="172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145"/>
      <c r="L107" s="499" t="str">
        <f>IFERROR(INDEX('G-8 Condition Look up'!$A$3:$H$130,MATCH(G107,'G-8 Condition Look up'!$A$3:$A$130,0),MATCH(K107,'G-8 Condition Look up'!$A$3:$H$3,0)),"")</f>
        <v/>
      </c>
      <c r="M107" s="154"/>
      <c r="N107" s="520" t="str">
        <f>IF(M107="","",IF(VLOOKUP(M107,'G-3 Multipliers'!$L$3:$N$6,2,FALSE)=0,"Spatial Data Missing ⚠",VLOOKUP(M107,'G-3 Multipliers'!$L$3:$N$6,2,FALSE)))</f>
        <v/>
      </c>
      <c r="O107" s="524" t="str">
        <f>IF(M107="","",IF(VLOOKUP(M107,'G-3 Multipliers'!$L$3:$N$6,3,FALSE)=0,"Spatial Data Missing ⚠",VLOOKUP(M107,'G-3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5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1" t="str">
        <f>IF(P107="","",IF(P107='G-1 All Habitats'!$X$3,H107-S107-T107,"None"))</f>
        <v/>
      </c>
      <c r="AD107" s="252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3"/>
      <c r="F108" s="203"/>
      <c r="G108" s="250" t="str">
        <f>IFERROR(INDEX('G-1 All Habitats'!$B$3:$B$129,MATCH(F108,'G-1 All Habitats'!$A$3:$A$129,0)),"")</f>
        <v/>
      </c>
      <c r="H108" s="172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145"/>
      <c r="L108" s="499" t="str">
        <f>IFERROR(INDEX('G-8 Condition Look up'!$A$3:$H$130,MATCH(G108,'G-8 Condition Look up'!$A$3:$A$130,0),MATCH(K108,'G-8 Condition Look up'!$A$3:$H$3,0)),"")</f>
        <v/>
      </c>
      <c r="M108" s="154"/>
      <c r="N108" s="520" t="str">
        <f>IF(M108="","",IF(VLOOKUP(M108,'G-3 Multipliers'!$L$3:$N$6,2,FALSE)=0,"Spatial Data Missing ⚠",VLOOKUP(M108,'G-3 Multipliers'!$L$3:$N$6,2,FALSE)))</f>
        <v/>
      </c>
      <c r="O108" s="524" t="str">
        <f>IF(M108="","",IF(VLOOKUP(M108,'G-3 Multipliers'!$L$3:$N$6,3,FALSE)=0,"Spatial Data Missing ⚠",VLOOKUP(M108,'G-3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5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1" t="str">
        <f>IF(P108="","",IF(P108='G-1 All Habitats'!$X$3,H108-S108-T108,"None"))</f>
        <v/>
      </c>
      <c r="AD108" s="252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3"/>
      <c r="F109" s="203"/>
      <c r="G109" s="250" t="str">
        <f>IFERROR(INDEX('G-1 All Habitats'!$B$3:$B$129,MATCH(F109,'G-1 All Habitats'!$A$3:$A$129,0)),"")</f>
        <v/>
      </c>
      <c r="H109" s="172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145"/>
      <c r="L109" s="499" t="str">
        <f>IFERROR(INDEX('G-8 Condition Look up'!$A$3:$H$130,MATCH(G109,'G-8 Condition Look up'!$A$3:$A$130,0),MATCH(K109,'G-8 Condition Look up'!$A$3:$H$3,0)),"")</f>
        <v/>
      </c>
      <c r="M109" s="154"/>
      <c r="N109" s="520" t="str">
        <f>IF(M109="","",IF(VLOOKUP(M109,'G-3 Multipliers'!$L$3:$N$6,2,FALSE)=0,"Spatial Data Missing ⚠",VLOOKUP(M109,'G-3 Multipliers'!$L$3:$N$6,2,FALSE)))</f>
        <v/>
      </c>
      <c r="O109" s="524" t="str">
        <f>IF(M109="","",IF(VLOOKUP(M109,'G-3 Multipliers'!$L$3:$N$6,3,FALSE)=0,"Spatial Data Missing ⚠",VLOOKUP(M109,'G-3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5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1" t="str">
        <f>IF(P109="","",IF(P109='G-1 All Habitats'!$X$3,H109-S109-T109,"None"))</f>
        <v/>
      </c>
      <c r="AD109" s="252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3"/>
      <c r="F110" s="203"/>
      <c r="G110" s="250" t="str">
        <f>IFERROR(INDEX('G-1 All Habitats'!$B$3:$B$129,MATCH(F110,'G-1 All Habitats'!$A$3:$A$129,0)),"")</f>
        <v/>
      </c>
      <c r="H110" s="172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145"/>
      <c r="L110" s="499" t="str">
        <f>IFERROR(INDEX('G-8 Condition Look up'!$A$3:$H$130,MATCH(G110,'G-8 Condition Look up'!$A$3:$A$130,0),MATCH(K110,'G-8 Condition Look up'!$A$3:$H$3,0)),"")</f>
        <v/>
      </c>
      <c r="M110" s="154"/>
      <c r="N110" s="520" t="str">
        <f>IF(M110="","",IF(VLOOKUP(M110,'G-3 Multipliers'!$L$3:$N$6,2,FALSE)=0,"Spatial Data Missing ⚠",VLOOKUP(M110,'G-3 Multipliers'!$L$3:$N$6,2,FALSE)))</f>
        <v/>
      </c>
      <c r="O110" s="524" t="str">
        <f>IF(M110="","",IF(VLOOKUP(M110,'G-3 Multipliers'!$L$3:$N$6,3,FALSE)=0,"Spatial Data Missing ⚠",VLOOKUP(M110,'G-3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5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1" t="str">
        <f>IF(P110="","",IF(P110='G-1 All Habitats'!$X$3,H110-S110-T110,"None"))</f>
        <v/>
      </c>
      <c r="AD110" s="252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3"/>
      <c r="F111" s="203"/>
      <c r="G111" s="250" t="str">
        <f>IFERROR(INDEX('G-1 All Habitats'!$B$3:$B$129,MATCH(F111,'G-1 All Habitats'!$A$3:$A$129,0)),"")</f>
        <v/>
      </c>
      <c r="H111" s="172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145"/>
      <c r="L111" s="499" t="str">
        <f>IFERROR(INDEX('G-8 Condition Look up'!$A$3:$H$130,MATCH(G111,'G-8 Condition Look up'!$A$3:$A$130,0),MATCH(K111,'G-8 Condition Look up'!$A$3:$H$3,0)),"")</f>
        <v/>
      </c>
      <c r="M111" s="154"/>
      <c r="N111" s="520" t="str">
        <f>IF(M111="","",IF(VLOOKUP(M111,'G-3 Multipliers'!$L$3:$N$6,2,FALSE)=0,"Spatial Data Missing ⚠",VLOOKUP(M111,'G-3 Multipliers'!$L$3:$N$6,2,FALSE)))</f>
        <v/>
      </c>
      <c r="O111" s="524" t="str">
        <f>IF(M111="","",IF(VLOOKUP(M111,'G-3 Multipliers'!$L$3:$N$6,3,FALSE)=0,"Spatial Data Missing ⚠",VLOOKUP(M111,'G-3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5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1" t="str">
        <f>IF(P111="","",IF(P111='G-1 All Habitats'!$X$3,H111-S111-T111,"None"))</f>
        <v/>
      </c>
      <c r="AD111" s="252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3"/>
      <c r="F112" s="203"/>
      <c r="G112" s="250" t="str">
        <f>IFERROR(INDEX('G-1 All Habitats'!$B$3:$B$129,MATCH(F112,'G-1 All Habitats'!$A$3:$A$129,0)),"")</f>
        <v/>
      </c>
      <c r="H112" s="172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145"/>
      <c r="L112" s="499" t="str">
        <f>IFERROR(INDEX('G-8 Condition Look up'!$A$3:$H$130,MATCH(G112,'G-8 Condition Look up'!$A$3:$A$130,0),MATCH(K112,'G-8 Condition Look up'!$A$3:$H$3,0)),"")</f>
        <v/>
      </c>
      <c r="M112" s="154"/>
      <c r="N112" s="520" t="str">
        <f>IF(M112="","",IF(VLOOKUP(M112,'G-3 Multipliers'!$L$3:$N$6,2,FALSE)=0,"Spatial Data Missing ⚠",VLOOKUP(M112,'G-3 Multipliers'!$L$3:$N$6,2,FALSE)))</f>
        <v/>
      </c>
      <c r="O112" s="524" t="str">
        <f>IF(M112="","",IF(VLOOKUP(M112,'G-3 Multipliers'!$L$3:$N$6,3,FALSE)=0,"Spatial Data Missing ⚠",VLOOKUP(M112,'G-3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5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1" t="str">
        <f>IF(P112="","",IF(P112='G-1 All Habitats'!$X$3,H112-S112-T112,"None"))</f>
        <v/>
      </c>
      <c r="AD112" s="252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3"/>
      <c r="F113" s="203"/>
      <c r="G113" s="250" t="str">
        <f>IFERROR(INDEX('G-1 All Habitats'!$B$3:$B$129,MATCH(F113,'G-1 All Habitats'!$A$3:$A$129,0)),"")</f>
        <v/>
      </c>
      <c r="H113" s="172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145"/>
      <c r="L113" s="499" t="str">
        <f>IFERROR(INDEX('G-8 Condition Look up'!$A$3:$H$130,MATCH(G113,'G-8 Condition Look up'!$A$3:$A$130,0),MATCH(K113,'G-8 Condition Look up'!$A$3:$H$3,0)),"")</f>
        <v/>
      </c>
      <c r="M113" s="154"/>
      <c r="N113" s="520" t="str">
        <f>IF(M113="","",IF(VLOOKUP(M113,'G-3 Multipliers'!$L$3:$N$6,2,FALSE)=0,"Spatial Data Missing ⚠",VLOOKUP(M113,'G-3 Multipliers'!$L$3:$N$6,2,FALSE)))</f>
        <v/>
      </c>
      <c r="O113" s="524" t="str">
        <f>IF(M113="","",IF(VLOOKUP(M113,'G-3 Multipliers'!$L$3:$N$6,3,FALSE)=0,"Spatial Data Missing ⚠",VLOOKUP(M113,'G-3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5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1" t="str">
        <f>IF(P113="","",IF(P113='G-1 All Habitats'!$X$3,H113-S113-T113,"None"))</f>
        <v/>
      </c>
      <c r="AD113" s="252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3"/>
      <c r="F114" s="203"/>
      <c r="G114" s="250" t="str">
        <f>IFERROR(INDEX('G-1 All Habitats'!$B$3:$B$129,MATCH(F114,'G-1 All Habitats'!$A$3:$A$129,0)),"")</f>
        <v/>
      </c>
      <c r="H114" s="172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145"/>
      <c r="L114" s="499" t="str">
        <f>IFERROR(INDEX('G-8 Condition Look up'!$A$3:$H$130,MATCH(G114,'G-8 Condition Look up'!$A$3:$A$130,0),MATCH(K114,'G-8 Condition Look up'!$A$3:$H$3,0)),"")</f>
        <v/>
      </c>
      <c r="M114" s="154"/>
      <c r="N114" s="520" t="str">
        <f>IF(M114="","",IF(VLOOKUP(M114,'G-3 Multipliers'!$L$3:$N$6,2,FALSE)=0,"Spatial Data Missing ⚠",VLOOKUP(M114,'G-3 Multipliers'!$L$3:$N$6,2,FALSE)))</f>
        <v/>
      </c>
      <c r="O114" s="524" t="str">
        <f>IF(M114="","",IF(VLOOKUP(M114,'G-3 Multipliers'!$L$3:$N$6,3,FALSE)=0,"Spatial Data Missing ⚠",VLOOKUP(M114,'G-3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5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1" t="str">
        <f>IF(P114="","",IF(P114='G-1 All Habitats'!$X$3,H114-S114-T114,"None"))</f>
        <v/>
      </c>
      <c r="AD114" s="252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3"/>
      <c r="F115" s="203"/>
      <c r="G115" s="250" t="str">
        <f>IFERROR(INDEX('G-1 All Habitats'!$B$3:$B$129,MATCH(F115,'G-1 All Habitats'!$A$3:$A$129,0)),"")</f>
        <v/>
      </c>
      <c r="H115" s="172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145"/>
      <c r="L115" s="499" t="str">
        <f>IFERROR(INDEX('G-8 Condition Look up'!$A$3:$H$130,MATCH(G115,'G-8 Condition Look up'!$A$3:$A$130,0),MATCH(K115,'G-8 Condition Look up'!$A$3:$H$3,0)),"")</f>
        <v/>
      </c>
      <c r="M115" s="154"/>
      <c r="N115" s="520" t="str">
        <f>IF(M115="","",IF(VLOOKUP(M115,'G-3 Multipliers'!$L$3:$N$6,2,FALSE)=0,"Spatial Data Missing ⚠",VLOOKUP(M115,'G-3 Multipliers'!$L$3:$N$6,2,FALSE)))</f>
        <v/>
      </c>
      <c r="O115" s="524" t="str">
        <f>IF(M115="","",IF(VLOOKUP(M115,'G-3 Multipliers'!$L$3:$N$6,3,FALSE)=0,"Spatial Data Missing ⚠",VLOOKUP(M115,'G-3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5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1" t="str">
        <f>IF(P115="","",IF(P115='G-1 All Habitats'!$X$3,H115-S115-T115,"None"))</f>
        <v/>
      </c>
      <c r="AD115" s="252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3"/>
      <c r="F116" s="203"/>
      <c r="G116" s="250" t="str">
        <f>IFERROR(INDEX('G-1 All Habitats'!$B$3:$B$129,MATCH(F116,'G-1 All Habitats'!$A$3:$A$129,0)),"")</f>
        <v/>
      </c>
      <c r="H116" s="172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145"/>
      <c r="L116" s="499" t="str">
        <f>IFERROR(INDEX('G-8 Condition Look up'!$A$3:$H$130,MATCH(G116,'G-8 Condition Look up'!$A$3:$A$130,0),MATCH(K116,'G-8 Condition Look up'!$A$3:$H$3,0)),"")</f>
        <v/>
      </c>
      <c r="M116" s="154"/>
      <c r="N116" s="520" t="str">
        <f>IF(M116="","",IF(VLOOKUP(M116,'G-3 Multipliers'!$L$3:$N$6,2,FALSE)=0,"Spatial Data Missing ⚠",VLOOKUP(M116,'G-3 Multipliers'!$L$3:$N$6,2,FALSE)))</f>
        <v/>
      </c>
      <c r="O116" s="524" t="str">
        <f>IF(M116="","",IF(VLOOKUP(M116,'G-3 Multipliers'!$L$3:$N$6,3,FALSE)=0,"Spatial Data Missing ⚠",VLOOKUP(M116,'G-3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5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1" t="str">
        <f>IF(P116="","",IF(P116='G-1 All Habitats'!$X$3,H116-S116-T116,"None"))</f>
        <v/>
      </c>
      <c r="AD116" s="252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3"/>
      <c r="F117" s="203"/>
      <c r="G117" s="250" t="str">
        <f>IFERROR(INDEX('G-1 All Habitats'!$B$3:$B$129,MATCH(F117,'G-1 All Habitats'!$A$3:$A$129,0)),"")</f>
        <v/>
      </c>
      <c r="H117" s="172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145"/>
      <c r="L117" s="499" t="str">
        <f>IFERROR(INDEX('G-8 Condition Look up'!$A$3:$H$130,MATCH(G117,'G-8 Condition Look up'!$A$3:$A$130,0),MATCH(K117,'G-8 Condition Look up'!$A$3:$H$3,0)),"")</f>
        <v/>
      </c>
      <c r="M117" s="154"/>
      <c r="N117" s="520" t="str">
        <f>IF(M117="","",IF(VLOOKUP(M117,'G-3 Multipliers'!$L$3:$N$6,2,FALSE)=0,"Spatial Data Missing ⚠",VLOOKUP(M117,'G-3 Multipliers'!$L$3:$N$6,2,FALSE)))</f>
        <v/>
      </c>
      <c r="O117" s="524" t="str">
        <f>IF(M117="","",IF(VLOOKUP(M117,'G-3 Multipliers'!$L$3:$N$6,3,FALSE)=0,"Spatial Data Missing ⚠",VLOOKUP(M117,'G-3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5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1" t="str">
        <f>IF(P117="","",IF(P117='G-1 All Habitats'!$X$3,H117-S117-T117,"None"))</f>
        <v/>
      </c>
      <c r="AD117" s="252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3"/>
      <c r="F118" s="203"/>
      <c r="G118" s="250" t="str">
        <f>IFERROR(INDEX('G-1 All Habitats'!$B$3:$B$129,MATCH(F118,'G-1 All Habitats'!$A$3:$A$129,0)),"")</f>
        <v/>
      </c>
      <c r="H118" s="172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145"/>
      <c r="L118" s="499" t="str">
        <f>IFERROR(INDEX('G-8 Condition Look up'!$A$3:$H$130,MATCH(G118,'G-8 Condition Look up'!$A$3:$A$130,0),MATCH(K118,'G-8 Condition Look up'!$A$3:$H$3,0)),"")</f>
        <v/>
      </c>
      <c r="M118" s="154"/>
      <c r="N118" s="520" t="str">
        <f>IF(M118="","",IF(VLOOKUP(M118,'G-3 Multipliers'!$L$3:$N$6,2,FALSE)=0,"Spatial Data Missing ⚠",VLOOKUP(M118,'G-3 Multipliers'!$L$3:$N$6,2,FALSE)))</f>
        <v/>
      </c>
      <c r="O118" s="524" t="str">
        <f>IF(M118="","",IF(VLOOKUP(M118,'G-3 Multipliers'!$L$3:$N$6,3,FALSE)=0,"Spatial Data Missing ⚠",VLOOKUP(M118,'G-3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5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1" t="str">
        <f>IF(P118="","",IF(P118='G-1 All Habitats'!$X$3,H118-S118-T118,"None"))</f>
        <v/>
      </c>
      <c r="AD118" s="252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3"/>
      <c r="F119" s="203"/>
      <c r="G119" s="250" t="str">
        <f>IFERROR(INDEX('G-1 All Habitats'!$B$3:$B$129,MATCH(F119,'G-1 All Habitats'!$A$3:$A$129,0)),"")</f>
        <v/>
      </c>
      <c r="H119" s="172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145"/>
      <c r="L119" s="499" t="str">
        <f>IFERROR(INDEX('G-8 Condition Look up'!$A$3:$H$130,MATCH(G119,'G-8 Condition Look up'!$A$3:$A$130,0),MATCH(K119,'G-8 Condition Look up'!$A$3:$H$3,0)),"")</f>
        <v/>
      </c>
      <c r="M119" s="154"/>
      <c r="N119" s="520" t="str">
        <f>IF(M119="","",IF(VLOOKUP(M119,'G-3 Multipliers'!$L$3:$N$6,2,FALSE)=0,"Spatial Data Missing ⚠",VLOOKUP(M119,'G-3 Multipliers'!$L$3:$N$6,2,FALSE)))</f>
        <v/>
      </c>
      <c r="O119" s="524" t="str">
        <f>IF(M119="","",IF(VLOOKUP(M119,'G-3 Multipliers'!$L$3:$N$6,3,FALSE)=0,"Spatial Data Missing ⚠",VLOOKUP(M119,'G-3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5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1" t="str">
        <f>IF(P119="","",IF(P119='G-1 All Habitats'!$X$3,H119-S119-T119,"None"))</f>
        <v/>
      </c>
      <c r="AD119" s="252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3"/>
      <c r="F120" s="203"/>
      <c r="G120" s="250" t="str">
        <f>IFERROR(INDEX('G-1 All Habitats'!$B$3:$B$129,MATCH(F120,'G-1 All Habitats'!$A$3:$A$129,0)),"")</f>
        <v/>
      </c>
      <c r="H120" s="172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145"/>
      <c r="L120" s="499" t="str">
        <f>IFERROR(INDEX('G-8 Condition Look up'!$A$3:$H$130,MATCH(G120,'G-8 Condition Look up'!$A$3:$A$130,0),MATCH(K120,'G-8 Condition Look up'!$A$3:$H$3,0)),"")</f>
        <v/>
      </c>
      <c r="M120" s="154"/>
      <c r="N120" s="520" t="str">
        <f>IF(M120="","",IF(VLOOKUP(M120,'G-3 Multipliers'!$L$3:$N$6,2,FALSE)=0,"Spatial Data Missing ⚠",VLOOKUP(M120,'G-3 Multipliers'!$L$3:$N$6,2,FALSE)))</f>
        <v/>
      </c>
      <c r="O120" s="524" t="str">
        <f>IF(M120="","",IF(VLOOKUP(M120,'G-3 Multipliers'!$L$3:$N$6,3,FALSE)=0,"Spatial Data Missing ⚠",VLOOKUP(M120,'G-3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5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1" t="str">
        <f>IF(P120="","",IF(P120='G-1 All Habitats'!$X$3,H120-S120-T120,"None"))</f>
        <v/>
      </c>
      <c r="AD120" s="252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3"/>
      <c r="F121" s="203"/>
      <c r="G121" s="250" t="str">
        <f>IFERROR(INDEX('G-1 All Habitats'!$B$3:$B$129,MATCH(F121,'G-1 All Habitats'!$A$3:$A$129,0)),"")</f>
        <v/>
      </c>
      <c r="H121" s="172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145"/>
      <c r="L121" s="499" t="str">
        <f>IFERROR(INDEX('G-8 Condition Look up'!$A$3:$H$130,MATCH(G121,'G-8 Condition Look up'!$A$3:$A$130,0),MATCH(K121,'G-8 Condition Look up'!$A$3:$H$3,0)),"")</f>
        <v/>
      </c>
      <c r="M121" s="154"/>
      <c r="N121" s="520" t="str">
        <f>IF(M121="","",IF(VLOOKUP(M121,'G-3 Multipliers'!$L$3:$N$6,2,FALSE)=0,"Spatial Data Missing ⚠",VLOOKUP(M121,'G-3 Multipliers'!$L$3:$N$6,2,FALSE)))</f>
        <v/>
      </c>
      <c r="O121" s="524" t="str">
        <f>IF(M121="","",IF(VLOOKUP(M121,'G-3 Multipliers'!$L$3:$N$6,3,FALSE)=0,"Spatial Data Missing ⚠",VLOOKUP(M121,'G-3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5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1" t="str">
        <f>IF(P121="","",IF(P121='G-1 All Habitats'!$X$3,H121-S121-T121,"None"))</f>
        <v/>
      </c>
      <c r="AD121" s="252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3"/>
      <c r="F122" s="203"/>
      <c r="G122" s="250" t="str">
        <f>IFERROR(INDEX('G-1 All Habitats'!$B$3:$B$129,MATCH(F122,'G-1 All Habitats'!$A$3:$A$129,0)),"")</f>
        <v/>
      </c>
      <c r="H122" s="172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145"/>
      <c r="L122" s="499" t="str">
        <f>IFERROR(INDEX('G-8 Condition Look up'!$A$3:$H$130,MATCH(G122,'G-8 Condition Look up'!$A$3:$A$130,0),MATCH(K122,'G-8 Condition Look up'!$A$3:$H$3,0)),"")</f>
        <v/>
      </c>
      <c r="M122" s="154"/>
      <c r="N122" s="520" t="str">
        <f>IF(M122="","",IF(VLOOKUP(M122,'G-3 Multipliers'!$L$3:$N$6,2,FALSE)=0,"Spatial Data Missing ⚠",VLOOKUP(M122,'G-3 Multipliers'!$L$3:$N$6,2,FALSE)))</f>
        <v/>
      </c>
      <c r="O122" s="524" t="str">
        <f>IF(M122="","",IF(VLOOKUP(M122,'G-3 Multipliers'!$L$3:$N$6,3,FALSE)=0,"Spatial Data Missing ⚠",VLOOKUP(M122,'G-3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5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1" t="str">
        <f>IF(P122="","",IF(P122='G-1 All Habitats'!$X$3,H122-S122-T122,"None"))</f>
        <v/>
      </c>
      <c r="AD122" s="252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3"/>
      <c r="F123" s="203"/>
      <c r="G123" s="250" t="str">
        <f>IFERROR(INDEX('G-1 All Habitats'!$B$3:$B$129,MATCH(F123,'G-1 All Habitats'!$A$3:$A$129,0)),"")</f>
        <v/>
      </c>
      <c r="H123" s="172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145"/>
      <c r="L123" s="499" t="str">
        <f>IFERROR(INDEX('G-8 Condition Look up'!$A$3:$H$130,MATCH(G123,'G-8 Condition Look up'!$A$3:$A$130,0),MATCH(K123,'G-8 Condition Look up'!$A$3:$H$3,0)),"")</f>
        <v/>
      </c>
      <c r="M123" s="154"/>
      <c r="N123" s="520" t="str">
        <f>IF(M123="","",IF(VLOOKUP(M123,'G-3 Multipliers'!$L$3:$N$6,2,FALSE)=0,"Spatial Data Missing ⚠",VLOOKUP(M123,'G-3 Multipliers'!$L$3:$N$6,2,FALSE)))</f>
        <v/>
      </c>
      <c r="O123" s="524" t="str">
        <f>IF(M123="","",IF(VLOOKUP(M123,'G-3 Multipliers'!$L$3:$N$6,3,FALSE)=0,"Spatial Data Missing ⚠",VLOOKUP(M123,'G-3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5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1" t="str">
        <f>IF(P123="","",IF(P123='G-1 All Habitats'!$X$3,H123-S123-T123,"None"))</f>
        <v/>
      </c>
      <c r="AD123" s="252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3"/>
      <c r="F124" s="203"/>
      <c r="G124" s="250" t="str">
        <f>IFERROR(INDEX('G-1 All Habitats'!$B$3:$B$129,MATCH(F124,'G-1 All Habitats'!$A$3:$A$129,0)),"")</f>
        <v/>
      </c>
      <c r="H124" s="172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145"/>
      <c r="L124" s="499" t="str">
        <f>IFERROR(INDEX('G-8 Condition Look up'!$A$3:$H$130,MATCH(G124,'G-8 Condition Look up'!$A$3:$A$130,0),MATCH(K124,'G-8 Condition Look up'!$A$3:$H$3,0)),"")</f>
        <v/>
      </c>
      <c r="M124" s="154"/>
      <c r="N124" s="520" t="str">
        <f>IF(M124="","",IF(VLOOKUP(M124,'G-3 Multipliers'!$L$3:$N$6,2,FALSE)=0,"Spatial Data Missing ⚠",VLOOKUP(M124,'G-3 Multipliers'!$L$3:$N$6,2,FALSE)))</f>
        <v/>
      </c>
      <c r="O124" s="524" t="str">
        <f>IF(M124="","",IF(VLOOKUP(M124,'G-3 Multipliers'!$L$3:$N$6,3,FALSE)=0,"Spatial Data Missing ⚠",VLOOKUP(M124,'G-3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5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1" t="str">
        <f>IF(P124="","",IF(P124='G-1 All Habitats'!$X$3,H124-S124-T124,"None"))</f>
        <v/>
      </c>
      <c r="AD124" s="252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3"/>
      <c r="F125" s="203"/>
      <c r="G125" s="250" t="str">
        <f>IFERROR(INDEX('G-1 All Habitats'!$B$3:$B$129,MATCH(F125,'G-1 All Habitats'!$A$3:$A$129,0)),"")</f>
        <v/>
      </c>
      <c r="H125" s="172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145"/>
      <c r="L125" s="499" t="str">
        <f>IFERROR(INDEX('G-8 Condition Look up'!$A$3:$H$130,MATCH(G125,'G-8 Condition Look up'!$A$3:$A$130,0),MATCH(K125,'G-8 Condition Look up'!$A$3:$H$3,0)),"")</f>
        <v/>
      </c>
      <c r="M125" s="154"/>
      <c r="N125" s="520" t="str">
        <f>IF(M125="","",IF(VLOOKUP(M125,'G-3 Multipliers'!$L$3:$N$6,2,FALSE)=0,"Spatial Data Missing ⚠",VLOOKUP(M125,'G-3 Multipliers'!$L$3:$N$6,2,FALSE)))</f>
        <v/>
      </c>
      <c r="O125" s="524" t="str">
        <f>IF(M125="","",IF(VLOOKUP(M125,'G-3 Multipliers'!$L$3:$N$6,3,FALSE)=0,"Spatial Data Missing ⚠",VLOOKUP(M125,'G-3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5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1" t="str">
        <f>IF(P125="","",IF(P125='G-1 All Habitats'!$X$3,H125-S125-T125,"None"))</f>
        <v/>
      </c>
      <c r="AD125" s="252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3"/>
      <c r="F126" s="203"/>
      <c r="G126" s="250" t="str">
        <f>IFERROR(INDEX('G-1 All Habitats'!$B$3:$B$129,MATCH(F126,'G-1 All Habitats'!$A$3:$A$129,0)),"")</f>
        <v/>
      </c>
      <c r="H126" s="172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145"/>
      <c r="L126" s="499" t="str">
        <f>IFERROR(INDEX('G-8 Condition Look up'!$A$3:$H$130,MATCH(G126,'G-8 Condition Look up'!$A$3:$A$130,0),MATCH(K126,'G-8 Condition Look up'!$A$3:$H$3,0)),"")</f>
        <v/>
      </c>
      <c r="M126" s="154"/>
      <c r="N126" s="520" t="str">
        <f>IF(M126="","",IF(VLOOKUP(M126,'G-3 Multipliers'!$L$3:$N$6,2,FALSE)=0,"Spatial Data Missing ⚠",VLOOKUP(M126,'G-3 Multipliers'!$L$3:$N$6,2,FALSE)))</f>
        <v/>
      </c>
      <c r="O126" s="524" t="str">
        <f>IF(M126="","",IF(VLOOKUP(M126,'G-3 Multipliers'!$L$3:$N$6,3,FALSE)=0,"Spatial Data Missing ⚠",VLOOKUP(M126,'G-3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5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1" t="str">
        <f>IF(P126="","",IF(P126='G-1 All Habitats'!$X$3,H126-S126-T126,"None"))</f>
        <v/>
      </c>
      <c r="AD126" s="252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3"/>
      <c r="F127" s="203"/>
      <c r="G127" s="250" t="str">
        <f>IFERROR(INDEX('G-1 All Habitats'!$B$3:$B$129,MATCH(F127,'G-1 All Habitats'!$A$3:$A$129,0)),"")</f>
        <v/>
      </c>
      <c r="H127" s="172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145"/>
      <c r="L127" s="499" t="str">
        <f>IFERROR(INDEX('G-8 Condition Look up'!$A$3:$H$130,MATCH(G127,'G-8 Condition Look up'!$A$3:$A$130,0),MATCH(K127,'G-8 Condition Look up'!$A$3:$H$3,0)),"")</f>
        <v/>
      </c>
      <c r="M127" s="154"/>
      <c r="N127" s="520" t="str">
        <f>IF(M127="","",IF(VLOOKUP(M127,'G-3 Multipliers'!$L$3:$N$6,2,FALSE)=0,"Spatial Data Missing ⚠",VLOOKUP(M127,'G-3 Multipliers'!$L$3:$N$6,2,FALSE)))</f>
        <v/>
      </c>
      <c r="O127" s="524" t="str">
        <f>IF(M127="","",IF(VLOOKUP(M127,'G-3 Multipliers'!$L$3:$N$6,3,FALSE)=0,"Spatial Data Missing ⚠",VLOOKUP(M127,'G-3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5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1" t="str">
        <f>IF(P127="","",IF(P127='G-1 All Habitats'!$X$3,H127-S127-T127,"None"))</f>
        <v/>
      </c>
      <c r="AD127" s="252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3"/>
      <c r="F128" s="203"/>
      <c r="G128" s="250" t="str">
        <f>IFERROR(INDEX('G-1 All Habitats'!$B$3:$B$129,MATCH(F128,'G-1 All Habitats'!$A$3:$A$129,0)),"")</f>
        <v/>
      </c>
      <c r="H128" s="172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145"/>
      <c r="L128" s="499" t="str">
        <f>IFERROR(INDEX('G-8 Condition Look up'!$A$3:$H$130,MATCH(G128,'G-8 Condition Look up'!$A$3:$A$130,0),MATCH(K128,'G-8 Condition Look up'!$A$3:$H$3,0)),"")</f>
        <v/>
      </c>
      <c r="M128" s="154"/>
      <c r="N128" s="520" t="str">
        <f>IF(M128="","",IF(VLOOKUP(M128,'G-3 Multipliers'!$L$3:$N$6,2,FALSE)=0,"Spatial Data Missing ⚠",VLOOKUP(M128,'G-3 Multipliers'!$L$3:$N$6,2,FALSE)))</f>
        <v/>
      </c>
      <c r="O128" s="524" t="str">
        <f>IF(M128="","",IF(VLOOKUP(M128,'G-3 Multipliers'!$L$3:$N$6,3,FALSE)=0,"Spatial Data Missing ⚠",VLOOKUP(M128,'G-3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5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1" t="str">
        <f>IF(P128="","",IF(P128='G-1 All Habitats'!$X$3,H128-S128-T128,"None"))</f>
        <v/>
      </c>
      <c r="AD128" s="252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3"/>
      <c r="F129" s="203"/>
      <c r="G129" s="250" t="str">
        <f>IFERROR(INDEX('G-1 All Habitats'!$B$3:$B$129,MATCH(F129,'G-1 All Habitats'!$A$3:$A$129,0)),"")</f>
        <v/>
      </c>
      <c r="H129" s="172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145"/>
      <c r="L129" s="499" t="str">
        <f>IFERROR(INDEX('G-8 Condition Look up'!$A$3:$H$130,MATCH(G129,'G-8 Condition Look up'!$A$3:$A$130,0),MATCH(K129,'G-8 Condition Look up'!$A$3:$H$3,0)),"")</f>
        <v/>
      </c>
      <c r="M129" s="154"/>
      <c r="N129" s="520" t="str">
        <f>IF(M129="","",IF(VLOOKUP(M129,'G-3 Multipliers'!$L$3:$N$6,2,FALSE)=0,"Spatial Data Missing ⚠",VLOOKUP(M129,'G-3 Multipliers'!$L$3:$N$6,2,FALSE)))</f>
        <v/>
      </c>
      <c r="O129" s="524" t="str">
        <f>IF(M129="","",IF(VLOOKUP(M129,'G-3 Multipliers'!$L$3:$N$6,3,FALSE)=0,"Spatial Data Missing ⚠",VLOOKUP(M129,'G-3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5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1" t="str">
        <f>IF(P129="","",IF(P129='G-1 All Habitats'!$X$3,H129-S129-T129,"None"))</f>
        <v/>
      </c>
      <c r="AD129" s="252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3"/>
      <c r="F130" s="203"/>
      <c r="G130" s="250" t="str">
        <f>IFERROR(INDEX('G-1 All Habitats'!$B$3:$B$129,MATCH(F130,'G-1 All Habitats'!$A$3:$A$129,0)),"")</f>
        <v/>
      </c>
      <c r="H130" s="172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145"/>
      <c r="L130" s="499" t="str">
        <f>IFERROR(INDEX('G-8 Condition Look up'!$A$3:$H$130,MATCH(G130,'G-8 Condition Look up'!$A$3:$A$130,0),MATCH(K130,'G-8 Condition Look up'!$A$3:$H$3,0)),"")</f>
        <v/>
      </c>
      <c r="M130" s="154"/>
      <c r="N130" s="520" t="str">
        <f>IF(M130="","",IF(VLOOKUP(M130,'G-3 Multipliers'!$L$3:$N$6,2,FALSE)=0,"Spatial Data Missing ⚠",VLOOKUP(M130,'G-3 Multipliers'!$L$3:$N$6,2,FALSE)))</f>
        <v/>
      </c>
      <c r="O130" s="524" t="str">
        <f>IF(M130="","",IF(VLOOKUP(M130,'G-3 Multipliers'!$L$3:$N$6,3,FALSE)=0,"Spatial Data Missing ⚠",VLOOKUP(M130,'G-3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5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1" t="str">
        <f>IF(P130="","",IF(P130='G-1 All Habitats'!$X$3,H130-S130-T130,"None"))</f>
        <v/>
      </c>
      <c r="AD130" s="252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3"/>
      <c r="F131" s="203"/>
      <c r="G131" s="250" t="str">
        <f>IFERROR(INDEX('G-1 All Habitats'!$B$3:$B$129,MATCH(F131,'G-1 All Habitats'!$A$3:$A$129,0)),"")</f>
        <v/>
      </c>
      <c r="H131" s="172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145"/>
      <c r="L131" s="499" t="str">
        <f>IFERROR(INDEX('G-8 Condition Look up'!$A$3:$H$130,MATCH(G131,'G-8 Condition Look up'!$A$3:$A$130,0),MATCH(K131,'G-8 Condition Look up'!$A$3:$H$3,0)),"")</f>
        <v/>
      </c>
      <c r="M131" s="154"/>
      <c r="N131" s="520" t="str">
        <f>IF(M131="","",IF(VLOOKUP(M131,'G-3 Multipliers'!$L$3:$N$6,2,FALSE)=0,"Spatial Data Missing ⚠",VLOOKUP(M131,'G-3 Multipliers'!$L$3:$N$6,2,FALSE)))</f>
        <v/>
      </c>
      <c r="O131" s="524" t="str">
        <f>IF(M131="","",IF(VLOOKUP(M131,'G-3 Multipliers'!$L$3:$N$6,3,FALSE)=0,"Spatial Data Missing ⚠",VLOOKUP(M131,'G-3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5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1" t="str">
        <f>IF(P131="","",IF(P131='G-1 All Habitats'!$X$3,H131-S131-T131,"None"))</f>
        <v/>
      </c>
      <c r="AD131" s="252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3"/>
      <c r="F132" s="203"/>
      <c r="G132" s="250" t="str">
        <f>IFERROR(INDEX('G-1 All Habitats'!$B$3:$B$129,MATCH(F132,'G-1 All Habitats'!$A$3:$A$129,0)),"")</f>
        <v/>
      </c>
      <c r="H132" s="172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145"/>
      <c r="L132" s="499" t="str">
        <f>IFERROR(INDEX('G-8 Condition Look up'!$A$3:$H$130,MATCH(G132,'G-8 Condition Look up'!$A$3:$A$130,0),MATCH(K132,'G-8 Condition Look up'!$A$3:$H$3,0)),"")</f>
        <v/>
      </c>
      <c r="M132" s="154"/>
      <c r="N132" s="520" t="str">
        <f>IF(M132="","",IF(VLOOKUP(M132,'G-3 Multipliers'!$L$3:$N$6,2,FALSE)=0,"Spatial Data Missing ⚠",VLOOKUP(M132,'G-3 Multipliers'!$L$3:$N$6,2,FALSE)))</f>
        <v/>
      </c>
      <c r="O132" s="524" t="str">
        <f>IF(M132="","",IF(VLOOKUP(M132,'G-3 Multipliers'!$L$3:$N$6,3,FALSE)=0,"Spatial Data Missing ⚠",VLOOKUP(M132,'G-3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5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1" t="str">
        <f>IF(P132="","",IF(P132='G-1 All Habitats'!$X$3,H132-S132-T132,"None"))</f>
        <v/>
      </c>
      <c r="AD132" s="252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3"/>
      <c r="F133" s="203"/>
      <c r="G133" s="250" t="str">
        <f>IFERROR(INDEX('G-1 All Habitats'!$B$3:$B$129,MATCH(F133,'G-1 All Habitats'!$A$3:$A$129,0)),"")</f>
        <v/>
      </c>
      <c r="H133" s="172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145"/>
      <c r="L133" s="499" t="str">
        <f>IFERROR(INDEX('G-8 Condition Look up'!$A$3:$H$130,MATCH(G133,'G-8 Condition Look up'!$A$3:$A$130,0),MATCH(K133,'G-8 Condition Look up'!$A$3:$H$3,0)),"")</f>
        <v/>
      </c>
      <c r="M133" s="154"/>
      <c r="N133" s="520" t="str">
        <f>IF(M133="","",IF(VLOOKUP(M133,'G-3 Multipliers'!$L$3:$N$6,2,FALSE)=0,"Spatial Data Missing ⚠",VLOOKUP(M133,'G-3 Multipliers'!$L$3:$N$6,2,FALSE)))</f>
        <v/>
      </c>
      <c r="O133" s="524" t="str">
        <f>IF(M133="","",IF(VLOOKUP(M133,'G-3 Multipliers'!$L$3:$N$6,3,FALSE)=0,"Spatial Data Missing ⚠",VLOOKUP(M133,'G-3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5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1" t="str">
        <f>IF(P133="","",IF(P133='G-1 All Habitats'!$X$3,H133-S133-T133,"None"))</f>
        <v/>
      </c>
      <c r="AD133" s="252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3"/>
      <c r="F134" s="203"/>
      <c r="G134" s="250" t="str">
        <f>IFERROR(INDEX('G-1 All Habitats'!$B$3:$B$129,MATCH(F134,'G-1 All Habitats'!$A$3:$A$129,0)),"")</f>
        <v/>
      </c>
      <c r="H134" s="172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145"/>
      <c r="L134" s="499" t="str">
        <f>IFERROR(INDEX('G-8 Condition Look up'!$A$3:$H$130,MATCH(G134,'G-8 Condition Look up'!$A$3:$A$130,0),MATCH(K134,'G-8 Condition Look up'!$A$3:$H$3,0)),"")</f>
        <v/>
      </c>
      <c r="M134" s="154"/>
      <c r="N134" s="520" t="str">
        <f>IF(M134="","",IF(VLOOKUP(M134,'G-3 Multipliers'!$L$3:$N$6,2,FALSE)=0,"Spatial Data Missing ⚠",VLOOKUP(M134,'G-3 Multipliers'!$L$3:$N$6,2,FALSE)))</f>
        <v/>
      </c>
      <c r="O134" s="524" t="str">
        <f>IF(M134="","",IF(VLOOKUP(M134,'G-3 Multipliers'!$L$3:$N$6,3,FALSE)=0,"Spatial Data Missing ⚠",VLOOKUP(M134,'G-3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5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1" t="str">
        <f>IF(P134="","",IF(P134='G-1 All Habitats'!$X$3,H134-S134-T134,"None"))</f>
        <v/>
      </c>
      <c r="AD134" s="252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3"/>
      <c r="F135" s="203"/>
      <c r="G135" s="250" t="str">
        <f>IFERROR(INDEX('G-1 All Habitats'!$B$3:$B$129,MATCH(F135,'G-1 All Habitats'!$A$3:$A$129,0)),"")</f>
        <v/>
      </c>
      <c r="H135" s="172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145"/>
      <c r="L135" s="499" t="str">
        <f>IFERROR(INDEX('G-8 Condition Look up'!$A$3:$H$130,MATCH(G135,'G-8 Condition Look up'!$A$3:$A$130,0),MATCH(K135,'G-8 Condition Look up'!$A$3:$H$3,0)),"")</f>
        <v/>
      </c>
      <c r="M135" s="154"/>
      <c r="N135" s="520" t="str">
        <f>IF(M135="","",IF(VLOOKUP(M135,'G-3 Multipliers'!$L$3:$N$6,2,FALSE)=0,"Spatial Data Missing ⚠",VLOOKUP(M135,'G-3 Multipliers'!$L$3:$N$6,2,FALSE)))</f>
        <v/>
      </c>
      <c r="O135" s="524" t="str">
        <f>IF(M135="","",IF(VLOOKUP(M135,'G-3 Multipliers'!$L$3:$N$6,3,FALSE)=0,"Spatial Data Missing ⚠",VLOOKUP(M135,'G-3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5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1" t="str">
        <f>IF(P135="","",IF(P135='G-1 All Habitats'!$X$3,H135-S135-T135,"None"))</f>
        <v/>
      </c>
      <c r="AD135" s="252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3"/>
      <c r="F136" s="203"/>
      <c r="G136" s="250" t="str">
        <f>IFERROR(INDEX('G-1 All Habitats'!$B$3:$B$129,MATCH(F136,'G-1 All Habitats'!$A$3:$A$129,0)),"")</f>
        <v/>
      </c>
      <c r="H136" s="172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145"/>
      <c r="L136" s="499" t="str">
        <f>IFERROR(INDEX('G-8 Condition Look up'!$A$3:$H$130,MATCH(G136,'G-8 Condition Look up'!$A$3:$A$130,0),MATCH(K136,'G-8 Condition Look up'!$A$3:$H$3,0)),"")</f>
        <v/>
      </c>
      <c r="M136" s="154"/>
      <c r="N136" s="520" t="str">
        <f>IF(M136="","",IF(VLOOKUP(M136,'G-3 Multipliers'!$L$3:$N$6,2,FALSE)=0,"Spatial Data Missing ⚠",VLOOKUP(M136,'G-3 Multipliers'!$L$3:$N$6,2,FALSE)))</f>
        <v/>
      </c>
      <c r="O136" s="524" t="str">
        <f>IF(M136="","",IF(VLOOKUP(M136,'G-3 Multipliers'!$L$3:$N$6,3,FALSE)=0,"Spatial Data Missing ⚠",VLOOKUP(M136,'G-3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5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1" t="str">
        <f>IF(P136="","",IF(P136='G-1 All Habitats'!$X$3,H136-S136-T136,"None"))</f>
        <v/>
      </c>
      <c r="AD136" s="252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3"/>
      <c r="F137" s="203"/>
      <c r="G137" s="250" t="str">
        <f>IFERROR(INDEX('G-1 All Habitats'!$B$3:$B$129,MATCH(F137,'G-1 All Habitats'!$A$3:$A$129,0)),"")</f>
        <v/>
      </c>
      <c r="H137" s="172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145"/>
      <c r="L137" s="499" t="str">
        <f>IFERROR(INDEX('G-8 Condition Look up'!$A$3:$H$130,MATCH(G137,'G-8 Condition Look up'!$A$3:$A$130,0),MATCH(K137,'G-8 Condition Look up'!$A$3:$H$3,0)),"")</f>
        <v/>
      </c>
      <c r="M137" s="154"/>
      <c r="N137" s="520" t="str">
        <f>IF(M137="","",IF(VLOOKUP(M137,'G-3 Multipliers'!$L$3:$N$6,2,FALSE)=0,"Spatial Data Missing ⚠",VLOOKUP(M137,'G-3 Multipliers'!$L$3:$N$6,2,FALSE)))</f>
        <v/>
      </c>
      <c r="O137" s="524" t="str">
        <f>IF(M137="","",IF(VLOOKUP(M137,'G-3 Multipliers'!$L$3:$N$6,3,FALSE)=0,"Spatial Data Missing ⚠",VLOOKUP(M137,'G-3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5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1" t="str">
        <f>IF(P137="","",IF(P137='G-1 All Habitats'!$X$3,H137-S137-T137,"None"))</f>
        <v/>
      </c>
      <c r="AD137" s="252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3"/>
      <c r="F138" s="203"/>
      <c r="G138" s="250" t="str">
        <f>IFERROR(INDEX('G-1 All Habitats'!$B$3:$B$129,MATCH(F138,'G-1 All Habitats'!$A$3:$A$129,0)),"")</f>
        <v/>
      </c>
      <c r="H138" s="172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145"/>
      <c r="L138" s="499" t="str">
        <f>IFERROR(INDEX('G-8 Condition Look up'!$A$3:$H$130,MATCH(G138,'G-8 Condition Look up'!$A$3:$A$130,0),MATCH(K138,'G-8 Condition Look up'!$A$3:$H$3,0)),"")</f>
        <v/>
      </c>
      <c r="M138" s="154"/>
      <c r="N138" s="520" t="str">
        <f>IF(M138="","",IF(VLOOKUP(M138,'G-3 Multipliers'!$L$3:$N$6,2,FALSE)=0,"Spatial Data Missing ⚠",VLOOKUP(M138,'G-3 Multipliers'!$L$3:$N$6,2,FALSE)))</f>
        <v/>
      </c>
      <c r="O138" s="524" t="str">
        <f>IF(M138="","",IF(VLOOKUP(M138,'G-3 Multipliers'!$L$3:$N$6,3,FALSE)=0,"Spatial Data Missing ⚠",VLOOKUP(M138,'G-3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5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1" t="str">
        <f>IF(P138="","",IF(P138='G-1 All Habitats'!$X$3,H138-S138-T138,"None"))</f>
        <v/>
      </c>
      <c r="AD138" s="252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3"/>
      <c r="F139" s="203"/>
      <c r="G139" s="250" t="str">
        <f>IFERROR(INDEX('G-1 All Habitats'!$B$3:$B$129,MATCH(F139,'G-1 All Habitats'!$A$3:$A$129,0)),"")</f>
        <v/>
      </c>
      <c r="H139" s="172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145"/>
      <c r="L139" s="499" t="str">
        <f>IFERROR(INDEX('G-8 Condition Look up'!$A$3:$H$130,MATCH(G139,'G-8 Condition Look up'!$A$3:$A$130,0),MATCH(K139,'G-8 Condition Look up'!$A$3:$H$3,0)),"")</f>
        <v/>
      </c>
      <c r="M139" s="154"/>
      <c r="N139" s="520" t="str">
        <f>IF(M139="","",IF(VLOOKUP(M139,'G-3 Multipliers'!$L$3:$N$6,2,FALSE)=0,"Spatial Data Missing ⚠",VLOOKUP(M139,'G-3 Multipliers'!$L$3:$N$6,2,FALSE)))</f>
        <v/>
      </c>
      <c r="O139" s="524" t="str">
        <f>IF(M139="","",IF(VLOOKUP(M139,'G-3 Multipliers'!$L$3:$N$6,3,FALSE)=0,"Spatial Data Missing ⚠",VLOOKUP(M139,'G-3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5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1" t="str">
        <f>IF(P139="","",IF(P139='G-1 All Habitats'!$X$3,H139-S139-T139,"None"))</f>
        <v/>
      </c>
      <c r="AD139" s="252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3"/>
      <c r="F140" s="203"/>
      <c r="G140" s="250" t="str">
        <f>IFERROR(INDEX('G-1 All Habitats'!$B$3:$B$129,MATCH(F140,'G-1 All Habitats'!$A$3:$A$129,0)),"")</f>
        <v/>
      </c>
      <c r="H140" s="172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145"/>
      <c r="L140" s="499" t="str">
        <f>IFERROR(INDEX('G-8 Condition Look up'!$A$3:$H$130,MATCH(G140,'G-8 Condition Look up'!$A$3:$A$130,0),MATCH(K140,'G-8 Condition Look up'!$A$3:$H$3,0)),"")</f>
        <v/>
      </c>
      <c r="M140" s="154"/>
      <c r="N140" s="520" t="str">
        <f>IF(M140="","",IF(VLOOKUP(M140,'G-3 Multipliers'!$L$3:$N$6,2,FALSE)=0,"Spatial Data Missing ⚠",VLOOKUP(M140,'G-3 Multipliers'!$L$3:$N$6,2,FALSE)))</f>
        <v/>
      </c>
      <c r="O140" s="524" t="str">
        <f>IF(M140="","",IF(VLOOKUP(M140,'G-3 Multipliers'!$L$3:$N$6,3,FALSE)=0,"Spatial Data Missing ⚠",VLOOKUP(M140,'G-3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1" t="str">
        <f t="shared" ref="U140:U203" si="14">IFERROR(S140*J140*L140*O140,"")</f>
        <v/>
      </c>
      <c r="V140" s="511" t="str">
        <f t="shared" ref="V140:V203" si="15">IFERROR(T140*J140*L140*O140,"")</f>
        <v/>
      </c>
      <c r="W140" s="511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5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1" t="str">
        <f>IF(P140="","",IF(P140='G-1 All Habitats'!$X$3,H140-S140-T140,"None"))</f>
        <v/>
      </c>
      <c r="AD140" s="252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3"/>
      <c r="F141" s="203"/>
      <c r="G141" s="250" t="str">
        <f>IFERROR(INDEX('G-1 All Habitats'!$B$3:$B$129,MATCH(F141,'G-1 All Habitats'!$A$3:$A$129,0)),"")</f>
        <v/>
      </c>
      <c r="H141" s="172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145"/>
      <c r="L141" s="499" t="str">
        <f>IFERROR(INDEX('G-8 Condition Look up'!$A$3:$H$130,MATCH(G141,'G-8 Condition Look up'!$A$3:$A$130,0),MATCH(K141,'G-8 Condition Look up'!$A$3:$H$3,0)),"")</f>
        <v/>
      </c>
      <c r="M141" s="154"/>
      <c r="N141" s="520" t="str">
        <f>IF(M141="","",IF(VLOOKUP(M141,'G-3 Multipliers'!$L$3:$N$6,2,FALSE)=0,"Spatial Data Missing ⚠",VLOOKUP(M141,'G-3 Multipliers'!$L$3:$N$6,2,FALSE)))</f>
        <v/>
      </c>
      <c r="O141" s="524" t="str">
        <f>IF(M141="","",IF(VLOOKUP(M141,'G-3 Multipliers'!$L$3:$N$6,3,FALSE)=0,"Spatial Data Missing ⚠",VLOOKUP(M141,'G-3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1" t="str">
        <f t="shared" si="14"/>
        <v/>
      </c>
      <c r="V141" s="511" t="str">
        <f t="shared" si="15"/>
        <v/>
      </c>
      <c r="W141" s="511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5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1" t="str">
        <f>IF(P141="","",IF(P141='G-1 All Habitats'!$X$3,H141-S141-T141,"None"))</f>
        <v/>
      </c>
      <c r="AD141" s="252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3"/>
      <c r="F142" s="203"/>
      <c r="G142" s="250" t="str">
        <f>IFERROR(INDEX('G-1 All Habitats'!$B$3:$B$129,MATCH(F142,'G-1 All Habitats'!$A$3:$A$129,0)),"")</f>
        <v/>
      </c>
      <c r="H142" s="172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145"/>
      <c r="L142" s="499" t="str">
        <f>IFERROR(INDEX('G-8 Condition Look up'!$A$3:$H$130,MATCH(G142,'G-8 Condition Look up'!$A$3:$A$130,0),MATCH(K142,'G-8 Condition Look up'!$A$3:$H$3,0)),"")</f>
        <v/>
      </c>
      <c r="M142" s="154"/>
      <c r="N142" s="520" t="str">
        <f>IF(M142="","",IF(VLOOKUP(M142,'G-3 Multipliers'!$L$3:$N$6,2,FALSE)=0,"Spatial Data Missing ⚠",VLOOKUP(M142,'G-3 Multipliers'!$L$3:$N$6,2,FALSE)))</f>
        <v/>
      </c>
      <c r="O142" s="524" t="str">
        <f>IF(M142="","",IF(VLOOKUP(M142,'G-3 Multipliers'!$L$3:$N$6,3,FALSE)=0,"Spatial Data Missing ⚠",VLOOKUP(M142,'G-3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1" t="str">
        <f t="shared" si="14"/>
        <v/>
      </c>
      <c r="V142" s="511" t="str">
        <f t="shared" si="15"/>
        <v/>
      </c>
      <c r="W142" s="511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5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1" t="str">
        <f>IF(P142="","",IF(P142='G-1 All Habitats'!$X$3,H142-S142-T142,"None"))</f>
        <v/>
      </c>
      <c r="AD142" s="252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3"/>
      <c r="F143" s="203"/>
      <c r="G143" s="250" t="str">
        <f>IFERROR(INDEX('G-1 All Habitats'!$B$3:$B$129,MATCH(F143,'G-1 All Habitats'!$A$3:$A$129,0)),"")</f>
        <v/>
      </c>
      <c r="H143" s="172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145"/>
      <c r="L143" s="499" t="str">
        <f>IFERROR(INDEX('G-8 Condition Look up'!$A$3:$H$130,MATCH(G143,'G-8 Condition Look up'!$A$3:$A$130,0),MATCH(K143,'G-8 Condition Look up'!$A$3:$H$3,0)),"")</f>
        <v/>
      </c>
      <c r="M143" s="154"/>
      <c r="N143" s="520" t="str">
        <f>IF(M143="","",IF(VLOOKUP(M143,'G-3 Multipliers'!$L$3:$N$6,2,FALSE)=0,"Spatial Data Missing ⚠",VLOOKUP(M143,'G-3 Multipliers'!$L$3:$N$6,2,FALSE)))</f>
        <v/>
      </c>
      <c r="O143" s="524" t="str">
        <f>IF(M143="","",IF(VLOOKUP(M143,'G-3 Multipliers'!$L$3:$N$6,3,FALSE)=0,"Spatial Data Missing ⚠",VLOOKUP(M143,'G-3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1" t="str">
        <f t="shared" si="14"/>
        <v/>
      </c>
      <c r="V143" s="511" t="str">
        <f t="shared" si="15"/>
        <v/>
      </c>
      <c r="W143" s="511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5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1" t="str">
        <f>IF(P143="","",IF(P143='G-1 All Habitats'!$X$3,H143-S143-T143,"None"))</f>
        <v/>
      </c>
      <c r="AD143" s="252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3"/>
      <c r="F144" s="203"/>
      <c r="G144" s="250" t="str">
        <f>IFERROR(INDEX('G-1 All Habitats'!$B$3:$B$129,MATCH(F144,'G-1 All Habitats'!$A$3:$A$129,0)),"")</f>
        <v/>
      </c>
      <c r="H144" s="172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145"/>
      <c r="L144" s="499" t="str">
        <f>IFERROR(INDEX('G-8 Condition Look up'!$A$3:$H$130,MATCH(G144,'G-8 Condition Look up'!$A$3:$A$130,0),MATCH(K144,'G-8 Condition Look up'!$A$3:$H$3,0)),"")</f>
        <v/>
      </c>
      <c r="M144" s="154"/>
      <c r="N144" s="520" t="str">
        <f>IF(M144="","",IF(VLOOKUP(M144,'G-3 Multipliers'!$L$3:$N$6,2,FALSE)=0,"Spatial Data Missing ⚠",VLOOKUP(M144,'G-3 Multipliers'!$L$3:$N$6,2,FALSE)))</f>
        <v/>
      </c>
      <c r="O144" s="524" t="str">
        <f>IF(M144="","",IF(VLOOKUP(M144,'G-3 Multipliers'!$L$3:$N$6,3,FALSE)=0,"Spatial Data Missing ⚠",VLOOKUP(M144,'G-3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1" t="str">
        <f t="shared" si="14"/>
        <v/>
      </c>
      <c r="V144" s="511" t="str">
        <f t="shared" si="15"/>
        <v/>
      </c>
      <c r="W144" s="511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5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1" t="str">
        <f>IF(P144="","",IF(P144='G-1 All Habitats'!$X$3,H144-S144-T144,"None"))</f>
        <v/>
      </c>
      <c r="AD144" s="252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3"/>
      <c r="F145" s="203"/>
      <c r="G145" s="250" t="str">
        <f>IFERROR(INDEX('G-1 All Habitats'!$B$3:$B$129,MATCH(F145,'G-1 All Habitats'!$A$3:$A$129,0)),"")</f>
        <v/>
      </c>
      <c r="H145" s="172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145"/>
      <c r="L145" s="499" t="str">
        <f>IFERROR(INDEX('G-8 Condition Look up'!$A$3:$H$130,MATCH(G145,'G-8 Condition Look up'!$A$3:$A$130,0),MATCH(K145,'G-8 Condition Look up'!$A$3:$H$3,0)),"")</f>
        <v/>
      </c>
      <c r="M145" s="154"/>
      <c r="N145" s="520" t="str">
        <f>IF(M145="","",IF(VLOOKUP(M145,'G-3 Multipliers'!$L$3:$N$6,2,FALSE)=0,"Spatial Data Missing ⚠",VLOOKUP(M145,'G-3 Multipliers'!$L$3:$N$6,2,FALSE)))</f>
        <v/>
      </c>
      <c r="O145" s="524" t="str">
        <f>IF(M145="","",IF(VLOOKUP(M145,'G-3 Multipliers'!$L$3:$N$6,3,FALSE)=0,"Spatial Data Missing ⚠",VLOOKUP(M145,'G-3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1" t="str">
        <f t="shared" si="14"/>
        <v/>
      </c>
      <c r="V145" s="511" t="str">
        <f t="shared" si="15"/>
        <v/>
      </c>
      <c r="W145" s="511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5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1" t="str">
        <f>IF(P145="","",IF(P145='G-1 All Habitats'!$X$3,H145-S145-T145,"None"))</f>
        <v/>
      </c>
      <c r="AD145" s="252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3"/>
      <c r="F146" s="203"/>
      <c r="G146" s="250" t="str">
        <f>IFERROR(INDEX('G-1 All Habitats'!$B$3:$B$129,MATCH(F146,'G-1 All Habitats'!$A$3:$A$129,0)),"")</f>
        <v/>
      </c>
      <c r="H146" s="172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145"/>
      <c r="L146" s="499" t="str">
        <f>IFERROR(INDEX('G-8 Condition Look up'!$A$3:$H$130,MATCH(G146,'G-8 Condition Look up'!$A$3:$A$130,0),MATCH(K146,'G-8 Condition Look up'!$A$3:$H$3,0)),"")</f>
        <v/>
      </c>
      <c r="M146" s="154"/>
      <c r="N146" s="520" t="str">
        <f>IF(M146="","",IF(VLOOKUP(M146,'G-3 Multipliers'!$L$3:$N$6,2,FALSE)=0,"Spatial Data Missing ⚠",VLOOKUP(M146,'G-3 Multipliers'!$L$3:$N$6,2,FALSE)))</f>
        <v/>
      </c>
      <c r="O146" s="524" t="str">
        <f>IF(M146="","",IF(VLOOKUP(M146,'G-3 Multipliers'!$L$3:$N$6,3,FALSE)=0,"Spatial Data Missing ⚠",VLOOKUP(M146,'G-3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1" t="str">
        <f t="shared" si="14"/>
        <v/>
      </c>
      <c r="V146" s="511" t="str">
        <f t="shared" si="15"/>
        <v/>
      </c>
      <c r="W146" s="511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5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1" t="str">
        <f>IF(P146="","",IF(P146='G-1 All Habitats'!$X$3,H146-S146-T146,"None"))</f>
        <v/>
      </c>
      <c r="AD146" s="252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3"/>
      <c r="F147" s="203"/>
      <c r="G147" s="250" t="str">
        <f>IFERROR(INDEX('G-1 All Habitats'!$B$3:$B$129,MATCH(F147,'G-1 All Habitats'!$A$3:$A$129,0)),"")</f>
        <v/>
      </c>
      <c r="H147" s="172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145"/>
      <c r="L147" s="499" t="str">
        <f>IFERROR(INDEX('G-8 Condition Look up'!$A$3:$H$130,MATCH(G147,'G-8 Condition Look up'!$A$3:$A$130,0),MATCH(K147,'G-8 Condition Look up'!$A$3:$H$3,0)),"")</f>
        <v/>
      </c>
      <c r="M147" s="154"/>
      <c r="N147" s="520" t="str">
        <f>IF(M147="","",IF(VLOOKUP(M147,'G-3 Multipliers'!$L$3:$N$6,2,FALSE)=0,"Spatial Data Missing ⚠",VLOOKUP(M147,'G-3 Multipliers'!$L$3:$N$6,2,FALSE)))</f>
        <v/>
      </c>
      <c r="O147" s="524" t="str">
        <f>IF(M147="","",IF(VLOOKUP(M147,'G-3 Multipliers'!$L$3:$N$6,3,FALSE)=0,"Spatial Data Missing ⚠",VLOOKUP(M147,'G-3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1" t="str">
        <f t="shared" si="14"/>
        <v/>
      </c>
      <c r="V147" s="511" t="str">
        <f t="shared" si="15"/>
        <v/>
      </c>
      <c r="W147" s="511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5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1" t="str">
        <f>IF(P147="","",IF(P147='G-1 All Habitats'!$X$3,H147-S147-T147,"None"))</f>
        <v/>
      </c>
      <c r="AD147" s="252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3"/>
      <c r="F148" s="203"/>
      <c r="G148" s="250" t="str">
        <f>IFERROR(INDEX('G-1 All Habitats'!$B$3:$B$129,MATCH(F148,'G-1 All Habitats'!$A$3:$A$129,0)),"")</f>
        <v/>
      </c>
      <c r="H148" s="172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145"/>
      <c r="L148" s="499" t="str">
        <f>IFERROR(INDEX('G-8 Condition Look up'!$A$3:$H$130,MATCH(G148,'G-8 Condition Look up'!$A$3:$A$130,0),MATCH(K148,'G-8 Condition Look up'!$A$3:$H$3,0)),"")</f>
        <v/>
      </c>
      <c r="M148" s="154"/>
      <c r="N148" s="520" t="str">
        <f>IF(M148="","",IF(VLOOKUP(M148,'G-3 Multipliers'!$L$3:$N$6,2,FALSE)=0,"Spatial Data Missing ⚠",VLOOKUP(M148,'G-3 Multipliers'!$L$3:$N$6,2,FALSE)))</f>
        <v/>
      </c>
      <c r="O148" s="524" t="str">
        <f>IF(M148="","",IF(VLOOKUP(M148,'G-3 Multipliers'!$L$3:$N$6,3,FALSE)=0,"Spatial Data Missing ⚠",VLOOKUP(M148,'G-3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1" t="str">
        <f t="shared" si="14"/>
        <v/>
      </c>
      <c r="V148" s="511" t="str">
        <f t="shared" si="15"/>
        <v/>
      </c>
      <c r="W148" s="511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5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1" t="str">
        <f>IF(P148="","",IF(P148='G-1 All Habitats'!$X$3,H148-S148-T148,"None"))</f>
        <v/>
      </c>
      <c r="AD148" s="252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3"/>
      <c r="F149" s="203"/>
      <c r="G149" s="250" t="str">
        <f>IFERROR(INDEX('G-1 All Habitats'!$B$3:$B$129,MATCH(F149,'G-1 All Habitats'!$A$3:$A$129,0)),"")</f>
        <v/>
      </c>
      <c r="H149" s="172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145"/>
      <c r="L149" s="499" t="str">
        <f>IFERROR(INDEX('G-8 Condition Look up'!$A$3:$H$130,MATCH(G149,'G-8 Condition Look up'!$A$3:$A$130,0),MATCH(K149,'G-8 Condition Look up'!$A$3:$H$3,0)),"")</f>
        <v/>
      </c>
      <c r="M149" s="154"/>
      <c r="N149" s="520" t="str">
        <f>IF(M149="","",IF(VLOOKUP(M149,'G-3 Multipliers'!$L$3:$N$6,2,FALSE)=0,"Spatial Data Missing ⚠",VLOOKUP(M149,'G-3 Multipliers'!$L$3:$N$6,2,FALSE)))</f>
        <v/>
      </c>
      <c r="O149" s="524" t="str">
        <f>IF(M149="","",IF(VLOOKUP(M149,'G-3 Multipliers'!$L$3:$N$6,3,FALSE)=0,"Spatial Data Missing ⚠",VLOOKUP(M149,'G-3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1" t="str">
        <f t="shared" si="14"/>
        <v/>
      </c>
      <c r="V149" s="511" t="str">
        <f t="shared" si="15"/>
        <v/>
      </c>
      <c r="W149" s="511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5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1" t="str">
        <f>IF(P149="","",IF(P149='G-1 All Habitats'!$X$3,H149-S149-T149,"None"))</f>
        <v/>
      </c>
      <c r="AD149" s="252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3"/>
      <c r="F150" s="203"/>
      <c r="G150" s="250" t="str">
        <f>IFERROR(INDEX('G-1 All Habitats'!$B$3:$B$129,MATCH(F150,'G-1 All Habitats'!$A$3:$A$129,0)),"")</f>
        <v/>
      </c>
      <c r="H150" s="172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145"/>
      <c r="L150" s="499" t="str">
        <f>IFERROR(INDEX('G-8 Condition Look up'!$A$3:$H$130,MATCH(G150,'G-8 Condition Look up'!$A$3:$A$130,0),MATCH(K150,'G-8 Condition Look up'!$A$3:$H$3,0)),"")</f>
        <v/>
      </c>
      <c r="M150" s="154"/>
      <c r="N150" s="520" t="str">
        <f>IF(M150="","",IF(VLOOKUP(M150,'G-3 Multipliers'!$L$3:$N$6,2,FALSE)=0,"Spatial Data Missing ⚠",VLOOKUP(M150,'G-3 Multipliers'!$L$3:$N$6,2,FALSE)))</f>
        <v/>
      </c>
      <c r="O150" s="524" t="str">
        <f>IF(M150="","",IF(VLOOKUP(M150,'G-3 Multipliers'!$L$3:$N$6,3,FALSE)=0,"Spatial Data Missing ⚠",VLOOKUP(M150,'G-3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1" t="str">
        <f t="shared" si="14"/>
        <v/>
      </c>
      <c r="V150" s="511" t="str">
        <f t="shared" si="15"/>
        <v/>
      </c>
      <c r="W150" s="511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5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1" t="str">
        <f>IF(P150="","",IF(P150='G-1 All Habitats'!$X$3,H150-S150-T150,"None"))</f>
        <v/>
      </c>
      <c r="AD150" s="252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3"/>
      <c r="F151" s="203"/>
      <c r="G151" s="250" t="str">
        <f>IFERROR(INDEX('G-1 All Habitats'!$B$3:$B$129,MATCH(F151,'G-1 All Habitats'!$A$3:$A$129,0)),"")</f>
        <v/>
      </c>
      <c r="H151" s="172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145"/>
      <c r="L151" s="499" t="str">
        <f>IFERROR(INDEX('G-8 Condition Look up'!$A$3:$H$130,MATCH(G151,'G-8 Condition Look up'!$A$3:$A$130,0),MATCH(K151,'G-8 Condition Look up'!$A$3:$H$3,0)),"")</f>
        <v/>
      </c>
      <c r="M151" s="154"/>
      <c r="N151" s="520" t="str">
        <f>IF(M151="","",IF(VLOOKUP(M151,'G-3 Multipliers'!$L$3:$N$6,2,FALSE)=0,"Spatial Data Missing ⚠",VLOOKUP(M151,'G-3 Multipliers'!$L$3:$N$6,2,FALSE)))</f>
        <v/>
      </c>
      <c r="O151" s="524" t="str">
        <f>IF(M151="","",IF(VLOOKUP(M151,'G-3 Multipliers'!$L$3:$N$6,3,FALSE)=0,"Spatial Data Missing ⚠",VLOOKUP(M151,'G-3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1" t="str">
        <f t="shared" si="14"/>
        <v/>
      </c>
      <c r="V151" s="511" t="str">
        <f t="shared" si="15"/>
        <v/>
      </c>
      <c r="W151" s="511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5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1" t="str">
        <f>IF(P151="","",IF(P151='G-1 All Habitats'!$X$3,H151-S151-T151,"None"))</f>
        <v/>
      </c>
      <c r="AD151" s="252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3"/>
      <c r="F152" s="203"/>
      <c r="G152" s="250" t="str">
        <f>IFERROR(INDEX('G-1 All Habitats'!$B$3:$B$129,MATCH(F152,'G-1 All Habitats'!$A$3:$A$129,0)),"")</f>
        <v/>
      </c>
      <c r="H152" s="172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145"/>
      <c r="L152" s="499" t="str">
        <f>IFERROR(INDEX('G-8 Condition Look up'!$A$3:$H$130,MATCH(G152,'G-8 Condition Look up'!$A$3:$A$130,0),MATCH(K152,'G-8 Condition Look up'!$A$3:$H$3,0)),"")</f>
        <v/>
      </c>
      <c r="M152" s="154"/>
      <c r="N152" s="520" t="str">
        <f>IF(M152="","",IF(VLOOKUP(M152,'G-3 Multipliers'!$L$3:$N$6,2,FALSE)=0,"Spatial Data Missing ⚠",VLOOKUP(M152,'G-3 Multipliers'!$L$3:$N$6,2,FALSE)))</f>
        <v/>
      </c>
      <c r="O152" s="524" t="str">
        <f>IF(M152="","",IF(VLOOKUP(M152,'G-3 Multipliers'!$L$3:$N$6,3,FALSE)=0,"Spatial Data Missing ⚠",VLOOKUP(M152,'G-3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1" t="str">
        <f t="shared" si="14"/>
        <v/>
      </c>
      <c r="V152" s="511" t="str">
        <f t="shared" si="15"/>
        <v/>
      </c>
      <c r="W152" s="511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5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1" t="str">
        <f>IF(P152="","",IF(P152='G-1 All Habitats'!$X$3,H152-S152-T152,"None"))</f>
        <v/>
      </c>
      <c r="AD152" s="252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3"/>
      <c r="F153" s="203"/>
      <c r="G153" s="250" t="str">
        <f>IFERROR(INDEX('G-1 All Habitats'!$B$3:$B$129,MATCH(F153,'G-1 All Habitats'!$A$3:$A$129,0)),"")</f>
        <v/>
      </c>
      <c r="H153" s="172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145"/>
      <c r="L153" s="499" t="str">
        <f>IFERROR(INDEX('G-8 Condition Look up'!$A$3:$H$130,MATCH(G153,'G-8 Condition Look up'!$A$3:$A$130,0),MATCH(K153,'G-8 Condition Look up'!$A$3:$H$3,0)),"")</f>
        <v/>
      </c>
      <c r="M153" s="154"/>
      <c r="N153" s="520" t="str">
        <f>IF(M153="","",IF(VLOOKUP(M153,'G-3 Multipliers'!$L$3:$N$6,2,FALSE)=0,"Spatial Data Missing ⚠",VLOOKUP(M153,'G-3 Multipliers'!$L$3:$N$6,2,FALSE)))</f>
        <v/>
      </c>
      <c r="O153" s="524" t="str">
        <f>IF(M153="","",IF(VLOOKUP(M153,'G-3 Multipliers'!$L$3:$N$6,3,FALSE)=0,"Spatial Data Missing ⚠",VLOOKUP(M153,'G-3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1" t="str">
        <f t="shared" si="14"/>
        <v/>
      </c>
      <c r="V153" s="511" t="str">
        <f t="shared" si="15"/>
        <v/>
      </c>
      <c r="W153" s="511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5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1" t="str">
        <f>IF(P153="","",IF(P153='G-1 All Habitats'!$X$3,H153-S153-T153,"None"))</f>
        <v/>
      </c>
      <c r="AD153" s="252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3"/>
      <c r="F154" s="203"/>
      <c r="G154" s="250" t="str">
        <f>IFERROR(INDEX('G-1 All Habitats'!$B$3:$B$129,MATCH(F154,'G-1 All Habitats'!$A$3:$A$129,0)),"")</f>
        <v/>
      </c>
      <c r="H154" s="172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145"/>
      <c r="L154" s="499" t="str">
        <f>IFERROR(INDEX('G-8 Condition Look up'!$A$3:$H$130,MATCH(G154,'G-8 Condition Look up'!$A$3:$A$130,0),MATCH(K154,'G-8 Condition Look up'!$A$3:$H$3,0)),"")</f>
        <v/>
      </c>
      <c r="M154" s="154"/>
      <c r="N154" s="520" t="str">
        <f>IF(M154="","",IF(VLOOKUP(M154,'G-3 Multipliers'!$L$3:$N$6,2,FALSE)=0,"Spatial Data Missing ⚠",VLOOKUP(M154,'G-3 Multipliers'!$L$3:$N$6,2,FALSE)))</f>
        <v/>
      </c>
      <c r="O154" s="524" t="str">
        <f>IF(M154="","",IF(VLOOKUP(M154,'G-3 Multipliers'!$L$3:$N$6,3,FALSE)=0,"Spatial Data Missing ⚠",VLOOKUP(M154,'G-3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1" t="str">
        <f t="shared" si="14"/>
        <v/>
      </c>
      <c r="V154" s="511" t="str">
        <f t="shared" si="15"/>
        <v/>
      </c>
      <c r="W154" s="511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5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1" t="str">
        <f>IF(P154="","",IF(P154='G-1 All Habitats'!$X$3,H154-S154-T154,"None"))</f>
        <v/>
      </c>
      <c r="AD154" s="252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3"/>
      <c r="F155" s="203"/>
      <c r="G155" s="250" t="str">
        <f>IFERROR(INDEX('G-1 All Habitats'!$B$3:$B$129,MATCH(F155,'G-1 All Habitats'!$A$3:$A$129,0)),"")</f>
        <v/>
      </c>
      <c r="H155" s="172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145"/>
      <c r="L155" s="499" t="str">
        <f>IFERROR(INDEX('G-8 Condition Look up'!$A$3:$H$130,MATCH(G155,'G-8 Condition Look up'!$A$3:$A$130,0),MATCH(K155,'G-8 Condition Look up'!$A$3:$H$3,0)),"")</f>
        <v/>
      </c>
      <c r="M155" s="154"/>
      <c r="N155" s="520" t="str">
        <f>IF(M155="","",IF(VLOOKUP(M155,'G-3 Multipliers'!$L$3:$N$6,2,FALSE)=0,"Spatial Data Missing ⚠",VLOOKUP(M155,'G-3 Multipliers'!$L$3:$N$6,2,FALSE)))</f>
        <v/>
      </c>
      <c r="O155" s="524" t="str">
        <f>IF(M155="","",IF(VLOOKUP(M155,'G-3 Multipliers'!$L$3:$N$6,3,FALSE)=0,"Spatial Data Missing ⚠",VLOOKUP(M155,'G-3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1" t="str">
        <f t="shared" si="14"/>
        <v/>
      </c>
      <c r="V155" s="511" t="str">
        <f t="shared" si="15"/>
        <v/>
      </c>
      <c r="W155" s="511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5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1" t="str">
        <f>IF(P155="","",IF(P155='G-1 All Habitats'!$X$3,H155-S155-T155,"None"))</f>
        <v/>
      </c>
      <c r="AD155" s="252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3"/>
      <c r="F156" s="203"/>
      <c r="G156" s="250" t="str">
        <f>IFERROR(INDEX('G-1 All Habitats'!$B$3:$B$129,MATCH(F156,'G-1 All Habitats'!$A$3:$A$129,0)),"")</f>
        <v/>
      </c>
      <c r="H156" s="172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145"/>
      <c r="L156" s="499" t="str">
        <f>IFERROR(INDEX('G-8 Condition Look up'!$A$3:$H$130,MATCH(G156,'G-8 Condition Look up'!$A$3:$A$130,0),MATCH(K156,'G-8 Condition Look up'!$A$3:$H$3,0)),"")</f>
        <v/>
      </c>
      <c r="M156" s="154"/>
      <c r="N156" s="520" t="str">
        <f>IF(M156="","",IF(VLOOKUP(M156,'G-3 Multipliers'!$L$3:$N$6,2,FALSE)=0,"Spatial Data Missing ⚠",VLOOKUP(M156,'G-3 Multipliers'!$L$3:$N$6,2,FALSE)))</f>
        <v/>
      </c>
      <c r="O156" s="524" t="str">
        <f>IF(M156="","",IF(VLOOKUP(M156,'G-3 Multipliers'!$L$3:$N$6,3,FALSE)=0,"Spatial Data Missing ⚠",VLOOKUP(M156,'G-3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1" t="str">
        <f t="shared" si="14"/>
        <v/>
      </c>
      <c r="V156" s="511" t="str">
        <f t="shared" si="15"/>
        <v/>
      </c>
      <c r="W156" s="511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5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1" t="str">
        <f>IF(P156="","",IF(P156='G-1 All Habitats'!$X$3,H156-S156-T156,"None"))</f>
        <v/>
      </c>
      <c r="AD156" s="252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3"/>
      <c r="F157" s="203"/>
      <c r="G157" s="250" t="str">
        <f>IFERROR(INDEX('G-1 All Habitats'!$B$3:$B$129,MATCH(F157,'G-1 All Habitats'!$A$3:$A$129,0)),"")</f>
        <v/>
      </c>
      <c r="H157" s="172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145"/>
      <c r="L157" s="499" t="str">
        <f>IFERROR(INDEX('G-8 Condition Look up'!$A$3:$H$130,MATCH(G157,'G-8 Condition Look up'!$A$3:$A$130,0),MATCH(K157,'G-8 Condition Look up'!$A$3:$H$3,0)),"")</f>
        <v/>
      </c>
      <c r="M157" s="154"/>
      <c r="N157" s="520" t="str">
        <f>IF(M157="","",IF(VLOOKUP(M157,'G-3 Multipliers'!$L$3:$N$6,2,FALSE)=0,"Spatial Data Missing ⚠",VLOOKUP(M157,'G-3 Multipliers'!$L$3:$N$6,2,FALSE)))</f>
        <v/>
      </c>
      <c r="O157" s="524" t="str">
        <f>IF(M157="","",IF(VLOOKUP(M157,'G-3 Multipliers'!$L$3:$N$6,3,FALSE)=0,"Spatial Data Missing ⚠",VLOOKUP(M157,'G-3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1" t="str">
        <f t="shared" si="14"/>
        <v/>
      </c>
      <c r="V157" s="511" t="str">
        <f t="shared" si="15"/>
        <v/>
      </c>
      <c r="W157" s="511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5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1" t="str">
        <f>IF(P157="","",IF(P157='G-1 All Habitats'!$X$3,H157-S157-T157,"None"))</f>
        <v/>
      </c>
      <c r="AD157" s="252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3"/>
      <c r="F158" s="203"/>
      <c r="G158" s="250" t="str">
        <f>IFERROR(INDEX('G-1 All Habitats'!$B$3:$B$129,MATCH(F158,'G-1 All Habitats'!$A$3:$A$129,0)),"")</f>
        <v/>
      </c>
      <c r="H158" s="172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145"/>
      <c r="L158" s="499" t="str">
        <f>IFERROR(INDEX('G-8 Condition Look up'!$A$3:$H$130,MATCH(G158,'G-8 Condition Look up'!$A$3:$A$130,0),MATCH(K158,'G-8 Condition Look up'!$A$3:$H$3,0)),"")</f>
        <v/>
      </c>
      <c r="M158" s="154"/>
      <c r="N158" s="520" t="str">
        <f>IF(M158="","",IF(VLOOKUP(M158,'G-3 Multipliers'!$L$3:$N$6,2,FALSE)=0,"Spatial Data Missing ⚠",VLOOKUP(M158,'G-3 Multipliers'!$L$3:$N$6,2,FALSE)))</f>
        <v/>
      </c>
      <c r="O158" s="524" t="str">
        <f>IF(M158="","",IF(VLOOKUP(M158,'G-3 Multipliers'!$L$3:$N$6,3,FALSE)=0,"Spatial Data Missing ⚠",VLOOKUP(M158,'G-3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1" t="str">
        <f t="shared" si="14"/>
        <v/>
      </c>
      <c r="V158" s="511" t="str">
        <f t="shared" si="15"/>
        <v/>
      </c>
      <c r="W158" s="511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5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1" t="str">
        <f>IF(P158="","",IF(P158='G-1 All Habitats'!$X$3,H158-S158-T158,"None"))</f>
        <v/>
      </c>
      <c r="AD158" s="252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3"/>
      <c r="F159" s="203"/>
      <c r="G159" s="250" t="str">
        <f>IFERROR(INDEX('G-1 All Habitats'!$B$3:$B$129,MATCH(F159,'G-1 All Habitats'!$A$3:$A$129,0)),"")</f>
        <v/>
      </c>
      <c r="H159" s="172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145"/>
      <c r="L159" s="499" t="str">
        <f>IFERROR(INDEX('G-8 Condition Look up'!$A$3:$H$130,MATCH(G159,'G-8 Condition Look up'!$A$3:$A$130,0),MATCH(K159,'G-8 Condition Look up'!$A$3:$H$3,0)),"")</f>
        <v/>
      </c>
      <c r="M159" s="154"/>
      <c r="N159" s="520" t="str">
        <f>IF(M159="","",IF(VLOOKUP(M159,'G-3 Multipliers'!$L$3:$N$6,2,FALSE)=0,"Spatial Data Missing ⚠",VLOOKUP(M159,'G-3 Multipliers'!$L$3:$N$6,2,FALSE)))</f>
        <v/>
      </c>
      <c r="O159" s="524" t="str">
        <f>IF(M159="","",IF(VLOOKUP(M159,'G-3 Multipliers'!$L$3:$N$6,3,FALSE)=0,"Spatial Data Missing ⚠",VLOOKUP(M159,'G-3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1" t="str">
        <f t="shared" si="14"/>
        <v/>
      </c>
      <c r="V159" s="511" t="str">
        <f t="shared" si="15"/>
        <v/>
      </c>
      <c r="W159" s="511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5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1" t="str">
        <f>IF(P159="","",IF(P159='G-1 All Habitats'!$X$3,H159-S159-T159,"None"))</f>
        <v/>
      </c>
      <c r="AD159" s="252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3"/>
      <c r="F160" s="203"/>
      <c r="G160" s="250" t="str">
        <f>IFERROR(INDEX('G-1 All Habitats'!$B$3:$B$129,MATCH(F160,'G-1 All Habitats'!$A$3:$A$129,0)),"")</f>
        <v/>
      </c>
      <c r="H160" s="172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145"/>
      <c r="L160" s="499" t="str">
        <f>IFERROR(INDEX('G-8 Condition Look up'!$A$3:$H$130,MATCH(G160,'G-8 Condition Look up'!$A$3:$A$130,0),MATCH(K160,'G-8 Condition Look up'!$A$3:$H$3,0)),"")</f>
        <v/>
      </c>
      <c r="M160" s="154"/>
      <c r="N160" s="520" t="str">
        <f>IF(M160="","",IF(VLOOKUP(M160,'G-3 Multipliers'!$L$3:$N$6,2,FALSE)=0,"Spatial Data Missing ⚠",VLOOKUP(M160,'G-3 Multipliers'!$L$3:$N$6,2,FALSE)))</f>
        <v/>
      </c>
      <c r="O160" s="524" t="str">
        <f>IF(M160="","",IF(VLOOKUP(M160,'G-3 Multipliers'!$L$3:$N$6,3,FALSE)=0,"Spatial Data Missing ⚠",VLOOKUP(M160,'G-3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1" t="str">
        <f t="shared" si="14"/>
        <v/>
      </c>
      <c r="V160" s="511" t="str">
        <f t="shared" si="15"/>
        <v/>
      </c>
      <c r="W160" s="511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5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1" t="str">
        <f>IF(P160="","",IF(P160='G-1 All Habitats'!$X$3,H160-S160-T160,"None"))</f>
        <v/>
      </c>
      <c r="AD160" s="252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3"/>
      <c r="F161" s="203"/>
      <c r="G161" s="250" t="str">
        <f>IFERROR(INDEX('G-1 All Habitats'!$B$3:$B$129,MATCH(F161,'G-1 All Habitats'!$A$3:$A$129,0)),"")</f>
        <v/>
      </c>
      <c r="H161" s="172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145"/>
      <c r="L161" s="499" t="str">
        <f>IFERROR(INDEX('G-8 Condition Look up'!$A$3:$H$130,MATCH(G161,'G-8 Condition Look up'!$A$3:$A$130,0),MATCH(K161,'G-8 Condition Look up'!$A$3:$H$3,0)),"")</f>
        <v/>
      </c>
      <c r="M161" s="154"/>
      <c r="N161" s="520" t="str">
        <f>IF(M161="","",IF(VLOOKUP(M161,'G-3 Multipliers'!$L$3:$N$6,2,FALSE)=0,"Spatial Data Missing ⚠",VLOOKUP(M161,'G-3 Multipliers'!$L$3:$N$6,2,FALSE)))</f>
        <v/>
      </c>
      <c r="O161" s="524" t="str">
        <f>IF(M161="","",IF(VLOOKUP(M161,'G-3 Multipliers'!$L$3:$N$6,3,FALSE)=0,"Spatial Data Missing ⚠",VLOOKUP(M161,'G-3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1" t="str">
        <f t="shared" si="14"/>
        <v/>
      </c>
      <c r="V161" s="511" t="str">
        <f t="shared" si="15"/>
        <v/>
      </c>
      <c r="W161" s="511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5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1" t="str">
        <f>IF(P161="","",IF(P161='G-1 All Habitats'!$X$3,H161-S161-T161,"None"))</f>
        <v/>
      </c>
      <c r="AD161" s="252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3"/>
      <c r="F162" s="203"/>
      <c r="G162" s="250" t="str">
        <f>IFERROR(INDEX('G-1 All Habitats'!$B$3:$B$129,MATCH(F162,'G-1 All Habitats'!$A$3:$A$129,0)),"")</f>
        <v/>
      </c>
      <c r="H162" s="172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145"/>
      <c r="L162" s="499" t="str">
        <f>IFERROR(INDEX('G-8 Condition Look up'!$A$3:$H$130,MATCH(G162,'G-8 Condition Look up'!$A$3:$A$130,0),MATCH(K162,'G-8 Condition Look up'!$A$3:$H$3,0)),"")</f>
        <v/>
      </c>
      <c r="M162" s="154"/>
      <c r="N162" s="520" t="str">
        <f>IF(M162="","",IF(VLOOKUP(M162,'G-3 Multipliers'!$L$3:$N$6,2,FALSE)=0,"Spatial Data Missing ⚠",VLOOKUP(M162,'G-3 Multipliers'!$L$3:$N$6,2,FALSE)))</f>
        <v/>
      </c>
      <c r="O162" s="524" t="str">
        <f>IF(M162="","",IF(VLOOKUP(M162,'G-3 Multipliers'!$L$3:$N$6,3,FALSE)=0,"Spatial Data Missing ⚠",VLOOKUP(M162,'G-3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1" t="str">
        <f t="shared" si="14"/>
        <v/>
      </c>
      <c r="V162" s="511" t="str">
        <f t="shared" si="15"/>
        <v/>
      </c>
      <c r="W162" s="511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5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1" t="str">
        <f>IF(P162="","",IF(P162='G-1 All Habitats'!$X$3,H162-S162-T162,"None"))</f>
        <v/>
      </c>
      <c r="AD162" s="252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3"/>
      <c r="F163" s="203"/>
      <c r="G163" s="250" t="str">
        <f>IFERROR(INDEX('G-1 All Habitats'!$B$3:$B$129,MATCH(F163,'G-1 All Habitats'!$A$3:$A$129,0)),"")</f>
        <v/>
      </c>
      <c r="H163" s="172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145"/>
      <c r="L163" s="499" t="str">
        <f>IFERROR(INDEX('G-8 Condition Look up'!$A$3:$H$130,MATCH(G163,'G-8 Condition Look up'!$A$3:$A$130,0),MATCH(K163,'G-8 Condition Look up'!$A$3:$H$3,0)),"")</f>
        <v/>
      </c>
      <c r="M163" s="154"/>
      <c r="N163" s="520" t="str">
        <f>IF(M163="","",IF(VLOOKUP(M163,'G-3 Multipliers'!$L$3:$N$6,2,FALSE)=0,"Spatial Data Missing ⚠",VLOOKUP(M163,'G-3 Multipliers'!$L$3:$N$6,2,FALSE)))</f>
        <v/>
      </c>
      <c r="O163" s="524" t="str">
        <f>IF(M163="","",IF(VLOOKUP(M163,'G-3 Multipliers'!$L$3:$N$6,3,FALSE)=0,"Spatial Data Missing ⚠",VLOOKUP(M163,'G-3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1" t="str">
        <f t="shared" si="14"/>
        <v/>
      </c>
      <c r="V163" s="511" t="str">
        <f t="shared" si="15"/>
        <v/>
      </c>
      <c r="W163" s="511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5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1" t="str">
        <f>IF(P163="","",IF(P163='G-1 All Habitats'!$X$3,H163-S163-T163,"None"))</f>
        <v/>
      </c>
      <c r="AD163" s="252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3"/>
      <c r="F164" s="203"/>
      <c r="G164" s="250" t="str">
        <f>IFERROR(INDEX('G-1 All Habitats'!$B$3:$B$129,MATCH(F164,'G-1 All Habitats'!$A$3:$A$129,0)),"")</f>
        <v/>
      </c>
      <c r="H164" s="172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145"/>
      <c r="L164" s="499" t="str">
        <f>IFERROR(INDEX('G-8 Condition Look up'!$A$3:$H$130,MATCH(G164,'G-8 Condition Look up'!$A$3:$A$130,0),MATCH(K164,'G-8 Condition Look up'!$A$3:$H$3,0)),"")</f>
        <v/>
      </c>
      <c r="M164" s="154"/>
      <c r="N164" s="520" t="str">
        <f>IF(M164="","",IF(VLOOKUP(M164,'G-3 Multipliers'!$L$3:$N$6,2,FALSE)=0,"Spatial Data Missing ⚠",VLOOKUP(M164,'G-3 Multipliers'!$L$3:$N$6,2,FALSE)))</f>
        <v/>
      </c>
      <c r="O164" s="524" t="str">
        <f>IF(M164="","",IF(VLOOKUP(M164,'G-3 Multipliers'!$L$3:$N$6,3,FALSE)=0,"Spatial Data Missing ⚠",VLOOKUP(M164,'G-3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1" t="str">
        <f t="shared" si="14"/>
        <v/>
      </c>
      <c r="V164" s="511" t="str">
        <f t="shared" si="15"/>
        <v/>
      </c>
      <c r="W164" s="511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5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1" t="str">
        <f>IF(P164="","",IF(P164='G-1 All Habitats'!$X$3,H164-S164-T164,"None"))</f>
        <v/>
      </c>
      <c r="AD164" s="252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3"/>
      <c r="F165" s="203"/>
      <c r="G165" s="250" t="str">
        <f>IFERROR(INDEX('G-1 All Habitats'!$B$3:$B$129,MATCH(F165,'G-1 All Habitats'!$A$3:$A$129,0)),"")</f>
        <v/>
      </c>
      <c r="H165" s="172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145"/>
      <c r="L165" s="499" t="str">
        <f>IFERROR(INDEX('G-8 Condition Look up'!$A$3:$H$130,MATCH(G165,'G-8 Condition Look up'!$A$3:$A$130,0),MATCH(K165,'G-8 Condition Look up'!$A$3:$H$3,0)),"")</f>
        <v/>
      </c>
      <c r="M165" s="154"/>
      <c r="N165" s="520" t="str">
        <f>IF(M165="","",IF(VLOOKUP(M165,'G-3 Multipliers'!$L$3:$N$6,2,FALSE)=0,"Spatial Data Missing ⚠",VLOOKUP(M165,'G-3 Multipliers'!$L$3:$N$6,2,FALSE)))</f>
        <v/>
      </c>
      <c r="O165" s="524" t="str">
        <f>IF(M165="","",IF(VLOOKUP(M165,'G-3 Multipliers'!$L$3:$N$6,3,FALSE)=0,"Spatial Data Missing ⚠",VLOOKUP(M165,'G-3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1" t="str">
        <f t="shared" si="14"/>
        <v/>
      </c>
      <c r="V165" s="511" t="str">
        <f t="shared" si="15"/>
        <v/>
      </c>
      <c r="W165" s="511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5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1" t="str">
        <f>IF(P165="","",IF(P165='G-1 All Habitats'!$X$3,H165-S165-T165,"None"))</f>
        <v/>
      </c>
      <c r="AD165" s="252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3"/>
      <c r="F166" s="203"/>
      <c r="G166" s="250" t="str">
        <f>IFERROR(INDEX('G-1 All Habitats'!$B$3:$B$129,MATCH(F166,'G-1 All Habitats'!$A$3:$A$129,0)),"")</f>
        <v/>
      </c>
      <c r="H166" s="172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145"/>
      <c r="L166" s="499" t="str">
        <f>IFERROR(INDEX('G-8 Condition Look up'!$A$3:$H$130,MATCH(G166,'G-8 Condition Look up'!$A$3:$A$130,0),MATCH(K166,'G-8 Condition Look up'!$A$3:$H$3,0)),"")</f>
        <v/>
      </c>
      <c r="M166" s="154"/>
      <c r="N166" s="520" t="str">
        <f>IF(M166="","",IF(VLOOKUP(M166,'G-3 Multipliers'!$L$3:$N$6,2,FALSE)=0,"Spatial Data Missing ⚠",VLOOKUP(M166,'G-3 Multipliers'!$L$3:$N$6,2,FALSE)))</f>
        <v/>
      </c>
      <c r="O166" s="524" t="str">
        <f>IF(M166="","",IF(VLOOKUP(M166,'G-3 Multipliers'!$L$3:$N$6,3,FALSE)=0,"Spatial Data Missing ⚠",VLOOKUP(M166,'G-3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1" t="str">
        <f t="shared" si="14"/>
        <v/>
      </c>
      <c r="V166" s="511" t="str">
        <f t="shared" si="15"/>
        <v/>
      </c>
      <c r="W166" s="511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5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1" t="str">
        <f>IF(P166="","",IF(P166='G-1 All Habitats'!$X$3,H166-S166-T166,"None"))</f>
        <v/>
      </c>
      <c r="AD166" s="252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3"/>
      <c r="F167" s="203"/>
      <c r="G167" s="250" t="str">
        <f>IFERROR(INDEX('G-1 All Habitats'!$B$3:$B$129,MATCH(F167,'G-1 All Habitats'!$A$3:$A$129,0)),"")</f>
        <v/>
      </c>
      <c r="H167" s="172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145"/>
      <c r="L167" s="499" t="str">
        <f>IFERROR(INDEX('G-8 Condition Look up'!$A$3:$H$130,MATCH(G167,'G-8 Condition Look up'!$A$3:$A$130,0),MATCH(K167,'G-8 Condition Look up'!$A$3:$H$3,0)),"")</f>
        <v/>
      </c>
      <c r="M167" s="154"/>
      <c r="N167" s="520" t="str">
        <f>IF(M167="","",IF(VLOOKUP(M167,'G-3 Multipliers'!$L$3:$N$6,2,FALSE)=0,"Spatial Data Missing ⚠",VLOOKUP(M167,'G-3 Multipliers'!$L$3:$N$6,2,FALSE)))</f>
        <v/>
      </c>
      <c r="O167" s="524" t="str">
        <f>IF(M167="","",IF(VLOOKUP(M167,'G-3 Multipliers'!$L$3:$N$6,3,FALSE)=0,"Spatial Data Missing ⚠",VLOOKUP(M167,'G-3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1" t="str">
        <f t="shared" si="14"/>
        <v/>
      </c>
      <c r="V167" s="511" t="str">
        <f t="shared" si="15"/>
        <v/>
      </c>
      <c r="W167" s="511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5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1" t="str">
        <f>IF(P167="","",IF(P167='G-1 All Habitats'!$X$3,H167-S167-T167,"None"))</f>
        <v/>
      </c>
      <c r="AD167" s="252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3"/>
      <c r="F168" s="203"/>
      <c r="G168" s="250" t="str">
        <f>IFERROR(INDEX('G-1 All Habitats'!$B$3:$B$129,MATCH(F168,'G-1 All Habitats'!$A$3:$A$129,0)),"")</f>
        <v/>
      </c>
      <c r="H168" s="172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145"/>
      <c r="L168" s="499" t="str">
        <f>IFERROR(INDEX('G-8 Condition Look up'!$A$3:$H$130,MATCH(G168,'G-8 Condition Look up'!$A$3:$A$130,0),MATCH(K168,'G-8 Condition Look up'!$A$3:$H$3,0)),"")</f>
        <v/>
      </c>
      <c r="M168" s="154"/>
      <c r="N168" s="520" t="str">
        <f>IF(M168="","",IF(VLOOKUP(M168,'G-3 Multipliers'!$L$3:$N$6,2,FALSE)=0,"Spatial Data Missing ⚠",VLOOKUP(M168,'G-3 Multipliers'!$L$3:$N$6,2,FALSE)))</f>
        <v/>
      </c>
      <c r="O168" s="524" t="str">
        <f>IF(M168="","",IF(VLOOKUP(M168,'G-3 Multipliers'!$L$3:$N$6,3,FALSE)=0,"Spatial Data Missing ⚠",VLOOKUP(M168,'G-3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1" t="str">
        <f t="shared" si="14"/>
        <v/>
      </c>
      <c r="V168" s="511" t="str">
        <f t="shared" si="15"/>
        <v/>
      </c>
      <c r="W168" s="511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5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1" t="str">
        <f>IF(P168="","",IF(P168='G-1 All Habitats'!$X$3,H168-S168-T168,"None"))</f>
        <v/>
      </c>
      <c r="AD168" s="252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3"/>
      <c r="F169" s="203"/>
      <c r="G169" s="250" t="str">
        <f>IFERROR(INDEX('G-1 All Habitats'!$B$3:$B$129,MATCH(F169,'G-1 All Habitats'!$A$3:$A$129,0)),"")</f>
        <v/>
      </c>
      <c r="H169" s="172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145"/>
      <c r="L169" s="499" t="str">
        <f>IFERROR(INDEX('G-8 Condition Look up'!$A$3:$H$130,MATCH(G169,'G-8 Condition Look up'!$A$3:$A$130,0),MATCH(K169,'G-8 Condition Look up'!$A$3:$H$3,0)),"")</f>
        <v/>
      </c>
      <c r="M169" s="154"/>
      <c r="N169" s="520" t="str">
        <f>IF(M169="","",IF(VLOOKUP(M169,'G-3 Multipliers'!$L$3:$N$6,2,FALSE)=0,"Spatial Data Missing ⚠",VLOOKUP(M169,'G-3 Multipliers'!$L$3:$N$6,2,FALSE)))</f>
        <v/>
      </c>
      <c r="O169" s="524" t="str">
        <f>IF(M169="","",IF(VLOOKUP(M169,'G-3 Multipliers'!$L$3:$N$6,3,FALSE)=0,"Spatial Data Missing ⚠",VLOOKUP(M169,'G-3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1" t="str">
        <f t="shared" si="14"/>
        <v/>
      </c>
      <c r="V169" s="511" t="str">
        <f t="shared" si="15"/>
        <v/>
      </c>
      <c r="W169" s="511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5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1" t="str">
        <f>IF(P169="","",IF(P169='G-1 All Habitats'!$X$3,H169-S169-T169,"None"))</f>
        <v/>
      </c>
      <c r="AD169" s="252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3"/>
      <c r="F170" s="203"/>
      <c r="G170" s="250" t="str">
        <f>IFERROR(INDEX('G-1 All Habitats'!$B$3:$B$129,MATCH(F170,'G-1 All Habitats'!$A$3:$A$129,0)),"")</f>
        <v/>
      </c>
      <c r="H170" s="172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145"/>
      <c r="L170" s="499" t="str">
        <f>IFERROR(INDEX('G-8 Condition Look up'!$A$3:$H$130,MATCH(G170,'G-8 Condition Look up'!$A$3:$A$130,0),MATCH(K170,'G-8 Condition Look up'!$A$3:$H$3,0)),"")</f>
        <v/>
      </c>
      <c r="M170" s="154"/>
      <c r="N170" s="520" t="str">
        <f>IF(M170="","",IF(VLOOKUP(M170,'G-3 Multipliers'!$L$3:$N$6,2,FALSE)=0,"Spatial Data Missing ⚠",VLOOKUP(M170,'G-3 Multipliers'!$L$3:$N$6,2,FALSE)))</f>
        <v/>
      </c>
      <c r="O170" s="524" t="str">
        <f>IF(M170="","",IF(VLOOKUP(M170,'G-3 Multipliers'!$L$3:$N$6,3,FALSE)=0,"Spatial Data Missing ⚠",VLOOKUP(M170,'G-3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1" t="str">
        <f t="shared" si="14"/>
        <v/>
      </c>
      <c r="V170" s="511" t="str">
        <f t="shared" si="15"/>
        <v/>
      </c>
      <c r="W170" s="511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5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1" t="str">
        <f>IF(P170="","",IF(P170='G-1 All Habitats'!$X$3,H170-S170-T170,"None"))</f>
        <v/>
      </c>
      <c r="AD170" s="252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3"/>
      <c r="F171" s="203"/>
      <c r="G171" s="250" t="str">
        <f>IFERROR(INDEX('G-1 All Habitats'!$B$3:$B$129,MATCH(F171,'G-1 All Habitats'!$A$3:$A$129,0)),"")</f>
        <v/>
      </c>
      <c r="H171" s="172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145"/>
      <c r="L171" s="499" t="str">
        <f>IFERROR(INDEX('G-8 Condition Look up'!$A$3:$H$130,MATCH(G171,'G-8 Condition Look up'!$A$3:$A$130,0),MATCH(K171,'G-8 Condition Look up'!$A$3:$H$3,0)),"")</f>
        <v/>
      </c>
      <c r="M171" s="154"/>
      <c r="N171" s="520" t="str">
        <f>IF(M171="","",IF(VLOOKUP(M171,'G-3 Multipliers'!$L$3:$N$6,2,FALSE)=0,"Spatial Data Missing ⚠",VLOOKUP(M171,'G-3 Multipliers'!$L$3:$N$6,2,FALSE)))</f>
        <v/>
      </c>
      <c r="O171" s="524" t="str">
        <f>IF(M171="","",IF(VLOOKUP(M171,'G-3 Multipliers'!$L$3:$N$6,3,FALSE)=0,"Spatial Data Missing ⚠",VLOOKUP(M171,'G-3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1" t="str">
        <f t="shared" si="14"/>
        <v/>
      </c>
      <c r="V171" s="511" t="str">
        <f t="shared" si="15"/>
        <v/>
      </c>
      <c r="W171" s="511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5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1" t="str">
        <f>IF(P171="","",IF(P171='G-1 All Habitats'!$X$3,H171-S171-T171,"None"))</f>
        <v/>
      </c>
      <c r="AD171" s="252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3"/>
      <c r="F172" s="203"/>
      <c r="G172" s="250" t="str">
        <f>IFERROR(INDEX('G-1 All Habitats'!$B$3:$B$129,MATCH(F172,'G-1 All Habitats'!$A$3:$A$129,0)),"")</f>
        <v/>
      </c>
      <c r="H172" s="172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145"/>
      <c r="L172" s="499" t="str">
        <f>IFERROR(INDEX('G-8 Condition Look up'!$A$3:$H$130,MATCH(G172,'G-8 Condition Look up'!$A$3:$A$130,0),MATCH(K172,'G-8 Condition Look up'!$A$3:$H$3,0)),"")</f>
        <v/>
      </c>
      <c r="M172" s="154"/>
      <c r="N172" s="520" t="str">
        <f>IF(M172="","",IF(VLOOKUP(M172,'G-3 Multipliers'!$L$3:$N$6,2,FALSE)=0,"Spatial Data Missing ⚠",VLOOKUP(M172,'G-3 Multipliers'!$L$3:$N$6,2,FALSE)))</f>
        <v/>
      </c>
      <c r="O172" s="524" t="str">
        <f>IF(M172="","",IF(VLOOKUP(M172,'G-3 Multipliers'!$L$3:$N$6,3,FALSE)=0,"Spatial Data Missing ⚠",VLOOKUP(M172,'G-3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1" t="str">
        <f t="shared" si="14"/>
        <v/>
      </c>
      <c r="V172" s="511" t="str">
        <f t="shared" si="15"/>
        <v/>
      </c>
      <c r="W172" s="511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5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1" t="str">
        <f>IF(P172="","",IF(P172='G-1 All Habitats'!$X$3,H172-S172-T172,"None"))</f>
        <v/>
      </c>
      <c r="AD172" s="252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3"/>
      <c r="F173" s="203"/>
      <c r="G173" s="250" t="str">
        <f>IFERROR(INDEX('G-1 All Habitats'!$B$3:$B$129,MATCH(F173,'G-1 All Habitats'!$A$3:$A$129,0)),"")</f>
        <v/>
      </c>
      <c r="H173" s="172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145"/>
      <c r="L173" s="499" t="str">
        <f>IFERROR(INDEX('G-8 Condition Look up'!$A$3:$H$130,MATCH(G173,'G-8 Condition Look up'!$A$3:$A$130,0),MATCH(K173,'G-8 Condition Look up'!$A$3:$H$3,0)),"")</f>
        <v/>
      </c>
      <c r="M173" s="154"/>
      <c r="N173" s="520" t="str">
        <f>IF(M173="","",IF(VLOOKUP(M173,'G-3 Multipliers'!$L$3:$N$6,2,FALSE)=0,"Spatial Data Missing ⚠",VLOOKUP(M173,'G-3 Multipliers'!$L$3:$N$6,2,FALSE)))</f>
        <v/>
      </c>
      <c r="O173" s="524" t="str">
        <f>IF(M173="","",IF(VLOOKUP(M173,'G-3 Multipliers'!$L$3:$N$6,3,FALSE)=0,"Spatial Data Missing ⚠",VLOOKUP(M173,'G-3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1" t="str">
        <f t="shared" si="14"/>
        <v/>
      </c>
      <c r="V173" s="511" t="str">
        <f t="shared" si="15"/>
        <v/>
      </c>
      <c r="W173" s="511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5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1" t="str">
        <f>IF(P173="","",IF(P173='G-1 All Habitats'!$X$3,H173-S173-T173,"None"))</f>
        <v/>
      </c>
      <c r="AD173" s="252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3"/>
      <c r="F174" s="203"/>
      <c r="G174" s="250" t="str">
        <f>IFERROR(INDEX('G-1 All Habitats'!$B$3:$B$129,MATCH(F174,'G-1 All Habitats'!$A$3:$A$129,0)),"")</f>
        <v/>
      </c>
      <c r="H174" s="172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145"/>
      <c r="L174" s="499" t="str">
        <f>IFERROR(INDEX('G-8 Condition Look up'!$A$3:$H$130,MATCH(G174,'G-8 Condition Look up'!$A$3:$A$130,0),MATCH(K174,'G-8 Condition Look up'!$A$3:$H$3,0)),"")</f>
        <v/>
      </c>
      <c r="M174" s="154"/>
      <c r="N174" s="520" t="str">
        <f>IF(M174="","",IF(VLOOKUP(M174,'G-3 Multipliers'!$L$3:$N$6,2,FALSE)=0,"Spatial Data Missing ⚠",VLOOKUP(M174,'G-3 Multipliers'!$L$3:$N$6,2,FALSE)))</f>
        <v/>
      </c>
      <c r="O174" s="524" t="str">
        <f>IF(M174="","",IF(VLOOKUP(M174,'G-3 Multipliers'!$L$3:$N$6,3,FALSE)=0,"Spatial Data Missing ⚠",VLOOKUP(M174,'G-3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1" t="str">
        <f t="shared" si="14"/>
        <v/>
      </c>
      <c r="V174" s="511" t="str">
        <f t="shared" si="15"/>
        <v/>
      </c>
      <c r="W174" s="511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5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1" t="str">
        <f>IF(P174="","",IF(P174='G-1 All Habitats'!$X$3,H174-S174-T174,"None"))</f>
        <v/>
      </c>
      <c r="AD174" s="252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3"/>
      <c r="F175" s="203"/>
      <c r="G175" s="250" t="str">
        <f>IFERROR(INDEX('G-1 All Habitats'!$B$3:$B$129,MATCH(F175,'G-1 All Habitats'!$A$3:$A$129,0)),"")</f>
        <v/>
      </c>
      <c r="H175" s="172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145"/>
      <c r="L175" s="499" t="str">
        <f>IFERROR(INDEX('G-8 Condition Look up'!$A$3:$H$130,MATCH(G175,'G-8 Condition Look up'!$A$3:$A$130,0),MATCH(K175,'G-8 Condition Look up'!$A$3:$H$3,0)),"")</f>
        <v/>
      </c>
      <c r="M175" s="154"/>
      <c r="N175" s="520" t="str">
        <f>IF(M175="","",IF(VLOOKUP(M175,'G-3 Multipliers'!$L$3:$N$6,2,FALSE)=0,"Spatial Data Missing ⚠",VLOOKUP(M175,'G-3 Multipliers'!$L$3:$N$6,2,FALSE)))</f>
        <v/>
      </c>
      <c r="O175" s="524" t="str">
        <f>IF(M175="","",IF(VLOOKUP(M175,'G-3 Multipliers'!$L$3:$N$6,3,FALSE)=0,"Spatial Data Missing ⚠",VLOOKUP(M175,'G-3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1" t="str">
        <f t="shared" si="14"/>
        <v/>
      </c>
      <c r="V175" s="511" t="str">
        <f t="shared" si="15"/>
        <v/>
      </c>
      <c r="W175" s="511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5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1" t="str">
        <f>IF(P175="","",IF(P175='G-1 All Habitats'!$X$3,H175-S175-T175,"None"))</f>
        <v/>
      </c>
      <c r="AD175" s="252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3"/>
      <c r="F176" s="203"/>
      <c r="G176" s="250" t="str">
        <f>IFERROR(INDEX('G-1 All Habitats'!$B$3:$B$129,MATCH(F176,'G-1 All Habitats'!$A$3:$A$129,0)),"")</f>
        <v/>
      </c>
      <c r="H176" s="172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145"/>
      <c r="L176" s="499" t="str">
        <f>IFERROR(INDEX('G-8 Condition Look up'!$A$3:$H$130,MATCH(G176,'G-8 Condition Look up'!$A$3:$A$130,0),MATCH(K176,'G-8 Condition Look up'!$A$3:$H$3,0)),"")</f>
        <v/>
      </c>
      <c r="M176" s="154"/>
      <c r="N176" s="520" t="str">
        <f>IF(M176="","",IF(VLOOKUP(M176,'G-3 Multipliers'!$L$3:$N$6,2,FALSE)=0,"Spatial Data Missing ⚠",VLOOKUP(M176,'G-3 Multipliers'!$L$3:$N$6,2,FALSE)))</f>
        <v/>
      </c>
      <c r="O176" s="524" t="str">
        <f>IF(M176="","",IF(VLOOKUP(M176,'G-3 Multipliers'!$L$3:$N$6,3,FALSE)=0,"Spatial Data Missing ⚠",VLOOKUP(M176,'G-3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1" t="str">
        <f t="shared" si="14"/>
        <v/>
      </c>
      <c r="V176" s="511" t="str">
        <f t="shared" si="15"/>
        <v/>
      </c>
      <c r="W176" s="511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5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1" t="str">
        <f>IF(P176="","",IF(P176='G-1 All Habitats'!$X$3,H176-S176-T176,"None"))</f>
        <v/>
      </c>
      <c r="AD176" s="252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3"/>
      <c r="F177" s="203"/>
      <c r="G177" s="250" t="str">
        <f>IFERROR(INDEX('G-1 All Habitats'!$B$3:$B$129,MATCH(F177,'G-1 All Habitats'!$A$3:$A$129,0)),"")</f>
        <v/>
      </c>
      <c r="H177" s="172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145"/>
      <c r="L177" s="499" t="str">
        <f>IFERROR(INDEX('G-8 Condition Look up'!$A$3:$H$130,MATCH(G177,'G-8 Condition Look up'!$A$3:$A$130,0),MATCH(K177,'G-8 Condition Look up'!$A$3:$H$3,0)),"")</f>
        <v/>
      </c>
      <c r="M177" s="154"/>
      <c r="N177" s="520" t="str">
        <f>IF(M177="","",IF(VLOOKUP(M177,'G-3 Multipliers'!$L$3:$N$6,2,FALSE)=0,"Spatial Data Missing ⚠",VLOOKUP(M177,'G-3 Multipliers'!$L$3:$N$6,2,FALSE)))</f>
        <v/>
      </c>
      <c r="O177" s="524" t="str">
        <f>IF(M177="","",IF(VLOOKUP(M177,'G-3 Multipliers'!$L$3:$N$6,3,FALSE)=0,"Spatial Data Missing ⚠",VLOOKUP(M177,'G-3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1" t="str">
        <f t="shared" si="14"/>
        <v/>
      </c>
      <c r="V177" s="511" t="str">
        <f t="shared" si="15"/>
        <v/>
      </c>
      <c r="W177" s="511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5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1" t="str">
        <f>IF(P177="","",IF(P177='G-1 All Habitats'!$X$3,H177-S177-T177,"None"))</f>
        <v/>
      </c>
      <c r="AD177" s="252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3"/>
      <c r="F178" s="203"/>
      <c r="G178" s="250" t="str">
        <f>IFERROR(INDEX('G-1 All Habitats'!$B$3:$B$129,MATCH(F178,'G-1 All Habitats'!$A$3:$A$129,0)),"")</f>
        <v/>
      </c>
      <c r="H178" s="172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145"/>
      <c r="L178" s="499" t="str">
        <f>IFERROR(INDEX('G-8 Condition Look up'!$A$3:$H$130,MATCH(G178,'G-8 Condition Look up'!$A$3:$A$130,0),MATCH(K178,'G-8 Condition Look up'!$A$3:$H$3,0)),"")</f>
        <v/>
      </c>
      <c r="M178" s="154"/>
      <c r="N178" s="520" t="str">
        <f>IF(M178="","",IF(VLOOKUP(M178,'G-3 Multipliers'!$L$3:$N$6,2,FALSE)=0,"Spatial Data Missing ⚠",VLOOKUP(M178,'G-3 Multipliers'!$L$3:$N$6,2,FALSE)))</f>
        <v/>
      </c>
      <c r="O178" s="524" t="str">
        <f>IF(M178="","",IF(VLOOKUP(M178,'G-3 Multipliers'!$L$3:$N$6,3,FALSE)=0,"Spatial Data Missing ⚠",VLOOKUP(M178,'G-3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1" t="str">
        <f t="shared" si="14"/>
        <v/>
      </c>
      <c r="V178" s="511" t="str">
        <f t="shared" si="15"/>
        <v/>
      </c>
      <c r="W178" s="511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5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1" t="str">
        <f>IF(P178="","",IF(P178='G-1 All Habitats'!$X$3,H178-S178-T178,"None"))</f>
        <v/>
      </c>
      <c r="AD178" s="252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3"/>
      <c r="F179" s="203"/>
      <c r="G179" s="250" t="str">
        <f>IFERROR(INDEX('G-1 All Habitats'!$B$3:$B$129,MATCH(F179,'G-1 All Habitats'!$A$3:$A$129,0)),"")</f>
        <v/>
      </c>
      <c r="H179" s="172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145"/>
      <c r="L179" s="499" t="str">
        <f>IFERROR(INDEX('G-8 Condition Look up'!$A$3:$H$130,MATCH(G179,'G-8 Condition Look up'!$A$3:$A$130,0),MATCH(K179,'G-8 Condition Look up'!$A$3:$H$3,0)),"")</f>
        <v/>
      </c>
      <c r="M179" s="154"/>
      <c r="N179" s="520" t="str">
        <f>IF(M179="","",IF(VLOOKUP(M179,'G-3 Multipliers'!$L$3:$N$6,2,FALSE)=0,"Spatial Data Missing ⚠",VLOOKUP(M179,'G-3 Multipliers'!$L$3:$N$6,2,FALSE)))</f>
        <v/>
      </c>
      <c r="O179" s="524" t="str">
        <f>IF(M179="","",IF(VLOOKUP(M179,'G-3 Multipliers'!$L$3:$N$6,3,FALSE)=0,"Spatial Data Missing ⚠",VLOOKUP(M179,'G-3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1" t="str">
        <f t="shared" si="14"/>
        <v/>
      </c>
      <c r="V179" s="511" t="str">
        <f t="shared" si="15"/>
        <v/>
      </c>
      <c r="W179" s="511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5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1" t="str">
        <f>IF(P179="","",IF(P179='G-1 All Habitats'!$X$3,H179-S179-T179,"None"))</f>
        <v/>
      </c>
      <c r="AD179" s="252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3"/>
      <c r="F180" s="203"/>
      <c r="G180" s="250" t="str">
        <f>IFERROR(INDEX('G-1 All Habitats'!$B$3:$B$129,MATCH(F180,'G-1 All Habitats'!$A$3:$A$129,0)),"")</f>
        <v/>
      </c>
      <c r="H180" s="172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145"/>
      <c r="L180" s="499" t="str">
        <f>IFERROR(INDEX('G-8 Condition Look up'!$A$3:$H$130,MATCH(G180,'G-8 Condition Look up'!$A$3:$A$130,0),MATCH(K180,'G-8 Condition Look up'!$A$3:$H$3,0)),"")</f>
        <v/>
      </c>
      <c r="M180" s="154"/>
      <c r="N180" s="520" t="str">
        <f>IF(M180="","",IF(VLOOKUP(M180,'G-3 Multipliers'!$L$3:$N$6,2,FALSE)=0,"Spatial Data Missing ⚠",VLOOKUP(M180,'G-3 Multipliers'!$L$3:$N$6,2,FALSE)))</f>
        <v/>
      </c>
      <c r="O180" s="524" t="str">
        <f>IF(M180="","",IF(VLOOKUP(M180,'G-3 Multipliers'!$L$3:$N$6,3,FALSE)=0,"Spatial Data Missing ⚠",VLOOKUP(M180,'G-3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1" t="str">
        <f t="shared" si="14"/>
        <v/>
      </c>
      <c r="V180" s="511" t="str">
        <f t="shared" si="15"/>
        <v/>
      </c>
      <c r="W180" s="511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5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1" t="str">
        <f>IF(P180="","",IF(P180='G-1 All Habitats'!$X$3,H180-S180-T180,"None"))</f>
        <v/>
      </c>
      <c r="AD180" s="252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3"/>
      <c r="F181" s="203"/>
      <c r="G181" s="250" t="str">
        <f>IFERROR(INDEX('G-1 All Habitats'!$B$3:$B$129,MATCH(F181,'G-1 All Habitats'!$A$3:$A$129,0)),"")</f>
        <v/>
      </c>
      <c r="H181" s="172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145"/>
      <c r="L181" s="499" t="str">
        <f>IFERROR(INDEX('G-8 Condition Look up'!$A$3:$H$130,MATCH(G181,'G-8 Condition Look up'!$A$3:$A$130,0),MATCH(K181,'G-8 Condition Look up'!$A$3:$H$3,0)),"")</f>
        <v/>
      </c>
      <c r="M181" s="154"/>
      <c r="N181" s="520" t="str">
        <f>IF(M181="","",IF(VLOOKUP(M181,'G-3 Multipliers'!$L$3:$N$6,2,FALSE)=0,"Spatial Data Missing ⚠",VLOOKUP(M181,'G-3 Multipliers'!$L$3:$N$6,2,FALSE)))</f>
        <v/>
      </c>
      <c r="O181" s="524" t="str">
        <f>IF(M181="","",IF(VLOOKUP(M181,'G-3 Multipliers'!$L$3:$N$6,3,FALSE)=0,"Spatial Data Missing ⚠",VLOOKUP(M181,'G-3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1" t="str">
        <f t="shared" si="14"/>
        <v/>
      </c>
      <c r="V181" s="511" t="str">
        <f t="shared" si="15"/>
        <v/>
      </c>
      <c r="W181" s="511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5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1" t="str">
        <f>IF(P181="","",IF(P181='G-1 All Habitats'!$X$3,H181-S181-T181,"None"))</f>
        <v/>
      </c>
      <c r="AD181" s="252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3"/>
      <c r="F182" s="203"/>
      <c r="G182" s="250" t="str">
        <f>IFERROR(INDEX('G-1 All Habitats'!$B$3:$B$129,MATCH(F182,'G-1 All Habitats'!$A$3:$A$129,0)),"")</f>
        <v/>
      </c>
      <c r="H182" s="172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145"/>
      <c r="L182" s="499" t="str">
        <f>IFERROR(INDEX('G-8 Condition Look up'!$A$3:$H$130,MATCH(G182,'G-8 Condition Look up'!$A$3:$A$130,0),MATCH(K182,'G-8 Condition Look up'!$A$3:$H$3,0)),"")</f>
        <v/>
      </c>
      <c r="M182" s="154"/>
      <c r="N182" s="520" t="str">
        <f>IF(M182="","",IF(VLOOKUP(M182,'G-3 Multipliers'!$L$3:$N$6,2,FALSE)=0,"Spatial Data Missing ⚠",VLOOKUP(M182,'G-3 Multipliers'!$L$3:$N$6,2,FALSE)))</f>
        <v/>
      </c>
      <c r="O182" s="524" t="str">
        <f>IF(M182="","",IF(VLOOKUP(M182,'G-3 Multipliers'!$L$3:$N$6,3,FALSE)=0,"Spatial Data Missing ⚠",VLOOKUP(M182,'G-3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1" t="str">
        <f t="shared" si="14"/>
        <v/>
      </c>
      <c r="V182" s="511" t="str">
        <f t="shared" si="15"/>
        <v/>
      </c>
      <c r="W182" s="511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5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1" t="str">
        <f>IF(P182="","",IF(P182='G-1 All Habitats'!$X$3,H182-S182-T182,"None"))</f>
        <v/>
      </c>
      <c r="AD182" s="252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3"/>
      <c r="F183" s="203"/>
      <c r="G183" s="250" t="str">
        <f>IFERROR(INDEX('G-1 All Habitats'!$B$3:$B$129,MATCH(F183,'G-1 All Habitats'!$A$3:$A$129,0)),"")</f>
        <v/>
      </c>
      <c r="H183" s="172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145"/>
      <c r="L183" s="499" t="str">
        <f>IFERROR(INDEX('G-8 Condition Look up'!$A$3:$H$130,MATCH(G183,'G-8 Condition Look up'!$A$3:$A$130,0),MATCH(K183,'G-8 Condition Look up'!$A$3:$H$3,0)),"")</f>
        <v/>
      </c>
      <c r="M183" s="154"/>
      <c r="N183" s="520" t="str">
        <f>IF(M183="","",IF(VLOOKUP(M183,'G-3 Multipliers'!$L$3:$N$6,2,FALSE)=0,"Spatial Data Missing ⚠",VLOOKUP(M183,'G-3 Multipliers'!$L$3:$N$6,2,FALSE)))</f>
        <v/>
      </c>
      <c r="O183" s="524" t="str">
        <f>IF(M183="","",IF(VLOOKUP(M183,'G-3 Multipliers'!$L$3:$N$6,3,FALSE)=0,"Spatial Data Missing ⚠",VLOOKUP(M183,'G-3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1" t="str">
        <f t="shared" si="14"/>
        <v/>
      </c>
      <c r="V183" s="511" t="str">
        <f t="shared" si="15"/>
        <v/>
      </c>
      <c r="W183" s="511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5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1" t="str">
        <f>IF(P183="","",IF(P183='G-1 All Habitats'!$X$3,H183-S183-T183,"None"))</f>
        <v/>
      </c>
      <c r="AD183" s="252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3"/>
      <c r="F184" s="203"/>
      <c r="G184" s="250" t="str">
        <f>IFERROR(INDEX('G-1 All Habitats'!$B$3:$B$129,MATCH(F184,'G-1 All Habitats'!$A$3:$A$129,0)),"")</f>
        <v/>
      </c>
      <c r="H184" s="172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145"/>
      <c r="L184" s="499" t="str">
        <f>IFERROR(INDEX('G-8 Condition Look up'!$A$3:$H$130,MATCH(G184,'G-8 Condition Look up'!$A$3:$A$130,0),MATCH(K184,'G-8 Condition Look up'!$A$3:$H$3,0)),"")</f>
        <v/>
      </c>
      <c r="M184" s="154"/>
      <c r="N184" s="520" t="str">
        <f>IF(M184="","",IF(VLOOKUP(M184,'G-3 Multipliers'!$L$3:$N$6,2,FALSE)=0,"Spatial Data Missing ⚠",VLOOKUP(M184,'G-3 Multipliers'!$L$3:$N$6,2,FALSE)))</f>
        <v/>
      </c>
      <c r="O184" s="524" t="str">
        <f>IF(M184="","",IF(VLOOKUP(M184,'G-3 Multipliers'!$L$3:$N$6,3,FALSE)=0,"Spatial Data Missing ⚠",VLOOKUP(M184,'G-3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1" t="str">
        <f t="shared" si="14"/>
        <v/>
      </c>
      <c r="V184" s="511" t="str">
        <f t="shared" si="15"/>
        <v/>
      </c>
      <c r="W184" s="511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5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1" t="str">
        <f>IF(P184="","",IF(P184='G-1 All Habitats'!$X$3,H184-S184-T184,"None"))</f>
        <v/>
      </c>
      <c r="AD184" s="252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3"/>
      <c r="F185" s="203"/>
      <c r="G185" s="250" t="str">
        <f>IFERROR(INDEX('G-1 All Habitats'!$B$3:$B$129,MATCH(F185,'G-1 All Habitats'!$A$3:$A$129,0)),"")</f>
        <v/>
      </c>
      <c r="H185" s="172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145"/>
      <c r="L185" s="499" t="str">
        <f>IFERROR(INDEX('G-8 Condition Look up'!$A$3:$H$130,MATCH(G185,'G-8 Condition Look up'!$A$3:$A$130,0),MATCH(K185,'G-8 Condition Look up'!$A$3:$H$3,0)),"")</f>
        <v/>
      </c>
      <c r="M185" s="154"/>
      <c r="N185" s="520" t="str">
        <f>IF(M185="","",IF(VLOOKUP(M185,'G-3 Multipliers'!$L$3:$N$6,2,FALSE)=0,"Spatial Data Missing ⚠",VLOOKUP(M185,'G-3 Multipliers'!$L$3:$N$6,2,FALSE)))</f>
        <v/>
      </c>
      <c r="O185" s="524" t="str">
        <f>IF(M185="","",IF(VLOOKUP(M185,'G-3 Multipliers'!$L$3:$N$6,3,FALSE)=0,"Spatial Data Missing ⚠",VLOOKUP(M185,'G-3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1" t="str">
        <f t="shared" si="14"/>
        <v/>
      </c>
      <c r="V185" s="511" t="str">
        <f t="shared" si="15"/>
        <v/>
      </c>
      <c r="W185" s="511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5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1" t="str">
        <f>IF(P185="","",IF(P185='G-1 All Habitats'!$X$3,H185-S185-T185,"None"))</f>
        <v/>
      </c>
      <c r="AD185" s="252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3"/>
      <c r="F186" s="203"/>
      <c r="G186" s="250" t="str">
        <f>IFERROR(INDEX('G-1 All Habitats'!$B$3:$B$129,MATCH(F186,'G-1 All Habitats'!$A$3:$A$129,0)),"")</f>
        <v/>
      </c>
      <c r="H186" s="172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145"/>
      <c r="L186" s="499" t="str">
        <f>IFERROR(INDEX('G-8 Condition Look up'!$A$3:$H$130,MATCH(G186,'G-8 Condition Look up'!$A$3:$A$130,0),MATCH(K186,'G-8 Condition Look up'!$A$3:$H$3,0)),"")</f>
        <v/>
      </c>
      <c r="M186" s="154"/>
      <c r="N186" s="520" t="str">
        <f>IF(M186="","",IF(VLOOKUP(M186,'G-3 Multipliers'!$L$3:$N$6,2,FALSE)=0,"Spatial Data Missing ⚠",VLOOKUP(M186,'G-3 Multipliers'!$L$3:$N$6,2,FALSE)))</f>
        <v/>
      </c>
      <c r="O186" s="524" t="str">
        <f>IF(M186="","",IF(VLOOKUP(M186,'G-3 Multipliers'!$L$3:$N$6,3,FALSE)=0,"Spatial Data Missing ⚠",VLOOKUP(M186,'G-3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1" t="str">
        <f t="shared" si="14"/>
        <v/>
      </c>
      <c r="V186" s="511" t="str">
        <f t="shared" si="15"/>
        <v/>
      </c>
      <c r="W186" s="511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5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1" t="str">
        <f>IF(P186="","",IF(P186='G-1 All Habitats'!$X$3,H186-S186-T186,"None"))</f>
        <v/>
      </c>
      <c r="AD186" s="252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3"/>
      <c r="F187" s="203"/>
      <c r="G187" s="250" t="str">
        <f>IFERROR(INDEX('G-1 All Habitats'!$B$3:$B$129,MATCH(F187,'G-1 All Habitats'!$A$3:$A$129,0)),"")</f>
        <v/>
      </c>
      <c r="H187" s="172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145"/>
      <c r="L187" s="499" t="str">
        <f>IFERROR(INDEX('G-8 Condition Look up'!$A$3:$H$130,MATCH(G187,'G-8 Condition Look up'!$A$3:$A$130,0),MATCH(K187,'G-8 Condition Look up'!$A$3:$H$3,0)),"")</f>
        <v/>
      </c>
      <c r="M187" s="154"/>
      <c r="N187" s="520" t="str">
        <f>IF(M187="","",IF(VLOOKUP(M187,'G-3 Multipliers'!$L$3:$N$6,2,FALSE)=0,"Spatial Data Missing ⚠",VLOOKUP(M187,'G-3 Multipliers'!$L$3:$N$6,2,FALSE)))</f>
        <v/>
      </c>
      <c r="O187" s="524" t="str">
        <f>IF(M187="","",IF(VLOOKUP(M187,'G-3 Multipliers'!$L$3:$N$6,3,FALSE)=0,"Spatial Data Missing ⚠",VLOOKUP(M187,'G-3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1" t="str">
        <f t="shared" si="14"/>
        <v/>
      </c>
      <c r="V187" s="511" t="str">
        <f t="shared" si="15"/>
        <v/>
      </c>
      <c r="W187" s="511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5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1" t="str">
        <f>IF(P187="","",IF(P187='G-1 All Habitats'!$X$3,H187-S187-T187,"None"))</f>
        <v/>
      </c>
      <c r="AD187" s="252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3"/>
      <c r="F188" s="203"/>
      <c r="G188" s="250" t="str">
        <f>IFERROR(INDEX('G-1 All Habitats'!$B$3:$B$129,MATCH(F188,'G-1 All Habitats'!$A$3:$A$129,0)),"")</f>
        <v/>
      </c>
      <c r="H188" s="172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145"/>
      <c r="L188" s="499" t="str">
        <f>IFERROR(INDEX('G-8 Condition Look up'!$A$3:$H$130,MATCH(G188,'G-8 Condition Look up'!$A$3:$A$130,0),MATCH(K188,'G-8 Condition Look up'!$A$3:$H$3,0)),"")</f>
        <v/>
      </c>
      <c r="M188" s="154"/>
      <c r="N188" s="520" t="str">
        <f>IF(M188="","",IF(VLOOKUP(M188,'G-3 Multipliers'!$L$3:$N$6,2,FALSE)=0,"Spatial Data Missing ⚠",VLOOKUP(M188,'G-3 Multipliers'!$L$3:$N$6,2,FALSE)))</f>
        <v/>
      </c>
      <c r="O188" s="524" t="str">
        <f>IF(M188="","",IF(VLOOKUP(M188,'G-3 Multipliers'!$L$3:$N$6,3,FALSE)=0,"Spatial Data Missing ⚠",VLOOKUP(M188,'G-3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1" t="str">
        <f t="shared" si="14"/>
        <v/>
      </c>
      <c r="V188" s="511" t="str">
        <f t="shared" si="15"/>
        <v/>
      </c>
      <c r="W188" s="511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5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1" t="str">
        <f>IF(P188="","",IF(P188='G-1 All Habitats'!$X$3,H188-S188-T188,"None"))</f>
        <v/>
      </c>
      <c r="AD188" s="252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3"/>
      <c r="F189" s="203"/>
      <c r="G189" s="250" t="str">
        <f>IFERROR(INDEX('G-1 All Habitats'!$B$3:$B$129,MATCH(F189,'G-1 All Habitats'!$A$3:$A$129,0)),"")</f>
        <v/>
      </c>
      <c r="H189" s="172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145"/>
      <c r="L189" s="499" t="str">
        <f>IFERROR(INDEX('G-8 Condition Look up'!$A$3:$H$130,MATCH(G189,'G-8 Condition Look up'!$A$3:$A$130,0),MATCH(K189,'G-8 Condition Look up'!$A$3:$H$3,0)),"")</f>
        <v/>
      </c>
      <c r="M189" s="154"/>
      <c r="N189" s="520" t="str">
        <f>IF(M189="","",IF(VLOOKUP(M189,'G-3 Multipliers'!$L$3:$N$6,2,FALSE)=0,"Spatial Data Missing ⚠",VLOOKUP(M189,'G-3 Multipliers'!$L$3:$N$6,2,FALSE)))</f>
        <v/>
      </c>
      <c r="O189" s="524" t="str">
        <f>IF(M189="","",IF(VLOOKUP(M189,'G-3 Multipliers'!$L$3:$N$6,3,FALSE)=0,"Spatial Data Missing ⚠",VLOOKUP(M189,'G-3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1" t="str">
        <f t="shared" si="14"/>
        <v/>
      </c>
      <c r="V189" s="511" t="str">
        <f t="shared" si="15"/>
        <v/>
      </c>
      <c r="W189" s="511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5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1" t="str">
        <f>IF(P189="","",IF(P189='G-1 All Habitats'!$X$3,H189-S189-T189,"None"))</f>
        <v/>
      </c>
      <c r="AD189" s="252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3"/>
      <c r="F190" s="203"/>
      <c r="G190" s="250" t="str">
        <f>IFERROR(INDEX('G-1 All Habitats'!$B$3:$B$129,MATCH(F190,'G-1 All Habitats'!$A$3:$A$129,0)),"")</f>
        <v/>
      </c>
      <c r="H190" s="172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145"/>
      <c r="L190" s="499" t="str">
        <f>IFERROR(INDEX('G-8 Condition Look up'!$A$3:$H$130,MATCH(G190,'G-8 Condition Look up'!$A$3:$A$130,0),MATCH(K190,'G-8 Condition Look up'!$A$3:$H$3,0)),"")</f>
        <v/>
      </c>
      <c r="M190" s="154"/>
      <c r="N190" s="520" t="str">
        <f>IF(M190="","",IF(VLOOKUP(M190,'G-3 Multipliers'!$L$3:$N$6,2,FALSE)=0,"Spatial Data Missing ⚠",VLOOKUP(M190,'G-3 Multipliers'!$L$3:$N$6,2,FALSE)))</f>
        <v/>
      </c>
      <c r="O190" s="524" t="str">
        <f>IF(M190="","",IF(VLOOKUP(M190,'G-3 Multipliers'!$L$3:$N$6,3,FALSE)=0,"Spatial Data Missing ⚠",VLOOKUP(M190,'G-3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1" t="str">
        <f t="shared" si="14"/>
        <v/>
      </c>
      <c r="V190" s="511" t="str">
        <f t="shared" si="15"/>
        <v/>
      </c>
      <c r="W190" s="511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5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1" t="str">
        <f>IF(P190="","",IF(P190='G-1 All Habitats'!$X$3,H190-S190-T190,"None"))</f>
        <v/>
      </c>
      <c r="AD190" s="252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3"/>
      <c r="F191" s="203"/>
      <c r="G191" s="250" t="str">
        <f>IFERROR(INDEX('G-1 All Habitats'!$B$3:$B$129,MATCH(F191,'G-1 All Habitats'!$A$3:$A$129,0)),"")</f>
        <v/>
      </c>
      <c r="H191" s="172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145"/>
      <c r="L191" s="499" t="str">
        <f>IFERROR(INDEX('G-8 Condition Look up'!$A$3:$H$130,MATCH(G191,'G-8 Condition Look up'!$A$3:$A$130,0),MATCH(K191,'G-8 Condition Look up'!$A$3:$H$3,0)),"")</f>
        <v/>
      </c>
      <c r="M191" s="154"/>
      <c r="N191" s="520" t="str">
        <f>IF(M191="","",IF(VLOOKUP(M191,'G-3 Multipliers'!$L$3:$N$6,2,FALSE)=0,"Spatial Data Missing ⚠",VLOOKUP(M191,'G-3 Multipliers'!$L$3:$N$6,2,FALSE)))</f>
        <v/>
      </c>
      <c r="O191" s="524" t="str">
        <f>IF(M191="","",IF(VLOOKUP(M191,'G-3 Multipliers'!$L$3:$N$6,3,FALSE)=0,"Spatial Data Missing ⚠",VLOOKUP(M191,'G-3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1" t="str">
        <f t="shared" si="14"/>
        <v/>
      </c>
      <c r="V191" s="511" t="str">
        <f t="shared" si="15"/>
        <v/>
      </c>
      <c r="W191" s="511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5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1" t="str">
        <f>IF(P191="","",IF(P191='G-1 All Habitats'!$X$3,H191-S191-T191,"None"))</f>
        <v/>
      </c>
      <c r="AD191" s="252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3"/>
      <c r="F192" s="203"/>
      <c r="G192" s="250" t="str">
        <f>IFERROR(INDEX('G-1 All Habitats'!$B$3:$B$129,MATCH(F192,'G-1 All Habitats'!$A$3:$A$129,0)),"")</f>
        <v/>
      </c>
      <c r="H192" s="172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145"/>
      <c r="L192" s="499" t="str">
        <f>IFERROR(INDEX('G-8 Condition Look up'!$A$3:$H$130,MATCH(G192,'G-8 Condition Look up'!$A$3:$A$130,0),MATCH(K192,'G-8 Condition Look up'!$A$3:$H$3,0)),"")</f>
        <v/>
      </c>
      <c r="M192" s="154"/>
      <c r="N192" s="520" t="str">
        <f>IF(M192="","",IF(VLOOKUP(M192,'G-3 Multipliers'!$L$3:$N$6,2,FALSE)=0,"Spatial Data Missing ⚠",VLOOKUP(M192,'G-3 Multipliers'!$L$3:$N$6,2,FALSE)))</f>
        <v/>
      </c>
      <c r="O192" s="524" t="str">
        <f>IF(M192="","",IF(VLOOKUP(M192,'G-3 Multipliers'!$L$3:$N$6,3,FALSE)=0,"Spatial Data Missing ⚠",VLOOKUP(M192,'G-3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1" t="str">
        <f t="shared" si="14"/>
        <v/>
      </c>
      <c r="V192" s="511" t="str">
        <f t="shared" si="15"/>
        <v/>
      </c>
      <c r="W192" s="511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5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1" t="str">
        <f>IF(P192="","",IF(P192='G-1 All Habitats'!$X$3,H192-S192-T192,"None"))</f>
        <v/>
      </c>
      <c r="AD192" s="252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3"/>
      <c r="F193" s="203"/>
      <c r="G193" s="250" t="str">
        <f>IFERROR(INDEX('G-1 All Habitats'!$B$3:$B$129,MATCH(F193,'G-1 All Habitats'!$A$3:$A$129,0)),"")</f>
        <v/>
      </c>
      <c r="H193" s="172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145"/>
      <c r="L193" s="499" t="str">
        <f>IFERROR(INDEX('G-8 Condition Look up'!$A$3:$H$130,MATCH(G193,'G-8 Condition Look up'!$A$3:$A$130,0),MATCH(K193,'G-8 Condition Look up'!$A$3:$H$3,0)),"")</f>
        <v/>
      </c>
      <c r="M193" s="154"/>
      <c r="N193" s="520" t="str">
        <f>IF(M193="","",IF(VLOOKUP(M193,'G-3 Multipliers'!$L$3:$N$6,2,FALSE)=0,"Spatial Data Missing ⚠",VLOOKUP(M193,'G-3 Multipliers'!$L$3:$N$6,2,FALSE)))</f>
        <v/>
      </c>
      <c r="O193" s="524" t="str">
        <f>IF(M193="","",IF(VLOOKUP(M193,'G-3 Multipliers'!$L$3:$N$6,3,FALSE)=0,"Spatial Data Missing ⚠",VLOOKUP(M193,'G-3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1" t="str">
        <f t="shared" si="14"/>
        <v/>
      </c>
      <c r="V193" s="511" t="str">
        <f t="shared" si="15"/>
        <v/>
      </c>
      <c r="W193" s="511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5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1" t="str">
        <f>IF(P193="","",IF(P193='G-1 All Habitats'!$X$3,H193-S193-T193,"None"))</f>
        <v/>
      </c>
      <c r="AD193" s="252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3"/>
      <c r="F194" s="203"/>
      <c r="G194" s="250" t="str">
        <f>IFERROR(INDEX('G-1 All Habitats'!$B$3:$B$129,MATCH(F194,'G-1 All Habitats'!$A$3:$A$129,0)),"")</f>
        <v/>
      </c>
      <c r="H194" s="172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145"/>
      <c r="L194" s="499" t="str">
        <f>IFERROR(INDEX('G-8 Condition Look up'!$A$3:$H$130,MATCH(G194,'G-8 Condition Look up'!$A$3:$A$130,0),MATCH(K194,'G-8 Condition Look up'!$A$3:$H$3,0)),"")</f>
        <v/>
      </c>
      <c r="M194" s="154"/>
      <c r="N194" s="520" t="str">
        <f>IF(M194="","",IF(VLOOKUP(M194,'G-3 Multipliers'!$L$3:$N$6,2,FALSE)=0,"Spatial Data Missing ⚠",VLOOKUP(M194,'G-3 Multipliers'!$L$3:$N$6,2,FALSE)))</f>
        <v/>
      </c>
      <c r="O194" s="524" t="str">
        <f>IF(M194="","",IF(VLOOKUP(M194,'G-3 Multipliers'!$L$3:$N$6,3,FALSE)=0,"Spatial Data Missing ⚠",VLOOKUP(M194,'G-3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1" t="str">
        <f t="shared" si="14"/>
        <v/>
      </c>
      <c r="V194" s="511" t="str">
        <f t="shared" si="15"/>
        <v/>
      </c>
      <c r="W194" s="511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5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1" t="str">
        <f>IF(P194="","",IF(P194='G-1 All Habitats'!$X$3,H194-S194-T194,"None"))</f>
        <v/>
      </c>
      <c r="AD194" s="252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3"/>
      <c r="F195" s="203"/>
      <c r="G195" s="250" t="str">
        <f>IFERROR(INDEX('G-1 All Habitats'!$B$3:$B$129,MATCH(F195,'G-1 All Habitats'!$A$3:$A$129,0)),"")</f>
        <v/>
      </c>
      <c r="H195" s="172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145"/>
      <c r="L195" s="499" t="str">
        <f>IFERROR(INDEX('G-8 Condition Look up'!$A$3:$H$130,MATCH(G195,'G-8 Condition Look up'!$A$3:$A$130,0),MATCH(K195,'G-8 Condition Look up'!$A$3:$H$3,0)),"")</f>
        <v/>
      </c>
      <c r="M195" s="154"/>
      <c r="N195" s="520" t="str">
        <f>IF(M195="","",IF(VLOOKUP(M195,'G-3 Multipliers'!$L$3:$N$6,2,FALSE)=0,"Spatial Data Missing ⚠",VLOOKUP(M195,'G-3 Multipliers'!$L$3:$N$6,2,FALSE)))</f>
        <v/>
      </c>
      <c r="O195" s="524" t="str">
        <f>IF(M195="","",IF(VLOOKUP(M195,'G-3 Multipliers'!$L$3:$N$6,3,FALSE)=0,"Spatial Data Missing ⚠",VLOOKUP(M195,'G-3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1" t="str">
        <f t="shared" si="14"/>
        <v/>
      </c>
      <c r="V195" s="511" t="str">
        <f t="shared" si="15"/>
        <v/>
      </c>
      <c r="W195" s="511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5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1" t="str">
        <f>IF(P195="","",IF(P195='G-1 All Habitats'!$X$3,H195-S195-T195,"None"))</f>
        <v/>
      </c>
      <c r="AD195" s="252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3"/>
      <c r="F196" s="203"/>
      <c r="G196" s="250" t="str">
        <f>IFERROR(INDEX('G-1 All Habitats'!$B$3:$B$129,MATCH(F196,'G-1 All Habitats'!$A$3:$A$129,0)),"")</f>
        <v/>
      </c>
      <c r="H196" s="172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145"/>
      <c r="L196" s="499" t="str">
        <f>IFERROR(INDEX('G-8 Condition Look up'!$A$3:$H$130,MATCH(G196,'G-8 Condition Look up'!$A$3:$A$130,0),MATCH(K196,'G-8 Condition Look up'!$A$3:$H$3,0)),"")</f>
        <v/>
      </c>
      <c r="M196" s="154"/>
      <c r="N196" s="520" t="str">
        <f>IF(M196="","",IF(VLOOKUP(M196,'G-3 Multipliers'!$L$3:$N$6,2,FALSE)=0,"Spatial Data Missing ⚠",VLOOKUP(M196,'G-3 Multipliers'!$L$3:$N$6,2,FALSE)))</f>
        <v/>
      </c>
      <c r="O196" s="524" t="str">
        <f>IF(M196="","",IF(VLOOKUP(M196,'G-3 Multipliers'!$L$3:$N$6,3,FALSE)=0,"Spatial Data Missing ⚠",VLOOKUP(M196,'G-3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1" t="str">
        <f t="shared" si="14"/>
        <v/>
      </c>
      <c r="V196" s="511" t="str">
        <f t="shared" si="15"/>
        <v/>
      </c>
      <c r="W196" s="511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5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1" t="str">
        <f>IF(P196="","",IF(P196='G-1 All Habitats'!$X$3,H196-S196-T196,"None"))</f>
        <v/>
      </c>
      <c r="AD196" s="252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3"/>
      <c r="F197" s="203"/>
      <c r="G197" s="250" t="str">
        <f>IFERROR(INDEX('G-1 All Habitats'!$B$3:$B$129,MATCH(F197,'G-1 All Habitats'!$A$3:$A$129,0)),"")</f>
        <v/>
      </c>
      <c r="H197" s="172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145"/>
      <c r="L197" s="499" t="str">
        <f>IFERROR(INDEX('G-8 Condition Look up'!$A$3:$H$130,MATCH(G197,'G-8 Condition Look up'!$A$3:$A$130,0),MATCH(K197,'G-8 Condition Look up'!$A$3:$H$3,0)),"")</f>
        <v/>
      </c>
      <c r="M197" s="154"/>
      <c r="N197" s="520" t="str">
        <f>IF(M197="","",IF(VLOOKUP(M197,'G-3 Multipliers'!$L$3:$N$6,2,FALSE)=0,"Spatial Data Missing ⚠",VLOOKUP(M197,'G-3 Multipliers'!$L$3:$N$6,2,FALSE)))</f>
        <v/>
      </c>
      <c r="O197" s="524" t="str">
        <f>IF(M197="","",IF(VLOOKUP(M197,'G-3 Multipliers'!$L$3:$N$6,3,FALSE)=0,"Spatial Data Missing ⚠",VLOOKUP(M197,'G-3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1" t="str">
        <f t="shared" si="14"/>
        <v/>
      </c>
      <c r="V197" s="511" t="str">
        <f t="shared" si="15"/>
        <v/>
      </c>
      <c r="W197" s="511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5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1" t="str">
        <f>IF(P197="","",IF(P197='G-1 All Habitats'!$X$3,H197-S197-T197,"None"))</f>
        <v/>
      </c>
      <c r="AD197" s="252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3"/>
      <c r="F198" s="203"/>
      <c r="G198" s="250" t="str">
        <f>IFERROR(INDEX('G-1 All Habitats'!$B$3:$B$129,MATCH(F198,'G-1 All Habitats'!$A$3:$A$129,0)),"")</f>
        <v/>
      </c>
      <c r="H198" s="172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145"/>
      <c r="L198" s="499" t="str">
        <f>IFERROR(INDEX('G-8 Condition Look up'!$A$3:$H$130,MATCH(G198,'G-8 Condition Look up'!$A$3:$A$130,0),MATCH(K198,'G-8 Condition Look up'!$A$3:$H$3,0)),"")</f>
        <v/>
      </c>
      <c r="M198" s="154"/>
      <c r="N198" s="520" t="str">
        <f>IF(M198="","",IF(VLOOKUP(M198,'G-3 Multipliers'!$L$3:$N$6,2,FALSE)=0,"Spatial Data Missing ⚠",VLOOKUP(M198,'G-3 Multipliers'!$L$3:$N$6,2,FALSE)))</f>
        <v/>
      </c>
      <c r="O198" s="524" t="str">
        <f>IF(M198="","",IF(VLOOKUP(M198,'G-3 Multipliers'!$L$3:$N$6,3,FALSE)=0,"Spatial Data Missing ⚠",VLOOKUP(M198,'G-3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1" t="str">
        <f t="shared" si="14"/>
        <v/>
      </c>
      <c r="V198" s="511" t="str">
        <f t="shared" si="15"/>
        <v/>
      </c>
      <c r="W198" s="511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5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1" t="str">
        <f>IF(P198="","",IF(P198='G-1 All Habitats'!$X$3,H198-S198-T198,"None"))</f>
        <v/>
      </c>
      <c r="AD198" s="252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3"/>
      <c r="F199" s="203"/>
      <c r="G199" s="250" t="str">
        <f>IFERROR(INDEX('G-1 All Habitats'!$B$3:$B$129,MATCH(F199,'G-1 All Habitats'!$A$3:$A$129,0)),"")</f>
        <v/>
      </c>
      <c r="H199" s="172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145"/>
      <c r="L199" s="499" t="str">
        <f>IFERROR(INDEX('G-8 Condition Look up'!$A$3:$H$130,MATCH(G199,'G-8 Condition Look up'!$A$3:$A$130,0),MATCH(K199,'G-8 Condition Look up'!$A$3:$H$3,0)),"")</f>
        <v/>
      </c>
      <c r="M199" s="154"/>
      <c r="N199" s="520" t="str">
        <f>IF(M199="","",IF(VLOOKUP(M199,'G-3 Multipliers'!$L$3:$N$6,2,FALSE)=0,"Spatial Data Missing ⚠",VLOOKUP(M199,'G-3 Multipliers'!$L$3:$N$6,2,FALSE)))</f>
        <v/>
      </c>
      <c r="O199" s="524" t="str">
        <f>IF(M199="","",IF(VLOOKUP(M199,'G-3 Multipliers'!$L$3:$N$6,3,FALSE)=0,"Spatial Data Missing ⚠",VLOOKUP(M199,'G-3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1" t="str">
        <f t="shared" si="14"/>
        <v/>
      </c>
      <c r="V199" s="511" t="str">
        <f t="shared" si="15"/>
        <v/>
      </c>
      <c r="W199" s="511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5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1" t="str">
        <f>IF(P199="","",IF(P199='G-1 All Habitats'!$X$3,H199-S199-T199,"None"))</f>
        <v/>
      </c>
      <c r="AD199" s="252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3"/>
      <c r="F200" s="203"/>
      <c r="G200" s="250" t="str">
        <f>IFERROR(INDEX('G-1 All Habitats'!$B$3:$B$129,MATCH(F200,'G-1 All Habitats'!$A$3:$A$129,0)),"")</f>
        <v/>
      </c>
      <c r="H200" s="172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145"/>
      <c r="L200" s="499" t="str">
        <f>IFERROR(INDEX('G-8 Condition Look up'!$A$3:$H$130,MATCH(G200,'G-8 Condition Look up'!$A$3:$A$130,0),MATCH(K200,'G-8 Condition Look up'!$A$3:$H$3,0)),"")</f>
        <v/>
      </c>
      <c r="M200" s="154"/>
      <c r="N200" s="520" t="str">
        <f>IF(M200="","",IF(VLOOKUP(M200,'G-3 Multipliers'!$L$3:$N$6,2,FALSE)=0,"Spatial Data Missing ⚠",VLOOKUP(M200,'G-3 Multipliers'!$L$3:$N$6,2,FALSE)))</f>
        <v/>
      </c>
      <c r="O200" s="524" t="str">
        <f>IF(M200="","",IF(VLOOKUP(M200,'G-3 Multipliers'!$L$3:$N$6,3,FALSE)=0,"Spatial Data Missing ⚠",VLOOKUP(M200,'G-3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1" t="str">
        <f t="shared" si="14"/>
        <v/>
      </c>
      <c r="V200" s="511" t="str">
        <f t="shared" si="15"/>
        <v/>
      </c>
      <c r="W200" s="511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5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1" t="str">
        <f>IF(P200="","",IF(P200='G-1 All Habitats'!$X$3,H200-S200-T200,"None"))</f>
        <v/>
      </c>
      <c r="AD200" s="252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3"/>
      <c r="F201" s="203"/>
      <c r="G201" s="250" t="str">
        <f>IFERROR(INDEX('G-1 All Habitats'!$B$3:$B$129,MATCH(F201,'G-1 All Habitats'!$A$3:$A$129,0)),"")</f>
        <v/>
      </c>
      <c r="H201" s="172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145"/>
      <c r="L201" s="499" t="str">
        <f>IFERROR(INDEX('G-8 Condition Look up'!$A$3:$H$130,MATCH(G201,'G-8 Condition Look up'!$A$3:$A$130,0),MATCH(K201,'G-8 Condition Look up'!$A$3:$H$3,0)),"")</f>
        <v/>
      </c>
      <c r="M201" s="154"/>
      <c r="N201" s="520" t="str">
        <f>IF(M201="","",IF(VLOOKUP(M201,'G-3 Multipliers'!$L$3:$N$6,2,FALSE)=0,"Spatial Data Missing ⚠",VLOOKUP(M201,'G-3 Multipliers'!$L$3:$N$6,2,FALSE)))</f>
        <v/>
      </c>
      <c r="O201" s="524" t="str">
        <f>IF(M201="","",IF(VLOOKUP(M201,'G-3 Multipliers'!$L$3:$N$6,3,FALSE)=0,"Spatial Data Missing ⚠",VLOOKUP(M201,'G-3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1" t="str">
        <f t="shared" si="14"/>
        <v/>
      </c>
      <c r="V201" s="511" t="str">
        <f t="shared" si="15"/>
        <v/>
      </c>
      <c r="W201" s="511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5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1" t="str">
        <f>IF(P201="","",IF(P201='G-1 All Habitats'!$X$3,H201-S201-T201,"None"))</f>
        <v/>
      </c>
      <c r="AD201" s="252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3"/>
      <c r="F202" s="203"/>
      <c r="G202" s="250" t="str">
        <f>IFERROR(INDEX('G-1 All Habitats'!$B$3:$B$129,MATCH(F202,'G-1 All Habitats'!$A$3:$A$129,0)),"")</f>
        <v/>
      </c>
      <c r="H202" s="172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145"/>
      <c r="L202" s="499" t="str">
        <f>IFERROR(INDEX('G-8 Condition Look up'!$A$3:$H$130,MATCH(G202,'G-8 Condition Look up'!$A$3:$A$130,0),MATCH(K202,'G-8 Condition Look up'!$A$3:$H$3,0)),"")</f>
        <v/>
      </c>
      <c r="M202" s="154"/>
      <c r="N202" s="520" t="str">
        <f>IF(M202="","",IF(VLOOKUP(M202,'G-3 Multipliers'!$L$3:$N$6,2,FALSE)=0,"Spatial Data Missing ⚠",VLOOKUP(M202,'G-3 Multipliers'!$L$3:$N$6,2,FALSE)))</f>
        <v/>
      </c>
      <c r="O202" s="524" t="str">
        <f>IF(M202="","",IF(VLOOKUP(M202,'G-3 Multipliers'!$L$3:$N$6,3,FALSE)=0,"Spatial Data Missing ⚠",VLOOKUP(M202,'G-3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1" t="str">
        <f t="shared" si="14"/>
        <v/>
      </c>
      <c r="V202" s="511" t="str">
        <f t="shared" si="15"/>
        <v/>
      </c>
      <c r="W202" s="511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5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1" t="str">
        <f>IF(P202="","",IF(P202='G-1 All Habitats'!$X$3,H202-S202-T202,"None"))</f>
        <v/>
      </c>
      <c r="AD202" s="252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3"/>
      <c r="F203" s="203"/>
      <c r="G203" s="250" t="str">
        <f>IFERROR(INDEX('G-1 All Habitats'!$B$3:$B$129,MATCH(F203,'G-1 All Habitats'!$A$3:$A$129,0)),"")</f>
        <v/>
      </c>
      <c r="H203" s="172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145"/>
      <c r="L203" s="499" t="str">
        <f>IFERROR(INDEX('G-8 Condition Look up'!$A$3:$H$130,MATCH(G203,'G-8 Condition Look up'!$A$3:$A$130,0),MATCH(K203,'G-8 Condition Look up'!$A$3:$H$3,0)),"")</f>
        <v/>
      </c>
      <c r="M203" s="154"/>
      <c r="N203" s="520" t="str">
        <f>IF(M203="","",IF(VLOOKUP(M203,'G-3 Multipliers'!$L$3:$N$6,2,FALSE)=0,"Spatial Data Missing ⚠",VLOOKUP(M203,'G-3 Multipliers'!$L$3:$N$6,2,FALSE)))</f>
        <v/>
      </c>
      <c r="O203" s="524" t="str">
        <f>IF(M203="","",IF(VLOOKUP(M203,'G-3 Multipliers'!$L$3:$N$6,3,FALSE)=0,"Spatial Data Missing ⚠",VLOOKUP(M203,'G-3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1" t="str">
        <f t="shared" si="14"/>
        <v/>
      </c>
      <c r="V203" s="511" t="str">
        <f t="shared" si="15"/>
        <v/>
      </c>
      <c r="W203" s="511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5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1" t="str">
        <f>IF(P203="","",IF(P203='G-1 All Habitats'!$X$3,H203-S203-T203,"None"))</f>
        <v/>
      </c>
      <c r="AD203" s="252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3"/>
      <c r="F204" s="203"/>
      <c r="G204" s="250" t="str">
        <f>IFERROR(INDEX('G-1 All Habitats'!$B$3:$B$129,MATCH(F204,'G-1 All Habitats'!$A$3:$A$129,0)),"")</f>
        <v/>
      </c>
      <c r="H204" s="172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145"/>
      <c r="L204" s="499" t="str">
        <f>IFERROR(INDEX('G-8 Condition Look up'!$A$3:$H$130,MATCH(G204,'G-8 Condition Look up'!$A$3:$A$130,0),MATCH(K204,'G-8 Condition Look up'!$A$3:$H$3,0)),"")</f>
        <v/>
      </c>
      <c r="M204" s="154"/>
      <c r="N204" s="520" t="str">
        <f>IF(M204="","",IF(VLOOKUP(M204,'G-3 Multipliers'!$L$3:$N$6,2,FALSE)=0,"Spatial Data Missing ⚠",VLOOKUP(M204,'G-3 Multipliers'!$L$3:$N$6,2,FALSE)))</f>
        <v/>
      </c>
      <c r="O204" s="524" t="str">
        <f>IF(M204="","",IF(VLOOKUP(M204,'G-3 Multipliers'!$L$3:$N$6,3,FALSE)=0,"Spatial Data Missing ⚠",VLOOKUP(M204,'G-3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1" t="str">
        <f t="shared" ref="U204:U258" si="20">IFERROR(S204*J204*L204*O204,"")</f>
        <v/>
      </c>
      <c r="V204" s="511" t="str">
        <f t="shared" ref="V204:V258" si="21">IFERROR(T204*J204*L204*O204,"")</f>
        <v/>
      </c>
      <c r="W204" s="511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5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1" t="str">
        <f>IF(P204="","",IF(P204='G-1 All Habitats'!$X$3,H204-S204-T204,"None"))</f>
        <v/>
      </c>
      <c r="AD204" s="252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3"/>
      <c r="F205" s="203"/>
      <c r="G205" s="250" t="str">
        <f>IFERROR(INDEX('G-1 All Habitats'!$B$3:$B$129,MATCH(F205,'G-1 All Habitats'!$A$3:$A$129,0)),"")</f>
        <v/>
      </c>
      <c r="H205" s="172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145"/>
      <c r="L205" s="499" t="str">
        <f>IFERROR(INDEX('G-8 Condition Look up'!$A$3:$H$130,MATCH(G205,'G-8 Condition Look up'!$A$3:$A$130,0),MATCH(K205,'G-8 Condition Look up'!$A$3:$H$3,0)),"")</f>
        <v/>
      </c>
      <c r="M205" s="154"/>
      <c r="N205" s="520" t="str">
        <f>IF(M205="","",IF(VLOOKUP(M205,'G-3 Multipliers'!$L$3:$N$6,2,FALSE)=0,"Spatial Data Missing ⚠",VLOOKUP(M205,'G-3 Multipliers'!$L$3:$N$6,2,FALSE)))</f>
        <v/>
      </c>
      <c r="O205" s="524" t="str">
        <f>IF(M205="","",IF(VLOOKUP(M205,'G-3 Multipliers'!$L$3:$N$6,3,FALSE)=0,"Spatial Data Missing ⚠",VLOOKUP(M205,'G-3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1" t="str">
        <f t="shared" si="20"/>
        <v/>
      </c>
      <c r="V205" s="511" t="str">
        <f t="shared" si="21"/>
        <v/>
      </c>
      <c r="W205" s="511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5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1" t="str">
        <f>IF(P205="","",IF(P205='G-1 All Habitats'!$X$3,H205-S205-T205,"None"))</f>
        <v/>
      </c>
      <c r="AD205" s="252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3"/>
      <c r="F206" s="203"/>
      <c r="G206" s="250" t="str">
        <f>IFERROR(INDEX('G-1 All Habitats'!$B$3:$B$129,MATCH(F206,'G-1 All Habitats'!$A$3:$A$129,0)),"")</f>
        <v/>
      </c>
      <c r="H206" s="172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145"/>
      <c r="L206" s="499" t="str">
        <f>IFERROR(INDEX('G-8 Condition Look up'!$A$3:$H$130,MATCH(G206,'G-8 Condition Look up'!$A$3:$A$130,0),MATCH(K206,'G-8 Condition Look up'!$A$3:$H$3,0)),"")</f>
        <v/>
      </c>
      <c r="M206" s="154"/>
      <c r="N206" s="520" t="str">
        <f>IF(M206="","",IF(VLOOKUP(M206,'G-3 Multipliers'!$L$3:$N$6,2,FALSE)=0,"Spatial Data Missing ⚠",VLOOKUP(M206,'G-3 Multipliers'!$L$3:$N$6,2,FALSE)))</f>
        <v/>
      </c>
      <c r="O206" s="524" t="str">
        <f>IF(M206="","",IF(VLOOKUP(M206,'G-3 Multipliers'!$L$3:$N$6,3,FALSE)=0,"Spatial Data Missing ⚠",VLOOKUP(M206,'G-3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1" t="str">
        <f t="shared" si="20"/>
        <v/>
      </c>
      <c r="V206" s="511" t="str">
        <f t="shared" si="21"/>
        <v/>
      </c>
      <c r="W206" s="511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5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1" t="str">
        <f>IF(P206="","",IF(P206='G-1 All Habitats'!$X$3,H206-S206-T206,"None"))</f>
        <v/>
      </c>
      <c r="AD206" s="252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3"/>
      <c r="F207" s="203"/>
      <c r="G207" s="250" t="str">
        <f>IFERROR(INDEX('G-1 All Habitats'!$B$3:$B$129,MATCH(F207,'G-1 All Habitats'!$A$3:$A$129,0)),"")</f>
        <v/>
      </c>
      <c r="H207" s="172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145"/>
      <c r="L207" s="499" t="str">
        <f>IFERROR(INDEX('G-8 Condition Look up'!$A$3:$H$130,MATCH(G207,'G-8 Condition Look up'!$A$3:$A$130,0),MATCH(K207,'G-8 Condition Look up'!$A$3:$H$3,0)),"")</f>
        <v/>
      </c>
      <c r="M207" s="154"/>
      <c r="N207" s="520" t="str">
        <f>IF(M207="","",IF(VLOOKUP(M207,'G-3 Multipliers'!$L$3:$N$6,2,FALSE)=0,"Spatial Data Missing ⚠",VLOOKUP(M207,'G-3 Multipliers'!$L$3:$N$6,2,FALSE)))</f>
        <v/>
      </c>
      <c r="O207" s="524" t="str">
        <f>IF(M207="","",IF(VLOOKUP(M207,'G-3 Multipliers'!$L$3:$N$6,3,FALSE)=0,"Spatial Data Missing ⚠",VLOOKUP(M207,'G-3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1" t="str">
        <f t="shared" si="20"/>
        <v/>
      </c>
      <c r="V207" s="511" t="str">
        <f t="shared" si="21"/>
        <v/>
      </c>
      <c r="W207" s="511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5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1" t="str">
        <f>IF(P207="","",IF(P207='G-1 All Habitats'!$X$3,H207-S207-T207,"None"))</f>
        <v/>
      </c>
      <c r="AD207" s="252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3"/>
      <c r="F208" s="203"/>
      <c r="G208" s="250" t="str">
        <f>IFERROR(INDEX('G-1 All Habitats'!$B$3:$B$129,MATCH(F208,'G-1 All Habitats'!$A$3:$A$129,0)),"")</f>
        <v/>
      </c>
      <c r="H208" s="172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145"/>
      <c r="L208" s="499" t="str">
        <f>IFERROR(INDEX('G-8 Condition Look up'!$A$3:$H$130,MATCH(G208,'G-8 Condition Look up'!$A$3:$A$130,0),MATCH(K208,'G-8 Condition Look up'!$A$3:$H$3,0)),"")</f>
        <v/>
      </c>
      <c r="M208" s="154"/>
      <c r="N208" s="520" t="str">
        <f>IF(M208="","",IF(VLOOKUP(M208,'G-3 Multipliers'!$L$3:$N$6,2,FALSE)=0,"Spatial Data Missing ⚠",VLOOKUP(M208,'G-3 Multipliers'!$L$3:$N$6,2,FALSE)))</f>
        <v/>
      </c>
      <c r="O208" s="524" t="str">
        <f>IF(M208="","",IF(VLOOKUP(M208,'G-3 Multipliers'!$L$3:$N$6,3,FALSE)=0,"Spatial Data Missing ⚠",VLOOKUP(M208,'G-3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1" t="str">
        <f t="shared" si="20"/>
        <v/>
      </c>
      <c r="V208" s="511" t="str">
        <f t="shared" si="21"/>
        <v/>
      </c>
      <c r="W208" s="511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5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1" t="str">
        <f>IF(P208="","",IF(P208='G-1 All Habitats'!$X$3,H208-S208-T208,"None"))</f>
        <v/>
      </c>
      <c r="AD208" s="252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3"/>
      <c r="F209" s="203"/>
      <c r="G209" s="250" t="str">
        <f>IFERROR(INDEX('G-1 All Habitats'!$B$3:$B$129,MATCH(F209,'G-1 All Habitats'!$A$3:$A$129,0)),"")</f>
        <v/>
      </c>
      <c r="H209" s="172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145"/>
      <c r="L209" s="499" t="str">
        <f>IFERROR(INDEX('G-8 Condition Look up'!$A$3:$H$130,MATCH(G209,'G-8 Condition Look up'!$A$3:$A$130,0),MATCH(K209,'G-8 Condition Look up'!$A$3:$H$3,0)),"")</f>
        <v/>
      </c>
      <c r="M209" s="154"/>
      <c r="N209" s="520" t="str">
        <f>IF(M209="","",IF(VLOOKUP(M209,'G-3 Multipliers'!$L$3:$N$6,2,FALSE)=0,"Spatial Data Missing ⚠",VLOOKUP(M209,'G-3 Multipliers'!$L$3:$N$6,2,FALSE)))</f>
        <v/>
      </c>
      <c r="O209" s="524" t="str">
        <f>IF(M209="","",IF(VLOOKUP(M209,'G-3 Multipliers'!$L$3:$N$6,3,FALSE)=0,"Spatial Data Missing ⚠",VLOOKUP(M209,'G-3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1" t="str">
        <f t="shared" si="20"/>
        <v/>
      </c>
      <c r="V209" s="511" t="str">
        <f t="shared" si="21"/>
        <v/>
      </c>
      <c r="W209" s="511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5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1" t="str">
        <f>IF(P209="","",IF(P209='G-1 All Habitats'!$X$3,H209-S209-T209,"None"))</f>
        <v/>
      </c>
      <c r="AD209" s="252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3"/>
      <c r="F210" s="203"/>
      <c r="G210" s="250" t="str">
        <f>IFERROR(INDEX('G-1 All Habitats'!$B$3:$B$129,MATCH(F210,'G-1 All Habitats'!$A$3:$A$129,0)),"")</f>
        <v/>
      </c>
      <c r="H210" s="172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145"/>
      <c r="L210" s="499" t="str">
        <f>IFERROR(INDEX('G-8 Condition Look up'!$A$3:$H$130,MATCH(G210,'G-8 Condition Look up'!$A$3:$A$130,0),MATCH(K210,'G-8 Condition Look up'!$A$3:$H$3,0)),"")</f>
        <v/>
      </c>
      <c r="M210" s="154"/>
      <c r="N210" s="520" t="str">
        <f>IF(M210="","",IF(VLOOKUP(M210,'G-3 Multipliers'!$L$3:$N$6,2,FALSE)=0,"Spatial Data Missing ⚠",VLOOKUP(M210,'G-3 Multipliers'!$L$3:$N$6,2,FALSE)))</f>
        <v/>
      </c>
      <c r="O210" s="524" t="str">
        <f>IF(M210="","",IF(VLOOKUP(M210,'G-3 Multipliers'!$L$3:$N$6,3,FALSE)=0,"Spatial Data Missing ⚠",VLOOKUP(M210,'G-3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1" t="str">
        <f t="shared" si="20"/>
        <v/>
      </c>
      <c r="V210" s="511" t="str">
        <f t="shared" si="21"/>
        <v/>
      </c>
      <c r="W210" s="511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5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1" t="str">
        <f>IF(P210="","",IF(P210='G-1 All Habitats'!$X$3,H210-S210-T210,"None"))</f>
        <v/>
      </c>
      <c r="AD210" s="252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3"/>
      <c r="F211" s="203"/>
      <c r="G211" s="250" t="str">
        <f>IFERROR(INDEX('G-1 All Habitats'!$B$3:$B$129,MATCH(F211,'G-1 All Habitats'!$A$3:$A$129,0)),"")</f>
        <v/>
      </c>
      <c r="H211" s="172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145"/>
      <c r="L211" s="499" t="str">
        <f>IFERROR(INDEX('G-8 Condition Look up'!$A$3:$H$130,MATCH(G211,'G-8 Condition Look up'!$A$3:$A$130,0),MATCH(K211,'G-8 Condition Look up'!$A$3:$H$3,0)),"")</f>
        <v/>
      </c>
      <c r="M211" s="154"/>
      <c r="N211" s="520" t="str">
        <f>IF(M211="","",IF(VLOOKUP(M211,'G-3 Multipliers'!$L$3:$N$6,2,FALSE)=0,"Spatial Data Missing ⚠",VLOOKUP(M211,'G-3 Multipliers'!$L$3:$N$6,2,FALSE)))</f>
        <v/>
      </c>
      <c r="O211" s="524" t="str">
        <f>IF(M211="","",IF(VLOOKUP(M211,'G-3 Multipliers'!$L$3:$N$6,3,FALSE)=0,"Spatial Data Missing ⚠",VLOOKUP(M211,'G-3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1" t="str">
        <f t="shared" si="20"/>
        <v/>
      </c>
      <c r="V211" s="511" t="str">
        <f t="shared" si="21"/>
        <v/>
      </c>
      <c r="W211" s="511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5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1" t="str">
        <f>IF(P211="","",IF(P211='G-1 All Habitats'!$X$3,H211-S211-T211,"None"))</f>
        <v/>
      </c>
      <c r="AD211" s="252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3"/>
      <c r="F212" s="203"/>
      <c r="G212" s="250" t="str">
        <f>IFERROR(INDEX('G-1 All Habitats'!$B$3:$B$129,MATCH(F212,'G-1 All Habitats'!$A$3:$A$129,0)),"")</f>
        <v/>
      </c>
      <c r="H212" s="172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145"/>
      <c r="L212" s="499" t="str">
        <f>IFERROR(INDEX('G-8 Condition Look up'!$A$3:$H$130,MATCH(G212,'G-8 Condition Look up'!$A$3:$A$130,0),MATCH(K212,'G-8 Condition Look up'!$A$3:$H$3,0)),"")</f>
        <v/>
      </c>
      <c r="M212" s="154"/>
      <c r="N212" s="520" t="str">
        <f>IF(M212="","",IF(VLOOKUP(M212,'G-3 Multipliers'!$L$3:$N$6,2,FALSE)=0,"Spatial Data Missing ⚠",VLOOKUP(M212,'G-3 Multipliers'!$L$3:$N$6,2,FALSE)))</f>
        <v/>
      </c>
      <c r="O212" s="524" t="str">
        <f>IF(M212="","",IF(VLOOKUP(M212,'G-3 Multipliers'!$L$3:$N$6,3,FALSE)=0,"Spatial Data Missing ⚠",VLOOKUP(M212,'G-3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1" t="str">
        <f t="shared" si="20"/>
        <v/>
      </c>
      <c r="V212" s="511" t="str">
        <f t="shared" si="21"/>
        <v/>
      </c>
      <c r="W212" s="511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5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1" t="str">
        <f>IF(P212="","",IF(P212='G-1 All Habitats'!$X$3,H212-S212-T212,"None"))</f>
        <v/>
      </c>
      <c r="AD212" s="252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3"/>
      <c r="F213" s="203"/>
      <c r="G213" s="250" t="str">
        <f>IFERROR(INDEX('G-1 All Habitats'!$B$3:$B$129,MATCH(F213,'G-1 All Habitats'!$A$3:$A$129,0)),"")</f>
        <v/>
      </c>
      <c r="H213" s="172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145"/>
      <c r="L213" s="499" t="str">
        <f>IFERROR(INDEX('G-8 Condition Look up'!$A$3:$H$130,MATCH(G213,'G-8 Condition Look up'!$A$3:$A$130,0),MATCH(K213,'G-8 Condition Look up'!$A$3:$H$3,0)),"")</f>
        <v/>
      </c>
      <c r="M213" s="154"/>
      <c r="N213" s="520" t="str">
        <f>IF(M213="","",IF(VLOOKUP(M213,'G-3 Multipliers'!$L$3:$N$6,2,FALSE)=0,"Spatial Data Missing ⚠",VLOOKUP(M213,'G-3 Multipliers'!$L$3:$N$6,2,FALSE)))</f>
        <v/>
      </c>
      <c r="O213" s="524" t="str">
        <f>IF(M213="","",IF(VLOOKUP(M213,'G-3 Multipliers'!$L$3:$N$6,3,FALSE)=0,"Spatial Data Missing ⚠",VLOOKUP(M213,'G-3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1" t="str">
        <f t="shared" si="20"/>
        <v/>
      </c>
      <c r="V213" s="511" t="str">
        <f t="shared" si="21"/>
        <v/>
      </c>
      <c r="W213" s="511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5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1" t="str">
        <f>IF(P213="","",IF(P213='G-1 All Habitats'!$X$3,H213-S213-T213,"None"))</f>
        <v/>
      </c>
      <c r="AD213" s="252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3"/>
      <c r="F214" s="203"/>
      <c r="G214" s="250" t="str">
        <f>IFERROR(INDEX('G-1 All Habitats'!$B$3:$B$129,MATCH(F214,'G-1 All Habitats'!$A$3:$A$129,0)),"")</f>
        <v/>
      </c>
      <c r="H214" s="172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145"/>
      <c r="L214" s="499" t="str">
        <f>IFERROR(INDEX('G-8 Condition Look up'!$A$3:$H$130,MATCH(G214,'G-8 Condition Look up'!$A$3:$A$130,0),MATCH(K214,'G-8 Condition Look up'!$A$3:$H$3,0)),"")</f>
        <v/>
      </c>
      <c r="M214" s="154"/>
      <c r="N214" s="520" t="str">
        <f>IF(M214="","",IF(VLOOKUP(M214,'G-3 Multipliers'!$L$3:$N$6,2,FALSE)=0,"Spatial Data Missing ⚠",VLOOKUP(M214,'G-3 Multipliers'!$L$3:$N$6,2,FALSE)))</f>
        <v/>
      </c>
      <c r="O214" s="524" t="str">
        <f>IF(M214="","",IF(VLOOKUP(M214,'G-3 Multipliers'!$L$3:$N$6,3,FALSE)=0,"Spatial Data Missing ⚠",VLOOKUP(M214,'G-3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1" t="str">
        <f t="shared" si="20"/>
        <v/>
      </c>
      <c r="V214" s="511" t="str">
        <f t="shared" si="21"/>
        <v/>
      </c>
      <c r="W214" s="511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5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1" t="str">
        <f>IF(P214="","",IF(P214='G-1 All Habitats'!$X$3,H214-S214-T214,"None"))</f>
        <v/>
      </c>
      <c r="AD214" s="252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3"/>
      <c r="F215" s="203"/>
      <c r="G215" s="250" t="str">
        <f>IFERROR(INDEX('G-1 All Habitats'!$B$3:$B$129,MATCH(F215,'G-1 All Habitats'!$A$3:$A$129,0)),"")</f>
        <v/>
      </c>
      <c r="H215" s="172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145"/>
      <c r="L215" s="499" t="str">
        <f>IFERROR(INDEX('G-8 Condition Look up'!$A$3:$H$130,MATCH(G215,'G-8 Condition Look up'!$A$3:$A$130,0),MATCH(K215,'G-8 Condition Look up'!$A$3:$H$3,0)),"")</f>
        <v/>
      </c>
      <c r="M215" s="154"/>
      <c r="N215" s="520" t="str">
        <f>IF(M215="","",IF(VLOOKUP(M215,'G-3 Multipliers'!$L$3:$N$6,2,FALSE)=0,"Spatial Data Missing ⚠",VLOOKUP(M215,'G-3 Multipliers'!$L$3:$N$6,2,FALSE)))</f>
        <v/>
      </c>
      <c r="O215" s="524" t="str">
        <f>IF(M215="","",IF(VLOOKUP(M215,'G-3 Multipliers'!$L$3:$N$6,3,FALSE)=0,"Spatial Data Missing ⚠",VLOOKUP(M215,'G-3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1" t="str">
        <f t="shared" si="20"/>
        <v/>
      </c>
      <c r="V215" s="511" t="str">
        <f t="shared" si="21"/>
        <v/>
      </c>
      <c r="W215" s="511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5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1" t="str">
        <f>IF(P215="","",IF(P215='G-1 All Habitats'!$X$3,H215-S215-T215,"None"))</f>
        <v/>
      </c>
      <c r="AD215" s="252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3"/>
      <c r="F216" s="203"/>
      <c r="G216" s="250" t="str">
        <f>IFERROR(INDEX('G-1 All Habitats'!$B$3:$B$129,MATCH(F216,'G-1 All Habitats'!$A$3:$A$129,0)),"")</f>
        <v/>
      </c>
      <c r="H216" s="172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145"/>
      <c r="L216" s="499" t="str">
        <f>IFERROR(INDEX('G-8 Condition Look up'!$A$3:$H$130,MATCH(G216,'G-8 Condition Look up'!$A$3:$A$130,0),MATCH(K216,'G-8 Condition Look up'!$A$3:$H$3,0)),"")</f>
        <v/>
      </c>
      <c r="M216" s="154"/>
      <c r="N216" s="520" t="str">
        <f>IF(M216="","",IF(VLOOKUP(M216,'G-3 Multipliers'!$L$3:$N$6,2,FALSE)=0,"Spatial Data Missing ⚠",VLOOKUP(M216,'G-3 Multipliers'!$L$3:$N$6,2,FALSE)))</f>
        <v/>
      </c>
      <c r="O216" s="524" t="str">
        <f>IF(M216="","",IF(VLOOKUP(M216,'G-3 Multipliers'!$L$3:$N$6,3,FALSE)=0,"Spatial Data Missing ⚠",VLOOKUP(M216,'G-3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1" t="str">
        <f t="shared" si="20"/>
        <v/>
      </c>
      <c r="V216" s="511" t="str">
        <f t="shared" si="21"/>
        <v/>
      </c>
      <c r="W216" s="511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5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1" t="str">
        <f>IF(P216="","",IF(P216='G-1 All Habitats'!$X$3,H216-S216-T216,"None"))</f>
        <v/>
      </c>
      <c r="AD216" s="252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3"/>
      <c r="F217" s="203"/>
      <c r="G217" s="250" t="str">
        <f>IFERROR(INDEX('G-1 All Habitats'!$B$3:$B$129,MATCH(F217,'G-1 All Habitats'!$A$3:$A$129,0)),"")</f>
        <v/>
      </c>
      <c r="H217" s="172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145"/>
      <c r="L217" s="499" t="str">
        <f>IFERROR(INDEX('G-8 Condition Look up'!$A$3:$H$130,MATCH(G217,'G-8 Condition Look up'!$A$3:$A$130,0),MATCH(K217,'G-8 Condition Look up'!$A$3:$H$3,0)),"")</f>
        <v/>
      </c>
      <c r="M217" s="154"/>
      <c r="N217" s="520" t="str">
        <f>IF(M217="","",IF(VLOOKUP(M217,'G-3 Multipliers'!$L$3:$N$6,2,FALSE)=0,"Spatial Data Missing ⚠",VLOOKUP(M217,'G-3 Multipliers'!$L$3:$N$6,2,FALSE)))</f>
        <v/>
      </c>
      <c r="O217" s="524" t="str">
        <f>IF(M217="","",IF(VLOOKUP(M217,'G-3 Multipliers'!$L$3:$N$6,3,FALSE)=0,"Spatial Data Missing ⚠",VLOOKUP(M217,'G-3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1" t="str">
        <f t="shared" si="20"/>
        <v/>
      </c>
      <c r="V217" s="511" t="str">
        <f t="shared" si="21"/>
        <v/>
      </c>
      <c r="W217" s="511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5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1" t="str">
        <f>IF(P217="","",IF(P217='G-1 All Habitats'!$X$3,H217-S217-T217,"None"))</f>
        <v/>
      </c>
      <c r="AD217" s="252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3"/>
      <c r="F218" s="203"/>
      <c r="G218" s="250" t="str">
        <f>IFERROR(INDEX('G-1 All Habitats'!$B$3:$B$129,MATCH(F218,'G-1 All Habitats'!$A$3:$A$129,0)),"")</f>
        <v/>
      </c>
      <c r="H218" s="172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145"/>
      <c r="L218" s="499" t="str">
        <f>IFERROR(INDEX('G-8 Condition Look up'!$A$3:$H$130,MATCH(G218,'G-8 Condition Look up'!$A$3:$A$130,0),MATCH(K218,'G-8 Condition Look up'!$A$3:$H$3,0)),"")</f>
        <v/>
      </c>
      <c r="M218" s="154"/>
      <c r="N218" s="520" t="str">
        <f>IF(M218="","",IF(VLOOKUP(M218,'G-3 Multipliers'!$L$3:$N$6,2,FALSE)=0,"Spatial Data Missing ⚠",VLOOKUP(M218,'G-3 Multipliers'!$L$3:$N$6,2,FALSE)))</f>
        <v/>
      </c>
      <c r="O218" s="524" t="str">
        <f>IF(M218="","",IF(VLOOKUP(M218,'G-3 Multipliers'!$L$3:$N$6,3,FALSE)=0,"Spatial Data Missing ⚠",VLOOKUP(M218,'G-3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1" t="str">
        <f t="shared" si="20"/>
        <v/>
      </c>
      <c r="V218" s="511" t="str">
        <f t="shared" si="21"/>
        <v/>
      </c>
      <c r="W218" s="511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5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1" t="str">
        <f>IF(P218="","",IF(P218='G-1 All Habitats'!$X$3,H218-S218-T218,"None"))</f>
        <v/>
      </c>
      <c r="AD218" s="252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3"/>
      <c r="F219" s="203"/>
      <c r="G219" s="250" t="str">
        <f>IFERROR(INDEX('G-1 All Habitats'!$B$3:$B$129,MATCH(F219,'G-1 All Habitats'!$A$3:$A$129,0)),"")</f>
        <v/>
      </c>
      <c r="H219" s="172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145"/>
      <c r="L219" s="499" t="str">
        <f>IFERROR(INDEX('G-8 Condition Look up'!$A$3:$H$130,MATCH(G219,'G-8 Condition Look up'!$A$3:$A$130,0),MATCH(K219,'G-8 Condition Look up'!$A$3:$H$3,0)),"")</f>
        <v/>
      </c>
      <c r="M219" s="154"/>
      <c r="N219" s="520" t="str">
        <f>IF(M219="","",IF(VLOOKUP(M219,'G-3 Multipliers'!$L$3:$N$6,2,FALSE)=0,"Spatial Data Missing ⚠",VLOOKUP(M219,'G-3 Multipliers'!$L$3:$N$6,2,FALSE)))</f>
        <v/>
      </c>
      <c r="O219" s="524" t="str">
        <f>IF(M219="","",IF(VLOOKUP(M219,'G-3 Multipliers'!$L$3:$N$6,3,FALSE)=0,"Spatial Data Missing ⚠",VLOOKUP(M219,'G-3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1" t="str">
        <f t="shared" si="20"/>
        <v/>
      </c>
      <c r="V219" s="511" t="str">
        <f t="shared" si="21"/>
        <v/>
      </c>
      <c r="W219" s="511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5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1" t="str">
        <f>IF(P219="","",IF(P219='G-1 All Habitats'!$X$3,H219-S219-T219,"None"))</f>
        <v/>
      </c>
      <c r="AD219" s="252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3"/>
      <c r="F220" s="203"/>
      <c r="G220" s="250" t="str">
        <f>IFERROR(INDEX('G-1 All Habitats'!$B$3:$B$129,MATCH(F220,'G-1 All Habitats'!$A$3:$A$129,0)),"")</f>
        <v/>
      </c>
      <c r="H220" s="172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145"/>
      <c r="L220" s="499" t="str">
        <f>IFERROR(INDEX('G-8 Condition Look up'!$A$3:$H$130,MATCH(G220,'G-8 Condition Look up'!$A$3:$A$130,0),MATCH(K220,'G-8 Condition Look up'!$A$3:$H$3,0)),"")</f>
        <v/>
      </c>
      <c r="M220" s="154"/>
      <c r="N220" s="520" t="str">
        <f>IF(M220="","",IF(VLOOKUP(M220,'G-3 Multipliers'!$L$3:$N$6,2,FALSE)=0,"Spatial Data Missing ⚠",VLOOKUP(M220,'G-3 Multipliers'!$L$3:$N$6,2,FALSE)))</f>
        <v/>
      </c>
      <c r="O220" s="524" t="str">
        <f>IF(M220="","",IF(VLOOKUP(M220,'G-3 Multipliers'!$L$3:$N$6,3,FALSE)=0,"Spatial Data Missing ⚠",VLOOKUP(M220,'G-3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1" t="str">
        <f t="shared" si="20"/>
        <v/>
      </c>
      <c r="V220" s="511" t="str">
        <f t="shared" si="21"/>
        <v/>
      </c>
      <c r="W220" s="511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5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1" t="str">
        <f>IF(P220="","",IF(P220='G-1 All Habitats'!$X$3,H220-S220-T220,"None"))</f>
        <v/>
      </c>
      <c r="AD220" s="252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3"/>
      <c r="F221" s="203"/>
      <c r="G221" s="250" t="str">
        <f>IFERROR(INDEX('G-1 All Habitats'!$B$3:$B$129,MATCH(F221,'G-1 All Habitats'!$A$3:$A$129,0)),"")</f>
        <v/>
      </c>
      <c r="H221" s="172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145"/>
      <c r="L221" s="499" t="str">
        <f>IFERROR(INDEX('G-8 Condition Look up'!$A$3:$H$130,MATCH(G221,'G-8 Condition Look up'!$A$3:$A$130,0),MATCH(K221,'G-8 Condition Look up'!$A$3:$H$3,0)),"")</f>
        <v/>
      </c>
      <c r="M221" s="154"/>
      <c r="N221" s="520" t="str">
        <f>IF(M221="","",IF(VLOOKUP(M221,'G-3 Multipliers'!$L$3:$N$6,2,FALSE)=0,"Spatial Data Missing ⚠",VLOOKUP(M221,'G-3 Multipliers'!$L$3:$N$6,2,FALSE)))</f>
        <v/>
      </c>
      <c r="O221" s="524" t="str">
        <f>IF(M221="","",IF(VLOOKUP(M221,'G-3 Multipliers'!$L$3:$N$6,3,FALSE)=0,"Spatial Data Missing ⚠",VLOOKUP(M221,'G-3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1" t="str">
        <f t="shared" si="20"/>
        <v/>
      </c>
      <c r="V221" s="511" t="str">
        <f t="shared" si="21"/>
        <v/>
      </c>
      <c r="W221" s="511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5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1" t="str">
        <f>IF(P221="","",IF(P221='G-1 All Habitats'!$X$3,H221-S221-T221,"None"))</f>
        <v/>
      </c>
      <c r="AD221" s="252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3"/>
      <c r="F222" s="203"/>
      <c r="G222" s="250" t="str">
        <f>IFERROR(INDEX('G-1 All Habitats'!$B$3:$B$129,MATCH(F222,'G-1 All Habitats'!$A$3:$A$129,0)),"")</f>
        <v/>
      </c>
      <c r="H222" s="172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145"/>
      <c r="L222" s="499" t="str">
        <f>IFERROR(INDEX('G-8 Condition Look up'!$A$3:$H$130,MATCH(G222,'G-8 Condition Look up'!$A$3:$A$130,0),MATCH(K222,'G-8 Condition Look up'!$A$3:$H$3,0)),"")</f>
        <v/>
      </c>
      <c r="M222" s="154"/>
      <c r="N222" s="520" t="str">
        <f>IF(M222="","",IF(VLOOKUP(M222,'G-3 Multipliers'!$L$3:$N$6,2,FALSE)=0,"Spatial Data Missing ⚠",VLOOKUP(M222,'G-3 Multipliers'!$L$3:$N$6,2,FALSE)))</f>
        <v/>
      </c>
      <c r="O222" s="524" t="str">
        <f>IF(M222="","",IF(VLOOKUP(M222,'G-3 Multipliers'!$L$3:$N$6,3,FALSE)=0,"Spatial Data Missing ⚠",VLOOKUP(M222,'G-3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1" t="str">
        <f t="shared" si="20"/>
        <v/>
      </c>
      <c r="V222" s="511" t="str">
        <f t="shared" si="21"/>
        <v/>
      </c>
      <c r="W222" s="511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5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1" t="str">
        <f>IF(P222="","",IF(P222='G-1 All Habitats'!$X$3,H222-S222-T222,"None"))</f>
        <v/>
      </c>
      <c r="AD222" s="252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3"/>
      <c r="F223" s="203"/>
      <c r="G223" s="250" t="str">
        <f>IFERROR(INDEX('G-1 All Habitats'!$B$3:$B$129,MATCH(F223,'G-1 All Habitats'!$A$3:$A$129,0)),"")</f>
        <v/>
      </c>
      <c r="H223" s="172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145"/>
      <c r="L223" s="499" t="str">
        <f>IFERROR(INDEX('G-8 Condition Look up'!$A$3:$H$130,MATCH(G223,'G-8 Condition Look up'!$A$3:$A$130,0),MATCH(K223,'G-8 Condition Look up'!$A$3:$H$3,0)),"")</f>
        <v/>
      </c>
      <c r="M223" s="154"/>
      <c r="N223" s="520" t="str">
        <f>IF(M223="","",IF(VLOOKUP(M223,'G-3 Multipliers'!$L$3:$N$6,2,FALSE)=0,"Spatial Data Missing ⚠",VLOOKUP(M223,'G-3 Multipliers'!$L$3:$N$6,2,FALSE)))</f>
        <v/>
      </c>
      <c r="O223" s="524" t="str">
        <f>IF(M223="","",IF(VLOOKUP(M223,'G-3 Multipliers'!$L$3:$N$6,3,FALSE)=0,"Spatial Data Missing ⚠",VLOOKUP(M223,'G-3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1" t="str">
        <f t="shared" si="20"/>
        <v/>
      </c>
      <c r="V223" s="511" t="str">
        <f t="shared" si="21"/>
        <v/>
      </c>
      <c r="W223" s="511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5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1" t="str">
        <f>IF(P223="","",IF(P223='G-1 All Habitats'!$X$3,H223-S223-T223,"None"))</f>
        <v/>
      </c>
      <c r="AD223" s="252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3"/>
      <c r="F224" s="203"/>
      <c r="G224" s="250" t="str">
        <f>IFERROR(INDEX('G-1 All Habitats'!$B$3:$B$129,MATCH(F224,'G-1 All Habitats'!$A$3:$A$129,0)),"")</f>
        <v/>
      </c>
      <c r="H224" s="172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145"/>
      <c r="L224" s="499" t="str">
        <f>IFERROR(INDEX('G-8 Condition Look up'!$A$3:$H$130,MATCH(G224,'G-8 Condition Look up'!$A$3:$A$130,0),MATCH(K224,'G-8 Condition Look up'!$A$3:$H$3,0)),"")</f>
        <v/>
      </c>
      <c r="M224" s="154"/>
      <c r="N224" s="520" t="str">
        <f>IF(M224="","",IF(VLOOKUP(M224,'G-3 Multipliers'!$L$3:$N$6,2,FALSE)=0,"Spatial Data Missing ⚠",VLOOKUP(M224,'G-3 Multipliers'!$L$3:$N$6,2,FALSE)))</f>
        <v/>
      </c>
      <c r="O224" s="524" t="str">
        <f>IF(M224="","",IF(VLOOKUP(M224,'G-3 Multipliers'!$L$3:$N$6,3,FALSE)=0,"Spatial Data Missing ⚠",VLOOKUP(M224,'G-3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1" t="str">
        <f t="shared" si="20"/>
        <v/>
      </c>
      <c r="V224" s="511" t="str">
        <f t="shared" si="21"/>
        <v/>
      </c>
      <c r="W224" s="511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5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1" t="str">
        <f>IF(P224="","",IF(P224='G-1 All Habitats'!$X$3,H224-S224-T224,"None"))</f>
        <v/>
      </c>
      <c r="AD224" s="252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3"/>
      <c r="F225" s="203"/>
      <c r="G225" s="250" t="str">
        <f>IFERROR(INDEX('G-1 All Habitats'!$B$3:$B$129,MATCH(F225,'G-1 All Habitats'!$A$3:$A$129,0)),"")</f>
        <v/>
      </c>
      <c r="H225" s="172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145"/>
      <c r="L225" s="499" t="str">
        <f>IFERROR(INDEX('G-8 Condition Look up'!$A$3:$H$130,MATCH(G225,'G-8 Condition Look up'!$A$3:$A$130,0),MATCH(K225,'G-8 Condition Look up'!$A$3:$H$3,0)),"")</f>
        <v/>
      </c>
      <c r="M225" s="154"/>
      <c r="N225" s="520" t="str">
        <f>IF(M225="","",IF(VLOOKUP(M225,'G-3 Multipliers'!$L$3:$N$6,2,FALSE)=0,"Spatial Data Missing ⚠",VLOOKUP(M225,'G-3 Multipliers'!$L$3:$N$6,2,FALSE)))</f>
        <v/>
      </c>
      <c r="O225" s="524" t="str">
        <f>IF(M225="","",IF(VLOOKUP(M225,'G-3 Multipliers'!$L$3:$N$6,3,FALSE)=0,"Spatial Data Missing ⚠",VLOOKUP(M225,'G-3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1" t="str">
        <f t="shared" si="20"/>
        <v/>
      </c>
      <c r="V225" s="511" t="str">
        <f t="shared" si="21"/>
        <v/>
      </c>
      <c r="W225" s="511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5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1" t="str">
        <f>IF(P225="","",IF(P225='G-1 All Habitats'!$X$3,H225-S225-T225,"None"))</f>
        <v/>
      </c>
      <c r="AD225" s="252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3"/>
      <c r="F226" s="203"/>
      <c r="G226" s="250" t="str">
        <f>IFERROR(INDEX('G-1 All Habitats'!$B$3:$B$129,MATCH(F226,'G-1 All Habitats'!$A$3:$A$129,0)),"")</f>
        <v/>
      </c>
      <c r="H226" s="172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145"/>
      <c r="L226" s="499" t="str">
        <f>IFERROR(INDEX('G-8 Condition Look up'!$A$3:$H$130,MATCH(G226,'G-8 Condition Look up'!$A$3:$A$130,0),MATCH(K226,'G-8 Condition Look up'!$A$3:$H$3,0)),"")</f>
        <v/>
      </c>
      <c r="M226" s="154"/>
      <c r="N226" s="520" t="str">
        <f>IF(M226="","",IF(VLOOKUP(M226,'G-3 Multipliers'!$L$3:$N$6,2,FALSE)=0,"Spatial Data Missing ⚠",VLOOKUP(M226,'G-3 Multipliers'!$L$3:$N$6,2,FALSE)))</f>
        <v/>
      </c>
      <c r="O226" s="524" t="str">
        <f>IF(M226="","",IF(VLOOKUP(M226,'G-3 Multipliers'!$L$3:$N$6,3,FALSE)=0,"Spatial Data Missing ⚠",VLOOKUP(M226,'G-3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1" t="str">
        <f t="shared" si="20"/>
        <v/>
      </c>
      <c r="V226" s="511" t="str">
        <f t="shared" si="21"/>
        <v/>
      </c>
      <c r="W226" s="511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5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1" t="str">
        <f>IF(P226="","",IF(P226='G-1 All Habitats'!$X$3,H226-S226-T226,"None"))</f>
        <v/>
      </c>
      <c r="AD226" s="252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3"/>
      <c r="F227" s="203"/>
      <c r="G227" s="250" t="str">
        <f>IFERROR(INDEX('G-1 All Habitats'!$B$3:$B$129,MATCH(F227,'G-1 All Habitats'!$A$3:$A$129,0)),"")</f>
        <v/>
      </c>
      <c r="H227" s="172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145"/>
      <c r="L227" s="499" t="str">
        <f>IFERROR(INDEX('G-8 Condition Look up'!$A$3:$H$130,MATCH(G227,'G-8 Condition Look up'!$A$3:$A$130,0),MATCH(K227,'G-8 Condition Look up'!$A$3:$H$3,0)),"")</f>
        <v/>
      </c>
      <c r="M227" s="154"/>
      <c r="N227" s="520" t="str">
        <f>IF(M227="","",IF(VLOOKUP(M227,'G-3 Multipliers'!$L$3:$N$6,2,FALSE)=0,"Spatial Data Missing ⚠",VLOOKUP(M227,'G-3 Multipliers'!$L$3:$N$6,2,FALSE)))</f>
        <v/>
      </c>
      <c r="O227" s="524" t="str">
        <f>IF(M227="","",IF(VLOOKUP(M227,'G-3 Multipliers'!$L$3:$N$6,3,FALSE)=0,"Spatial Data Missing ⚠",VLOOKUP(M227,'G-3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1" t="str">
        <f t="shared" si="20"/>
        <v/>
      </c>
      <c r="V227" s="511" t="str">
        <f t="shared" si="21"/>
        <v/>
      </c>
      <c r="W227" s="511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5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1" t="str">
        <f>IF(P227="","",IF(P227='G-1 All Habitats'!$X$3,H227-S227-T227,"None"))</f>
        <v/>
      </c>
      <c r="AD227" s="252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3"/>
      <c r="F228" s="203"/>
      <c r="G228" s="250" t="str">
        <f>IFERROR(INDEX('G-1 All Habitats'!$B$3:$B$129,MATCH(F228,'G-1 All Habitats'!$A$3:$A$129,0)),"")</f>
        <v/>
      </c>
      <c r="H228" s="172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145"/>
      <c r="L228" s="499" t="str">
        <f>IFERROR(INDEX('G-8 Condition Look up'!$A$3:$H$130,MATCH(G228,'G-8 Condition Look up'!$A$3:$A$130,0),MATCH(K228,'G-8 Condition Look up'!$A$3:$H$3,0)),"")</f>
        <v/>
      </c>
      <c r="M228" s="154"/>
      <c r="N228" s="520" t="str">
        <f>IF(M228="","",IF(VLOOKUP(M228,'G-3 Multipliers'!$L$3:$N$6,2,FALSE)=0,"Spatial Data Missing ⚠",VLOOKUP(M228,'G-3 Multipliers'!$L$3:$N$6,2,FALSE)))</f>
        <v/>
      </c>
      <c r="O228" s="524" t="str">
        <f>IF(M228="","",IF(VLOOKUP(M228,'G-3 Multipliers'!$L$3:$N$6,3,FALSE)=0,"Spatial Data Missing ⚠",VLOOKUP(M228,'G-3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1" t="str">
        <f t="shared" si="20"/>
        <v/>
      </c>
      <c r="V228" s="511" t="str">
        <f t="shared" si="21"/>
        <v/>
      </c>
      <c r="W228" s="511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5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1" t="str">
        <f>IF(P228="","",IF(P228='G-1 All Habitats'!$X$3,H228-S228-T228,"None"))</f>
        <v/>
      </c>
      <c r="AD228" s="252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3"/>
      <c r="F229" s="203"/>
      <c r="G229" s="250" t="str">
        <f>IFERROR(INDEX('G-1 All Habitats'!$B$3:$B$129,MATCH(F229,'G-1 All Habitats'!$A$3:$A$129,0)),"")</f>
        <v/>
      </c>
      <c r="H229" s="172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145"/>
      <c r="L229" s="499" t="str">
        <f>IFERROR(INDEX('G-8 Condition Look up'!$A$3:$H$130,MATCH(G229,'G-8 Condition Look up'!$A$3:$A$130,0),MATCH(K229,'G-8 Condition Look up'!$A$3:$H$3,0)),"")</f>
        <v/>
      </c>
      <c r="M229" s="154"/>
      <c r="N229" s="520" t="str">
        <f>IF(M229="","",IF(VLOOKUP(M229,'G-3 Multipliers'!$L$3:$N$6,2,FALSE)=0,"Spatial Data Missing ⚠",VLOOKUP(M229,'G-3 Multipliers'!$L$3:$N$6,2,FALSE)))</f>
        <v/>
      </c>
      <c r="O229" s="524" t="str">
        <f>IF(M229="","",IF(VLOOKUP(M229,'G-3 Multipliers'!$L$3:$N$6,3,FALSE)=0,"Spatial Data Missing ⚠",VLOOKUP(M229,'G-3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1" t="str">
        <f t="shared" si="20"/>
        <v/>
      </c>
      <c r="V229" s="511" t="str">
        <f t="shared" si="21"/>
        <v/>
      </c>
      <c r="W229" s="511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5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1" t="str">
        <f>IF(P229="","",IF(P229='G-1 All Habitats'!$X$3,H229-S229-T229,"None"))</f>
        <v/>
      </c>
      <c r="AD229" s="252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3"/>
      <c r="F230" s="203"/>
      <c r="G230" s="250" t="str">
        <f>IFERROR(INDEX('G-1 All Habitats'!$B$3:$B$129,MATCH(F230,'G-1 All Habitats'!$A$3:$A$129,0)),"")</f>
        <v/>
      </c>
      <c r="H230" s="172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145"/>
      <c r="L230" s="499" t="str">
        <f>IFERROR(INDEX('G-8 Condition Look up'!$A$3:$H$130,MATCH(G230,'G-8 Condition Look up'!$A$3:$A$130,0),MATCH(K230,'G-8 Condition Look up'!$A$3:$H$3,0)),"")</f>
        <v/>
      </c>
      <c r="M230" s="154"/>
      <c r="N230" s="520" t="str">
        <f>IF(M230="","",IF(VLOOKUP(M230,'G-3 Multipliers'!$L$3:$N$6,2,FALSE)=0,"Spatial Data Missing ⚠",VLOOKUP(M230,'G-3 Multipliers'!$L$3:$N$6,2,FALSE)))</f>
        <v/>
      </c>
      <c r="O230" s="524" t="str">
        <f>IF(M230="","",IF(VLOOKUP(M230,'G-3 Multipliers'!$L$3:$N$6,3,FALSE)=0,"Spatial Data Missing ⚠",VLOOKUP(M230,'G-3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1" t="str">
        <f t="shared" si="20"/>
        <v/>
      </c>
      <c r="V230" s="511" t="str">
        <f t="shared" si="21"/>
        <v/>
      </c>
      <c r="W230" s="511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5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1" t="str">
        <f>IF(P230="","",IF(P230='G-1 All Habitats'!$X$3,H230-S230-T230,"None"))</f>
        <v/>
      </c>
      <c r="AD230" s="252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3"/>
      <c r="F231" s="203"/>
      <c r="G231" s="250" t="str">
        <f>IFERROR(INDEX('G-1 All Habitats'!$B$3:$B$129,MATCH(F231,'G-1 All Habitats'!$A$3:$A$129,0)),"")</f>
        <v/>
      </c>
      <c r="H231" s="172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145"/>
      <c r="L231" s="499" t="str">
        <f>IFERROR(INDEX('G-8 Condition Look up'!$A$3:$H$130,MATCH(G231,'G-8 Condition Look up'!$A$3:$A$130,0),MATCH(K231,'G-8 Condition Look up'!$A$3:$H$3,0)),"")</f>
        <v/>
      </c>
      <c r="M231" s="154"/>
      <c r="N231" s="520" t="str">
        <f>IF(M231="","",IF(VLOOKUP(M231,'G-3 Multipliers'!$L$3:$N$6,2,FALSE)=0,"Spatial Data Missing ⚠",VLOOKUP(M231,'G-3 Multipliers'!$L$3:$N$6,2,FALSE)))</f>
        <v/>
      </c>
      <c r="O231" s="524" t="str">
        <f>IF(M231="","",IF(VLOOKUP(M231,'G-3 Multipliers'!$L$3:$N$6,3,FALSE)=0,"Spatial Data Missing ⚠",VLOOKUP(M231,'G-3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1" t="str">
        <f t="shared" si="20"/>
        <v/>
      </c>
      <c r="V231" s="511" t="str">
        <f t="shared" si="21"/>
        <v/>
      </c>
      <c r="W231" s="511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5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1" t="str">
        <f>IF(P231="","",IF(P231='G-1 All Habitats'!$X$3,H231-S231-T231,"None"))</f>
        <v/>
      </c>
      <c r="AD231" s="252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3"/>
      <c r="F232" s="203"/>
      <c r="G232" s="250" t="str">
        <f>IFERROR(INDEX('G-1 All Habitats'!$B$3:$B$129,MATCH(F232,'G-1 All Habitats'!$A$3:$A$129,0)),"")</f>
        <v/>
      </c>
      <c r="H232" s="172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145"/>
      <c r="L232" s="499" t="str">
        <f>IFERROR(INDEX('G-8 Condition Look up'!$A$3:$H$130,MATCH(G232,'G-8 Condition Look up'!$A$3:$A$130,0),MATCH(K232,'G-8 Condition Look up'!$A$3:$H$3,0)),"")</f>
        <v/>
      </c>
      <c r="M232" s="154"/>
      <c r="N232" s="520" t="str">
        <f>IF(M232="","",IF(VLOOKUP(M232,'G-3 Multipliers'!$L$3:$N$6,2,FALSE)=0,"Spatial Data Missing ⚠",VLOOKUP(M232,'G-3 Multipliers'!$L$3:$N$6,2,FALSE)))</f>
        <v/>
      </c>
      <c r="O232" s="524" t="str">
        <f>IF(M232="","",IF(VLOOKUP(M232,'G-3 Multipliers'!$L$3:$N$6,3,FALSE)=0,"Spatial Data Missing ⚠",VLOOKUP(M232,'G-3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1" t="str">
        <f t="shared" si="20"/>
        <v/>
      </c>
      <c r="V232" s="511" t="str">
        <f t="shared" si="21"/>
        <v/>
      </c>
      <c r="W232" s="511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5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1" t="str">
        <f>IF(P232="","",IF(P232='G-1 All Habitats'!$X$3,H232-S232-T232,"None"))</f>
        <v/>
      </c>
      <c r="AD232" s="252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3"/>
      <c r="F233" s="203"/>
      <c r="G233" s="250" t="str">
        <f>IFERROR(INDEX('G-1 All Habitats'!$B$3:$B$129,MATCH(F233,'G-1 All Habitats'!$A$3:$A$129,0)),"")</f>
        <v/>
      </c>
      <c r="H233" s="172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145"/>
      <c r="L233" s="499" t="str">
        <f>IFERROR(INDEX('G-8 Condition Look up'!$A$3:$H$130,MATCH(G233,'G-8 Condition Look up'!$A$3:$A$130,0),MATCH(K233,'G-8 Condition Look up'!$A$3:$H$3,0)),"")</f>
        <v/>
      </c>
      <c r="M233" s="154"/>
      <c r="N233" s="520" t="str">
        <f>IF(M233="","",IF(VLOOKUP(M233,'G-3 Multipliers'!$L$3:$N$6,2,FALSE)=0,"Spatial Data Missing ⚠",VLOOKUP(M233,'G-3 Multipliers'!$L$3:$N$6,2,FALSE)))</f>
        <v/>
      </c>
      <c r="O233" s="524" t="str">
        <f>IF(M233="","",IF(VLOOKUP(M233,'G-3 Multipliers'!$L$3:$N$6,3,FALSE)=0,"Spatial Data Missing ⚠",VLOOKUP(M233,'G-3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1" t="str">
        <f t="shared" si="20"/>
        <v/>
      </c>
      <c r="V233" s="511" t="str">
        <f t="shared" si="21"/>
        <v/>
      </c>
      <c r="W233" s="511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5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1" t="str">
        <f>IF(P233="","",IF(P233='G-1 All Habitats'!$X$3,H233-S233-T233,"None"))</f>
        <v/>
      </c>
      <c r="AD233" s="252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3"/>
      <c r="F234" s="203"/>
      <c r="G234" s="250" t="str">
        <f>IFERROR(INDEX('G-1 All Habitats'!$B$3:$B$129,MATCH(F234,'G-1 All Habitats'!$A$3:$A$129,0)),"")</f>
        <v/>
      </c>
      <c r="H234" s="172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145"/>
      <c r="L234" s="499" t="str">
        <f>IFERROR(INDEX('G-8 Condition Look up'!$A$3:$H$130,MATCH(G234,'G-8 Condition Look up'!$A$3:$A$130,0),MATCH(K234,'G-8 Condition Look up'!$A$3:$H$3,0)),"")</f>
        <v/>
      </c>
      <c r="M234" s="154"/>
      <c r="N234" s="520" t="str">
        <f>IF(M234="","",IF(VLOOKUP(M234,'G-3 Multipliers'!$L$3:$N$6,2,FALSE)=0,"Spatial Data Missing ⚠",VLOOKUP(M234,'G-3 Multipliers'!$L$3:$N$6,2,FALSE)))</f>
        <v/>
      </c>
      <c r="O234" s="524" t="str">
        <f>IF(M234="","",IF(VLOOKUP(M234,'G-3 Multipliers'!$L$3:$N$6,3,FALSE)=0,"Spatial Data Missing ⚠",VLOOKUP(M234,'G-3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1" t="str">
        <f t="shared" si="20"/>
        <v/>
      </c>
      <c r="V234" s="511" t="str">
        <f t="shared" si="21"/>
        <v/>
      </c>
      <c r="W234" s="511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5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1" t="str">
        <f>IF(P234="","",IF(P234='G-1 All Habitats'!$X$3,H234-S234-T234,"None"))</f>
        <v/>
      </c>
      <c r="AD234" s="252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3"/>
      <c r="F235" s="203"/>
      <c r="G235" s="250" t="str">
        <f>IFERROR(INDEX('G-1 All Habitats'!$B$3:$B$129,MATCH(F235,'G-1 All Habitats'!$A$3:$A$129,0)),"")</f>
        <v/>
      </c>
      <c r="H235" s="172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145"/>
      <c r="L235" s="499" t="str">
        <f>IFERROR(INDEX('G-8 Condition Look up'!$A$3:$H$130,MATCH(G235,'G-8 Condition Look up'!$A$3:$A$130,0),MATCH(K235,'G-8 Condition Look up'!$A$3:$H$3,0)),"")</f>
        <v/>
      </c>
      <c r="M235" s="154"/>
      <c r="N235" s="520" t="str">
        <f>IF(M235="","",IF(VLOOKUP(M235,'G-3 Multipliers'!$L$3:$N$6,2,FALSE)=0,"Spatial Data Missing ⚠",VLOOKUP(M235,'G-3 Multipliers'!$L$3:$N$6,2,FALSE)))</f>
        <v/>
      </c>
      <c r="O235" s="524" t="str">
        <f>IF(M235="","",IF(VLOOKUP(M235,'G-3 Multipliers'!$L$3:$N$6,3,FALSE)=0,"Spatial Data Missing ⚠",VLOOKUP(M235,'G-3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1" t="str">
        <f t="shared" si="20"/>
        <v/>
      </c>
      <c r="V235" s="511" t="str">
        <f t="shared" si="21"/>
        <v/>
      </c>
      <c r="W235" s="511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5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1" t="str">
        <f>IF(P235="","",IF(P235='G-1 All Habitats'!$X$3,H235-S235-T235,"None"))</f>
        <v/>
      </c>
      <c r="AD235" s="252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3"/>
      <c r="F236" s="203"/>
      <c r="G236" s="250" t="str">
        <f>IFERROR(INDEX('G-1 All Habitats'!$B$3:$B$129,MATCH(F236,'G-1 All Habitats'!$A$3:$A$129,0)),"")</f>
        <v/>
      </c>
      <c r="H236" s="172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145"/>
      <c r="L236" s="499" t="str">
        <f>IFERROR(INDEX('G-8 Condition Look up'!$A$3:$H$130,MATCH(G236,'G-8 Condition Look up'!$A$3:$A$130,0),MATCH(K236,'G-8 Condition Look up'!$A$3:$H$3,0)),"")</f>
        <v/>
      </c>
      <c r="M236" s="154"/>
      <c r="N236" s="520" t="str">
        <f>IF(M236="","",IF(VLOOKUP(M236,'G-3 Multipliers'!$L$3:$N$6,2,FALSE)=0,"Spatial Data Missing ⚠",VLOOKUP(M236,'G-3 Multipliers'!$L$3:$N$6,2,FALSE)))</f>
        <v/>
      </c>
      <c r="O236" s="524" t="str">
        <f>IF(M236="","",IF(VLOOKUP(M236,'G-3 Multipliers'!$L$3:$N$6,3,FALSE)=0,"Spatial Data Missing ⚠",VLOOKUP(M236,'G-3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1" t="str">
        <f t="shared" si="20"/>
        <v/>
      </c>
      <c r="V236" s="511" t="str">
        <f t="shared" si="21"/>
        <v/>
      </c>
      <c r="W236" s="511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5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1" t="str">
        <f>IF(P236="","",IF(P236='G-1 All Habitats'!$X$3,H236-S236-T236,"None"))</f>
        <v/>
      </c>
      <c r="AD236" s="252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3"/>
      <c r="F237" s="203"/>
      <c r="G237" s="250" t="str">
        <f>IFERROR(INDEX('G-1 All Habitats'!$B$3:$B$129,MATCH(F237,'G-1 All Habitats'!$A$3:$A$129,0)),"")</f>
        <v/>
      </c>
      <c r="H237" s="172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145"/>
      <c r="L237" s="499" t="str">
        <f>IFERROR(INDEX('G-8 Condition Look up'!$A$3:$H$130,MATCH(G237,'G-8 Condition Look up'!$A$3:$A$130,0),MATCH(K237,'G-8 Condition Look up'!$A$3:$H$3,0)),"")</f>
        <v/>
      </c>
      <c r="M237" s="154"/>
      <c r="N237" s="520" t="str">
        <f>IF(M237="","",IF(VLOOKUP(M237,'G-3 Multipliers'!$L$3:$N$6,2,FALSE)=0,"Spatial Data Missing ⚠",VLOOKUP(M237,'G-3 Multipliers'!$L$3:$N$6,2,FALSE)))</f>
        <v/>
      </c>
      <c r="O237" s="524" t="str">
        <f>IF(M237="","",IF(VLOOKUP(M237,'G-3 Multipliers'!$L$3:$N$6,3,FALSE)=0,"Spatial Data Missing ⚠",VLOOKUP(M237,'G-3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1" t="str">
        <f t="shared" si="20"/>
        <v/>
      </c>
      <c r="V237" s="511" t="str">
        <f t="shared" si="21"/>
        <v/>
      </c>
      <c r="W237" s="511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5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1" t="str">
        <f>IF(P237="","",IF(P237='G-1 All Habitats'!$X$3,H237-S237-T237,"None"))</f>
        <v/>
      </c>
      <c r="AD237" s="252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3"/>
      <c r="F238" s="203"/>
      <c r="G238" s="250" t="str">
        <f>IFERROR(INDEX('G-1 All Habitats'!$B$3:$B$129,MATCH(F238,'G-1 All Habitats'!$A$3:$A$129,0)),"")</f>
        <v/>
      </c>
      <c r="H238" s="172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145"/>
      <c r="L238" s="499" t="str">
        <f>IFERROR(INDEX('G-8 Condition Look up'!$A$3:$H$130,MATCH(G238,'G-8 Condition Look up'!$A$3:$A$130,0),MATCH(K238,'G-8 Condition Look up'!$A$3:$H$3,0)),"")</f>
        <v/>
      </c>
      <c r="M238" s="154"/>
      <c r="N238" s="520" t="str">
        <f>IF(M238="","",IF(VLOOKUP(M238,'G-3 Multipliers'!$L$3:$N$6,2,FALSE)=0,"Spatial Data Missing ⚠",VLOOKUP(M238,'G-3 Multipliers'!$L$3:$N$6,2,FALSE)))</f>
        <v/>
      </c>
      <c r="O238" s="524" t="str">
        <f>IF(M238="","",IF(VLOOKUP(M238,'G-3 Multipliers'!$L$3:$N$6,3,FALSE)=0,"Spatial Data Missing ⚠",VLOOKUP(M238,'G-3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1" t="str">
        <f t="shared" si="20"/>
        <v/>
      </c>
      <c r="V238" s="511" t="str">
        <f t="shared" si="21"/>
        <v/>
      </c>
      <c r="W238" s="511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5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1" t="str">
        <f>IF(P238="","",IF(P238='G-1 All Habitats'!$X$3,H238-S238-T238,"None"))</f>
        <v/>
      </c>
      <c r="AD238" s="252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3"/>
      <c r="F239" s="203"/>
      <c r="G239" s="250" t="str">
        <f>IFERROR(INDEX('G-1 All Habitats'!$B$3:$B$129,MATCH(F239,'G-1 All Habitats'!$A$3:$A$129,0)),"")</f>
        <v/>
      </c>
      <c r="H239" s="172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145"/>
      <c r="L239" s="499" t="str">
        <f>IFERROR(INDEX('G-8 Condition Look up'!$A$3:$H$130,MATCH(G239,'G-8 Condition Look up'!$A$3:$A$130,0),MATCH(K239,'G-8 Condition Look up'!$A$3:$H$3,0)),"")</f>
        <v/>
      </c>
      <c r="M239" s="154"/>
      <c r="N239" s="520" t="str">
        <f>IF(M239="","",IF(VLOOKUP(M239,'G-3 Multipliers'!$L$3:$N$6,2,FALSE)=0,"Spatial Data Missing ⚠",VLOOKUP(M239,'G-3 Multipliers'!$L$3:$N$6,2,FALSE)))</f>
        <v/>
      </c>
      <c r="O239" s="524" t="str">
        <f>IF(M239="","",IF(VLOOKUP(M239,'G-3 Multipliers'!$L$3:$N$6,3,FALSE)=0,"Spatial Data Missing ⚠",VLOOKUP(M239,'G-3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1" t="str">
        <f t="shared" si="20"/>
        <v/>
      </c>
      <c r="V239" s="511" t="str">
        <f t="shared" si="21"/>
        <v/>
      </c>
      <c r="W239" s="511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5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1" t="str">
        <f>IF(P239="","",IF(P239='G-1 All Habitats'!$X$3,H239-S239-T239,"None"))</f>
        <v/>
      </c>
      <c r="AD239" s="252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3"/>
      <c r="F240" s="203"/>
      <c r="G240" s="250" t="str">
        <f>IFERROR(INDEX('G-1 All Habitats'!$B$3:$B$129,MATCH(F240,'G-1 All Habitats'!$A$3:$A$129,0)),"")</f>
        <v/>
      </c>
      <c r="H240" s="172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145"/>
      <c r="L240" s="499" t="str">
        <f>IFERROR(INDEX('G-8 Condition Look up'!$A$3:$H$130,MATCH(G240,'G-8 Condition Look up'!$A$3:$A$130,0),MATCH(K240,'G-8 Condition Look up'!$A$3:$H$3,0)),"")</f>
        <v/>
      </c>
      <c r="M240" s="154"/>
      <c r="N240" s="520" t="str">
        <f>IF(M240="","",IF(VLOOKUP(M240,'G-3 Multipliers'!$L$3:$N$6,2,FALSE)=0,"Spatial Data Missing ⚠",VLOOKUP(M240,'G-3 Multipliers'!$L$3:$N$6,2,FALSE)))</f>
        <v/>
      </c>
      <c r="O240" s="524" t="str">
        <f>IF(M240="","",IF(VLOOKUP(M240,'G-3 Multipliers'!$L$3:$N$6,3,FALSE)=0,"Spatial Data Missing ⚠",VLOOKUP(M240,'G-3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1" t="str">
        <f t="shared" si="20"/>
        <v/>
      </c>
      <c r="V240" s="511" t="str">
        <f t="shared" si="21"/>
        <v/>
      </c>
      <c r="W240" s="511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5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1" t="str">
        <f>IF(P240="","",IF(P240='G-1 All Habitats'!$X$3,H240-S240-T240,"None"))</f>
        <v/>
      </c>
      <c r="AD240" s="252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3"/>
      <c r="F241" s="203"/>
      <c r="G241" s="250" t="str">
        <f>IFERROR(INDEX('G-1 All Habitats'!$B$3:$B$129,MATCH(F241,'G-1 All Habitats'!$A$3:$A$129,0)),"")</f>
        <v/>
      </c>
      <c r="H241" s="172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145"/>
      <c r="L241" s="499" t="str">
        <f>IFERROR(INDEX('G-8 Condition Look up'!$A$3:$H$130,MATCH(G241,'G-8 Condition Look up'!$A$3:$A$130,0),MATCH(K241,'G-8 Condition Look up'!$A$3:$H$3,0)),"")</f>
        <v/>
      </c>
      <c r="M241" s="154"/>
      <c r="N241" s="520" t="str">
        <f>IF(M241="","",IF(VLOOKUP(M241,'G-3 Multipliers'!$L$3:$N$6,2,FALSE)=0,"Spatial Data Missing ⚠",VLOOKUP(M241,'G-3 Multipliers'!$L$3:$N$6,2,FALSE)))</f>
        <v/>
      </c>
      <c r="O241" s="524" t="str">
        <f>IF(M241="","",IF(VLOOKUP(M241,'G-3 Multipliers'!$L$3:$N$6,3,FALSE)=0,"Spatial Data Missing ⚠",VLOOKUP(M241,'G-3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1" t="str">
        <f t="shared" si="20"/>
        <v/>
      </c>
      <c r="V241" s="511" t="str">
        <f t="shared" si="21"/>
        <v/>
      </c>
      <c r="W241" s="511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5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1" t="str">
        <f>IF(P241="","",IF(P241='G-1 All Habitats'!$X$3,H241-S241-T241,"None"))</f>
        <v/>
      </c>
      <c r="AD241" s="252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3"/>
      <c r="F242" s="203"/>
      <c r="G242" s="250" t="str">
        <f>IFERROR(INDEX('G-1 All Habitats'!$B$3:$B$129,MATCH(F242,'G-1 All Habitats'!$A$3:$A$129,0)),"")</f>
        <v/>
      </c>
      <c r="H242" s="172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145"/>
      <c r="L242" s="499" t="str">
        <f>IFERROR(INDEX('G-8 Condition Look up'!$A$3:$H$130,MATCH(G242,'G-8 Condition Look up'!$A$3:$A$130,0),MATCH(K242,'G-8 Condition Look up'!$A$3:$H$3,0)),"")</f>
        <v/>
      </c>
      <c r="M242" s="154"/>
      <c r="N242" s="520" t="str">
        <f>IF(M242="","",IF(VLOOKUP(M242,'G-3 Multipliers'!$L$3:$N$6,2,FALSE)=0,"Spatial Data Missing ⚠",VLOOKUP(M242,'G-3 Multipliers'!$L$3:$N$6,2,FALSE)))</f>
        <v/>
      </c>
      <c r="O242" s="524" t="str">
        <f>IF(M242="","",IF(VLOOKUP(M242,'G-3 Multipliers'!$L$3:$N$6,3,FALSE)=0,"Spatial Data Missing ⚠",VLOOKUP(M242,'G-3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1" t="str">
        <f t="shared" si="20"/>
        <v/>
      </c>
      <c r="V242" s="511" t="str">
        <f t="shared" si="21"/>
        <v/>
      </c>
      <c r="W242" s="511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5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1" t="str">
        <f>IF(P242="","",IF(P242='G-1 All Habitats'!$X$3,H242-S242-T242,"None"))</f>
        <v/>
      </c>
      <c r="AD242" s="252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3"/>
      <c r="F243" s="203"/>
      <c r="G243" s="250" t="str">
        <f>IFERROR(INDEX('G-1 All Habitats'!$B$3:$B$129,MATCH(F243,'G-1 All Habitats'!$A$3:$A$129,0)),"")</f>
        <v/>
      </c>
      <c r="H243" s="172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145"/>
      <c r="L243" s="499" t="str">
        <f>IFERROR(INDEX('G-8 Condition Look up'!$A$3:$H$130,MATCH(G243,'G-8 Condition Look up'!$A$3:$A$130,0),MATCH(K243,'G-8 Condition Look up'!$A$3:$H$3,0)),"")</f>
        <v/>
      </c>
      <c r="M243" s="154"/>
      <c r="N243" s="520" t="str">
        <f>IF(M243="","",IF(VLOOKUP(M243,'G-3 Multipliers'!$L$3:$N$6,2,FALSE)=0,"Spatial Data Missing ⚠",VLOOKUP(M243,'G-3 Multipliers'!$L$3:$N$6,2,FALSE)))</f>
        <v/>
      </c>
      <c r="O243" s="524" t="str">
        <f>IF(M243="","",IF(VLOOKUP(M243,'G-3 Multipliers'!$L$3:$N$6,3,FALSE)=0,"Spatial Data Missing ⚠",VLOOKUP(M243,'G-3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1" t="str">
        <f t="shared" si="20"/>
        <v/>
      </c>
      <c r="V243" s="511" t="str">
        <f t="shared" si="21"/>
        <v/>
      </c>
      <c r="W243" s="511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5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1" t="str">
        <f>IF(P243="","",IF(P243='G-1 All Habitats'!$X$3,H243-S243-T243,"None"))</f>
        <v/>
      </c>
      <c r="AD243" s="252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3"/>
      <c r="F244" s="203"/>
      <c r="G244" s="250" t="str">
        <f>IFERROR(INDEX('G-1 All Habitats'!$B$3:$B$129,MATCH(F244,'G-1 All Habitats'!$A$3:$A$129,0)),"")</f>
        <v/>
      </c>
      <c r="H244" s="172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145"/>
      <c r="L244" s="499" t="str">
        <f>IFERROR(INDEX('G-8 Condition Look up'!$A$3:$H$130,MATCH(G244,'G-8 Condition Look up'!$A$3:$A$130,0),MATCH(K244,'G-8 Condition Look up'!$A$3:$H$3,0)),"")</f>
        <v/>
      </c>
      <c r="M244" s="154"/>
      <c r="N244" s="520" t="str">
        <f>IF(M244="","",IF(VLOOKUP(M244,'G-3 Multipliers'!$L$3:$N$6,2,FALSE)=0,"Spatial Data Missing ⚠",VLOOKUP(M244,'G-3 Multipliers'!$L$3:$N$6,2,FALSE)))</f>
        <v/>
      </c>
      <c r="O244" s="524" t="str">
        <f>IF(M244="","",IF(VLOOKUP(M244,'G-3 Multipliers'!$L$3:$N$6,3,FALSE)=0,"Spatial Data Missing ⚠",VLOOKUP(M244,'G-3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1" t="str">
        <f t="shared" si="20"/>
        <v/>
      </c>
      <c r="V244" s="511" t="str">
        <f t="shared" si="21"/>
        <v/>
      </c>
      <c r="W244" s="511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5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1" t="str">
        <f>IF(P244="","",IF(P244='G-1 All Habitats'!$X$3,H244-S244-T244,"None"))</f>
        <v/>
      </c>
      <c r="AD244" s="252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3"/>
      <c r="F245" s="203"/>
      <c r="G245" s="250" t="str">
        <f>IFERROR(INDEX('G-1 All Habitats'!$B$3:$B$129,MATCH(F245,'G-1 All Habitats'!$A$3:$A$129,0)),"")</f>
        <v/>
      </c>
      <c r="H245" s="172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145"/>
      <c r="L245" s="499" t="str">
        <f>IFERROR(INDEX('G-8 Condition Look up'!$A$3:$H$130,MATCH(G245,'G-8 Condition Look up'!$A$3:$A$130,0),MATCH(K245,'G-8 Condition Look up'!$A$3:$H$3,0)),"")</f>
        <v/>
      </c>
      <c r="M245" s="154"/>
      <c r="N245" s="520" t="str">
        <f>IF(M245="","",IF(VLOOKUP(M245,'G-3 Multipliers'!$L$3:$N$6,2,FALSE)=0,"Spatial Data Missing ⚠",VLOOKUP(M245,'G-3 Multipliers'!$L$3:$N$6,2,FALSE)))</f>
        <v/>
      </c>
      <c r="O245" s="524" t="str">
        <f>IF(M245="","",IF(VLOOKUP(M245,'G-3 Multipliers'!$L$3:$N$6,3,FALSE)=0,"Spatial Data Missing ⚠",VLOOKUP(M245,'G-3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1" t="str">
        <f t="shared" si="20"/>
        <v/>
      </c>
      <c r="V245" s="511" t="str">
        <f t="shared" si="21"/>
        <v/>
      </c>
      <c r="W245" s="511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5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1" t="str">
        <f>IF(P245="","",IF(P245='G-1 All Habitats'!$X$3,H245-S245-T245,"None"))</f>
        <v/>
      </c>
      <c r="AD245" s="252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3"/>
      <c r="F246" s="203"/>
      <c r="G246" s="250" t="str">
        <f>IFERROR(INDEX('G-1 All Habitats'!$B$3:$B$129,MATCH(F246,'G-1 All Habitats'!$A$3:$A$129,0)),"")</f>
        <v/>
      </c>
      <c r="H246" s="172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145"/>
      <c r="L246" s="499" t="str">
        <f>IFERROR(INDEX('G-8 Condition Look up'!$A$3:$H$130,MATCH(G246,'G-8 Condition Look up'!$A$3:$A$130,0),MATCH(K246,'G-8 Condition Look up'!$A$3:$H$3,0)),"")</f>
        <v/>
      </c>
      <c r="M246" s="154"/>
      <c r="N246" s="520" t="str">
        <f>IF(M246="","",IF(VLOOKUP(M246,'G-3 Multipliers'!$L$3:$N$6,2,FALSE)=0,"Spatial Data Missing ⚠",VLOOKUP(M246,'G-3 Multipliers'!$L$3:$N$6,2,FALSE)))</f>
        <v/>
      </c>
      <c r="O246" s="524" t="str">
        <f>IF(M246="","",IF(VLOOKUP(M246,'G-3 Multipliers'!$L$3:$N$6,3,FALSE)=0,"Spatial Data Missing ⚠",VLOOKUP(M246,'G-3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1" t="str">
        <f t="shared" si="20"/>
        <v/>
      </c>
      <c r="V246" s="511" t="str">
        <f t="shared" si="21"/>
        <v/>
      </c>
      <c r="W246" s="511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5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1" t="str">
        <f>IF(P246="","",IF(P246='G-1 All Habitats'!$X$3,H246-S246-T246,"None"))</f>
        <v/>
      </c>
      <c r="AD246" s="252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3"/>
      <c r="F247" s="203"/>
      <c r="G247" s="250" t="str">
        <f>IFERROR(INDEX('G-1 All Habitats'!$B$3:$B$129,MATCH(F247,'G-1 All Habitats'!$A$3:$A$129,0)),"")</f>
        <v/>
      </c>
      <c r="H247" s="172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145"/>
      <c r="L247" s="499" t="str">
        <f>IFERROR(INDEX('G-8 Condition Look up'!$A$3:$H$130,MATCH(G247,'G-8 Condition Look up'!$A$3:$A$130,0),MATCH(K247,'G-8 Condition Look up'!$A$3:$H$3,0)),"")</f>
        <v/>
      </c>
      <c r="M247" s="154"/>
      <c r="N247" s="520" t="str">
        <f>IF(M247="","",IF(VLOOKUP(M247,'G-3 Multipliers'!$L$3:$N$6,2,FALSE)=0,"Spatial Data Missing ⚠",VLOOKUP(M247,'G-3 Multipliers'!$L$3:$N$6,2,FALSE)))</f>
        <v/>
      </c>
      <c r="O247" s="524" t="str">
        <f>IF(M247="","",IF(VLOOKUP(M247,'G-3 Multipliers'!$L$3:$N$6,3,FALSE)=0,"Spatial Data Missing ⚠",VLOOKUP(M247,'G-3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1" t="str">
        <f t="shared" si="20"/>
        <v/>
      </c>
      <c r="V247" s="511" t="str">
        <f t="shared" si="21"/>
        <v/>
      </c>
      <c r="W247" s="511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5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1" t="str">
        <f>IF(P247="","",IF(P247='G-1 All Habitats'!$X$3,H247-S247-T247,"None"))</f>
        <v/>
      </c>
      <c r="AD247" s="252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3"/>
      <c r="F248" s="203"/>
      <c r="G248" s="250" t="str">
        <f>IFERROR(INDEX('G-1 All Habitats'!$B$3:$B$129,MATCH(F248,'G-1 All Habitats'!$A$3:$A$129,0)),"")</f>
        <v/>
      </c>
      <c r="H248" s="172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145"/>
      <c r="L248" s="499" t="str">
        <f>IFERROR(INDEX('G-8 Condition Look up'!$A$3:$H$130,MATCH(G248,'G-8 Condition Look up'!$A$3:$A$130,0),MATCH(K248,'G-8 Condition Look up'!$A$3:$H$3,0)),"")</f>
        <v/>
      </c>
      <c r="M248" s="154"/>
      <c r="N248" s="520" t="str">
        <f>IF(M248="","",IF(VLOOKUP(M248,'G-3 Multipliers'!$L$3:$N$6,2,FALSE)=0,"Spatial Data Missing ⚠",VLOOKUP(M248,'G-3 Multipliers'!$L$3:$N$6,2,FALSE)))</f>
        <v/>
      </c>
      <c r="O248" s="524" t="str">
        <f>IF(M248="","",IF(VLOOKUP(M248,'G-3 Multipliers'!$L$3:$N$6,3,FALSE)=0,"Spatial Data Missing ⚠",VLOOKUP(M248,'G-3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1" t="str">
        <f t="shared" si="20"/>
        <v/>
      </c>
      <c r="V248" s="511" t="str">
        <f t="shared" si="21"/>
        <v/>
      </c>
      <c r="W248" s="511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5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1" t="str">
        <f>IF(P248="","",IF(P248='G-1 All Habitats'!$X$3,H248-S248-T248,"None"))</f>
        <v/>
      </c>
      <c r="AD248" s="252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3"/>
      <c r="F249" s="203"/>
      <c r="G249" s="250" t="str">
        <f>IFERROR(INDEX('G-1 All Habitats'!$B$3:$B$129,MATCH(F249,'G-1 All Habitats'!$A$3:$A$129,0)),"")</f>
        <v/>
      </c>
      <c r="H249" s="172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145"/>
      <c r="L249" s="499" t="str">
        <f>IFERROR(INDEX('G-8 Condition Look up'!$A$3:$H$130,MATCH(G249,'G-8 Condition Look up'!$A$3:$A$130,0),MATCH(K249,'G-8 Condition Look up'!$A$3:$H$3,0)),"")</f>
        <v/>
      </c>
      <c r="M249" s="154"/>
      <c r="N249" s="520" t="str">
        <f>IF(M249="","",IF(VLOOKUP(M249,'G-3 Multipliers'!$L$3:$N$6,2,FALSE)=0,"Spatial Data Missing ⚠",VLOOKUP(M249,'G-3 Multipliers'!$L$3:$N$6,2,FALSE)))</f>
        <v/>
      </c>
      <c r="O249" s="524" t="str">
        <f>IF(M249="","",IF(VLOOKUP(M249,'G-3 Multipliers'!$L$3:$N$6,3,FALSE)=0,"Spatial Data Missing ⚠",VLOOKUP(M249,'G-3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1" t="str">
        <f t="shared" si="20"/>
        <v/>
      </c>
      <c r="V249" s="511" t="str">
        <f t="shared" si="21"/>
        <v/>
      </c>
      <c r="W249" s="511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5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1" t="str">
        <f>IF(P249="","",IF(P249='G-1 All Habitats'!$X$3,H249-S249-T249,"None"))</f>
        <v/>
      </c>
      <c r="AD249" s="252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3"/>
      <c r="F250" s="203"/>
      <c r="G250" s="250" t="str">
        <f>IFERROR(INDEX('G-1 All Habitats'!$B$3:$B$129,MATCH(F250,'G-1 All Habitats'!$A$3:$A$129,0)),"")</f>
        <v/>
      </c>
      <c r="H250" s="172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145"/>
      <c r="L250" s="499" t="str">
        <f>IFERROR(INDEX('G-8 Condition Look up'!$A$3:$H$130,MATCH(G250,'G-8 Condition Look up'!$A$3:$A$130,0),MATCH(K250,'G-8 Condition Look up'!$A$3:$H$3,0)),"")</f>
        <v/>
      </c>
      <c r="M250" s="154"/>
      <c r="N250" s="520" t="str">
        <f>IF(M250="","",IF(VLOOKUP(M250,'G-3 Multipliers'!$L$3:$N$6,2,FALSE)=0,"Spatial Data Missing ⚠",VLOOKUP(M250,'G-3 Multipliers'!$L$3:$N$6,2,FALSE)))</f>
        <v/>
      </c>
      <c r="O250" s="524" t="str">
        <f>IF(M250="","",IF(VLOOKUP(M250,'G-3 Multipliers'!$L$3:$N$6,3,FALSE)=0,"Spatial Data Missing ⚠",VLOOKUP(M250,'G-3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1" t="str">
        <f t="shared" si="20"/>
        <v/>
      </c>
      <c r="V250" s="511" t="str">
        <f t="shared" si="21"/>
        <v/>
      </c>
      <c r="W250" s="511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5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1" t="str">
        <f>IF(P250="","",IF(P250='G-1 All Habitats'!$X$3,H250-S250-T250,"None"))</f>
        <v/>
      </c>
      <c r="AD250" s="252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3"/>
      <c r="F251" s="203"/>
      <c r="G251" s="250" t="str">
        <f>IFERROR(INDEX('G-1 All Habitats'!$B$3:$B$129,MATCH(F251,'G-1 All Habitats'!$A$3:$A$129,0)),"")</f>
        <v/>
      </c>
      <c r="H251" s="172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145"/>
      <c r="L251" s="499" t="str">
        <f>IFERROR(INDEX('G-8 Condition Look up'!$A$3:$H$130,MATCH(G251,'G-8 Condition Look up'!$A$3:$A$130,0),MATCH(K251,'G-8 Condition Look up'!$A$3:$H$3,0)),"")</f>
        <v/>
      </c>
      <c r="M251" s="154"/>
      <c r="N251" s="520" t="str">
        <f>IF(M251="","",IF(VLOOKUP(M251,'G-3 Multipliers'!$L$3:$N$6,2,FALSE)=0,"Spatial Data Missing ⚠",VLOOKUP(M251,'G-3 Multipliers'!$L$3:$N$6,2,FALSE)))</f>
        <v/>
      </c>
      <c r="O251" s="524" t="str">
        <f>IF(M251="","",IF(VLOOKUP(M251,'G-3 Multipliers'!$L$3:$N$6,3,FALSE)=0,"Spatial Data Missing ⚠",VLOOKUP(M251,'G-3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1" t="str">
        <f t="shared" si="20"/>
        <v/>
      </c>
      <c r="V251" s="511" t="str">
        <f t="shared" si="21"/>
        <v/>
      </c>
      <c r="W251" s="511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5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1" t="str">
        <f>IF(P251="","",IF(P251='G-1 All Habitats'!$X$3,H251-S251-T251,"None"))</f>
        <v/>
      </c>
      <c r="AD251" s="252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3"/>
      <c r="F252" s="203"/>
      <c r="G252" s="250" t="str">
        <f>IFERROR(INDEX('G-1 All Habitats'!$B$3:$B$129,MATCH(F252,'G-1 All Habitats'!$A$3:$A$129,0)),"")</f>
        <v/>
      </c>
      <c r="H252" s="172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145"/>
      <c r="L252" s="499" t="str">
        <f>IFERROR(INDEX('G-8 Condition Look up'!$A$3:$H$130,MATCH(G252,'G-8 Condition Look up'!$A$3:$A$130,0),MATCH(K252,'G-8 Condition Look up'!$A$3:$H$3,0)),"")</f>
        <v/>
      </c>
      <c r="M252" s="154"/>
      <c r="N252" s="520" t="str">
        <f>IF(M252="","",IF(VLOOKUP(M252,'G-3 Multipliers'!$L$3:$N$6,2,FALSE)=0,"Spatial Data Missing ⚠",VLOOKUP(M252,'G-3 Multipliers'!$L$3:$N$6,2,FALSE)))</f>
        <v/>
      </c>
      <c r="O252" s="524" t="str">
        <f>IF(M252="","",IF(VLOOKUP(M252,'G-3 Multipliers'!$L$3:$N$6,3,FALSE)=0,"Spatial Data Missing ⚠",VLOOKUP(M252,'G-3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1" t="str">
        <f t="shared" si="20"/>
        <v/>
      </c>
      <c r="V252" s="511" t="str">
        <f t="shared" si="21"/>
        <v/>
      </c>
      <c r="W252" s="511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5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1" t="str">
        <f>IF(P252="","",IF(P252='G-1 All Habitats'!$X$3,H252-S252-T252,"None"))</f>
        <v/>
      </c>
      <c r="AD252" s="252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3"/>
      <c r="F253" s="203"/>
      <c r="G253" s="250" t="str">
        <f>IFERROR(INDEX('G-1 All Habitats'!$B$3:$B$129,MATCH(F253,'G-1 All Habitats'!$A$3:$A$129,0)),"")</f>
        <v/>
      </c>
      <c r="H253" s="172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145"/>
      <c r="L253" s="499" t="str">
        <f>IFERROR(INDEX('G-8 Condition Look up'!$A$3:$H$130,MATCH(G253,'G-8 Condition Look up'!$A$3:$A$130,0),MATCH(K253,'G-8 Condition Look up'!$A$3:$H$3,0)),"")</f>
        <v/>
      </c>
      <c r="M253" s="154"/>
      <c r="N253" s="520" t="str">
        <f>IF(M253="","",IF(VLOOKUP(M253,'G-3 Multipliers'!$L$3:$N$6,2,FALSE)=0,"Spatial Data Missing ⚠",VLOOKUP(M253,'G-3 Multipliers'!$L$3:$N$6,2,FALSE)))</f>
        <v/>
      </c>
      <c r="O253" s="524" t="str">
        <f>IF(M253="","",IF(VLOOKUP(M253,'G-3 Multipliers'!$L$3:$N$6,3,FALSE)=0,"Spatial Data Missing ⚠",VLOOKUP(M253,'G-3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1" t="str">
        <f t="shared" si="20"/>
        <v/>
      </c>
      <c r="V253" s="511" t="str">
        <f t="shared" si="21"/>
        <v/>
      </c>
      <c r="W253" s="511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5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1" t="str">
        <f>IF(P253="","",IF(P253='G-1 All Habitats'!$X$3,H253-S253-T253,"None"))</f>
        <v/>
      </c>
      <c r="AD253" s="252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3"/>
      <c r="F254" s="203"/>
      <c r="G254" s="250" t="str">
        <f>IFERROR(INDEX('G-1 All Habitats'!$B$3:$B$129,MATCH(F254,'G-1 All Habitats'!$A$3:$A$129,0)),"")</f>
        <v/>
      </c>
      <c r="H254" s="172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145"/>
      <c r="L254" s="499" t="str">
        <f>IFERROR(INDEX('G-8 Condition Look up'!$A$3:$H$130,MATCH(G254,'G-8 Condition Look up'!$A$3:$A$130,0),MATCH(K254,'G-8 Condition Look up'!$A$3:$H$3,0)),"")</f>
        <v/>
      </c>
      <c r="M254" s="154"/>
      <c r="N254" s="520" t="str">
        <f>IF(M254="","",IF(VLOOKUP(M254,'G-3 Multipliers'!$L$3:$N$6,2,FALSE)=0,"Spatial Data Missing ⚠",VLOOKUP(M254,'G-3 Multipliers'!$L$3:$N$6,2,FALSE)))</f>
        <v/>
      </c>
      <c r="O254" s="524" t="str">
        <f>IF(M254="","",IF(VLOOKUP(M254,'G-3 Multipliers'!$L$3:$N$6,3,FALSE)=0,"Spatial Data Missing ⚠",VLOOKUP(M254,'G-3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1" t="str">
        <f t="shared" si="20"/>
        <v/>
      </c>
      <c r="V254" s="511" t="str">
        <f t="shared" si="21"/>
        <v/>
      </c>
      <c r="W254" s="511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5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1" t="str">
        <f>IF(P254="","",IF(P254='G-1 All Habitats'!$X$3,H254-S254-T254,"None"))</f>
        <v/>
      </c>
      <c r="AD254" s="252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3"/>
      <c r="F255" s="203"/>
      <c r="G255" s="250" t="str">
        <f>IFERROR(INDEX('G-1 All Habitats'!$B$3:$B$129,MATCH(F255,'G-1 All Habitats'!$A$3:$A$129,0)),"")</f>
        <v/>
      </c>
      <c r="H255" s="172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145"/>
      <c r="L255" s="499" t="str">
        <f>IFERROR(INDEX('G-8 Condition Look up'!$A$3:$H$130,MATCH(G255,'G-8 Condition Look up'!$A$3:$A$130,0),MATCH(K255,'G-8 Condition Look up'!$A$3:$H$3,0)),"")</f>
        <v/>
      </c>
      <c r="M255" s="154"/>
      <c r="N255" s="520" t="str">
        <f>IF(M255="","",IF(VLOOKUP(M255,'G-3 Multipliers'!$L$3:$N$6,2,FALSE)=0,"Spatial Data Missing ⚠",VLOOKUP(M255,'G-3 Multipliers'!$L$3:$N$6,2,FALSE)))</f>
        <v/>
      </c>
      <c r="O255" s="524" t="str">
        <f>IF(M255="","",IF(VLOOKUP(M255,'G-3 Multipliers'!$L$3:$N$6,3,FALSE)=0,"Spatial Data Missing ⚠",VLOOKUP(M255,'G-3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1" t="str">
        <f t="shared" si="20"/>
        <v/>
      </c>
      <c r="V255" s="511" t="str">
        <f t="shared" si="21"/>
        <v/>
      </c>
      <c r="W255" s="511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5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1" t="str">
        <f>IF(P255="","",IF(P255='G-1 All Habitats'!$X$3,H255-S255-T255,"None"))</f>
        <v/>
      </c>
      <c r="AD255" s="252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3"/>
      <c r="F256" s="203"/>
      <c r="G256" s="250" t="str">
        <f>IFERROR(INDEX('G-1 All Habitats'!$B$3:$B$129,MATCH(F256,'G-1 All Habitats'!$A$3:$A$129,0)),"")</f>
        <v/>
      </c>
      <c r="H256" s="172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145"/>
      <c r="L256" s="499" t="str">
        <f>IFERROR(INDEX('G-8 Condition Look up'!$A$3:$H$130,MATCH(G256,'G-8 Condition Look up'!$A$3:$A$130,0),MATCH(K256,'G-8 Condition Look up'!$A$3:$H$3,0)),"")</f>
        <v/>
      </c>
      <c r="M256" s="154"/>
      <c r="N256" s="520" t="str">
        <f>IF(M256="","",IF(VLOOKUP(M256,'G-3 Multipliers'!$L$3:$N$6,2,FALSE)=0,"Spatial Data Missing ⚠",VLOOKUP(M256,'G-3 Multipliers'!$L$3:$N$6,2,FALSE)))</f>
        <v/>
      </c>
      <c r="O256" s="524" t="str">
        <f>IF(M256="","",IF(VLOOKUP(M256,'G-3 Multipliers'!$L$3:$N$6,3,FALSE)=0,"Spatial Data Missing ⚠",VLOOKUP(M256,'G-3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1" t="str">
        <f t="shared" si="20"/>
        <v/>
      </c>
      <c r="V256" s="511" t="str">
        <f t="shared" si="21"/>
        <v/>
      </c>
      <c r="W256" s="511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5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1" t="str">
        <f>IF(P256="","",IF(P256='G-1 All Habitats'!$X$3,H256-S256-T256,"None"))</f>
        <v/>
      </c>
      <c r="AD256" s="252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3"/>
      <c r="F257" s="203"/>
      <c r="G257" s="250" t="str">
        <f>IFERROR(INDEX('G-1 All Habitats'!$B$3:$B$129,MATCH(F257,'G-1 All Habitats'!$A$3:$A$129,0)),"")</f>
        <v/>
      </c>
      <c r="H257" s="172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145"/>
      <c r="L257" s="499" t="str">
        <f>IFERROR(INDEX('G-8 Condition Look up'!$A$3:$H$130,MATCH(G257,'G-8 Condition Look up'!$A$3:$A$130,0),MATCH(K257,'G-8 Condition Look up'!$A$3:$H$3,0)),"")</f>
        <v/>
      </c>
      <c r="M257" s="154"/>
      <c r="N257" s="520" t="str">
        <f>IF(M257="","",IF(VLOOKUP(M257,'G-3 Multipliers'!$L$3:$N$6,2,FALSE)=0,"Spatial Data Missing ⚠",VLOOKUP(M257,'G-3 Multipliers'!$L$3:$N$6,2,FALSE)))</f>
        <v/>
      </c>
      <c r="O257" s="524" t="str">
        <f>IF(M257="","",IF(VLOOKUP(M257,'G-3 Multipliers'!$L$3:$N$6,3,FALSE)=0,"Spatial Data Missing ⚠",VLOOKUP(M257,'G-3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1" t="str">
        <f t="shared" si="20"/>
        <v/>
      </c>
      <c r="V257" s="511" t="str">
        <f t="shared" si="21"/>
        <v/>
      </c>
      <c r="W257" s="511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5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1" t="str">
        <f>IF(P257="","",IF(P257='G-1 All Habitats'!$X$3,H257-S257-T257,"None"))</f>
        <v/>
      </c>
      <c r="AD257" s="252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6"/>
      <c r="F258" s="206"/>
      <c r="G258" s="376" t="str">
        <f>IFERROR(INDEX('G-1 All Habitats'!$B$3:$B$129,MATCH(F258,'G-1 All Habitats'!$A$3:$A$129,0)),"")</f>
        <v/>
      </c>
      <c r="H258" s="160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161"/>
      <c r="L258" s="501" t="str">
        <f>IFERROR(INDEX('G-8 Condition Look up'!$A$3:$H$130,MATCH(G258,'G-8 Condition Look up'!$A$3:$A$130,0),MATCH(K258,'G-8 Condition Look up'!$A$3:$H$3,0)),"")</f>
        <v/>
      </c>
      <c r="M258" s="161"/>
      <c r="N258" s="520" t="str">
        <f>IF(M258="","",IF(VLOOKUP(M258,'G-3 Multipliers'!$L$3:$N$6,2,FALSE)=0,"Spatial Data Missing ⚠",VLOOKUP(M258,'G-3 Multipliers'!$L$3:$N$6,2,FALSE)))</f>
        <v/>
      </c>
      <c r="O258" s="524" t="str">
        <f>IF(M258="","",IF(VLOOKUP(M258,'G-3 Multipliers'!$L$3:$N$6,3,FALSE)=0,"Spatial Data Missing ⚠",VLOOKUP(M258,'G-3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3"/>
      <c r="T258" s="374"/>
      <c r="U258" s="619" t="str">
        <f t="shared" si="20"/>
        <v/>
      </c>
      <c r="V258" s="619" t="str">
        <f t="shared" si="21"/>
        <v/>
      </c>
      <c r="W258" s="511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5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5"/>
      <c r="Z258" s="163"/>
      <c r="AA258" s="164"/>
      <c r="AC258" s="251" t="str">
        <f>IF(P258="","",IF(P258='G-1 All Habitats'!$X$3,H258-S258-T258,"None"))</f>
        <v/>
      </c>
      <c r="AD258" s="252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2" t="s">
        <v>278</v>
      </c>
      <c r="H259" s="503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8">
        <f>IF('Detailed Results'!$K$40&gt;0,"Error ▲",SUM(Q11:Q258))</f>
        <v>0</v>
      </c>
      <c r="R259" s="85"/>
      <c r="S259" s="517">
        <f>IF('Detailed Results'!$K$40&gt;0,"Error ▲",SUM(S11:S258))</f>
        <v>0</v>
      </c>
      <c r="T259" s="518">
        <f>IF('Detailed Results'!$K$40&gt;0,"Error ▲",SUM(T11:T258))</f>
        <v>0</v>
      </c>
      <c r="U259" s="518">
        <f>IF('Detailed Results'!$K$40&gt;0,"Error ▲",SUM(U11:U258))</f>
        <v>0</v>
      </c>
      <c r="V259" s="518">
        <f>IF('Detailed Results'!$K$40&gt;0,"Error ▲",SUM(V11:V258))</f>
        <v>0</v>
      </c>
      <c r="W259" s="518">
        <f>IF('Detailed Results'!$K$40&gt;0,"Error ▲",SUM(W11:W258))</f>
        <v>0</v>
      </c>
      <c r="X259" s="514">
        <f>IF('Detailed Results'!$K$40&gt;0,"Error ▲",SUM(X11:X258))</f>
        <v>0</v>
      </c>
      <c r="Y259" s="253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WOKJXOBxQs4ZW/F2/8qrn8SQkHl+wWBe1A6D64j7PRqm+rFQkonkgwPVPxKHK4R9u7Zpmhc4sewC0wbZcNHHww==" saltValue="5RFAEhV/MXB/XtWb4OBEh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E9:H9"/>
    <mergeCell ref="I9:J9"/>
    <mergeCell ref="K9:L9"/>
    <mergeCell ref="D3:F4"/>
    <mergeCell ref="D2:F2"/>
    <mergeCell ref="S261:V261"/>
    <mergeCell ref="P9:P10"/>
    <mergeCell ref="Y9:Y10"/>
    <mergeCell ref="Z9:AA9"/>
    <mergeCell ref="M9:O9"/>
    <mergeCell ref="S9:X9"/>
  </mergeCells>
  <conditionalFormatting sqref="H259">
    <cfRule type="cellIs" dxfId="169" priority="3" operator="equal">
      <formula>"Error ▲"</formula>
    </cfRule>
  </conditionalFormatting>
  <conditionalFormatting sqref="L11:L258">
    <cfRule type="containsText" dxfId="168" priority="70" operator="containsText" text="Not Possible">
      <formula>NOT(ISERROR(SEARCH("Not Possible",L11)))</formula>
    </cfRule>
  </conditionalFormatting>
  <conditionalFormatting sqref="N11:O258">
    <cfRule type="containsText" dxfId="167" priority="34" operator="containsText" text="Spatial">
      <formula>NOT(ISERROR(SEARCH("Spatial",N11)))</formula>
    </cfRule>
  </conditionalFormatting>
  <conditionalFormatting sqref="Q11:Q258">
    <cfRule type="cellIs" dxfId="162" priority="22" operator="equal">
      <formula>"Check Data ⚠"</formula>
    </cfRule>
    <cfRule type="cellIs" dxfId="161" priority="23" operator="equal">
      <formula>"Any loss Unacceptable"</formula>
    </cfRule>
    <cfRule type="expression" dxfId="160" priority="25">
      <formula>"p18=""Avoid"""</formula>
    </cfRule>
  </conditionalFormatting>
  <conditionalFormatting sqref="Q259">
    <cfRule type="cellIs" dxfId="159" priority="2" operator="equal">
      <formula>"Error ▲"</formula>
    </cfRule>
  </conditionalFormatting>
  <conditionalFormatting sqref="S259:X259">
    <cfRule type="cellIs" dxfId="158" priority="1" operator="equal">
      <formula>"Error ▲"</formula>
    </cfRule>
  </conditionalFormatting>
  <conditionalFormatting sqref="W11:W258">
    <cfRule type="cellIs" dxfId="157" priority="29" operator="equal">
      <formula>"Unacceptable Loss ▲"</formula>
    </cfRule>
  </conditionalFormatting>
  <conditionalFormatting sqref="W11:X258">
    <cfRule type="cellIs" dxfId="156" priority="19" operator="equal">
      <formula>"Error in Areas ▲"</formula>
    </cfRule>
  </conditionalFormatting>
  <conditionalFormatting sqref="X11:X258">
    <cfRule type="cellIs" dxfId="155" priority="18" operator="equal">
      <formula>"Alternative Compensation"</formula>
    </cfRule>
    <cfRule type="cellIs" dxfId="154" priority="20" operator="equal">
      <formula>"Unacceptable Loss"</formula>
    </cfRule>
  </conditionalFormatting>
  <conditionalFormatting sqref="Y11:Y258">
    <cfRule type="cellIs" dxfId="153" priority="16" operator="equal">
      <formula>"No"</formula>
    </cfRule>
    <cfRule type="cellIs" dxfId="152" priority="17" operator="equal">
      <formula>"Yes"</formula>
    </cfRule>
  </conditionalFormatting>
  <conditionalFormatting sqref="AC11:AC258">
    <cfRule type="cellIs" dxfId="151" priority="87" operator="equal">
      <formula>0</formula>
    </cfRule>
  </conditionalFormatting>
  <conditionalFormatting sqref="AC11:AD258">
    <cfRule type="cellIs" dxfId="150" priority="89" operator="equal">
      <formula>"None"</formula>
    </cfRule>
    <cfRule type="cellIs" dxfId="149" priority="92" operator="equal">
      <formula>""</formula>
    </cfRule>
    <cfRule type="cellIs" dxfId="148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 activeCell="X11" sqref="X11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7" t="str">
        <f>IF(Start!F12="","",Start!F12)</f>
        <v>Bicester Arc. Overall Biodiversity Strategy</v>
      </c>
      <c r="E2" s="948"/>
      <c r="G2" s="242"/>
      <c r="O2" s="920" t="str">
        <f>IF(OR(COUNTIF($O$11:O256,"*30+*")&gt;0,COUNTIF($S$11:S256,"*30+*")&gt;0),"Note;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1:29" ht="19.899999999999999" customHeight="1" x14ac:dyDescent="0.2">
      <c r="D3" s="941" t="str">
        <f ca="1">MID(CELL("filename",C1),FIND("]",CELL("filename",C1))+1,256)</f>
        <v>D-2 Off Site Habitat Creation</v>
      </c>
      <c r="E3" s="942"/>
      <c r="G3" s="242"/>
      <c r="O3" s="920"/>
      <c r="P3" s="920"/>
      <c r="Q3" s="920"/>
      <c r="R3" s="920"/>
      <c r="S3" s="920"/>
      <c r="T3" s="920"/>
    </row>
    <row r="4" spans="1:29" ht="15.75" customHeight="1" thickBot="1" x14ac:dyDescent="0.25">
      <c r="D4" s="944"/>
      <c r="E4" s="945"/>
      <c r="G4" s="242"/>
      <c r="M4" s="131"/>
      <c r="O4" s="399"/>
      <c r="P4" s="399"/>
      <c r="Q4" s="399"/>
      <c r="R4" s="399"/>
      <c r="S4" s="399"/>
    </row>
    <row r="5" spans="1:29" ht="29.45" customHeight="1" x14ac:dyDescent="0.25">
      <c r="M5" s="33"/>
      <c r="N5" s="193"/>
      <c r="O5" s="920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20"/>
      <c r="Q5" s="920"/>
      <c r="R5" s="920"/>
      <c r="S5" s="920"/>
      <c r="T5" s="920"/>
      <c r="U5" s="400"/>
      <c r="V5" s="400"/>
    </row>
    <row r="6" spans="1:29" ht="31.15" customHeight="1" x14ac:dyDescent="0.2">
      <c r="O6" s="920"/>
      <c r="P6" s="920"/>
      <c r="Q6" s="920"/>
      <c r="R6" s="920"/>
      <c r="S6" s="920"/>
      <c r="T6" s="920"/>
    </row>
    <row r="7" spans="1:29" ht="15" thickBot="1" x14ac:dyDescent="0.25"/>
    <row r="8" spans="1:29" ht="15" thickBot="1" x14ac:dyDescent="0.25">
      <c r="D8" s="951" t="s">
        <v>225</v>
      </c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3"/>
    </row>
    <row r="9" spans="1:29" s="42" customFormat="1" ht="15" customHeight="1" thickBot="1" x14ac:dyDescent="0.25">
      <c r="B9" s="31"/>
      <c r="C9" s="31"/>
      <c r="D9" s="880" t="s">
        <v>202</v>
      </c>
      <c r="E9" s="882" t="s">
        <v>227</v>
      </c>
      <c r="F9" s="882" t="s">
        <v>227</v>
      </c>
      <c r="G9" s="954" t="s">
        <v>205</v>
      </c>
      <c r="H9" s="880" t="s">
        <v>189</v>
      </c>
      <c r="I9" s="878" t="s">
        <v>206</v>
      </c>
      <c r="J9" s="956" t="s">
        <v>190</v>
      </c>
      <c r="K9" s="878" t="s">
        <v>206</v>
      </c>
      <c r="L9" s="940" t="s">
        <v>191</v>
      </c>
      <c r="M9" s="940"/>
      <c r="N9" s="940"/>
      <c r="O9" s="940" t="s">
        <v>251</v>
      </c>
      <c r="P9" s="940"/>
      <c r="Q9" s="940"/>
      <c r="R9" s="940"/>
      <c r="S9" s="940"/>
      <c r="T9" s="940"/>
      <c r="U9" s="940" t="s">
        <v>252</v>
      </c>
      <c r="V9" s="940"/>
      <c r="W9" s="940"/>
      <c r="X9" s="940"/>
      <c r="Y9" s="950" t="s">
        <v>280</v>
      </c>
      <c r="Z9" s="950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81"/>
      <c r="E10" s="883"/>
      <c r="F10" s="883"/>
      <c r="G10" s="955"/>
      <c r="H10" s="881"/>
      <c r="I10" s="879"/>
      <c r="J10" s="957"/>
      <c r="K10" s="879"/>
      <c r="L10" s="368" t="s">
        <v>191</v>
      </c>
      <c r="M10" s="201" t="s">
        <v>191</v>
      </c>
      <c r="N10" s="202" t="s">
        <v>231</v>
      </c>
      <c r="O10" s="368" t="s">
        <v>232</v>
      </c>
      <c r="P10" s="201" t="s">
        <v>233</v>
      </c>
      <c r="Q10" s="201" t="s">
        <v>234</v>
      </c>
      <c r="R10" s="201" t="s">
        <v>235</v>
      </c>
      <c r="S10" s="201" t="s">
        <v>236</v>
      </c>
      <c r="T10" s="202" t="s">
        <v>237</v>
      </c>
      <c r="U10" s="368" t="s">
        <v>238</v>
      </c>
      <c r="V10" s="201" t="s">
        <v>282</v>
      </c>
      <c r="W10" s="201" t="s">
        <v>240</v>
      </c>
      <c r="X10" s="202" t="s">
        <v>241</v>
      </c>
      <c r="Y10" s="404" t="s">
        <v>283</v>
      </c>
      <c r="Z10" s="405" t="s">
        <v>280</v>
      </c>
      <c r="AA10" s="940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3"/>
      <c r="F11" s="243" t="str">
        <f>IFERROR(INDEX('G-1 All Habitats'!$B$3:$B$129,MATCH(E11,'G-1 All Habitats'!$A$3:$A$129,0)),"")</f>
        <v/>
      </c>
      <c r="G11" s="386"/>
      <c r="H11" s="537" t="str">
        <f>IF(F11="","",VLOOKUP(F11,'G-1 All Habitats'!$B$2:$M$129,10,FALSE))</f>
        <v/>
      </c>
      <c r="I11" s="524" t="str">
        <f>IFERROR(VLOOKUP(H11,'G-1 All Habitats'!$V$3:$W$7,2,FALSE),"")</f>
        <v/>
      </c>
      <c r="J11" s="199"/>
      <c r="K11" s="524" t="str">
        <f>IFERROR(INDEX('G-8 Condition Look up'!$A$3:$H$130,MATCH(F11,'G-8 Condition Look up'!$A$3:$A$130,0),MATCH(J11,'G-8 Condition Look up'!$A$3:$H$3,0)),"")</f>
        <v/>
      </c>
      <c r="L11" s="145"/>
      <c r="M11" s="540" t="str">
        <f>IF(L11="","",IF(VLOOKUP(L11,'G-3 Multipliers'!$L$3:$N$6,2,FALSE)=0,"Spatial Data Missing ⚠",VLOOKUP(L11,'G-3 Multipliers'!$L$3:$N$6,2,FALSE)))</f>
        <v/>
      </c>
      <c r="N11" s="499" t="str">
        <f>IF(L11="","",IF(VLOOKUP(L11,'G-3 Multipliers'!$L$3:$N$6,3,FALSE)=0,"Spatial Data Missing ⚠",VLOOKUP(L11,'G-3 Multipliers'!$L$3:$N$6,3,FALSE)))</f>
        <v/>
      </c>
      <c r="O11" s="498" t="str">
        <f>IFERROR(INDEX(TemporalData,MATCH(F11,TemporalHabitats,0),MATCH(J11,TemporalConditions,0)),"")</f>
        <v/>
      </c>
      <c r="P11" s="195"/>
      <c r="Q11" s="195"/>
      <c r="R11" s="520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4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5" t="str">
        <f>IFERROR(IF(S11="Check Data ⚠","Check Data ⚠",VLOOKUP(S11,'G-4 Temporal multipliers'!$A$4:$C$37,3,FALSE)),"")</f>
        <v/>
      </c>
      <c r="U11" s="523" t="str">
        <f>IF(F11="","",VLOOKUP(F11,'G-3 Multipliers'!$A$2:$E$129,2,FALSE))</f>
        <v/>
      </c>
      <c r="V11" s="520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20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4" t="str">
        <f>IFERROR(IF(E11="","",VLOOKUP(W11, 'G-3 Multipliers'!$P$2:$Q$6,2,FALSE)),"")</f>
        <v/>
      </c>
      <c r="Y11" s="197"/>
      <c r="Z11" s="499" t="str">
        <f>IF(Y11="","",IF(VLOOKUP(Y11,'G-3 Multipliers'!$S$3:$T$9,2,FALSE)=0,"Spatial Data Missing ⚠",VLOOKUP(Y11,'G-3 Multipliers'!$S$3:$T$9,2,FALSE)))</f>
        <v/>
      </c>
      <c r="AA11" s="545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4" t="str">
        <f>IFERROR(INDEX('G-1 All Habitats'!$AG$3:$AG$15,MATCH(D12,'G-1 All Habitats'!$AF$3:$AF$15,0)),"")</f>
        <v/>
      </c>
      <c r="D12" s="154"/>
      <c r="E12" s="203"/>
      <c r="F12" s="243" t="str">
        <f>IFERROR(INDEX('G-1 All Habitats'!$B$3:$B$129,MATCH(E12,'G-1 All Habitats'!$A$3:$A$129,0)),"")</f>
        <v/>
      </c>
      <c r="G12" s="386"/>
      <c r="H12" s="537" t="str">
        <f>IF(F12="","",VLOOKUP(F12,'G-1 All Habitats'!$B$2:$M$129,10,FALSE))</f>
        <v/>
      </c>
      <c r="I12" s="524" t="str">
        <f>IFERROR(VLOOKUP(H12,'G-1 All Habitats'!$V$3:$W$7,2,FALSE),"")</f>
        <v/>
      </c>
      <c r="J12" s="199"/>
      <c r="K12" s="524" t="str">
        <f>IFERROR(INDEX('G-8 Condition Look up'!$A$3:$H$130,MATCH(F12,'G-8 Condition Look up'!$A$3:$A$130,0),MATCH(J12,'G-8 Condition Look up'!$A$3:$H$3,0)),"")</f>
        <v/>
      </c>
      <c r="L12" s="145"/>
      <c r="M12" s="540" t="str">
        <f>IF(L12="","",IF(VLOOKUP(L12,'G-3 Multipliers'!$L$3:$N$6,2,FALSE)=0,"Spatial Data Missing ⚠",VLOOKUP(L12,'G-3 Multipliers'!$L$3:$N$6,2,FALSE)))</f>
        <v/>
      </c>
      <c r="N12" s="499" t="str">
        <f>IF(L12="","",IF(VLOOKUP(L12,'G-3 Multipliers'!$L$3:$N$6,3,FALSE)=0,"Spatial Data Missing ⚠",VLOOKUP(L12,'G-3 Multipliers'!$L$3:$N$6,3,FALSE)))</f>
        <v/>
      </c>
      <c r="O12" s="498" t="str">
        <f t="shared" ref="O12:O74" si="1">IFERROR(INDEX(TemporalData,MATCH(F12,TemporalHabitats,0),MATCH(J12,TemporalConditions,0)),"")</f>
        <v/>
      </c>
      <c r="P12" s="195"/>
      <c r="Q12" s="195"/>
      <c r="R12" s="520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4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5" t="str">
        <f>IFERROR(IF(S12="Check Data ⚠","Check Data ⚠",VLOOKUP(S12,'G-4 Temporal multipliers'!$A$4:$C$37,3,FALSE)),"")</f>
        <v/>
      </c>
      <c r="U12" s="523" t="str">
        <f>IF(F12="","",VLOOKUP(F12,'G-3 Multipliers'!$A$2:$E$129,2,FALSE))</f>
        <v/>
      </c>
      <c r="V12" s="520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20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4" t="str">
        <f>IFERROR(IF(E12="","",VLOOKUP(W12, 'G-3 Multipliers'!$P$2:$Q$6,2,FALSE)),"")</f>
        <v/>
      </c>
      <c r="Y12" s="197"/>
      <c r="Z12" s="499" t="str">
        <f>IF(Y12="","",IF(VLOOKUP(Y12,'G-3 Multipliers'!$S$3:$T$9,2,FALSE)=0,"Spatial Data Missing ⚠",VLOOKUP(Y12,'G-3 Multipliers'!$S$3:$T$9,2,FALSE)))</f>
        <v/>
      </c>
      <c r="AA12" s="545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4" t="str">
        <f>IFERROR(INDEX('G-1 All Habitats'!$AG$3:$AG$15,MATCH(D13,'G-1 All Habitats'!$AF$3:$AF$15,0)),"")</f>
        <v/>
      </c>
      <c r="D13" s="154"/>
      <c r="E13" s="203"/>
      <c r="F13" s="243" t="str">
        <f>IFERROR(INDEX('G-1 All Habitats'!$B$3:$B$129,MATCH(E13,'G-1 All Habitats'!$A$3:$A$129,0)),"")</f>
        <v/>
      </c>
      <c r="G13" s="386"/>
      <c r="H13" s="537" t="str">
        <f>IF(F13="","",VLOOKUP(F13,'G-1 All Habitats'!$B$2:$M$129,10,FALSE))</f>
        <v/>
      </c>
      <c r="I13" s="524" t="str">
        <f>IFERROR(VLOOKUP(H13,'G-1 All Habitats'!$V$3:$W$7,2,FALSE),"")</f>
        <v/>
      </c>
      <c r="J13" s="199"/>
      <c r="K13" s="524" t="str">
        <f>IFERROR(INDEX('G-8 Condition Look up'!$A$3:$H$130,MATCH(F13,'G-8 Condition Look up'!$A$3:$A$130,0),MATCH(J13,'G-8 Condition Look up'!$A$3:$H$3,0)),"")</f>
        <v/>
      </c>
      <c r="L13" s="145"/>
      <c r="M13" s="540" t="str">
        <f>IF(L13="","",IF(VLOOKUP(L13,'G-3 Multipliers'!$L$3:$N$6,2,FALSE)=0,"Spatial Data Missing ⚠",VLOOKUP(L13,'G-3 Multipliers'!$L$3:$N$6,2,FALSE)))</f>
        <v/>
      </c>
      <c r="N13" s="499" t="str">
        <f>IF(L13="","",IF(VLOOKUP(L13,'G-3 Multipliers'!$L$3:$N$6,3,FALSE)=0,"Spatial Data Missing ⚠",VLOOKUP(L13,'G-3 Multipliers'!$L$3:$N$6,3,FALSE)))</f>
        <v/>
      </c>
      <c r="O13" s="498" t="str">
        <f t="shared" si="1"/>
        <v/>
      </c>
      <c r="P13" s="195"/>
      <c r="Q13" s="195"/>
      <c r="R13" s="520" t="str">
        <f t="shared" si="2"/>
        <v/>
      </c>
      <c r="S13" s="544" t="str">
        <f t="shared" si="3"/>
        <v/>
      </c>
      <c r="T13" s="525" t="str">
        <f>IFERROR(IF(S13="Check Data ⚠","Check Data ⚠",VLOOKUP(S13,'G-4 Temporal multipliers'!$A$4:$C$37,3,FALSE)),"")</f>
        <v/>
      </c>
      <c r="U13" s="523" t="str">
        <f>IF(F13="","",VLOOKUP(F13,'G-3 Multipliers'!$A$2:$E$129,2,FALSE))</f>
        <v/>
      </c>
      <c r="V13" s="520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20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4" t="str">
        <f>IFERROR(IF(E13="","",VLOOKUP(W13, 'G-3 Multipliers'!$P$2:$Q$6,2,FALSE)),"")</f>
        <v/>
      </c>
      <c r="Y13" s="197"/>
      <c r="Z13" s="499" t="str">
        <f>IF(Y13="","",IF(VLOOKUP(Y13,'G-3 Multipliers'!$S$3:$T$9,2,FALSE)=0,"Spatial Data Missing ⚠",VLOOKUP(Y13,'G-3 Multipliers'!$S$3:$T$9,2,FALSE)))</f>
        <v/>
      </c>
      <c r="AA13" s="545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4" t="str">
        <f>IFERROR(INDEX('G-1 All Habitats'!$AG$3:$AG$15,MATCH(D14,'G-1 All Habitats'!$AF$3:$AF$15,0)),"")</f>
        <v/>
      </c>
      <c r="D14" s="154"/>
      <c r="E14" s="203"/>
      <c r="F14" s="243" t="str">
        <f>IFERROR(INDEX('G-1 All Habitats'!$B$3:$B$129,MATCH(E14,'G-1 All Habitats'!$A$3:$A$129,0)),"")</f>
        <v/>
      </c>
      <c r="G14" s="386"/>
      <c r="H14" s="537" t="str">
        <f>IF(F14="","",VLOOKUP(F14,'G-1 All Habitats'!$B$2:$M$129,10,FALSE))</f>
        <v/>
      </c>
      <c r="I14" s="524" t="str">
        <f>IFERROR(VLOOKUP(H14,'G-1 All Habitats'!$V$3:$W$7,2,FALSE),"")</f>
        <v/>
      </c>
      <c r="J14" s="199"/>
      <c r="K14" s="524" t="str">
        <f>IFERROR(INDEX('G-8 Condition Look up'!$A$3:$H$130,MATCH(F14,'G-8 Condition Look up'!$A$3:$A$130,0),MATCH(J14,'G-8 Condition Look up'!$A$3:$H$3,0)),"")</f>
        <v/>
      </c>
      <c r="L14" s="145"/>
      <c r="M14" s="540" t="str">
        <f>IF(L14="","",IF(VLOOKUP(L14,'G-3 Multipliers'!$L$3:$N$6,2,FALSE)=0,"Spatial Data Missing ⚠",VLOOKUP(L14,'G-3 Multipliers'!$L$3:$N$6,2,FALSE)))</f>
        <v/>
      </c>
      <c r="N14" s="499" t="str">
        <f>IF(L14="","",IF(VLOOKUP(L14,'G-3 Multipliers'!$L$3:$N$6,3,FALSE)=0,"Spatial Data Missing ⚠",VLOOKUP(L14,'G-3 Multipliers'!$L$3:$N$6,3,FALSE)))</f>
        <v/>
      </c>
      <c r="O14" s="498" t="str">
        <f t="shared" si="1"/>
        <v/>
      </c>
      <c r="P14" s="195"/>
      <c r="Q14" s="195"/>
      <c r="R14" s="520" t="str">
        <f t="shared" si="2"/>
        <v/>
      </c>
      <c r="S14" s="544" t="str">
        <f t="shared" si="3"/>
        <v/>
      </c>
      <c r="T14" s="525" t="str">
        <f>IFERROR(IF(S14="Check Data ⚠","Check Data ⚠",VLOOKUP(S14,'G-4 Temporal multipliers'!$A$4:$C$37,3,FALSE)),"")</f>
        <v/>
      </c>
      <c r="U14" s="523" t="str">
        <f>IF(F14="","",VLOOKUP(F14,'G-3 Multipliers'!$A$2:$E$129,2,FALSE))</f>
        <v/>
      </c>
      <c r="V14" s="520" t="str">
        <f t="shared" si="4"/>
        <v/>
      </c>
      <c r="W14" s="520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4" t="str">
        <f>IFERROR(IF(E14="","",VLOOKUP(W14, 'G-3 Multipliers'!$P$2:$Q$6,2,FALSE)),"")</f>
        <v/>
      </c>
      <c r="Y14" s="197"/>
      <c r="Z14" s="499" t="str">
        <f>IF(Y14="","",IF(VLOOKUP(Y14,'G-3 Multipliers'!$S$3:$T$9,2,FALSE)=0,"Spatial Data Missing ⚠",VLOOKUP(Y14,'G-3 Multipliers'!$S$3:$T$9,2,FALSE)))</f>
        <v/>
      </c>
      <c r="AA14" s="545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4" t="str">
        <f>IFERROR(INDEX('G-1 All Habitats'!$AG$3:$AG$15,MATCH(D15,'G-1 All Habitats'!$AF$3:$AF$15,0)),"")</f>
        <v/>
      </c>
      <c r="D15" s="154"/>
      <c r="E15" s="203"/>
      <c r="F15" s="243" t="str">
        <f>IFERROR(INDEX('G-1 All Habitats'!$B$3:$B$129,MATCH(E15,'G-1 All Habitats'!$A$3:$A$129,0)),"")</f>
        <v/>
      </c>
      <c r="G15" s="386"/>
      <c r="H15" s="537" t="str">
        <f>IF(F15="","",VLOOKUP(F15,'G-1 All Habitats'!$B$2:$M$129,10,FALSE))</f>
        <v/>
      </c>
      <c r="I15" s="524" t="str">
        <f>IFERROR(VLOOKUP(H15,'G-1 All Habitats'!$V$3:$W$7,2,FALSE),"")</f>
        <v/>
      </c>
      <c r="J15" s="199"/>
      <c r="K15" s="524" t="str">
        <f>IFERROR(INDEX('G-8 Condition Look up'!$A$3:$H$130,MATCH(F15,'G-8 Condition Look up'!$A$3:$A$130,0),MATCH(J15,'G-8 Condition Look up'!$A$3:$H$3,0)),"")</f>
        <v/>
      </c>
      <c r="L15" s="145"/>
      <c r="M15" s="540" t="str">
        <f>IF(L15="","",IF(VLOOKUP(L15,'G-3 Multipliers'!$L$3:$N$6,2,FALSE)=0,"Spatial Data Missing ⚠",VLOOKUP(L15,'G-3 Multipliers'!$L$3:$N$6,2,FALSE)))</f>
        <v/>
      </c>
      <c r="N15" s="499" t="str">
        <f>IF(L15="","",IF(VLOOKUP(L15,'G-3 Multipliers'!$L$3:$N$6,3,FALSE)=0,"Spatial Data Missing ⚠",VLOOKUP(L15,'G-3 Multipliers'!$L$3:$N$6,3,FALSE)))</f>
        <v/>
      </c>
      <c r="O15" s="498" t="str">
        <f t="shared" si="1"/>
        <v/>
      </c>
      <c r="P15" s="195"/>
      <c r="Q15" s="195"/>
      <c r="R15" s="520" t="str">
        <f t="shared" si="2"/>
        <v/>
      </c>
      <c r="S15" s="544" t="str">
        <f t="shared" si="3"/>
        <v/>
      </c>
      <c r="T15" s="525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4" t="str">
        <f>IFERROR(IF(E15="","",VLOOKUP(W15, 'G-3 Multipliers'!$P$2:$Q$6,2,FALSE)),"")</f>
        <v/>
      </c>
      <c r="Y15" s="197"/>
      <c r="Z15" s="499" t="str">
        <f>IF(Y15="","",IF(VLOOKUP(Y15,'G-3 Multipliers'!$S$3:$T$9,2,FALSE)=0,"Spatial Data Missing ⚠",VLOOKUP(Y15,'G-3 Multipliers'!$S$3:$T$9,2,FALSE)))</f>
        <v/>
      </c>
      <c r="AA15" s="545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4" t="str">
        <f>IFERROR(INDEX('G-1 All Habitats'!$AG$3:$AG$15,MATCH(D16,'G-1 All Habitats'!$AF$3:$AF$15,0)),"")</f>
        <v/>
      </c>
      <c r="D16" s="154"/>
      <c r="E16" s="203"/>
      <c r="F16" s="243" t="str">
        <f>IFERROR(INDEX('G-1 All Habitats'!$B$3:$B$129,MATCH(E16,'G-1 All Habitats'!$A$3:$A$129,0)),"")</f>
        <v/>
      </c>
      <c r="G16" s="386"/>
      <c r="H16" s="537" t="str">
        <f>IF(F16="","",VLOOKUP(F16,'G-1 All Habitats'!$B$2:$M$129,10,FALSE))</f>
        <v/>
      </c>
      <c r="I16" s="524" t="str">
        <f>IFERROR(VLOOKUP(H16,'G-1 All Habitats'!$V$3:$W$7,2,FALSE),"")</f>
        <v/>
      </c>
      <c r="J16" s="199"/>
      <c r="K16" s="524" t="str">
        <f>IFERROR(INDEX('G-8 Condition Look up'!$A$3:$H$130,MATCH(F16,'G-8 Condition Look up'!$A$3:$A$130,0),MATCH(J16,'G-8 Condition Look up'!$A$3:$H$3,0)),"")</f>
        <v/>
      </c>
      <c r="L16" s="145"/>
      <c r="M16" s="540" t="str">
        <f>IF(L16="","",IF(VLOOKUP(L16,'G-3 Multipliers'!$L$3:$N$6,2,FALSE)=0,"Spatial Data Missing ⚠",VLOOKUP(L16,'G-3 Multipliers'!$L$3:$N$6,2,FALSE)))</f>
        <v/>
      </c>
      <c r="N16" s="499" t="str">
        <f>IF(L16="","",IF(VLOOKUP(L16,'G-3 Multipliers'!$L$3:$N$6,3,FALSE)=0,"Spatial Data Missing ⚠",VLOOKUP(L16,'G-3 Multipliers'!$L$3:$N$6,3,FALSE)))</f>
        <v/>
      </c>
      <c r="O16" s="498" t="str">
        <f t="shared" si="1"/>
        <v/>
      </c>
      <c r="P16" s="195"/>
      <c r="Q16" s="195"/>
      <c r="R16" s="520" t="str">
        <f t="shared" si="2"/>
        <v/>
      </c>
      <c r="S16" s="544" t="str">
        <f t="shared" si="3"/>
        <v/>
      </c>
      <c r="T16" s="525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4" t="str">
        <f>IFERROR(IF(E16="","",VLOOKUP(W16, 'G-3 Multipliers'!$P$2:$Q$6,2,FALSE)),"")</f>
        <v/>
      </c>
      <c r="Y16" s="197"/>
      <c r="Z16" s="499" t="str">
        <f>IF(Y16="","",IF(VLOOKUP(Y16,'G-3 Multipliers'!$S$3:$T$9,2,FALSE)=0,"Spatial Data Missing ⚠",VLOOKUP(Y16,'G-3 Multipliers'!$S$3:$T$9,2,FALSE)))</f>
        <v/>
      </c>
      <c r="AA16" s="545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4" t="str">
        <f>IFERROR(INDEX('G-1 All Habitats'!$AG$3:$AG$15,MATCH(D17,'G-1 All Habitats'!$AF$3:$AF$15,0)),"")</f>
        <v/>
      </c>
      <c r="D17" s="154"/>
      <c r="E17" s="203"/>
      <c r="F17" s="243" t="str">
        <f>IFERROR(INDEX('G-1 All Habitats'!$B$3:$B$129,MATCH(E17,'G-1 All Habitats'!$A$3:$A$129,0)),"")</f>
        <v/>
      </c>
      <c r="G17" s="386"/>
      <c r="H17" s="537" t="str">
        <f>IF(F17="","",VLOOKUP(F17,'G-1 All Habitats'!$B$2:$M$129,10,FALSE))</f>
        <v/>
      </c>
      <c r="I17" s="524" t="str">
        <f>IFERROR(VLOOKUP(H17,'G-1 All Habitats'!$V$3:$W$7,2,FALSE),"")</f>
        <v/>
      </c>
      <c r="J17" s="199"/>
      <c r="K17" s="524" t="str">
        <f>IFERROR(INDEX('G-8 Condition Look up'!$A$3:$H$130,MATCH(F17,'G-8 Condition Look up'!$A$3:$A$130,0),MATCH(J17,'G-8 Condition Look up'!$A$3:$H$3,0)),"")</f>
        <v/>
      </c>
      <c r="L17" s="145"/>
      <c r="M17" s="540" t="str">
        <f>IF(L17="","",IF(VLOOKUP(L17,'G-3 Multipliers'!$L$3:$N$6,2,FALSE)=0,"Spatial Data Missing ⚠",VLOOKUP(L17,'G-3 Multipliers'!$L$3:$N$6,2,FALSE)))</f>
        <v/>
      </c>
      <c r="N17" s="499" t="str">
        <f>IF(L17="","",IF(VLOOKUP(L17,'G-3 Multipliers'!$L$3:$N$6,3,FALSE)=0,"Spatial Data Missing ⚠",VLOOKUP(L17,'G-3 Multipliers'!$L$3:$N$6,3,FALSE)))</f>
        <v/>
      </c>
      <c r="O17" s="498" t="str">
        <f t="shared" si="1"/>
        <v/>
      </c>
      <c r="P17" s="195"/>
      <c r="Q17" s="195"/>
      <c r="R17" s="520" t="str">
        <f t="shared" si="2"/>
        <v/>
      </c>
      <c r="S17" s="544" t="str">
        <f t="shared" si="3"/>
        <v/>
      </c>
      <c r="T17" s="525" t="str">
        <f>IFERROR(IF(S17="Check Data ⚠","Check Data ⚠",VLOOKUP(S17,'G-4 Temporal multipliers'!$A$4:$C$37,3,FALSE)),"")</f>
        <v/>
      </c>
      <c r="U17" s="523" t="str">
        <f>IF(F17="","",VLOOKUP(F17,'G-3 Multipliers'!$A$2:$E$129,2,FALSE))</f>
        <v/>
      </c>
      <c r="V17" s="520" t="str">
        <f t="shared" si="4"/>
        <v/>
      </c>
      <c r="W17" s="520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4" t="str">
        <f>IFERROR(IF(E17="","",VLOOKUP(W17, 'G-3 Multipliers'!$P$2:$Q$6,2,FALSE)),"")</f>
        <v/>
      </c>
      <c r="Y17" s="197"/>
      <c r="Z17" s="499" t="str">
        <f>IF(Y17="","",IF(VLOOKUP(Y17,'G-3 Multipliers'!$S$3:$T$9,2,FALSE)=0,"Spatial Data Missing ⚠",VLOOKUP(Y17,'G-3 Multipliers'!$S$3:$T$9,2,FALSE)))</f>
        <v/>
      </c>
      <c r="AA17" s="545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4" t="str">
        <f>IFERROR(INDEX('G-1 All Habitats'!$AG$3:$AG$15,MATCH(D18,'G-1 All Habitats'!$AF$3:$AF$15,0)),"")</f>
        <v/>
      </c>
      <c r="D18" s="154"/>
      <c r="E18" s="203"/>
      <c r="F18" s="243" t="str">
        <f>IFERROR(INDEX('G-1 All Habitats'!$B$3:$B$129,MATCH(E18,'G-1 All Habitats'!$A$3:$A$129,0)),"")</f>
        <v/>
      </c>
      <c r="G18" s="386"/>
      <c r="H18" s="537" t="str">
        <f>IF(F18="","",VLOOKUP(F18,'G-1 All Habitats'!$B$2:$M$129,10,FALSE))</f>
        <v/>
      </c>
      <c r="I18" s="524" t="str">
        <f>IFERROR(VLOOKUP(H18,'G-1 All Habitats'!$V$3:$W$7,2,FALSE),"")</f>
        <v/>
      </c>
      <c r="J18" s="199"/>
      <c r="K18" s="524" t="str">
        <f>IFERROR(INDEX('G-8 Condition Look up'!$A$3:$H$130,MATCH(F18,'G-8 Condition Look up'!$A$3:$A$130,0),MATCH(J18,'G-8 Condition Look up'!$A$3:$H$3,0)),"")</f>
        <v/>
      </c>
      <c r="L18" s="145"/>
      <c r="M18" s="540" t="str">
        <f>IF(L18="","",IF(VLOOKUP(L18,'G-3 Multipliers'!$L$3:$N$6,2,FALSE)=0,"Spatial Data Missing ⚠",VLOOKUP(L18,'G-3 Multipliers'!$L$3:$N$6,2,FALSE)))</f>
        <v/>
      </c>
      <c r="N18" s="499" t="str">
        <f>IF(L18="","",IF(VLOOKUP(L18,'G-3 Multipliers'!$L$3:$N$6,3,FALSE)=0,"Spatial Data Missing ⚠",VLOOKUP(L18,'G-3 Multipliers'!$L$3:$N$6,3,FALSE)))</f>
        <v/>
      </c>
      <c r="O18" s="498" t="str">
        <f t="shared" si="1"/>
        <v/>
      </c>
      <c r="P18" s="195"/>
      <c r="Q18" s="195"/>
      <c r="R18" s="520" t="str">
        <f t="shared" si="2"/>
        <v/>
      </c>
      <c r="S18" s="544" t="str">
        <f t="shared" si="3"/>
        <v/>
      </c>
      <c r="T18" s="525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4" t="str">
        <f>IFERROR(IF(E18="","",VLOOKUP(W18, 'G-3 Multipliers'!$P$2:$Q$6,2,FALSE)),"")</f>
        <v/>
      </c>
      <c r="Y18" s="197"/>
      <c r="Z18" s="499" t="str">
        <f>IF(Y18="","",IF(VLOOKUP(Y18,'G-3 Multipliers'!$S$3:$T$9,2,FALSE)=0,"Spatial Data Missing ⚠",VLOOKUP(Y18,'G-3 Multipliers'!$S$3:$T$9,2,FALSE)))</f>
        <v/>
      </c>
      <c r="AA18" s="545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4" t="str">
        <f>IFERROR(INDEX('G-1 All Habitats'!$AG$3:$AG$15,MATCH(D19,'G-1 All Habitats'!$AF$3:$AF$15,0)),"")</f>
        <v/>
      </c>
      <c r="D19" s="154"/>
      <c r="E19" s="203"/>
      <c r="F19" s="243" t="str">
        <f>IFERROR(INDEX('G-1 All Habitats'!$B$3:$B$129,MATCH(E19,'G-1 All Habitats'!$A$3:$A$129,0)),"")</f>
        <v/>
      </c>
      <c r="G19" s="386"/>
      <c r="H19" s="537" t="str">
        <f>IF(F19="","",VLOOKUP(F19,'G-1 All Habitats'!$B$2:$M$129,10,FALSE))</f>
        <v/>
      </c>
      <c r="I19" s="524" t="str">
        <f>IFERROR(VLOOKUP(H19,'G-1 All Habitats'!$V$3:$W$7,2,FALSE),"")</f>
        <v/>
      </c>
      <c r="J19" s="199"/>
      <c r="K19" s="524" t="str">
        <f>IFERROR(INDEX('G-8 Condition Look up'!$A$3:$H$130,MATCH(F19,'G-8 Condition Look up'!$A$3:$A$130,0),MATCH(J19,'G-8 Condition Look up'!$A$3:$H$3,0)),"")</f>
        <v/>
      </c>
      <c r="L19" s="145"/>
      <c r="M19" s="540" t="str">
        <f>IF(L19="","",IF(VLOOKUP(L19,'G-3 Multipliers'!$L$3:$N$6,2,FALSE)=0,"Spatial Data Missing ⚠",VLOOKUP(L19,'G-3 Multipliers'!$L$3:$N$6,2,FALSE)))</f>
        <v/>
      </c>
      <c r="N19" s="499" t="str">
        <f>IF(L19="","",IF(VLOOKUP(L19,'G-3 Multipliers'!$L$3:$N$6,3,FALSE)=0,"Spatial Data Missing ⚠",VLOOKUP(L19,'G-3 Multipliers'!$L$3:$N$6,3,FALSE)))</f>
        <v/>
      </c>
      <c r="O19" s="498" t="str">
        <f t="shared" si="1"/>
        <v/>
      </c>
      <c r="P19" s="195"/>
      <c r="Q19" s="195"/>
      <c r="R19" s="520" t="str">
        <f t="shared" si="2"/>
        <v/>
      </c>
      <c r="S19" s="544" t="str">
        <f t="shared" si="3"/>
        <v/>
      </c>
      <c r="T19" s="525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4" t="str">
        <f>IFERROR(IF(E19="","",VLOOKUP(W19, 'G-3 Multipliers'!$P$2:$Q$6,2,FALSE)),"")</f>
        <v/>
      </c>
      <c r="Y19" s="197"/>
      <c r="Z19" s="499" t="str">
        <f>IF(Y19="","",IF(VLOOKUP(Y19,'G-3 Multipliers'!$S$3:$T$9,2,FALSE)=0,"Spatial Data Missing ⚠",VLOOKUP(Y19,'G-3 Multipliers'!$S$3:$T$9,2,FALSE)))</f>
        <v/>
      </c>
      <c r="AA19" s="545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4" t="str">
        <f>IFERROR(INDEX('G-1 All Habitats'!$AG$3:$AG$15,MATCH(D20,'G-1 All Habitats'!$AF$3:$AF$15,0)),"")</f>
        <v/>
      </c>
      <c r="D20" s="154"/>
      <c r="E20" s="203"/>
      <c r="F20" s="243" t="str">
        <f>IFERROR(INDEX('G-1 All Habitats'!$B$3:$B$129,MATCH(E20,'G-1 All Habitats'!$A$3:$A$129,0)),"")</f>
        <v/>
      </c>
      <c r="G20" s="386"/>
      <c r="H20" s="537" t="str">
        <f>IF(F20="","",VLOOKUP(F20,'G-1 All Habitats'!$B$2:$M$129,10,FALSE))</f>
        <v/>
      </c>
      <c r="I20" s="524" t="str">
        <f>IFERROR(VLOOKUP(H20,'G-1 All Habitats'!$V$3:$W$7,2,FALSE),"")</f>
        <v/>
      </c>
      <c r="J20" s="199"/>
      <c r="K20" s="524" t="str">
        <f>IFERROR(INDEX('G-8 Condition Look up'!$A$3:$H$130,MATCH(F20,'G-8 Condition Look up'!$A$3:$A$130,0),MATCH(J20,'G-8 Condition Look up'!$A$3:$H$3,0)),"")</f>
        <v/>
      </c>
      <c r="L20" s="145"/>
      <c r="M20" s="540" t="str">
        <f>IF(L20="","",IF(VLOOKUP(L20,'G-3 Multipliers'!$L$3:$N$6,2,FALSE)=0,"Spatial Data Missing ⚠",VLOOKUP(L20,'G-3 Multipliers'!$L$3:$N$6,2,FALSE)))</f>
        <v/>
      </c>
      <c r="N20" s="499" t="str">
        <f>IF(L20="","",IF(VLOOKUP(L20,'G-3 Multipliers'!$L$3:$N$6,3,FALSE)=0,"Spatial Data Missing ⚠",VLOOKUP(L20,'G-3 Multipliers'!$L$3:$N$6,3,FALSE)))</f>
        <v/>
      </c>
      <c r="O20" s="498" t="str">
        <f t="shared" si="1"/>
        <v/>
      </c>
      <c r="P20" s="195"/>
      <c r="Q20" s="195"/>
      <c r="R20" s="520" t="str">
        <f t="shared" si="2"/>
        <v/>
      </c>
      <c r="S20" s="544" t="str">
        <f t="shared" si="3"/>
        <v/>
      </c>
      <c r="T20" s="525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4" t="str">
        <f>IFERROR(IF(E20="","",VLOOKUP(W20, 'G-3 Multipliers'!$P$2:$Q$6,2,FALSE)),"")</f>
        <v/>
      </c>
      <c r="Y20" s="197"/>
      <c r="Z20" s="499" t="str">
        <f>IF(Y20="","",IF(VLOOKUP(Y20,'G-3 Multipliers'!$S$3:$T$9,2,FALSE)=0,"Spatial Data Missing ⚠",VLOOKUP(Y20,'G-3 Multipliers'!$S$3:$T$9,2,FALSE)))</f>
        <v/>
      </c>
      <c r="AA20" s="545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4" t="str">
        <f>IFERROR(INDEX('G-1 All Habitats'!$AG$3:$AG$15,MATCH(D21,'G-1 All Habitats'!$AF$3:$AF$15,0)),"")</f>
        <v/>
      </c>
      <c r="D21" s="154"/>
      <c r="E21" s="203"/>
      <c r="F21" s="243" t="str">
        <f>IFERROR(INDEX('G-1 All Habitats'!$B$3:$B$129,MATCH(E21,'G-1 All Habitats'!$A$3:$A$129,0)),"")</f>
        <v/>
      </c>
      <c r="G21" s="386"/>
      <c r="H21" s="537" t="str">
        <f>IF(F21="","",VLOOKUP(F21,'G-1 All Habitats'!$B$2:$M$129,10,FALSE))</f>
        <v/>
      </c>
      <c r="I21" s="524" t="str">
        <f>IFERROR(VLOOKUP(H21,'G-1 All Habitats'!$V$3:$W$7,2,FALSE),"")</f>
        <v/>
      </c>
      <c r="J21" s="199"/>
      <c r="K21" s="524" t="str">
        <f>IFERROR(INDEX('G-8 Condition Look up'!$A$3:$H$130,MATCH(F21,'G-8 Condition Look up'!$A$3:$A$130,0),MATCH(J21,'G-8 Condition Look up'!$A$3:$H$3,0)),"")</f>
        <v/>
      </c>
      <c r="L21" s="145"/>
      <c r="M21" s="540" t="str">
        <f>IF(L21="","",IF(VLOOKUP(L21,'G-3 Multipliers'!$L$3:$N$6,2,FALSE)=0,"Spatial Data Missing ⚠",VLOOKUP(L21,'G-3 Multipliers'!$L$3:$N$6,2,FALSE)))</f>
        <v/>
      </c>
      <c r="N21" s="499" t="str">
        <f>IF(L21="","",IF(VLOOKUP(L21,'G-3 Multipliers'!$L$3:$N$6,3,FALSE)=0,"Spatial Data Missing ⚠",VLOOKUP(L21,'G-3 Multipliers'!$L$3:$N$6,3,FALSE)))</f>
        <v/>
      </c>
      <c r="O21" s="498" t="str">
        <f t="shared" si="1"/>
        <v/>
      </c>
      <c r="P21" s="195"/>
      <c r="Q21" s="195"/>
      <c r="R21" s="520" t="str">
        <f t="shared" si="2"/>
        <v/>
      </c>
      <c r="S21" s="544" t="str">
        <f t="shared" si="3"/>
        <v/>
      </c>
      <c r="T21" s="525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4" t="str">
        <f>IFERROR(IF(E21="","",VLOOKUP(W21, 'G-3 Multipliers'!$P$2:$Q$6,2,FALSE)),"")</f>
        <v/>
      </c>
      <c r="Y21" s="197"/>
      <c r="Z21" s="499" t="str">
        <f>IF(Y21="","",IF(VLOOKUP(Y21,'G-3 Multipliers'!$S$3:$T$9,2,FALSE)=0,"Spatial Data Missing ⚠",VLOOKUP(Y21,'G-3 Multipliers'!$S$3:$T$9,2,FALSE)))</f>
        <v/>
      </c>
      <c r="AA21" s="545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4" t="str">
        <f>IFERROR(INDEX('G-1 All Habitats'!$AG$3:$AG$15,MATCH(D22,'G-1 All Habitats'!$AF$3:$AF$15,0)),"")</f>
        <v/>
      </c>
      <c r="D22" s="154"/>
      <c r="E22" s="203"/>
      <c r="F22" s="243" t="str">
        <f>IFERROR(INDEX('G-1 All Habitats'!$B$3:$B$129,MATCH(E22,'G-1 All Habitats'!$A$3:$A$129,0)),"")</f>
        <v/>
      </c>
      <c r="G22" s="386"/>
      <c r="H22" s="537" t="str">
        <f>IF(F22="","",VLOOKUP(F22,'G-1 All Habitats'!$B$2:$M$129,10,FALSE))</f>
        <v/>
      </c>
      <c r="I22" s="524" t="str">
        <f>IFERROR(VLOOKUP(H22,'G-1 All Habitats'!$V$3:$W$7,2,FALSE),"")</f>
        <v/>
      </c>
      <c r="J22" s="199"/>
      <c r="K22" s="524" t="str">
        <f>IFERROR(INDEX('G-8 Condition Look up'!$A$3:$H$130,MATCH(F22,'G-8 Condition Look up'!$A$3:$A$130,0),MATCH(J22,'G-8 Condition Look up'!$A$3:$H$3,0)),"")</f>
        <v/>
      </c>
      <c r="L22" s="145"/>
      <c r="M22" s="540" t="str">
        <f>IF(L22="","",IF(VLOOKUP(L22,'G-3 Multipliers'!$L$3:$N$6,2,FALSE)=0,"Spatial Data Missing ⚠",VLOOKUP(L22,'G-3 Multipliers'!$L$3:$N$6,2,FALSE)))</f>
        <v/>
      </c>
      <c r="N22" s="499" t="str">
        <f>IF(L22="","",IF(VLOOKUP(L22,'G-3 Multipliers'!$L$3:$N$6,3,FALSE)=0,"Spatial Data Missing ⚠",VLOOKUP(L22,'G-3 Multipliers'!$L$3:$N$6,3,FALSE)))</f>
        <v/>
      </c>
      <c r="O22" s="498" t="str">
        <f t="shared" si="1"/>
        <v/>
      </c>
      <c r="P22" s="195"/>
      <c r="Q22" s="195"/>
      <c r="R22" s="520" t="str">
        <f t="shared" si="2"/>
        <v/>
      </c>
      <c r="S22" s="544" t="str">
        <f t="shared" si="3"/>
        <v/>
      </c>
      <c r="T22" s="525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4" t="str">
        <f>IFERROR(IF(E22="","",VLOOKUP(W22, 'G-3 Multipliers'!$P$2:$Q$6,2,FALSE)),"")</f>
        <v/>
      </c>
      <c r="Y22" s="197"/>
      <c r="Z22" s="499" t="str">
        <f>IF(Y22="","",IF(VLOOKUP(Y22,'G-3 Multipliers'!$S$3:$T$9,2,FALSE)=0,"Spatial Data Missing ⚠",VLOOKUP(Y22,'G-3 Multipliers'!$S$3:$T$9,2,FALSE)))</f>
        <v/>
      </c>
      <c r="AA22" s="545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4" t="str">
        <f>IFERROR(INDEX('G-1 All Habitats'!$AG$3:$AG$15,MATCH(D23,'G-1 All Habitats'!$AF$3:$AF$15,0)),"")</f>
        <v/>
      </c>
      <c r="D23" s="154"/>
      <c r="E23" s="203"/>
      <c r="F23" s="243" t="str">
        <f>IFERROR(INDEX('G-1 All Habitats'!$B$3:$B$129,MATCH(E23,'G-1 All Habitats'!$A$3:$A$129,0)),"")</f>
        <v/>
      </c>
      <c r="G23" s="386"/>
      <c r="H23" s="537" t="str">
        <f>IF(F23="","",VLOOKUP(F23,'G-1 All Habitats'!$B$2:$M$129,10,FALSE))</f>
        <v/>
      </c>
      <c r="I23" s="524" t="str">
        <f>IFERROR(VLOOKUP(H23,'G-1 All Habitats'!$V$3:$W$7,2,FALSE),"")</f>
        <v/>
      </c>
      <c r="J23" s="199"/>
      <c r="K23" s="524" t="str">
        <f>IFERROR(INDEX('G-8 Condition Look up'!$A$3:$H$130,MATCH(F23,'G-8 Condition Look up'!$A$3:$A$130,0),MATCH(J23,'G-8 Condition Look up'!$A$3:$H$3,0)),"")</f>
        <v/>
      </c>
      <c r="L23" s="145"/>
      <c r="M23" s="540" t="str">
        <f>IF(L23="","",IF(VLOOKUP(L23,'G-3 Multipliers'!$L$3:$N$6,2,FALSE)=0,"Spatial Data Missing ⚠",VLOOKUP(L23,'G-3 Multipliers'!$L$3:$N$6,2,FALSE)))</f>
        <v/>
      </c>
      <c r="N23" s="499" t="str">
        <f>IF(L23="","",IF(VLOOKUP(L23,'G-3 Multipliers'!$L$3:$N$6,3,FALSE)=0,"Spatial Data Missing ⚠",VLOOKUP(L23,'G-3 Multipliers'!$L$3:$N$6,3,FALSE)))</f>
        <v/>
      </c>
      <c r="O23" s="498" t="str">
        <f t="shared" si="1"/>
        <v/>
      </c>
      <c r="P23" s="195"/>
      <c r="Q23" s="195"/>
      <c r="R23" s="520" t="str">
        <f t="shared" si="2"/>
        <v/>
      </c>
      <c r="S23" s="544" t="str">
        <f t="shared" si="3"/>
        <v/>
      </c>
      <c r="T23" s="525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4" t="str">
        <f>IFERROR(IF(E23="","",VLOOKUP(W23, 'G-3 Multipliers'!$P$2:$Q$6,2,FALSE)),"")</f>
        <v/>
      </c>
      <c r="Y23" s="197"/>
      <c r="Z23" s="499" t="str">
        <f>IF(Y23="","",IF(VLOOKUP(Y23,'G-3 Multipliers'!$S$3:$T$9,2,FALSE)=0,"Spatial Data Missing ⚠",VLOOKUP(Y23,'G-3 Multipliers'!$S$3:$T$9,2,FALSE)))</f>
        <v/>
      </c>
      <c r="AA23" s="545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4" t="str">
        <f>IFERROR(INDEX('G-1 All Habitats'!$AG$3:$AG$15,MATCH(D24,'G-1 All Habitats'!$AF$3:$AF$15,0)),"")</f>
        <v/>
      </c>
      <c r="D24" s="154"/>
      <c r="E24" s="203"/>
      <c r="F24" s="243" t="str">
        <f>IFERROR(INDEX('G-1 All Habitats'!$B$3:$B$129,MATCH(E24,'G-1 All Habitats'!$A$3:$A$129,0)),"")</f>
        <v/>
      </c>
      <c r="G24" s="386"/>
      <c r="H24" s="537" t="str">
        <f>IF(F24="","",VLOOKUP(F24,'G-1 All Habitats'!$B$2:$M$129,10,FALSE))</f>
        <v/>
      </c>
      <c r="I24" s="524" t="str">
        <f>IFERROR(VLOOKUP(H24,'G-1 All Habitats'!$V$3:$W$7,2,FALSE),"")</f>
        <v/>
      </c>
      <c r="J24" s="199"/>
      <c r="K24" s="524" t="str">
        <f>IFERROR(INDEX('G-8 Condition Look up'!$A$3:$H$130,MATCH(F24,'G-8 Condition Look up'!$A$3:$A$130,0),MATCH(J24,'G-8 Condition Look up'!$A$3:$H$3,0)),"")</f>
        <v/>
      </c>
      <c r="L24" s="145"/>
      <c r="M24" s="540" t="str">
        <f>IF(L24="","",IF(VLOOKUP(L24,'G-3 Multipliers'!$L$3:$N$6,2,FALSE)=0,"Spatial Data Missing ⚠",VLOOKUP(L24,'G-3 Multipliers'!$L$3:$N$6,2,FALSE)))</f>
        <v/>
      </c>
      <c r="N24" s="499" t="str">
        <f>IF(L24="","",IF(VLOOKUP(L24,'G-3 Multipliers'!$L$3:$N$6,3,FALSE)=0,"Spatial Data Missing ⚠",VLOOKUP(L24,'G-3 Multipliers'!$L$3:$N$6,3,FALSE)))</f>
        <v/>
      </c>
      <c r="O24" s="498" t="str">
        <f t="shared" si="1"/>
        <v/>
      </c>
      <c r="P24" s="195"/>
      <c r="Q24" s="195"/>
      <c r="R24" s="520" t="str">
        <f t="shared" si="2"/>
        <v/>
      </c>
      <c r="S24" s="544" t="str">
        <f t="shared" si="3"/>
        <v/>
      </c>
      <c r="T24" s="525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4" t="str">
        <f>IFERROR(IF(E24="","",VLOOKUP(W24, 'G-3 Multipliers'!$P$2:$Q$6,2,FALSE)),"")</f>
        <v/>
      </c>
      <c r="Y24" s="197"/>
      <c r="Z24" s="499" t="str">
        <f>IF(Y24="","",IF(VLOOKUP(Y24,'G-3 Multipliers'!$S$3:$T$9,2,FALSE)=0,"Spatial Data Missing ⚠",VLOOKUP(Y24,'G-3 Multipliers'!$S$3:$T$9,2,FALSE)))</f>
        <v/>
      </c>
      <c r="AA24" s="545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4" t="str">
        <f>IFERROR(INDEX('G-1 All Habitats'!$AG$3:$AG$15,MATCH(D25,'G-1 All Habitats'!$AF$3:$AF$15,0)),"")</f>
        <v/>
      </c>
      <c r="D25" s="154"/>
      <c r="E25" s="203"/>
      <c r="F25" s="243" t="str">
        <f>IFERROR(INDEX('G-1 All Habitats'!$B$3:$B$129,MATCH(E25,'G-1 All Habitats'!$A$3:$A$129,0)),"")</f>
        <v/>
      </c>
      <c r="G25" s="386"/>
      <c r="H25" s="537" t="str">
        <f>IF(F25="","",VLOOKUP(F25,'G-1 All Habitats'!$B$2:$M$129,10,FALSE))</f>
        <v/>
      </c>
      <c r="I25" s="524" t="str">
        <f>IFERROR(VLOOKUP(H25,'G-1 All Habitats'!$V$3:$W$7,2,FALSE),"")</f>
        <v/>
      </c>
      <c r="J25" s="199"/>
      <c r="K25" s="524" t="str">
        <f>IFERROR(INDEX('G-8 Condition Look up'!$A$3:$H$130,MATCH(F25,'G-8 Condition Look up'!$A$3:$A$130,0),MATCH(J25,'G-8 Condition Look up'!$A$3:$H$3,0)),"")</f>
        <v/>
      </c>
      <c r="L25" s="145"/>
      <c r="M25" s="540" t="str">
        <f>IF(L25="","",IF(VLOOKUP(L25,'G-3 Multipliers'!$L$3:$N$6,2,FALSE)=0,"Spatial Data Missing ⚠",VLOOKUP(L25,'G-3 Multipliers'!$L$3:$N$6,2,FALSE)))</f>
        <v/>
      </c>
      <c r="N25" s="499" t="str">
        <f>IF(L25="","",IF(VLOOKUP(L25,'G-3 Multipliers'!$L$3:$N$6,3,FALSE)=0,"Spatial Data Missing ⚠",VLOOKUP(L25,'G-3 Multipliers'!$L$3:$N$6,3,FALSE)))</f>
        <v/>
      </c>
      <c r="O25" s="498" t="str">
        <f t="shared" si="1"/>
        <v/>
      </c>
      <c r="P25" s="195"/>
      <c r="Q25" s="195"/>
      <c r="R25" s="520" t="str">
        <f t="shared" si="2"/>
        <v/>
      </c>
      <c r="S25" s="544" t="str">
        <f t="shared" si="3"/>
        <v/>
      </c>
      <c r="T25" s="525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4" t="str">
        <f>IFERROR(IF(E25="","",VLOOKUP(W25, 'G-3 Multipliers'!$P$2:$Q$6,2,FALSE)),"")</f>
        <v/>
      </c>
      <c r="Y25" s="197"/>
      <c r="Z25" s="499" t="str">
        <f>IF(Y25="","",IF(VLOOKUP(Y25,'G-3 Multipliers'!$S$3:$T$9,2,FALSE)=0,"Spatial Data Missing ⚠",VLOOKUP(Y25,'G-3 Multipliers'!$S$3:$T$9,2,FALSE)))</f>
        <v/>
      </c>
      <c r="AA25" s="545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4" t="str">
        <f>IFERROR(INDEX('G-1 All Habitats'!$AG$3:$AG$15,MATCH(D26,'G-1 All Habitats'!$AF$3:$AF$15,0)),"")</f>
        <v/>
      </c>
      <c r="D26" s="154"/>
      <c r="E26" s="203"/>
      <c r="F26" s="243" t="str">
        <f>IFERROR(INDEX('G-1 All Habitats'!$B$3:$B$129,MATCH(E26,'G-1 All Habitats'!$A$3:$A$129,0)),"")</f>
        <v/>
      </c>
      <c r="G26" s="386"/>
      <c r="H26" s="537" t="str">
        <f>IF(F26="","",VLOOKUP(F26,'G-1 All Habitats'!$B$2:$M$129,10,FALSE))</f>
        <v/>
      </c>
      <c r="I26" s="524" t="str">
        <f>IFERROR(VLOOKUP(H26,'G-1 All Habitats'!$V$3:$W$7,2,FALSE),"")</f>
        <v/>
      </c>
      <c r="J26" s="199"/>
      <c r="K26" s="524" t="str">
        <f>IFERROR(INDEX('G-8 Condition Look up'!$A$3:$H$130,MATCH(F26,'G-8 Condition Look up'!$A$3:$A$130,0),MATCH(J26,'G-8 Condition Look up'!$A$3:$H$3,0)),"")</f>
        <v/>
      </c>
      <c r="L26" s="145"/>
      <c r="M26" s="540" t="str">
        <f>IF(L26="","",IF(VLOOKUP(L26,'G-3 Multipliers'!$L$3:$N$6,2,FALSE)=0,"Spatial Data Missing ⚠",VLOOKUP(L26,'G-3 Multipliers'!$L$3:$N$6,2,FALSE)))</f>
        <v/>
      </c>
      <c r="N26" s="499" t="str">
        <f>IF(L26="","",IF(VLOOKUP(L26,'G-3 Multipliers'!$L$3:$N$6,3,FALSE)=0,"Spatial Data Missing ⚠",VLOOKUP(L26,'G-3 Multipliers'!$L$3:$N$6,3,FALSE)))</f>
        <v/>
      </c>
      <c r="O26" s="498" t="str">
        <f t="shared" si="1"/>
        <v/>
      </c>
      <c r="P26" s="195"/>
      <c r="Q26" s="195"/>
      <c r="R26" s="520" t="str">
        <f t="shared" si="2"/>
        <v/>
      </c>
      <c r="S26" s="544" t="str">
        <f t="shared" si="3"/>
        <v/>
      </c>
      <c r="T26" s="525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4" t="str">
        <f>IFERROR(IF(E26="","",VLOOKUP(W26, 'G-3 Multipliers'!$P$2:$Q$6,2,FALSE)),"")</f>
        <v/>
      </c>
      <c r="Y26" s="197"/>
      <c r="Z26" s="499" t="str">
        <f>IF(Y26="","",IF(VLOOKUP(Y26,'G-3 Multipliers'!$S$3:$T$9,2,FALSE)=0,"Spatial Data Missing ⚠",VLOOKUP(Y26,'G-3 Multipliers'!$S$3:$T$9,2,FALSE)))</f>
        <v/>
      </c>
      <c r="AA26" s="545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4" t="str">
        <f>IFERROR(INDEX('G-1 All Habitats'!$AG$3:$AG$15,MATCH(D27,'G-1 All Habitats'!$AF$3:$AF$15,0)),"")</f>
        <v/>
      </c>
      <c r="D27" s="154"/>
      <c r="E27" s="203"/>
      <c r="F27" s="243" t="str">
        <f>IFERROR(INDEX('G-1 All Habitats'!$B$3:$B$129,MATCH(E27,'G-1 All Habitats'!$A$3:$A$129,0)),"")</f>
        <v/>
      </c>
      <c r="G27" s="386"/>
      <c r="H27" s="537" t="str">
        <f>IF(F27="","",VLOOKUP(F27,'G-1 All Habitats'!$B$2:$M$129,10,FALSE))</f>
        <v/>
      </c>
      <c r="I27" s="524" t="str">
        <f>IFERROR(VLOOKUP(H27,'G-1 All Habitats'!$V$3:$W$7,2,FALSE),"")</f>
        <v/>
      </c>
      <c r="J27" s="199"/>
      <c r="K27" s="524" t="str">
        <f>IFERROR(INDEX('G-8 Condition Look up'!$A$3:$H$130,MATCH(F27,'G-8 Condition Look up'!$A$3:$A$130,0),MATCH(J27,'G-8 Condition Look up'!$A$3:$H$3,0)),"")</f>
        <v/>
      </c>
      <c r="L27" s="145"/>
      <c r="M27" s="540" t="str">
        <f>IF(L27="","",IF(VLOOKUP(L27,'G-3 Multipliers'!$L$3:$N$6,2,FALSE)=0,"Spatial Data Missing ⚠",VLOOKUP(L27,'G-3 Multipliers'!$L$3:$N$6,2,FALSE)))</f>
        <v/>
      </c>
      <c r="N27" s="499" t="str">
        <f>IF(L27="","",IF(VLOOKUP(L27,'G-3 Multipliers'!$L$3:$N$6,3,FALSE)=0,"Spatial Data Missing ⚠",VLOOKUP(L27,'G-3 Multipliers'!$L$3:$N$6,3,FALSE)))</f>
        <v/>
      </c>
      <c r="O27" s="498" t="str">
        <f t="shared" si="1"/>
        <v/>
      </c>
      <c r="P27" s="195"/>
      <c r="Q27" s="195"/>
      <c r="R27" s="520" t="str">
        <f t="shared" si="2"/>
        <v/>
      </c>
      <c r="S27" s="544" t="str">
        <f t="shared" si="3"/>
        <v/>
      </c>
      <c r="T27" s="525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4" t="str">
        <f>IFERROR(IF(E27="","",VLOOKUP(W27, 'G-3 Multipliers'!$P$2:$Q$6,2,FALSE)),"")</f>
        <v/>
      </c>
      <c r="Y27" s="197"/>
      <c r="Z27" s="499" t="str">
        <f>IF(Y27="","",IF(VLOOKUP(Y27,'G-3 Multipliers'!$S$3:$T$9,2,FALSE)=0,"Spatial Data Missing ⚠",VLOOKUP(Y27,'G-3 Multipliers'!$S$3:$T$9,2,FALSE)))</f>
        <v/>
      </c>
      <c r="AA27" s="545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4" t="str">
        <f>IFERROR(INDEX('G-1 All Habitats'!$AG$3:$AG$15,MATCH(D28,'G-1 All Habitats'!$AF$3:$AF$15,0)),"")</f>
        <v/>
      </c>
      <c r="D28" s="154"/>
      <c r="E28" s="203"/>
      <c r="F28" s="243" t="str">
        <f>IFERROR(INDEX('G-1 All Habitats'!$B$3:$B$129,MATCH(E28,'G-1 All Habitats'!$A$3:$A$129,0)),"")</f>
        <v/>
      </c>
      <c r="G28" s="386"/>
      <c r="H28" s="537" t="str">
        <f>IF(F28="","",VLOOKUP(F28,'G-1 All Habitats'!$B$2:$M$129,10,FALSE))</f>
        <v/>
      </c>
      <c r="I28" s="524" t="str">
        <f>IFERROR(VLOOKUP(H28,'G-1 All Habitats'!$V$3:$W$7,2,FALSE),"")</f>
        <v/>
      </c>
      <c r="J28" s="199"/>
      <c r="K28" s="524" t="str">
        <f>IFERROR(INDEX('G-8 Condition Look up'!$A$3:$H$130,MATCH(F28,'G-8 Condition Look up'!$A$3:$A$130,0),MATCH(J28,'G-8 Condition Look up'!$A$3:$H$3,0)),"")</f>
        <v/>
      </c>
      <c r="L28" s="145"/>
      <c r="M28" s="540" t="str">
        <f>IF(L28="","",IF(VLOOKUP(L28,'G-3 Multipliers'!$L$3:$N$6,2,FALSE)=0,"Spatial Data Missing ⚠",VLOOKUP(L28,'G-3 Multipliers'!$L$3:$N$6,2,FALSE)))</f>
        <v/>
      </c>
      <c r="N28" s="499" t="str">
        <f>IF(L28="","",IF(VLOOKUP(L28,'G-3 Multipliers'!$L$3:$N$6,3,FALSE)=0,"Spatial Data Missing ⚠",VLOOKUP(L28,'G-3 Multipliers'!$L$3:$N$6,3,FALSE)))</f>
        <v/>
      </c>
      <c r="O28" s="498" t="str">
        <f t="shared" si="1"/>
        <v/>
      </c>
      <c r="P28" s="195"/>
      <c r="Q28" s="195"/>
      <c r="R28" s="520" t="str">
        <f t="shared" si="2"/>
        <v/>
      </c>
      <c r="S28" s="544" t="str">
        <f t="shared" si="3"/>
        <v/>
      </c>
      <c r="T28" s="525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4" t="str">
        <f>IFERROR(IF(E28="","",VLOOKUP(W28, 'G-3 Multipliers'!$P$2:$Q$6,2,FALSE)),"")</f>
        <v/>
      </c>
      <c r="Y28" s="197"/>
      <c r="Z28" s="499" t="str">
        <f>IF(Y28="","",IF(VLOOKUP(Y28,'G-3 Multipliers'!$S$3:$T$9,2,FALSE)=0,"Spatial Data Missing ⚠",VLOOKUP(Y28,'G-3 Multipliers'!$S$3:$T$9,2,FALSE)))</f>
        <v/>
      </c>
      <c r="AA28" s="545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4" t="str">
        <f>IFERROR(INDEX('G-1 All Habitats'!$AG$3:$AG$15,MATCH(D29,'G-1 All Habitats'!$AF$3:$AF$15,0)),"")</f>
        <v/>
      </c>
      <c r="D29" s="154"/>
      <c r="E29" s="203"/>
      <c r="F29" s="243" t="str">
        <f>IFERROR(INDEX('G-1 All Habitats'!$B$3:$B$129,MATCH(E29,'G-1 All Habitats'!$A$3:$A$129,0)),"")</f>
        <v/>
      </c>
      <c r="G29" s="386"/>
      <c r="H29" s="537" t="str">
        <f>IF(F29="","",VLOOKUP(F29,'G-1 All Habitats'!$B$2:$M$129,10,FALSE))</f>
        <v/>
      </c>
      <c r="I29" s="524" t="str">
        <f>IFERROR(VLOOKUP(H29,'G-1 All Habitats'!$V$3:$W$7,2,FALSE),"")</f>
        <v/>
      </c>
      <c r="J29" s="199"/>
      <c r="K29" s="524" t="str">
        <f>IFERROR(INDEX('G-8 Condition Look up'!$A$3:$H$130,MATCH(F29,'G-8 Condition Look up'!$A$3:$A$130,0),MATCH(J29,'G-8 Condition Look up'!$A$3:$H$3,0)),"")</f>
        <v/>
      </c>
      <c r="L29" s="145"/>
      <c r="M29" s="540" t="str">
        <f>IF(L29="","",IF(VLOOKUP(L29,'G-3 Multipliers'!$L$3:$N$6,2,FALSE)=0,"Spatial Data Missing ⚠",VLOOKUP(L29,'G-3 Multipliers'!$L$3:$N$6,2,FALSE)))</f>
        <v/>
      </c>
      <c r="N29" s="499" t="str">
        <f>IF(L29="","",IF(VLOOKUP(L29,'G-3 Multipliers'!$L$3:$N$6,3,FALSE)=0,"Spatial Data Missing ⚠",VLOOKUP(L29,'G-3 Multipliers'!$L$3:$N$6,3,FALSE)))</f>
        <v/>
      </c>
      <c r="O29" s="498" t="str">
        <f t="shared" si="1"/>
        <v/>
      </c>
      <c r="P29" s="195"/>
      <c r="Q29" s="195"/>
      <c r="R29" s="520" t="str">
        <f t="shared" si="2"/>
        <v/>
      </c>
      <c r="S29" s="544" t="str">
        <f t="shared" si="3"/>
        <v/>
      </c>
      <c r="T29" s="525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4" t="str">
        <f>IFERROR(IF(E29="","",VLOOKUP(W29, 'G-3 Multipliers'!$P$2:$Q$6,2,FALSE)),"")</f>
        <v/>
      </c>
      <c r="Y29" s="197"/>
      <c r="Z29" s="499" t="str">
        <f>IF(Y29="","",IF(VLOOKUP(Y29,'G-3 Multipliers'!$S$3:$T$9,2,FALSE)=0,"Spatial Data Missing ⚠",VLOOKUP(Y29,'G-3 Multipliers'!$S$3:$T$9,2,FALSE)))</f>
        <v/>
      </c>
      <c r="AA29" s="545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4" t="str">
        <f>IFERROR(INDEX('G-1 All Habitats'!$AG$3:$AG$15,MATCH(D30,'G-1 All Habitats'!$AF$3:$AF$15,0)),"")</f>
        <v/>
      </c>
      <c r="D30" s="154"/>
      <c r="E30" s="203"/>
      <c r="F30" s="243" t="str">
        <f>IFERROR(INDEX('G-1 All Habitats'!$B$3:$B$129,MATCH(E30,'G-1 All Habitats'!$A$3:$A$129,0)),"")</f>
        <v/>
      </c>
      <c r="G30" s="386"/>
      <c r="H30" s="537" t="str">
        <f>IF(F30="","",VLOOKUP(F30,'G-1 All Habitats'!$B$2:$M$129,10,FALSE))</f>
        <v/>
      </c>
      <c r="I30" s="524" t="str">
        <f>IFERROR(VLOOKUP(H30,'G-1 All Habitats'!$V$3:$W$7,2,FALSE),"")</f>
        <v/>
      </c>
      <c r="J30" s="199"/>
      <c r="K30" s="524" t="str">
        <f>IFERROR(INDEX('G-8 Condition Look up'!$A$3:$H$130,MATCH(F30,'G-8 Condition Look up'!$A$3:$A$130,0),MATCH(J30,'G-8 Condition Look up'!$A$3:$H$3,0)),"")</f>
        <v/>
      </c>
      <c r="L30" s="145"/>
      <c r="M30" s="540" t="str">
        <f>IF(L30="","",IF(VLOOKUP(L30,'G-3 Multipliers'!$L$3:$N$6,2,FALSE)=0,"Spatial Data Missing ⚠",VLOOKUP(L30,'G-3 Multipliers'!$L$3:$N$6,2,FALSE)))</f>
        <v/>
      </c>
      <c r="N30" s="499" t="str">
        <f>IF(L30="","",IF(VLOOKUP(L30,'G-3 Multipliers'!$L$3:$N$6,3,FALSE)=0,"Spatial Data Missing ⚠",VLOOKUP(L30,'G-3 Multipliers'!$L$3:$N$6,3,FALSE)))</f>
        <v/>
      </c>
      <c r="O30" s="498" t="str">
        <f t="shared" si="1"/>
        <v/>
      </c>
      <c r="P30" s="195"/>
      <c r="Q30" s="195"/>
      <c r="R30" s="520" t="str">
        <f t="shared" si="2"/>
        <v/>
      </c>
      <c r="S30" s="544" t="str">
        <f t="shared" si="3"/>
        <v/>
      </c>
      <c r="T30" s="525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4" t="str">
        <f>IFERROR(IF(E30="","",VLOOKUP(W30, 'G-3 Multipliers'!$P$2:$Q$6,2,FALSE)),"")</f>
        <v/>
      </c>
      <c r="Y30" s="197"/>
      <c r="Z30" s="499" t="str">
        <f>IF(Y30="","",IF(VLOOKUP(Y30,'G-3 Multipliers'!$S$3:$T$9,2,FALSE)=0,"Spatial Data Missing ⚠",VLOOKUP(Y30,'G-3 Multipliers'!$S$3:$T$9,2,FALSE)))</f>
        <v/>
      </c>
      <c r="AA30" s="545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4" t="str">
        <f>IFERROR(INDEX('G-1 All Habitats'!$AG$3:$AG$15,MATCH(D31,'G-1 All Habitats'!$AF$3:$AF$15,0)),"")</f>
        <v/>
      </c>
      <c r="D31" s="154"/>
      <c r="E31" s="203"/>
      <c r="F31" s="243" t="str">
        <f>IFERROR(INDEX('G-1 All Habitats'!$B$3:$B$129,MATCH(E31,'G-1 All Habitats'!$A$3:$A$129,0)),"")</f>
        <v/>
      </c>
      <c r="G31" s="386"/>
      <c r="H31" s="537" t="str">
        <f>IF(F31="","",VLOOKUP(F31,'G-1 All Habitats'!$B$2:$M$129,10,FALSE))</f>
        <v/>
      </c>
      <c r="I31" s="524" t="str">
        <f>IFERROR(VLOOKUP(H31,'G-1 All Habitats'!$V$3:$W$7,2,FALSE),"")</f>
        <v/>
      </c>
      <c r="J31" s="199"/>
      <c r="K31" s="524" t="str">
        <f>IFERROR(INDEX('G-8 Condition Look up'!$A$3:$H$130,MATCH(F31,'G-8 Condition Look up'!$A$3:$A$130,0),MATCH(J31,'G-8 Condition Look up'!$A$3:$H$3,0)),"")</f>
        <v/>
      </c>
      <c r="L31" s="145"/>
      <c r="M31" s="540" t="str">
        <f>IF(L31="","",IF(VLOOKUP(L31,'G-3 Multipliers'!$L$3:$N$6,2,FALSE)=0,"Spatial Data Missing ⚠",VLOOKUP(L31,'G-3 Multipliers'!$L$3:$N$6,2,FALSE)))</f>
        <v/>
      </c>
      <c r="N31" s="499" t="str">
        <f>IF(L31="","",IF(VLOOKUP(L31,'G-3 Multipliers'!$L$3:$N$6,3,FALSE)=0,"Spatial Data Missing ⚠",VLOOKUP(L31,'G-3 Multipliers'!$L$3:$N$6,3,FALSE)))</f>
        <v/>
      </c>
      <c r="O31" s="498" t="str">
        <f t="shared" si="1"/>
        <v/>
      </c>
      <c r="P31" s="195"/>
      <c r="Q31" s="195"/>
      <c r="R31" s="520" t="str">
        <f t="shared" si="2"/>
        <v/>
      </c>
      <c r="S31" s="544" t="str">
        <f t="shared" si="3"/>
        <v/>
      </c>
      <c r="T31" s="525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4" t="str">
        <f>IFERROR(IF(E31="","",VLOOKUP(W31, 'G-3 Multipliers'!$P$2:$Q$6,2,FALSE)),"")</f>
        <v/>
      </c>
      <c r="Y31" s="197"/>
      <c r="Z31" s="499" t="str">
        <f>IF(Y31="","",IF(VLOOKUP(Y31,'G-3 Multipliers'!$S$3:$T$9,2,FALSE)=0,"Spatial Data Missing ⚠",VLOOKUP(Y31,'G-3 Multipliers'!$S$3:$T$9,2,FALSE)))</f>
        <v/>
      </c>
      <c r="AA31" s="545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4" t="str">
        <f>IFERROR(INDEX('G-1 All Habitats'!$AG$3:$AG$15,MATCH(D32,'G-1 All Habitats'!$AF$3:$AF$15,0)),"")</f>
        <v/>
      </c>
      <c r="D32" s="154"/>
      <c r="E32" s="203"/>
      <c r="F32" s="243" t="str">
        <f>IFERROR(INDEX('G-1 All Habitats'!$B$3:$B$129,MATCH(E32,'G-1 All Habitats'!$A$3:$A$129,0)),"")</f>
        <v/>
      </c>
      <c r="G32" s="386"/>
      <c r="H32" s="537" t="str">
        <f>IF(F32="","",VLOOKUP(F32,'G-1 All Habitats'!$B$2:$M$129,10,FALSE))</f>
        <v/>
      </c>
      <c r="I32" s="524" t="str">
        <f>IFERROR(VLOOKUP(H32,'G-1 All Habitats'!$V$3:$W$7,2,FALSE),"")</f>
        <v/>
      </c>
      <c r="J32" s="199"/>
      <c r="K32" s="524" t="str">
        <f>IFERROR(INDEX('G-8 Condition Look up'!$A$3:$H$130,MATCH(F32,'G-8 Condition Look up'!$A$3:$A$130,0),MATCH(J32,'G-8 Condition Look up'!$A$3:$H$3,0)),"")</f>
        <v/>
      </c>
      <c r="L32" s="145"/>
      <c r="M32" s="540" t="str">
        <f>IF(L32="","",IF(VLOOKUP(L32,'G-3 Multipliers'!$L$3:$N$6,2,FALSE)=0,"Spatial Data Missing ⚠",VLOOKUP(L32,'G-3 Multipliers'!$L$3:$N$6,2,FALSE)))</f>
        <v/>
      </c>
      <c r="N32" s="499" t="str">
        <f>IF(L32="","",IF(VLOOKUP(L32,'G-3 Multipliers'!$L$3:$N$6,3,FALSE)=0,"Spatial Data Missing ⚠",VLOOKUP(L32,'G-3 Multipliers'!$L$3:$N$6,3,FALSE)))</f>
        <v/>
      </c>
      <c r="O32" s="498" t="str">
        <f t="shared" si="1"/>
        <v/>
      </c>
      <c r="P32" s="195"/>
      <c r="Q32" s="195"/>
      <c r="R32" s="520" t="str">
        <f t="shared" si="2"/>
        <v/>
      </c>
      <c r="S32" s="544" t="str">
        <f t="shared" si="3"/>
        <v/>
      </c>
      <c r="T32" s="525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4" t="str">
        <f>IFERROR(IF(E32="","",VLOOKUP(W32, 'G-3 Multipliers'!$P$2:$Q$6,2,FALSE)),"")</f>
        <v/>
      </c>
      <c r="Y32" s="197"/>
      <c r="Z32" s="499" t="str">
        <f>IF(Y32="","",IF(VLOOKUP(Y32,'G-3 Multipliers'!$S$3:$T$9,2,FALSE)=0,"Spatial Data Missing ⚠",VLOOKUP(Y32,'G-3 Multipliers'!$S$3:$T$9,2,FALSE)))</f>
        <v/>
      </c>
      <c r="AA32" s="545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4" t="str">
        <f>IFERROR(INDEX('G-1 All Habitats'!$AG$3:$AG$15,MATCH(D33,'G-1 All Habitats'!$AF$3:$AF$15,0)),"")</f>
        <v/>
      </c>
      <c r="D33" s="154"/>
      <c r="E33" s="203"/>
      <c r="F33" s="243" t="str">
        <f>IFERROR(INDEX('G-1 All Habitats'!$B$3:$B$129,MATCH(E33,'G-1 All Habitats'!$A$3:$A$129,0)),"")</f>
        <v/>
      </c>
      <c r="G33" s="386"/>
      <c r="H33" s="537" t="str">
        <f>IF(F33="","",VLOOKUP(F33,'G-1 All Habitats'!$B$2:$M$129,10,FALSE))</f>
        <v/>
      </c>
      <c r="I33" s="524" t="str">
        <f>IFERROR(VLOOKUP(H33,'G-1 All Habitats'!$V$3:$W$7,2,FALSE),"")</f>
        <v/>
      </c>
      <c r="J33" s="199"/>
      <c r="K33" s="524" t="str">
        <f>IFERROR(INDEX('G-8 Condition Look up'!$A$3:$H$130,MATCH(F33,'G-8 Condition Look up'!$A$3:$A$130,0),MATCH(J33,'G-8 Condition Look up'!$A$3:$H$3,0)),"")</f>
        <v/>
      </c>
      <c r="L33" s="145"/>
      <c r="M33" s="540" t="str">
        <f>IF(L33="","",IF(VLOOKUP(L33,'G-3 Multipliers'!$L$3:$N$6,2,FALSE)=0,"Spatial Data Missing ⚠",VLOOKUP(L33,'G-3 Multipliers'!$L$3:$N$6,2,FALSE)))</f>
        <v/>
      </c>
      <c r="N33" s="499" t="str">
        <f>IF(L33="","",IF(VLOOKUP(L33,'G-3 Multipliers'!$L$3:$N$6,3,FALSE)=0,"Spatial Data Missing ⚠",VLOOKUP(L33,'G-3 Multipliers'!$L$3:$N$6,3,FALSE)))</f>
        <v/>
      </c>
      <c r="O33" s="498" t="str">
        <f t="shared" si="1"/>
        <v/>
      </c>
      <c r="P33" s="195"/>
      <c r="Q33" s="195"/>
      <c r="R33" s="520" t="str">
        <f t="shared" si="2"/>
        <v/>
      </c>
      <c r="S33" s="544" t="str">
        <f t="shared" si="3"/>
        <v/>
      </c>
      <c r="T33" s="525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4" t="str">
        <f>IFERROR(IF(E33="","",VLOOKUP(W33, 'G-3 Multipliers'!$P$2:$Q$6,2,FALSE)),"")</f>
        <v/>
      </c>
      <c r="Y33" s="197"/>
      <c r="Z33" s="499" t="str">
        <f>IF(Y33="","",IF(VLOOKUP(Y33,'G-3 Multipliers'!$S$3:$T$9,2,FALSE)=0,"Spatial Data Missing ⚠",VLOOKUP(Y33,'G-3 Multipliers'!$S$3:$T$9,2,FALSE)))</f>
        <v/>
      </c>
      <c r="AA33" s="545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4" t="str">
        <f>IFERROR(INDEX('G-1 All Habitats'!$AG$3:$AG$15,MATCH(D34,'G-1 All Habitats'!$AF$3:$AF$15,0)),"")</f>
        <v/>
      </c>
      <c r="D34" s="154"/>
      <c r="E34" s="203"/>
      <c r="F34" s="243" t="str">
        <f>IFERROR(INDEX('G-1 All Habitats'!$B$3:$B$129,MATCH(E34,'G-1 All Habitats'!$A$3:$A$129,0)),"")</f>
        <v/>
      </c>
      <c r="G34" s="386"/>
      <c r="H34" s="537" t="str">
        <f>IF(F34="","",VLOOKUP(F34,'G-1 All Habitats'!$B$2:$M$129,10,FALSE))</f>
        <v/>
      </c>
      <c r="I34" s="524" t="str">
        <f>IFERROR(VLOOKUP(H34,'G-1 All Habitats'!$V$3:$W$7,2,FALSE),"")</f>
        <v/>
      </c>
      <c r="J34" s="199"/>
      <c r="K34" s="524" t="str">
        <f>IFERROR(INDEX('G-8 Condition Look up'!$A$3:$H$130,MATCH(F34,'G-8 Condition Look up'!$A$3:$A$130,0),MATCH(J34,'G-8 Condition Look up'!$A$3:$H$3,0)),"")</f>
        <v/>
      </c>
      <c r="L34" s="145"/>
      <c r="M34" s="540" t="str">
        <f>IF(L34="","",IF(VLOOKUP(L34,'G-3 Multipliers'!$L$3:$N$6,2,FALSE)=0,"Spatial Data Missing ⚠",VLOOKUP(L34,'G-3 Multipliers'!$L$3:$N$6,2,FALSE)))</f>
        <v/>
      </c>
      <c r="N34" s="499" t="str">
        <f>IF(L34="","",IF(VLOOKUP(L34,'G-3 Multipliers'!$L$3:$N$6,3,FALSE)=0,"Spatial Data Missing ⚠",VLOOKUP(L34,'G-3 Multipliers'!$L$3:$N$6,3,FALSE)))</f>
        <v/>
      </c>
      <c r="O34" s="498" t="str">
        <f t="shared" si="1"/>
        <v/>
      </c>
      <c r="P34" s="195"/>
      <c r="Q34" s="195"/>
      <c r="R34" s="520" t="str">
        <f t="shared" si="2"/>
        <v/>
      </c>
      <c r="S34" s="544" t="str">
        <f t="shared" si="3"/>
        <v/>
      </c>
      <c r="T34" s="525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4" t="str">
        <f>IFERROR(IF(E34="","",VLOOKUP(W34, 'G-3 Multipliers'!$P$2:$Q$6,2,FALSE)),"")</f>
        <v/>
      </c>
      <c r="Y34" s="197"/>
      <c r="Z34" s="499" t="str">
        <f>IF(Y34="","",IF(VLOOKUP(Y34,'G-3 Multipliers'!$S$3:$T$9,2,FALSE)=0,"Spatial Data Missing ⚠",VLOOKUP(Y34,'G-3 Multipliers'!$S$3:$T$9,2,FALSE)))</f>
        <v/>
      </c>
      <c r="AA34" s="545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4" t="str">
        <f>IFERROR(INDEX('G-1 All Habitats'!$AG$3:$AG$15,MATCH(D35,'G-1 All Habitats'!$AF$3:$AF$15,0)),"")</f>
        <v/>
      </c>
      <c r="D35" s="154"/>
      <c r="E35" s="203"/>
      <c r="F35" s="243" t="str">
        <f>IFERROR(INDEX('G-1 All Habitats'!$B$3:$B$129,MATCH(E35,'G-1 All Habitats'!$A$3:$A$129,0)),"")</f>
        <v/>
      </c>
      <c r="G35" s="386"/>
      <c r="H35" s="537" t="str">
        <f>IF(F35="","",VLOOKUP(F35,'G-1 All Habitats'!$B$2:$M$129,10,FALSE))</f>
        <v/>
      </c>
      <c r="I35" s="524" t="str">
        <f>IFERROR(VLOOKUP(H35,'G-1 All Habitats'!$V$3:$W$7,2,FALSE),"")</f>
        <v/>
      </c>
      <c r="J35" s="199"/>
      <c r="K35" s="524" t="str">
        <f>IFERROR(INDEX('G-8 Condition Look up'!$A$3:$H$130,MATCH(F35,'G-8 Condition Look up'!$A$3:$A$130,0),MATCH(J35,'G-8 Condition Look up'!$A$3:$H$3,0)),"")</f>
        <v/>
      </c>
      <c r="L35" s="145"/>
      <c r="M35" s="540" t="str">
        <f>IF(L35="","",IF(VLOOKUP(L35,'G-3 Multipliers'!$L$3:$N$6,2,FALSE)=0,"Spatial Data Missing ⚠",VLOOKUP(L35,'G-3 Multipliers'!$L$3:$N$6,2,FALSE)))</f>
        <v/>
      </c>
      <c r="N35" s="499" t="str">
        <f>IF(L35="","",IF(VLOOKUP(L35,'G-3 Multipliers'!$L$3:$N$6,3,FALSE)=0,"Spatial Data Missing ⚠",VLOOKUP(L35,'G-3 Multipliers'!$L$3:$N$6,3,FALSE)))</f>
        <v/>
      </c>
      <c r="O35" s="498" t="str">
        <f t="shared" si="1"/>
        <v/>
      </c>
      <c r="P35" s="195"/>
      <c r="Q35" s="195"/>
      <c r="R35" s="520" t="str">
        <f t="shared" si="2"/>
        <v/>
      </c>
      <c r="S35" s="544" t="str">
        <f t="shared" si="3"/>
        <v/>
      </c>
      <c r="T35" s="525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4" t="str">
        <f>IFERROR(IF(E35="","",VLOOKUP(W35, 'G-3 Multipliers'!$P$2:$Q$6,2,FALSE)),"")</f>
        <v/>
      </c>
      <c r="Y35" s="197"/>
      <c r="Z35" s="499" t="str">
        <f>IF(Y35="","",IF(VLOOKUP(Y35,'G-3 Multipliers'!$S$3:$T$9,2,FALSE)=0,"Spatial Data Missing ⚠",VLOOKUP(Y35,'G-3 Multipliers'!$S$3:$T$9,2,FALSE)))</f>
        <v/>
      </c>
      <c r="AA35" s="545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4" t="str">
        <f>IFERROR(INDEX('G-1 All Habitats'!$AG$3:$AG$15,MATCH(D36,'G-1 All Habitats'!$AF$3:$AF$15,0)),"")</f>
        <v/>
      </c>
      <c r="D36" s="154"/>
      <c r="E36" s="203"/>
      <c r="F36" s="243" t="str">
        <f>IFERROR(INDEX('G-1 All Habitats'!$B$3:$B$129,MATCH(E36,'G-1 All Habitats'!$A$3:$A$129,0)),"")</f>
        <v/>
      </c>
      <c r="G36" s="386"/>
      <c r="H36" s="537" t="str">
        <f>IF(F36="","",VLOOKUP(F36,'G-1 All Habitats'!$B$2:$M$129,10,FALSE))</f>
        <v/>
      </c>
      <c r="I36" s="524" t="str">
        <f>IFERROR(VLOOKUP(H36,'G-1 All Habitats'!$V$3:$W$7,2,FALSE),"")</f>
        <v/>
      </c>
      <c r="J36" s="199"/>
      <c r="K36" s="524" t="str">
        <f>IFERROR(INDEX('G-8 Condition Look up'!$A$3:$H$130,MATCH(F36,'G-8 Condition Look up'!$A$3:$A$130,0),MATCH(J36,'G-8 Condition Look up'!$A$3:$H$3,0)),"")</f>
        <v/>
      </c>
      <c r="L36" s="145"/>
      <c r="M36" s="540" t="str">
        <f>IF(L36="","",IF(VLOOKUP(L36,'G-3 Multipliers'!$L$3:$N$6,2,FALSE)=0,"Spatial Data Missing ⚠",VLOOKUP(L36,'G-3 Multipliers'!$L$3:$N$6,2,FALSE)))</f>
        <v/>
      </c>
      <c r="N36" s="499" t="str">
        <f>IF(L36="","",IF(VLOOKUP(L36,'G-3 Multipliers'!$L$3:$N$6,3,FALSE)=0,"Spatial Data Missing ⚠",VLOOKUP(L36,'G-3 Multipliers'!$L$3:$N$6,3,FALSE)))</f>
        <v/>
      </c>
      <c r="O36" s="498" t="str">
        <f t="shared" si="1"/>
        <v/>
      </c>
      <c r="P36" s="195"/>
      <c r="Q36" s="195"/>
      <c r="R36" s="520" t="str">
        <f t="shared" si="2"/>
        <v/>
      </c>
      <c r="S36" s="544" t="str">
        <f t="shared" si="3"/>
        <v/>
      </c>
      <c r="T36" s="525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4" t="str">
        <f>IFERROR(IF(E36="","",VLOOKUP(W36, 'G-3 Multipliers'!$P$2:$Q$6,2,FALSE)),"")</f>
        <v/>
      </c>
      <c r="Y36" s="197"/>
      <c r="Z36" s="499" t="str">
        <f>IF(Y36="","",IF(VLOOKUP(Y36,'G-3 Multipliers'!$S$3:$T$9,2,FALSE)=0,"Spatial Data Missing ⚠",VLOOKUP(Y36,'G-3 Multipliers'!$S$3:$T$9,2,FALSE)))</f>
        <v/>
      </c>
      <c r="AA36" s="545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4" t="str">
        <f>IFERROR(INDEX('G-1 All Habitats'!$AG$3:$AG$15,MATCH(D37,'G-1 All Habitats'!$AF$3:$AF$15,0)),"")</f>
        <v/>
      </c>
      <c r="D37" s="154"/>
      <c r="E37" s="203"/>
      <c r="F37" s="243" t="str">
        <f>IFERROR(INDEX('G-1 All Habitats'!$B$3:$B$129,MATCH(E37,'G-1 All Habitats'!$A$3:$A$129,0)),"")</f>
        <v/>
      </c>
      <c r="G37" s="386"/>
      <c r="H37" s="537" t="str">
        <f>IF(F37="","",VLOOKUP(F37,'G-1 All Habitats'!$B$2:$M$129,10,FALSE))</f>
        <v/>
      </c>
      <c r="I37" s="524" t="str">
        <f>IFERROR(VLOOKUP(H37,'G-1 All Habitats'!$V$3:$W$7,2,FALSE),"")</f>
        <v/>
      </c>
      <c r="J37" s="199"/>
      <c r="K37" s="524" t="str">
        <f>IFERROR(INDEX('G-8 Condition Look up'!$A$3:$H$130,MATCH(F37,'G-8 Condition Look up'!$A$3:$A$130,0),MATCH(J37,'G-8 Condition Look up'!$A$3:$H$3,0)),"")</f>
        <v/>
      </c>
      <c r="L37" s="145"/>
      <c r="M37" s="540" t="str">
        <f>IF(L37="","",IF(VLOOKUP(L37,'G-3 Multipliers'!$L$3:$N$6,2,FALSE)=0,"Spatial Data Missing ⚠",VLOOKUP(L37,'G-3 Multipliers'!$L$3:$N$6,2,FALSE)))</f>
        <v/>
      </c>
      <c r="N37" s="499" t="str">
        <f>IF(L37="","",IF(VLOOKUP(L37,'G-3 Multipliers'!$L$3:$N$6,3,FALSE)=0,"Spatial Data Missing ⚠",VLOOKUP(L37,'G-3 Multipliers'!$L$3:$N$6,3,FALSE)))</f>
        <v/>
      </c>
      <c r="O37" s="498" t="str">
        <f t="shared" si="1"/>
        <v/>
      </c>
      <c r="P37" s="195"/>
      <c r="Q37" s="195"/>
      <c r="R37" s="520" t="str">
        <f t="shared" si="2"/>
        <v/>
      </c>
      <c r="S37" s="544" t="str">
        <f t="shared" si="3"/>
        <v/>
      </c>
      <c r="T37" s="525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4" t="str">
        <f>IFERROR(IF(E37="","",VLOOKUP(W37, 'G-3 Multipliers'!$P$2:$Q$6,2,FALSE)),"")</f>
        <v/>
      </c>
      <c r="Y37" s="197"/>
      <c r="Z37" s="499" t="str">
        <f>IF(Y37="","",IF(VLOOKUP(Y37,'G-3 Multipliers'!$S$3:$T$9,2,FALSE)=0,"Spatial Data Missing ⚠",VLOOKUP(Y37,'G-3 Multipliers'!$S$3:$T$9,2,FALSE)))</f>
        <v/>
      </c>
      <c r="AA37" s="545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4" t="str">
        <f>IFERROR(INDEX('G-1 All Habitats'!$AG$3:$AG$15,MATCH(D38,'G-1 All Habitats'!$AF$3:$AF$15,0)),"")</f>
        <v/>
      </c>
      <c r="D38" s="154"/>
      <c r="E38" s="203"/>
      <c r="F38" s="243" t="str">
        <f>IFERROR(INDEX('G-1 All Habitats'!$B$3:$B$129,MATCH(E38,'G-1 All Habitats'!$A$3:$A$129,0)),"")</f>
        <v/>
      </c>
      <c r="G38" s="386"/>
      <c r="H38" s="537" t="str">
        <f>IF(F38="","",VLOOKUP(F38,'G-1 All Habitats'!$B$2:$M$129,10,FALSE))</f>
        <v/>
      </c>
      <c r="I38" s="524" t="str">
        <f>IFERROR(VLOOKUP(H38,'G-1 All Habitats'!$V$3:$W$7,2,FALSE),"")</f>
        <v/>
      </c>
      <c r="J38" s="199"/>
      <c r="K38" s="524" t="str">
        <f>IFERROR(INDEX('G-8 Condition Look up'!$A$3:$H$130,MATCH(F38,'G-8 Condition Look up'!$A$3:$A$130,0),MATCH(J38,'G-8 Condition Look up'!$A$3:$H$3,0)),"")</f>
        <v/>
      </c>
      <c r="L38" s="145"/>
      <c r="M38" s="540" t="str">
        <f>IF(L38="","",IF(VLOOKUP(L38,'G-3 Multipliers'!$L$3:$N$6,2,FALSE)=0,"Spatial Data Missing ⚠",VLOOKUP(L38,'G-3 Multipliers'!$L$3:$N$6,2,FALSE)))</f>
        <v/>
      </c>
      <c r="N38" s="499" t="str">
        <f>IF(L38="","",IF(VLOOKUP(L38,'G-3 Multipliers'!$L$3:$N$6,3,FALSE)=0,"Spatial Data Missing ⚠",VLOOKUP(L38,'G-3 Multipliers'!$L$3:$N$6,3,FALSE)))</f>
        <v/>
      </c>
      <c r="O38" s="498" t="str">
        <f t="shared" si="1"/>
        <v/>
      </c>
      <c r="P38" s="195"/>
      <c r="Q38" s="195"/>
      <c r="R38" s="520" t="str">
        <f t="shared" si="2"/>
        <v/>
      </c>
      <c r="S38" s="544" t="str">
        <f t="shared" si="3"/>
        <v/>
      </c>
      <c r="T38" s="525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4" t="str">
        <f>IFERROR(IF(E38="","",VLOOKUP(W38, 'G-3 Multipliers'!$P$2:$Q$6,2,FALSE)),"")</f>
        <v/>
      </c>
      <c r="Y38" s="197"/>
      <c r="Z38" s="499" t="str">
        <f>IF(Y38="","",IF(VLOOKUP(Y38,'G-3 Multipliers'!$S$3:$T$9,2,FALSE)=0,"Spatial Data Missing ⚠",VLOOKUP(Y38,'G-3 Multipliers'!$S$3:$T$9,2,FALSE)))</f>
        <v/>
      </c>
      <c r="AA38" s="545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4" t="str">
        <f>IFERROR(INDEX('G-1 All Habitats'!$AG$3:$AG$15,MATCH(D39,'G-1 All Habitats'!$AF$3:$AF$15,0)),"")</f>
        <v/>
      </c>
      <c r="D39" s="154"/>
      <c r="E39" s="203"/>
      <c r="F39" s="243" t="str">
        <f>IFERROR(INDEX('G-1 All Habitats'!$B$3:$B$129,MATCH(E39,'G-1 All Habitats'!$A$3:$A$129,0)),"")</f>
        <v/>
      </c>
      <c r="G39" s="386"/>
      <c r="H39" s="537" t="str">
        <f>IF(F39="","",VLOOKUP(F39,'G-1 All Habitats'!$B$2:$M$129,10,FALSE))</f>
        <v/>
      </c>
      <c r="I39" s="524" t="str">
        <f>IFERROR(VLOOKUP(H39,'G-1 All Habitats'!$V$3:$W$7,2,FALSE),"")</f>
        <v/>
      </c>
      <c r="J39" s="199"/>
      <c r="K39" s="524" t="str">
        <f>IFERROR(INDEX('G-8 Condition Look up'!$A$3:$H$130,MATCH(F39,'G-8 Condition Look up'!$A$3:$A$130,0),MATCH(J39,'G-8 Condition Look up'!$A$3:$H$3,0)),"")</f>
        <v/>
      </c>
      <c r="L39" s="145"/>
      <c r="M39" s="540" t="str">
        <f>IF(L39="","",IF(VLOOKUP(L39,'G-3 Multipliers'!$L$3:$N$6,2,FALSE)=0,"Spatial Data Missing ⚠",VLOOKUP(L39,'G-3 Multipliers'!$L$3:$N$6,2,FALSE)))</f>
        <v/>
      </c>
      <c r="N39" s="499" t="str">
        <f>IF(L39="","",IF(VLOOKUP(L39,'G-3 Multipliers'!$L$3:$N$6,3,FALSE)=0,"Spatial Data Missing ⚠",VLOOKUP(L39,'G-3 Multipliers'!$L$3:$N$6,3,FALSE)))</f>
        <v/>
      </c>
      <c r="O39" s="498" t="str">
        <f t="shared" si="1"/>
        <v/>
      </c>
      <c r="P39" s="195"/>
      <c r="Q39" s="195"/>
      <c r="R39" s="520" t="str">
        <f t="shared" si="2"/>
        <v/>
      </c>
      <c r="S39" s="544" t="str">
        <f t="shared" si="3"/>
        <v/>
      </c>
      <c r="T39" s="525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4" t="str">
        <f>IFERROR(IF(E39="","",VLOOKUP(W39, 'G-3 Multipliers'!$P$2:$Q$6,2,FALSE)),"")</f>
        <v/>
      </c>
      <c r="Y39" s="197"/>
      <c r="Z39" s="499" t="str">
        <f>IF(Y39="","",IF(VLOOKUP(Y39,'G-3 Multipliers'!$S$3:$T$9,2,FALSE)=0,"Spatial Data Missing ⚠",VLOOKUP(Y39,'G-3 Multipliers'!$S$3:$T$9,2,FALSE)))</f>
        <v/>
      </c>
      <c r="AA39" s="545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4" t="str">
        <f>IFERROR(INDEX('G-1 All Habitats'!$AG$3:$AG$15,MATCH(D40,'G-1 All Habitats'!$AF$3:$AF$15,0)),"")</f>
        <v/>
      </c>
      <c r="D40" s="154"/>
      <c r="E40" s="203"/>
      <c r="F40" s="243" t="str">
        <f>IFERROR(INDEX('G-1 All Habitats'!$B$3:$B$129,MATCH(E40,'G-1 All Habitats'!$A$3:$A$129,0)),"")</f>
        <v/>
      </c>
      <c r="G40" s="386"/>
      <c r="H40" s="537" t="str">
        <f>IF(F40="","",VLOOKUP(F40,'G-1 All Habitats'!$B$2:$M$129,10,FALSE))</f>
        <v/>
      </c>
      <c r="I40" s="524" t="str">
        <f>IFERROR(VLOOKUP(H40,'G-1 All Habitats'!$V$3:$W$7,2,FALSE),"")</f>
        <v/>
      </c>
      <c r="J40" s="199"/>
      <c r="K40" s="524" t="str">
        <f>IFERROR(INDEX('G-8 Condition Look up'!$A$3:$H$130,MATCH(F40,'G-8 Condition Look up'!$A$3:$A$130,0),MATCH(J40,'G-8 Condition Look up'!$A$3:$H$3,0)),"")</f>
        <v/>
      </c>
      <c r="L40" s="145"/>
      <c r="M40" s="540" t="str">
        <f>IF(L40="","",IF(VLOOKUP(L40,'G-3 Multipliers'!$L$3:$N$6,2,FALSE)=0,"Spatial Data Missing ⚠",VLOOKUP(L40,'G-3 Multipliers'!$L$3:$N$6,2,FALSE)))</f>
        <v/>
      </c>
      <c r="N40" s="499" t="str">
        <f>IF(L40="","",IF(VLOOKUP(L40,'G-3 Multipliers'!$L$3:$N$6,3,FALSE)=0,"Spatial Data Missing ⚠",VLOOKUP(L40,'G-3 Multipliers'!$L$3:$N$6,3,FALSE)))</f>
        <v/>
      </c>
      <c r="O40" s="498" t="str">
        <f t="shared" si="1"/>
        <v/>
      </c>
      <c r="P40" s="195"/>
      <c r="Q40" s="195"/>
      <c r="R40" s="520" t="str">
        <f t="shared" si="2"/>
        <v/>
      </c>
      <c r="S40" s="544" t="str">
        <f t="shared" si="3"/>
        <v/>
      </c>
      <c r="T40" s="525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4" t="str">
        <f>IFERROR(IF(E40="","",VLOOKUP(W40, 'G-3 Multipliers'!$P$2:$Q$6,2,FALSE)),"")</f>
        <v/>
      </c>
      <c r="Y40" s="197"/>
      <c r="Z40" s="499" t="str">
        <f>IF(Y40="","",IF(VLOOKUP(Y40,'G-3 Multipliers'!$S$3:$T$9,2,FALSE)=0,"Spatial Data Missing ⚠",VLOOKUP(Y40,'G-3 Multipliers'!$S$3:$T$9,2,FALSE)))</f>
        <v/>
      </c>
      <c r="AA40" s="545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4" t="str">
        <f>IFERROR(INDEX('G-1 All Habitats'!$AG$3:$AG$15,MATCH(D41,'G-1 All Habitats'!$AF$3:$AF$15,0)),"")</f>
        <v/>
      </c>
      <c r="D41" s="154"/>
      <c r="E41" s="203"/>
      <c r="F41" s="243" t="str">
        <f>IFERROR(INDEX('G-1 All Habitats'!$B$3:$B$129,MATCH(E41,'G-1 All Habitats'!$A$3:$A$129,0)),"")</f>
        <v/>
      </c>
      <c r="G41" s="386"/>
      <c r="H41" s="537" t="str">
        <f>IF(F41="","",VLOOKUP(F41,'G-1 All Habitats'!$B$2:$M$129,10,FALSE))</f>
        <v/>
      </c>
      <c r="I41" s="524" t="str">
        <f>IFERROR(VLOOKUP(H41,'G-1 All Habitats'!$V$3:$W$7,2,FALSE),"")</f>
        <v/>
      </c>
      <c r="J41" s="199"/>
      <c r="K41" s="524" t="str">
        <f>IFERROR(INDEX('G-8 Condition Look up'!$A$3:$H$130,MATCH(F41,'G-8 Condition Look up'!$A$3:$A$130,0),MATCH(J41,'G-8 Condition Look up'!$A$3:$H$3,0)),"")</f>
        <v/>
      </c>
      <c r="L41" s="145"/>
      <c r="M41" s="540" t="str">
        <f>IF(L41="","",IF(VLOOKUP(L41,'G-3 Multipliers'!$L$3:$N$6,2,FALSE)=0,"Spatial Data Missing ⚠",VLOOKUP(L41,'G-3 Multipliers'!$L$3:$N$6,2,FALSE)))</f>
        <v/>
      </c>
      <c r="N41" s="499" t="str">
        <f>IF(L41="","",IF(VLOOKUP(L41,'G-3 Multipliers'!$L$3:$N$6,3,FALSE)=0,"Spatial Data Missing ⚠",VLOOKUP(L41,'G-3 Multipliers'!$L$3:$N$6,3,FALSE)))</f>
        <v/>
      </c>
      <c r="O41" s="498" t="str">
        <f t="shared" si="1"/>
        <v/>
      </c>
      <c r="P41" s="195"/>
      <c r="Q41" s="195"/>
      <c r="R41" s="520" t="str">
        <f t="shared" si="2"/>
        <v/>
      </c>
      <c r="S41" s="544" t="str">
        <f t="shared" si="3"/>
        <v/>
      </c>
      <c r="T41" s="525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4" t="str">
        <f>IFERROR(IF(E41="","",VLOOKUP(W41, 'G-3 Multipliers'!$P$2:$Q$6,2,FALSE)),"")</f>
        <v/>
      </c>
      <c r="Y41" s="197"/>
      <c r="Z41" s="499" t="str">
        <f>IF(Y41="","",IF(VLOOKUP(Y41,'G-3 Multipliers'!$S$3:$T$9,2,FALSE)=0,"Spatial Data Missing ⚠",VLOOKUP(Y41,'G-3 Multipliers'!$S$3:$T$9,2,FALSE)))</f>
        <v/>
      </c>
      <c r="AA41" s="545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4" t="str">
        <f>IFERROR(INDEX('G-1 All Habitats'!$AG$3:$AG$15,MATCH(D42,'G-1 All Habitats'!$AF$3:$AF$15,0)),"")</f>
        <v/>
      </c>
      <c r="D42" s="154"/>
      <c r="E42" s="203"/>
      <c r="F42" s="243" t="str">
        <f>IFERROR(INDEX('G-1 All Habitats'!$B$3:$B$129,MATCH(E42,'G-1 All Habitats'!$A$3:$A$129,0)),"")</f>
        <v/>
      </c>
      <c r="G42" s="386"/>
      <c r="H42" s="537" t="str">
        <f>IF(F42="","",VLOOKUP(F42,'G-1 All Habitats'!$B$2:$M$129,10,FALSE))</f>
        <v/>
      </c>
      <c r="I42" s="524" t="str">
        <f>IFERROR(VLOOKUP(H42,'G-1 All Habitats'!$V$3:$W$7,2,FALSE),"")</f>
        <v/>
      </c>
      <c r="J42" s="199"/>
      <c r="K42" s="524" t="str">
        <f>IFERROR(INDEX('G-8 Condition Look up'!$A$3:$H$130,MATCH(F42,'G-8 Condition Look up'!$A$3:$A$130,0),MATCH(J42,'G-8 Condition Look up'!$A$3:$H$3,0)),"")</f>
        <v/>
      </c>
      <c r="L42" s="145"/>
      <c r="M42" s="540" t="str">
        <f>IF(L42="","",IF(VLOOKUP(L42,'G-3 Multipliers'!$L$3:$N$6,2,FALSE)=0,"Spatial Data Missing ⚠",VLOOKUP(L42,'G-3 Multipliers'!$L$3:$N$6,2,FALSE)))</f>
        <v/>
      </c>
      <c r="N42" s="499" t="str">
        <f>IF(L42="","",IF(VLOOKUP(L42,'G-3 Multipliers'!$L$3:$N$6,3,FALSE)=0,"Spatial Data Missing ⚠",VLOOKUP(L42,'G-3 Multipliers'!$L$3:$N$6,3,FALSE)))</f>
        <v/>
      </c>
      <c r="O42" s="498" t="str">
        <f t="shared" si="1"/>
        <v/>
      </c>
      <c r="P42" s="195"/>
      <c r="Q42" s="195"/>
      <c r="R42" s="520" t="str">
        <f t="shared" si="2"/>
        <v/>
      </c>
      <c r="S42" s="544" t="str">
        <f t="shared" si="3"/>
        <v/>
      </c>
      <c r="T42" s="525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4" t="str">
        <f>IFERROR(IF(E42="","",VLOOKUP(W42, 'G-3 Multipliers'!$P$2:$Q$6,2,FALSE)),"")</f>
        <v/>
      </c>
      <c r="Y42" s="197"/>
      <c r="Z42" s="499" t="str">
        <f>IF(Y42="","",IF(VLOOKUP(Y42,'G-3 Multipliers'!$S$3:$T$9,2,FALSE)=0,"Spatial Data Missing ⚠",VLOOKUP(Y42,'G-3 Multipliers'!$S$3:$T$9,2,FALSE)))</f>
        <v/>
      </c>
      <c r="AA42" s="545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4" t="str">
        <f>IFERROR(INDEX('G-1 All Habitats'!$AG$3:$AG$15,MATCH(D43,'G-1 All Habitats'!$AF$3:$AF$15,0)),"")</f>
        <v/>
      </c>
      <c r="D43" s="154"/>
      <c r="E43" s="203"/>
      <c r="F43" s="243" t="str">
        <f>IFERROR(INDEX('G-1 All Habitats'!$B$3:$B$129,MATCH(E43,'G-1 All Habitats'!$A$3:$A$129,0)),"")</f>
        <v/>
      </c>
      <c r="G43" s="386"/>
      <c r="H43" s="537" t="str">
        <f>IF(F43="","",VLOOKUP(F43,'G-1 All Habitats'!$B$2:$M$129,10,FALSE))</f>
        <v/>
      </c>
      <c r="I43" s="524" t="str">
        <f>IFERROR(VLOOKUP(H43,'G-1 All Habitats'!$V$3:$W$7,2,FALSE),"")</f>
        <v/>
      </c>
      <c r="J43" s="199"/>
      <c r="K43" s="524" t="str">
        <f>IFERROR(INDEX('G-8 Condition Look up'!$A$3:$H$130,MATCH(F43,'G-8 Condition Look up'!$A$3:$A$130,0),MATCH(J43,'G-8 Condition Look up'!$A$3:$H$3,0)),"")</f>
        <v/>
      </c>
      <c r="L43" s="145"/>
      <c r="M43" s="540" t="str">
        <f>IF(L43="","",IF(VLOOKUP(L43,'G-3 Multipliers'!$L$3:$N$6,2,FALSE)=0,"Spatial Data Missing ⚠",VLOOKUP(L43,'G-3 Multipliers'!$L$3:$N$6,2,FALSE)))</f>
        <v/>
      </c>
      <c r="N43" s="499" t="str">
        <f>IF(L43="","",IF(VLOOKUP(L43,'G-3 Multipliers'!$L$3:$N$6,3,FALSE)=0,"Spatial Data Missing ⚠",VLOOKUP(L43,'G-3 Multipliers'!$L$3:$N$6,3,FALSE)))</f>
        <v/>
      </c>
      <c r="O43" s="498" t="str">
        <f t="shared" si="1"/>
        <v/>
      </c>
      <c r="P43" s="195"/>
      <c r="Q43" s="195"/>
      <c r="R43" s="520" t="str">
        <f t="shared" si="2"/>
        <v/>
      </c>
      <c r="S43" s="544" t="str">
        <f t="shared" si="3"/>
        <v/>
      </c>
      <c r="T43" s="525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4" t="str">
        <f>IFERROR(IF(E43="","",VLOOKUP(W43, 'G-3 Multipliers'!$P$2:$Q$6,2,FALSE)),"")</f>
        <v/>
      </c>
      <c r="Y43" s="197"/>
      <c r="Z43" s="499" t="str">
        <f>IF(Y43="","",IF(VLOOKUP(Y43,'G-3 Multipliers'!$S$3:$T$9,2,FALSE)=0,"Spatial Data Missing ⚠",VLOOKUP(Y43,'G-3 Multipliers'!$S$3:$T$9,2,FALSE)))</f>
        <v/>
      </c>
      <c r="AA43" s="545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4" t="str">
        <f>IFERROR(INDEX('G-1 All Habitats'!$AG$3:$AG$15,MATCH(D44,'G-1 All Habitats'!$AF$3:$AF$15,0)),"")</f>
        <v/>
      </c>
      <c r="D44" s="154"/>
      <c r="E44" s="203"/>
      <c r="F44" s="243" t="str">
        <f>IFERROR(INDEX('G-1 All Habitats'!$B$3:$B$129,MATCH(E44,'G-1 All Habitats'!$A$3:$A$129,0)),"")</f>
        <v/>
      </c>
      <c r="G44" s="386"/>
      <c r="H44" s="537" t="str">
        <f>IF(F44="","",VLOOKUP(F44,'G-1 All Habitats'!$B$2:$M$129,10,FALSE))</f>
        <v/>
      </c>
      <c r="I44" s="524" t="str">
        <f>IFERROR(VLOOKUP(H44,'G-1 All Habitats'!$V$3:$W$7,2,FALSE),"")</f>
        <v/>
      </c>
      <c r="J44" s="199"/>
      <c r="K44" s="524" t="str">
        <f>IFERROR(INDEX('G-8 Condition Look up'!$A$3:$H$130,MATCH(F44,'G-8 Condition Look up'!$A$3:$A$130,0),MATCH(J44,'G-8 Condition Look up'!$A$3:$H$3,0)),"")</f>
        <v/>
      </c>
      <c r="L44" s="145"/>
      <c r="M44" s="540" t="str">
        <f>IF(L44="","",IF(VLOOKUP(L44,'G-3 Multipliers'!$L$3:$N$6,2,FALSE)=0,"Spatial Data Missing ⚠",VLOOKUP(L44,'G-3 Multipliers'!$L$3:$N$6,2,FALSE)))</f>
        <v/>
      </c>
      <c r="N44" s="499" t="str">
        <f>IF(L44="","",IF(VLOOKUP(L44,'G-3 Multipliers'!$L$3:$N$6,3,FALSE)=0,"Spatial Data Missing ⚠",VLOOKUP(L44,'G-3 Multipliers'!$L$3:$N$6,3,FALSE)))</f>
        <v/>
      </c>
      <c r="O44" s="498" t="str">
        <f t="shared" si="1"/>
        <v/>
      </c>
      <c r="P44" s="195"/>
      <c r="Q44" s="195"/>
      <c r="R44" s="520" t="str">
        <f t="shared" si="2"/>
        <v/>
      </c>
      <c r="S44" s="544" t="str">
        <f t="shared" si="3"/>
        <v/>
      </c>
      <c r="T44" s="525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4" t="str">
        <f>IFERROR(IF(E44="","",VLOOKUP(W44, 'G-3 Multipliers'!$P$2:$Q$6,2,FALSE)),"")</f>
        <v/>
      </c>
      <c r="Y44" s="197"/>
      <c r="Z44" s="499" t="str">
        <f>IF(Y44="","",IF(VLOOKUP(Y44,'G-3 Multipliers'!$S$3:$T$9,2,FALSE)=0,"Spatial Data Missing ⚠",VLOOKUP(Y44,'G-3 Multipliers'!$S$3:$T$9,2,FALSE)))</f>
        <v/>
      </c>
      <c r="AA44" s="545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4" t="str">
        <f>IFERROR(INDEX('G-1 All Habitats'!$AG$3:$AG$15,MATCH(D45,'G-1 All Habitats'!$AF$3:$AF$15,0)),"")</f>
        <v/>
      </c>
      <c r="D45" s="154"/>
      <c r="E45" s="203"/>
      <c r="F45" s="243" t="str">
        <f>IFERROR(INDEX('G-1 All Habitats'!$B$3:$B$129,MATCH(E45,'G-1 All Habitats'!$A$3:$A$129,0)),"")</f>
        <v/>
      </c>
      <c r="G45" s="386"/>
      <c r="H45" s="537" t="str">
        <f>IF(F45="","",VLOOKUP(F45,'G-1 All Habitats'!$B$2:$M$129,10,FALSE))</f>
        <v/>
      </c>
      <c r="I45" s="524" t="str">
        <f>IFERROR(VLOOKUP(H45,'G-1 All Habitats'!$V$3:$W$7,2,FALSE),"")</f>
        <v/>
      </c>
      <c r="J45" s="199"/>
      <c r="K45" s="524" t="str">
        <f>IFERROR(INDEX('G-8 Condition Look up'!$A$3:$H$130,MATCH(F45,'G-8 Condition Look up'!$A$3:$A$130,0),MATCH(J45,'G-8 Condition Look up'!$A$3:$H$3,0)),"")</f>
        <v/>
      </c>
      <c r="L45" s="145"/>
      <c r="M45" s="540" t="str">
        <f>IF(L45="","",IF(VLOOKUP(L45,'G-3 Multipliers'!$L$3:$N$6,2,FALSE)=0,"Spatial Data Missing ⚠",VLOOKUP(L45,'G-3 Multipliers'!$L$3:$N$6,2,FALSE)))</f>
        <v/>
      </c>
      <c r="N45" s="499" t="str">
        <f>IF(L45="","",IF(VLOOKUP(L45,'G-3 Multipliers'!$L$3:$N$6,3,FALSE)=0,"Spatial Data Missing ⚠",VLOOKUP(L45,'G-3 Multipliers'!$L$3:$N$6,3,FALSE)))</f>
        <v/>
      </c>
      <c r="O45" s="498" t="str">
        <f t="shared" si="1"/>
        <v/>
      </c>
      <c r="P45" s="195"/>
      <c r="Q45" s="195"/>
      <c r="R45" s="520" t="str">
        <f t="shared" si="2"/>
        <v/>
      </c>
      <c r="S45" s="544" t="str">
        <f t="shared" si="3"/>
        <v/>
      </c>
      <c r="T45" s="525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4" t="str">
        <f>IFERROR(IF(E45="","",VLOOKUP(W45, 'G-3 Multipliers'!$P$2:$Q$6,2,FALSE)),"")</f>
        <v/>
      </c>
      <c r="Y45" s="197"/>
      <c r="Z45" s="499" t="str">
        <f>IF(Y45="","",IF(VLOOKUP(Y45,'G-3 Multipliers'!$S$3:$T$9,2,FALSE)=0,"Spatial Data Missing ⚠",VLOOKUP(Y45,'G-3 Multipliers'!$S$3:$T$9,2,FALSE)))</f>
        <v/>
      </c>
      <c r="AA45" s="545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4" t="str">
        <f>IFERROR(INDEX('G-1 All Habitats'!$AG$3:$AG$15,MATCH(D46,'G-1 All Habitats'!$AF$3:$AF$15,0)),"")</f>
        <v/>
      </c>
      <c r="D46" s="154"/>
      <c r="E46" s="203"/>
      <c r="F46" s="243" t="str">
        <f>IFERROR(INDEX('G-1 All Habitats'!$B$3:$B$129,MATCH(E46,'G-1 All Habitats'!$A$3:$A$129,0)),"")</f>
        <v/>
      </c>
      <c r="G46" s="386"/>
      <c r="H46" s="537" t="str">
        <f>IF(F46="","",VLOOKUP(F46,'G-1 All Habitats'!$B$2:$M$129,10,FALSE))</f>
        <v/>
      </c>
      <c r="I46" s="524" t="str">
        <f>IFERROR(VLOOKUP(H46,'G-1 All Habitats'!$V$3:$W$7,2,FALSE),"")</f>
        <v/>
      </c>
      <c r="J46" s="199"/>
      <c r="K46" s="524" t="str">
        <f>IFERROR(INDEX('G-8 Condition Look up'!$A$3:$H$130,MATCH(F46,'G-8 Condition Look up'!$A$3:$A$130,0),MATCH(J46,'G-8 Condition Look up'!$A$3:$H$3,0)),"")</f>
        <v/>
      </c>
      <c r="L46" s="145"/>
      <c r="M46" s="540" t="str">
        <f>IF(L46="","",IF(VLOOKUP(L46,'G-3 Multipliers'!$L$3:$N$6,2,FALSE)=0,"Spatial Data Missing ⚠",VLOOKUP(L46,'G-3 Multipliers'!$L$3:$N$6,2,FALSE)))</f>
        <v/>
      </c>
      <c r="N46" s="499" t="str">
        <f>IF(L46="","",IF(VLOOKUP(L46,'G-3 Multipliers'!$L$3:$N$6,3,FALSE)=0,"Spatial Data Missing ⚠",VLOOKUP(L46,'G-3 Multipliers'!$L$3:$N$6,3,FALSE)))</f>
        <v/>
      </c>
      <c r="O46" s="498" t="str">
        <f t="shared" si="1"/>
        <v/>
      </c>
      <c r="P46" s="195"/>
      <c r="Q46" s="195"/>
      <c r="R46" s="520" t="str">
        <f t="shared" si="2"/>
        <v/>
      </c>
      <c r="S46" s="544" t="str">
        <f t="shared" si="3"/>
        <v/>
      </c>
      <c r="T46" s="525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4" t="str">
        <f>IFERROR(IF(E46="","",VLOOKUP(W46, 'G-3 Multipliers'!$P$2:$Q$6,2,FALSE)),"")</f>
        <v/>
      </c>
      <c r="Y46" s="197"/>
      <c r="Z46" s="499" t="str">
        <f>IF(Y46="","",IF(VLOOKUP(Y46,'G-3 Multipliers'!$S$3:$T$9,2,FALSE)=0,"Spatial Data Missing ⚠",VLOOKUP(Y46,'G-3 Multipliers'!$S$3:$T$9,2,FALSE)))</f>
        <v/>
      </c>
      <c r="AA46" s="545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4" t="str">
        <f>IFERROR(INDEX('G-1 All Habitats'!$AG$3:$AG$15,MATCH(D47,'G-1 All Habitats'!$AF$3:$AF$15,0)),"")</f>
        <v/>
      </c>
      <c r="D47" s="154"/>
      <c r="E47" s="203"/>
      <c r="F47" s="243" t="str">
        <f>IFERROR(INDEX('G-1 All Habitats'!$B$3:$B$129,MATCH(E47,'G-1 All Habitats'!$A$3:$A$129,0)),"")</f>
        <v/>
      </c>
      <c r="G47" s="386"/>
      <c r="H47" s="537" t="str">
        <f>IF(F47="","",VLOOKUP(F47,'G-1 All Habitats'!$B$2:$M$129,10,FALSE))</f>
        <v/>
      </c>
      <c r="I47" s="524" t="str">
        <f>IFERROR(VLOOKUP(H47,'G-1 All Habitats'!$V$3:$W$7,2,FALSE),"")</f>
        <v/>
      </c>
      <c r="J47" s="199"/>
      <c r="K47" s="524" t="str">
        <f>IFERROR(INDEX('G-8 Condition Look up'!$A$3:$H$130,MATCH(F47,'G-8 Condition Look up'!$A$3:$A$130,0),MATCH(J47,'G-8 Condition Look up'!$A$3:$H$3,0)),"")</f>
        <v/>
      </c>
      <c r="L47" s="145"/>
      <c r="M47" s="540" t="str">
        <f>IF(L47="","",IF(VLOOKUP(L47,'G-3 Multipliers'!$L$3:$N$6,2,FALSE)=0,"Spatial Data Missing ⚠",VLOOKUP(L47,'G-3 Multipliers'!$L$3:$N$6,2,FALSE)))</f>
        <v/>
      </c>
      <c r="N47" s="499" t="str">
        <f>IF(L47="","",IF(VLOOKUP(L47,'G-3 Multipliers'!$L$3:$N$6,3,FALSE)=0,"Spatial Data Missing ⚠",VLOOKUP(L47,'G-3 Multipliers'!$L$3:$N$6,3,FALSE)))</f>
        <v/>
      </c>
      <c r="O47" s="498" t="str">
        <f t="shared" si="1"/>
        <v/>
      </c>
      <c r="P47" s="195"/>
      <c r="Q47" s="195"/>
      <c r="R47" s="520" t="str">
        <f t="shared" si="2"/>
        <v/>
      </c>
      <c r="S47" s="544" t="str">
        <f t="shared" si="3"/>
        <v/>
      </c>
      <c r="T47" s="525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4" t="str">
        <f>IFERROR(IF(E47="","",VLOOKUP(W47, 'G-3 Multipliers'!$P$2:$Q$6,2,FALSE)),"")</f>
        <v/>
      </c>
      <c r="Y47" s="197"/>
      <c r="Z47" s="499" t="str">
        <f>IF(Y47="","",IF(VLOOKUP(Y47,'G-3 Multipliers'!$S$3:$T$9,2,FALSE)=0,"Spatial Data Missing ⚠",VLOOKUP(Y47,'G-3 Multipliers'!$S$3:$T$9,2,FALSE)))</f>
        <v/>
      </c>
      <c r="AA47" s="545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4" t="str">
        <f>IFERROR(INDEX('G-1 All Habitats'!$AG$3:$AG$15,MATCH(D48,'G-1 All Habitats'!$AF$3:$AF$15,0)),"")</f>
        <v/>
      </c>
      <c r="D48" s="154"/>
      <c r="E48" s="203"/>
      <c r="F48" s="243" t="str">
        <f>IFERROR(INDEX('G-1 All Habitats'!$B$3:$B$129,MATCH(E48,'G-1 All Habitats'!$A$3:$A$129,0)),"")</f>
        <v/>
      </c>
      <c r="G48" s="386"/>
      <c r="H48" s="537" t="str">
        <f>IF(F48="","",VLOOKUP(F48,'G-1 All Habitats'!$B$2:$M$129,10,FALSE))</f>
        <v/>
      </c>
      <c r="I48" s="524" t="str">
        <f>IFERROR(VLOOKUP(H48,'G-1 All Habitats'!$V$3:$W$7,2,FALSE),"")</f>
        <v/>
      </c>
      <c r="J48" s="199"/>
      <c r="K48" s="524" t="str">
        <f>IFERROR(INDEX('G-8 Condition Look up'!$A$3:$H$130,MATCH(F48,'G-8 Condition Look up'!$A$3:$A$130,0),MATCH(J48,'G-8 Condition Look up'!$A$3:$H$3,0)),"")</f>
        <v/>
      </c>
      <c r="L48" s="145"/>
      <c r="M48" s="540" t="str">
        <f>IF(L48="","",IF(VLOOKUP(L48,'G-3 Multipliers'!$L$3:$N$6,2,FALSE)=0,"Spatial Data Missing ⚠",VLOOKUP(L48,'G-3 Multipliers'!$L$3:$N$6,2,FALSE)))</f>
        <v/>
      </c>
      <c r="N48" s="499" t="str">
        <f>IF(L48="","",IF(VLOOKUP(L48,'G-3 Multipliers'!$L$3:$N$6,3,FALSE)=0,"Spatial Data Missing ⚠",VLOOKUP(L48,'G-3 Multipliers'!$L$3:$N$6,3,FALSE)))</f>
        <v/>
      </c>
      <c r="O48" s="498" t="str">
        <f t="shared" si="1"/>
        <v/>
      </c>
      <c r="P48" s="195"/>
      <c r="Q48" s="195"/>
      <c r="R48" s="520" t="str">
        <f t="shared" si="2"/>
        <v/>
      </c>
      <c r="S48" s="544" t="str">
        <f t="shared" si="3"/>
        <v/>
      </c>
      <c r="T48" s="525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4" t="str">
        <f>IFERROR(IF(E48="","",VLOOKUP(W48, 'G-3 Multipliers'!$P$2:$Q$6,2,FALSE)),"")</f>
        <v/>
      </c>
      <c r="Y48" s="197"/>
      <c r="Z48" s="499" t="str">
        <f>IF(Y48="","",IF(VLOOKUP(Y48,'G-3 Multipliers'!$S$3:$T$9,2,FALSE)=0,"Spatial Data Missing ⚠",VLOOKUP(Y48,'G-3 Multipliers'!$S$3:$T$9,2,FALSE)))</f>
        <v/>
      </c>
      <c r="AA48" s="545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4" t="str">
        <f>IFERROR(INDEX('G-1 All Habitats'!$AG$3:$AG$15,MATCH(D49,'G-1 All Habitats'!$AF$3:$AF$15,0)),"")</f>
        <v/>
      </c>
      <c r="D49" s="154"/>
      <c r="E49" s="203"/>
      <c r="F49" s="243" t="str">
        <f>IFERROR(INDEX('G-1 All Habitats'!$B$3:$B$129,MATCH(E49,'G-1 All Habitats'!$A$3:$A$129,0)),"")</f>
        <v/>
      </c>
      <c r="G49" s="386"/>
      <c r="H49" s="537" t="str">
        <f>IF(F49="","",VLOOKUP(F49,'G-1 All Habitats'!$B$2:$M$129,10,FALSE))</f>
        <v/>
      </c>
      <c r="I49" s="524" t="str">
        <f>IFERROR(VLOOKUP(H49,'G-1 All Habitats'!$V$3:$W$7,2,FALSE),"")</f>
        <v/>
      </c>
      <c r="J49" s="199"/>
      <c r="K49" s="524" t="str">
        <f>IFERROR(INDEX('G-8 Condition Look up'!$A$3:$H$130,MATCH(F49,'G-8 Condition Look up'!$A$3:$A$130,0),MATCH(J49,'G-8 Condition Look up'!$A$3:$H$3,0)),"")</f>
        <v/>
      </c>
      <c r="L49" s="145"/>
      <c r="M49" s="540" t="str">
        <f>IF(L49="","",IF(VLOOKUP(L49,'G-3 Multipliers'!$L$3:$N$6,2,FALSE)=0,"Spatial Data Missing ⚠",VLOOKUP(L49,'G-3 Multipliers'!$L$3:$N$6,2,FALSE)))</f>
        <v/>
      </c>
      <c r="N49" s="499" t="str">
        <f>IF(L49="","",IF(VLOOKUP(L49,'G-3 Multipliers'!$L$3:$N$6,3,FALSE)=0,"Spatial Data Missing ⚠",VLOOKUP(L49,'G-3 Multipliers'!$L$3:$N$6,3,FALSE)))</f>
        <v/>
      </c>
      <c r="O49" s="498" t="str">
        <f t="shared" si="1"/>
        <v/>
      </c>
      <c r="P49" s="195"/>
      <c r="Q49" s="195"/>
      <c r="R49" s="520" t="str">
        <f t="shared" si="2"/>
        <v/>
      </c>
      <c r="S49" s="544" t="str">
        <f t="shared" si="3"/>
        <v/>
      </c>
      <c r="T49" s="525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4" t="str">
        <f>IFERROR(IF(E49="","",VLOOKUP(W49, 'G-3 Multipliers'!$P$2:$Q$6,2,FALSE)),"")</f>
        <v/>
      </c>
      <c r="Y49" s="197"/>
      <c r="Z49" s="499" t="str">
        <f>IF(Y49="","",IF(VLOOKUP(Y49,'G-3 Multipliers'!$S$3:$T$9,2,FALSE)=0,"Spatial Data Missing ⚠",VLOOKUP(Y49,'G-3 Multipliers'!$S$3:$T$9,2,FALSE)))</f>
        <v/>
      </c>
      <c r="AA49" s="545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4" t="str">
        <f>IFERROR(INDEX('G-1 All Habitats'!$AG$3:$AG$15,MATCH(D50,'G-1 All Habitats'!$AF$3:$AF$15,0)),"")</f>
        <v/>
      </c>
      <c r="D50" s="154"/>
      <c r="E50" s="203"/>
      <c r="F50" s="243" t="str">
        <f>IFERROR(INDEX('G-1 All Habitats'!$B$3:$B$129,MATCH(E50,'G-1 All Habitats'!$A$3:$A$129,0)),"")</f>
        <v/>
      </c>
      <c r="G50" s="386"/>
      <c r="H50" s="537" t="str">
        <f>IF(F50="","",VLOOKUP(F50,'G-1 All Habitats'!$B$2:$M$129,10,FALSE))</f>
        <v/>
      </c>
      <c r="I50" s="524" t="str">
        <f>IFERROR(VLOOKUP(H50,'G-1 All Habitats'!$V$3:$W$7,2,FALSE),"")</f>
        <v/>
      </c>
      <c r="J50" s="199"/>
      <c r="K50" s="524" t="str">
        <f>IFERROR(INDEX('G-8 Condition Look up'!$A$3:$H$130,MATCH(F50,'G-8 Condition Look up'!$A$3:$A$130,0),MATCH(J50,'G-8 Condition Look up'!$A$3:$H$3,0)),"")</f>
        <v/>
      </c>
      <c r="L50" s="145"/>
      <c r="M50" s="540" t="str">
        <f>IF(L50="","",IF(VLOOKUP(L50,'G-3 Multipliers'!$L$3:$N$6,2,FALSE)=0,"Spatial Data Missing ⚠",VLOOKUP(L50,'G-3 Multipliers'!$L$3:$N$6,2,FALSE)))</f>
        <v/>
      </c>
      <c r="N50" s="499" t="str">
        <f>IF(L50="","",IF(VLOOKUP(L50,'G-3 Multipliers'!$L$3:$N$6,3,FALSE)=0,"Spatial Data Missing ⚠",VLOOKUP(L50,'G-3 Multipliers'!$L$3:$N$6,3,FALSE)))</f>
        <v/>
      </c>
      <c r="O50" s="498" t="str">
        <f t="shared" si="1"/>
        <v/>
      </c>
      <c r="P50" s="195"/>
      <c r="Q50" s="195"/>
      <c r="R50" s="520" t="str">
        <f t="shared" si="2"/>
        <v/>
      </c>
      <c r="S50" s="544" t="str">
        <f t="shared" si="3"/>
        <v/>
      </c>
      <c r="T50" s="525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4" t="str">
        <f>IFERROR(IF(E50="","",VLOOKUP(W50, 'G-3 Multipliers'!$P$2:$Q$6,2,FALSE)),"")</f>
        <v/>
      </c>
      <c r="Y50" s="197"/>
      <c r="Z50" s="499" t="str">
        <f>IF(Y50="","",IF(VLOOKUP(Y50,'G-3 Multipliers'!$S$3:$T$9,2,FALSE)=0,"Spatial Data Missing ⚠",VLOOKUP(Y50,'G-3 Multipliers'!$S$3:$T$9,2,FALSE)))</f>
        <v/>
      </c>
      <c r="AA50" s="545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4" t="str">
        <f>IFERROR(INDEX('G-1 All Habitats'!$AG$3:$AG$15,MATCH(D51,'G-1 All Habitats'!$AF$3:$AF$15,0)),"")</f>
        <v/>
      </c>
      <c r="D51" s="154"/>
      <c r="E51" s="203"/>
      <c r="F51" s="243" t="str">
        <f>IFERROR(INDEX('G-1 All Habitats'!$B$3:$B$129,MATCH(E51,'G-1 All Habitats'!$A$3:$A$129,0)),"")</f>
        <v/>
      </c>
      <c r="G51" s="386"/>
      <c r="H51" s="537" t="str">
        <f>IF(F51="","",VLOOKUP(F51,'G-1 All Habitats'!$B$2:$M$129,10,FALSE))</f>
        <v/>
      </c>
      <c r="I51" s="524" t="str">
        <f>IFERROR(VLOOKUP(H51,'G-1 All Habitats'!$V$3:$W$7,2,FALSE),"")</f>
        <v/>
      </c>
      <c r="J51" s="199"/>
      <c r="K51" s="524" t="str">
        <f>IFERROR(INDEX('G-8 Condition Look up'!$A$3:$H$130,MATCH(F51,'G-8 Condition Look up'!$A$3:$A$130,0),MATCH(J51,'G-8 Condition Look up'!$A$3:$H$3,0)),"")</f>
        <v/>
      </c>
      <c r="L51" s="145"/>
      <c r="M51" s="540" t="str">
        <f>IF(L51="","",IF(VLOOKUP(L51,'G-3 Multipliers'!$L$3:$N$6,2,FALSE)=0,"Spatial Data Missing ⚠",VLOOKUP(L51,'G-3 Multipliers'!$L$3:$N$6,2,FALSE)))</f>
        <v/>
      </c>
      <c r="N51" s="499" t="str">
        <f>IF(L51="","",IF(VLOOKUP(L51,'G-3 Multipliers'!$L$3:$N$6,3,FALSE)=0,"Spatial Data Missing ⚠",VLOOKUP(L51,'G-3 Multipliers'!$L$3:$N$6,3,FALSE)))</f>
        <v/>
      </c>
      <c r="O51" s="498" t="str">
        <f t="shared" si="1"/>
        <v/>
      </c>
      <c r="P51" s="195"/>
      <c r="Q51" s="195"/>
      <c r="R51" s="520" t="str">
        <f t="shared" si="2"/>
        <v/>
      </c>
      <c r="S51" s="544" t="str">
        <f t="shared" si="3"/>
        <v/>
      </c>
      <c r="T51" s="525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4" t="str">
        <f>IFERROR(IF(E51="","",VLOOKUP(W51, 'G-3 Multipliers'!$P$2:$Q$6,2,FALSE)),"")</f>
        <v/>
      </c>
      <c r="Y51" s="197"/>
      <c r="Z51" s="499" t="str">
        <f>IF(Y51="","",IF(VLOOKUP(Y51,'G-3 Multipliers'!$S$3:$T$9,2,FALSE)=0,"Spatial Data Missing ⚠",VLOOKUP(Y51,'G-3 Multipliers'!$S$3:$T$9,2,FALSE)))</f>
        <v/>
      </c>
      <c r="AA51" s="545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4" t="str">
        <f>IFERROR(INDEX('G-1 All Habitats'!$AG$3:$AG$15,MATCH(D52,'G-1 All Habitats'!$AF$3:$AF$15,0)),"")</f>
        <v/>
      </c>
      <c r="D52" s="154"/>
      <c r="E52" s="203"/>
      <c r="F52" s="243" t="str">
        <f>IFERROR(INDEX('G-1 All Habitats'!$B$3:$B$129,MATCH(E52,'G-1 All Habitats'!$A$3:$A$129,0)),"")</f>
        <v/>
      </c>
      <c r="G52" s="386"/>
      <c r="H52" s="537" t="str">
        <f>IF(F52="","",VLOOKUP(F52,'G-1 All Habitats'!$B$2:$M$129,10,FALSE))</f>
        <v/>
      </c>
      <c r="I52" s="524" t="str">
        <f>IFERROR(VLOOKUP(H52,'G-1 All Habitats'!$V$3:$W$7,2,FALSE),"")</f>
        <v/>
      </c>
      <c r="J52" s="199"/>
      <c r="K52" s="524" t="str">
        <f>IFERROR(INDEX('G-8 Condition Look up'!$A$3:$H$130,MATCH(F52,'G-8 Condition Look up'!$A$3:$A$130,0),MATCH(J52,'G-8 Condition Look up'!$A$3:$H$3,0)),"")</f>
        <v/>
      </c>
      <c r="L52" s="145"/>
      <c r="M52" s="540" t="str">
        <f>IF(L52="","",IF(VLOOKUP(L52,'G-3 Multipliers'!$L$3:$N$6,2,FALSE)=0,"Spatial Data Missing ⚠",VLOOKUP(L52,'G-3 Multipliers'!$L$3:$N$6,2,FALSE)))</f>
        <v/>
      </c>
      <c r="N52" s="499" t="str">
        <f>IF(L52="","",IF(VLOOKUP(L52,'G-3 Multipliers'!$L$3:$N$6,3,FALSE)=0,"Spatial Data Missing ⚠",VLOOKUP(L52,'G-3 Multipliers'!$L$3:$N$6,3,FALSE)))</f>
        <v/>
      </c>
      <c r="O52" s="498" t="str">
        <f t="shared" si="1"/>
        <v/>
      </c>
      <c r="P52" s="195"/>
      <c r="Q52" s="195"/>
      <c r="R52" s="520" t="str">
        <f t="shared" si="2"/>
        <v/>
      </c>
      <c r="S52" s="544" t="str">
        <f t="shared" si="3"/>
        <v/>
      </c>
      <c r="T52" s="525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4" t="str">
        <f>IFERROR(IF(E52="","",VLOOKUP(W52, 'G-3 Multipliers'!$P$2:$Q$6,2,FALSE)),"")</f>
        <v/>
      </c>
      <c r="Y52" s="197"/>
      <c r="Z52" s="499" t="str">
        <f>IF(Y52="","",IF(VLOOKUP(Y52,'G-3 Multipliers'!$S$3:$T$9,2,FALSE)=0,"Spatial Data Missing ⚠",VLOOKUP(Y52,'G-3 Multipliers'!$S$3:$T$9,2,FALSE)))</f>
        <v/>
      </c>
      <c r="AA52" s="545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4" t="str">
        <f>IFERROR(INDEX('G-1 All Habitats'!$AG$3:$AG$15,MATCH(D53,'G-1 All Habitats'!$AF$3:$AF$15,0)),"")</f>
        <v/>
      </c>
      <c r="D53" s="154"/>
      <c r="E53" s="203"/>
      <c r="F53" s="243" t="str">
        <f>IFERROR(INDEX('G-1 All Habitats'!$B$3:$B$129,MATCH(E53,'G-1 All Habitats'!$A$3:$A$129,0)),"")</f>
        <v/>
      </c>
      <c r="G53" s="386"/>
      <c r="H53" s="537" t="str">
        <f>IF(F53="","",VLOOKUP(F53,'G-1 All Habitats'!$B$2:$M$129,10,FALSE))</f>
        <v/>
      </c>
      <c r="I53" s="524" t="str">
        <f>IFERROR(VLOOKUP(H53,'G-1 All Habitats'!$V$3:$W$7,2,FALSE),"")</f>
        <v/>
      </c>
      <c r="J53" s="199"/>
      <c r="K53" s="524" t="str">
        <f>IFERROR(INDEX('G-8 Condition Look up'!$A$3:$H$130,MATCH(F53,'G-8 Condition Look up'!$A$3:$A$130,0),MATCH(J53,'G-8 Condition Look up'!$A$3:$H$3,0)),"")</f>
        <v/>
      </c>
      <c r="L53" s="145"/>
      <c r="M53" s="540" t="str">
        <f>IF(L53="","",IF(VLOOKUP(L53,'G-3 Multipliers'!$L$3:$N$6,2,FALSE)=0,"Spatial Data Missing ⚠",VLOOKUP(L53,'G-3 Multipliers'!$L$3:$N$6,2,FALSE)))</f>
        <v/>
      </c>
      <c r="N53" s="499" t="str">
        <f>IF(L53="","",IF(VLOOKUP(L53,'G-3 Multipliers'!$L$3:$N$6,3,FALSE)=0,"Spatial Data Missing ⚠",VLOOKUP(L53,'G-3 Multipliers'!$L$3:$N$6,3,FALSE)))</f>
        <v/>
      </c>
      <c r="O53" s="498" t="str">
        <f t="shared" si="1"/>
        <v/>
      </c>
      <c r="P53" s="195"/>
      <c r="Q53" s="195"/>
      <c r="R53" s="520" t="str">
        <f t="shared" si="2"/>
        <v/>
      </c>
      <c r="S53" s="544" t="str">
        <f t="shared" si="3"/>
        <v/>
      </c>
      <c r="T53" s="525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4" t="str">
        <f>IFERROR(IF(E53="","",VLOOKUP(W53, 'G-3 Multipliers'!$P$2:$Q$6,2,FALSE)),"")</f>
        <v/>
      </c>
      <c r="Y53" s="197"/>
      <c r="Z53" s="499" t="str">
        <f>IF(Y53="","",IF(VLOOKUP(Y53,'G-3 Multipliers'!$S$3:$T$9,2,FALSE)=0,"Spatial Data Missing ⚠",VLOOKUP(Y53,'G-3 Multipliers'!$S$3:$T$9,2,FALSE)))</f>
        <v/>
      </c>
      <c r="AA53" s="545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4" t="str">
        <f>IFERROR(INDEX('G-1 All Habitats'!$AG$3:$AG$15,MATCH(D54,'G-1 All Habitats'!$AF$3:$AF$15,0)),"")</f>
        <v/>
      </c>
      <c r="D54" s="154"/>
      <c r="E54" s="203"/>
      <c r="F54" s="243" t="str">
        <f>IFERROR(INDEX('G-1 All Habitats'!$B$3:$B$129,MATCH(E54,'G-1 All Habitats'!$A$3:$A$129,0)),"")</f>
        <v/>
      </c>
      <c r="G54" s="386"/>
      <c r="H54" s="537" t="str">
        <f>IF(F54="","",VLOOKUP(F54,'G-1 All Habitats'!$B$2:$M$129,10,FALSE))</f>
        <v/>
      </c>
      <c r="I54" s="524" t="str">
        <f>IFERROR(VLOOKUP(H54,'G-1 All Habitats'!$V$3:$W$7,2,FALSE),"")</f>
        <v/>
      </c>
      <c r="J54" s="199"/>
      <c r="K54" s="524" t="str">
        <f>IFERROR(INDEX('G-8 Condition Look up'!$A$3:$H$130,MATCH(F54,'G-8 Condition Look up'!$A$3:$A$130,0),MATCH(J54,'G-8 Condition Look up'!$A$3:$H$3,0)),"")</f>
        <v/>
      </c>
      <c r="L54" s="145"/>
      <c r="M54" s="540" t="str">
        <f>IF(L54="","",IF(VLOOKUP(L54,'G-3 Multipliers'!$L$3:$N$6,2,FALSE)=0,"Spatial Data Missing ⚠",VLOOKUP(L54,'G-3 Multipliers'!$L$3:$N$6,2,FALSE)))</f>
        <v/>
      </c>
      <c r="N54" s="499" t="str">
        <f>IF(L54="","",IF(VLOOKUP(L54,'G-3 Multipliers'!$L$3:$N$6,3,FALSE)=0,"Spatial Data Missing ⚠",VLOOKUP(L54,'G-3 Multipliers'!$L$3:$N$6,3,FALSE)))</f>
        <v/>
      </c>
      <c r="O54" s="498" t="str">
        <f t="shared" si="1"/>
        <v/>
      </c>
      <c r="P54" s="195"/>
      <c r="Q54" s="195"/>
      <c r="R54" s="520" t="str">
        <f t="shared" si="2"/>
        <v/>
      </c>
      <c r="S54" s="544" t="str">
        <f t="shared" si="3"/>
        <v/>
      </c>
      <c r="T54" s="525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4" t="str">
        <f>IFERROR(IF(E54="","",VLOOKUP(W54, 'G-3 Multipliers'!$P$2:$Q$6,2,FALSE)),"")</f>
        <v/>
      </c>
      <c r="Y54" s="197"/>
      <c r="Z54" s="499" t="str">
        <f>IF(Y54="","",IF(VLOOKUP(Y54,'G-3 Multipliers'!$S$3:$T$9,2,FALSE)=0,"Spatial Data Missing ⚠",VLOOKUP(Y54,'G-3 Multipliers'!$S$3:$T$9,2,FALSE)))</f>
        <v/>
      </c>
      <c r="AA54" s="545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4" t="str">
        <f>IFERROR(INDEX('G-1 All Habitats'!$AG$3:$AG$15,MATCH(D55,'G-1 All Habitats'!$AF$3:$AF$15,0)),"")</f>
        <v/>
      </c>
      <c r="D55" s="154"/>
      <c r="E55" s="203"/>
      <c r="F55" s="243" t="str">
        <f>IFERROR(INDEX('G-1 All Habitats'!$B$3:$B$129,MATCH(E55,'G-1 All Habitats'!$A$3:$A$129,0)),"")</f>
        <v/>
      </c>
      <c r="G55" s="386"/>
      <c r="H55" s="537" t="str">
        <f>IF(F55="","",VLOOKUP(F55,'G-1 All Habitats'!$B$2:$M$129,10,FALSE))</f>
        <v/>
      </c>
      <c r="I55" s="524" t="str">
        <f>IFERROR(VLOOKUP(H55,'G-1 All Habitats'!$V$3:$W$7,2,FALSE),"")</f>
        <v/>
      </c>
      <c r="J55" s="199"/>
      <c r="K55" s="524" t="str">
        <f>IFERROR(INDEX('G-8 Condition Look up'!$A$3:$H$130,MATCH(F55,'G-8 Condition Look up'!$A$3:$A$130,0),MATCH(J55,'G-8 Condition Look up'!$A$3:$H$3,0)),"")</f>
        <v/>
      </c>
      <c r="L55" s="145"/>
      <c r="M55" s="540" t="str">
        <f>IF(L55="","",IF(VLOOKUP(L55,'G-3 Multipliers'!$L$3:$N$6,2,FALSE)=0,"Spatial Data Missing ⚠",VLOOKUP(L55,'G-3 Multipliers'!$L$3:$N$6,2,FALSE)))</f>
        <v/>
      </c>
      <c r="N55" s="499" t="str">
        <f>IF(L55="","",IF(VLOOKUP(L55,'G-3 Multipliers'!$L$3:$N$6,3,FALSE)=0,"Spatial Data Missing ⚠",VLOOKUP(L55,'G-3 Multipliers'!$L$3:$N$6,3,FALSE)))</f>
        <v/>
      </c>
      <c r="O55" s="498" t="str">
        <f t="shared" si="1"/>
        <v/>
      </c>
      <c r="P55" s="195"/>
      <c r="Q55" s="195"/>
      <c r="R55" s="520" t="str">
        <f t="shared" si="2"/>
        <v/>
      </c>
      <c r="S55" s="544" t="str">
        <f t="shared" si="3"/>
        <v/>
      </c>
      <c r="T55" s="525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4" t="str">
        <f>IFERROR(IF(E55="","",VLOOKUP(W55, 'G-3 Multipliers'!$P$2:$Q$6,2,FALSE)),"")</f>
        <v/>
      </c>
      <c r="Y55" s="197"/>
      <c r="Z55" s="499" t="str">
        <f>IF(Y55="","",IF(VLOOKUP(Y55,'G-3 Multipliers'!$S$3:$T$9,2,FALSE)=0,"Spatial Data Missing ⚠",VLOOKUP(Y55,'G-3 Multipliers'!$S$3:$T$9,2,FALSE)))</f>
        <v/>
      </c>
      <c r="AA55" s="545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4" t="str">
        <f>IFERROR(INDEX('G-1 All Habitats'!$AG$3:$AG$15,MATCH(D56,'G-1 All Habitats'!$AF$3:$AF$15,0)),"")</f>
        <v/>
      </c>
      <c r="D56" s="154"/>
      <c r="E56" s="203"/>
      <c r="F56" s="243" t="str">
        <f>IFERROR(INDEX('G-1 All Habitats'!$B$3:$B$129,MATCH(E56,'G-1 All Habitats'!$A$3:$A$129,0)),"")</f>
        <v/>
      </c>
      <c r="G56" s="386"/>
      <c r="H56" s="537" t="str">
        <f>IF(F56="","",VLOOKUP(F56,'G-1 All Habitats'!$B$2:$M$129,10,FALSE))</f>
        <v/>
      </c>
      <c r="I56" s="524" t="str">
        <f>IFERROR(VLOOKUP(H56,'G-1 All Habitats'!$V$3:$W$7,2,FALSE),"")</f>
        <v/>
      </c>
      <c r="J56" s="199"/>
      <c r="K56" s="524" t="str">
        <f>IFERROR(INDEX('G-8 Condition Look up'!$A$3:$H$130,MATCH(F56,'G-8 Condition Look up'!$A$3:$A$130,0),MATCH(J56,'G-8 Condition Look up'!$A$3:$H$3,0)),"")</f>
        <v/>
      </c>
      <c r="L56" s="145"/>
      <c r="M56" s="540" t="str">
        <f>IF(L56="","",IF(VLOOKUP(L56,'G-3 Multipliers'!$L$3:$N$6,2,FALSE)=0,"Spatial Data Missing ⚠",VLOOKUP(L56,'G-3 Multipliers'!$L$3:$N$6,2,FALSE)))</f>
        <v/>
      </c>
      <c r="N56" s="499" t="str">
        <f>IF(L56="","",IF(VLOOKUP(L56,'G-3 Multipliers'!$L$3:$N$6,3,FALSE)=0,"Spatial Data Missing ⚠",VLOOKUP(L56,'G-3 Multipliers'!$L$3:$N$6,3,FALSE)))</f>
        <v/>
      </c>
      <c r="O56" s="498" t="str">
        <f t="shared" si="1"/>
        <v/>
      </c>
      <c r="P56" s="195"/>
      <c r="Q56" s="195"/>
      <c r="R56" s="520" t="str">
        <f t="shared" si="2"/>
        <v/>
      </c>
      <c r="S56" s="544" t="str">
        <f t="shared" si="3"/>
        <v/>
      </c>
      <c r="T56" s="525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4" t="str">
        <f>IFERROR(IF(E56="","",VLOOKUP(W56, 'G-3 Multipliers'!$P$2:$Q$6,2,FALSE)),"")</f>
        <v/>
      </c>
      <c r="Y56" s="197"/>
      <c r="Z56" s="499" t="str">
        <f>IF(Y56="","",IF(VLOOKUP(Y56,'G-3 Multipliers'!$S$3:$T$9,2,FALSE)=0,"Spatial Data Missing ⚠",VLOOKUP(Y56,'G-3 Multipliers'!$S$3:$T$9,2,FALSE)))</f>
        <v/>
      </c>
      <c r="AA56" s="545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4" t="str">
        <f>IFERROR(INDEX('G-1 All Habitats'!$AG$3:$AG$15,MATCH(D57,'G-1 All Habitats'!$AF$3:$AF$15,0)),"")</f>
        <v/>
      </c>
      <c r="D57" s="154"/>
      <c r="E57" s="203"/>
      <c r="F57" s="243" t="str">
        <f>IFERROR(INDEX('G-1 All Habitats'!$B$3:$B$129,MATCH(E57,'G-1 All Habitats'!$A$3:$A$129,0)),"")</f>
        <v/>
      </c>
      <c r="G57" s="386"/>
      <c r="H57" s="537" t="str">
        <f>IF(F57="","",VLOOKUP(F57,'G-1 All Habitats'!$B$2:$M$129,10,FALSE))</f>
        <v/>
      </c>
      <c r="I57" s="524" t="str">
        <f>IFERROR(VLOOKUP(H57,'G-1 All Habitats'!$V$3:$W$7,2,FALSE),"")</f>
        <v/>
      </c>
      <c r="J57" s="199"/>
      <c r="K57" s="524" t="str">
        <f>IFERROR(INDEX('G-8 Condition Look up'!$A$3:$H$130,MATCH(F57,'G-8 Condition Look up'!$A$3:$A$130,0),MATCH(J57,'G-8 Condition Look up'!$A$3:$H$3,0)),"")</f>
        <v/>
      </c>
      <c r="L57" s="145"/>
      <c r="M57" s="540" t="str">
        <f>IF(L57="","",IF(VLOOKUP(L57,'G-3 Multipliers'!$L$3:$N$6,2,FALSE)=0,"Spatial Data Missing ⚠",VLOOKUP(L57,'G-3 Multipliers'!$L$3:$N$6,2,FALSE)))</f>
        <v/>
      </c>
      <c r="N57" s="499" t="str">
        <f>IF(L57="","",IF(VLOOKUP(L57,'G-3 Multipliers'!$L$3:$N$6,3,FALSE)=0,"Spatial Data Missing ⚠",VLOOKUP(L57,'G-3 Multipliers'!$L$3:$N$6,3,FALSE)))</f>
        <v/>
      </c>
      <c r="O57" s="498" t="str">
        <f t="shared" si="1"/>
        <v/>
      </c>
      <c r="P57" s="195"/>
      <c r="Q57" s="195"/>
      <c r="R57" s="520" t="str">
        <f t="shared" si="2"/>
        <v/>
      </c>
      <c r="S57" s="544" t="str">
        <f t="shared" si="3"/>
        <v/>
      </c>
      <c r="T57" s="525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4" t="str">
        <f>IFERROR(IF(E57="","",VLOOKUP(W57, 'G-3 Multipliers'!$P$2:$Q$6,2,FALSE)),"")</f>
        <v/>
      </c>
      <c r="Y57" s="197"/>
      <c r="Z57" s="499" t="str">
        <f>IF(Y57="","",IF(VLOOKUP(Y57,'G-3 Multipliers'!$S$3:$T$9,2,FALSE)=0,"Spatial Data Missing ⚠",VLOOKUP(Y57,'G-3 Multipliers'!$S$3:$T$9,2,FALSE)))</f>
        <v/>
      </c>
      <c r="AA57" s="545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4" t="str">
        <f>IFERROR(INDEX('G-1 All Habitats'!$AG$3:$AG$15,MATCH(D58,'G-1 All Habitats'!$AF$3:$AF$15,0)),"")</f>
        <v/>
      </c>
      <c r="D58" s="154"/>
      <c r="E58" s="203"/>
      <c r="F58" s="243" t="str">
        <f>IFERROR(INDEX('G-1 All Habitats'!$B$3:$B$129,MATCH(E58,'G-1 All Habitats'!$A$3:$A$129,0)),"")</f>
        <v/>
      </c>
      <c r="G58" s="386"/>
      <c r="H58" s="537" t="str">
        <f>IF(F58="","",VLOOKUP(F58,'G-1 All Habitats'!$B$2:$M$129,10,FALSE))</f>
        <v/>
      </c>
      <c r="I58" s="524" t="str">
        <f>IFERROR(VLOOKUP(H58,'G-1 All Habitats'!$V$3:$W$7,2,FALSE),"")</f>
        <v/>
      </c>
      <c r="J58" s="199"/>
      <c r="K58" s="524" t="str">
        <f>IFERROR(INDEX('G-8 Condition Look up'!$A$3:$H$130,MATCH(F58,'G-8 Condition Look up'!$A$3:$A$130,0),MATCH(J58,'G-8 Condition Look up'!$A$3:$H$3,0)),"")</f>
        <v/>
      </c>
      <c r="L58" s="145"/>
      <c r="M58" s="540" t="str">
        <f>IF(L58="","",IF(VLOOKUP(L58,'G-3 Multipliers'!$L$3:$N$6,2,FALSE)=0,"Spatial Data Missing ⚠",VLOOKUP(L58,'G-3 Multipliers'!$L$3:$N$6,2,FALSE)))</f>
        <v/>
      </c>
      <c r="N58" s="499" t="str">
        <f>IF(L58="","",IF(VLOOKUP(L58,'G-3 Multipliers'!$L$3:$N$6,3,FALSE)=0,"Spatial Data Missing ⚠",VLOOKUP(L58,'G-3 Multipliers'!$L$3:$N$6,3,FALSE)))</f>
        <v/>
      </c>
      <c r="O58" s="498" t="str">
        <f t="shared" si="1"/>
        <v/>
      </c>
      <c r="P58" s="195"/>
      <c r="Q58" s="195"/>
      <c r="R58" s="520" t="str">
        <f t="shared" si="2"/>
        <v/>
      </c>
      <c r="S58" s="544" t="str">
        <f t="shared" si="3"/>
        <v/>
      </c>
      <c r="T58" s="525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4" t="str">
        <f>IFERROR(IF(E58="","",VLOOKUP(W58, 'G-3 Multipliers'!$P$2:$Q$6,2,FALSE)),"")</f>
        <v/>
      </c>
      <c r="Y58" s="197"/>
      <c r="Z58" s="499" t="str">
        <f>IF(Y58="","",IF(VLOOKUP(Y58,'G-3 Multipliers'!$S$3:$T$9,2,FALSE)=0,"Spatial Data Missing ⚠",VLOOKUP(Y58,'G-3 Multipliers'!$S$3:$T$9,2,FALSE)))</f>
        <v/>
      </c>
      <c r="AA58" s="545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4" t="str">
        <f>IFERROR(INDEX('G-1 All Habitats'!$AG$3:$AG$15,MATCH(D59,'G-1 All Habitats'!$AF$3:$AF$15,0)),"")</f>
        <v/>
      </c>
      <c r="D59" s="154"/>
      <c r="E59" s="203"/>
      <c r="F59" s="243" t="str">
        <f>IFERROR(INDEX('G-1 All Habitats'!$B$3:$B$129,MATCH(E59,'G-1 All Habitats'!$A$3:$A$129,0)),"")</f>
        <v/>
      </c>
      <c r="G59" s="386"/>
      <c r="H59" s="537" t="str">
        <f>IF(F59="","",VLOOKUP(F59,'G-1 All Habitats'!$B$2:$M$129,10,FALSE))</f>
        <v/>
      </c>
      <c r="I59" s="524" t="str">
        <f>IFERROR(VLOOKUP(H59,'G-1 All Habitats'!$V$3:$W$7,2,FALSE),"")</f>
        <v/>
      </c>
      <c r="J59" s="199"/>
      <c r="K59" s="524" t="str">
        <f>IFERROR(INDEX('G-8 Condition Look up'!$A$3:$H$130,MATCH(F59,'G-8 Condition Look up'!$A$3:$A$130,0),MATCH(J59,'G-8 Condition Look up'!$A$3:$H$3,0)),"")</f>
        <v/>
      </c>
      <c r="L59" s="145"/>
      <c r="M59" s="540" t="str">
        <f>IF(L59="","",IF(VLOOKUP(L59,'G-3 Multipliers'!$L$3:$N$6,2,FALSE)=0,"Spatial Data Missing ⚠",VLOOKUP(L59,'G-3 Multipliers'!$L$3:$N$6,2,FALSE)))</f>
        <v/>
      </c>
      <c r="N59" s="499" t="str">
        <f>IF(L59="","",IF(VLOOKUP(L59,'G-3 Multipliers'!$L$3:$N$6,3,FALSE)=0,"Spatial Data Missing ⚠",VLOOKUP(L59,'G-3 Multipliers'!$L$3:$N$6,3,FALSE)))</f>
        <v/>
      </c>
      <c r="O59" s="498" t="str">
        <f t="shared" si="1"/>
        <v/>
      </c>
      <c r="P59" s="195"/>
      <c r="Q59" s="195"/>
      <c r="R59" s="520" t="str">
        <f t="shared" si="2"/>
        <v/>
      </c>
      <c r="S59" s="544" t="str">
        <f t="shared" si="3"/>
        <v/>
      </c>
      <c r="T59" s="525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4" t="str">
        <f>IFERROR(IF(E59="","",VLOOKUP(W59, 'G-3 Multipliers'!$P$2:$Q$6,2,FALSE)),"")</f>
        <v/>
      </c>
      <c r="Y59" s="197"/>
      <c r="Z59" s="499" t="str">
        <f>IF(Y59="","",IF(VLOOKUP(Y59,'G-3 Multipliers'!$S$3:$T$9,2,FALSE)=0,"Spatial Data Missing ⚠",VLOOKUP(Y59,'G-3 Multipliers'!$S$3:$T$9,2,FALSE)))</f>
        <v/>
      </c>
      <c r="AA59" s="545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4" t="str">
        <f>IFERROR(INDEX('G-1 All Habitats'!$AG$3:$AG$15,MATCH(D60,'G-1 All Habitats'!$AF$3:$AF$15,0)),"")</f>
        <v/>
      </c>
      <c r="D60" s="154"/>
      <c r="E60" s="203"/>
      <c r="F60" s="243" t="str">
        <f>IFERROR(INDEX('G-1 All Habitats'!$B$3:$B$129,MATCH(E60,'G-1 All Habitats'!$A$3:$A$129,0)),"")</f>
        <v/>
      </c>
      <c r="G60" s="386"/>
      <c r="H60" s="537" t="str">
        <f>IF(F60="","",VLOOKUP(F60,'G-1 All Habitats'!$B$2:$M$129,10,FALSE))</f>
        <v/>
      </c>
      <c r="I60" s="524" t="str">
        <f>IFERROR(VLOOKUP(H60,'G-1 All Habitats'!$V$3:$W$7,2,FALSE),"")</f>
        <v/>
      </c>
      <c r="J60" s="199"/>
      <c r="K60" s="524" t="str">
        <f>IFERROR(INDEX('G-8 Condition Look up'!$A$3:$H$130,MATCH(F60,'G-8 Condition Look up'!$A$3:$A$130,0),MATCH(J60,'G-8 Condition Look up'!$A$3:$H$3,0)),"")</f>
        <v/>
      </c>
      <c r="L60" s="145"/>
      <c r="M60" s="540" t="str">
        <f>IF(L60="","",IF(VLOOKUP(L60,'G-3 Multipliers'!$L$3:$N$6,2,FALSE)=0,"Spatial Data Missing ⚠",VLOOKUP(L60,'G-3 Multipliers'!$L$3:$N$6,2,FALSE)))</f>
        <v/>
      </c>
      <c r="N60" s="499" t="str">
        <f>IF(L60="","",IF(VLOOKUP(L60,'G-3 Multipliers'!$L$3:$N$6,3,FALSE)=0,"Spatial Data Missing ⚠",VLOOKUP(L60,'G-3 Multipliers'!$L$3:$N$6,3,FALSE)))</f>
        <v/>
      </c>
      <c r="O60" s="498" t="str">
        <f t="shared" si="1"/>
        <v/>
      </c>
      <c r="P60" s="195"/>
      <c r="Q60" s="195"/>
      <c r="R60" s="520" t="str">
        <f t="shared" si="2"/>
        <v/>
      </c>
      <c r="S60" s="544" t="str">
        <f t="shared" si="3"/>
        <v/>
      </c>
      <c r="T60" s="525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4" t="str">
        <f>IFERROR(IF(E60="","",VLOOKUP(W60, 'G-3 Multipliers'!$P$2:$Q$6,2,FALSE)),"")</f>
        <v/>
      </c>
      <c r="Y60" s="197"/>
      <c r="Z60" s="499" t="str">
        <f>IF(Y60="","",IF(VLOOKUP(Y60,'G-3 Multipliers'!$S$3:$T$9,2,FALSE)=0,"Spatial Data Missing ⚠",VLOOKUP(Y60,'G-3 Multipliers'!$S$3:$T$9,2,FALSE)))</f>
        <v/>
      </c>
      <c r="AA60" s="545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4" t="str">
        <f>IFERROR(INDEX('G-1 All Habitats'!$AG$3:$AG$15,MATCH(D61,'G-1 All Habitats'!$AF$3:$AF$15,0)),"")</f>
        <v/>
      </c>
      <c r="D61" s="154"/>
      <c r="E61" s="203"/>
      <c r="F61" s="243" t="str">
        <f>IFERROR(INDEX('G-1 All Habitats'!$B$3:$B$129,MATCH(E61,'G-1 All Habitats'!$A$3:$A$129,0)),"")</f>
        <v/>
      </c>
      <c r="G61" s="386"/>
      <c r="H61" s="537" t="str">
        <f>IF(F61="","",VLOOKUP(F61,'G-1 All Habitats'!$B$2:$M$129,10,FALSE))</f>
        <v/>
      </c>
      <c r="I61" s="524" t="str">
        <f>IFERROR(VLOOKUP(H61,'G-1 All Habitats'!$V$3:$W$7,2,FALSE),"")</f>
        <v/>
      </c>
      <c r="J61" s="199"/>
      <c r="K61" s="524" t="str">
        <f>IFERROR(INDEX('G-8 Condition Look up'!$A$3:$H$130,MATCH(F61,'G-8 Condition Look up'!$A$3:$A$130,0),MATCH(J61,'G-8 Condition Look up'!$A$3:$H$3,0)),"")</f>
        <v/>
      </c>
      <c r="L61" s="145"/>
      <c r="M61" s="540" t="str">
        <f>IF(L61="","",IF(VLOOKUP(L61,'G-3 Multipliers'!$L$3:$N$6,2,FALSE)=0,"Spatial Data Missing ⚠",VLOOKUP(L61,'G-3 Multipliers'!$L$3:$N$6,2,FALSE)))</f>
        <v/>
      </c>
      <c r="N61" s="499" t="str">
        <f>IF(L61="","",IF(VLOOKUP(L61,'G-3 Multipliers'!$L$3:$N$6,3,FALSE)=0,"Spatial Data Missing ⚠",VLOOKUP(L61,'G-3 Multipliers'!$L$3:$N$6,3,FALSE)))</f>
        <v/>
      </c>
      <c r="O61" s="498" t="str">
        <f t="shared" si="1"/>
        <v/>
      </c>
      <c r="P61" s="195"/>
      <c r="Q61" s="195"/>
      <c r="R61" s="520" t="str">
        <f t="shared" si="2"/>
        <v/>
      </c>
      <c r="S61" s="544" t="str">
        <f t="shared" si="3"/>
        <v/>
      </c>
      <c r="T61" s="525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4" t="str">
        <f>IFERROR(IF(E61="","",VLOOKUP(W61, 'G-3 Multipliers'!$P$2:$Q$6,2,FALSE)),"")</f>
        <v/>
      </c>
      <c r="Y61" s="197"/>
      <c r="Z61" s="499" t="str">
        <f>IF(Y61="","",IF(VLOOKUP(Y61,'G-3 Multipliers'!$S$3:$T$9,2,FALSE)=0,"Spatial Data Missing ⚠",VLOOKUP(Y61,'G-3 Multipliers'!$S$3:$T$9,2,FALSE)))</f>
        <v/>
      </c>
      <c r="AA61" s="545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4" t="str">
        <f>IFERROR(INDEX('G-1 All Habitats'!$AG$3:$AG$15,MATCH(D62,'G-1 All Habitats'!$AF$3:$AF$15,0)),"")</f>
        <v/>
      </c>
      <c r="D62" s="154"/>
      <c r="E62" s="203"/>
      <c r="F62" s="243" t="str">
        <f>IFERROR(INDEX('G-1 All Habitats'!$B$3:$B$129,MATCH(E62,'G-1 All Habitats'!$A$3:$A$129,0)),"")</f>
        <v/>
      </c>
      <c r="G62" s="386"/>
      <c r="H62" s="537" t="str">
        <f>IF(F62="","",VLOOKUP(F62,'G-1 All Habitats'!$B$2:$M$129,10,FALSE))</f>
        <v/>
      </c>
      <c r="I62" s="524" t="str">
        <f>IFERROR(VLOOKUP(H62,'G-1 All Habitats'!$V$3:$W$7,2,FALSE),"")</f>
        <v/>
      </c>
      <c r="J62" s="199"/>
      <c r="K62" s="524" t="str">
        <f>IFERROR(INDEX('G-8 Condition Look up'!$A$3:$H$130,MATCH(F62,'G-8 Condition Look up'!$A$3:$A$130,0),MATCH(J62,'G-8 Condition Look up'!$A$3:$H$3,0)),"")</f>
        <v/>
      </c>
      <c r="L62" s="145"/>
      <c r="M62" s="540" t="str">
        <f>IF(L62="","",IF(VLOOKUP(L62,'G-3 Multipliers'!$L$3:$N$6,2,FALSE)=0,"Spatial Data Missing ⚠",VLOOKUP(L62,'G-3 Multipliers'!$L$3:$N$6,2,FALSE)))</f>
        <v/>
      </c>
      <c r="N62" s="499" t="str">
        <f>IF(L62="","",IF(VLOOKUP(L62,'G-3 Multipliers'!$L$3:$N$6,3,FALSE)=0,"Spatial Data Missing ⚠",VLOOKUP(L62,'G-3 Multipliers'!$L$3:$N$6,3,FALSE)))</f>
        <v/>
      </c>
      <c r="O62" s="498" t="str">
        <f t="shared" si="1"/>
        <v/>
      </c>
      <c r="P62" s="195"/>
      <c r="Q62" s="195"/>
      <c r="R62" s="520" t="str">
        <f t="shared" si="2"/>
        <v/>
      </c>
      <c r="S62" s="544" t="str">
        <f t="shared" si="3"/>
        <v/>
      </c>
      <c r="T62" s="525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4" t="str">
        <f>IFERROR(IF(E62="","",VLOOKUP(W62, 'G-3 Multipliers'!$P$2:$Q$6,2,FALSE)),"")</f>
        <v/>
      </c>
      <c r="Y62" s="197"/>
      <c r="Z62" s="499" t="str">
        <f>IF(Y62="","",IF(VLOOKUP(Y62,'G-3 Multipliers'!$S$3:$T$9,2,FALSE)=0,"Spatial Data Missing ⚠",VLOOKUP(Y62,'G-3 Multipliers'!$S$3:$T$9,2,FALSE)))</f>
        <v/>
      </c>
      <c r="AA62" s="545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4" t="str">
        <f>IFERROR(INDEX('G-1 All Habitats'!$AG$3:$AG$15,MATCH(D63,'G-1 All Habitats'!$AF$3:$AF$15,0)),"")</f>
        <v/>
      </c>
      <c r="D63" s="154"/>
      <c r="E63" s="203"/>
      <c r="F63" s="243" t="str">
        <f>IFERROR(INDEX('G-1 All Habitats'!$B$3:$B$129,MATCH(E63,'G-1 All Habitats'!$A$3:$A$129,0)),"")</f>
        <v/>
      </c>
      <c r="G63" s="386"/>
      <c r="H63" s="537" t="str">
        <f>IF(F63="","",VLOOKUP(F63,'G-1 All Habitats'!$B$2:$M$129,10,FALSE))</f>
        <v/>
      </c>
      <c r="I63" s="524" t="str">
        <f>IFERROR(VLOOKUP(H63,'G-1 All Habitats'!$V$3:$W$7,2,FALSE),"")</f>
        <v/>
      </c>
      <c r="J63" s="199"/>
      <c r="K63" s="524" t="str">
        <f>IFERROR(INDEX('G-8 Condition Look up'!$A$3:$H$130,MATCH(F63,'G-8 Condition Look up'!$A$3:$A$130,0),MATCH(J63,'G-8 Condition Look up'!$A$3:$H$3,0)),"")</f>
        <v/>
      </c>
      <c r="L63" s="145"/>
      <c r="M63" s="540" t="str">
        <f>IF(L63="","",IF(VLOOKUP(L63,'G-3 Multipliers'!$L$3:$N$6,2,FALSE)=0,"Spatial Data Missing ⚠",VLOOKUP(L63,'G-3 Multipliers'!$L$3:$N$6,2,FALSE)))</f>
        <v/>
      </c>
      <c r="N63" s="499" t="str">
        <f>IF(L63="","",IF(VLOOKUP(L63,'G-3 Multipliers'!$L$3:$N$6,3,FALSE)=0,"Spatial Data Missing ⚠",VLOOKUP(L63,'G-3 Multipliers'!$L$3:$N$6,3,FALSE)))</f>
        <v/>
      </c>
      <c r="O63" s="498" t="str">
        <f t="shared" si="1"/>
        <v/>
      </c>
      <c r="P63" s="195"/>
      <c r="Q63" s="195"/>
      <c r="R63" s="520" t="str">
        <f t="shared" si="2"/>
        <v/>
      </c>
      <c r="S63" s="544" t="str">
        <f t="shared" si="3"/>
        <v/>
      </c>
      <c r="T63" s="525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4" t="str">
        <f>IFERROR(IF(E63="","",VLOOKUP(W63, 'G-3 Multipliers'!$P$2:$Q$6,2,FALSE)),"")</f>
        <v/>
      </c>
      <c r="Y63" s="197"/>
      <c r="Z63" s="499" t="str">
        <f>IF(Y63="","",IF(VLOOKUP(Y63,'G-3 Multipliers'!$S$3:$T$9,2,FALSE)=0,"Spatial Data Missing ⚠",VLOOKUP(Y63,'G-3 Multipliers'!$S$3:$T$9,2,FALSE)))</f>
        <v/>
      </c>
      <c r="AA63" s="545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4" t="str">
        <f>IFERROR(INDEX('G-1 All Habitats'!$AG$3:$AG$15,MATCH(D64,'G-1 All Habitats'!$AF$3:$AF$15,0)),"")</f>
        <v/>
      </c>
      <c r="D64" s="154"/>
      <c r="E64" s="203"/>
      <c r="F64" s="243" t="str">
        <f>IFERROR(INDEX('G-1 All Habitats'!$B$3:$B$129,MATCH(E64,'G-1 All Habitats'!$A$3:$A$129,0)),"")</f>
        <v/>
      </c>
      <c r="G64" s="386"/>
      <c r="H64" s="537" t="str">
        <f>IF(F64="","",VLOOKUP(F64,'G-1 All Habitats'!$B$2:$M$129,10,FALSE))</f>
        <v/>
      </c>
      <c r="I64" s="524" t="str">
        <f>IFERROR(VLOOKUP(H64,'G-1 All Habitats'!$V$3:$W$7,2,FALSE),"")</f>
        <v/>
      </c>
      <c r="J64" s="199"/>
      <c r="K64" s="524" t="str">
        <f>IFERROR(INDEX('G-8 Condition Look up'!$A$3:$H$130,MATCH(F64,'G-8 Condition Look up'!$A$3:$A$130,0),MATCH(J64,'G-8 Condition Look up'!$A$3:$H$3,0)),"")</f>
        <v/>
      </c>
      <c r="L64" s="145"/>
      <c r="M64" s="540" t="str">
        <f>IF(L64="","",IF(VLOOKUP(L64,'G-3 Multipliers'!$L$3:$N$6,2,FALSE)=0,"Spatial Data Missing ⚠",VLOOKUP(L64,'G-3 Multipliers'!$L$3:$N$6,2,FALSE)))</f>
        <v/>
      </c>
      <c r="N64" s="499" t="str">
        <f>IF(L64="","",IF(VLOOKUP(L64,'G-3 Multipliers'!$L$3:$N$6,3,FALSE)=0,"Spatial Data Missing ⚠",VLOOKUP(L64,'G-3 Multipliers'!$L$3:$N$6,3,FALSE)))</f>
        <v/>
      </c>
      <c r="O64" s="498" t="str">
        <f t="shared" si="1"/>
        <v/>
      </c>
      <c r="P64" s="195"/>
      <c r="Q64" s="195"/>
      <c r="R64" s="520" t="str">
        <f t="shared" si="2"/>
        <v/>
      </c>
      <c r="S64" s="544" t="str">
        <f t="shared" si="3"/>
        <v/>
      </c>
      <c r="T64" s="525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4" t="str">
        <f>IFERROR(IF(E64="","",VLOOKUP(W64, 'G-3 Multipliers'!$P$2:$Q$6,2,FALSE)),"")</f>
        <v/>
      </c>
      <c r="Y64" s="197"/>
      <c r="Z64" s="499" t="str">
        <f>IF(Y64="","",IF(VLOOKUP(Y64,'G-3 Multipliers'!$S$3:$T$9,2,FALSE)=0,"Spatial Data Missing ⚠",VLOOKUP(Y64,'G-3 Multipliers'!$S$3:$T$9,2,FALSE)))</f>
        <v/>
      </c>
      <c r="AA64" s="545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4" t="str">
        <f>IFERROR(INDEX('G-1 All Habitats'!$AG$3:$AG$15,MATCH(D65,'G-1 All Habitats'!$AF$3:$AF$15,0)),"")</f>
        <v/>
      </c>
      <c r="D65" s="154"/>
      <c r="E65" s="203"/>
      <c r="F65" s="243" t="str">
        <f>IFERROR(INDEX('G-1 All Habitats'!$B$3:$B$129,MATCH(E65,'G-1 All Habitats'!$A$3:$A$129,0)),"")</f>
        <v/>
      </c>
      <c r="G65" s="386"/>
      <c r="H65" s="537" t="str">
        <f>IF(F65="","",VLOOKUP(F65,'G-1 All Habitats'!$B$2:$M$129,10,FALSE))</f>
        <v/>
      </c>
      <c r="I65" s="524" t="str">
        <f>IFERROR(VLOOKUP(H65,'G-1 All Habitats'!$V$3:$W$7,2,FALSE),"")</f>
        <v/>
      </c>
      <c r="J65" s="199"/>
      <c r="K65" s="524" t="str">
        <f>IFERROR(INDEX('G-8 Condition Look up'!$A$3:$H$130,MATCH(F65,'G-8 Condition Look up'!$A$3:$A$130,0),MATCH(J65,'G-8 Condition Look up'!$A$3:$H$3,0)),"")</f>
        <v/>
      </c>
      <c r="L65" s="145"/>
      <c r="M65" s="540" t="str">
        <f>IF(L65="","",IF(VLOOKUP(L65,'G-3 Multipliers'!$L$3:$N$6,2,FALSE)=0,"Spatial Data Missing ⚠",VLOOKUP(L65,'G-3 Multipliers'!$L$3:$N$6,2,FALSE)))</f>
        <v/>
      </c>
      <c r="N65" s="499" t="str">
        <f>IF(L65="","",IF(VLOOKUP(L65,'G-3 Multipliers'!$L$3:$N$6,3,FALSE)=0,"Spatial Data Missing ⚠",VLOOKUP(L65,'G-3 Multipliers'!$L$3:$N$6,3,FALSE)))</f>
        <v/>
      </c>
      <c r="O65" s="498" t="str">
        <f t="shared" si="1"/>
        <v/>
      </c>
      <c r="P65" s="195"/>
      <c r="Q65" s="195"/>
      <c r="R65" s="520" t="str">
        <f t="shared" si="2"/>
        <v/>
      </c>
      <c r="S65" s="544" t="str">
        <f t="shared" si="3"/>
        <v/>
      </c>
      <c r="T65" s="525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4" t="str">
        <f>IFERROR(IF(E65="","",VLOOKUP(W65, 'G-3 Multipliers'!$P$2:$Q$6,2,FALSE)),"")</f>
        <v/>
      </c>
      <c r="Y65" s="197"/>
      <c r="Z65" s="499" t="str">
        <f>IF(Y65="","",IF(VLOOKUP(Y65,'G-3 Multipliers'!$S$3:$T$9,2,FALSE)=0,"Spatial Data Missing ⚠",VLOOKUP(Y65,'G-3 Multipliers'!$S$3:$T$9,2,FALSE)))</f>
        <v/>
      </c>
      <c r="AA65" s="545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4" t="str">
        <f>IFERROR(INDEX('G-1 All Habitats'!$AG$3:$AG$15,MATCH(D66,'G-1 All Habitats'!$AF$3:$AF$15,0)),"")</f>
        <v/>
      </c>
      <c r="D66" s="154"/>
      <c r="E66" s="203"/>
      <c r="F66" s="243" t="str">
        <f>IFERROR(INDEX('G-1 All Habitats'!$B$3:$B$129,MATCH(E66,'G-1 All Habitats'!$A$3:$A$129,0)),"")</f>
        <v/>
      </c>
      <c r="G66" s="386"/>
      <c r="H66" s="537" t="str">
        <f>IF(F66="","",VLOOKUP(F66,'G-1 All Habitats'!$B$2:$M$129,10,FALSE))</f>
        <v/>
      </c>
      <c r="I66" s="524" t="str">
        <f>IFERROR(VLOOKUP(H66,'G-1 All Habitats'!$V$3:$W$7,2,FALSE),"")</f>
        <v/>
      </c>
      <c r="J66" s="199"/>
      <c r="K66" s="524" t="str">
        <f>IFERROR(INDEX('G-8 Condition Look up'!$A$3:$H$130,MATCH(F66,'G-8 Condition Look up'!$A$3:$A$130,0),MATCH(J66,'G-8 Condition Look up'!$A$3:$H$3,0)),"")</f>
        <v/>
      </c>
      <c r="L66" s="145"/>
      <c r="M66" s="540" t="str">
        <f>IF(L66="","",IF(VLOOKUP(L66,'G-3 Multipliers'!$L$3:$N$6,2,FALSE)=0,"Spatial Data Missing ⚠",VLOOKUP(L66,'G-3 Multipliers'!$L$3:$N$6,2,FALSE)))</f>
        <v/>
      </c>
      <c r="N66" s="499" t="str">
        <f>IF(L66="","",IF(VLOOKUP(L66,'G-3 Multipliers'!$L$3:$N$6,3,FALSE)=0,"Spatial Data Missing ⚠",VLOOKUP(L66,'G-3 Multipliers'!$L$3:$N$6,3,FALSE)))</f>
        <v/>
      </c>
      <c r="O66" s="498" t="str">
        <f t="shared" si="1"/>
        <v/>
      </c>
      <c r="P66" s="195"/>
      <c r="Q66" s="195"/>
      <c r="R66" s="520" t="str">
        <f t="shared" si="2"/>
        <v/>
      </c>
      <c r="S66" s="544" t="str">
        <f t="shared" si="3"/>
        <v/>
      </c>
      <c r="T66" s="525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4" t="str">
        <f>IFERROR(IF(E66="","",VLOOKUP(W66, 'G-3 Multipliers'!$P$2:$Q$6,2,FALSE)),"")</f>
        <v/>
      </c>
      <c r="Y66" s="197"/>
      <c r="Z66" s="499" t="str">
        <f>IF(Y66="","",IF(VLOOKUP(Y66,'G-3 Multipliers'!$S$3:$T$9,2,FALSE)=0,"Spatial Data Missing ⚠",VLOOKUP(Y66,'G-3 Multipliers'!$S$3:$T$9,2,FALSE)))</f>
        <v/>
      </c>
      <c r="AA66" s="545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4" t="str">
        <f>IFERROR(INDEX('G-1 All Habitats'!$AG$3:$AG$15,MATCH(D67,'G-1 All Habitats'!$AF$3:$AF$15,0)),"")</f>
        <v/>
      </c>
      <c r="D67" s="154"/>
      <c r="E67" s="203"/>
      <c r="F67" s="243" t="str">
        <f>IFERROR(INDEX('G-1 All Habitats'!$B$3:$B$129,MATCH(E67,'G-1 All Habitats'!$A$3:$A$129,0)),"")</f>
        <v/>
      </c>
      <c r="G67" s="386"/>
      <c r="H67" s="537" t="str">
        <f>IF(F67="","",VLOOKUP(F67,'G-1 All Habitats'!$B$2:$M$129,10,FALSE))</f>
        <v/>
      </c>
      <c r="I67" s="524" t="str">
        <f>IFERROR(VLOOKUP(H67,'G-1 All Habitats'!$V$3:$W$7,2,FALSE),"")</f>
        <v/>
      </c>
      <c r="J67" s="199"/>
      <c r="K67" s="524" t="str">
        <f>IFERROR(INDEX('G-8 Condition Look up'!$A$3:$H$130,MATCH(F67,'G-8 Condition Look up'!$A$3:$A$130,0),MATCH(J67,'G-8 Condition Look up'!$A$3:$H$3,0)),"")</f>
        <v/>
      </c>
      <c r="L67" s="145"/>
      <c r="M67" s="540" t="str">
        <f>IF(L67="","",IF(VLOOKUP(L67,'G-3 Multipliers'!$L$3:$N$6,2,FALSE)=0,"Spatial Data Missing ⚠",VLOOKUP(L67,'G-3 Multipliers'!$L$3:$N$6,2,FALSE)))</f>
        <v/>
      </c>
      <c r="N67" s="499" t="str">
        <f>IF(L67="","",IF(VLOOKUP(L67,'G-3 Multipliers'!$L$3:$N$6,3,FALSE)=0,"Spatial Data Missing ⚠",VLOOKUP(L67,'G-3 Multipliers'!$L$3:$N$6,3,FALSE)))</f>
        <v/>
      </c>
      <c r="O67" s="498" t="str">
        <f t="shared" si="1"/>
        <v/>
      </c>
      <c r="P67" s="195"/>
      <c r="Q67" s="195"/>
      <c r="R67" s="520" t="str">
        <f t="shared" si="2"/>
        <v/>
      </c>
      <c r="S67" s="544" t="str">
        <f t="shared" si="3"/>
        <v/>
      </c>
      <c r="T67" s="525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4" t="str">
        <f>IFERROR(IF(E67="","",VLOOKUP(W67, 'G-3 Multipliers'!$P$2:$Q$6,2,FALSE)),"")</f>
        <v/>
      </c>
      <c r="Y67" s="197"/>
      <c r="Z67" s="499" t="str">
        <f>IF(Y67="","",IF(VLOOKUP(Y67,'G-3 Multipliers'!$S$3:$T$9,2,FALSE)=0,"Spatial Data Missing ⚠",VLOOKUP(Y67,'G-3 Multipliers'!$S$3:$T$9,2,FALSE)))</f>
        <v/>
      </c>
      <c r="AA67" s="545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4" t="str">
        <f>IFERROR(INDEX('G-1 All Habitats'!$AG$3:$AG$15,MATCH(D68,'G-1 All Habitats'!$AF$3:$AF$15,0)),"")</f>
        <v/>
      </c>
      <c r="D68" s="154"/>
      <c r="E68" s="203"/>
      <c r="F68" s="243" t="str">
        <f>IFERROR(INDEX('G-1 All Habitats'!$B$3:$B$129,MATCH(E68,'G-1 All Habitats'!$A$3:$A$129,0)),"")</f>
        <v/>
      </c>
      <c r="G68" s="386"/>
      <c r="H68" s="537" t="str">
        <f>IF(F68="","",VLOOKUP(F68,'G-1 All Habitats'!$B$2:$M$129,10,FALSE))</f>
        <v/>
      </c>
      <c r="I68" s="524" t="str">
        <f>IFERROR(VLOOKUP(H68,'G-1 All Habitats'!$V$3:$W$7,2,FALSE),"")</f>
        <v/>
      </c>
      <c r="J68" s="199"/>
      <c r="K68" s="524" t="str">
        <f>IFERROR(INDEX('G-8 Condition Look up'!$A$3:$H$130,MATCH(F68,'G-8 Condition Look up'!$A$3:$A$130,0),MATCH(J68,'G-8 Condition Look up'!$A$3:$H$3,0)),"")</f>
        <v/>
      </c>
      <c r="L68" s="145"/>
      <c r="M68" s="540" t="str">
        <f>IF(L68="","",IF(VLOOKUP(L68,'G-3 Multipliers'!$L$3:$N$6,2,FALSE)=0,"Spatial Data Missing ⚠",VLOOKUP(L68,'G-3 Multipliers'!$L$3:$N$6,2,FALSE)))</f>
        <v/>
      </c>
      <c r="N68" s="499" t="str">
        <f>IF(L68="","",IF(VLOOKUP(L68,'G-3 Multipliers'!$L$3:$N$6,3,FALSE)=0,"Spatial Data Missing ⚠",VLOOKUP(L68,'G-3 Multipliers'!$L$3:$N$6,3,FALSE)))</f>
        <v/>
      </c>
      <c r="O68" s="498" t="str">
        <f t="shared" si="1"/>
        <v/>
      </c>
      <c r="P68" s="195"/>
      <c r="Q68" s="195"/>
      <c r="R68" s="520" t="str">
        <f t="shared" si="2"/>
        <v/>
      </c>
      <c r="S68" s="544" t="str">
        <f t="shared" si="3"/>
        <v/>
      </c>
      <c r="T68" s="525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4" t="str">
        <f>IFERROR(IF(E68="","",VLOOKUP(W68, 'G-3 Multipliers'!$P$2:$Q$6,2,FALSE)),"")</f>
        <v/>
      </c>
      <c r="Y68" s="197"/>
      <c r="Z68" s="499" t="str">
        <f>IF(Y68="","",IF(VLOOKUP(Y68,'G-3 Multipliers'!$S$3:$T$9,2,FALSE)=0,"Spatial Data Missing ⚠",VLOOKUP(Y68,'G-3 Multipliers'!$S$3:$T$9,2,FALSE)))</f>
        <v/>
      </c>
      <c r="AA68" s="545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4" t="str">
        <f>IFERROR(INDEX('G-1 All Habitats'!$AG$3:$AG$15,MATCH(D69,'G-1 All Habitats'!$AF$3:$AF$15,0)),"")</f>
        <v/>
      </c>
      <c r="D69" s="154"/>
      <c r="E69" s="203"/>
      <c r="F69" s="243" t="str">
        <f>IFERROR(INDEX('G-1 All Habitats'!$B$3:$B$129,MATCH(E69,'G-1 All Habitats'!$A$3:$A$129,0)),"")</f>
        <v/>
      </c>
      <c r="G69" s="386"/>
      <c r="H69" s="537" t="str">
        <f>IF(F69="","",VLOOKUP(F69,'G-1 All Habitats'!$B$2:$M$129,10,FALSE))</f>
        <v/>
      </c>
      <c r="I69" s="524" t="str">
        <f>IFERROR(VLOOKUP(H69,'G-1 All Habitats'!$V$3:$W$7,2,FALSE),"")</f>
        <v/>
      </c>
      <c r="J69" s="199"/>
      <c r="K69" s="524" t="str">
        <f>IFERROR(INDEX('G-8 Condition Look up'!$A$3:$H$130,MATCH(F69,'G-8 Condition Look up'!$A$3:$A$130,0),MATCH(J69,'G-8 Condition Look up'!$A$3:$H$3,0)),"")</f>
        <v/>
      </c>
      <c r="L69" s="145"/>
      <c r="M69" s="540" t="str">
        <f>IF(L69="","",IF(VLOOKUP(L69,'G-3 Multipliers'!$L$3:$N$6,2,FALSE)=0,"Spatial Data Missing ⚠",VLOOKUP(L69,'G-3 Multipliers'!$L$3:$N$6,2,FALSE)))</f>
        <v/>
      </c>
      <c r="N69" s="499" t="str">
        <f>IF(L69="","",IF(VLOOKUP(L69,'G-3 Multipliers'!$L$3:$N$6,3,FALSE)=0,"Spatial Data Missing ⚠",VLOOKUP(L69,'G-3 Multipliers'!$L$3:$N$6,3,FALSE)))</f>
        <v/>
      </c>
      <c r="O69" s="498" t="str">
        <f t="shared" si="1"/>
        <v/>
      </c>
      <c r="P69" s="195"/>
      <c r="Q69" s="195"/>
      <c r="R69" s="520" t="str">
        <f t="shared" si="2"/>
        <v/>
      </c>
      <c r="S69" s="544" t="str">
        <f t="shared" si="3"/>
        <v/>
      </c>
      <c r="T69" s="525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4" t="str">
        <f>IFERROR(IF(E69="","",VLOOKUP(W69, 'G-3 Multipliers'!$P$2:$Q$6,2,FALSE)),"")</f>
        <v/>
      </c>
      <c r="Y69" s="197"/>
      <c r="Z69" s="499" t="str">
        <f>IF(Y69="","",IF(VLOOKUP(Y69,'G-3 Multipliers'!$S$3:$T$9,2,FALSE)=0,"Spatial Data Missing ⚠",VLOOKUP(Y69,'G-3 Multipliers'!$S$3:$T$9,2,FALSE)))</f>
        <v/>
      </c>
      <c r="AA69" s="545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4" t="str">
        <f>IFERROR(INDEX('G-1 All Habitats'!$AG$3:$AG$15,MATCH(D70,'G-1 All Habitats'!$AF$3:$AF$15,0)),"")</f>
        <v/>
      </c>
      <c r="D70" s="154"/>
      <c r="E70" s="203"/>
      <c r="F70" s="243" t="str">
        <f>IFERROR(INDEX('G-1 All Habitats'!$B$3:$B$129,MATCH(E70,'G-1 All Habitats'!$A$3:$A$129,0)),"")</f>
        <v/>
      </c>
      <c r="G70" s="386"/>
      <c r="H70" s="537" t="str">
        <f>IF(F70="","",VLOOKUP(F70,'G-1 All Habitats'!$B$2:$M$129,10,FALSE))</f>
        <v/>
      </c>
      <c r="I70" s="524" t="str">
        <f>IFERROR(VLOOKUP(H70,'G-1 All Habitats'!$V$3:$W$7,2,FALSE),"")</f>
        <v/>
      </c>
      <c r="J70" s="199"/>
      <c r="K70" s="524" t="str">
        <f>IFERROR(INDEX('G-8 Condition Look up'!$A$3:$H$130,MATCH(F70,'G-8 Condition Look up'!$A$3:$A$130,0),MATCH(J70,'G-8 Condition Look up'!$A$3:$H$3,0)),"")</f>
        <v/>
      </c>
      <c r="L70" s="145"/>
      <c r="M70" s="540" t="str">
        <f>IF(L70="","",IF(VLOOKUP(L70,'G-3 Multipliers'!$L$3:$N$6,2,FALSE)=0,"Spatial Data Missing ⚠",VLOOKUP(L70,'G-3 Multipliers'!$L$3:$N$6,2,FALSE)))</f>
        <v/>
      </c>
      <c r="N70" s="499" t="str">
        <f>IF(L70="","",IF(VLOOKUP(L70,'G-3 Multipliers'!$L$3:$N$6,3,FALSE)=0,"Spatial Data Missing ⚠",VLOOKUP(L70,'G-3 Multipliers'!$L$3:$N$6,3,FALSE)))</f>
        <v/>
      </c>
      <c r="O70" s="498" t="str">
        <f t="shared" si="1"/>
        <v/>
      </c>
      <c r="P70" s="195"/>
      <c r="Q70" s="195"/>
      <c r="R70" s="520" t="str">
        <f t="shared" si="2"/>
        <v/>
      </c>
      <c r="S70" s="544" t="str">
        <f t="shared" si="3"/>
        <v/>
      </c>
      <c r="T70" s="525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4" t="str">
        <f>IFERROR(IF(E70="","",VLOOKUP(W70, 'G-3 Multipliers'!$P$2:$Q$6,2,FALSE)),"")</f>
        <v/>
      </c>
      <c r="Y70" s="197"/>
      <c r="Z70" s="499" t="str">
        <f>IF(Y70="","",IF(VLOOKUP(Y70,'G-3 Multipliers'!$S$3:$T$9,2,FALSE)=0,"Spatial Data Missing ⚠",VLOOKUP(Y70,'G-3 Multipliers'!$S$3:$T$9,2,FALSE)))</f>
        <v/>
      </c>
      <c r="AA70" s="545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4" t="str">
        <f>IFERROR(INDEX('G-1 All Habitats'!$AG$3:$AG$15,MATCH(D71,'G-1 All Habitats'!$AF$3:$AF$15,0)),"")</f>
        <v/>
      </c>
      <c r="D71" s="154"/>
      <c r="E71" s="203"/>
      <c r="F71" s="243" t="str">
        <f>IFERROR(INDEX('G-1 All Habitats'!$B$3:$B$129,MATCH(E71,'G-1 All Habitats'!$A$3:$A$129,0)),"")</f>
        <v/>
      </c>
      <c r="G71" s="386"/>
      <c r="H71" s="537" t="str">
        <f>IF(F71="","",VLOOKUP(F71,'G-1 All Habitats'!$B$2:$M$129,10,FALSE))</f>
        <v/>
      </c>
      <c r="I71" s="524" t="str">
        <f>IFERROR(VLOOKUP(H71,'G-1 All Habitats'!$V$3:$W$7,2,FALSE),"")</f>
        <v/>
      </c>
      <c r="J71" s="199"/>
      <c r="K71" s="524" t="str">
        <f>IFERROR(INDEX('G-8 Condition Look up'!$A$3:$H$130,MATCH(F71,'G-8 Condition Look up'!$A$3:$A$130,0),MATCH(J71,'G-8 Condition Look up'!$A$3:$H$3,0)),"")</f>
        <v/>
      </c>
      <c r="L71" s="145"/>
      <c r="M71" s="540" t="str">
        <f>IF(L71="","",IF(VLOOKUP(L71,'G-3 Multipliers'!$L$3:$N$6,2,FALSE)=0,"Spatial Data Missing ⚠",VLOOKUP(L71,'G-3 Multipliers'!$L$3:$N$6,2,FALSE)))</f>
        <v/>
      </c>
      <c r="N71" s="499" t="str">
        <f>IF(L71="","",IF(VLOOKUP(L71,'G-3 Multipliers'!$L$3:$N$6,3,FALSE)=0,"Spatial Data Missing ⚠",VLOOKUP(L71,'G-3 Multipliers'!$L$3:$N$6,3,FALSE)))</f>
        <v/>
      </c>
      <c r="O71" s="498" t="str">
        <f t="shared" si="1"/>
        <v/>
      </c>
      <c r="P71" s="195"/>
      <c r="Q71" s="195"/>
      <c r="R71" s="520" t="str">
        <f t="shared" si="2"/>
        <v/>
      </c>
      <c r="S71" s="544" t="str">
        <f t="shared" si="3"/>
        <v/>
      </c>
      <c r="T71" s="525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4" t="str">
        <f>IFERROR(IF(E71="","",VLOOKUP(W71, 'G-3 Multipliers'!$P$2:$Q$6,2,FALSE)),"")</f>
        <v/>
      </c>
      <c r="Y71" s="197"/>
      <c r="Z71" s="499" t="str">
        <f>IF(Y71="","",IF(VLOOKUP(Y71,'G-3 Multipliers'!$S$3:$T$9,2,FALSE)=0,"Spatial Data Missing ⚠",VLOOKUP(Y71,'G-3 Multipliers'!$S$3:$T$9,2,FALSE)))</f>
        <v/>
      </c>
      <c r="AA71" s="545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4" t="str">
        <f>IFERROR(INDEX('G-1 All Habitats'!$AG$3:$AG$15,MATCH(D72,'G-1 All Habitats'!$AF$3:$AF$15,0)),"")</f>
        <v/>
      </c>
      <c r="D72" s="154"/>
      <c r="E72" s="203"/>
      <c r="F72" s="243" t="str">
        <f>IFERROR(INDEX('G-1 All Habitats'!$B$3:$B$129,MATCH(E72,'G-1 All Habitats'!$A$3:$A$129,0)),"")</f>
        <v/>
      </c>
      <c r="G72" s="386"/>
      <c r="H72" s="537" t="str">
        <f>IF(F72="","",VLOOKUP(F72,'G-1 All Habitats'!$B$2:$M$129,10,FALSE))</f>
        <v/>
      </c>
      <c r="I72" s="524" t="str">
        <f>IFERROR(VLOOKUP(H72,'G-1 All Habitats'!$V$3:$W$7,2,FALSE),"")</f>
        <v/>
      </c>
      <c r="J72" s="199"/>
      <c r="K72" s="524" t="str">
        <f>IFERROR(INDEX('G-8 Condition Look up'!$A$3:$H$130,MATCH(F72,'G-8 Condition Look up'!$A$3:$A$130,0),MATCH(J72,'G-8 Condition Look up'!$A$3:$H$3,0)),"")</f>
        <v/>
      </c>
      <c r="L72" s="145"/>
      <c r="M72" s="540" t="str">
        <f>IF(L72="","",IF(VLOOKUP(L72,'G-3 Multipliers'!$L$3:$N$6,2,FALSE)=0,"Spatial Data Missing ⚠",VLOOKUP(L72,'G-3 Multipliers'!$L$3:$N$6,2,FALSE)))</f>
        <v/>
      </c>
      <c r="N72" s="499" t="str">
        <f>IF(L72="","",IF(VLOOKUP(L72,'G-3 Multipliers'!$L$3:$N$6,3,FALSE)=0,"Spatial Data Missing ⚠",VLOOKUP(L72,'G-3 Multipliers'!$L$3:$N$6,3,FALSE)))</f>
        <v/>
      </c>
      <c r="O72" s="498" t="str">
        <f t="shared" si="1"/>
        <v/>
      </c>
      <c r="P72" s="195"/>
      <c r="Q72" s="195"/>
      <c r="R72" s="520" t="str">
        <f t="shared" si="2"/>
        <v/>
      </c>
      <c r="S72" s="544" t="str">
        <f t="shared" si="3"/>
        <v/>
      </c>
      <c r="T72" s="525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4" t="str">
        <f>IFERROR(IF(E72="","",VLOOKUP(W72, 'G-3 Multipliers'!$P$2:$Q$6,2,FALSE)),"")</f>
        <v/>
      </c>
      <c r="Y72" s="197"/>
      <c r="Z72" s="499" t="str">
        <f>IF(Y72="","",IF(VLOOKUP(Y72,'G-3 Multipliers'!$S$3:$T$9,2,FALSE)=0,"Spatial Data Missing ⚠",VLOOKUP(Y72,'G-3 Multipliers'!$S$3:$T$9,2,FALSE)))</f>
        <v/>
      </c>
      <c r="AA72" s="545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4" t="str">
        <f>IFERROR(INDEX('G-1 All Habitats'!$AG$3:$AG$15,MATCH(D73,'G-1 All Habitats'!$AF$3:$AF$15,0)),"")</f>
        <v/>
      </c>
      <c r="D73" s="154"/>
      <c r="E73" s="203"/>
      <c r="F73" s="243" t="str">
        <f>IFERROR(INDEX('G-1 All Habitats'!$B$3:$B$129,MATCH(E73,'G-1 All Habitats'!$A$3:$A$129,0)),"")</f>
        <v/>
      </c>
      <c r="G73" s="386"/>
      <c r="H73" s="537" t="str">
        <f>IF(F73="","",VLOOKUP(F73,'G-1 All Habitats'!$B$2:$M$129,10,FALSE))</f>
        <v/>
      </c>
      <c r="I73" s="524" t="str">
        <f>IFERROR(VLOOKUP(H73,'G-1 All Habitats'!$V$3:$W$7,2,FALSE),"")</f>
        <v/>
      </c>
      <c r="J73" s="199"/>
      <c r="K73" s="524" t="str">
        <f>IFERROR(INDEX('G-8 Condition Look up'!$A$3:$H$130,MATCH(F73,'G-8 Condition Look up'!$A$3:$A$130,0),MATCH(J73,'G-8 Condition Look up'!$A$3:$H$3,0)),"")</f>
        <v/>
      </c>
      <c r="L73" s="145"/>
      <c r="M73" s="540" t="str">
        <f>IF(L73="","",IF(VLOOKUP(L73,'G-3 Multipliers'!$L$3:$N$6,2,FALSE)=0,"Spatial Data Missing ⚠",VLOOKUP(L73,'G-3 Multipliers'!$L$3:$N$6,2,FALSE)))</f>
        <v/>
      </c>
      <c r="N73" s="499" t="str">
        <f>IF(L73="","",IF(VLOOKUP(L73,'G-3 Multipliers'!$L$3:$N$6,3,FALSE)=0,"Spatial Data Missing ⚠",VLOOKUP(L73,'G-3 Multipliers'!$L$3:$N$6,3,FALSE)))</f>
        <v/>
      </c>
      <c r="O73" s="498" t="str">
        <f t="shared" si="1"/>
        <v/>
      </c>
      <c r="P73" s="195"/>
      <c r="Q73" s="195"/>
      <c r="R73" s="520" t="str">
        <f t="shared" si="2"/>
        <v/>
      </c>
      <c r="S73" s="544" t="str">
        <f t="shared" si="3"/>
        <v/>
      </c>
      <c r="T73" s="525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4" t="str">
        <f>IFERROR(IF(E73="","",VLOOKUP(W73, 'G-3 Multipliers'!$P$2:$Q$6,2,FALSE)),"")</f>
        <v/>
      </c>
      <c r="Y73" s="197"/>
      <c r="Z73" s="499" t="str">
        <f>IF(Y73="","",IF(VLOOKUP(Y73,'G-3 Multipliers'!$S$3:$T$9,2,FALSE)=0,"Spatial Data Missing ⚠",VLOOKUP(Y73,'G-3 Multipliers'!$S$3:$T$9,2,FALSE)))</f>
        <v/>
      </c>
      <c r="AA73" s="545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4" t="str">
        <f>IFERROR(INDEX('G-1 All Habitats'!$AG$3:$AG$15,MATCH(D74,'G-1 All Habitats'!$AF$3:$AF$15,0)),"")</f>
        <v/>
      </c>
      <c r="D74" s="154"/>
      <c r="E74" s="203"/>
      <c r="F74" s="243" t="str">
        <f>IFERROR(INDEX('G-1 All Habitats'!$B$3:$B$129,MATCH(E74,'G-1 All Habitats'!$A$3:$A$129,0)),"")</f>
        <v/>
      </c>
      <c r="G74" s="386"/>
      <c r="H74" s="537" t="str">
        <f>IF(F74="","",VLOOKUP(F74,'G-1 All Habitats'!$B$2:$M$129,10,FALSE))</f>
        <v/>
      </c>
      <c r="I74" s="524" t="str">
        <f>IFERROR(VLOOKUP(H74,'G-1 All Habitats'!$V$3:$W$7,2,FALSE),"")</f>
        <v/>
      </c>
      <c r="J74" s="199"/>
      <c r="K74" s="524" t="str">
        <f>IFERROR(INDEX('G-8 Condition Look up'!$A$3:$H$130,MATCH(F74,'G-8 Condition Look up'!$A$3:$A$130,0),MATCH(J74,'G-8 Condition Look up'!$A$3:$H$3,0)),"")</f>
        <v/>
      </c>
      <c r="L74" s="145"/>
      <c r="M74" s="540" t="str">
        <f>IF(L74="","",IF(VLOOKUP(L74,'G-3 Multipliers'!$L$3:$N$6,2,FALSE)=0,"Spatial Data Missing ⚠",VLOOKUP(L74,'G-3 Multipliers'!$L$3:$N$6,2,FALSE)))</f>
        <v/>
      </c>
      <c r="N74" s="499" t="str">
        <f>IF(L74="","",IF(VLOOKUP(L74,'G-3 Multipliers'!$L$3:$N$6,3,FALSE)=0,"Spatial Data Missing ⚠",VLOOKUP(L74,'G-3 Multipliers'!$L$3:$N$6,3,FALSE)))</f>
        <v/>
      </c>
      <c r="O74" s="498" t="str">
        <f t="shared" si="1"/>
        <v/>
      </c>
      <c r="P74" s="195"/>
      <c r="Q74" s="195"/>
      <c r="R74" s="520" t="str">
        <f t="shared" si="2"/>
        <v/>
      </c>
      <c r="S74" s="544" t="str">
        <f t="shared" si="3"/>
        <v/>
      </c>
      <c r="T74" s="525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4" t="str">
        <f>IFERROR(IF(E74="","",VLOOKUP(W74, 'G-3 Multipliers'!$P$2:$Q$6,2,FALSE)),"")</f>
        <v/>
      </c>
      <c r="Y74" s="197"/>
      <c r="Z74" s="499" t="str">
        <f>IF(Y74="","",IF(VLOOKUP(Y74,'G-3 Multipliers'!$S$3:$T$9,2,FALSE)=0,"Spatial Data Missing ⚠",VLOOKUP(Y74,'G-3 Multipliers'!$S$3:$T$9,2,FALSE)))</f>
        <v/>
      </c>
      <c r="AA74" s="545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4" t="str">
        <f>IFERROR(INDEX('G-1 All Habitats'!$AG$3:$AG$15,MATCH(D75,'G-1 All Habitats'!$AF$3:$AF$15,0)),"")</f>
        <v/>
      </c>
      <c r="D75" s="154"/>
      <c r="E75" s="203"/>
      <c r="F75" s="243" t="str">
        <f>IFERROR(INDEX('G-1 All Habitats'!$B$3:$B$129,MATCH(E75,'G-1 All Habitats'!$A$3:$A$129,0)),"")</f>
        <v/>
      </c>
      <c r="G75" s="386"/>
      <c r="H75" s="537" t="str">
        <f>IF(F75="","",VLOOKUP(F75,'G-1 All Habitats'!$B$2:$M$129,10,FALSE))</f>
        <v/>
      </c>
      <c r="I75" s="524" t="str">
        <f>IFERROR(VLOOKUP(H75,'G-1 All Habitats'!$V$3:$W$7,2,FALSE),"")</f>
        <v/>
      </c>
      <c r="J75" s="199"/>
      <c r="K75" s="524" t="str">
        <f>IFERROR(INDEX('G-8 Condition Look up'!$A$3:$H$130,MATCH(F75,'G-8 Condition Look up'!$A$3:$A$130,0),MATCH(J75,'G-8 Condition Look up'!$A$3:$H$3,0)),"")</f>
        <v/>
      </c>
      <c r="L75" s="145"/>
      <c r="M75" s="540" t="str">
        <f>IF(L75="","",IF(VLOOKUP(L75,'G-3 Multipliers'!$L$3:$N$6,2,FALSE)=0,"Spatial Data Missing ⚠",VLOOKUP(L75,'G-3 Multipliers'!$L$3:$N$6,2,FALSE)))</f>
        <v/>
      </c>
      <c r="N75" s="499" t="str">
        <f>IF(L75="","",IF(VLOOKUP(L75,'G-3 Multipliers'!$L$3:$N$6,3,FALSE)=0,"Spatial Data Missing ⚠",VLOOKUP(L75,'G-3 Multipliers'!$L$3:$N$6,3,FALSE)))</f>
        <v/>
      </c>
      <c r="O75" s="498" t="str">
        <f t="shared" ref="O75:O138" si="5">IFERROR(INDEX(TemporalData,MATCH(F75,TemporalHabitats,0),MATCH(J75,TemporalConditions,0)),"")</f>
        <v/>
      </c>
      <c r="P75" s="195"/>
      <c r="Q75" s="195"/>
      <c r="R75" s="520" t="str">
        <f t="shared" si="2"/>
        <v/>
      </c>
      <c r="S75" s="544" t="str">
        <f t="shared" si="3"/>
        <v/>
      </c>
      <c r="T75" s="525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4" t="str">
        <f>IFERROR(IF(E75="","",VLOOKUP(W75, 'G-3 Multipliers'!$P$2:$Q$6,2,FALSE)),"")</f>
        <v/>
      </c>
      <c r="Y75" s="197"/>
      <c r="Z75" s="499" t="str">
        <f>IF(Y75="","",IF(VLOOKUP(Y75,'G-3 Multipliers'!$S$3:$T$9,2,FALSE)=0,"Spatial Data Missing ⚠",VLOOKUP(Y75,'G-3 Multipliers'!$S$3:$T$9,2,FALSE)))</f>
        <v/>
      </c>
      <c r="AA75" s="545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4" t="str">
        <f>IFERROR(INDEX('G-1 All Habitats'!$AG$3:$AG$15,MATCH(D76,'G-1 All Habitats'!$AF$3:$AF$15,0)),"")</f>
        <v/>
      </c>
      <c r="D76" s="154"/>
      <c r="E76" s="203"/>
      <c r="F76" s="243" t="str">
        <f>IFERROR(INDEX('G-1 All Habitats'!$B$3:$B$129,MATCH(E76,'G-1 All Habitats'!$A$3:$A$129,0)),"")</f>
        <v/>
      </c>
      <c r="G76" s="386"/>
      <c r="H76" s="537" t="str">
        <f>IF(F76="","",VLOOKUP(F76,'G-1 All Habitats'!$B$2:$M$129,10,FALSE))</f>
        <v/>
      </c>
      <c r="I76" s="524" t="str">
        <f>IFERROR(VLOOKUP(H76,'G-1 All Habitats'!$V$3:$W$7,2,FALSE),"")</f>
        <v/>
      </c>
      <c r="J76" s="199"/>
      <c r="K76" s="524" t="str">
        <f>IFERROR(INDEX('G-8 Condition Look up'!$A$3:$H$130,MATCH(F76,'G-8 Condition Look up'!$A$3:$A$130,0),MATCH(J76,'G-8 Condition Look up'!$A$3:$H$3,0)),"")</f>
        <v/>
      </c>
      <c r="L76" s="145"/>
      <c r="M76" s="540" t="str">
        <f>IF(L76="","",IF(VLOOKUP(L76,'G-3 Multipliers'!$L$3:$N$6,2,FALSE)=0,"Spatial Data Missing ⚠",VLOOKUP(L76,'G-3 Multipliers'!$L$3:$N$6,2,FALSE)))</f>
        <v/>
      </c>
      <c r="N76" s="499" t="str">
        <f>IF(L76="","",IF(VLOOKUP(L76,'G-3 Multipliers'!$L$3:$N$6,3,FALSE)=0,"Spatial Data Missing ⚠",VLOOKUP(L76,'G-3 Multipliers'!$L$3:$N$6,3,FALSE)))</f>
        <v/>
      </c>
      <c r="O76" s="498" t="str">
        <f t="shared" si="5"/>
        <v/>
      </c>
      <c r="P76" s="195"/>
      <c r="Q76" s="195"/>
      <c r="R76" s="520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4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5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si="4"/>
        <v/>
      </c>
      <c r="W76" s="520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4" t="str">
        <f>IFERROR(IF(E76="","",VLOOKUP(W76, 'G-3 Multipliers'!$P$2:$Q$6,2,FALSE)),"")</f>
        <v/>
      </c>
      <c r="Y76" s="197"/>
      <c r="Z76" s="499" t="str">
        <f>IF(Y76="","",IF(VLOOKUP(Y76,'G-3 Multipliers'!$S$3:$T$9,2,FALSE)=0,"Spatial Data Missing ⚠",VLOOKUP(Y76,'G-3 Multipliers'!$S$3:$T$9,2,FALSE)))</f>
        <v/>
      </c>
      <c r="AA76" s="545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4" t="str">
        <f>IFERROR(INDEX('G-1 All Habitats'!$AG$3:$AG$15,MATCH(D77,'G-1 All Habitats'!$AF$3:$AF$15,0)),"")</f>
        <v/>
      </c>
      <c r="D77" s="154"/>
      <c r="E77" s="203"/>
      <c r="F77" s="243" t="str">
        <f>IFERROR(INDEX('G-1 All Habitats'!$B$3:$B$129,MATCH(E77,'G-1 All Habitats'!$A$3:$A$129,0)),"")</f>
        <v/>
      </c>
      <c r="G77" s="386"/>
      <c r="H77" s="537" t="str">
        <f>IF(F77="","",VLOOKUP(F77,'G-1 All Habitats'!$B$2:$M$129,10,FALSE))</f>
        <v/>
      </c>
      <c r="I77" s="524" t="str">
        <f>IFERROR(VLOOKUP(H77,'G-1 All Habitats'!$V$3:$W$7,2,FALSE),"")</f>
        <v/>
      </c>
      <c r="J77" s="199"/>
      <c r="K77" s="524" t="str">
        <f>IFERROR(INDEX('G-8 Condition Look up'!$A$3:$H$130,MATCH(F77,'G-8 Condition Look up'!$A$3:$A$130,0),MATCH(J77,'G-8 Condition Look up'!$A$3:$H$3,0)),"")</f>
        <v/>
      </c>
      <c r="L77" s="145"/>
      <c r="M77" s="540" t="str">
        <f>IF(L77="","",IF(VLOOKUP(L77,'G-3 Multipliers'!$L$3:$N$6,2,FALSE)=0,"Spatial Data Missing ⚠",VLOOKUP(L77,'G-3 Multipliers'!$L$3:$N$6,2,FALSE)))</f>
        <v/>
      </c>
      <c r="N77" s="499" t="str">
        <f>IF(L77="","",IF(VLOOKUP(L77,'G-3 Multipliers'!$L$3:$N$6,3,FALSE)=0,"Spatial Data Missing ⚠",VLOOKUP(L77,'G-3 Multipliers'!$L$3:$N$6,3,FALSE)))</f>
        <v/>
      </c>
      <c r="O77" s="498" t="str">
        <f t="shared" si="5"/>
        <v/>
      </c>
      <c r="P77" s="195"/>
      <c r="Q77" s="195"/>
      <c r="R77" s="520" t="str">
        <f t="shared" si="6"/>
        <v/>
      </c>
      <c r="S77" s="544" t="str">
        <f t="shared" si="7"/>
        <v/>
      </c>
      <c r="T77" s="525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20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4" t="str">
        <f>IFERROR(IF(E77="","",VLOOKUP(W77, 'G-3 Multipliers'!$P$2:$Q$6,2,FALSE)),"")</f>
        <v/>
      </c>
      <c r="Y77" s="197"/>
      <c r="Z77" s="499" t="str">
        <f>IF(Y77="","",IF(VLOOKUP(Y77,'G-3 Multipliers'!$S$3:$T$9,2,FALSE)=0,"Spatial Data Missing ⚠",VLOOKUP(Y77,'G-3 Multipliers'!$S$3:$T$9,2,FALSE)))</f>
        <v/>
      </c>
      <c r="AA77" s="545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4" t="str">
        <f>IFERROR(INDEX('G-1 All Habitats'!$AG$3:$AG$15,MATCH(D78,'G-1 All Habitats'!$AF$3:$AF$15,0)),"")</f>
        <v/>
      </c>
      <c r="D78" s="154"/>
      <c r="E78" s="203"/>
      <c r="F78" s="243" t="str">
        <f>IFERROR(INDEX('G-1 All Habitats'!$B$3:$B$129,MATCH(E78,'G-1 All Habitats'!$A$3:$A$129,0)),"")</f>
        <v/>
      </c>
      <c r="G78" s="386"/>
      <c r="H78" s="537" t="str">
        <f>IF(F78="","",VLOOKUP(F78,'G-1 All Habitats'!$B$2:$M$129,10,FALSE))</f>
        <v/>
      </c>
      <c r="I78" s="524" t="str">
        <f>IFERROR(VLOOKUP(H78,'G-1 All Habitats'!$V$3:$W$7,2,FALSE),"")</f>
        <v/>
      </c>
      <c r="J78" s="199"/>
      <c r="K78" s="524" t="str">
        <f>IFERROR(INDEX('G-8 Condition Look up'!$A$3:$H$130,MATCH(F78,'G-8 Condition Look up'!$A$3:$A$130,0),MATCH(J78,'G-8 Condition Look up'!$A$3:$H$3,0)),"")</f>
        <v/>
      </c>
      <c r="L78" s="145"/>
      <c r="M78" s="540" t="str">
        <f>IF(L78="","",IF(VLOOKUP(L78,'G-3 Multipliers'!$L$3:$N$6,2,FALSE)=0,"Spatial Data Missing ⚠",VLOOKUP(L78,'G-3 Multipliers'!$L$3:$N$6,2,FALSE)))</f>
        <v/>
      </c>
      <c r="N78" s="499" t="str">
        <f>IF(L78="","",IF(VLOOKUP(L78,'G-3 Multipliers'!$L$3:$N$6,3,FALSE)=0,"Spatial Data Missing ⚠",VLOOKUP(L78,'G-3 Multipliers'!$L$3:$N$6,3,FALSE)))</f>
        <v/>
      </c>
      <c r="O78" s="498" t="str">
        <f t="shared" si="5"/>
        <v/>
      </c>
      <c r="P78" s="195"/>
      <c r="Q78" s="195"/>
      <c r="R78" s="520" t="str">
        <f t="shared" si="6"/>
        <v/>
      </c>
      <c r="S78" s="544" t="str">
        <f t="shared" si="7"/>
        <v/>
      </c>
      <c r="T78" s="525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9"/>
        <v/>
      </c>
      <c r="W78" s="520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4" t="str">
        <f>IFERROR(IF(E78="","",VLOOKUP(W78, 'G-3 Multipliers'!$P$2:$Q$6,2,FALSE)),"")</f>
        <v/>
      </c>
      <c r="Y78" s="197"/>
      <c r="Z78" s="499" t="str">
        <f>IF(Y78="","",IF(VLOOKUP(Y78,'G-3 Multipliers'!$S$3:$T$9,2,FALSE)=0,"Spatial Data Missing ⚠",VLOOKUP(Y78,'G-3 Multipliers'!$S$3:$T$9,2,FALSE)))</f>
        <v/>
      </c>
      <c r="AA78" s="545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4" t="str">
        <f>IFERROR(INDEX('G-1 All Habitats'!$AG$3:$AG$15,MATCH(D79,'G-1 All Habitats'!$AF$3:$AF$15,0)),"")</f>
        <v/>
      </c>
      <c r="D79" s="154"/>
      <c r="E79" s="203"/>
      <c r="F79" s="243" t="str">
        <f>IFERROR(INDEX('G-1 All Habitats'!$B$3:$B$129,MATCH(E79,'G-1 All Habitats'!$A$3:$A$129,0)),"")</f>
        <v/>
      </c>
      <c r="G79" s="386"/>
      <c r="H79" s="537" t="str">
        <f>IF(F79="","",VLOOKUP(F79,'G-1 All Habitats'!$B$2:$M$129,10,FALSE))</f>
        <v/>
      </c>
      <c r="I79" s="524" t="str">
        <f>IFERROR(VLOOKUP(H79,'G-1 All Habitats'!$V$3:$W$7,2,FALSE),"")</f>
        <v/>
      </c>
      <c r="J79" s="199"/>
      <c r="K79" s="524" t="str">
        <f>IFERROR(INDEX('G-8 Condition Look up'!$A$3:$H$130,MATCH(F79,'G-8 Condition Look up'!$A$3:$A$130,0),MATCH(J79,'G-8 Condition Look up'!$A$3:$H$3,0)),"")</f>
        <v/>
      </c>
      <c r="L79" s="145"/>
      <c r="M79" s="540" t="str">
        <f>IF(L79="","",IF(VLOOKUP(L79,'G-3 Multipliers'!$L$3:$N$6,2,FALSE)=0,"Spatial Data Missing ⚠",VLOOKUP(L79,'G-3 Multipliers'!$L$3:$N$6,2,FALSE)))</f>
        <v/>
      </c>
      <c r="N79" s="499" t="str">
        <f>IF(L79="","",IF(VLOOKUP(L79,'G-3 Multipliers'!$L$3:$N$6,3,FALSE)=0,"Spatial Data Missing ⚠",VLOOKUP(L79,'G-3 Multipliers'!$L$3:$N$6,3,FALSE)))</f>
        <v/>
      </c>
      <c r="O79" s="498" t="str">
        <f t="shared" si="5"/>
        <v/>
      </c>
      <c r="P79" s="195"/>
      <c r="Q79" s="195"/>
      <c r="R79" s="520" t="str">
        <f t="shared" si="6"/>
        <v/>
      </c>
      <c r="S79" s="544" t="str">
        <f t="shared" si="7"/>
        <v/>
      </c>
      <c r="T79" s="525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9"/>
        <v/>
      </c>
      <c r="W79" s="520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4" t="str">
        <f>IFERROR(IF(E79="","",VLOOKUP(W79, 'G-3 Multipliers'!$P$2:$Q$6,2,FALSE)),"")</f>
        <v/>
      </c>
      <c r="Y79" s="197"/>
      <c r="Z79" s="499" t="str">
        <f>IF(Y79="","",IF(VLOOKUP(Y79,'G-3 Multipliers'!$S$3:$T$9,2,FALSE)=0,"Spatial Data Missing ⚠",VLOOKUP(Y79,'G-3 Multipliers'!$S$3:$T$9,2,FALSE)))</f>
        <v/>
      </c>
      <c r="AA79" s="545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4" t="str">
        <f>IFERROR(INDEX('G-1 All Habitats'!$AG$3:$AG$15,MATCH(D80,'G-1 All Habitats'!$AF$3:$AF$15,0)),"")</f>
        <v/>
      </c>
      <c r="D80" s="154"/>
      <c r="E80" s="203"/>
      <c r="F80" s="243" t="str">
        <f>IFERROR(INDEX('G-1 All Habitats'!$B$3:$B$129,MATCH(E80,'G-1 All Habitats'!$A$3:$A$129,0)),"")</f>
        <v/>
      </c>
      <c r="G80" s="386"/>
      <c r="H80" s="537" t="str">
        <f>IF(F80="","",VLOOKUP(F80,'G-1 All Habitats'!$B$2:$M$129,10,FALSE))</f>
        <v/>
      </c>
      <c r="I80" s="524" t="str">
        <f>IFERROR(VLOOKUP(H80,'G-1 All Habitats'!$V$3:$W$7,2,FALSE),"")</f>
        <v/>
      </c>
      <c r="J80" s="199"/>
      <c r="K80" s="524" t="str">
        <f>IFERROR(INDEX('G-8 Condition Look up'!$A$3:$H$130,MATCH(F80,'G-8 Condition Look up'!$A$3:$A$130,0),MATCH(J80,'G-8 Condition Look up'!$A$3:$H$3,0)),"")</f>
        <v/>
      </c>
      <c r="L80" s="145"/>
      <c r="M80" s="540" t="str">
        <f>IF(L80="","",IF(VLOOKUP(L80,'G-3 Multipliers'!$L$3:$N$6,2,FALSE)=0,"Spatial Data Missing ⚠",VLOOKUP(L80,'G-3 Multipliers'!$L$3:$N$6,2,FALSE)))</f>
        <v/>
      </c>
      <c r="N80" s="499" t="str">
        <f>IF(L80="","",IF(VLOOKUP(L80,'G-3 Multipliers'!$L$3:$N$6,3,FALSE)=0,"Spatial Data Missing ⚠",VLOOKUP(L80,'G-3 Multipliers'!$L$3:$N$6,3,FALSE)))</f>
        <v/>
      </c>
      <c r="O80" s="498" t="str">
        <f t="shared" si="5"/>
        <v/>
      </c>
      <c r="P80" s="195"/>
      <c r="Q80" s="195"/>
      <c r="R80" s="520" t="str">
        <f t="shared" si="6"/>
        <v/>
      </c>
      <c r="S80" s="544" t="str">
        <f t="shared" si="7"/>
        <v/>
      </c>
      <c r="T80" s="525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9"/>
        <v/>
      </c>
      <c r="W80" s="520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4" t="str">
        <f>IFERROR(IF(E80="","",VLOOKUP(W80, 'G-3 Multipliers'!$P$2:$Q$6,2,FALSE)),"")</f>
        <v/>
      </c>
      <c r="Y80" s="197"/>
      <c r="Z80" s="499" t="str">
        <f>IF(Y80="","",IF(VLOOKUP(Y80,'G-3 Multipliers'!$S$3:$T$9,2,FALSE)=0,"Spatial Data Missing ⚠",VLOOKUP(Y80,'G-3 Multipliers'!$S$3:$T$9,2,FALSE)))</f>
        <v/>
      </c>
      <c r="AA80" s="545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4" t="str">
        <f>IFERROR(INDEX('G-1 All Habitats'!$AG$3:$AG$15,MATCH(D81,'G-1 All Habitats'!$AF$3:$AF$15,0)),"")</f>
        <v/>
      </c>
      <c r="D81" s="154"/>
      <c r="E81" s="203"/>
      <c r="F81" s="243" t="str">
        <f>IFERROR(INDEX('G-1 All Habitats'!$B$3:$B$129,MATCH(E81,'G-1 All Habitats'!$A$3:$A$129,0)),"")</f>
        <v/>
      </c>
      <c r="G81" s="386"/>
      <c r="H81" s="537" t="str">
        <f>IF(F81="","",VLOOKUP(F81,'G-1 All Habitats'!$B$2:$M$129,10,FALSE))</f>
        <v/>
      </c>
      <c r="I81" s="524" t="str">
        <f>IFERROR(VLOOKUP(H81,'G-1 All Habitats'!$V$3:$W$7,2,FALSE),"")</f>
        <v/>
      </c>
      <c r="J81" s="199"/>
      <c r="K81" s="524" t="str">
        <f>IFERROR(INDEX('G-8 Condition Look up'!$A$3:$H$130,MATCH(F81,'G-8 Condition Look up'!$A$3:$A$130,0),MATCH(J81,'G-8 Condition Look up'!$A$3:$H$3,0)),"")</f>
        <v/>
      </c>
      <c r="L81" s="145"/>
      <c r="M81" s="540" t="str">
        <f>IF(L81="","",IF(VLOOKUP(L81,'G-3 Multipliers'!$L$3:$N$6,2,FALSE)=0,"Spatial Data Missing ⚠",VLOOKUP(L81,'G-3 Multipliers'!$L$3:$N$6,2,FALSE)))</f>
        <v/>
      </c>
      <c r="N81" s="499" t="str">
        <f>IF(L81="","",IF(VLOOKUP(L81,'G-3 Multipliers'!$L$3:$N$6,3,FALSE)=0,"Spatial Data Missing ⚠",VLOOKUP(L81,'G-3 Multipliers'!$L$3:$N$6,3,FALSE)))</f>
        <v/>
      </c>
      <c r="O81" s="498" t="str">
        <f t="shared" si="5"/>
        <v/>
      </c>
      <c r="P81" s="195"/>
      <c r="Q81" s="195"/>
      <c r="R81" s="520" t="str">
        <f t="shared" si="6"/>
        <v/>
      </c>
      <c r="S81" s="544" t="str">
        <f t="shared" si="7"/>
        <v/>
      </c>
      <c r="T81" s="525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9"/>
        <v/>
      </c>
      <c r="W81" s="520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4" t="str">
        <f>IFERROR(IF(E81="","",VLOOKUP(W81, 'G-3 Multipliers'!$P$2:$Q$6,2,FALSE)),"")</f>
        <v/>
      </c>
      <c r="Y81" s="197"/>
      <c r="Z81" s="499" t="str">
        <f>IF(Y81="","",IF(VLOOKUP(Y81,'G-3 Multipliers'!$S$3:$T$9,2,FALSE)=0,"Spatial Data Missing ⚠",VLOOKUP(Y81,'G-3 Multipliers'!$S$3:$T$9,2,FALSE)))</f>
        <v/>
      </c>
      <c r="AA81" s="545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4" t="str">
        <f>IFERROR(INDEX('G-1 All Habitats'!$AG$3:$AG$15,MATCH(D82,'G-1 All Habitats'!$AF$3:$AF$15,0)),"")</f>
        <v/>
      </c>
      <c r="D82" s="154"/>
      <c r="E82" s="203"/>
      <c r="F82" s="243" t="str">
        <f>IFERROR(INDEX('G-1 All Habitats'!$B$3:$B$129,MATCH(E82,'G-1 All Habitats'!$A$3:$A$129,0)),"")</f>
        <v/>
      </c>
      <c r="G82" s="386"/>
      <c r="H82" s="537" t="str">
        <f>IF(F82="","",VLOOKUP(F82,'G-1 All Habitats'!$B$2:$M$129,10,FALSE))</f>
        <v/>
      </c>
      <c r="I82" s="524" t="str">
        <f>IFERROR(VLOOKUP(H82,'G-1 All Habitats'!$V$3:$W$7,2,FALSE),"")</f>
        <v/>
      </c>
      <c r="J82" s="199"/>
      <c r="K82" s="524" t="str">
        <f>IFERROR(INDEX('G-8 Condition Look up'!$A$3:$H$130,MATCH(F82,'G-8 Condition Look up'!$A$3:$A$130,0),MATCH(J82,'G-8 Condition Look up'!$A$3:$H$3,0)),"")</f>
        <v/>
      </c>
      <c r="L82" s="145"/>
      <c r="M82" s="540" t="str">
        <f>IF(L82="","",IF(VLOOKUP(L82,'G-3 Multipliers'!$L$3:$N$6,2,FALSE)=0,"Spatial Data Missing ⚠",VLOOKUP(L82,'G-3 Multipliers'!$L$3:$N$6,2,FALSE)))</f>
        <v/>
      </c>
      <c r="N82" s="499" t="str">
        <f>IF(L82="","",IF(VLOOKUP(L82,'G-3 Multipliers'!$L$3:$N$6,3,FALSE)=0,"Spatial Data Missing ⚠",VLOOKUP(L82,'G-3 Multipliers'!$L$3:$N$6,3,FALSE)))</f>
        <v/>
      </c>
      <c r="O82" s="498" t="str">
        <f t="shared" si="5"/>
        <v/>
      </c>
      <c r="P82" s="195"/>
      <c r="Q82" s="195"/>
      <c r="R82" s="520" t="str">
        <f t="shared" si="6"/>
        <v/>
      </c>
      <c r="S82" s="544" t="str">
        <f t="shared" si="7"/>
        <v/>
      </c>
      <c r="T82" s="525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9"/>
        <v/>
      </c>
      <c r="W82" s="520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4" t="str">
        <f>IFERROR(IF(E82="","",VLOOKUP(W82, 'G-3 Multipliers'!$P$2:$Q$6,2,FALSE)),"")</f>
        <v/>
      </c>
      <c r="Y82" s="197"/>
      <c r="Z82" s="499" t="str">
        <f>IF(Y82="","",IF(VLOOKUP(Y82,'G-3 Multipliers'!$S$3:$T$9,2,FALSE)=0,"Spatial Data Missing ⚠",VLOOKUP(Y82,'G-3 Multipliers'!$S$3:$T$9,2,FALSE)))</f>
        <v/>
      </c>
      <c r="AA82" s="545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4" t="str">
        <f>IFERROR(INDEX('G-1 All Habitats'!$AG$3:$AG$15,MATCH(D83,'G-1 All Habitats'!$AF$3:$AF$15,0)),"")</f>
        <v/>
      </c>
      <c r="D83" s="154"/>
      <c r="E83" s="203"/>
      <c r="F83" s="243" t="str">
        <f>IFERROR(INDEX('G-1 All Habitats'!$B$3:$B$129,MATCH(E83,'G-1 All Habitats'!$A$3:$A$129,0)),"")</f>
        <v/>
      </c>
      <c r="G83" s="386"/>
      <c r="H83" s="537" t="str">
        <f>IF(F83="","",VLOOKUP(F83,'G-1 All Habitats'!$B$2:$M$129,10,FALSE))</f>
        <v/>
      </c>
      <c r="I83" s="524" t="str">
        <f>IFERROR(VLOOKUP(H83,'G-1 All Habitats'!$V$3:$W$7,2,FALSE),"")</f>
        <v/>
      </c>
      <c r="J83" s="199"/>
      <c r="K83" s="524" t="str">
        <f>IFERROR(INDEX('G-8 Condition Look up'!$A$3:$H$130,MATCH(F83,'G-8 Condition Look up'!$A$3:$A$130,0),MATCH(J83,'G-8 Condition Look up'!$A$3:$H$3,0)),"")</f>
        <v/>
      </c>
      <c r="L83" s="145"/>
      <c r="M83" s="540" t="str">
        <f>IF(L83="","",IF(VLOOKUP(L83,'G-3 Multipliers'!$L$3:$N$6,2,FALSE)=0,"Spatial Data Missing ⚠",VLOOKUP(L83,'G-3 Multipliers'!$L$3:$N$6,2,FALSE)))</f>
        <v/>
      </c>
      <c r="N83" s="499" t="str">
        <f>IF(L83="","",IF(VLOOKUP(L83,'G-3 Multipliers'!$L$3:$N$6,3,FALSE)=0,"Spatial Data Missing ⚠",VLOOKUP(L83,'G-3 Multipliers'!$L$3:$N$6,3,FALSE)))</f>
        <v/>
      </c>
      <c r="O83" s="498" t="str">
        <f t="shared" si="5"/>
        <v/>
      </c>
      <c r="P83" s="195"/>
      <c r="Q83" s="195"/>
      <c r="R83" s="520" t="str">
        <f t="shared" si="6"/>
        <v/>
      </c>
      <c r="S83" s="544" t="str">
        <f t="shared" si="7"/>
        <v/>
      </c>
      <c r="T83" s="525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9"/>
        <v/>
      </c>
      <c r="W83" s="520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4" t="str">
        <f>IFERROR(IF(E83="","",VLOOKUP(W83, 'G-3 Multipliers'!$P$2:$Q$6,2,FALSE)),"")</f>
        <v/>
      </c>
      <c r="Y83" s="197"/>
      <c r="Z83" s="499" t="str">
        <f>IF(Y83="","",IF(VLOOKUP(Y83,'G-3 Multipliers'!$S$3:$T$9,2,FALSE)=0,"Spatial Data Missing ⚠",VLOOKUP(Y83,'G-3 Multipliers'!$S$3:$T$9,2,FALSE)))</f>
        <v/>
      </c>
      <c r="AA83" s="545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4" t="str">
        <f>IFERROR(INDEX('G-1 All Habitats'!$AG$3:$AG$15,MATCH(D84,'G-1 All Habitats'!$AF$3:$AF$15,0)),"")</f>
        <v/>
      </c>
      <c r="D84" s="154"/>
      <c r="E84" s="203"/>
      <c r="F84" s="243" t="str">
        <f>IFERROR(INDEX('G-1 All Habitats'!$B$3:$B$129,MATCH(E84,'G-1 All Habitats'!$A$3:$A$129,0)),"")</f>
        <v/>
      </c>
      <c r="G84" s="386"/>
      <c r="H84" s="537" t="str">
        <f>IF(F84="","",VLOOKUP(F84,'G-1 All Habitats'!$B$2:$M$129,10,FALSE))</f>
        <v/>
      </c>
      <c r="I84" s="524" t="str">
        <f>IFERROR(VLOOKUP(H84,'G-1 All Habitats'!$V$3:$W$7,2,FALSE),"")</f>
        <v/>
      </c>
      <c r="J84" s="199"/>
      <c r="K84" s="524" t="str">
        <f>IFERROR(INDEX('G-8 Condition Look up'!$A$3:$H$130,MATCH(F84,'G-8 Condition Look up'!$A$3:$A$130,0),MATCH(J84,'G-8 Condition Look up'!$A$3:$H$3,0)),"")</f>
        <v/>
      </c>
      <c r="L84" s="145"/>
      <c r="M84" s="540" t="str">
        <f>IF(L84="","",IF(VLOOKUP(L84,'G-3 Multipliers'!$L$3:$N$6,2,FALSE)=0,"Spatial Data Missing ⚠",VLOOKUP(L84,'G-3 Multipliers'!$L$3:$N$6,2,FALSE)))</f>
        <v/>
      </c>
      <c r="N84" s="499" t="str">
        <f>IF(L84="","",IF(VLOOKUP(L84,'G-3 Multipliers'!$L$3:$N$6,3,FALSE)=0,"Spatial Data Missing ⚠",VLOOKUP(L84,'G-3 Multipliers'!$L$3:$N$6,3,FALSE)))</f>
        <v/>
      </c>
      <c r="O84" s="498" t="str">
        <f t="shared" si="5"/>
        <v/>
      </c>
      <c r="P84" s="195"/>
      <c r="Q84" s="195"/>
      <c r="R84" s="520" t="str">
        <f t="shared" si="6"/>
        <v/>
      </c>
      <c r="S84" s="544" t="str">
        <f t="shared" si="7"/>
        <v/>
      </c>
      <c r="T84" s="525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9"/>
        <v/>
      </c>
      <c r="W84" s="520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4" t="str">
        <f>IFERROR(IF(E84="","",VLOOKUP(W84, 'G-3 Multipliers'!$P$2:$Q$6,2,FALSE)),"")</f>
        <v/>
      </c>
      <c r="Y84" s="197"/>
      <c r="Z84" s="499" t="str">
        <f>IF(Y84="","",IF(VLOOKUP(Y84,'G-3 Multipliers'!$S$3:$T$9,2,FALSE)=0,"Spatial Data Missing ⚠",VLOOKUP(Y84,'G-3 Multipliers'!$S$3:$T$9,2,FALSE)))</f>
        <v/>
      </c>
      <c r="AA84" s="545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4" t="str">
        <f>IFERROR(INDEX('G-1 All Habitats'!$AG$3:$AG$15,MATCH(D85,'G-1 All Habitats'!$AF$3:$AF$15,0)),"")</f>
        <v/>
      </c>
      <c r="D85" s="154"/>
      <c r="E85" s="203"/>
      <c r="F85" s="243" t="str">
        <f>IFERROR(INDEX('G-1 All Habitats'!$B$3:$B$129,MATCH(E85,'G-1 All Habitats'!$A$3:$A$129,0)),"")</f>
        <v/>
      </c>
      <c r="G85" s="386"/>
      <c r="H85" s="537" t="str">
        <f>IF(F85="","",VLOOKUP(F85,'G-1 All Habitats'!$B$2:$M$129,10,FALSE))</f>
        <v/>
      </c>
      <c r="I85" s="524" t="str">
        <f>IFERROR(VLOOKUP(H85,'G-1 All Habitats'!$V$3:$W$7,2,FALSE),"")</f>
        <v/>
      </c>
      <c r="J85" s="199"/>
      <c r="K85" s="524" t="str">
        <f>IFERROR(INDEX('G-8 Condition Look up'!$A$3:$H$130,MATCH(F85,'G-8 Condition Look up'!$A$3:$A$130,0),MATCH(J85,'G-8 Condition Look up'!$A$3:$H$3,0)),"")</f>
        <v/>
      </c>
      <c r="L85" s="145"/>
      <c r="M85" s="540" t="str">
        <f>IF(L85="","",IF(VLOOKUP(L85,'G-3 Multipliers'!$L$3:$N$6,2,FALSE)=0,"Spatial Data Missing ⚠",VLOOKUP(L85,'G-3 Multipliers'!$L$3:$N$6,2,FALSE)))</f>
        <v/>
      </c>
      <c r="N85" s="499" t="str">
        <f>IF(L85="","",IF(VLOOKUP(L85,'G-3 Multipliers'!$L$3:$N$6,3,FALSE)=0,"Spatial Data Missing ⚠",VLOOKUP(L85,'G-3 Multipliers'!$L$3:$N$6,3,FALSE)))</f>
        <v/>
      </c>
      <c r="O85" s="498" t="str">
        <f t="shared" si="5"/>
        <v/>
      </c>
      <c r="P85" s="195"/>
      <c r="Q85" s="195"/>
      <c r="R85" s="520" t="str">
        <f t="shared" si="6"/>
        <v/>
      </c>
      <c r="S85" s="544" t="str">
        <f t="shared" si="7"/>
        <v/>
      </c>
      <c r="T85" s="525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9"/>
        <v/>
      </c>
      <c r="W85" s="520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4" t="str">
        <f>IFERROR(IF(E85="","",VLOOKUP(W85, 'G-3 Multipliers'!$P$2:$Q$6,2,FALSE)),"")</f>
        <v/>
      </c>
      <c r="Y85" s="197"/>
      <c r="Z85" s="499" t="str">
        <f>IF(Y85="","",IF(VLOOKUP(Y85,'G-3 Multipliers'!$S$3:$T$9,2,FALSE)=0,"Spatial Data Missing ⚠",VLOOKUP(Y85,'G-3 Multipliers'!$S$3:$T$9,2,FALSE)))</f>
        <v/>
      </c>
      <c r="AA85" s="545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4" t="str">
        <f>IFERROR(INDEX('G-1 All Habitats'!$AG$3:$AG$15,MATCH(D86,'G-1 All Habitats'!$AF$3:$AF$15,0)),"")</f>
        <v/>
      </c>
      <c r="D86" s="154"/>
      <c r="E86" s="203"/>
      <c r="F86" s="243" t="str">
        <f>IFERROR(INDEX('G-1 All Habitats'!$B$3:$B$129,MATCH(E86,'G-1 All Habitats'!$A$3:$A$129,0)),"")</f>
        <v/>
      </c>
      <c r="G86" s="386"/>
      <c r="H86" s="537" t="str">
        <f>IF(F86="","",VLOOKUP(F86,'G-1 All Habitats'!$B$2:$M$129,10,FALSE))</f>
        <v/>
      </c>
      <c r="I86" s="524" t="str">
        <f>IFERROR(VLOOKUP(H86,'G-1 All Habitats'!$V$3:$W$7,2,FALSE),"")</f>
        <v/>
      </c>
      <c r="J86" s="199"/>
      <c r="K86" s="524" t="str">
        <f>IFERROR(INDEX('G-8 Condition Look up'!$A$3:$H$130,MATCH(F86,'G-8 Condition Look up'!$A$3:$A$130,0),MATCH(J86,'G-8 Condition Look up'!$A$3:$H$3,0)),"")</f>
        <v/>
      </c>
      <c r="L86" s="145"/>
      <c r="M86" s="540" t="str">
        <f>IF(L86="","",IF(VLOOKUP(L86,'G-3 Multipliers'!$L$3:$N$6,2,FALSE)=0,"Spatial Data Missing ⚠",VLOOKUP(L86,'G-3 Multipliers'!$L$3:$N$6,2,FALSE)))</f>
        <v/>
      </c>
      <c r="N86" s="499" t="str">
        <f>IF(L86="","",IF(VLOOKUP(L86,'G-3 Multipliers'!$L$3:$N$6,3,FALSE)=0,"Spatial Data Missing ⚠",VLOOKUP(L86,'G-3 Multipliers'!$L$3:$N$6,3,FALSE)))</f>
        <v/>
      </c>
      <c r="O86" s="498" t="str">
        <f t="shared" si="5"/>
        <v/>
      </c>
      <c r="P86" s="195"/>
      <c r="Q86" s="195"/>
      <c r="R86" s="520" t="str">
        <f t="shared" si="6"/>
        <v/>
      </c>
      <c r="S86" s="544" t="str">
        <f t="shared" si="7"/>
        <v/>
      </c>
      <c r="T86" s="525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9"/>
        <v/>
      </c>
      <c r="W86" s="520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4" t="str">
        <f>IFERROR(IF(E86="","",VLOOKUP(W86, 'G-3 Multipliers'!$P$2:$Q$6,2,FALSE)),"")</f>
        <v/>
      </c>
      <c r="Y86" s="197"/>
      <c r="Z86" s="499" t="str">
        <f>IF(Y86="","",IF(VLOOKUP(Y86,'G-3 Multipliers'!$S$3:$T$9,2,FALSE)=0,"Spatial Data Missing ⚠",VLOOKUP(Y86,'G-3 Multipliers'!$S$3:$T$9,2,FALSE)))</f>
        <v/>
      </c>
      <c r="AA86" s="545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4" t="str">
        <f>IFERROR(INDEX('G-1 All Habitats'!$AG$3:$AG$15,MATCH(D87,'G-1 All Habitats'!$AF$3:$AF$15,0)),"")</f>
        <v/>
      </c>
      <c r="D87" s="154"/>
      <c r="E87" s="203"/>
      <c r="F87" s="243" t="str">
        <f>IFERROR(INDEX('G-1 All Habitats'!$B$3:$B$129,MATCH(E87,'G-1 All Habitats'!$A$3:$A$129,0)),"")</f>
        <v/>
      </c>
      <c r="G87" s="386"/>
      <c r="H87" s="537" t="str">
        <f>IF(F87="","",VLOOKUP(F87,'G-1 All Habitats'!$B$2:$M$129,10,FALSE))</f>
        <v/>
      </c>
      <c r="I87" s="524" t="str">
        <f>IFERROR(VLOOKUP(H87,'G-1 All Habitats'!$V$3:$W$7,2,FALSE),"")</f>
        <v/>
      </c>
      <c r="J87" s="199"/>
      <c r="K87" s="524" t="str">
        <f>IFERROR(INDEX('G-8 Condition Look up'!$A$3:$H$130,MATCH(F87,'G-8 Condition Look up'!$A$3:$A$130,0),MATCH(J87,'G-8 Condition Look up'!$A$3:$H$3,0)),"")</f>
        <v/>
      </c>
      <c r="L87" s="145"/>
      <c r="M87" s="540" t="str">
        <f>IF(L87="","",IF(VLOOKUP(L87,'G-3 Multipliers'!$L$3:$N$6,2,FALSE)=0,"Spatial Data Missing ⚠",VLOOKUP(L87,'G-3 Multipliers'!$L$3:$N$6,2,FALSE)))</f>
        <v/>
      </c>
      <c r="N87" s="499" t="str">
        <f>IF(L87="","",IF(VLOOKUP(L87,'G-3 Multipliers'!$L$3:$N$6,3,FALSE)=0,"Spatial Data Missing ⚠",VLOOKUP(L87,'G-3 Multipliers'!$L$3:$N$6,3,FALSE)))</f>
        <v/>
      </c>
      <c r="O87" s="498" t="str">
        <f t="shared" si="5"/>
        <v/>
      </c>
      <c r="P87" s="195"/>
      <c r="Q87" s="195"/>
      <c r="R87" s="520" t="str">
        <f t="shared" si="6"/>
        <v/>
      </c>
      <c r="S87" s="544" t="str">
        <f t="shared" si="7"/>
        <v/>
      </c>
      <c r="T87" s="525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9"/>
        <v/>
      </c>
      <c r="W87" s="520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4" t="str">
        <f>IFERROR(IF(E87="","",VLOOKUP(W87, 'G-3 Multipliers'!$P$2:$Q$6,2,FALSE)),"")</f>
        <v/>
      </c>
      <c r="Y87" s="197"/>
      <c r="Z87" s="499" t="str">
        <f>IF(Y87="","",IF(VLOOKUP(Y87,'G-3 Multipliers'!$S$3:$T$9,2,FALSE)=0,"Spatial Data Missing ⚠",VLOOKUP(Y87,'G-3 Multipliers'!$S$3:$T$9,2,FALSE)))</f>
        <v/>
      </c>
      <c r="AA87" s="545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4" t="str">
        <f>IFERROR(INDEX('G-1 All Habitats'!$AG$3:$AG$15,MATCH(D88,'G-1 All Habitats'!$AF$3:$AF$15,0)),"")</f>
        <v/>
      </c>
      <c r="D88" s="154"/>
      <c r="E88" s="203"/>
      <c r="F88" s="243" t="str">
        <f>IFERROR(INDEX('G-1 All Habitats'!$B$3:$B$129,MATCH(E88,'G-1 All Habitats'!$A$3:$A$129,0)),"")</f>
        <v/>
      </c>
      <c r="G88" s="386"/>
      <c r="H88" s="537" t="str">
        <f>IF(F88="","",VLOOKUP(F88,'G-1 All Habitats'!$B$2:$M$129,10,FALSE))</f>
        <v/>
      </c>
      <c r="I88" s="524" t="str">
        <f>IFERROR(VLOOKUP(H88,'G-1 All Habitats'!$V$3:$W$7,2,FALSE),"")</f>
        <v/>
      </c>
      <c r="J88" s="199"/>
      <c r="K88" s="524" t="str">
        <f>IFERROR(INDEX('G-8 Condition Look up'!$A$3:$H$130,MATCH(F88,'G-8 Condition Look up'!$A$3:$A$130,0),MATCH(J88,'G-8 Condition Look up'!$A$3:$H$3,0)),"")</f>
        <v/>
      </c>
      <c r="L88" s="145"/>
      <c r="M88" s="540" t="str">
        <f>IF(L88="","",IF(VLOOKUP(L88,'G-3 Multipliers'!$L$3:$N$6,2,FALSE)=0,"Spatial Data Missing ⚠",VLOOKUP(L88,'G-3 Multipliers'!$L$3:$N$6,2,FALSE)))</f>
        <v/>
      </c>
      <c r="N88" s="499" t="str">
        <f>IF(L88="","",IF(VLOOKUP(L88,'G-3 Multipliers'!$L$3:$N$6,3,FALSE)=0,"Spatial Data Missing ⚠",VLOOKUP(L88,'G-3 Multipliers'!$L$3:$N$6,3,FALSE)))</f>
        <v/>
      </c>
      <c r="O88" s="498" t="str">
        <f t="shared" si="5"/>
        <v/>
      </c>
      <c r="P88" s="195"/>
      <c r="Q88" s="195"/>
      <c r="R88" s="520" t="str">
        <f t="shared" si="6"/>
        <v/>
      </c>
      <c r="S88" s="544" t="str">
        <f t="shared" si="7"/>
        <v/>
      </c>
      <c r="T88" s="525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9"/>
        <v/>
      </c>
      <c r="W88" s="520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4" t="str">
        <f>IFERROR(IF(E88="","",VLOOKUP(W88, 'G-3 Multipliers'!$P$2:$Q$6,2,FALSE)),"")</f>
        <v/>
      </c>
      <c r="Y88" s="197"/>
      <c r="Z88" s="499" t="str">
        <f>IF(Y88="","",IF(VLOOKUP(Y88,'G-3 Multipliers'!$S$3:$T$9,2,FALSE)=0,"Spatial Data Missing ⚠",VLOOKUP(Y88,'G-3 Multipliers'!$S$3:$T$9,2,FALSE)))</f>
        <v/>
      </c>
      <c r="AA88" s="545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4" t="str">
        <f>IFERROR(INDEX('G-1 All Habitats'!$AG$3:$AG$15,MATCH(D89,'G-1 All Habitats'!$AF$3:$AF$15,0)),"")</f>
        <v/>
      </c>
      <c r="D89" s="154"/>
      <c r="E89" s="203"/>
      <c r="F89" s="243" t="str">
        <f>IFERROR(INDEX('G-1 All Habitats'!$B$3:$B$129,MATCH(E89,'G-1 All Habitats'!$A$3:$A$129,0)),"")</f>
        <v/>
      </c>
      <c r="G89" s="386"/>
      <c r="H89" s="537" t="str">
        <f>IF(F89="","",VLOOKUP(F89,'G-1 All Habitats'!$B$2:$M$129,10,FALSE))</f>
        <v/>
      </c>
      <c r="I89" s="524" t="str">
        <f>IFERROR(VLOOKUP(H89,'G-1 All Habitats'!$V$3:$W$7,2,FALSE),"")</f>
        <v/>
      </c>
      <c r="J89" s="199"/>
      <c r="K89" s="524" t="str">
        <f>IFERROR(INDEX('G-8 Condition Look up'!$A$3:$H$130,MATCH(F89,'G-8 Condition Look up'!$A$3:$A$130,0),MATCH(J89,'G-8 Condition Look up'!$A$3:$H$3,0)),"")</f>
        <v/>
      </c>
      <c r="L89" s="145"/>
      <c r="M89" s="540" t="str">
        <f>IF(L89="","",IF(VLOOKUP(L89,'G-3 Multipliers'!$L$3:$N$6,2,FALSE)=0,"Spatial Data Missing ⚠",VLOOKUP(L89,'G-3 Multipliers'!$L$3:$N$6,2,FALSE)))</f>
        <v/>
      </c>
      <c r="N89" s="499" t="str">
        <f>IF(L89="","",IF(VLOOKUP(L89,'G-3 Multipliers'!$L$3:$N$6,3,FALSE)=0,"Spatial Data Missing ⚠",VLOOKUP(L89,'G-3 Multipliers'!$L$3:$N$6,3,FALSE)))</f>
        <v/>
      </c>
      <c r="O89" s="498" t="str">
        <f t="shared" si="5"/>
        <v/>
      </c>
      <c r="P89" s="195"/>
      <c r="Q89" s="195"/>
      <c r="R89" s="520" t="str">
        <f t="shared" si="6"/>
        <v/>
      </c>
      <c r="S89" s="544" t="str">
        <f t="shared" si="7"/>
        <v/>
      </c>
      <c r="T89" s="525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9"/>
        <v/>
      </c>
      <c r="W89" s="520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4" t="str">
        <f>IFERROR(IF(E89="","",VLOOKUP(W89, 'G-3 Multipliers'!$P$2:$Q$6,2,FALSE)),"")</f>
        <v/>
      </c>
      <c r="Y89" s="197"/>
      <c r="Z89" s="499" t="str">
        <f>IF(Y89="","",IF(VLOOKUP(Y89,'G-3 Multipliers'!$S$3:$T$9,2,FALSE)=0,"Spatial Data Missing ⚠",VLOOKUP(Y89,'G-3 Multipliers'!$S$3:$T$9,2,FALSE)))</f>
        <v/>
      </c>
      <c r="AA89" s="545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4" t="str">
        <f>IFERROR(INDEX('G-1 All Habitats'!$AG$3:$AG$15,MATCH(D90,'G-1 All Habitats'!$AF$3:$AF$15,0)),"")</f>
        <v/>
      </c>
      <c r="D90" s="154"/>
      <c r="E90" s="203"/>
      <c r="F90" s="243" t="str">
        <f>IFERROR(INDEX('G-1 All Habitats'!$B$3:$B$129,MATCH(E90,'G-1 All Habitats'!$A$3:$A$129,0)),"")</f>
        <v/>
      </c>
      <c r="G90" s="386"/>
      <c r="H90" s="537" t="str">
        <f>IF(F90="","",VLOOKUP(F90,'G-1 All Habitats'!$B$2:$M$129,10,FALSE))</f>
        <v/>
      </c>
      <c r="I90" s="524" t="str">
        <f>IFERROR(VLOOKUP(H90,'G-1 All Habitats'!$V$3:$W$7,2,FALSE),"")</f>
        <v/>
      </c>
      <c r="J90" s="199"/>
      <c r="K90" s="524" t="str">
        <f>IFERROR(INDEX('G-8 Condition Look up'!$A$3:$H$130,MATCH(F90,'G-8 Condition Look up'!$A$3:$A$130,0),MATCH(J90,'G-8 Condition Look up'!$A$3:$H$3,0)),"")</f>
        <v/>
      </c>
      <c r="L90" s="145"/>
      <c r="M90" s="540" t="str">
        <f>IF(L90="","",IF(VLOOKUP(L90,'G-3 Multipliers'!$L$3:$N$6,2,FALSE)=0,"Spatial Data Missing ⚠",VLOOKUP(L90,'G-3 Multipliers'!$L$3:$N$6,2,FALSE)))</f>
        <v/>
      </c>
      <c r="N90" s="499" t="str">
        <f>IF(L90="","",IF(VLOOKUP(L90,'G-3 Multipliers'!$L$3:$N$6,3,FALSE)=0,"Spatial Data Missing ⚠",VLOOKUP(L90,'G-3 Multipliers'!$L$3:$N$6,3,FALSE)))</f>
        <v/>
      </c>
      <c r="O90" s="498" t="str">
        <f t="shared" si="5"/>
        <v/>
      </c>
      <c r="P90" s="195"/>
      <c r="Q90" s="195"/>
      <c r="R90" s="520" t="str">
        <f t="shared" si="6"/>
        <v/>
      </c>
      <c r="S90" s="544" t="str">
        <f t="shared" si="7"/>
        <v/>
      </c>
      <c r="T90" s="525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9"/>
        <v/>
      </c>
      <c r="W90" s="520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4" t="str">
        <f>IFERROR(IF(E90="","",VLOOKUP(W90, 'G-3 Multipliers'!$P$2:$Q$6,2,FALSE)),"")</f>
        <v/>
      </c>
      <c r="Y90" s="197"/>
      <c r="Z90" s="499" t="str">
        <f>IF(Y90="","",IF(VLOOKUP(Y90,'G-3 Multipliers'!$S$3:$T$9,2,FALSE)=0,"Spatial Data Missing ⚠",VLOOKUP(Y90,'G-3 Multipliers'!$S$3:$T$9,2,FALSE)))</f>
        <v/>
      </c>
      <c r="AA90" s="545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4" t="str">
        <f>IFERROR(INDEX('G-1 All Habitats'!$AG$3:$AG$15,MATCH(D91,'G-1 All Habitats'!$AF$3:$AF$15,0)),"")</f>
        <v/>
      </c>
      <c r="D91" s="154"/>
      <c r="E91" s="203"/>
      <c r="F91" s="243" t="str">
        <f>IFERROR(INDEX('G-1 All Habitats'!$B$3:$B$129,MATCH(E91,'G-1 All Habitats'!$A$3:$A$129,0)),"")</f>
        <v/>
      </c>
      <c r="G91" s="386"/>
      <c r="H91" s="537" t="str">
        <f>IF(F91="","",VLOOKUP(F91,'G-1 All Habitats'!$B$2:$M$129,10,FALSE))</f>
        <v/>
      </c>
      <c r="I91" s="524" t="str">
        <f>IFERROR(VLOOKUP(H91,'G-1 All Habitats'!$V$3:$W$7,2,FALSE),"")</f>
        <v/>
      </c>
      <c r="J91" s="199"/>
      <c r="K91" s="524" t="str">
        <f>IFERROR(INDEX('G-8 Condition Look up'!$A$3:$H$130,MATCH(F91,'G-8 Condition Look up'!$A$3:$A$130,0),MATCH(J91,'G-8 Condition Look up'!$A$3:$H$3,0)),"")</f>
        <v/>
      </c>
      <c r="L91" s="145"/>
      <c r="M91" s="540" t="str">
        <f>IF(L91="","",IF(VLOOKUP(L91,'G-3 Multipliers'!$L$3:$N$6,2,FALSE)=0,"Spatial Data Missing ⚠",VLOOKUP(L91,'G-3 Multipliers'!$L$3:$N$6,2,FALSE)))</f>
        <v/>
      </c>
      <c r="N91" s="499" t="str">
        <f>IF(L91="","",IF(VLOOKUP(L91,'G-3 Multipliers'!$L$3:$N$6,3,FALSE)=0,"Spatial Data Missing ⚠",VLOOKUP(L91,'G-3 Multipliers'!$L$3:$N$6,3,FALSE)))</f>
        <v/>
      </c>
      <c r="O91" s="498" t="str">
        <f t="shared" si="5"/>
        <v/>
      </c>
      <c r="P91" s="195"/>
      <c r="Q91" s="195"/>
      <c r="R91" s="520" t="str">
        <f t="shared" si="6"/>
        <v/>
      </c>
      <c r="S91" s="544" t="str">
        <f t="shared" si="7"/>
        <v/>
      </c>
      <c r="T91" s="525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9"/>
        <v/>
      </c>
      <c r="W91" s="520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4" t="str">
        <f>IFERROR(IF(E91="","",VLOOKUP(W91, 'G-3 Multipliers'!$P$2:$Q$6,2,FALSE)),"")</f>
        <v/>
      </c>
      <c r="Y91" s="197"/>
      <c r="Z91" s="499" t="str">
        <f>IF(Y91="","",IF(VLOOKUP(Y91,'G-3 Multipliers'!$S$3:$T$9,2,FALSE)=0,"Spatial Data Missing ⚠",VLOOKUP(Y91,'G-3 Multipliers'!$S$3:$T$9,2,FALSE)))</f>
        <v/>
      </c>
      <c r="AA91" s="545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4" t="str">
        <f>IFERROR(INDEX('G-1 All Habitats'!$AG$3:$AG$15,MATCH(D92,'G-1 All Habitats'!$AF$3:$AF$15,0)),"")</f>
        <v/>
      </c>
      <c r="D92" s="154"/>
      <c r="E92" s="203"/>
      <c r="F92" s="243" t="str">
        <f>IFERROR(INDEX('G-1 All Habitats'!$B$3:$B$129,MATCH(E92,'G-1 All Habitats'!$A$3:$A$129,0)),"")</f>
        <v/>
      </c>
      <c r="G92" s="386"/>
      <c r="H92" s="537" t="str">
        <f>IF(F92="","",VLOOKUP(F92,'G-1 All Habitats'!$B$2:$M$129,10,FALSE))</f>
        <v/>
      </c>
      <c r="I92" s="524" t="str">
        <f>IFERROR(VLOOKUP(H92,'G-1 All Habitats'!$V$3:$W$7,2,FALSE),"")</f>
        <v/>
      </c>
      <c r="J92" s="199"/>
      <c r="K92" s="524" t="str">
        <f>IFERROR(INDEX('G-8 Condition Look up'!$A$3:$H$130,MATCH(F92,'G-8 Condition Look up'!$A$3:$A$130,0),MATCH(J92,'G-8 Condition Look up'!$A$3:$H$3,0)),"")</f>
        <v/>
      </c>
      <c r="L92" s="145"/>
      <c r="M92" s="540" t="str">
        <f>IF(L92="","",IF(VLOOKUP(L92,'G-3 Multipliers'!$L$3:$N$6,2,FALSE)=0,"Spatial Data Missing ⚠",VLOOKUP(L92,'G-3 Multipliers'!$L$3:$N$6,2,FALSE)))</f>
        <v/>
      </c>
      <c r="N92" s="499" t="str">
        <f>IF(L92="","",IF(VLOOKUP(L92,'G-3 Multipliers'!$L$3:$N$6,3,FALSE)=0,"Spatial Data Missing ⚠",VLOOKUP(L92,'G-3 Multipliers'!$L$3:$N$6,3,FALSE)))</f>
        <v/>
      </c>
      <c r="O92" s="498" t="str">
        <f t="shared" si="5"/>
        <v/>
      </c>
      <c r="P92" s="195"/>
      <c r="Q92" s="195"/>
      <c r="R92" s="520" t="str">
        <f t="shared" si="6"/>
        <v/>
      </c>
      <c r="S92" s="544" t="str">
        <f t="shared" si="7"/>
        <v/>
      </c>
      <c r="T92" s="525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9"/>
        <v/>
      </c>
      <c r="W92" s="520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4" t="str">
        <f>IFERROR(IF(E92="","",VLOOKUP(W92, 'G-3 Multipliers'!$P$2:$Q$6,2,FALSE)),"")</f>
        <v/>
      </c>
      <c r="Y92" s="197"/>
      <c r="Z92" s="499" t="str">
        <f>IF(Y92="","",IF(VLOOKUP(Y92,'G-3 Multipliers'!$S$3:$T$9,2,FALSE)=0,"Spatial Data Missing ⚠",VLOOKUP(Y92,'G-3 Multipliers'!$S$3:$T$9,2,FALSE)))</f>
        <v/>
      </c>
      <c r="AA92" s="545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4" t="str">
        <f>IFERROR(INDEX('G-1 All Habitats'!$AG$3:$AG$15,MATCH(D93,'G-1 All Habitats'!$AF$3:$AF$15,0)),"")</f>
        <v/>
      </c>
      <c r="D93" s="154"/>
      <c r="E93" s="203"/>
      <c r="F93" s="243" t="str">
        <f>IFERROR(INDEX('G-1 All Habitats'!$B$3:$B$129,MATCH(E93,'G-1 All Habitats'!$A$3:$A$129,0)),"")</f>
        <v/>
      </c>
      <c r="G93" s="386"/>
      <c r="H93" s="537" t="str">
        <f>IF(F93="","",VLOOKUP(F93,'G-1 All Habitats'!$B$2:$M$129,10,FALSE))</f>
        <v/>
      </c>
      <c r="I93" s="524" t="str">
        <f>IFERROR(VLOOKUP(H93,'G-1 All Habitats'!$V$3:$W$7,2,FALSE),"")</f>
        <v/>
      </c>
      <c r="J93" s="199"/>
      <c r="K93" s="524" t="str">
        <f>IFERROR(INDEX('G-8 Condition Look up'!$A$3:$H$130,MATCH(F93,'G-8 Condition Look up'!$A$3:$A$130,0),MATCH(J93,'G-8 Condition Look up'!$A$3:$H$3,0)),"")</f>
        <v/>
      </c>
      <c r="L93" s="145"/>
      <c r="M93" s="540" t="str">
        <f>IF(L93="","",IF(VLOOKUP(L93,'G-3 Multipliers'!$L$3:$N$6,2,FALSE)=0,"Spatial Data Missing ⚠",VLOOKUP(L93,'G-3 Multipliers'!$L$3:$N$6,2,FALSE)))</f>
        <v/>
      </c>
      <c r="N93" s="499" t="str">
        <f>IF(L93="","",IF(VLOOKUP(L93,'G-3 Multipliers'!$L$3:$N$6,3,FALSE)=0,"Spatial Data Missing ⚠",VLOOKUP(L93,'G-3 Multipliers'!$L$3:$N$6,3,FALSE)))</f>
        <v/>
      </c>
      <c r="O93" s="498" t="str">
        <f t="shared" si="5"/>
        <v/>
      </c>
      <c r="P93" s="195"/>
      <c r="Q93" s="195"/>
      <c r="R93" s="520" t="str">
        <f t="shared" si="6"/>
        <v/>
      </c>
      <c r="S93" s="544" t="str">
        <f t="shared" si="7"/>
        <v/>
      </c>
      <c r="T93" s="525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9"/>
        <v/>
      </c>
      <c r="W93" s="520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4" t="str">
        <f>IFERROR(IF(E93="","",VLOOKUP(W93, 'G-3 Multipliers'!$P$2:$Q$6,2,FALSE)),"")</f>
        <v/>
      </c>
      <c r="Y93" s="197"/>
      <c r="Z93" s="499" t="str">
        <f>IF(Y93="","",IF(VLOOKUP(Y93,'G-3 Multipliers'!$S$3:$T$9,2,FALSE)=0,"Spatial Data Missing ⚠",VLOOKUP(Y93,'G-3 Multipliers'!$S$3:$T$9,2,FALSE)))</f>
        <v/>
      </c>
      <c r="AA93" s="545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4" t="str">
        <f>IFERROR(INDEX('G-1 All Habitats'!$AG$3:$AG$15,MATCH(D94,'G-1 All Habitats'!$AF$3:$AF$15,0)),"")</f>
        <v/>
      </c>
      <c r="D94" s="154"/>
      <c r="E94" s="203"/>
      <c r="F94" s="243" t="str">
        <f>IFERROR(INDEX('G-1 All Habitats'!$B$3:$B$129,MATCH(E94,'G-1 All Habitats'!$A$3:$A$129,0)),"")</f>
        <v/>
      </c>
      <c r="G94" s="386"/>
      <c r="H94" s="537" t="str">
        <f>IF(F94="","",VLOOKUP(F94,'G-1 All Habitats'!$B$2:$M$129,10,FALSE))</f>
        <v/>
      </c>
      <c r="I94" s="524" t="str">
        <f>IFERROR(VLOOKUP(H94,'G-1 All Habitats'!$V$3:$W$7,2,FALSE),"")</f>
        <v/>
      </c>
      <c r="J94" s="199"/>
      <c r="K94" s="524" t="str">
        <f>IFERROR(INDEX('G-8 Condition Look up'!$A$3:$H$130,MATCH(F94,'G-8 Condition Look up'!$A$3:$A$130,0),MATCH(J94,'G-8 Condition Look up'!$A$3:$H$3,0)),"")</f>
        <v/>
      </c>
      <c r="L94" s="145"/>
      <c r="M94" s="540" t="str">
        <f>IF(L94="","",IF(VLOOKUP(L94,'G-3 Multipliers'!$L$3:$N$6,2,FALSE)=0,"Spatial Data Missing ⚠",VLOOKUP(L94,'G-3 Multipliers'!$L$3:$N$6,2,FALSE)))</f>
        <v/>
      </c>
      <c r="N94" s="499" t="str">
        <f>IF(L94="","",IF(VLOOKUP(L94,'G-3 Multipliers'!$L$3:$N$6,3,FALSE)=0,"Spatial Data Missing ⚠",VLOOKUP(L94,'G-3 Multipliers'!$L$3:$N$6,3,FALSE)))</f>
        <v/>
      </c>
      <c r="O94" s="498" t="str">
        <f t="shared" si="5"/>
        <v/>
      </c>
      <c r="P94" s="195"/>
      <c r="Q94" s="195"/>
      <c r="R94" s="520" t="str">
        <f t="shared" si="6"/>
        <v/>
      </c>
      <c r="S94" s="544" t="str">
        <f t="shared" si="7"/>
        <v/>
      </c>
      <c r="T94" s="525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9"/>
        <v/>
      </c>
      <c r="W94" s="520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4" t="str">
        <f>IFERROR(IF(E94="","",VLOOKUP(W94, 'G-3 Multipliers'!$P$2:$Q$6,2,FALSE)),"")</f>
        <v/>
      </c>
      <c r="Y94" s="197"/>
      <c r="Z94" s="499" t="str">
        <f>IF(Y94="","",IF(VLOOKUP(Y94,'G-3 Multipliers'!$S$3:$T$9,2,FALSE)=0,"Spatial Data Missing ⚠",VLOOKUP(Y94,'G-3 Multipliers'!$S$3:$T$9,2,FALSE)))</f>
        <v/>
      </c>
      <c r="AA94" s="545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4" t="str">
        <f>IFERROR(INDEX('G-1 All Habitats'!$AG$3:$AG$15,MATCH(D95,'G-1 All Habitats'!$AF$3:$AF$15,0)),"")</f>
        <v/>
      </c>
      <c r="D95" s="154"/>
      <c r="E95" s="203"/>
      <c r="F95" s="243" t="str">
        <f>IFERROR(INDEX('G-1 All Habitats'!$B$3:$B$129,MATCH(E95,'G-1 All Habitats'!$A$3:$A$129,0)),"")</f>
        <v/>
      </c>
      <c r="G95" s="386"/>
      <c r="H95" s="537" t="str">
        <f>IF(F95="","",VLOOKUP(F95,'G-1 All Habitats'!$B$2:$M$129,10,FALSE))</f>
        <v/>
      </c>
      <c r="I95" s="524" t="str">
        <f>IFERROR(VLOOKUP(H95,'G-1 All Habitats'!$V$3:$W$7,2,FALSE),"")</f>
        <v/>
      </c>
      <c r="J95" s="199"/>
      <c r="K95" s="524" t="str">
        <f>IFERROR(INDEX('G-8 Condition Look up'!$A$3:$H$130,MATCH(F95,'G-8 Condition Look up'!$A$3:$A$130,0),MATCH(J95,'G-8 Condition Look up'!$A$3:$H$3,0)),"")</f>
        <v/>
      </c>
      <c r="L95" s="145"/>
      <c r="M95" s="540" t="str">
        <f>IF(L95="","",IF(VLOOKUP(L95,'G-3 Multipliers'!$L$3:$N$6,2,FALSE)=0,"Spatial Data Missing ⚠",VLOOKUP(L95,'G-3 Multipliers'!$L$3:$N$6,2,FALSE)))</f>
        <v/>
      </c>
      <c r="N95" s="499" t="str">
        <f>IF(L95="","",IF(VLOOKUP(L95,'G-3 Multipliers'!$L$3:$N$6,3,FALSE)=0,"Spatial Data Missing ⚠",VLOOKUP(L95,'G-3 Multipliers'!$L$3:$N$6,3,FALSE)))</f>
        <v/>
      </c>
      <c r="O95" s="498" t="str">
        <f t="shared" si="5"/>
        <v/>
      </c>
      <c r="P95" s="195"/>
      <c r="Q95" s="195"/>
      <c r="R95" s="520" t="str">
        <f t="shared" si="6"/>
        <v/>
      </c>
      <c r="S95" s="544" t="str">
        <f t="shared" si="7"/>
        <v/>
      </c>
      <c r="T95" s="525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9"/>
        <v/>
      </c>
      <c r="W95" s="520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4" t="str">
        <f>IFERROR(IF(E95="","",VLOOKUP(W95, 'G-3 Multipliers'!$P$2:$Q$6,2,FALSE)),"")</f>
        <v/>
      </c>
      <c r="Y95" s="197"/>
      <c r="Z95" s="499" t="str">
        <f>IF(Y95="","",IF(VLOOKUP(Y95,'G-3 Multipliers'!$S$3:$T$9,2,FALSE)=0,"Spatial Data Missing ⚠",VLOOKUP(Y95,'G-3 Multipliers'!$S$3:$T$9,2,FALSE)))</f>
        <v/>
      </c>
      <c r="AA95" s="545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4" t="str">
        <f>IFERROR(INDEX('G-1 All Habitats'!$AG$3:$AG$15,MATCH(D96,'G-1 All Habitats'!$AF$3:$AF$15,0)),"")</f>
        <v/>
      </c>
      <c r="D96" s="154"/>
      <c r="E96" s="203"/>
      <c r="F96" s="243" t="str">
        <f>IFERROR(INDEX('G-1 All Habitats'!$B$3:$B$129,MATCH(E96,'G-1 All Habitats'!$A$3:$A$129,0)),"")</f>
        <v/>
      </c>
      <c r="G96" s="386"/>
      <c r="H96" s="537" t="str">
        <f>IF(F96="","",VLOOKUP(F96,'G-1 All Habitats'!$B$2:$M$129,10,FALSE))</f>
        <v/>
      </c>
      <c r="I96" s="524" t="str">
        <f>IFERROR(VLOOKUP(H96,'G-1 All Habitats'!$V$3:$W$7,2,FALSE),"")</f>
        <v/>
      </c>
      <c r="J96" s="199"/>
      <c r="K96" s="524" t="str">
        <f>IFERROR(INDEX('G-8 Condition Look up'!$A$3:$H$130,MATCH(F96,'G-8 Condition Look up'!$A$3:$A$130,0),MATCH(J96,'G-8 Condition Look up'!$A$3:$H$3,0)),"")</f>
        <v/>
      </c>
      <c r="L96" s="145"/>
      <c r="M96" s="540" t="str">
        <f>IF(L96="","",IF(VLOOKUP(L96,'G-3 Multipliers'!$L$3:$N$6,2,FALSE)=0,"Spatial Data Missing ⚠",VLOOKUP(L96,'G-3 Multipliers'!$L$3:$N$6,2,FALSE)))</f>
        <v/>
      </c>
      <c r="N96" s="499" t="str">
        <f>IF(L96="","",IF(VLOOKUP(L96,'G-3 Multipliers'!$L$3:$N$6,3,FALSE)=0,"Spatial Data Missing ⚠",VLOOKUP(L96,'G-3 Multipliers'!$L$3:$N$6,3,FALSE)))</f>
        <v/>
      </c>
      <c r="O96" s="498" t="str">
        <f t="shared" si="5"/>
        <v/>
      </c>
      <c r="P96" s="195"/>
      <c r="Q96" s="195"/>
      <c r="R96" s="520" t="str">
        <f t="shared" si="6"/>
        <v/>
      </c>
      <c r="S96" s="544" t="str">
        <f t="shared" si="7"/>
        <v/>
      </c>
      <c r="T96" s="525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9"/>
        <v/>
      </c>
      <c r="W96" s="520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4" t="str">
        <f>IFERROR(IF(E96="","",VLOOKUP(W96, 'G-3 Multipliers'!$P$2:$Q$6,2,FALSE)),"")</f>
        <v/>
      </c>
      <c r="Y96" s="197"/>
      <c r="Z96" s="499" t="str">
        <f>IF(Y96="","",IF(VLOOKUP(Y96,'G-3 Multipliers'!$S$3:$T$9,2,FALSE)=0,"Spatial Data Missing ⚠",VLOOKUP(Y96,'G-3 Multipliers'!$S$3:$T$9,2,FALSE)))</f>
        <v/>
      </c>
      <c r="AA96" s="545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4" t="str">
        <f>IFERROR(INDEX('G-1 All Habitats'!$AG$3:$AG$15,MATCH(D97,'G-1 All Habitats'!$AF$3:$AF$15,0)),"")</f>
        <v/>
      </c>
      <c r="D97" s="154"/>
      <c r="E97" s="203"/>
      <c r="F97" s="243" t="str">
        <f>IFERROR(INDEX('G-1 All Habitats'!$B$3:$B$129,MATCH(E97,'G-1 All Habitats'!$A$3:$A$129,0)),"")</f>
        <v/>
      </c>
      <c r="G97" s="386"/>
      <c r="H97" s="537" t="str">
        <f>IF(F97="","",VLOOKUP(F97,'G-1 All Habitats'!$B$2:$M$129,10,FALSE))</f>
        <v/>
      </c>
      <c r="I97" s="524" t="str">
        <f>IFERROR(VLOOKUP(H97,'G-1 All Habitats'!$V$3:$W$7,2,FALSE),"")</f>
        <v/>
      </c>
      <c r="J97" s="199"/>
      <c r="K97" s="524" t="str">
        <f>IFERROR(INDEX('G-8 Condition Look up'!$A$3:$H$130,MATCH(F97,'G-8 Condition Look up'!$A$3:$A$130,0),MATCH(J97,'G-8 Condition Look up'!$A$3:$H$3,0)),"")</f>
        <v/>
      </c>
      <c r="L97" s="145"/>
      <c r="M97" s="540" t="str">
        <f>IF(L97="","",IF(VLOOKUP(L97,'G-3 Multipliers'!$L$3:$N$6,2,FALSE)=0,"Spatial Data Missing ⚠",VLOOKUP(L97,'G-3 Multipliers'!$L$3:$N$6,2,FALSE)))</f>
        <v/>
      </c>
      <c r="N97" s="499" t="str">
        <f>IF(L97="","",IF(VLOOKUP(L97,'G-3 Multipliers'!$L$3:$N$6,3,FALSE)=0,"Spatial Data Missing ⚠",VLOOKUP(L97,'G-3 Multipliers'!$L$3:$N$6,3,FALSE)))</f>
        <v/>
      </c>
      <c r="O97" s="498" t="str">
        <f t="shared" si="5"/>
        <v/>
      </c>
      <c r="P97" s="195"/>
      <c r="Q97" s="195"/>
      <c r="R97" s="520" t="str">
        <f t="shared" si="6"/>
        <v/>
      </c>
      <c r="S97" s="544" t="str">
        <f t="shared" si="7"/>
        <v/>
      </c>
      <c r="T97" s="525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9"/>
        <v/>
      </c>
      <c r="W97" s="520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4" t="str">
        <f>IFERROR(IF(E97="","",VLOOKUP(W97, 'G-3 Multipliers'!$P$2:$Q$6,2,FALSE)),"")</f>
        <v/>
      </c>
      <c r="Y97" s="197"/>
      <c r="Z97" s="499" t="str">
        <f>IF(Y97="","",IF(VLOOKUP(Y97,'G-3 Multipliers'!$S$3:$T$9,2,FALSE)=0,"Spatial Data Missing ⚠",VLOOKUP(Y97,'G-3 Multipliers'!$S$3:$T$9,2,FALSE)))</f>
        <v/>
      </c>
      <c r="AA97" s="545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4" t="str">
        <f>IFERROR(INDEX('G-1 All Habitats'!$AG$3:$AG$15,MATCH(D98,'G-1 All Habitats'!$AF$3:$AF$15,0)),"")</f>
        <v/>
      </c>
      <c r="D98" s="154"/>
      <c r="E98" s="203"/>
      <c r="F98" s="243" t="str">
        <f>IFERROR(INDEX('G-1 All Habitats'!$B$3:$B$129,MATCH(E98,'G-1 All Habitats'!$A$3:$A$129,0)),"")</f>
        <v/>
      </c>
      <c r="G98" s="386"/>
      <c r="H98" s="537" t="str">
        <f>IF(F98="","",VLOOKUP(F98,'G-1 All Habitats'!$B$2:$M$129,10,FALSE))</f>
        <v/>
      </c>
      <c r="I98" s="524" t="str">
        <f>IFERROR(VLOOKUP(H98,'G-1 All Habitats'!$V$3:$W$7,2,FALSE),"")</f>
        <v/>
      </c>
      <c r="J98" s="199"/>
      <c r="K98" s="524" t="str">
        <f>IFERROR(INDEX('G-8 Condition Look up'!$A$3:$H$130,MATCH(F98,'G-8 Condition Look up'!$A$3:$A$130,0),MATCH(J98,'G-8 Condition Look up'!$A$3:$H$3,0)),"")</f>
        <v/>
      </c>
      <c r="L98" s="145"/>
      <c r="M98" s="540" t="str">
        <f>IF(L98="","",IF(VLOOKUP(L98,'G-3 Multipliers'!$L$3:$N$6,2,FALSE)=0,"Spatial Data Missing ⚠",VLOOKUP(L98,'G-3 Multipliers'!$L$3:$N$6,2,FALSE)))</f>
        <v/>
      </c>
      <c r="N98" s="499" t="str">
        <f>IF(L98="","",IF(VLOOKUP(L98,'G-3 Multipliers'!$L$3:$N$6,3,FALSE)=0,"Spatial Data Missing ⚠",VLOOKUP(L98,'G-3 Multipliers'!$L$3:$N$6,3,FALSE)))</f>
        <v/>
      </c>
      <c r="O98" s="498" t="str">
        <f t="shared" si="5"/>
        <v/>
      </c>
      <c r="P98" s="195"/>
      <c r="Q98" s="195"/>
      <c r="R98" s="520" t="str">
        <f t="shared" si="6"/>
        <v/>
      </c>
      <c r="S98" s="544" t="str">
        <f t="shared" si="7"/>
        <v/>
      </c>
      <c r="T98" s="525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9"/>
        <v/>
      </c>
      <c r="W98" s="520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4" t="str">
        <f>IFERROR(IF(E98="","",VLOOKUP(W98, 'G-3 Multipliers'!$P$2:$Q$6,2,FALSE)),"")</f>
        <v/>
      </c>
      <c r="Y98" s="197"/>
      <c r="Z98" s="499" t="str">
        <f>IF(Y98="","",IF(VLOOKUP(Y98,'G-3 Multipliers'!$S$3:$T$9,2,FALSE)=0,"Spatial Data Missing ⚠",VLOOKUP(Y98,'G-3 Multipliers'!$S$3:$T$9,2,FALSE)))</f>
        <v/>
      </c>
      <c r="AA98" s="545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4" t="str">
        <f>IFERROR(INDEX('G-1 All Habitats'!$AG$3:$AG$15,MATCH(D99,'G-1 All Habitats'!$AF$3:$AF$15,0)),"")</f>
        <v/>
      </c>
      <c r="D99" s="154"/>
      <c r="E99" s="203"/>
      <c r="F99" s="243" t="str">
        <f>IFERROR(INDEX('G-1 All Habitats'!$B$3:$B$129,MATCH(E99,'G-1 All Habitats'!$A$3:$A$129,0)),"")</f>
        <v/>
      </c>
      <c r="G99" s="386"/>
      <c r="H99" s="537" t="str">
        <f>IF(F99="","",VLOOKUP(F99,'G-1 All Habitats'!$B$2:$M$129,10,FALSE))</f>
        <v/>
      </c>
      <c r="I99" s="524" t="str">
        <f>IFERROR(VLOOKUP(H99,'G-1 All Habitats'!$V$3:$W$7,2,FALSE),"")</f>
        <v/>
      </c>
      <c r="J99" s="199"/>
      <c r="K99" s="524" t="str">
        <f>IFERROR(INDEX('G-8 Condition Look up'!$A$3:$H$130,MATCH(F99,'G-8 Condition Look up'!$A$3:$A$130,0),MATCH(J99,'G-8 Condition Look up'!$A$3:$H$3,0)),"")</f>
        <v/>
      </c>
      <c r="L99" s="145"/>
      <c r="M99" s="540" t="str">
        <f>IF(L99="","",IF(VLOOKUP(L99,'G-3 Multipliers'!$L$3:$N$6,2,FALSE)=0,"Spatial Data Missing ⚠",VLOOKUP(L99,'G-3 Multipliers'!$L$3:$N$6,2,FALSE)))</f>
        <v/>
      </c>
      <c r="N99" s="499" t="str">
        <f>IF(L99="","",IF(VLOOKUP(L99,'G-3 Multipliers'!$L$3:$N$6,3,FALSE)=0,"Spatial Data Missing ⚠",VLOOKUP(L99,'G-3 Multipliers'!$L$3:$N$6,3,FALSE)))</f>
        <v/>
      </c>
      <c r="O99" s="498" t="str">
        <f t="shared" si="5"/>
        <v/>
      </c>
      <c r="P99" s="195"/>
      <c r="Q99" s="195"/>
      <c r="R99" s="520" t="str">
        <f t="shared" si="6"/>
        <v/>
      </c>
      <c r="S99" s="544" t="str">
        <f t="shared" si="7"/>
        <v/>
      </c>
      <c r="T99" s="525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9"/>
        <v/>
      </c>
      <c r="W99" s="520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4" t="str">
        <f>IFERROR(IF(E99="","",VLOOKUP(W99, 'G-3 Multipliers'!$P$2:$Q$6,2,FALSE)),"")</f>
        <v/>
      </c>
      <c r="Y99" s="197"/>
      <c r="Z99" s="499" t="str">
        <f>IF(Y99="","",IF(VLOOKUP(Y99,'G-3 Multipliers'!$S$3:$T$9,2,FALSE)=0,"Spatial Data Missing ⚠",VLOOKUP(Y99,'G-3 Multipliers'!$S$3:$T$9,2,FALSE)))</f>
        <v/>
      </c>
      <c r="AA99" s="545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4" t="str">
        <f>IFERROR(INDEX('G-1 All Habitats'!$AG$3:$AG$15,MATCH(D100,'G-1 All Habitats'!$AF$3:$AF$15,0)),"")</f>
        <v/>
      </c>
      <c r="D100" s="154"/>
      <c r="E100" s="203"/>
      <c r="F100" s="243" t="str">
        <f>IFERROR(INDEX('G-1 All Habitats'!$B$3:$B$129,MATCH(E100,'G-1 All Habitats'!$A$3:$A$129,0)),"")</f>
        <v/>
      </c>
      <c r="G100" s="386"/>
      <c r="H100" s="537" t="str">
        <f>IF(F100="","",VLOOKUP(F100,'G-1 All Habitats'!$B$2:$M$129,10,FALSE))</f>
        <v/>
      </c>
      <c r="I100" s="524" t="str">
        <f>IFERROR(VLOOKUP(H100,'G-1 All Habitats'!$V$3:$W$7,2,FALSE),"")</f>
        <v/>
      </c>
      <c r="J100" s="199"/>
      <c r="K100" s="524" t="str">
        <f>IFERROR(INDEX('G-8 Condition Look up'!$A$3:$H$130,MATCH(F100,'G-8 Condition Look up'!$A$3:$A$130,0),MATCH(J100,'G-8 Condition Look up'!$A$3:$H$3,0)),"")</f>
        <v/>
      </c>
      <c r="L100" s="145"/>
      <c r="M100" s="540" t="str">
        <f>IF(L100="","",IF(VLOOKUP(L100,'G-3 Multipliers'!$L$3:$N$6,2,FALSE)=0,"Spatial Data Missing ⚠",VLOOKUP(L100,'G-3 Multipliers'!$L$3:$N$6,2,FALSE)))</f>
        <v/>
      </c>
      <c r="N100" s="499" t="str">
        <f>IF(L100="","",IF(VLOOKUP(L100,'G-3 Multipliers'!$L$3:$N$6,3,FALSE)=0,"Spatial Data Missing ⚠",VLOOKUP(L100,'G-3 Multipliers'!$L$3:$N$6,3,FALSE)))</f>
        <v/>
      </c>
      <c r="O100" s="498" t="str">
        <f t="shared" si="5"/>
        <v/>
      </c>
      <c r="P100" s="195"/>
      <c r="Q100" s="195"/>
      <c r="R100" s="520" t="str">
        <f t="shared" si="6"/>
        <v/>
      </c>
      <c r="S100" s="544" t="str">
        <f t="shared" si="7"/>
        <v/>
      </c>
      <c r="T100" s="525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9"/>
        <v/>
      </c>
      <c r="W100" s="520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4" t="str">
        <f>IFERROR(IF(E100="","",VLOOKUP(W100, 'G-3 Multipliers'!$P$2:$Q$6,2,FALSE)),"")</f>
        <v/>
      </c>
      <c r="Y100" s="197"/>
      <c r="Z100" s="499" t="str">
        <f>IF(Y100="","",IF(VLOOKUP(Y100,'G-3 Multipliers'!$S$3:$T$9,2,FALSE)=0,"Spatial Data Missing ⚠",VLOOKUP(Y100,'G-3 Multipliers'!$S$3:$T$9,2,FALSE)))</f>
        <v/>
      </c>
      <c r="AA100" s="545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4" t="str">
        <f>IFERROR(INDEX('G-1 All Habitats'!$AG$3:$AG$15,MATCH(D101,'G-1 All Habitats'!$AF$3:$AF$15,0)),"")</f>
        <v/>
      </c>
      <c r="D101" s="154"/>
      <c r="E101" s="203"/>
      <c r="F101" s="243" t="str">
        <f>IFERROR(INDEX('G-1 All Habitats'!$B$3:$B$129,MATCH(E101,'G-1 All Habitats'!$A$3:$A$129,0)),"")</f>
        <v/>
      </c>
      <c r="G101" s="386"/>
      <c r="H101" s="537" t="str">
        <f>IF(F101="","",VLOOKUP(F101,'G-1 All Habitats'!$B$2:$M$129,10,FALSE))</f>
        <v/>
      </c>
      <c r="I101" s="524" t="str">
        <f>IFERROR(VLOOKUP(H101,'G-1 All Habitats'!$V$3:$W$7,2,FALSE),"")</f>
        <v/>
      </c>
      <c r="J101" s="199"/>
      <c r="K101" s="524" t="str">
        <f>IFERROR(INDEX('G-8 Condition Look up'!$A$3:$H$130,MATCH(F101,'G-8 Condition Look up'!$A$3:$A$130,0),MATCH(J101,'G-8 Condition Look up'!$A$3:$H$3,0)),"")</f>
        <v/>
      </c>
      <c r="L101" s="145"/>
      <c r="M101" s="540" t="str">
        <f>IF(L101="","",IF(VLOOKUP(L101,'G-3 Multipliers'!$L$3:$N$6,2,FALSE)=0,"Spatial Data Missing ⚠",VLOOKUP(L101,'G-3 Multipliers'!$L$3:$N$6,2,FALSE)))</f>
        <v/>
      </c>
      <c r="N101" s="499" t="str">
        <f>IF(L101="","",IF(VLOOKUP(L101,'G-3 Multipliers'!$L$3:$N$6,3,FALSE)=0,"Spatial Data Missing ⚠",VLOOKUP(L101,'G-3 Multipliers'!$L$3:$N$6,3,FALSE)))</f>
        <v/>
      </c>
      <c r="O101" s="498" t="str">
        <f t="shared" si="5"/>
        <v/>
      </c>
      <c r="P101" s="195"/>
      <c r="Q101" s="195"/>
      <c r="R101" s="520" t="str">
        <f t="shared" si="6"/>
        <v/>
      </c>
      <c r="S101" s="544" t="str">
        <f t="shared" si="7"/>
        <v/>
      </c>
      <c r="T101" s="525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9"/>
        <v/>
      </c>
      <c r="W101" s="520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4" t="str">
        <f>IFERROR(IF(E101="","",VLOOKUP(W101, 'G-3 Multipliers'!$P$2:$Q$6,2,FALSE)),"")</f>
        <v/>
      </c>
      <c r="Y101" s="197"/>
      <c r="Z101" s="499" t="str">
        <f>IF(Y101="","",IF(VLOOKUP(Y101,'G-3 Multipliers'!$S$3:$T$9,2,FALSE)=0,"Spatial Data Missing ⚠",VLOOKUP(Y101,'G-3 Multipliers'!$S$3:$T$9,2,FALSE)))</f>
        <v/>
      </c>
      <c r="AA101" s="545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4" t="str">
        <f>IFERROR(INDEX('G-1 All Habitats'!$AG$3:$AG$15,MATCH(D102,'G-1 All Habitats'!$AF$3:$AF$15,0)),"")</f>
        <v/>
      </c>
      <c r="D102" s="154"/>
      <c r="E102" s="203"/>
      <c r="F102" s="243" t="str">
        <f>IFERROR(INDEX('G-1 All Habitats'!$B$3:$B$129,MATCH(E102,'G-1 All Habitats'!$A$3:$A$129,0)),"")</f>
        <v/>
      </c>
      <c r="G102" s="386"/>
      <c r="H102" s="537" t="str">
        <f>IF(F102="","",VLOOKUP(F102,'G-1 All Habitats'!$B$2:$M$129,10,FALSE))</f>
        <v/>
      </c>
      <c r="I102" s="524" t="str">
        <f>IFERROR(VLOOKUP(H102,'G-1 All Habitats'!$V$3:$W$7,2,FALSE),"")</f>
        <v/>
      </c>
      <c r="J102" s="199"/>
      <c r="K102" s="524" t="str">
        <f>IFERROR(INDEX('G-8 Condition Look up'!$A$3:$H$130,MATCH(F102,'G-8 Condition Look up'!$A$3:$A$130,0),MATCH(J102,'G-8 Condition Look up'!$A$3:$H$3,0)),"")</f>
        <v/>
      </c>
      <c r="L102" s="145"/>
      <c r="M102" s="540" t="str">
        <f>IF(L102="","",IF(VLOOKUP(L102,'G-3 Multipliers'!$L$3:$N$6,2,FALSE)=0,"Spatial Data Missing ⚠",VLOOKUP(L102,'G-3 Multipliers'!$L$3:$N$6,2,FALSE)))</f>
        <v/>
      </c>
      <c r="N102" s="499" t="str">
        <f>IF(L102="","",IF(VLOOKUP(L102,'G-3 Multipliers'!$L$3:$N$6,3,FALSE)=0,"Spatial Data Missing ⚠",VLOOKUP(L102,'G-3 Multipliers'!$L$3:$N$6,3,FALSE)))</f>
        <v/>
      </c>
      <c r="O102" s="498" t="str">
        <f t="shared" si="5"/>
        <v/>
      </c>
      <c r="P102" s="195"/>
      <c r="Q102" s="195"/>
      <c r="R102" s="520" t="str">
        <f t="shared" si="6"/>
        <v/>
      </c>
      <c r="S102" s="544" t="str">
        <f t="shared" si="7"/>
        <v/>
      </c>
      <c r="T102" s="525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9"/>
        <v/>
      </c>
      <c r="W102" s="520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4" t="str">
        <f>IFERROR(IF(E102="","",VLOOKUP(W102, 'G-3 Multipliers'!$P$2:$Q$6,2,FALSE)),"")</f>
        <v/>
      </c>
      <c r="Y102" s="197"/>
      <c r="Z102" s="499" t="str">
        <f>IF(Y102="","",IF(VLOOKUP(Y102,'G-3 Multipliers'!$S$3:$T$9,2,FALSE)=0,"Spatial Data Missing ⚠",VLOOKUP(Y102,'G-3 Multipliers'!$S$3:$T$9,2,FALSE)))</f>
        <v/>
      </c>
      <c r="AA102" s="545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4" t="str">
        <f>IFERROR(INDEX('G-1 All Habitats'!$AG$3:$AG$15,MATCH(D103,'G-1 All Habitats'!$AF$3:$AF$15,0)),"")</f>
        <v/>
      </c>
      <c r="D103" s="154"/>
      <c r="E103" s="203"/>
      <c r="F103" s="243" t="str">
        <f>IFERROR(INDEX('G-1 All Habitats'!$B$3:$B$129,MATCH(E103,'G-1 All Habitats'!$A$3:$A$129,0)),"")</f>
        <v/>
      </c>
      <c r="G103" s="386"/>
      <c r="H103" s="537" t="str">
        <f>IF(F103="","",VLOOKUP(F103,'G-1 All Habitats'!$B$2:$M$129,10,FALSE))</f>
        <v/>
      </c>
      <c r="I103" s="524" t="str">
        <f>IFERROR(VLOOKUP(H103,'G-1 All Habitats'!$V$3:$W$7,2,FALSE),"")</f>
        <v/>
      </c>
      <c r="J103" s="199"/>
      <c r="K103" s="524" t="str">
        <f>IFERROR(INDEX('G-8 Condition Look up'!$A$3:$H$130,MATCH(F103,'G-8 Condition Look up'!$A$3:$A$130,0),MATCH(J103,'G-8 Condition Look up'!$A$3:$H$3,0)),"")</f>
        <v/>
      </c>
      <c r="L103" s="145"/>
      <c r="M103" s="540" t="str">
        <f>IF(L103="","",IF(VLOOKUP(L103,'G-3 Multipliers'!$L$3:$N$6,2,FALSE)=0,"Spatial Data Missing ⚠",VLOOKUP(L103,'G-3 Multipliers'!$L$3:$N$6,2,FALSE)))</f>
        <v/>
      </c>
      <c r="N103" s="499" t="str">
        <f>IF(L103="","",IF(VLOOKUP(L103,'G-3 Multipliers'!$L$3:$N$6,3,FALSE)=0,"Spatial Data Missing ⚠",VLOOKUP(L103,'G-3 Multipliers'!$L$3:$N$6,3,FALSE)))</f>
        <v/>
      </c>
      <c r="O103" s="498" t="str">
        <f t="shared" si="5"/>
        <v/>
      </c>
      <c r="P103" s="195"/>
      <c r="Q103" s="195"/>
      <c r="R103" s="520" t="str">
        <f t="shared" si="6"/>
        <v/>
      </c>
      <c r="S103" s="544" t="str">
        <f t="shared" si="7"/>
        <v/>
      </c>
      <c r="T103" s="525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9"/>
        <v/>
      </c>
      <c r="W103" s="520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4" t="str">
        <f>IFERROR(IF(E103="","",VLOOKUP(W103, 'G-3 Multipliers'!$P$2:$Q$6,2,FALSE)),"")</f>
        <v/>
      </c>
      <c r="Y103" s="197"/>
      <c r="Z103" s="499" t="str">
        <f>IF(Y103="","",IF(VLOOKUP(Y103,'G-3 Multipliers'!$S$3:$T$9,2,FALSE)=0,"Spatial Data Missing ⚠",VLOOKUP(Y103,'G-3 Multipliers'!$S$3:$T$9,2,FALSE)))</f>
        <v/>
      </c>
      <c r="AA103" s="545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4" t="str">
        <f>IFERROR(INDEX('G-1 All Habitats'!$AG$3:$AG$15,MATCH(D104,'G-1 All Habitats'!$AF$3:$AF$15,0)),"")</f>
        <v/>
      </c>
      <c r="D104" s="154"/>
      <c r="E104" s="203"/>
      <c r="F104" s="243" t="str">
        <f>IFERROR(INDEX('G-1 All Habitats'!$B$3:$B$129,MATCH(E104,'G-1 All Habitats'!$A$3:$A$129,0)),"")</f>
        <v/>
      </c>
      <c r="G104" s="386"/>
      <c r="H104" s="537" t="str">
        <f>IF(F104="","",VLOOKUP(F104,'G-1 All Habitats'!$B$2:$M$129,10,FALSE))</f>
        <v/>
      </c>
      <c r="I104" s="524" t="str">
        <f>IFERROR(VLOOKUP(H104,'G-1 All Habitats'!$V$3:$W$7,2,FALSE),"")</f>
        <v/>
      </c>
      <c r="J104" s="199"/>
      <c r="K104" s="524" t="str">
        <f>IFERROR(INDEX('G-8 Condition Look up'!$A$3:$H$130,MATCH(F104,'G-8 Condition Look up'!$A$3:$A$130,0),MATCH(J104,'G-8 Condition Look up'!$A$3:$H$3,0)),"")</f>
        <v/>
      </c>
      <c r="L104" s="145"/>
      <c r="M104" s="540" t="str">
        <f>IF(L104="","",IF(VLOOKUP(L104,'G-3 Multipliers'!$L$3:$N$6,2,FALSE)=0,"Spatial Data Missing ⚠",VLOOKUP(L104,'G-3 Multipliers'!$L$3:$N$6,2,FALSE)))</f>
        <v/>
      </c>
      <c r="N104" s="499" t="str">
        <f>IF(L104="","",IF(VLOOKUP(L104,'G-3 Multipliers'!$L$3:$N$6,3,FALSE)=0,"Spatial Data Missing ⚠",VLOOKUP(L104,'G-3 Multipliers'!$L$3:$N$6,3,FALSE)))</f>
        <v/>
      </c>
      <c r="O104" s="498" t="str">
        <f t="shared" si="5"/>
        <v/>
      </c>
      <c r="P104" s="195"/>
      <c r="Q104" s="195"/>
      <c r="R104" s="520" t="str">
        <f t="shared" si="6"/>
        <v/>
      </c>
      <c r="S104" s="544" t="str">
        <f t="shared" si="7"/>
        <v/>
      </c>
      <c r="T104" s="525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9"/>
        <v/>
      </c>
      <c r="W104" s="520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4" t="str">
        <f>IFERROR(IF(E104="","",VLOOKUP(W104, 'G-3 Multipliers'!$P$2:$Q$6,2,FALSE)),"")</f>
        <v/>
      </c>
      <c r="Y104" s="197"/>
      <c r="Z104" s="499" t="str">
        <f>IF(Y104="","",IF(VLOOKUP(Y104,'G-3 Multipliers'!$S$3:$T$9,2,FALSE)=0,"Spatial Data Missing ⚠",VLOOKUP(Y104,'G-3 Multipliers'!$S$3:$T$9,2,FALSE)))</f>
        <v/>
      </c>
      <c r="AA104" s="545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4" t="str">
        <f>IFERROR(INDEX('G-1 All Habitats'!$AG$3:$AG$15,MATCH(D105,'G-1 All Habitats'!$AF$3:$AF$15,0)),"")</f>
        <v/>
      </c>
      <c r="D105" s="154"/>
      <c r="E105" s="203"/>
      <c r="F105" s="243" t="str">
        <f>IFERROR(INDEX('G-1 All Habitats'!$B$3:$B$129,MATCH(E105,'G-1 All Habitats'!$A$3:$A$129,0)),"")</f>
        <v/>
      </c>
      <c r="G105" s="386"/>
      <c r="H105" s="537" t="str">
        <f>IF(F105="","",VLOOKUP(F105,'G-1 All Habitats'!$B$2:$M$129,10,FALSE))</f>
        <v/>
      </c>
      <c r="I105" s="524" t="str">
        <f>IFERROR(VLOOKUP(H105,'G-1 All Habitats'!$V$3:$W$7,2,FALSE),"")</f>
        <v/>
      </c>
      <c r="J105" s="199"/>
      <c r="K105" s="524" t="str">
        <f>IFERROR(INDEX('G-8 Condition Look up'!$A$3:$H$130,MATCH(F105,'G-8 Condition Look up'!$A$3:$A$130,0),MATCH(J105,'G-8 Condition Look up'!$A$3:$H$3,0)),"")</f>
        <v/>
      </c>
      <c r="L105" s="145"/>
      <c r="M105" s="540" t="str">
        <f>IF(L105="","",IF(VLOOKUP(L105,'G-3 Multipliers'!$L$3:$N$6,2,FALSE)=0,"Spatial Data Missing ⚠",VLOOKUP(L105,'G-3 Multipliers'!$L$3:$N$6,2,FALSE)))</f>
        <v/>
      </c>
      <c r="N105" s="499" t="str">
        <f>IF(L105="","",IF(VLOOKUP(L105,'G-3 Multipliers'!$L$3:$N$6,3,FALSE)=0,"Spatial Data Missing ⚠",VLOOKUP(L105,'G-3 Multipliers'!$L$3:$N$6,3,FALSE)))</f>
        <v/>
      </c>
      <c r="O105" s="498" t="str">
        <f t="shared" si="5"/>
        <v/>
      </c>
      <c r="P105" s="195"/>
      <c r="Q105" s="195"/>
      <c r="R105" s="520" t="str">
        <f t="shared" si="6"/>
        <v/>
      </c>
      <c r="S105" s="544" t="str">
        <f t="shared" si="7"/>
        <v/>
      </c>
      <c r="T105" s="525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9"/>
        <v/>
      </c>
      <c r="W105" s="520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4" t="str">
        <f>IFERROR(IF(E105="","",VLOOKUP(W105, 'G-3 Multipliers'!$P$2:$Q$6,2,FALSE)),"")</f>
        <v/>
      </c>
      <c r="Y105" s="197"/>
      <c r="Z105" s="499" t="str">
        <f>IF(Y105="","",IF(VLOOKUP(Y105,'G-3 Multipliers'!$S$3:$T$9,2,FALSE)=0,"Spatial Data Missing ⚠",VLOOKUP(Y105,'G-3 Multipliers'!$S$3:$T$9,2,FALSE)))</f>
        <v/>
      </c>
      <c r="AA105" s="545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4" t="str">
        <f>IFERROR(INDEX('G-1 All Habitats'!$AG$3:$AG$15,MATCH(D106,'G-1 All Habitats'!$AF$3:$AF$15,0)),"")</f>
        <v/>
      </c>
      <c r="D106" s="154"/>
      <c r="E106" s="203"/>
      <c r="F106" s="243" t="str">
        <f>IFERROR(INDEX('G-1 All Habitats'!$B$3:$B$129,MATCH(E106,'G-1 All Habitats'!$A$3:$A$129,0)),"")</f>
        <v/>
      </c>
      <c r="G106" s="386"/>
      <c r="H106" s="537" t="str">
        <f>IF(F106="","",VLOOKUP(F106,'G-1 All Habitats'!$B$2:$M$129,10,FALSE))</f>
        <v/>
      </c>
      <c r="I106" s="524" t="str">
        <f>IFERROR(VLOOKUP(H106,'G-1 All Habitats'!$V$3:$W$7,2,FALSE),"")</f>
        <v/>
      </c>
      <c r="J106" s="199"/>
      <c r="K106" s="524" t="str">
        <f>IFERROR(INDEX('G-8 Condition Look up'!$A$3:$H$130,MATCH(F106,'G-8 Condition Look up'!$A$3:$A$130,0),MATCH(J106,'G-8 Condition Look up'!$A$3:$H$3,0)),"")</f>
        <v/>
      </c>
      <c r="L106" s="145"/>
      <c r="M106" s="540" t="str">
        <f>IF(L106="","",IF(VLOOKUP(L106,'G-3 Multipliers'!$L$3:$N$6,2,FALSE)=0,"Spatial Data Missing ⚠",VLOOKUP(L106,'G-3 Multipliers'!$L$3:$N$6,2,FALSE)))</f>
        <v/>
      </c>
      <c r="N106" s="499" t="str">
        <f>IF(L106="","",IF(VLOOKUP(L106,'G-3 Multipliers'!$L$3:$N$6,3,FALSE)=0,"Spatial Data Missing ⚠",VLOOKUP(L106,'G-3 Multipliers'!$L$3:$N$6,3,FALSE)))</f>
        <v/>
      </c>
      <c r="O106" s="498" t="str">
        <f t="shared" si="5"/>
        <v/>
      </c>
      <c r="P106" s="195"/>
      <c r="Q106" s="195"/>
      <c r="R106" s="520" t="str">
        <f t="shared" si="6"/>
        <v/>
      </c>
      <c r="S106" s="544" t="str">
        <f t="shared" si="7"/>
        <v/>
      </c>
      <c r="T106" s="525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9"/>
        <v/>
      </c>
      <c r="W106" s="520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4" t="str">
        <f>IFERROR(IF(E106="","",VLOOKUP(W106, 'G-3 Multipliers'!$P$2:$Q$6,2,FALSE)),"")</f>
        <v/>
      </c>
      <c r="Y106" s="197"/>
      <c r="Z106" s="499" t="str">
        <f>IF(Y106="","",IF(VLOOKUP(Y106,'G-3 Multipliers'!$S$3:$T$9,2,FALSE)=0,"Spatial Data Missing ⚠",VLOOKUP(Y106,'G-3 Multipliers'!$S$3:$T$9,2,FALSE)))</f>
        <v/>
      </c>
      <c r="AA106" s="545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4" t="str">
        <f>IFERROR(INDEX('G-1 All Habitats'!$AG$3:$AG$15,MATCH(D107,'G-1 All Habitats'!$AF$3:$AF$15,0)),"")</f>
        <v/>
      </c>
      <c r="D107" s="154"/>
      <c r="E107" s="203"/>
      <c r="F107" s="243" t="str">
        <f>IFERROR(INDEX('G-1 All Habitats'!$B$3:$B$129,MATCH(E107,'G-1 All Habitats'!$A$3:$A$129,0)),"")</f>
        <v/>
      </c>
      <c r="G107" s="386"/>
      <c r="H107" s="537" t="str">
        <f>IF(F107="","",VLOOKUP(F107,'G-1 All Habitats'!$B$2:$M$129,10,FALSE))</f>
        <v/>
      </c>
      <c r="I107" s="524" t="str">
        <f>IFERROR(VLOOKUP(H107,'G-1 All Habitats'!$V$3:$W$7,2,FALSE),"")</f>
        <v/>
      </c>
      <c r="J107" s="199"/>
      <c r="K107" s="524" t="str">
        <f>IFERROR(INDEX('G-8 Condition Look up'!$A$3:$H$130,MATCH(F107,'G-8 Condition Look up'!$A$3:$A$130,0),MATCH(J107,'G-8 Condition Look up'!$A$3:$H$3,0)),"")</f>
        <v/>
      </c>
      <c r="L107" s="145"/>
      <c r="M107" s="540" t="str">
        <f>IF(L107="","",IF(VLOOKUP(L107,'G-3 Multipliers'!$L$3:$N$6,2,FALSE)=0,"Spatial Data Missing ⚠",VLOOKUP(L107,'G-3 Multipliers'!$L$3:$N$6,2,FALSE)))</f>
        <v/>
      </c>
      <c r="N107" s="499" t="str">
        <f>IF(L107="","",IF(VLOOKUP(L107,'G-3 Multipliers'!$L$3:$N$6,3,FALSE)=0,"Spatial Data Missing ⚠",VLOOKUP(L107,'G-3 Multipliers'!$L$3:$N$6,3,FALSE)))</f>
        <v/>
      </c>
      <c r="O107" s="498" t="str">
        <f t="shared" si="5"/>
        <v/>
      </c>
      <c r="P107" s="195"/>
      <c r="Q107" s="195"/>
      <c r="R107" s="520" t="str">
        <f t="shared" si="6"/>
        <v/>
      </c>
      <c r="S107" s="544" t="str">
        <f t="shared" si="7"/>
        <v/>
      </c>
      <c r="T107" s="525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9"/>
        <v/>
      </c>
      <c r="W107" s="520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4" t="str">
        <f>IFERROR(IF(E107="","",VLOOKUP(W107, 'G-3 Multipliers'!$P$2:$Q$6,2,FALSE)),"")</f>
        <v/>
      </c>
      <c r="Y107" s="197"/>
      <c r="Z107" s="499" t="str">
        <f>IF(Y107="","",IF(VLOOKUP(Y107,'G-3 Multipliers'!$S$3:$T$9,2,FALSE)=0,"Spatial Data Missing ⚠",VLOOKUP(Y107,'G-3 Multipliers'!$S$3:$T$9,2,FALSE)))</f>
        <v/>
      </c>
      <c r="AA107" s="545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4" t="str">
        <f>IFERROR(INDEX('G-1 All Habitats'!$AG$3:$AG$15,MATCH(D108,'G-1 All Habitats'!$AF$3:$AF$15,0)),"")</f>
        <v/>
      </c>
      <c r="D108" s="154"/>
      <c r="E108" s="203"/>
      <c r="F108" s="243" t="str">
        <f>IFERROR(INDEX('G-1 All Habitats'!$B$3:$B$129,MATCH(E108,'G-1 All Habitats'!$A$3:$A$129,0)),"")</f>
        <v/>
      </c>
      <c r="G108" s="386"/>
      <c r="H108" s="537" t="str">
        <f>IF(F108="","",VLOOKUP(F108,'G-1 All Habitats'!$B$2:$M$129,10,FALSE))</f>
        <v/>
      </c>
      <c r="I108" s="524" t="str">
        <f>IFERROR(VLOOKUP(H108,'G-1 All Habitats'!$V$3:$W$7,2,FALSE),"")</f>
        <v/>
      </c>
      <c r="J108" s="199"/>
      <c r="K108" s="524" t="str">
        <f>IFERROR(INDEX('G-8 Condition Look up'!$A$3:$H$130,MATCH(F108,'G-8 Condition Look up'!$A$3:$A$130,0),MATCH(J108,'G-8 Condition Look up'!$A$3:$H$3,0)),"")</f>
        <v/>
      </c>
      <c r="L108" s="145"/>
      <c r="M108" s="540" t="str">
        <f>IF(L108="","",IF(VLOOKUP(L108,'G-3 Multipliers'!$L$3:$N$6,2,FALSE)=0,"Spatial Data Missing ⚠",VLOOKUP(L108,'G-3 Multipliers'!$L$3:$N$6,2,FALSE)))</f>
        <v/>
      </c>
      <c r="N108" s="499" t="str">
        <f>IF(L108="","",IF(VLOOKUP(L108,'G-3 Multipliers'!$L$3:$N$6,3,FALSE)=0,"Spatial Data Missing ⚠",VLOOKUP(L108,'G-3 Multipliers'!$L$3:$N$6,3,FALSE)))</f>
        <v/>
      </c>
      <c r="O108" s="498" t="str">
        <f t="shared" si="5"/>
        <v/>
      </c>
      <c r="P108" s="195"/>
      <c r="Q108" s="195"/>
      <c r="R108" s="520" t="str">
        <f t="shared" si="6"/>
        <v/>
      </c>
      <c r="S108" s="544" t="str">
        <f t="shared" si="7"/>
        <v/>
      </c>
      <c r="T108" s="525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9"/>
        <v/>
      </c>
      <c r="W108" s="520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4" t="str">
        <f>IFERROR(IF(E108="","",VLOOKUP(W108, 'G-3 Multipliers'!$P$2:$Q$6,2,FALSE)),"")</f>
        <v/>
      </c>
      <c r="Y108" s="197"/>
      <c r="Z108" s="499" t="str">
        <f>IF(Y108="","",IF(VLOOKUP(Y108,'G-3 Multipliers'!$S$3:$T$9,2,FALSE)=0,"Spatial Data Missing ⚠",VLOOKUP(Y108,'G-3 Multipliers'!$S$3:$T$9,2,FALSE)))</f>
        <v/>
      </c>
      <c r="AA108" s="545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4" t="str">
        <f>IFERROR(INDEX('G-1 All Habitats'!$AG$3:$AG$15,MATCH(D109,'G-1 All Habitats'!$AF$3:$AF$15,0)),"")</f>
        <v/>
      </c>
      <c r="D109" s="154"/>
      <c r="E109" s="203"/>
      <c r="F109" s="243" t="str">
        <f>IFERROR(INDEX('G-1 All Habitats'!$B$3:$B$129,MATCH(E109,'G-1 All Habitats'!$A$3:$A$129,0)),"")</f>
        <v/>
      </c>
      <c r="G109" s="386"/>
      <c r="H109" s="537" t="str">
        <f>IF(F109="","",VLOOKUP(F109,'G-1 All Habitats'!$B$2:$M$129,10,FALSE))</f>
        <v/>
      </c>
      <c r="I109" s="524" t="str">
        <f>IFERROR(VLOOKUP(H109,'G-1 All Habitats'!$V$3:$W$7,2,FALSE),"")</f>
        <v/>
      </c>
      <c r="J109" s="199"/>
      <c r="K109" s="524" t="str">
        <f>IFERROR(INDEX('G-8 Condition Look up'!$A$3:$H$130,MATCH(F109,'G-8 Condition Look up'!$A$3:$A$130,0),MATCH(J109,'G-8 Condition Look up'!$A$3:$H$3,0)),"")</f>
        <v/>
      </c>
      <c r="L109" s="145"/>
      <c r="M109" s="540" t="str">
        <f>IF(L109="","",IF(VLOOKUP(L109,'G-3 Multipliers'!$L$3:$N$6,2,FALSE)=0,"Spatial Data Missing ⚠",VLOOKUP(L109,'G-3 Multipliers'!$L$3:$N$6,2,FALSE)))</f>
        <v/>
      </c>
      <c r="N109" s="499" t="str">
        <f>IF(L109="","",IF(VLOOKUP(L109,'G-3 Multipliers'!$L$3:$N$6,3,FALSE)=0,"Spatial Data Missing ⚠",VLOOKUP(L109,'G-3 Multipliers'!$L$3:$N$6,3,FALSE)))</f>
        <v/>
      </c>
      <c r="O109" s="498" t="str">
        <f t="shared" si="5"/>
        <v/>
      </c>
      <c r="P109" s="195"/>
      <c r="Q109" s="195"/>
      <c r="R109" s="520" t="str">
        <f t="shared" si="6"/>
        <v/>
      </c>
      <c r="S109" s="544" t="str">
        <f t="shared" si="7"/>
        <v/>
      </c>
      <c r="T109" s="525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9"/>
        <v/>
      </c>
      <c r="W109" s="520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4" t="str">
        <f>IFERROR(IF(E109="","",VLOOKUP(W109, 'G-3 Multipliers'!$P$2:$Q$6,2,FALSE)),"")</f>
        <v/>
      </c>
      <c r="Y109" s="197"/>
      <c r="Z109" s="499" t="str">
        <f>IF(Y109="","",IF(VLOOKUP(Y109,'G-3 Multipliers'!$S$3:$T$9,2,FALSE)=0,"Spatial Data Missing ⚠",VLOOKUP(Y109,'G-3 Multipliers'!$S$3:$T$9,2,FALSE)))</f>
        <v/>
      </c>
      <c r="AA109" s="545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4" t="str">
        <f>IFERROR(INDEX('G-1 All Habitats'!$AG$3:$AG$15,MATCH(D110,'G-1 All Habitats'!$AF$3:$AF$15,0)),"")</f>
        <v/>
      </c>
      <c r="D110" s="154"/>
      <c r="E110" s="203"/>
      <c r="F110" s="243" t="str">
        <f>IFERROR(INDEX('G-1 All Habitats'!$B$3:$B$129,MATCH(E110,'G-1 All Habitats'!$A$3:$A$129,0)),"")</f>
        <v/>
      </c>
      <c r="G110" s="386"/>
      <c r="H110" s="537" t="str">
        <f>IF(F110="","",VLOOKUP(F110,'G-1 All Habitats'!$B$2:$M$129,10,FALSE))</f>
        <v/>
      </c>
      <c r="I110" s="524" t="str">
        <f>IFERROR(VLOOKUP(H110,'G-1 All Habitats'!$V$3:$W$7,2,FALSE),"")</f>
        <v/>
      </c>
      <c r="J110" s="199"/>
      <c r="K110" s="524" t="str">
        <f>IFERROR(INDEX('G-8 Condition Look up'!$A$3:$H$130,MATCH(F110,'G-8 Condition Look up'!$A$3:$A$130,0),MATCH(J110,'G-8 Condition Look up'!$A$3:$H$3,0)),"")</f>
        <v/>
      </c>
      <c r="L110" s="145"/>
      <c r="M110" s="540" t="str">
        <f>IF(L110="","",IF(VLOOKUP(L110,'G-3 Multipliers'!$L$3:$N$6,2,FALSE)=0,"Spatial Data Missing ⚠",VLOOKUP(L110,'G-3 Multipliers'!$L$3:$N$6,2,FALSE)))</f>
        <v/>
      </c>
      <c r="N110" s="499" t="str">
        <f>IF(L110="","",IF(VLOOKUP(L110,'G-3 Multipliers'!$L$3:$N$6,3,FALSE)=0,"Spatial Data Missing ⚠",VLOOKUP(L110,'G-3 Multipliers'!$L$3:$N$6,3,FALSE)))</f>
        <v/>
      </c>
      <c r="O110" s="498" t="str">
        <f t="shared" si="5"/>
        <v/>
      </c>
      <c r="P110" s="195"/>
      <c r="Q110" s="195"/>
      <c r="R110" s="520" t="str">
        <f t="shared" si="6"/>
        <v/>
      </c>
      <c r="S110" s="544" t="str">
        <f t="shared" si="7"/>
        <v/>
      </c>
      <c r="T110" s="525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9"/>
        <v/>
      </c>
      <c r="W110" s="520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4" t="str">
        <f>IFERROR(IF(E110="","",VLOOKUP(W110, 'G-3 Multipliers'!$P$2:$Q$6,2,FALSE)),"")</f>
        <v/>
      </c>
      <c r="Y110" s="197"/>
      <c r="Z110" s="499" t="str">
        <f>IF(Y110="","",IF(VLOOKUP(Y110,'G-3 Multipliers'!$S$3:$T$9,2,FALSE)=0,"Spatial Data Missing ⚠",VLOOKUP(Y110,'G-3 Multipliers'!$S$3:$T$9,2,FALSE)))</f>
        <v/>
      </c>
      <c r="AA110" s="545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4" t="str">
        <f>IFERROR(INDEX('G-1 All Habitats'!$AG$3:$AG$15,MATCH(D111,'G-1 All Habitats'!$AF$3:$AF$15,0)),"")</f>
        <v/>
      </c>
      <c r="D111" s="154"/>
      <c r="E111" s="203"/>
      <c r="F111" s="243" t="str">
        <f>IFERROR(INDEX('G-1 All Habitats'!$B$3:$B$129,MATCH(E111,'G-1 All Habitats'!$A$3:$A$129,0)),"")</f>
        <v/>
      </c>
      <c r="G111" s="386"/>
      <c r="H111" s="537" t="str">
        <f>IF(F111="","",VLOOKUP(F111,'G-1 All Habitats'!$B$2:$M$129,10,FALSE))</f>
        <v/>
      </c>
      <c r="I111" s="524" t="str">
        <f>IFERROR(VLOOKUP(H111,'G-1 All Habitats'!$V$3:$W$7,2,FALSE),"")</f>
        <v/>
      </c>
      <c r="J111" s="199"/>
      <c r="K111" s="524" t="str">
        <f>IFERROR(INDEX('G-8 Condition Look up'!$A$3:$H$130,MATCH(F111,'G-8 Condition Look up'!$A$3:$A$130,0),MATCH(J111,'G-8 Condition Look up'!$A$3:$H$3,0)),"")</f>
        <v/>
      </c>
      <c r="L111" s="145"/>
      <c r="M111" s="540" t="str">
        <f>IF(L111="","",IF(VLOOKUP(L111,'G-3 Multipliers'!$L$3:$N$6,2,FALSE)=0,"Spatial Data Missing ⚠",VLOOKUP(L111,'G-3 Multipliers'!$L$3:$N$6,2,FALSE)))</f>
        <v/>
      </c>
      <c r="N111" s="499" t="str">
        <f>IF(L111="","",IF(VLOOKUP(L111,'G-3 Multipliers'!$L$3:$N$6,3,FALSE)=0,"Spatial Data Missing ⚠",VLOOKUP(L111,'G-3 Multipliers'!$L$3:$N$6,3,FALSE)))</f>
        <v/>
      </c>
      <c r="O111" s="498" t="str">
        <f t="shared" si="5"/>
        <v/>
      </c>
      <c r="P111" s="195"/>
      <c r="Q111" s="195"/>
      <c r="R111" s="520" t="str">
        <f t="shared" si="6"/>
        <v/>
      </c>
      <c r="S111" s="544" t="str">
        <f t="shared" si="7"/>
        <v/>
      </c>
      <c r="T111" s="525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9"/>
        <v/>
      </c>
      <c r="W111" s="520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4" t="str">
        <f>IFERROR(IF(E111="","",VLOOKUP(W111, 'G-3 Multipliers'!$P$2:$Q$6,2,FALSE)),"")</f>
        <v/>
      </c>
      <c r="Y111" s="197"/>
      <c r="Z111" s="499" t="str">
        <f>IF(Y111="","",IF(VLOOKUP(Y111,'G-3 Multipliers'!$S$3:$T$9,2,FALSE)=0,"Spatial Data Missing ⚠",VLOOKUP(Y111,'G-3 Multipliers'!$S$3:$T$9,2,FALSE)))</f>
        <v/>
      </c>
      <c r="AA111" s="545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4" t="str">
        <f>IFERROR(INDEX('G-1 All Habitats'!$AG$3:$AG$15,MATCH(D112,'G-1 All Habitats'!$AF$3:$AF$15,0)),"")</f>
        <v/>
      </c>
      <c r="D112" s="154"/>
      <c r="E112" s="203"/>
      <c r="F112" s="243" t="str">
        <f>IFERROR(INDEX('G-1 All Habitats'!$B$3:$B$129,MATCH(E112,'G-1 All Habitats'!$A$3:$A$129,0)),"")</f>
        <v/>
      </c>
      <c r="G112" s="386"/>
      <c r="H112" s="537" t="str">
        <f>IF(F112="","",VLOOKUP(F112,'G-1 All Habitats'!$B$2:$M$129,10,FALSE))</f>
        <v/>
      </c>
      <c r="I112" s="524" t="str">
        <f>IFERROR(VLOOKUP(H112,'G-1 All Habitats'!$V$3:$W$7,2,FALSE),"")</f>
        <v/>
      </c>
      <c r="J112" s="199"/>
      <c r="K112" s="524" t="str">
        <f>IFERROR(INDEX('G-8 Condition Look up'!$A$3:$H$130,MATCH(F112,'G-8 Condition Look up'!$A$3:$A$130,0),MATCH(J112,'G-8 Condition Look up'!$A$3:$H$3,0)),"")</f>
        <v/>
      </c>
      <c r="L112" s="145"/>
      <c r="M112" s="540" t="str">
        <f>IF(L112="","",IF(VLOOKUP(L112,'G-3 Multipliers'!$L$3:$N$6,2,FALSE)=0,"Spatial Data Missing ⚠",VLOOKUP(L112,'G-3 Multipliers'!$L$3:$N$6,2,FALSE)))</f>
        <v/>
      </c>
      <c r="N112" s="499" t="str">
        <f>IF(L112="","",IF(VLOOKUP(L112,'G-3 Multipliers'!$L$3:$N$6,3,FALSE)=0,"Spatial Data Missing ⚠",VLOOKUP(L112,'G-3 Multipliers'!$L$3:$N$6,3,FALSE)))</f>
        <v/>
      </c>
      <c r="O112" s="498" t="str">
        <f t="shared" si="5"/>
        <v/>
      </c>
      <c r="P112" s="195"/>
      <c r="Q112" s="195"/>
      <c r="R112" s="520" t="str">
        <f t="shared" si="6"/>
        <v/>
      </c>
      <c r="S112" s="544" t="str">
        <f t="shared" si="7"/>
        <v/>
      </c>
      <c r="T112" s="525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9"/>
        <v/>
      </c>
      <c r="W112" s="520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4" t="str">
        <f>IFERROR(IF(E112="","",VLOOKUP(W112, 'G-3 Multipliers'!$P$2:$Q$6,2,FALSE)),"")</f>
        <v/>
      </c>
      <c r="Y112" s="197"/>
      <c r="Z112" s="499" t="str">
        <f>IF(Y112="","",IF(VLOOKUP(Y112,'G-3 Multipliers'!$S$3:$T$9,2,FALSE)=0,"Spatial Data Missing ⚠",VLOOKUP(Y112,'G-3 Multipliers'!$S$3:$T$9,2,FALSE)))</f>
        <v/>
      </c>
      <c r="AA112" s="545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4" t="str">
        <f>IFERROR(INDEX('G-1 All Habitats'!$AG$3:$AG$15,MATCH(D113,'G-1 All Habitats'!$AF$3:$AF$15,0)),"")</f>
        <v/>
      </c>
      <c r="D113" s="154"/>
      <c r="E113" s="203"/>
      <c r="F113" s="243" t="str">
        <f>IFERROR(INDEX('G-1 All Habitats'!$B$3:$B$129,MATCH(E113,'G-1 All Habitats'!$A$3:$A$129,0)),"")</f>
        <v/>
      </c>
      <c r="G113" s="386"/>
      <c r="H113" s="537" t="str">
        <f>IF(F113="","",VLOOKUP(F113,'G-1 All Habitats'!$B$2:$M$129,10,FALSE))</f>
        <v/>
      </c>
      <c r="I113" s="524" t="str">
        <f>IFERROR(VLOOKUP(H113,'G-1 All Habitats'!$V$3:$W$7,2,FALSE),"")</f>
        <v/>
      </c>
      <c r="J113" s="199"/>
      <c r="K113" s="524" t="str">
        <f>IFERROR(INDEX('G-8 Condition Look up'!$A$3:$H$130,MATCH(F113,'G-8 Condition Look up'!$A$3:$A$130,0),MATCH(J113,'G-8 Condition Look up'!$A$3:$H$3,0)),"")</f>
        <v/>
      </c>
      <c r="L113" s="145"/>
      <c r="M113" s="540" t="str">
        <f>IF(L113="","",IF(VLOOKUP(L113,'G-3 Multipliers'!$L$3:$N$6,2,FALSE)=0,"Spatial Data Missing ⚠",VLOOKUP(L113,'G-3 Multipliers'!$L$3:$N$6,2,FALSE)))</f>
        <v/>
      </c>
      <c r="N113" s="499" t="str">
        <f>IF(L113="","",IF(VLOOKUP(L113,'G-3 Multipliers'!$L$3:$N$6,3,FALSE)=0,"Spatial Data Missing ⚠",VLOOKUP(L113,'G-3 Multipliers'!$L$3:$N$6,3,FALSE)))</f>
        <v/>
      </c>
      <c r="O113" s="498" t="str">
        <f t="shared" si="5"/>
        <v/>
      </c>
      <c r="P113" s="195"/>
      <c r="Q113" s="195"/>
      <c r="R113" s="520" t="str">
        <f t="shared" si="6"/>
        <v/>
      </c>
      <c r="S113" s="544" t="str">
        <f t="shared" si="7"/>
        <v/>
      </c>
      <c r="T113" s="525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9"/>
        <v/>
      </c>
      <c r="W113" s="520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4" t="str">
        <f>IFERROR(IF(E113="","",VLOOKUP(W113, 'G-3 Multipliers'!$P$2:$Q$6,2,FALSE)),"")</f>
        <v/>
      </c>
      <c r="Y113" s="197"/>
      <c r="Z113" s="499" t="str">
        <f>IF(Y113="","",IF(VLOOKUP(Y113,'G-3 Multipliers'!$S$3:$T$9,2,FALSE)=0,"Spatial Data Missing ⚠",VLOOKUP(Y113,'G-3 Multipliers'!$S$3:$T$9,2,FALSE)))</f>
        <v/>
      </c>
      <c r="AA113" s="545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4" t="str">
        <f>IFERROR(INDEX('G-1 All Habitats'!$AG$3:$AG$15,MATCH(D114,'G-1 All Habitats'!$AF$3:$AF$15,0)),"")</f>
        <v/>
      </c>
      <c r="D114" s="154"/>
      <c r="E114" s="203"/>
      <c r="F114" s="243" t="str">
        <f>IFERROR(INDEX('G-1 All Habitats'!$B$3:$B$129,MATCH(E114,'G-1 All Habitats'!$A$3:$A$129,0)),"")</f>
        <v/>
      </c>
      <c r="G114" s="386"/>
      <c r="H114" s="537" t="str">
        <f>IF(F114="","",VLOOKUP(F114,'G-1 All Habitats'!$B$2:$M$129,10,FALSE))</f>
        <v/>
      </c>
      <c r="I114" s="524" t="str">
        <f>IFERROR(VLOOKUP(H114,'G-1 All Habitats'!$V$3:$W$7,2,FALSE),"")</f>
        <v/>
      </c>
      <c r="J114" s="199"/>
      <c r="K114" s="524" t="str">
        <f>IFERROR(INDEX('G-8 Condition Look up'!$A$3:$H$130,MATCH(F114,'G-8 Condition Look up'!$A$3:$A$130,0),MATCH(J114,'G-8 Condition Look up'!$A$3:$H$3,0)),"")</f>
        <v/>
      </c>
      <c r="L114" s="145"/>
      <c r="M114" s="540" t="str">
        <f>IF(L114="","",IF(VLOOKUP(L114,'G-3 Multipliers'!$L$3:$N$6,2,FALSE)=0,"Spatial Data Missing ⚠",VLOOKUP(L114,'G-3 Multipliers'!$L$3:$N$6,2,FALSE)))</f>
        <v/>
      </c>
      <c r="N114" s="499" t="str">
        <f>IF(L114="","",IF(VLOOKUP(L114,'G-3 Multipliers'!$L$3:$N$6,3,FALSE)=0,"Spatial Data Missing ⚠",VLOOKUP(L114,'G-3 Multipliers'!$L$3:$N$6,3,FALSE)))</f>
        <v/>
      </c>
      <c r="O114" s="498" t="str">
        <f t="shared" si="5"/>
        <v/>
      </c>
      <c r="P114" s="195"/>
      <c r="Q114" s="195"/>
      <c r="R114" s="520" t="str">
        <f t="shared" si="6"/>
        <v/>
      </c>
      <c r="S114" s="544" t="str">
        <f t="shared" si="7"/>
        <v/>
      </c>
      <c r="T114" s="525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9"/>
        <v/>
      </c>
      <c r="W114" s="520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4" t="str">
        <f>IFERROR(IF(E114="","",VLOOKUP(W114, 'G-3 Multipliers'!$P$2:$Q$6,2,FALSE)),"")</f>
        <v/>
      </c>
      <c r="Y114" s="197"/>
      <c r="Z114" s="499" t="str">
        <f>IF(Y114="","",IF(VLOOKUP(Y114,'G-3 Multipliers'!$S$3:$T$9,2,FALSE)=0,"Spatial Data Missing ⚠",VLOOKUP(Y114,'G-3 Multipliers'!$S$3:$T$9,2,FALSE)))</f>
        <v/>
      </c>
      <c r="AA114" s="545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4" t="str">
        <f>IFERROR(INDEX('G-1 All Habitats'!$AG$3:$AG$15,MATCH(D115,'G-1 All Habitats'!$AF$3:$AF$15,0)),"")</f>
        <v/>
      </c>
      <c r="D115" s="154"/>
      <c r="E115" s="203"/>
      <c r="F115" s="243" t="str">
        <f>IFERROR(INDEX('G-1 All Habitats'!$B$3:$B$129,MATCH(E115,'G-1 All Habitats'!$A$3:$A$129,0)),"")</f>
        <v/>
      </c>
      <c r="G115" s="386"/>
      <c r="H115" s="537" t="str">
        <f>IF(F115="","",VLOOKUP(F115,'G-1 All Habitats'!$B$2:$M$129,10,FALSE))</f>
        <v/>
      </c>
      <c r="I115" s="524" t="str">
        <f>IFERROR(VLOOKUP(H115,'G-1 All Habitats'!$V$3:$W$7,2,FALSE),"")</f>
        <v/>
      </c>
      <c r="J115" s="199"/>
      <c r="K115" s="524" t="str">
        <f>IFERROR(INDEX('G-8 Condition Look up'!$A$3:$H$130,MATCH(F115,'G-8 Condition Look up'!$A$3:$A$130,0),MATCH(J115,'G-8 Condition Look up'!$A$3:$H$3,0)),"")</f>
        <v/>
      </c>
      <c r="L115" s="145"/>
      <c r="M115" s="540" t="str">
        <f>IF(L115="","",IF(VLOOKUP(L115,'G-3 Multipliers'!$L$3:$N$6,2,FALSE)=0,"Spatial Data Missing ⚠",VLOOKUP(L115,'G-3 Multipliers'!$L$3:$N$6,2,FALSE)))</f>
        <v/>
      </c>
      <c r="N115" s="499" t="str">
        <f>IF(L115="","",IF(VLOOKUP(L115,'G-3 Multipliers'!$L$3:$N$6,3,FALSE)=0,"Spatial Data Missing ⚠",VLOOKUP(L115,'G-3 Multipliers'!$L$3:$N$6,3,FALSE)))</f>
        <v/>
      </c>
      <c r="O115" s="498" t="str">
        <f t="shared" si="5"/>
        <v/>
      </c>
      <c r="P115" s="195"/>
      <c r="Q115" s="195"/>
      <c r="R115" s="520" t="str">
        <f t="shared" si="6"/>
        <v/>
      </c>
      <c r="S115" s="544" t="str">
        <f t="shared" si="7"/>
        <v/>
      </c>
      <c r="T115" s="525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9"/>
        <v/>
      </c>
      <c r="W115" s="520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4" t="str">
        <f>IFERROR(IF(E115="","",VLOOKUP(W115, 'G-3 Multipliers'!$P$2:$Q$6,2,FALSE)),"")</f>
        <v/>
      </c>
      <c r="Y115" s="197"/>
      <c r="Z115" s="499" t="str">
        <f>IF(Y115="","",IF(VLOOKUP(Y115,'G-3 Multipliers'!$S$3:$T$9,2,FALSE)=0,"Spatial Data Missing ⚠",VLOOKUP(Y115,'G-3 Multipliers'!$S$3:$T$9,2,FALSE)))</f>
        <v/>
      </c>
      <c r="AA115" s="545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4" t="str">
        <f>IFERROR(INDEX('G-1 All Habitats'!$AG$3:$AG$15,MATCH(D116,'G-1 All Habitats'!$AF$3:$AF$15,0)),"")</f>
        <v/>
      </c>
      <c r="D116" s="154"/>
      <c r="E116" s="203"/>
      <c r="F116" s="243" t="str">
        <f>IFERROR(INDEX('G-1 All Habitats'!$B$3:$B$129,MATCH(E116,'G-1 All Habitats'!$A$3:$A$129,0)),"")</f>
        <v/>
      </c>
      <c r="G116" s="386"/>
      <c r="H116" s="537" t="str">
        <f>IF(F116="","",VLOOKUP(F116,'G-1 All Habitats'!$B$2:$M$129,10,FALSE))</f>
        <v/>
      </c>
      <c r="I116" s="524" t="str">
        <f>IFERROR(VLOOKUP(H116,'G-1 All Habitats'!$V$3:$W$7,2,FALSE),"")</f>
        <v/>
      </c>
      <c r="J116" s="199"/>
      <c r="K116" s="524" t="str">
        <f>IFERROR(INDEX('G-8 Condition Look up'!$A$3:$H$130,MATCH(F116,'G-8 Condition Look up'!$A$3:$A$130,0),MATCH(J116,'G-8 Condition Look up'!$A$3:$H$3,0)),"")</f>
        <v/>
      </c>
      <c r="L116" s="145"/>
      <c r="M116" s="540" t="str">
        <f>IF(L116="","",IF(VLOOKUP(L116,'G-3 Multipliers'!$L$3:$N$6,2,FALSE)=0,"Spatial Data Missing ⚠",VLOOKUP(L116,'G-3 Multipliers'!$L$3:$N$6,2,FALSE)))</f>
        <v/>
      </c>
      <c r="N116" s="499" t="str">
        <f>IF(L116="","",IF(VLOOKUP(L116,'G-3 Multipliers'!$L$3:$N$6,3,FALSE)=0,"Spatial Data Missing ⚠",VLOOKUP(L116,'G-3 Multipliers'!$L$3:$N$6,3,FALSE)))</f>
        <v/>
      </c>
      <c r="O116" s="498" t="str">
        <f t="shared" si="5"/>
        <v/>
      </c>
      <c r="P116" s="195"/>
      <c r="Q116" s="195"/>
      <c r="R116" s="520" t="str">
        <f t="shared" si="6"/>
        <v/>
      </c>
      <c r="S116" s="544" t="str">
        <f t="shared" si="7"/>
        <v/>
      </c>
      <c r="T116" s="525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9"/>
        <v/>
      </c>
      <c r="W116" s="520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4" t="str">
        <f>IFERROR(IF(E116="","",VLOOKUP(W116, 'G-3 Multipliers'!$P$2:$Q$6,2,FALSE)),"")</f>
        <v/>
      </c>
      <c r="Y116" s="197"/>
      <c r="Z116" s="499" t="str">
        <f>IF(Y116="","",IF(VLOOKUP(Y116,'G-3 Multipliers'!$S$3:$T$9,2,FALSE)=0,"Spatial Data Missing ⚠",VLOOKUP(Y116,'G-3 Multipliers'!$S$3:$T$9,2,FALSE)))</f>
        <v/>
      </c>
      <c r="AA116" s="545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4" t="str">
        <f>IFERROR(INDEX('G-1 All Habitats'!$AG$3:$AG$15,MATCH(D117,'G-1 All Habitats'!$AF$3:$AF$15,0)),"")</f>
        <v/>
      </c>
      <c r="D117" s="154"/>
      <c r="E117" s="203"/>
      <c r="F117" s="243" t="str">
        <f>IFERROR(INDEX('G-1 All Habitats'!$B$3:$B$129,MATCH(E117,'G-1 All Habitats'!$A$3:$A$129,0)),"")</f>
        <v/>
      </c>
      <c r="G117" s="386"/>
      <c r="H117" s="537" t="str">
        <f>IF(F117="","",VLOOKUP(F117,'G-1 All Habitats'!$B$2:$M$129,10,FALSE))</f>
        <v/>
      </c>
      <c r="I117" s="524" t="str">
        <f>IFERROR(VLOOKUP(H117,'G-1 All Habitats'!$V$3:$W$7,2,FALSE),"")</f>
        <v/>
      </c>
      <c r="J117" s="199"/>
      <c r="K117" s="524" t="str">
        <f>IFERROR(INDEX('G-8 Condition Look up'!$A$3:$H$130,MATCH(F117,'G-8 Condition Look up'!$A$3:$A$130,0),MATCH(J117,'G-8 Condition Look up'!$A$3:$H$3,0)),"")</f>
        <v/>
      </c>
      <c r="L117" s="145"/>
      <c r="M117" s="540" t="str">
        <f>IF(L117="","",IF(VLOOKUP(L117,'G-3 Multipliers'!$L$3:$N$6,2,FALSE)=0,"Spatial Data Missing ⚠",VLOOKUP(L117,'G-3 Multipliers'!$L$3:$N$6,2,FALSE)))</f>
        <v/>
      </c>
      <c r="N117" s="499" t="str">
        <f>IF(L117="","",IF(VLOOKUP(L117,'G-3 Multipliers'!$L$3:$N$6,3,FALSE)=0,"Spatial Data Missing ⚠",VLOOKUP(L117,'G-3 Multipliers'!$L$3:$N$6,3,FALSE)))</f>
        <v/>
      </c>
      <c r="O117" s="498" t="str">
        <f t="shared" si="5"/>
        <v/>
      </c>
      <c r="P117" s="195"/>
      <c r="Q117" s="195"/>
      <c r="R117" s="520" t="str">
        <f t="shared" si="6"/>
        <v/>
      </c>
      <c r="S117" s="544" t="str">
        <f t="shared" si="7"/>
        <v/>
      </c>
      <c r="T117" s="525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9"/>
        <v/>
      </c>
      <c r="W117" s="520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4" t="str">
        <f>IFERROR(IF(E117="","",VLOOKUP(W117, 'G-3 Multipliers'!$P$2:$Q$6,2,FALSE)),"")</f>
        <v/>
      </c>
      <c r="Y117" s="197"/>
      <c r="Z117" s="499" t="str">
        <f>IF(Y117="","",IF(VLOOKUP(Y117,'G-3 Multipliers'!$S$3:$T$9,2,FALSE)=0,"Spatial Data Missing ⚠",VLOOKUP(Y117,'G-3 Multipliers'!$S$3:$T$9,2,FALSE)))</f>
        <v/>
      </c>
      <c r="AA117" s="545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4" t="str">
        <f>IFERROR(INDEX('G-1 All Habitats'!$AG$3:$AG$15,MATCH(D118,'G-1 All Habitats'!$AF$3:$AF$15,0)),"")</f>
        <v/>
      </c>
      <c r="D118" s="154"/>
      <c r="E118" s="203"/>
      <c r="F118" s="243" t="str">
        <f>IFERROR(INDEX('G-1 All Habitats'!$B$3:$B$129,MATCH(E118,'G-1 All Habitats'!$A$3:$A$129,0)),"")</f>
        <v/>
      </c>
      <c r="G118" s="386"/>
      <c r="H118" s="537" t="str">
        <f>IF(F118="","",VLOOKUP(F118,'G-1 All Habitats'!$B$2:$M$129,10,FALSE))</f>
        <v/>
      </c>
      <c r="I118" s="524" t="str">
        <f>IFERROR(VLOOKUP(H118,'G-1 All Habitats'!$V$3:$W$7,2,FALSE),"")</f>
        <v/>
      </c>
      <c r="J118" s="199"/>
      <c r="K118" s="524" t="str">
        <f>IFERROR(INDEX('G-8 Condition Look up'!$A$3:$H$130,MATCH(F118,'G-8 Condition Look up'!$A$3:$A$130,0),MATCH(J118,'G-8 Condition Look up'!$A$3:$H$3,0)),"")</f>
        <v/>
      </c>
      <c r="L118" s="145"/>
      <c r="M118" s="540" t="str">
        <f>IF(L118="","",IF(VLOOKUP(L118,'G-3 Multipliers'!$L$3:$N$6,2,FALSE)=0,"Spatial Data Missing ⚠",VLOOKUP(L118,'G-3 Multipliers'!$L$3:$N$6,2,FALSE)))</f>
        <v/>
      </c>
      <c r="N118" s="499" t="str">
        <f>IF(L118="","",IF(VLOOKUP(L118,'G-3 Multipliers'!$L$3:$N$6,3,FALSE)=0,"Spatial Data Missing ⚠",VLOOKUP(L118,'G-3 Multipliers'!$L$3:$N$6,3,FALSE)))</f>
        <v/>
      </c>
      <c r="O118" s="498" t="str">
        <f t="shared" si="5"/>
        <v/>
      </c>
      <c r="P118" s="195"/>
      <c r="Q118" s="195"/>
      <c r="R118" s="520" t="str">
        <f t="shared" si="6"/>
        <v/>
      </c>
      <c r="S118" s="544" t="str">
        <f t="shared" si="7"/>
        <v/>
      </c>
      <c r="T118" s="525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9"/>
        <v/>
      </c>
      <c r="W118" s="520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4" t="str">
        <f>IFERROR(IF(E118="","",VLOOKUP(W118, 'G-3 Multipliers'!$P$2:$Q$6,2,FALSE)),"")</f>
        <v/>
      </c>
      <c r="Y118" s="197"/>
      <c r="Z118" s="499" t="str">
        <f>IF(Y118="","",IF(VLOOKUP(Y118,'G-3 Multipliers'!$S$3:$T$9,2,FALSE)=0,"Spatial Data Missing ⚠",VLOOKUP(Y118,'G-3 Multipliers'!$S$3:$T$9,2,FALSE)))</f>
        <v/>
      </c>
      <c r="AA118" s="545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4" t="str">
        <f>IFERROR(INDEX('G-1 All Habitats'!$AG$3:$AG$15,MATCH(D119,'G-1 All Habitats'!$AF$3:$AF$15,0)),"")</f>
        <v/>
      </c>
      <c r="D119" s="154"/>
      <c r="E119" s="203"/>
      <c r="F119" s="243" t="str">
        <f>IFERROR(INDEX('G-1 All Habitats'!$B$3:$B$129,MATCH(E119,'G-1 All Habitats'!$A$3:$A$129,0)),"")</f>
        <v/>
      </c>
      <c r="G119" s="386"/>
      <c r="H119" s="537" t="str">
        <f>IF(F119="","",VLOOKUP(F119,'G-1 All Habitats'!$B$2:$M$129,10,FALSE))</f>
        <v/>
      </c>
      <c r="I119" s="524" t="str">
        <f>IFERROR(VLOOKUP(H119,'G-1 All Habitats'!$V$3:$W$7,2,FALSE),"")</f>
        <v/>
      </c>
      <c r="J119" s="199"/>
      <c r="K119" s="524" t="str">
        <f>IFERROR(INDEX('G-8 Condition Look up'!$A$3:$H$130,MATCH(F119,'G-8 Condition Look up'!$A$3:$A$130,0),MATCH(J119,'G-8 Condition Look up'!$A$3:$H$3,0)),"")</f>
        <v/>
      </c>
      <c r="L119" s="145"/>
      <c r="M119" s="540" t="str">
        <f>IF(L119="","",IF(VLOOKUP(L119,'G-3 Multipliers'!$L$3:$N$6,2,FALSE)=0,"Spatial Data Missing ⚠",VLOOKUP(L119,'G-3 Multipliers'!$L$3:$N$6,2,FALSE)))</f>
        <v/>
      </c>
      <c r="N119" s="499" t="str">
        <f>IF(L119="","",IF(VLOOKUP(L119,'G-3 Multipliers'!$L$3:$N$6,3,FALSE)=0,"Spatial Data Missing ⚠",VLOOKUP(L119,'G-3 Multipliers'!$L$3:$N$6,3,FALSE)))</f>
        <v/>
      </c>
      <c r="O119" s="498" t="str">
        <f t="shared" si="5"/>
        <v/>
      </c>
      <c r="P119" s="195"/>
      <c r="Q119" s="195"/>
      <c r="R119" s="520" t="str">
        <f t="shared" si="6"/>
        <v/>
      </c>
      <c r="S119" s="544" t="str">
        <f t="shared" si="7"/>
        <v/>
      </c>
      <c r="T119" s="525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9"/>
        <v/>
      </c>
      <c r="W119" s="520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4" t="str">
        <f>IFERROR(IF(E119="","",VLOOKUP(W119, 'G-3 Multipliers'!$P$2:$Q$6,2,FALSE)),"")</f>
        <v/>
      </c>
      <c r="Y119" s="197"/>
      <c r="Z119" s="499" t="str">
        <f>IF(Y119="","",IF(VLOOKUP(Y119,'G-3 Multipliers'!$S$3:$T$9,2,FALSE)=0,"Spatial Data Missing ⚠",VLOOKUP(Y119,'G-3 Multipliers'!$S$3:$T$9,2,FALSE)))</f>
        <v/>
      </c>
      <c r="AA119" s="545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4" t="str">
        <f>IFERROR(INDEX('G-1 All Habitats'!$AG$3:$AG$15,MATCH(D120,'G-1 All Habitats'!$AF$3:$AF$15,0)),"")</f>
        <v/>
      </c>
      <c r="D120" s="154"/>
      <c r="E120" s="203"/>
      <c r="F120" s="243" t="str">
        <f>IFERROR(INDEX('G-1 All Habitats'!$B$3:$B$129,MATCH(E120,'G-1 All Habitats'!$A$3:$A$129,0)),"")</f>
        <v/>
      </c>
      <c r="G120" s="386"/>
      <c r="H120" s="537" t="str">
        <f>IF(F120="","",VLOOKUP(F120,'G-1 All Habitats'!$B$2:$M$129,10,FALSE))</f>
        <v/>
      </c>
      <c r="I120" s="524" t="str">
        <f>IFERROR(VLOOKUP(H120,'G-1 All Habitats'!$V$3:$W$7,2,FALSE),"")</f>
        <v/>
      </c>
      <c r="J120" s="199"/>
      <c r="K120" s="524" t="str">
        <f>IFERROR(INDEX('G-8 Condition Look up'!$A$3:$H$130,MATCH(F120,'G-8 Condition Look up'!$A$3:$A$130,0),MATCH(J120,'G-8 Condition Look up'!$A$3:$H$3,0)),"")</f>
        <v/>
      </c>
      <c r="L120" s="145"/>
      <c r="M120" s="540" t="str">
        <f>IF(L120="","",IF(VLOOKUP(L120,'G-3 Multipliers'!$L$3:$N$6,2,FALSE)=0,"Spatial Data Missing ⚠",VLOOKUP(L120,'G-3 Multipliers'!$L$3:$N$6,2,FALSE)))</f>
        <v/>
      </c>
      <c r="N120" s="499" t="str">
        <f>IF(L120="","",IF(VLOOKUP(L120,'G-3 Multipliers'!$L$3:$N$6,3,FALSE)=0,"Spatial Data Missing ⚠",VLOOKUP(L120,'G-3 Multipliers'!$L$3:$N$6,3,FALSE)))</f>
        <v/>
      </c>
      <c r="O120" s="498" t="str">
        <f t="shared" si="5"/>
        <v/>
      </c>
      <c r="P120" s="195"/>
      <c r="Q120" s="195"/>
      <c r="R120" s="520" t="str">
        <f t="shared" si="6"/>
        <v/>
      </c>
      <c r="S120" s="544" t="str">
        <f t="shared" si="7"/>
        <v/>
      </c>
      <c r="T120" s="525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9"/>
        <v/>
      </c>
      <c r="W120" s="520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4" t="str">
        <f>IFERROR(IF(E120="","",VLOOKUP(W120, 'G-3 Multipliers'!$P$2:$Q$6,2,FALSE)),"")</f>
        <v/>
      </c>
      <c r="Y120" s="197"/>
      <c r="Z120" s="499" t="str">
        <f>IF(Y120="","",IF(VLOOKUP(Y120,'G-3 Multipliers'!$S$3:$T$9,2,FALSE)=0,"Spatial Data Missing ⚠",VLOOKUP(Y120,'G-3 Multipliers'!$S$3:$T$9,2,FALSE)))</f>
        <v/>
      </c>
      <c r="AA120" s="545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4" t="str">
        <f>IFERROR(INDEX('G-1 All Habitats'!$AG$3:$AG$15,MATCH(D121,'G-1 All Habitats'!$AF$3:$AF$15,0)),"")</f>
        <v/>
      </c>
      <c r="D121" s="154"/>
      <c r="E121" s="203"/>
      <c r="F121" s="243" t="str">
        <f>IFERROR(INDEX('G-1 All Habitats'!$B$3:$B$129,MATCH(E121,'G-1 All Habitats'!$A$3:$A$129,0)),"")</f>
        <v/>
      </c>
      <c r="G121" s="386"/>
      <c r="H121" s="537" t="str">
        <f>IF(F121="","",VLOOKUP(F121,'G-1 All Habitats'!$B$2:$M$129,10,FALSE))</f>
        <v/>
      </c>
      <c r="I121" s="524" t="str">
        <f>IFERROR(VLOOKUP(H121,'G-1 All Habitats'!$V$3:$W$7,2,FALSE),"")</f>
        <v/>
      </c>
      <c r="J121" s="199"/>
      <c r="K121" s="524" t="str">
        <f>IFERROR(INDEX('G-8 Condition Look up'!$A$3:$H$130,MATCH(F121,'G-8 Condition Look up'!$A$3:$A$130,0),MATCH(J121,'G-8 Condition Look up'!$A$3:$H$3,0)),"")</f>
        <v/>
      </c>
      <c r="L121" s="145"/>
      <c r="M121" s="540" t="str">
        <f>IF(L121="","",IF(VLOOKUP(L121,'G-3 Multipliers'!$L$3:$N$6,2,FALSE)=0,"Spatial Data Missing ⚠",VLOOKUP(L121,'G-3 Multipliers'!$L$3:$N$6,2,FALSE)))</f>
        <v/>
      </c>
      <c r="N121" s="499" t="str">
        <f>IF(L121="","",IF(VLOOKUP(L121,'G-3 Multipliers'!$L$3:$N$6,3,FALSE)=0,"Spatial Data Missing ⚠",VLOOKUP(L121,'G-3 Multipliers'!$L$3:$N$6,3,FALSE)))</f>
        <v/>
      </c>
      <c r="O121" s="498" t="str">
        <f t="shared" si="5"/>
        <v/>
      </c>
      <c r="P121" s="195"/>
      <c r="Q121" s="195"/>
      <c r="R121" s="520" t="str">
        <f t="shared" si="6"/>
        <v/>
      </c>
      <c r="S121" s="544" t="str">
        <f t="shared" si="7"/>
        <v/>
      </c>
      <c r="T121" s="525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9"/>
        <v/>
      </c>
      <c r="W121" s="520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4" t="str">
        <f>IFERROR(IF(E121="","",VLOOKUP(W121, 'G-3 Multipliers'!$P$2:$Q$6,2,FALSE)),"")</f>
        <v/>
      </c>
      <c r="Y121" s="197"/>
      <c r="Z121" s="499" t="str">
        <f>IF(Y121="","",IF(VLOOKUP(Y121,'G-3 Multipliers'!$S$3:$T$9,2,FALSE)=0,"Spatial Data Missing ⚠",VLOOKUP(Y121,'G-3 Multipliers'!$S$3:$T$9,2,FALSE)))</f>
        <v/>
      </c>
      <c r="AA121" s="545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4" t="str">
        <f>IFERROR(INDEX('G-1 All Habitats'!$AG$3:$AG$15,MATCH(D122,'G-1 All Habitats'!$AF$3:$AF$15,0)),"")</f>
        <v/>
      </c>
      <c r="D122" s="154"/>
      <c r="E122" s="203"/>
      <c r="F122" s="243" t="str">
        <f>IFERROR(INDEX('G-1 All Habitats'!$B$3:$B$129,MATCH(E122,'G-1 All Habitats'!$A$3:$A$129,0)),"")</f>
        <v/>
      </c>
      <c r="G122" s="386"/>
      <c r="H122" s="537" t="str">
        <f>IF(F122="","",VLOOKUP(F122,'G-1 All Habitats'!$B$2:$M$129,10,FALSE))</f>
        <v/>
      </c>
      <c r="I122" s="524" t="str">
        <f>IFERROR(VLOOKUP(H122,'G-1 All Habitats'!$V$3:$W$7,2,FALSE),"")</f>
        <v/>
      </c>
      <c r="J122" s="199"/>
      <c r="K122" s="524" t="str">
        <f>IFERROR(INDEX('G-8 Condition Look up'!$A$3:$H$130,MATCH(F122,'G-8 Condition Look up'!$A$3:$A$130,0),MATCH(J122,'G-8 Condition Look up'!$A$3:$H$3,0)),"")</f>
        <v/>
      </c>
      <c r="L122" s="145"/>
      <c r="M122" s="540" t="str">
        <f>IF(L122="","",IF(VLOOKUP(L122,'G-3 Multipliers'!$L$3:$N$6,2,FALSE)=0,"Spatial Data Missing ⚠",VLOOKUP(L122,'G-3 Multipliers'!$L$3:$N$6,2,FALSE)))</f>
        <v/>
      </c>
      <c r="N122" s="499" t="str">
        <f>IF(L122="","",IF(VLOOKUP(L122,'G-3 Multipliers'!$L$3:$N$6,3,FALSE)=0,"Spatial Data Missing ⚠",VLOOKUP(L122,'G-3 Multipliers'!$L$3:$N$6,3,FALSE)))</f>
        <v/>
      </c>
      <c r="O122" s="498" t="str">
        <f t="shared" si="5"/>
        <v/>
      </c>
      <c r="P122" s="195"/>
      <c r="Q122" s="195"/>
      <c r="R122" s="520" t="str">
        <f t="shared" si="6"/>
        <v/>
      </c>
      <c r="S122" s="544" t="str">
        <f t="shared" si="7"/>
        <v/>
      </c>
      <c r="T122" s="525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9"/>
        <v/>
      </c>
      <c r="W122" s="520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4" t="str">
        <f>IFERROR(IF(E122="","",VLOOKUP(W122, 'G-3 Multipliers'!$P$2:$Q$6,2,FALSE)),"")</f>
        <v/>
      </c>
      <c r="Y122" s="197"/>
      <c r="Z122" s="499" t="str">
        <f>IF(Y122="","",IF(VLOOKUP(Y122,'G-3 Multipliers'!$S$3:$T$9,2,FALSE)=0,"Spatial Data Missing ⚠",VLOOKUP(Y122,'G-3 Multipliers'!$S$3:$T$9,2,FALSE)))</f>
        <v/>
      </c>
      <c r="AA122" s="545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4" t="str">
        <f>IFERROR(INDEX('G-1 All Habitats'!$AG$3:$AG$15,MATCH(D123,'G-1 All Habitats'!$AF$3:$AF$15,0)),"")</f>
        <v/>
      </c>
      <c r="D123" s="154"/>
      <c r="E123" s="203"/>
      <c r="F123" s="243" t="str">
        <f>IFERROR(INDEX('G-1 All Habitats'!$B$3:$B$129,MATCH(E123,'G-1 All Habitats'!$A$3:$A$129,0)),"")</f>
        <v/>
      </c>
      <c r="G123" s="386"/>
      <c r="H123" s="537" t="str">
        <f>IF(F123="","",VLOOKUP(F123,'G-1 All Habitats'!$B$2:$M$129,10,FALSE))</f>
        <v/>
      </c>
      <c r="I123" s="524" t="str">
        <f>IFERROR(VLOOKUP(H123,'G-1 All Habitats'!$V$3:$W$7,2,FALSE),"")</f>
        <v/>
      </c>
      <c r="J123" s="199"/>
      <c r="K123" s="524" t="str">
        <f>IFERROR(INDEX('G-8 Condition Look up'!$A$3:$H$130,MATCH(F123,'G-8 Condition Look up'!$A$3:$A$130,0),MATCH(J123,'G-8 Condition Look up'!$A$3:$H$3,0)),"")</f>
        <v/>
      </c>
      <c r="L123" s="145"/>
      <c r="M123" s="540" t="str">
        <f>IF(L123="","",IF(VLOOKUP(L123,'G-3 Multipliers'!$L$3:$N$6,2,FALSE)=0,"Spatial Data Missing ⚠",VLOOKUP(L123,'G-3 Multipliers'!$L$3:$N$6,2,FALSE)))</f>
        <v/>
      </c>
      <c r="N123" s="499" t="str">
        <f>IF(L123="","",IF(VLOOKUP(L123,'G-3 Multipliers'!$L$3:$N$6,3,FALSE)=0,"Spatial Data Missing ⚠",VLOOKUP(L123,'G-3 Multipliers'!$L$3:$N$6,3,FALSE)))</f>
        <v/>
      </c>
      <c r="O123" s="498" t="str">
        <f t="shared" si="5"/>
        <v/>
      </c>
      <c r="P123" s="195"/>
      <c r="Q123" s="195"/>
      <c r="R123" s="520" t="str">
        <f t="shared" si="6"/>
        <v/>
      </c>
      <c r="S123" s="544" t="str">
        <f t="shared" si="7"/>
        <v/>
      </c>
      <c r="T123" s="525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9"/>
        <v/>
      </c>
      <c r="W123" s="520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4" t="str">
        <f>IFERROR(IF(E123="","",VLOOKUP(W123, 'G-3 Multipliers'!$P$2:$Q$6,2,FALSE)),"")</f>
        <v/>
      </c>
      <c r="Y123" s="197"/>
      <c r="Z123" s="499" t="str">
        <f>IF(Y123="","",IF(VLOOKUP(Y123,'G-3 Multipliers'!$S$3:$T$9,2,FALSE)=0,"Spatial Data Missing ⚠",VLOOKUP(Y123,'G-3 Multipliers'!$S$3:$T$9,2,FALSE)))</f>
        <v/>
      </c>
      <c r="AA123" s="545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4" t="str">
        <f>IFERROR(INDEX('G-1 All Habitats'!$AG$3:$AG$15,MATCH(D124,'G-1 All Habitats'!$AF$3:$AF$15,0)),"")</f>
        <v/>
      </c>
      <c r="D124" s="154"/>
      <c r="E124" s="203"/>
      <c r="F124" s="243" t="str">
        <f>IFERROR(INDEX('G-1 All Habitats'!$B$3:$B$129,MATCH(E124,'G-1 All Habitats'!$A$3:$A$129,0)),"")</f>
        <v/>
      </c>
      <c r="G124" s="386"/>
      <c r="H124" s="537" t="str">
        <f>IF(F124="","",VLOOKUP(F124,'G-1 All Habitats'!$B$2:$M$129,10,FALSE))</f>
        <v/>
      </c>
      <c r="I124" s="524" t="str">
        <f>IFERROR(VLOOKUP(H124,'G-1 All Habitats'!$V$3:$W$7,2,FALSE),"")</f>
        <v/>
      </c>
      <c r="J124" s="199"/>
      <c r="K124" s="524" t="str">
        <f>IFERROR(INDEX('G-8 Condition Look up'!$A$3:$H$130,MATCH(F124,'G-8 Condition Look up'!$A$3:$A$130,0),MATCH(J124,'G-8 Condition Look up'!$A$3:$H$3,0)),"")</f>
        <v/>
      </c>
      <c r="L124" s="145"/>
      <c r="M124" s="540" t="str">
        <f>IF(L124="","",IF(VLOOKUP(L124,'G-3 Multipliers'!$L$3:$N$6,2,FALSE)=0,"Spatial Data Missing ⚠",VLOOKUP(L124,'G-3 Multipliers'!$L$3:$N$6,2,FALSE)))</f>
        <v/>
      </c>
      <c r="N124" s="499" t="str">
        <f>IF(L124="","",IF(VLOOKUP(L124,'G-3 Multipliers'!$L$3:$N$6,3,FALSE)=0,"Spatial Data Missing ⚠",VLOOKUP(L124,'G-3 Multipliers'!$L$3:$N$6,3,FALSE)))</f>
        <v/>
      </c>
      <c r="O124" s="498" t="str">
        <f t="shared" si="5"/>
        <v/>
      </c>
      <c r="P124" s="195"/>
      <c r="Q124" s="195"/>
      <c r="R124" s="520" t="str">
        <f t="shared" si="6"/>
        <v/>
      </c>
      <c r="S124" s="544" t="str">
        <f t="shared" si="7"/>
        <v/>
      </c>
      <c r="T124" s="525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9"/>
        <v/>
      </c>
      <c r="W124" s="520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4" t="str">
        <f>IFERROR(IF(E124="","",VLOOKUP(W124, 'G-3 Multipliers'!$P$2:$Q$6,2,FALSE)),"")</f>
        <v/>
      </c>
      <c r="Y124" s="197"/>
      <c r="Z124" s="499" t="str">
        <f>IF(Y124="","",IF(VLOOKUP(Y124,'G-3 Multipliers'!$S$3:$T$9,2,FALSE)=0,"Spatial Data Missing ⚠",VLOOKUP(Y124,'G-3 Multipliers'!$S$3:$T$9,2,FALSE)))</f>
        <v/>
      </c>
      <c r="AA124" s="545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4" t="str">
        <f>IFERROR(INDEX('G-1 All Habitats'!$AG$3:$AG$15,MATCH(D125,'G-1 All Habitats'!$AF$3:$AF$15,0)),"")</f>
        <v/>
      </c>
      <c r="D125" s="154"/>
      <c r="E125" s="203"/>
      <c r="F125" s="243" t="str">
        <f>IFERROR(INDEX('G-1 All Habitats'!$B$3:$B$129,MATCH(E125,'G-1 All Habitats'!$A$3:$A$129,0)),"")</f>
        <v/>
      </c>
      <c r="G125" s="386"/>
      <c r="H125" s="537" t="str">
        <f>IF(F125="","",VLOOKUP(F125,'G-1 All Habitats'!$B$2:$M$129,10,FALSE))</f>
        <v/>
      </c>
      <c r="I125" s="524" t="str">
        <f>IFERROR(VLOOKUP(H125,'G-1 All Habitats'!$V$3:$W$7,2,FALSE),"")</f>
        <v/>
      </c>
      <c r="J125" s="199"/>
      <c r="K125" s="524" t="str">
        <f>IFERROR(INDEX('G-8 Condition Look up'!$A$3:$H$130,MATCH(F125,'G-8 Condition Look up'!$A$3:$A$130,0),MATCH(J125,'G-8 Condition Look up'!$A$3:$H$3,0)),"")</f>
        <v/>
      </c>
      <c r="L125" s="145"/>
      <c r="M125" s="540" t="str">
        <f>IF(L125="","",IF(VLOOKUP(L125,'G-3 Multipliers'!$L$3:$N$6,2,FALSE)=0,"Spatial Data Missing ⚠",VLOOKUP(L125,'G-3 Multipliers'!$L$3:$N$6,2,FALSE)))</f>
        <v/>
      </c>
      <c r="N125" s="499" t="str">
        <f>IF(L125="","",IF(VLOOKUP(L125,'G-3 Multipliers'!$L$3:$N$6,3,FALSE)=0,"Spatial Data Missing ⚠",VLOOKUP(L125,'G-3 Multipliers'!$L$3:$N$6,3,FALSE)))</f>
        <v/>
      </c>
      <c r="O125" s="498" t="str">
        <f t="shared" si="5"/>
        <v/>
      </c>
      <c r="P125" s="195"/>
      <c r="Q125" s="195"/>
      <c r="R125" s="520" t="str">
        <f t="shared" si="6"/>
        <v/>
      </c>
      <c r="S125" s="544" t="str">
        <f t="shared" si="7"/>
        <v/>
      </c>
      <c r="T125" s="525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9"/>
        <v/>
      </c>
      <c r="W125" s="520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4" t="str">
        <f>IFERROR(IF(E125="","",VLOOKUP(W125, 'G-3 Multipliers'!$P$2:$Q$6,2,FALSE)),"")</f>
        <v/>
      </c>
      <c r="Y125" s="197"/>
      <c r="Z125" s="499" t="str">
        <f>IF(Y125="","",IF(VLOOKUP(Y125,'G-3 Multipliers'!$S$3:$T$9,2,FALSE)=0,"Spatial Data Missing ⚠",VLOOKUP(Y125,'G-3 Multipliers'!$S$3:$T$9,2,FALSE)))</f>
        <v/>
      </c>
      <c r="AA125" s="545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4" t="str">
        <f>IFERROR(INDEX('G-1 All Habitats'!$AG$3:$AG$15,MATCH(D126,'G-1 All Habitats'!$AF$3:$AF$15,0)),"")</f>
        <v/>
      </c>
      <c r="D126" s="154"/>
      <c r="E126" s="203"/>
      <c r="F126" s="243" t="str">
        <f>IFERROR(INDEX('G-1 All Habitats'!$B$3:$B$129,MATCH(E126,'G-1 All Habitats'!$A$3:$A$129,0)),"")</f>
        <v/>
      </c>
      <c r="G126" s="386"/>
      <c r="H126" s="537" t="str">
        <f>IF(F126="","",VLOOKUP(F126,'G-1 All Habitats'!$B$2:$M$129,10,FALSE))</f>
        <v/>
      </c>
      <c r="I126" s="524" t="str">
        <f>IFERROR(VLOOKUP(H126,'G-1 All Habitats'!$V$3:$W$7,2,FALSE),"")</f>
        <v/>
      </c>
      <c r="J126" s="199"/>
      <c r="K126" s="524" t="str">
        <f>IFERROR(INDEX('G-8 Condition Look up'!$A$3:$H$130,MATCH(F126,'G-8 Condition Look up'!$A$3:$A$130,0),MATCH(J126,'G-8 Condition Look up'!$A$3:$H$3,0)),"")</f>
        <v/>
      </c>
      <c r="L126" s="145"/>
      <c r="M126" s="540" t="str">
        <f>IF(L126="","",IF(VLOOKUP(L126,'G-3 Multipliers'!$L$3:$N$6,2,FALSE)=0,"Spatial Data Missing ⚠",VLOOKUP(L126,'G-3 Multipliers'!$L$3:$N$6,2,FALSE)))</f>
        <v/>
      </c>
      <c r="N126" s="499" t="str">
        <f>IF(L126="","",IF(VLOOKUP(L126,'G-3 Multipliers'!$L$3:$N$6,3,FALSE)=0,"Spatial Data Missing ⚠",VLOOKUP(L126,'G-3 Multipliers'!$L$3:$N$6,3,FALSE)))</f>
        <v/>
      </c>
      <c r="O126" s="498" t="str">
        <f t="shared" si="5"/>
        <v/>
      </c>
      <c r="P126" s="195"/>
      <c r="Q126" s="195"/>
      <c r="R126" s="520" t="str">
        <f t="shared" si="6"/>
        <v/>
      </c>
      <c r="S126" s="544" t="str">
        <f t="shared" si="7"/>
        <v/>
      </c>
      <c r="T126" s="525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9"/>
        <v/>
      </c>
      <c r="W126" s="520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4" t="str">
        <f>IFERROR(IF(E126="","",VLOOKUP(W126, 'G-3 Multipliers'!$P$2:$Q$6,2,FALSE)),"")</f>
        <v/>
      </c>
      <c r="Y126" s="197"/>
      <c r="Z126" s="499" t="str">
        <f>IF(Y126="","",IF(VLOOKUP(Y126,'G-3 Multipliers'!$S$3:$T$9,2,FALSE)=0,"Spatial Data Missing ⚠",VLOOKUP(Y126,'G-3 Multipliers'!$S$3:$T$9,2,FALSE)))</f>
        <v/>
      </c>
      <c r="AA126" s="545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4" t="str">
        <f>IFERROR(INDEX('G-1 All Habitats'!$AG$3:$AG$15,MATCH(D127,'G-1 All Habitats'!$AF$3:$AF$15,0)),"")</f>
        <v/>
      </c>
      <c r="D127" s="154"/>
      <c r="E127" s="203"/>
      <c r="F127" s="243" t="str">
        <f>IFERROR(INDEX('G-1 All Habitats'!$B$3:$B$129,MATCH(E127,'G-1 All Habitats'!$A$3:$A$129,0)),"")</f>
        <v/>
      </c>
      <c r="G127" s="386"/>
      <c r="H127" s="537" t="str">
        <f>IF(F127="","",VLOOKUP(F127,'G-1 All Habitats'!$B$2:$M$129,10,FALSE))</f>
        <v/>
      </c>
      <c r="I127" s="524" t="str">
        <f>IFERROR(VLOOKUP(H127,'G-1 All Habitats'!$V$3:$W$7,2,FALSE),"")</f>
        <v/>
      </c>
      <c r="J127" s="199"/>
      <c r="K127" s="524" t="str">
        <f>IFERROR(INDEX('G-8 Condition Look up'!$A$3:$H$130,MATCH(F127,'G-8 Condition Look up'!$A$3:$A$130,0),MATCH(J127,'G-8 Condition Look up'!$A$3:$H$3,0)),"")</f>
        <v/>
      </c>
      <c r="L127" s="145"/>
      <c r="M127" s="540" t="str">
        <f>IF(L127="","",IF(VLOOKUP(L127,'G-3 Multipliers'!$L$3:$N$6,2,FALSE)=0,"Spatial Data Missing ⚠",VLOOKUP(L127,'G-3 Multipliers'!$L$3:$N$6,2,FALSE)))</f>
        <v/>
      </c>
      <c r="N127" s="499" t="str">
        <f>IF(L127="","",IF(VLOOKUP(L127,'G-3 Multipliers'!$L$3:$N$6,3,FALSE)=0,"Spatial Data Missing ⚠",VLOOKUP(L127,'G-3 Multipliers'!$L$3:$N$6,3,FALSE)))</f>
        <v/>
      </c>
      <c r="O127" s="498" t="str">
        <f t="shared" si="5"/>
        <v/>
      </c>
      <c r="P127" s="195"/>
      <c r="Q127" s="195"/>
      <c r="R127" s="520" t="str">
        <f t="shared" si="6"/>
        <v/>
      </c>
      <c r="S127" s="544" t="str">
        <f t="shared" si="7"/>
        <v/>
      </c>
      <c r="T127" s="525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9"/>
        <v/>
      </c>
      <c r="W127" s="520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4" t="str">
        <f>IFERROR(IF(E127="","",VLOOKUP(W127, 'G-3 Multipliers'!$P$2:$Q$6,2,FALSE)),"")</f>
        <v/>
      </c>
      <c r="Y127" s="197"/>
      <c r="Z127" s="499" t="str">
        <f>IF(Y127="","",IF(VLOOKUP(Y127,'G-3 Multipliers'!$S$3:$T$9,2,FALSE)=0,"Spatial Data Missing ⚠",VLOOKUP(Y127,'G-3 Multipliers'!$S$3:$T$9,2,FALSE)))</f>
        <v/>
      </c>
      <c r="AA127" s="545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4" t="str">
        <f>IFERROR(INDEX('G-1 All Habitats'!$AG$3:$AG$15,MATCH(D128,'G-1 All Habitats'!$AF$3:$AF$15,0)),"")</f>
        <v/>
      </c>
      <c r="D128" s="154"/>
      <c r="E128" s="203"/>
      <c r="F128" s="243" t="str">
        <f>IFERROR(INDEX('G-1 All Habitats'!$B$3:$B$129,MATCH(E128,'G-1 All Habitats'!$A$3:$A$129,0)),"")</f>
        <v/>
      </c>
      <c r="G128" s="386"/>
      <c r="H128" s="537" t="str">
        <f>IF(F128="","",VLOOKUP(F128,'G-1 All Habitats'!$B$2:$M$129,10,FALSE))</f>
        <v/>
      </c>
      <c r="I128" s="524" t="str">
        <f>IFERROR(VLOOKUP(H128,'G-1 All Habitats'!$V$3:$W$7,2,FALSE),"")</f>
        <v/>
      </c>
      <c r="J128" s="199"/>
      <c r="K128" s="524" t="str">
        <f>IFERROR(INDEX('G-8 Condition Look up'!$A$3:$H$130,MATCH(F128,'G-8 Condition Look up'!$A$3:$A$130,0),MATCH(J128,'G-8 Condition Look up'!$A$3:$H$3,0)),"")</f>
        <v/>
      </c>
      <c r="L128" s="145"/>
      <c r="M128" s="540" t="str">
        <f>IF(L128="","",IF(VLOOKUP(L128,'G-3 Multipliers'!$L$3:$N$6,2,FALSE)=0,"Spatial Data Missing ⚠",VLOOKUP(L128,'G-3 Multipliers'!$L$3:$N$6,2,FALSE)))</f>
        <v/>
      </c>
      <c r="N128" s="499" t="str">
        <f>IF(L128="","",IF(VLOOKUP(L128,'G-3 Multipliers'!$L$3:$N$6,3,FALSE)=0,"Spatial Data Missing ⚠",VLOOKUP(L128,'G-3 Multipliers'!$L$3:$N$6,3,FALSE)))</f>
        <v/>
      </c>
      <c r="O128" s="498" t="str">
        <f t="shared" si="5"/>
        <v/>
      </c>
      <c r="P128" s="195"/>
      <c r="Q128" s="195"/>
      <c r="R128" s="520" t="str">
        <f t="shared" si="6"/>
        <v/>
      </c>
      <c r="S128" s="544" t="str">
        <f t="shared" si="7"/>
        <v/>
      </c>
      <c r="T128" s="525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9"/>
        <v/>
      </c>
      <c r="W128" s="520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4" t="str">
        <f>IFERROR(IF(E128="","",VLOOKUP(W128, 'G-3 Multipliers'!$P$2:$Q$6,2,FALSE)),"")</f>
        <v/>
      </c>
      <c r="Y128" s="197"/>
      <c r="Z128" s="499" t="str">
        <f>IF(Y128="","",IF(VLOOKUP(Y128,'G-3 Multipliers'!$S$3:$T$9,2,FALSE)=0,"Spatial Data Missing ⚠",VLOOKUP(Y128,'G-3 Multipliers'!$S$3:$T$9,2,FALSE)))</f>
        <v/>
      </c>
      <c r="AA128" s="545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4" t="str">
        <f>IFERROR(INDEX('G-1 All Habitats'!$AG$3:$AG$15,MATCH(D129,'G-1 All Habitats'!$AF$3:$AF$15,0)),"")</f>
        <v/>
      </c>
      <c r="D129" s="154"/>
      <c r="E129" s="203"/>
      <c r="F129" s="243" t="str">
        <f>IFERROR(INDEX('G-1 All Habitats'!$B$3:$B$129,MATCH(E129,'G-1 All Habitats'!$A$3:$A$129,0)),"")</f>
        <v/>
      </c>
      <c r="G129" s="386"/>
      <c r="H129" s="537" t="str">
        <f>IF(F129="","",VLOOKUP(F129,'G-1 All Habitats'!$B$2:$M$129,10,FALSE))</f>
        <v/>
      </c>
      <c r="I129" s="524" t="str">
        <f>IFERROR(VLOOKUP(H129,'G-1 All Habitats'!$V$3:$W$7,2,FALSE),"")</f>
        <v/>
      </c>
      <c r="J129" s="199"/>
      <c r="K129" s="524" t="str">
        <f>IFERROR(INDEX('G-8 Condition Look up'!$A$3:$H$130,MATCH(F129,'G-8 Condition Look up'!$A$3:$A$130,0),MATCH(J129,'G-8 Condition Look up'!$A$3:$H$3,0)),"")</f>
        <v/>
      </c>
      <c r="L129" s="145"/>
      <c r="M129" s="540" t="str">
        <f>IF(L129="","",IF(VLOOKUP(L129,'G-3 Multipliers'!$L$3:$N$6,2,FALSE)=0,"Spatial Data Missing ⚠",VLOOKUP(L129,'G-3 Multipliers'!$L$3:$N$6,2,FALSE)))</f>
        <v/>
      </c>
      <c r="N129" s="499" t="str">
        <f>IF(L129="","",IF(VLOOKUP(L129,'G-3 Multipliers'!$L$3:$N$6,3,FALSE)=0,"Spatial Data Missing ⚠",VLOOKUP(L129,'G-3 Multipliers'!$L$3:$N$6,3,FALSE)))</f>
        <v/>
      </c>
      <c r="O129" s="498" t="str">
        <f t="shared" si="5"/>
        <v/>
      </c>
      <c r="P129" s="195"/>
      <c r="Q129" s="195"/>
      <c r="R129" s="520" t="str">
        <f t="shared" si="6"/>
        <v/>
      </c>
      <c r="S129" s="544" t="str">
        <f t="shared" si="7"/>
        <v/>
      </c>
      <c r="T129" s="525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9"/>
        <v/>
      </c>
      <c r="W129" s="520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4" t="str">
        <f>IFERROR(IF(E129="","",VLOOKUP(W129, 'G-3 Multipliers'!$P$2:$Q$6,2,FALSE)),"")</f>
        <v/>
      </c>
      <c r="Y129" s="197"/>
      <c r="Z129" s="499" t="str">
        <f>IF(Y129="","",IF(VLOOKUP(Y129,'G-3 Multipliers'!$S$3:$T$9,2,FALSE)=0,"Spatial Data Missing ⚠",VLOOKUP(Y129,'G-3 Multipliers'!$S$3:$T$9,2,FALSE)))</f>
        <v/>
      </c>
      <c r="AA129" s="545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4" t="str">
        <f>IFERROR(INDEX('G-1 All Habitats'!$AG$3:$AG$15,MATCH(D130,'G-1 All Habitats'!$AF$3:$AF$15,0)),"")</f>
        <v/>
      </c>
      <c r="D130" s="154"/>
      <c r="E130" s="203"/>
      <c r="F130" s="243" t="str">
        <f>IFERROR(INDEX('G-1 All Habitats'!$B$3:$B$129,MATCH(E130,'G-1 All Habitats'!$A$3:$A$129,0)),"")</f>
        <v/>
      </c>
      <c r="G130" s="386"/>
      <c r="H130" s="537" t="str">
        <f>IF(F130="","",VLOOKUP(F130,'G-1 All Habitats'!$B$2:$M$129,10,FALSE))</f>
        <v/>
      </c>
      <c r="I130" s="524" t="str">
        <f>IFERROR(VLOOKUP(H130,'G-1 All Habitats'!$V$3:$W$7,2,FALSE),"")</f>
        <v/>
      </c>
      <c r="J130" s="199"/>
      <c r="K130" s="524" t="str">
        <f>IFERROR(INDEX('G-8 Condition Look up'!$A$3:$H$130,MATCH(F130,'G-8 Condition Look up'!$A$3:$A$130,0),MATCH(J130,'G-8 Condition Look up'!$A$3:$H$3,0)),"")</f>
        <v/>
      </c>
      <c r="L130" s="145"/>
      <c r="M130" s="540" t="str">
        <f>IF(L130="","",IF(VLOOKUP(L130,'G-3 Multipliers'!$L$3:$N$6,2,FALSE)=0,"Spatial Data Missing ⚠",VLOOKUP(L130,'G-3 Multipliers'!$L$3:$N$6,2,FALSE)))</f>
        <v/>
      </c>
      <c r="N130" s="499" t="str">
        <f>IF(L130="","",IF(VLOOKUP(L130,'G-3 Multipliers'!$L$3:$N$6,3,FALSE)=0,"Spatial Data Missing ⚠",VLOOKUP(L130,'G-3 Multipliers'!$L$3:$N$6,3,FALSE)))</f>
        <v/>
      </c>
      <c r="O130" s="498" t="str">
        <f t="shared" si="5"/>
        <v/>
      </c>
      <c r="P130" s="195"/>
      <c r="Q130" s="195"/>
      <c r="R130" s="520" t="str">
        <f t="shared" si="6"/>
        <v/>
      </c>
      <c r="S130" s="544" t="str">
        <f t="shared" si="7"/>
        <v/>
      </c>
      <c r="T130" s="525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9"/>
        <v/>
      </c>
      <c r="W130" s="520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4" t="str">
        <f>IFERROR(IF(E130="","",VLOOKUP(W130, 'G-3 Multipliers'!$P$2:$Q$6,2,FALSE)),"")</f>
        <v/>
      </c>
      <c r="Y130" s="197"/>
      <c r="Z130" s="499" t="str">
        <f>IF(Y130="","",IF(VLOOKUP(Y130,'G-3 Multipliers'!$S$3:$T$9,2,FALSE)=0,"Spatial Data Missing ⚠",VLOOKUP(Y130,'G-3 Multipliers'!$S$3:$T$9,2,FALSE)))</f>
        <v/>
      </c>
      <c r="AA130" s="545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4" t="str">
        <f>IFERROR(INDEX('G-1 All Habitats'!$AG$3:$AG$15,MATCH(D131,'G-1 All Habitats'!$AF$3:$AF$15,0)),"")</f>
        <v/>
      </c>
      <c r="D131" s="154"/>
      <c r="E131" s="203"/>
      <c r="F131" s="243" t="str">
        <f>IFERROR(INDEX('G-1 All Habitats'!$B$3:$B$129,MATCH(E131,'G-1 All Habitats'!$A$3:$A$129,0)),"")</f>
        <v/>
      </c>
      <c r="G131" s="386"/>
      <c r="H131" s="537" t="str">
        <f>IF(F131="","",VLOOKUP(F131,'G-1 All Habitats'!$B$2:$M$129,10,FALSE))</f>
        <v/>
      </c>
      <c r="I131" s="524" t="str">
        <f>IFERROR(VLOOKUP(H131,'G-1 All Habitats'!$V$3:$W$7,2,FALSE),"")</f>
        <v/>
      </c>
      <c r="J131" s="199"/>
      <c r="K131" s="524" t="str">
        <f>IFERROR(INDEX('G-8 Condition Look up'!$A$3:$H$130,MATCH(F131,'G-8 Condition Look up'!$A$3:$A$130,0),MATCH(J131,'G-8 Condition Look up'!$A$3:$H$3,0)),"")</f>
        <v/>
      </c>
      <c r="L131" s="145"/>
      <c r="M131" s="540" t="str">
        <f>IF(L131="","",IF(VLOOKUP(L131,'G-3 Multipliers'!$L$3:$N$6,2,FALSE)=0,"Spatial Data Missing ⚠",VLOOKUP(L131,'G-3 Multipliers'!$L$3:$N$6,2,FALSE)))</f>
        <v/>
      </c>
      <c r="N131" s="499" t="str">
        <f>IF(L131="","",IF(VLOOKUP(L131,'G-3 Multipliers'!$L$3:$N$6,3,FALSE)=0,"Spatial Data Missing ⚠",VLOOKUP(L131,'G-3 Multipliers'!$L$3:$N$6,3,FALSE)))</f>
        <v/>
      </c>
      <c r="O131" s="498" t="str">
        <f t="shared" si="5"/>
        <v/>
      </c>
      <c r="P131" s="195"/>
      <c r="Q131" s="195"/>
      <c r="R131" s="520" t="str">
        <f t="shared" si="6"/>
        <v/>
      </c>
      <c r="S131" s="544" t="str">
        <f t="shared" si="7"/>
        <v/>
      </c>
      <c r="T131" s="525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9"/>
        <v/>
      </c>
      <c r="W131" s="520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4" t="str">
        <f>IFERROR(IF(E131="","",VLOOKUP(W131, 'G-3 Multipliers'!$P$2:$Q$6,2,FALSE)),"")</f>
        <v/>
      </c>
      <c r="Y131" s="197"/>
      <c r="Z131" s="499" t="str">
        <f>IF(Y131="","",IF(VLOOKUP(Y131,'G-3 Multipliers'!$S$3:$T$9,2,FALSE)=0,"Spatial Data Missing ⚠",VLOOKUP(Y131,'G-3 Multipliers'!$S$3:$T$9,2,FALSE)))</f>
        <v/>
      </c>
      <c r="AA131" s="545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4" t="str">
        <f>IFERROR(INDEX('G-1 All Habitats'!$AG$3:$AG$15,MATCH(D132,'G-1 All Habitats'!$AF$3:$AF$15,0)),"")</f>
        <v/>
      </c>
      <c r="D132" s="154"/>
      <c r="E132" s="203"/>
      <c r="F132" s="243" t="str">
        <f>IFERROR(INDEX('G-1 All Habitats'!$B$3:$B$129,MATCH(E132,'G-1 All Habitats'!$A$3:$A$129,0)),"")</f>
        <v/>
      </c>
      <c r="G132" s="386"/>
      <c r="H132" s="537" t="str">
        <f>IF(F132="","",VLOOKUP(F132,'G-1 All Habitats'!$B$2:$M$129,10,FALSE))</f>
        <v/>
      </c>
      <c r="I132" s="524" t="str">
        <f>IFERROR(VLOOKUP(H132,'G-1 All Habitats'!$V$3:$W$7,2,FALSE),"")</f>
        <v/>
      </c>
      <c r="J132" s="199"/>
      <c r="K132" s="524" t="str">
        <f>IFERROR(INDEX('G-8 Condition Look up'!$A$3:$H$130,MATCH(F132,'G-8 Condition Look up'!$A$3:$A$130,0),MATCH(J132,'G-8 Condition Look up'!$A$3:$H$3,0)),"")</f>
        <v/>
      </c>
      <c r="L132" s="145"/>
      <c r="M132" s="540" t="str">
        <f>IF(L132="","",IF(VLOOKUP(L132,'G-3 Multipliers'!$L$3:$N$6,2,FALSE)=0,"Spatial Data Missing ⚠",VLOOKUP(L132,'G-3 Multipliers'!$L$3:$N$6,2,FALSE)))</f>
        <v/>
      </c>
      <c r="N132" s="499" t="str">
        <f>IF(L132="","",IF(VLOOKUP(L132,'G-3 Multipliers'!$L$3:$N$6,3,FALSE)=0,"Spatial Data Missing ⚠",VLOOKUP(L132,'G-3 Multipliers'!$L$3:$N$6,3,FALSE)))</f>
        <v/>
      </c>
      <c r="O132" s="498" t="str">
        <f t="shared" si="5"/>
        <v/>
      </c>
      <c r="P132" s="195"/>
      <c r="Q132" s="195"/>
      <c r="R132" s="520" t="str">
        <f t="shared" si="6"/>
        <v/>
      </c>
      <c r="S132" s="544" t="str">
        <f t="shared" si="7"/>
        <v/>
      </c>
      <c r="T132" s="525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9"/>
        <v/>
      </c>
      <c r="W132" s="520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4" t="str">
        <f>IFERROR(IF(E132="","",VLOOKUP(W132, 'G-3 Multipliers'!$P$2:$Q$6,2,FALSE)),"")</f>
        <v/>
      </c>
      <c r="Y132" s="197"/>
      <c r="Z132" s="499" t="str">
        <f>IF(Y132="","",IF(VLOOKUP(Y132,'G-3 Multipliers'!$S$3:$T$9,2,FALSE)=0,"Spatial Data Missing ⚠",VLOOKUP(Y132,'G-3 Multipliers'!$S$3:$T$9,2,FALSE)))</f>
        <v/>
      </c>
      <c r="AA132" s="545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4" t="str">
        <f>IFERROR(INDEX('G-1 All Habitats'!$AG$3:$AG$15,MATCH(D133,'G-1 All Habitats'!$AF$3:$AF$15,0)),"")</f>
        <v/>
      </c>
      <c r="D133" s="154"/>
      <c r="E133" s="203"/>
      <c r="F133" s="243" t="str">
        <f>IFERROR(INDEX('G-1 All Habitats'!$B$3:$B$129,MATCH(E133,'G-1 All Habitats'!$A$3:$A$129,0)),"")</f>
        <v/>
      </c>
      <c r="G133" s="386"/>
      <c r="H133" s="537" t="str">
        <f>IF(F133="","",VLOOKUP(F133,'G-1 All Habitats'!$B$2:$M$129,10,FALSE))</f>
        <v/>
      </c>
      <c r="I133" s="524" t="str">
        <f>IFERROR(VLOOKUP(H133,'G-1 All Habitats'!$V$3:$W$7,2,FALSE),"")</f>
        <v/>
      </c>
      <c r="J133" s="199"/>
      <c r="K133" s="524" t="str">
        <f>IFERROR(INDEX('G-8 Condition Look up'!$A$3:$H$130,MATCH(F133,'G-8 Condition Look up'!$A$3:$A$130,0),MATCH(J133,'G-8 Condition Look up'!$A$3:$H$3,0)),"")</f>
        <v/>
      </c>
      <c r="L133" s="145"/>
      <c r="M133" s="540" t="str">
        <f>IF(L133="","",IF(VLOOKUP(L133,'G-3 Multipliers'!$L$3:$N$6,2,FALSE)=0,"Spatial Data Missing ⚠",VLOOKUP(L133,'G-3 Multipliers'!$L$3:$N$6,2,FALSE)))</f>
        <v/>
      </c>
      <c r="N133" s="499" t="str">
        <f>IF(L133="","",IF(VLOOKUP(L133,'G-3 Multipliers'!$L$3:$N$6,3,FALSE)=0,"Spatial Data Missing ⚠",VLOOKUP(L133,'G-3 Multipliers'!$L$3:$N$6,3,FALSE)))</f>
        <v/>
      </c>
      <c r="O133" s="498" t="str">
        <f t="shared" si="5"/>
        <v/>
      </c>
      <c r="P133" s="195"/>
      <c r="Q133" s="195"/>
      <c r="R133" s="520" t="str">
        <f t="shared" si="6"/>
        <v/>
      </c>
      <c r="S133" s="544" t="str">
        <f t="shared" si="7"/>
        <v/>
      </c>
      <c r="T133" s="525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9"/>
        <v/>
      </c>
      <c r="W133" s="520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4" t="str">
        <f>IFERROR(IF(E133="","",VLOOKUP(W133, 'G-3 Multipliers'!$P$2:$Q$6,2,FALSE)),"")</f>
        <v/>
      </c>
      <c r="Y133" s="197"/>
      <c r="Z133" s="499" t="str">
        <f>IF(Y133="","",IF(VLOOKUP(Y133,'G-3 Multipliers'!$S$3:$T$9,2,FALSE)=0,"Spatial Data Missing ⚠",VLOOKUP(Y133,'G-3 Multipliers'!$S$3:$T$9,2,FALSE)))</f>
        <v/>
      </c>
      <c r="AA133" s="545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4" t="str">
        <f>IFERROR(INDEX('G-1 All Habitats'!$AG$3:$AG$15,MATCH(D134,'G-1 All Habitats'!$AF$3:$AF$15,0)),"")</f>
        <v/>
      </c>
      <c r="D134" s="154"/>
      <c r="E134" s="203"/>
      <c r="F134" s="243" t="str">
        <f>IFERROR(INDEX('G-1 All Habitats'!$B$3:$B$129,MATCH(E134,'G-1 All Habitats'!$A$3:$A$129,0)),"")</f>
        <v/>
      </c>
      <c r="G134" s="386"/>
      <c r="H134" s="537" t="str">
        <f>IF(F134="","",VLOOKUP(F134,'G-1 All Habitats'!$B$2:$M$129,10,FALSE))</f>
        <v/>
      </c>
      <c r="I134" s="524" t="str">
        <f>IFERROR(VLOOKUP(H134,'G-1 All Habitats'!$V$3:$W$7,2,FALSE),"")</f>
        <v/>
      </c>
      <c r="J134" s="199"/>
      <c r="K134" s="524" t="str">
        <f>IFERROR(INDEX('G-8 Condition Look up'!$A$3:$H$130,MATCH(F134,'G-8 Condition Look up'!$A$3:$A$130,0),MATCH(J134,'G-8 Condition Look up'!$A$3:$H$3,0)),"")</f>
        <v/>
      </c>
      <c r="L134" s="145"/>
      <c r="M134" s="540" t="str">
        <f>IF(L134="","",IF(VLOOKUP(L134,'G-3 Multipliers'!$L$3:$N$6,2,FALSE)=0,"Spatial Data Missing ⚠",VLOOKUP(L134,'G-3 Multipliers'!$L$3:$N$6,2,FALSE)))</f>
        <v/>
      </c>
      <c r="N134" s="499" t="str">
        <f>IF(L134="","",IF(VLOOKUP(L134,'G-3 Multipliers'!$L$3:$N$6,3,FALSE)=0,"Spatial Data Missing ⚠",VLOOKUP(L134,'G-3 Multipliers'!$L$3:$N$6,3,FALSE)))</f>
        <v/>
      </c>
      <c r="O134" s="498" t="str">
        <f t="shared" si="5"/>
        <v/>
      </c>
      <c r="P134" s="195"/>
      <c r="Q134" s="195"/>
      <c r="R134" s="520" t="str">
        <f t="shared" si="6"/>
        <v/>
      </c>
      <c r="S134" s="544" t="str">
        <f t="shared" si="7"/>
        <v/>
      </c>
      <c r="T134" s="525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9"/>
        <v/>
      </c>
      <c r="W134" s="520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4" t="str">
        <f>IFERROR(IF(E134="","",VLOOKUP(W134, 'G-3 Multipliers'!$P$2:$Q$6,2,FALSE)),"")</f>
        <v/>
      </c>
      <c r="Y134" s="197"/>
      <c r="Z134" s="499" t="str">
        <f>IF(Y134="","",IF(VLOOKUP(Y134,'G-3 Multipliers'!$S$3:$T$9,2,FALSE)=0,"Spatial Data Missing ⚠",VLOOKUP(Y134,'G-3 Multipliers'!$S$3:$T$9,2,FALSE)))</f>
        <v/>
      </c>
      <c r="AA134" s="545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4" t="str">
        <f>IFERROR(INDEX('G-1 All Habitats'!$AG$3:$AG$15,MATCH(D135,'G-1 All Habitats'!$AF$3:$AF$15,0)),"")</f>
        <v/>
      </c>
      <c r="D135" s="154"/>
      <c r="E135" s="203"/>
      <c r="F135" s="243" t="str">
        <f>IFERROR(INDEX('G-1 All Habitats'!$B$3:$B$129,MATCH(E135,'G-1 All Habitats'!$A$3:$A$129,0)),"")</f>
        <v/>
      </c>
      <c r="G135" s="386"/>
      <c r="H135" s="537" t="str">
        <f>IF(F135="","",VLOOKUP(F135,'G-1 All Habitats'!$B$2:$M$129,10,FALSE))</f>
        <v/>
      </c>
      <c r="I135" s="524" t="str">
        <f>IFERROR(VLOOKUP(H135,'G-1 All Habitats'!$V$3:$W$7,2,FALSE),"")</f>
        <v/>
      </c>
      <c r="J135" s="199"/>
      <c r="K135" s="524" t="str">
        <f>IFERROR(INDEX('G-8 Condition Look up'!$A$3:$H$130,MATCH(F135,'G-8 Condition Look up'!$A$3:$A$130,0),MATCH(J135,'G-8 Condition Look up'!$A$3:$H$3,0)),"")</f>
        <v/>
      </c>
      <c r="L135" s="145"/>
      <c r="M135" s="540" t="str">
        <f>IF(L135="","",IF(VLOOKUP(L135,'G-3 Multipliers'!$L$3:$N$6,2,FALSE)=0,"Spatial Data Missing ⚠",VLOOKUP(L135,'G-3 Multipliers'!$L$3:$N$6,2,FALSE)))</f>
        <v/>
      </c>
      <c r="N135" s="499" t="str">
        <f>IF(L135="","",IF(VLOOKUP(L135,'G-3 Multipliers'!$L$3:$N$6,3,FALSE)=0,"Spatial Data Missing ⚠",VLOOKUP(L135,'G-3 Multipliers'!$L$3:$N$6,3,FALSE)))</f>
        <v/>
      </c>
      <c r="O135" s="498" t="str">
        <f t="shared" si="5"/>
        <v/>
      </c>
      <c r="P135" s="195"/>
      <c r="Q135" s="195"/>
      <c r="R135" s="520" t="str">
        <f t="shared" si="6"/>
        <v/>
      </c>
      <c r="S135" s="544" t="str">
        <f t="shared" si="7"/>
        <v/>
      </c>
      <c r="T135" s="525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9"/>
        <v/>
      </c>
      <c r="W135" s="520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4" t="str">
        <f>IFERROR(IF(E135="","",VLOOKUP(W135, 'G-3 Multipliers'!$P$2:$Q$6,2,FALSE)),"")</f>
        <v/>
      </c>
      <c r="Y135" s="197"/>
      <c r="Z135" s="499" t="str">
        <f>IF(Y135="","",IF(VLOOKUP(Y135,'G-3 Multipliers'!$S$3:$T$9,2,FALSE)=0,"Spatial Data Missing ⚠",VLOOKUP(Y135,'G-3 Multipliers'!$S$3:$T$9,2,FALSE)))</f>
        <v/>
      </c>
      <c r="AA135" s="545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4" t="str">
        <f>IFERROR(INDEX('G-1 All Habitats'!$AG$3:$AG$15,MATCH(D136,'G-1 All Habitats'!$AF$3:$AF$15,0)),"")</f>
        <v/>
      </c>
      <c r="D136" s="154"/>
      <c r="E136" s="203"/>
      <c r="F136" s="243" t="str">
        <f>IFERROR(INDEX('G-1 All Habitats'!$B$3:$B$129,MATCH(E136,'G-1 All Habitats'!$A$3:$A$129,0)),"")</f>
        <v/>
      </c>
      <c r="G136" s="386"/>
      <c r="H136" s="537" t="str">
        <f>IF(F136="","",VLOOKUP(F136,'G-1 All Habitats'!$B$2:$M$129,10,FALSE))</f>
        <v/>
      </c>
      <c r="I136" s="524" t="str">
        <f>IFERROR(VLOOKUP(H136,'G-1 All Habitats'!$V$3:$W$7,2,FALSE),"")</f>
        <v/>
      </c>
      <c r="J136" s="199"/>
      <c r="K136" s="524" t="str">
        <f>IFERROR(INDEX('G-8 Condition Look up'!$A$3:$H$130,MATCH(F136,'G-8 Condition Look up'!$A$3:$A$130,0),MATCH(J136,'G-8 Condition Look up'!$A$3:$H$3,0)),"")</f>
        <v/>
      </c>
      <c r="L136" s="145"/>
      <c r="M136" s="540" t="str">
        <f>IF(L136="","",IF(VLOOKUP(L136,'G-3 Multipliers'!$L$3:$N$6,2,FALSE)=0,"Spatial Data Missing ⚠",VLOOKUP(L136,'G-3 Multipliers'!$L$3:$N$6,2,FALSE)))</f>
        <v/>
      </c>
      <c r="N136" s="499" t="str">
        <f>IF(L136="","",IF(VLOOKUP(L136,'G-3 Multipliers'!$L$3:$N$6,3,FALSE)=0,"Spatial Data Missing ⚠",VLOOKUP(L136,'G-3 Multipliers'!$L$3:$N$6,3,FALSE)))</f>
        <v/>
      </c>
      <c r="O136" s="498" t="str">
        <f t="shared" si="5"/>
        <v/>
      </c>
      <c r="P136" s="195"/>
      <c r="Q136" s="195"/>
      <c r="R136" s="520" t="str">
        <f t="shared" si="6"/>
        <v/>
      </c>
      <c r="S136" s="544" t="str">
        <f t="shared" si="7"/>
        <v/>
      </c>
      <c r="T136" s="525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9"/>
        <v/>
      </c>
      <c r="W136" s="520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4" t="str">
        <f>IFERROR(IF(E136="","",VLOOKUP(W136, 'G-3 Multipliers'!$P$2:$Q$6,2,FALSE)),"")</f>
        <v/>
      </c>
      <c r="Y136" s="197"/>
      <c r="Z136" s="499" t="str">
        <f>IF(Y136="","",IF(VLOOKUP(Y136,'G-3 Multipliers'!$S$3:$T$9,2,FALSE)=0,"Spatial Data Missing ⚠",VLOOKUP(Y136,'G-3 Multipliers'!$S$3:$T$9,2,FALSE)))</f>
        <v/>
      </c>
      <c r="AA136" s="545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4" t="str">
        <f>IFERROR(INDEX('G-1 All Habitats'!$AG$3:$AG$15,MATCH(D137,'G-1 All Habitats'!$AF$3:$AF$15,0)),"")</f>
        <v/>
      </c>
      <c r="D137" s="154"/>
      <c r="E137" s="203"/>
      <c r="F137" s="243" t="str">
        <f>IFERROR(INDEX('G-1 All Habitats'!$B$3:$B$129,MATCH(E137,'G-1 All Habitats'!$A$3:$A$129,0)),"")</f>
        <v/>
      </c>
      <c r="G137" s="386"/>
      <c r="H137" s="537" t="str">
        <f>IF(F137="","",VLOOKUP(F137,'G-1 All Habitats'!$B$2:$M$129,10,FALSE))</f>
        <v/>
      </c>
      <c r="I137" s="524" t="str">
        <f>IFERROR(VLOOKUP(H137,'G-1 All Habitats'!$V$3:$W$7,2,FALSE),"")</f>
        <v/>
      </c>
      <c r="J137" s="199"/>
      <c r="K137" s="524" t="str">
        <f>IFERROR(INDEX('G-8 Condition Look up'!$A$3:$H$130,MATCH(F137,'G-8 Condition Look up'!$A$3:$A$130,0),MATCH(J137,'G-8 Condition Look up'!$A$3:$H$3,0)),"")</f>
        <v/>
      </c>
      <c r="L137" s="145"/>
      <c r="M137" s="540" t="str">
        <f>IF(L137="","",IF(VLOOKUP(L137,'G-3 Multipliers'!$L$3:$N$6,2,FALSE)=0,"Spatial Data Missing ⚠",VLOOKUP(L137,'G-3 Multipliers'!$L$3:$N$6,2,FALSE)))</f>
        <v/>
      </c>
      <c r="N137" s="499" t="str">
        <f>IF(L137="","",IF(VLOOKUP(L137,'G-3 Multipliers'!$L$3:$N$6,3,FALSE)=0,"Spatial Data Missing ⚠",VLOOKUP(L137,'G-3 Multipliers'!$L$3:$N$6,3,FALSE)))</f>
        <v/>
      </c>
      <c r="O137" s="498" t="str">
        <f t="shared" si="5"/>
        <v/>
      </c>
      <c r="P137" s="195"/>
      <c r="Q137" s="195"/>
      <c r="R137" s="520" t="str">
        <f t="shared" si="6"/>
        <v/>
      </c>
      <c r="S137" s="544" t="str">
        <f t="shared" si="7"/>
        <v/>
      </c>
      <c r="T137" s="525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9"/>
        <v/>
      </c>
      <c r="W137" s="520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4" t="str">
        <f>IFERROR(IF(E137="","",VLOOKUP(W137, 'G-3 Multipliers'!$P$2:$Q$6,2,FALSE)),"")</f>
        <v/>
      </c>
      <c r="Y137" s="197"/>
      <c r="Z137" s="499" t="str">
        <f>IF(Y137="","",IF(VLOOKUP(Y137,'G-3 Multipliers'!$S$3:$T$9,2,FALSE)=0,"Spatial Data Missing ⚠",VLOOKUP(Y137,'G-3 Multipliers'!$S$3:$T$9,2,FALSE)))</f>
        <v/>
      </c>
      <c r="AA137" s="545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4" t="str">
        <f>IFERROR(INDEX('G-1 All Habitats'!$AG$3:$AG$15,MATCH(D138,'G-1 All Habitats'!$AF$3:$AF$15,0)),"")</f>
        <v/>
      </c>
      <c r="D138" s="154"/>
      <c r="E138" s="203"/>
      <c r="F138" s="243" t="str">
        <f>IFERROR(INDEX('G-1 All Habitats'!$B$3:$B$129,MATCH(E138,'G-1 All Habitats'!$A$3:$A$129,0)),"")</f>
        <v/>
      </c>
      <c r="G138" s="386"/>
      <c r="H138" s="537" t="str">
        <f>IF(F138="","",VLOOKUP(F138,'G-1 All Habitats'!$B$2:$M$129,10,FALSE))</f>
        <v/>
      </c>
      <c r="I138" s="524" t="str">
        <f>IFERROR(VLOOKUP(H138,'G-1 All Habitats'!$V$3:$W$7,2,FALSE),"")</f>
        <v/>
      </c>
      <c r="J138" s="199"/>
      <c r="K138" s="524" t="str">
        <f>IFERROR(INDEX('G-8 Condition Look up'!$A$3:$H$130,MATCH(F138,'G-8 Condition Look up'!$A$3:$A$130,0),MATCH(J138,'G-8 Condition Look up'!$A$3:$H$3,0)),"")</f>
        <v/>
      </c>
      <c r="L138" s="145"/>
      <c r="M138" s="540" t="str">
        <f>IF(L138="","",IF(VLOOKUP(L138,'G-3 Multipliers'!$L$3:$N$6,2,FALSE)=0,"Spatial Data Missing ⚠",VLOOKUP(L138,'G-3 Multipliers'!$L$3:$N$6,2,FALSE)))</f>
        <v/>
      </c>
      <c r="N138" s="499" t="str">
        <f>IF(L138="","",IF(VLOOKUP(L138,'G-3 Multipliers'!$L$3:$N$6,3,FALSE)=0,"Spatial Data Missing ⚠",VLOOKUP(L138,'G-3 Multipliers'!$L$3:$N$6,3,FALSE)))</f>
        <v/>
      </c>
      <c r="O138" s="498" t="str">
        <f t="shared" si="5"/>
        <v/>
      </c>
      <c r="P138" s="195"/>
      <c r="Q138" s="195"/>
      <c r="R138" s="520" t="str">
        <f t="shared" si="6"/>
        <v/>
      </c>
      <c r="S138" s="544" t="str">
        <f t="shared" si="7"/>
        <v/>
      </c>
      <c r="T138" s="525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9"/>
        <v/>
      </c>
      <c r="W138" s="520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4" t="str">
        <f>IFERROR(IF(E138="","",VLOOKUP(W138, 'G-3 Multipliers'!$P$2:$Q$6,2,FALSE)),"")</f>
        <v/>
      </c>
      <c r="Y138" s="197"/>
      <c r="Z138" s="499" t="str">
        <f>IF(Y138="","",IF(VLOOKUP(Y138,'G-3 Multipliers'!$S$3:$T$9,2,FALSE)=0,"Spatial Data Missing ⚠",VLOOKUP(Y138,'G-3 Multipliers'!$S$3:$T$9,2,FALSE)))</f>
        <v/>
      </c>
      <c r="AA138" s="545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4" t="str">
        <f>IFERROR(INDEX('G-1 All Habitats'!$AG$3:$AG$15,MATCH(D139,'G-1 All Habitats'!$AF$3:$AF$15,0)),"")</f>
        <v/>
      </c>
      <c r="D139" s="154"/>
      <c r="E139" s="203"/>
      <c r="F139" s="243" t="str">
        <f>IFERROR(INDEX('G-1 All Habitats'!$B$3:$B$129,MATCH(E139,'G-1 All Habitats'!$A$3:$A$129,0)),"")</f>
        <v/>
      </c>
      <c r="G139" s="386"/>
      <c r="H139" s="537" t="str">
        <f>IF(F139="","",VLOOKUP(F139,'G-1 All Habitats'!$B$2:$M$129,10,FALSE))</f>
        <v/>
      </c>
      <c r="I139" s="524" t="str">
        <f>IFERROR(VLOOKUP(H139,'G-1 All Habitats'!$V$3:$W$7,2,FALSE),"")</f>
        <v/>
      </c>
      <c r="J139" s="199"/>
      <c r="K139" s="524" t="str">
        <f>IFERROR(INDEX('G-8 Condition Look up'!$A$3:$H$130,MATCH(F139,'G-8 Condition Look up'!$A$3:$A$130,0),MATCH(J139,'G-8 Condition Look up'!$A$3:$H$3,0)),"")</f>
        <v/>
      </c>
      <c r="L139" s="145"/>
      <c r="M139" s="540" t="str">
        <f>IF(L139="","",IF(VLOOKUP(L139,'G-3 Multipliers'!$L$3:$N$6,2,FALSE)=0,"Spatial Data Missing ⚠",VLOOKUP(L139,'G-3 Multipliers'!$L$3:$N$6,2,FALSE)))</f>
        <v/>
      </c>
      <c r="N139" s="499" t="str">
        <f>IF(L139="","",IF(VLOOKUP(L139,'G-3 Multipliers'!$L$3:$N$6,3,FALSE)=0,"Spatial Data Missing ⚠",VLOOKUP(L139,'G-3 Multipliers'!$L$3:$N$6,3,FALSE)))</f>
        <v/>
      </c>
      <c r="O139" s="498" t="str">
        <f t="shared" ref="O139:O202" si="10">IFERROR(INDEX(TemporalData,MATCH(F139,TemporalHabitats,0),MATCH(J139,TemporalConditions,0)),"")</f>
        <v/>
      </c>
      <c r="P139" s="195"/>
      <c r="Q139" s="195"/>
      <c r="R139" s="520" t="str">
        <f t="shared" si="6"/>
        <v/>
      </c>
      <c r="S139" s="544" t="str">
        <f t="shared" si="7"/>
        <v/>
      </c>
      <c r="T139" s="525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9"/>
        <v/>
      </c>
      <c r="W139" s="520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4" t="str">
        <f>IFERROR(IF(E139="","",VLOOKUP(W139, 'G-3 Multipliers'!$P$2:$Q$6,2,FALSE)),"")</f>
        <v/>
      </c>
      <c r="Y139" s="197"/>
      <c r="Z139" s="499" t="str">
        <f>IF(Y139="","",IF(VLOOKUP(Y139,'G-3 Multipliers'!$S$3:$T$9,2,FALSE)=0,"Spatial Data Missing ⚠",VLOOKUP(Y139,'G-3 Multipliers'!$S$3:$T$9,2,FALSE)))</f>
        <v/>
      </c>
      <c r="AA139" s="545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4" t="str">
        <f>IFERROR(INDEX('G-1 All Habitats'!$AG$3:$AG$15,MATCH(D140,'G-1 All Habitats'!$AF$3:$AF$15,0)),"")</f>
        <v/>
      </c>
      <c r="D140" s="154"/>
      <c r="E140" s="203"/>
      <c r="F140" s="243" t="str">
        <f>IFERROR(INDEX('G-1 All Habitats'!$B$3:$B$129,MATCH(E140,'G-1 All Habitats'!$A$3:$A$129,0)),"")</f>
        <v/>
      </c>
      <c r="G140" s="386"/>
      <c r="H140" s="537" t="str">
        <f>IF(F140="","",VLOOKUP(F140,'G-1 All Habitats'!$B$2:$M$129,10,FALSE))</f>
        <v/>
      </c>
      <c r="I140" s="524" t="str">
        <f>IFERROR(VLOOKUP(H140,'G-1 All Habitats'!$V$3:$W$7,2,FALSE),"")</f>
        <v/>
      </c>
      <c r="J140" s="199"/>
      <c r="K140" s="524" t="str">
        <f>IFERROR(INDEX('G-8 Condition Look up'!$A$3:$H$130,MATCH(F140,'G-8 Condition Look up'!$A$3:$A$130,0),MATCH(J140,'G-8 Condition Look up'!$A$3:$H$3,0)),"")</f>
        <v/>
      </c>
      <c r="L140" s="145"/>
      <c r="M140" s="540" t="str">
        <f>IF(L140="","",IF(VLOOKUP(L140,'G-3 Multipliers'!$L$3:$N$6,2,FALSE)=0,"Spatial Data Missing ⚠",VLOOKUP(L140,'G-3 Multipliers'!$L$3:$N$6,2,FALSE)))</f>
        <v/>
      </c>
      <c r="N140" s="499" t="str">
        <f>IF(L140="","",IF(VLOOKUP(L140,'G-3 Multipliers'!$L$3:$N$6,3,FALSE)=0,"Spatial Data Missing ⚠",VLOOKUP(L140,'G-3 Multipliers'!$L$3:$N$6,3,FALSE)))</f>
        <v/>
      </c>
      <c r="O140" s="498" t="str">
        <f t="shared" si="10"/>
        <v/>
      </c>
      <c r="P140" s="195"/>
      <c r="Q140" s="195"/>
      <c r="R140" s="520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4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5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si="9"/>
        <v/>
      </c>
      <c r="W140" s="520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4" t="str">
        <f>IFERROR(IF(E140="","",VLOOKUP(W140, 'G-3 Multipliers'!$P$2:$Q$6,2,FALSE)),"")</f>
        <v/>
      </c>
      <c r="Y140" s="197"/>
      <c r="Z140" s="499" t="str">
        <f>IF(Y140="","",IF(VLOOKUP(Y140,'G-3 Multipliers'!$S$3:$T$9,2,FALSE)=0,"Spatial Data Missing ⚠",VLOOKUP(Y140,'G-3 Multipliers'!$S$3:$T$9,2,FALSE)))</f>
        <v/>
      </c>
      <c r="AA140" s="545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4" t="str">
        <f>IFERROR(INDEX('G-1 All Habitats'!$AG$3:$AG$15,MATCH(D141,'G-1 All Habitats'!$AF$3:$AF$15,0)),"")</f>
        <v/>
      </c>
      <c r="D141" s="154"/>
      <c r="E141" s="203"/>
      <c r="F141" s="243" t="str">
        <f>IFERROR(INDEX('G-1 All Habitats'!$B$3:$B$129,MATCH(E141,'G-1 All Habitats'!$A$3:$A$129,0)),"")</f>
        <v/>
      </c>
      <c r="G141" s="386"/>
      <c r="H141" s="537" t="str">
        <f>IF(F141="","",VLOOKUP(F141,'G-1 All Habitats'!$B$2:$M$129,10,FALSE))</f>
        <v/>
      </c>
      <c r="I141" s="524" t="str">
        <f>IFERROR(VLOOKUP(H141,'G-1 All Habitats'!$V$3:$W$7,2,FALSE),"")</f>
        <v/>
      </c>
      <c r="J141" s="199"/>
      <c r="K141" s="524" t="str">
        <f>IFERROR(INDEX('G-8 Condition Look up'!$A$3:$H$130,MATCH(F141,'G-8 Condition Look up'!$A$3:$A$130,0),MATCH(J141,'G-8 Condition Look up'!$A$3:$H$3,0)),"")</f>
        <v/>
      </c>
      <c r="L141" s="145"/>
      <c r="M141" s="540" t="str">
        <f>IF(L141="","",IF(VLOOKUP(L141,'G-3 Multipliers'!$L$3:$N$6,2,FALSE)=0,"Spatial Data Missing ⚠",VLOOKUP(L141,'G-3 Multipliers'!$L$3:$N$6,2,FALSE)))</f>
        <v/>
      </c>
      <c r="N141" s="499" t="str">
        <f>IF(L141="","",IF(VLOOKUP(L141,'G-3 Multipliers'!$L$3:$N$6,3,FALSE)=0,"Spatial Data Missing ⚠",VLOOKUP(L141,'G-3 Multipliers'!$L$3:$N$6,3,FALSE)))</f>
        <v/>
      </c>
      <c r="O141" s="498" t="str">
        <f t="shared" si="10"/>
        <v/>
      </c>
      <c r="P141" s="195"/>
      <c r="Q141" s="195"/>
      <c r="R141" s="520" t="str">
        <f t="shared" si="11"/>
        <v/>
      </c>
      <c r="S141" s="544" t="str">
        <f t="shared" si="12"/>
        <v/>
      </c>
      <c r="T141" s="525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20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4" t="str">
        <f>IFERROR(IF(E141="","",VLOOKUP(W141, 'G-3 Multipliers'!$P$2:$Q$6,2,FALSE)),"")</f>
        <v/>
      </c>
      <c r="Y141" s="197"/>
      <c r="Z141" s="499" t="str">
        <f>IF(Y141="","",IF(VLOOKUP(Y141,'G-3 Multipliers'!$S$3:$T$9,2,FALSE)=0,"Spatial Data Missing ⚠",VLOOKUP(Y141,'G-3 Multipliers'!$S$3:$T$9,2,FALSE)))</f>
        <v/>
      </c>
      <c r="AA141" s="545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4" t="str">
        <f>IFERROR(INDEX('G-1 All Habitats'!$AG$3:$AG$15,MATCH(D142,'G-1 All Habitats'!$AF$3:$AF$15,0)),"")</f>
        <v/>
      </c>
      <c r="D142" s="154"/>
      <c r="E142" s="203"/>
      <c r="F142" s="243" t="str">
        <f>IFERROR(INDEX('G-1 All Habitats'!$B$3:$B$129,MATCH(E142,'G-1 All Habitats'!$A$3:$A$129,0)),"")</f>
        <v/>
      </c>
      <c r="G142" s="386"/>
      <c r="H142" s="537" t="str">
        <f>IF(F142="","",VLOOKUP(F142,'G-1 All Habitats'!$B$2:$M$129,10,FALSE))</f>
        <v/>
      </c>
      <c r="I142" s="524" t="str">
        <f>IFERROR(VLOOKUP(H142,'G-1 All Habitats'!$V$3:$W$7,2,FALSE),"")</f>
        <v/>
      </c>
      <c r="J142" s="199"/>
      <c r="K142" s="524" t="str">
        <f>IFERROR(INDEX('G-8 Condition Look up'!$A$3:$H$130,MATCH(F142,'G-8 Condition Look up'!$A$3:$A$130,0),MATCH(J142,'G-8 Condition Look up'!$A$3:$H$3,0)),"")</f>
        <v/>
      </c>
      <c r="L142" s="145"/>
      <c r="M142" s="540" t="str">
        <f>IF(L142="","",IF(VLOOKUP(L142,'G-3 Multipliers'!$L$3:$N$6,2,FALSE)=0,"Spatial Data Missing ⚠",VLOOKUP(L142,'G-3 Multipliers'!$L$3:$N$6,2,FALSE)))</f>
        <v/>
      </c>
      <c r="N142" s="499" t="str">
        <f>IF(L142="","",IF(VLOOKUP(L142,'G-3 Multipliers'!$L$3:$N$6,3,FALSE)=0,"Spatial Data Missing ⚠",VLOOKUP(L142,'G-3 Multipliers'!$L$3:$N$6,3,FALSE)))</f>
        <v/>
      </c>
      <c r="O142" s="498" t="str">
        <f t="shared" si="10"/>
        <v/>
      </c>
      <c r="P142" s="195"/>
      <c r="Q142" s="195"/>
      <c r="R142" s="520" t="str">
        <f t="shared" si="11"/>
        <v/>
      </c>
      <c r="S142" s="544" t="str">
        <f t="shared" si="12"/>
        <v/>
      </c>
      <c r="T142" s="525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4"/>
        <v/>
      </c>
      <c r="W142" s="520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4" t="str">
        <f>IFERROR(IF(E142="","",VLOOKUP(W142, 'G-3 Multipliers'!$P$2:$Q$6,2,FALSE)),"")</f>
        <v/>
      </c>
      <c r="Y142" s="197"/>
      <c r="Z142" s="499" t="str">
        <f>IF(Y142="","",IF(VLOOKUP(Y142,'G-3 Multipliers'!$S$3:$T$9,2,FALSE)=0,"Spatial Data Missing ⚠",VLOOKUP(Y142,'G-3 Multipliers'!$S$3:$T$9,2,FALSE)))</f>
        <v/>
      </c>
      <c r="AA142" s="545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4" t="str">
        <f>IFERROR(INDEX('G-1 All Habitats'!$AG$3:$AG$15,MATCH(D143,'G-1 All Habitats'!$AF$3:$AF$15,0)),"")</f>
        <v/>
      </c>
      <c r="D143" s="154"/>
      <c r="E143" s="203"/>
      <c r="F143" s="243" t="str">
        <f>IFERROR(INDEX('G-1 All Habitats'!$B$3:$B$129,MATCH(E143,'G-1 All Habitats'!$A$3:$A$129,0)),"")</f>
        <v/>
      </c>
      <c r="G143" s="386"/>
      <c r="H143" s="537" t="str">
        <f>IF(F143="","",VLOOKUP(F143,'G-1 All Habitats'!$B$2:$M$129,10,FALSE))</f>
        <v/>
      </c>
      <c r="I143" s="524" t="str">
        <f>IFERROR(VLOOKUP(H143,'G-1 All Habitats'!$V$3:$W$7,2,FALSE),"")</f>
        <v/>
      </c>
      <c r="J143" s="199"/>
      <c r="K143" s="524" t="str">
        <f>IFERROR(INDEX('G-8 Condition Look up'!$A$3:$H$130,MATCH(F143,'G-8 Condition Look up'!$A$3:$A$130,0),MATCH(J143,'G-8 Condition Look up'!$A$3:$H$3,0)),"")</f>
        <v/>
      </c>
      <c r="L143" s="145"/>
      <c r="M143" s="540" t="str">
        <f>IF(L143="","",IF(VLOOKUP(L143,'G-3 Multipliers'!$L$3:$N$6,2,FALSE)=0,"Spatial Data Missing ⚠",VLOOKUP(L143,'G-3 Multipliers'!$L$3:$N$6,2,FALSE)))</f>
        <v/>
      </c>
      <c r="N143" s="499" t="str">
        <f>IF(L143="","",IF(VLOOKUP(L143,'G-3 Multipliers'!$L$3:$N$6,3,FALSE)=0,"Spatial Data Missing ⚠",VLOOKUP(L143,'G-3 Multipliers'!$L$3:$N$6,3,FALSE)))</f>
        <v/>
      </c>
      <c r="O143" s="498" t="str">
        <f t="shared" si="10"/>
        <v/>
      </c>
      <c r="P143" s="195"/>
      <c r="Q143" s="195"/>
      <c r="R143" s="520" t="str">
        <f t="shared" si="11"/>
        <v/>
      </c>
      <c r="S143" s="544" t="str">
        <f t="shared" si="12"/>
        <v/>
      </c>
      <c r="T143" s="525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4"/>
        <v/>
      </c>
      <c r="W143" s="520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4" t="str">
        <f>IFERROR(IF(E143="","",VLOOKUP(W143, 'G-3 Multipliers'!$P$2:$Q$6,2,FALSE)),"")</f>
        <v/>
      </c>
      <c r="Y143" s="197"/>
      <c r="Z143" s="499" t="str">
        <f>IF(Y143="","",IF(VLOOKUP(Y143,'G-3 Multipliers'!$S$3:$T$9,2,FALSE)=0,"Spatial Data Missing ⚠",VLOOKUP(Y143,'G-3 Multipliers'!$S$3:$T$9,2,FALSE)))</f>
        <v/>
      </c>
      <c r="AA143" s="545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4" t="str">
        <f>IFERROR(INDEX('G-1 All Habitats'!$AG$3:$AG$15,MATCH(D144,'G-1 All Habitats'!$AF$3:$AF$15,0)),"")</f>
        <v/>
      </c>
      <c r="D144" s="154"/>
      <c r="E144" s="203"/>
      <c r="F144" s="243" t="str">
        <f>IFERROR(INDEX('G-1 All Habitats'!$B$3:$B$129,MATCH(E144,'G-1 All Habitats'!$A$3:$A$129,0)),"")</f>
        <v/>
      </c>
      <c r="G144" s="386"/>
      <c r="H144" s="537" t="str">
        <f>IF(F144="","",VLOOKUP(F144,'G-1 All Habitats'!$B$2:$M$129,10,FALSE))</f>
        <v/>
      </c>
      <c r="I144" s="524" t="str">
        <f>IFERROR(VLOOKUP(H144,'G-1 All Habitats'!$V$3:$W$7,2,FALSE),"")</f>
        <v/>
      </c>
      <c r="J144" s="199"/>
      <c r="K144" s="524" t="str">
        <f>IFERROR(INDEX('G-8 Condition Look up'!$A$3:$H$130,MATCH(F144,'G-8 Condition Look up'!$A$3:$A$130,0),MATCH(J144,'G-8 Condition Look up'!$A$3:$H$3,0)),"")</f>
        <v/>
      </c>
      <c r="L144" s="145"/>
      <c r="M144" s="540" t="str">
        <f>IF(L144="","",IF(VLOOKUP(L144,'G-3 Multipliers'!$L$3:$N$6,2,FALSE)=0,"Spatial Data Missing ⚠",VLOOKUP(L144,'G-3 Multipliers'!$L$3:$N$6,2,FALSE)))</f>
        <v/>
      </c>
      <c r="N144" s="499" t="str">
        <f>IF(L144="","",IF(VLOOKUP(L144,'G-3 Multipliers'!$L$3:$N$6,3,FALSE)=0,"Spatial Data Missing ⚠",VLOOKUP(L144,'G-3 Multipliers'!$L$3:$N$6,3,FALSE)))</f>
        <v/>
      </c>
      <c r="O144" s="498" t="str">
        <f t="shared" si="10"/>
        <v/>
      </c>
      <c r="P144" s="195"/>
      <c r="Q144" s="195"/>
      <c r="R144" s="520" t="str">
        <f t="shared" si="11"/>
        <v/>
      </c>
      <c r="S144" s="544" t="str">
        <f t="shared" si="12"/>
        <v/>
      </c>
      <c r="T144" s="525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4"/>
        <v/>
      </c>
      <c r="W144" s="520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4" t="str">
        <f>IFERROR(IF(E144="","",VLOOKUP(W144, 'G-3 Multipliers'!$P$2:$Q$6,2,FALSE)),"")</f>
        <v/>
      </c>
      <c r="Y144" s="197"/>
      <c r="Z144" s="499" t="str">
        <f>IF(Y144="","",IF(VLOOKUP(Y144,'G-3 Multipliers'!$S$3:$T$9,2,FALSE)=0,"Spatial Data Missing ⚠",VLOOKUP(Y144,'G-3 Multipliers'!$S$3:$T$9,2,FALSE)))</f>
        <v/>
      </c>
      <c r="AA144" s="545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4" t="str">
        <f>IFERROR(INDEX('G-1 All Habitats'!$AG$3:$AG$15,MATCH(D145,'G-1 All Habitats'!$AF$3:$AF$15,0)),"")</f>
        <v/>
      </c>
      <c r="D145" s="154"/>
      <c r="E145" s="203"/>
      <c r="F145" s="243" t="str">
        <f>IFERROR(INDEX('G-1 All Habitats'!$B$3:$B$129,MATCH(E145,'G-1 All Habitats'!$A$3:$A$129,0)),"")</f>
        <v/>
      </c>
      <c r="G145" s="386"/>
      <c r="H145" s="537" t="str">
        <f>IF(F145="","",VLOOKUP(F145,'G-1 All Habitats'!$B$2:$M$129,10,FALSE))</f>
        <v/>
      </c>
      <c r="I145" s="524" t="str">
        <f>IFERROR(VLOOKUP(H145,'G-1 All Habitats'!$V$3:$W$7,2,FALSE),"")</f>
        <v/>
      </c>
      <c r="J145" s="199"/>
      <c r="K145" s="524" t="str">
        <f>IFERROR(INDEX('G-8 Condition Look up'!$A$3:$H$130,MATCH(F145,'G-8 Condition Look up'!$A$3:$A$130,0),MATCH(J145,'G-8 Condition Look up'!$A$3:$H$3,0)),"")</f>
        <v/>
      </c>
      <c r="L145" s="145"/>
      <c r="M145" s="540" t="str">
        <f>IF(L145="","",IF(VLOOKUP(L145,'G-3 Multipliers'!$L$3:$N$6,2,FALSE)=0,"Spatial Data Missing ⚠",VLOOKUP(L145,'G-3 Multipliers'!$L$3:$N$6,2,FALSE)))</f>
        <v/>
      </c>
      <c r="N145" s="499" t="str">
        <f>IF(L145="","",IF(VLOOKUP(L145,'G-3 Multipliers'!$L$3:$N$6,3,FALSE)=0,"Spatial Data Missing ⚠",VLOOKUP(L145,'G-3 Multipliers'!$L$3:$N$6,3,FALSE)))</f>
        <v/>
      </c>
      <c r="O145" s="498" t="str">
        <f t="shared" si="10"/>
        <v/>
      </c>
      <c r="P145" s="195"/>
      <c r="Q145" s="195"/>
      <c r="R145" s="520" t="str">
        <f t="shared" si="11"/>
        <v/>
      </c>
      <c r="S145" s="544" t="str">
        <f t="shared" si="12"/>
        <v/>
      </c>
      <c r="T145" s="525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4"/>
        <v/>
      </c>
      <c r="W145" s="520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4" t="str">
        <f>IFERROR(IF(E145="","",VLOOKUP(W145, 'G-3 Multipliers'!$P$2:$Q$6,2,FALSE)),"")</f>
        <v/>
      </c>
      <c r="Y145" s="197"/>
      <c r="Z145" s="499" t="str">
        <f>IF(Y145="","",IF(VLOOKUP(Y145,'G-3 Multipliers'!$S$3:$T$9,2,FALSE)=0,"Spatial Data Missing ⚠",VLOOKUP(Y145,'G-3 Multipliers'!$S$3:$T$9,2,FALSE)))</f>
        <v/>
      </c>
      <c r="AA145" s="545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4" t="str">
        <f>IFERROR(INDEX('G-1 All Habitats'!$AG$3:$AG$15,MATCH(D146,'G-1 All Habitats'!$AF$3:$AF$15,0)),"")</f>
        <v/>
      </c>
      <c r="D146" s="154"/>
      <c r="E146" s="203"/>
      <c r="F146" s="243" t="str">
        <f>IFERROR(INDEX('G-1 All Habitats'!$B$3:$B$129,MATCH(E146,'G-1 All Habitats'!$A$3:$A$129,0)),"")</f>
        <v/>
      </c>
      <c r="G146" s="386"/>
      <c r="H146" s="537" t="str">
        <f>IF(F146="","",VLOOKUP(F146,'G-1 All Habitats'!$B$2:$M$129,10,FALSE))</f>
        <v/>
      </c>
      <c r="I146" s="524" t="str">
        <f>IFERROR(VLOOKUP(H146,'G-1 All Habitats'!$V$3:$W$7,2,FALSE),"")</f>
        <v/>
      </c>
      <c r="J146" s="199"/>
      <c r="K146" s="524" t="str">
        <f>IFERROR(INDEX('G-8 Condition Look up'!$A$3:$H$130,MATCH(F146,'G-8 Condition Look up'!$A$3:$A$130,0),MATCH(J146,'G-8 Condition Look up'!$A$3:$H$3,0)),"")</f>
        <v/>
      </c>
      <c r="L146" s="145"/>
      <c r="M146" s="540" t="str">
        <f>IF(L146="","",IF(VLOOKUP(L146,'G-3 Multipliers'!$L$3:$N$6,2,FALSE)=0,"Spatial Data Missing ⚠",VLOOKUP(L146,'G-3 Multipliers'!$L$3:$N$6,2,FALSE)))</f>
        <v/>
      </c>
      <c r="N146" s="499" t="str">
        <f>IF(L146="","",IF(VLOOKUP(L146,'G-3 Multipliers'!$L$3:$N$6,3,FALSE)=0,"Spatial Data Missing ⚠",VLOOKUP(L146,'G-3 Multipliers'!$L$3:$N$6,3,FALSE)))</f>
        <v/>
      </c>
      <c r="O146" s="498" t="str">
        <f t="shared" si="10"/>
        <v/>
      </c>
      <c r="P146" s="195"/>
      <c r="Q146" s="195"/>
      <c r="R146" s="520" t="str">
        <f t="shared" si="11"/>
        <v/>
      </c>
      <c r="S146" s="544" t="str">
        <f t="shared" si="12"/>
        <v/>
      </c>
      <c r="T146" s="525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4"/>
        <v/>
      </c>
      <c r="W146" s="520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4" t="str">
        <f>IFERROR(IF(E146="","",VLOOKUP(W146, 'G-3 Multipliers'!$P$2:$Q$6,2,FALSE)),"")</f>
        <v/>
      </c>
      <c r="Y146" s="197"/>
      <c r="Z146" s="499" t="str">
        <f>IF(Y146="","",IF(VLOOKUP(Y146,'G-3 Multipliers'!$S$3:$T$9,2,FALSE)=0,"Spatial Data Missing ⚠",VLOOKUP(Y146,'G-3 Multipliers'!$S$3:$T$9,2,FALSE)))</f>
        <v/>
      </c>
      <c r="AA146" s="545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4" t="str">
        <f>IFERROR(INDEX('G-1 All Habitats'!$AG$3:$AG$15,MATCH(D147,'G-1 All Habitats'!$AF$3:$AF$15,0)),"")</f>
        <v/>
      </c>
      <c r="D147" s="154"/>
      <c r="E147" s="203"/>
      <c r="F147" s="243" t="str">
        <f>IFERROR(INDEX('G-1 All Habitats'!$B$3:$B$129,MATCH(E147,'G-1 All Habitats'!$A$3:$A$129,0)),"")</f>
        <v/>
      </c>
      <c r="G147" s="386"/>
      <c r="H147" s="537" t="str">
        <f>IF(F147="","",VLOOKUP(F147,'G-1 All Habitats'!$B$2:$M$129,10,FALSE))</f>
        <v/>
      </c>
      <c r="I147" s="524" t="str">
        <f>IFERROR(VLOOKUP(H147,'G-1 All Habitats'!$V$3:$W$7,2,FALSE),"")</f>
        <v/>
      </c>
      <c r="J147" s="199"/>
      <c r="K147" s="524" t="str">
        <f>IFERROR(INDEX('G-8 Condition Look up'!$A$3:$H$130,MATCH(F147,'G-8 Condition Look up'!$A$3:$A$130,0),MATCH(J147,'G-8 Condition Look up'!$A$3:$H$3,0)),"")</f>
        <v/>
      </c>
      <c r="L147" s="145"/>
      <c r="M147" s="540" t="str">
        <f>IF(L147="","",IF(VLOOKUP(L147,'G-3 Multipliers'!$L$3:$N$6,2,FALSE)=0,"Spatial Data Missing ⚠",VLOOKUP(L147,'G-3 Multipliers'!$L$3:$N$6,2,FALSE)))</f>
        <v/>
      </c>
      <c r="N147" s="499" t="str">
        <f>IF(L147="","",IF(VLOOKUP(L147,'G-3 Multipliers'!$L$3:$N$6,3,FALSE)=0,"Spatial Data Missing ⚠",VLOOKUP(L147,'G-3 Multipliers'!$L$3:$N$6,3,FALSE)))</f>
        <v/>
      </c>
      <c r="O147" s="498" t="str">
        <f t="shared" si="10"/>
        <v/>
      </c>
      <c r="P147" s="195"/>
      <c r="Q147" s="195"/>
      <c r="R147" s="520" t="str">
        <f t="shared" si="11"/>
        <v/>
      </c>
      <c r="S147" s="544" t="str">
        <f t="shared" si="12"/>
        <v/>
      </c>
      <c r="T147" s="525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4"/>
        <v/>
      </c>
      <c r="W147" s="520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4" t="str">
        <f>IFERROR(IF(E147="","",VLOOKUP(W147, 'G-3 Multipliers'!$P$2:$Q$6,2,FALSE)),"")</f>
        <v/>
      </c>
      <c r="Y147" s="197"/>
      <c r="Z147" s="499" t="str">
        <f>IF(Y147="","",IF(VLOOKUP(Y147,'G-3 Multipliers'!$S$3:$T$9,2,FALSE)=0,"Spatial Data Missing ⚠",VLOOKUP(Y147,'G-3 Multipliers'!$S$3:$T$9,2,FALSE)))</f>
        <v/>
      </c>
      <c r="AA147" s="545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4" t="str">
        <f>IFERROR(INDEX('G-1 All Habitats'!$AG$3:$AG$15,MATCH(D148,'G-1 All Habitats'!$AF$3:$AF$15,0)),"")</f>
        <v/>
      </c>
      <c r="D148" s="154"/>
      <c r="E148" s="203"/>
      <c r="F148" s="243" t="str">
        <f>IFERROR(INDEX('G-1 All Habitats'!$B$3:$B$129,MATCH(E148,'G-1 All Habitats'!$A$3:$A$129,0)),"")</f>
        <v/>
      </c>
      <c r="G148" s="386"/>
      <c r="H148" s="537" t="str">
        <f>IF(F148="","",VLOOKUP(F148,'G-1 All Habitats'!$B$2:$M$129,10,FALSE))</f>
        <v/>
      </c>
      <c r="I148" s="524" t="str">
        <f>IFERROR(VLOOKUP(H148,'G-1 All Habitats'!$V$3:$W$7,2,FALSE),"")</f>
        <v/>
      </c>
      <c r="J148" s="199"/>
      <c r="K148" s="524" t="str">
        <f>IFERROR(INDEX('G-8 Condition Look up'!$A$3:$H$130,MATCH(F148,'G-8 Condition Look up'!$A$3:$A$130,0),MATCH(J148,'G-8 Condition Look up'!$A$3:$H$3,0)),"")</f>
        <v/>
      </c>
      <c r="L148" s="145"/>
      <c r="M148" s="540" t="str">
        <f>IF(L148="","",IF(VLOOKUP(L148,'G-3 Multipliers'!$L$3:$N$6,2,FALSE)=0,"Spatial Data Missing ⚠",VLOOKUP(L148,'G-3 Multipliers'!$L$3:$N$6,2,FALSE)))</f>
        <v/>
      </c>
      <c r="N148" s="499" t="str">
        <f>IF(L148="","",IF(VLOOKUP(L148,'G-3 Multipliers'!$L$3:$N$6,3,FALSE)=0,"Spatial Data Missing ⚠",VLOOKUP(L148,'G-3 Multipliers'!$L$3:$N$6,3,FALSE)))</f>
        <v/>
      </c>
      <c r="O148" s="498" t="str">
        <f t="shared" si="10"/>
        <v/>
      </c>
      <c r="P148" s="195"/>
      <c r="Q148" s="195"/>
      <c r="R148" s="520" t="str">
        <f t="shared" si="11"/>
        <v/>
      </c>
      <c r="S148" s="544" t="str">
        <f t="shared" si="12"/>
        <v/>
      </c>
      <c r="T148" s="525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4"/>
        <v/>
      </c>
      <c r="W148" s="520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4" t="str">
        <f>IFERROR(IF(E148="","",VLOOKUP(W148, 'G-3 Multipliers'!$P$2:$Q$6,2,FALSE)),"")</f>
        <v/>
      </c>
      <c r="Y148" s="197"/>
      <c r="Z148" s="499" t="str">
        <f>IF(Y148="","",IF(VLOOKUP(Y148,'G-3 Multipliers'!$S$3:$T$9,2,FALSE)=0,"Spatial Data Missing ⚠",VLOOKUP(Y148,'G-3 Multipliers'!$S$3:$T$9,2,FALSE)))</f>
        <v/>
      </c>
      <c r="AA148" s="545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4" t="str">
        <f>IFERROR(INDEX('G-1 All Habitats'!$AG$3:$AG$15,MATCH(D149,'G-1 All Habitats'!$AF$3:$AF$15,0)),"")</f>
        <v/>
      </c>
      <c r="D149" s="154"/>
      <c r="E149" s="203"/>
      <c r="F149" s="243" t="str">
        <f>IFERROR(INDEX('G-1 All Habitats'!$B$3:$B$129,MATCH(E149,'G-1 All Habitats'!$A$3:$A$129,0)),"")</f>
        <v/>
      </c>
      <c r="G149" s="386"/>
      <c r="H149" s="537" t="str">
        <f>IF(F149="","",VLOOKUP(F149,'G-1 All Habitats'!$B$2:$M$129,10,FALSE))</f>
        <v/>
      </c>
      <c r="I149" s="524" t="str">
        <f>IFERROR(VLOOKUP(H149,'G-1 All Habitats'!$V$3:$W$7,2,FALSE),"")</f>
        <v/>
      </c>
      <c r="J149" s="199"/>
      <c r="K149" s="524" t="str">
        <f>IFERROR(INDEX('G-8 Condition Look up'!$A$3:$H$130,MATCH(F149,'G-8 Condition Look up'!$A$3:$A$130,0),MATCH(J149,'G-8 Condition Look up'!$A$3:$H$3,0)),"")</f>
        <v/>
      </c>
      <c r="L149" s="145"/>
      <c r="M149" s="540" t="str">
        <f>IF(L149="","",IF(VLOOKUP(L149,'G-3 Multipliers'!$L$3:$N$6,2,FALSE)=0,"Spatial Data Missing ⚠",VLOOKUP(L149,'G-3 Multipliers'!$L$3:$N$6,2,FALSE)))</f>
        <v/>
      </c>
      <c r="N149" s="499" t="str">
        <f>IF(L149="","",IF(VLOOKUP(L149,'G-3 Multipliers'!$L$3:$N$6,3,FALSE)=0,"Spatial Data Missing ⚠",VLOOKUP(L149,'G-3 Multipliers'!$L$3:$N$6,3,FALSE)))</f>
        <v/>
      </c>
      <c r="O149" s="498" t="str">
        <f t="shared" si="10"/>
        <v/>
      </c>
      <c r="P149" s="195"/>
      <c r="Q149" s="195"/>
      <c r="R149" s="520" t="str">
        <f t="shared" si="11"/>
        <v/>
      </c>
      <c r="S149" s="544" t="str">
        <f t="shared" si="12"/>
        <v/>
      </c>
      <c r="T149" s="525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4"/>
        <v/>
      </c>
      <c r="W149" s="520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4" t="str">
        <f>IFERROR(IF(E149="","",VLOOKUP(W149, 'G-3 Multipliers'!$P$2:$Q$6,2,FALSE)),"")</f>
        <v/>
      </c>
      <c r="Y149" s="197"/>
      <c r="Z149" s="499" t="str">
        <f>IF(Y149="","",IF(VLOOKUP(Y149,'G-3 Multipliers'!$S$3:$T$9,2,FALSE)=0,"Spatial Data Missing ⚠",VLOOKUP(Y149,'G-3 Multipliers'!$S$3:$T$9,2,FALSE)))</f>
        <v/>
      </c>
      <c r="AA149" s="545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4" t="str">
        <f>IFERROR(INDEX('G-1 All Habitats'!$AG$3:$AG$15,MATCH(D150,'G-1 All Habitats'!$AF$3:$AF$15,0)),"")</f>
        <v/>
      </c>
      <c r="D150" s="154"/>
      <c r="E150" s="203"/>
      <c r="F150" s="243" t="str">
        <f>IFERROR(INDEX('G-1 All Habitats'!$B$3:$B$129,MATCH(E150,'G-1 All Habitats'!$A$3:$A$129,0)),"")</f>
        <v/>
      </c>
      <c r="G150" s="386"/>
      <c r="H150" s="537" t="str">
        <f>IF(F150="","",VLOOKUP(F150,'G-1 All Habitats'!$B$2:$M$129,10,FALSE))</f>
        <v/>
      </c>
      <c r="I150" s="524" t="str">
        <f>IFERROR(VLOOKUP(H150,'G-1 All Habitats'!$V$3:$W$7,2,FALSE),"")</f>
        <v/>
      </c>
      <c r="J150" s="199"/>
      <c r="K150" s="524" t="str">
        <f>IFERROR(INDEX('G-8 Condition Look up'!$A$3:$H$130,MATCH(F150,'G-8 Condition Look up'!$A$3:$A$130,0),MATCH(J150,'G-8 Condition Look up'!$A$3:$H$3,0)),"")</f>
        <v/>
      </c>
      <c r="L150" s="145"/>
      <c r="M150" s="540" t="str">
        <f>IF(L150="","",IF(VLOOKUP(L150,'G-3 Multipliers'!$L$3:$N$6,2,FALSE)=0,"Spatial Data Missing ⚠",VLOOKUP(L150,'G-3 Multipliers'!$L$3:$N$6,2,FALSE)))</f>
        <v/>
      </c>
      <c r="N150" s="499" t="str">
        <f>IF(L150="","",IF(VLOOKUP(L150,'G-3 Multipliers'!$L$3:$N$6,3,FALSE)=0,"Spatial Data Missing ⚠",VLOOKUP(L150,'G-3 Multipliers'!$L$3:$N$6,3,FALSE)))</f>
        <v/>
      </c>
      <c r="O150" s="498" t="str">
        <f t="shared" si="10"/>
        <v/>
      </c>
      <c r="P150" s="195"/>
      <c r="Q150" s="195"/>
      <c r="R150" s="520" t="str">
        <f t="shared" si="11"/>
        <v/>
      </c>
      <c r="S150" s="544" t="str">
        <f t="shared" si="12"/>
        <v/>
      </c>
      <c r="T150" s="525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4"/>
        <v/>
      </c>
      <c r="W150" s="520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4" t="str">
        <f>IFERROR(IF(E150="","",VLOOKUP(W150, 'G-3 Multipliers'!$P$2:$Q$6,2,FALSE)),"")</f>
        <v/>
      </c>
      <c r="Y150" s="197"/>
      <c r="Z150" s="499" t="str">
        <f>IF(Y150="","",IF(VLOOKUP(Y150,'G-3 Multipliers'!$S$3:$T$9,2,FALSE)=0,"Spatial Data Missing ⚠",VLOOKUP(Y150,'G-3 Multipliers'!$S$3:$T$9,2,FALSE)))</f>
        <v/>
      </c>
      <c r="AA150" s="545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4" t="str">
        <f>IFERROR(INDEX('G-1 All Habitats'!$AG$3:$AG$15,MATCH(D151,'G-1 All Habitats'!$AF$3:$AF$15,0)),"")</f>
        <v/>
      </c>
      <c r="D151" s="154"/>
      <c r="E151" s="203"/>
      <c r="F151" s="243" t="str">
        <f>IFERROR(INDEX('G-1 All Habitats'!$B$3:$B$129,MATCH(E151,'G-1 All Habitats'!$A$3:$A$129,0)),"")</f>
        <v/>
      </c>
      <c r="G151" s="386"/>
      <c r="H151" s="537" t="str">
        <f>IF(F151="","",VLOOKUP(F151,'G-1 All Habitats'!$B$2:$M$129,10,FALSE))</f>
        <v/>
      </c>
      <c r="I151" s="524" t="str">
        <f>IFERROR(VLOOKUP(H151,'G-1 All Habitats'!$V$3:$W$7,2,FALSE),"")</f>
        <v/>
      </c>
      <c r="J151" s="199"/>
      <c r="K151" s="524" t="str">
        <f>IFERROR(INDEX('G-8 Condition Look up'!$A$3:$H$130,MATCH(F151,'G-8 Condition Look up'!$A$3:$A$130,0),MATCH(J151,'G-8 Condition Look up'!$A$3:$H$3,0)),"")</f>
        <v/>
      </c>
      <c r="L151" s="145"/>
      <c r="M151" s="540" t="str">
        <f>IF(L151="","",IF(VLOOKUP(L151,'G-3 Multipliers'!$L$3:$N$6,2,FALSE)=0,"Spatial Data Missing ⚠",VLOOKUP(L151,'G-3 Multipliers'!$L$3:$N$6,2,FALSE)))</f>
        <v/>
      </c>
      <c r="N151" s="499" t="str">
        <f>IF(L151="","",IF(VLOOKUP(L151,'G-3 Multipliers'!$L$3:$N$6,3,FALSE)=0,"Spatial Data Missing ⚠",VLOOKUP(L151,'G-3 Multipliers'!$L$3:$N$6,3,FALSE)))</f>
        <v/>
      </c>
      <c r="O151" s="498" t="str">
        <f t="shared" si="10"/>
        <v/>
      </c>
      <c r="P151" s="195"/>
      <c r="Q151" s="195"/>
      <c r="R151" s="520" t="str">
        <f t="shared" si="11"/>
        <v/>
      </c>
      <c r="S151" s="544" t="str">
        <f t="shared" si="12"/>
        <v/>
      </c>
      <c r="T151" s="525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4"/>
        <v/>
      </c>
      <c r="W151" s="520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4" t="str">
        <f>IFERROR(IF(E151="","",VLOOKUP(W151, 'G-3 Multipliers'!$P$2:$Q$6,2,FALSE)),"")</f>
        <v/>
      </c>
      <c r="Y151" s="197"/>
      <c r="Z151" s="499" t="str">
        <f>IF(Y151="","",IF(VLOOKUP(Y151,'G-3 Multipliers'!$S$3:$T$9,2,FALSE)=0,"Spatial Data Missing ⚠",VLOOKUP(Y151,'G-3 Multipliers'!$S$3:$T$9,2,FALSE)))</f>
        <v/>
      </c>
      <c r="AA151" s="545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4" t="str">
        <f>IFERROR(INDEX('G-1 All Habitats'!$AG$3:$AG$15,MATCH(D152,'G-1 All Habitats'!$AF$3:$AF$15,0)),"")</f>
        <v/>
      </c>
      <c r="D152" s="154"/>
      <c r="E152" s="203"/>
      <c r="F152" s="243" t="str">
        <f>IFERROR(INDEX('G-1 All Habitats'!$B$3:$B$129,MATCH(E152,'G-1 All Habitats'!$A$3:$A$129,0)),"")</f>
        <v/>
      </c>
      <c r="G152" s="386"/>
      <c r="H152" s="537" t="str">
        <f>IF(F152="","",VLOOKUP(F152,'G-1 All Habitats'!$B$2:$M$129,10,FALSE))</f>
        <v/>
      </c>
      <c r="I152" s="524" t="str">
        <f>IFERROR(VLOOKUP(H152,'G-1 All Habitats'!$V$3:$W$7,2,FALSE),"")</f>
        <v/>
      </c>
      <c r="J152" s="199"/>
      <c r="K152" s="524" t="str">
        <f>IFERROR(INDEX('G-8 Condition Look up'!$A$3:$H$130,MATCH(F152,'G-8 Condition Look up'!$A$3:$A$130,0),MATCH(J152,'G-8 Condition Look up'!$A$3:$H$3,0)),"")</f>
        <v/>
      </c>
      <c r="L152" s="145"/>
      <c r="M152" s="540" t="str">
        <f>IF(L152="","",IF(VLOOKUP(L152,'G-3 Multipliers'!$L$3:$N$6,2,FALSE)=0,"Spatial Data Missing ⚠",VLOOKUP(L152,'G-3 Multipliers'!$L$3:$N$6,2,FALSE)))</f>
        <v/>
      </c>
      <c r="N152" s="499" t="str">
        <f>IF(L152="","",IF(VLOOKUP(L152,'G-3 Multipliers'!$L$3:$N$6,3,FALSE)=0,"Spatial Data Missing ⚠",VLOOKUP(L152,'G-3 Multipliers'!$L$3:$N$6,3,FALSE)))</f>
        <v/>
      </c>
      <c r="O152" s="498" t="str">
        <f t="shared" si="10"/>
        <v/>
      </c>
      <c r="P152" s="195"/>
      <c r="Q152" s="195"/>
      <c r="R152" s="520" t="str">
        <f t="shared" si="11"/>
        <v/>
      </c>
      <c r="S152" s="544" t="str">
        <f t="shared" si="12"/>
        <v/>
      </c>
      <c r="T152" s="525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4"/>
        <v/>
      </c>
      <c r="W152" s="520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4" t="str">
        <f>IFERROR(IF(E152="","",VLOOKUP(W152, 'G-3 Multipliers'!$P$2:$Q$6,2,FALSE)),"")</f>
        <v/>
      </c>
      <c r="Y152" s="197"/>
      <c r="Z152" s="499" t="str">
        <f>IF(Y152="","",IF(VLOOKUP(Y152,'G-3 Multipliers'!$S$3:$T$9,2,FALSE)=0,"Spatial Data Missing ⚠",VLOOKUP(Y152,'G-3 Multipliers'!$S$3:$T$9,2,FALSE)))</f>
        <v/>
      </c>
      <c r="AA152" s="545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4" t="str">
        <f>IFERROR(INDEX('G-1 All Habitats'!$AG$3:$AG$15,MATCH(D153,'G-1 All Habitats'!$AF$3:$AF$15,0)),"")</f>
        <v/>
      </c>
      <c r="D153" s="154"/>
      <c r="E153" s="203"/>
      <c r="F153" s="243" t="str">
        <f>IFERROR(INDEX('G-1 All Habitats'!$B$3:$B$129,MATCH(E153,'G-1 All Habitats'!$A$3:$A$129,0)),"")</f>
        <v/>
      </c>
      <c r="G153" s="386"/>
      <c r="H153" s="537" t="str">
        <f>IF(F153="","",VLOOKUP(F153,'G-1 All Habitats'!$B$2:$M$129,10,FALSE))</f>
        <v/>
      </c>
      <c r="I153" s="524" t="str">
        <f>IFERROR(VLOOKUP(H153,'G-1 All Habitats'!$V$3:$W$7,2,FALSE),"")</f>
        <v/>
      </c>
      <c r="J153" s="199"/>
      <c r="K153" s="524" t="str">
        <f>IFERROR(INDEX('G-8 Condition Look up'!$A$3:$H$130,MATCH(F153,'G-8 Condition Look up'!$A$3:$A$130,0),MATCH(J153,'G-8 Condition Look up'!$A$3:$H$3,0)),"")</f>
        <v/>
      </c>
      <c r="L153" s="145"/>
      <c r="M153" s="540" t="str">
        <f>IF(L153="","",IF(VLOOKUP(L153,'G-3 Multipliers'!$L$3:$N$6,2,FALSE)=0,"Spatial Data Missing ⚠",VLOOKUP(L153,'G-3 Multipliers'!$L$3:$N$6,2,FALSE)))</f>
        <v/>
      </c>
      <c r="N153" s="499" t="str">
        <f>IF(L153="","",IF(VLOOKUP(L153,'G-3 Multipliers'!$L$3:$N$6,3,FALSE)=0,"Spatial Data Missing ⚠",VLOOKUP(L153,'G-3 Multipliers'!$L$3:$N$6,3,FALSE)))</f>
        <v/>
      </c>
      <c r="O153" s="498" t="str">
        <f t="shared" si="10"/>
        <v/>
      </c>
      <c r="P153" s="195"/>
      <c r="Q153" s="195"/>
      <c r="R153" s="520" t="str">
        <f t="shared" si="11"/>
        <v/>
      </c>
      <c r="S153" s="544" t="str">
        <f t="shared" si="12"/>
        <v/>
      </c>
      <c r="T153" s="525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4"/>
        <v/>
      </c>
      <c r="W153" s="520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4" t="str">
        <f>IFERROR(IF(E153="","",VLOOKUP(W153, 'G-3 Multipliers'!$P$2:$Q$6,2,FALSE)),"")</f>
        <v/>
      </c>
      <c r="Y153" s="197"/>
      <c r="Z153" s="499" t="str">
        <f>IF(Y153="","",IF(VLOOKUP(Y153,'G-3 Multipliers'!$S$3:$T$9,2,FALSE)=0,"Spatial Data Missing ⚠",VLOOKUP(Y153,'G-3 Multipliers'!$S$3:$T$9,2,FALSE)))</f>
        <v/>
      </c>
      <c r="AA153" s="545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4" t="str">
        <f>IFERROR(INDEX('G-1 All Habitats'!$AG$3:$AG$15,MATCH(D154,'G-1 All Habitats'!$AF$3:$AF$15,0)),"")</f>
        <v/>
      </c>
      <c r="D154" s="154"/>
      <c r="E154" s="203"/>
      <c r="F154" s="243" t="str">
        <f>IFERROR(INDEX('G-1 All Habitats'!$B$3:$B$129,MATCH(E154,'G-1 All Habitats'!$A$3:$A$129,0)),"")</f>
        <v/>
      </c>
      <c r="G154" s="386"/>
      <c r="H154" s="537" t="str">
        <f>IF(F154="","",VLOOKUP(F154,'G-1 All Habitats'!$B$2:$M$129,10,FALSE))</f>
        <v/>
      </c>
      <c r="I154" s="524" t="str">
        <f>IFERROR(VLOOKUP(H154,'G-1 All Habitats'!$V$3:$W$7,2,FALSE),"")</f>
        <v/>
      </c>
      <c r="J154" s="199"/>
      <c r="K154" s="524" t="str">
        <f>IFERROR(INDEX('G-8 Condition Look up'!$A$3:$H$130,MATCH(F154,'G-8 Condition Look up'!$A$3:$A$130,0),MATCH(J154,'G-8 Condition Look up'!$A$3:$H$3,0)),"")</f>
        <v/>
      </c>
      <c r="L154" s="145"/>
      <c r="M154" s="540" t="str">
        <f>IF(L154="","",IF(VLOOKUP(L154,'G-3 Multipliers'!$L$3:$N$6,2,FALSE)=0,"Spatial Data Missing ⚠",VLOOKUP(L154,'G-3 Multipliers'!$L$3:$N$6,2,FALSE)))</f>
        <v/>
      </c>
      <c r="N154" s="499" t="str">
        <f>IF(L154="","",IF(VLOOKUP(L154,'G-3 Multipliers'!$L$3:$N$6,3,FALSE)=0,"Spatial Data Missing ⚠",VLOOKUP(L154,'G-3 Multipliers'!$L$3:$N$6,3,FALSE)))</f>
        <v/>
      </c>
      <c r="O154" s="498" t="str">
        <f t="shared" si="10"/>
        <v/>
      </c>
      <c r="P154" s="195"/>
      <c r="Q154" s="195"/>
      <c r="R154" s="520" t="str">
        <f t="shared" si="11"/>
        <v/>
      </c>
      <c r="S154" s="544" t="str">
        <f t="shared" si="12"/>
        <v/>
      </c>
      <c r="T154" s="525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4"/>
        <v/>
      </c>
      <c r="W154" s="520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4" t="str">
        <f>IFERROR(IF(E154="","",VLOOKUP(W154, 'G-3 Multipliers'!$P$2:$Q$6,2,FALSE)),"")</f>
        <v/>
      </c>
      <c r="Y154" s="197"/>
      <c r="Z154" s="499" t="str">
        <f>IF(Y154="","",IF(VLOOKUP(Y154,'G-3 Multipliers'!$S$3:$T$9,2,FALSE)=0,"Spatial Data Missing ⚠",VLOOKUP(Y154,'G-3 Multipliers'!$S$3:$T$9,2,FALSE)))</f>
        <v/>
      </c>
      <c r="AA154" s="545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4" t="str">
        <f>IFERROR(INDEX('G-1 All Habitats'!$AG$3:$AG$15,MATCH(D155,'G-1 All Habitats'!$AF$3:$AF$15,0)),"")</f>
        <v/>
      </c>
      <c r="D155" s="154"/>
      <c r="E155" s="203"/>
      <c r="F155" s="243" t="str">
        <f>IFERROR(INDEX('G-1 All Habitats'!$B$3:$B$129,MATCH(E155,'G-1 All Habitats'!$A$3:$A$129,0)),"")</f>
        <v/>
      </c>
      <c r="G155" s="386"/>
      <c r="H155" s="537" t="str">
        <f>IF(F155="","",VLOOKUP(F155,'G-1 All Habitats'!$B$2:$M$129,10,FALSE))</f>
        <v/>
      </c>
      <c r="I155" s="524" t="str">
        <f>IFERROR(VLOOKUP(H155,'G-1 All Habitats'!$V$3:$W$7,2,FALSE),"")</f>
        <v/>
      </c>
      <c r="J155" s="199"/>
      <c r="K155" s="524" t="str">
        <f>IFERROR(INDEX('G-8 Condition Look up'!$A$3:$H$130,MATCH(F155,'G-8 Condition Look up'!$A$3:$A$130,0),MATCH(J155,'G-8 Condition Look up'!$A$3:$H$3,0)),"")</f>
        <v/>
      </c>
      <c r="L155" s="145"/>
      <c r="M155" s="540" t="str">
        <f>IF(L155="","",IF(VLOOKUP(L155,'G-3 Multipliers'!$L$3:$N$6,2,FALSE)=0,"Spatial Data Missing ⚠",VLOOKUP(L155,'G-3 Multipliers'!$L$3:$N$6,2,FALSE)))</f>
        <v/>
      </c>
      <c r="N155" s="499" t="str">
        <f>IF(L155="","",IF(VLOOKUP(L155,'G-3 Multipliers'!$L$3:$N$6,3,FALSE)=0,"Spatial Data Missing ⚠",VLOOKUP(L155,'G-3 Multipliers'!$L$3:$N$6,3,FALSE)))</f>
        <v/>
      </c>
      <c r="O155" s="498" t="str">
        <f t="shared" si="10"/>
        <v/>
      </c>
      <c r="P155" s="195"/>
      <c r="Q155" s="195"/>
      <c r="R155" s="520" t="str">
        <f t="shared" si="11"/>
        <v/>
      </c>
      <c r="S155" s="544" t="str">
        <f t="shared" si="12"/>
        <v/>
      </c>
      <c r="T155" s="525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4"/>
        <v/>
      </c>
      <c r="W155" s="520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4" t="str">
        <f>IFERROR(IF(E155="","",VLOOKUP(W155, 'G-3 Multipliers'!$P$2:$Q$6,2,FALSE)),"")</f>
        <v/>
      </c>
      <c r="Y155" s="197"/>
      <c r="Z155" s="499" t="str">
        <f>IF(Y155="","",IF(VLOOKUP(Y155,'G-3 Multipliers'!$S$3:$T$9,2,FALSE)=0,"Spatial Data Missing ⚠",VLOOKUP(Y155,'G-3 Multipliers'!$S$3:$T$9,2,FALSE)))</f>
        <v/>
      </c>
      <c r="AA155" s="545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4" t="str">
        <f>IFERROR(INDEX('G-1 All Habitats'!$AG$3:$AG$15,MATCH(D156,'G-1 All Habitats'!$AF$3:$AF$15,0)),"")</f>
        <v/>
      </c>
      <c r="D156" s="154"/>
      <c r="E156" s="203"/>
      <c r="F156" s="243" t="str">
        <f>IFERROR(INDEX('G-1 All Habitats'!$B$3:$B$129,MATCH(E156,'G-1 All Habitats'!$A$3:$A$129,0)),"")</f>
        <v/>
      </c>
      <c r="G156" s="386"/>
      <c r="H156" s="537" t="str">
        <f>IF(F156="","",VLOOKUP(F156,'G-1 All Habitats'!$B$2:$M$129,10,FALSE))</f>
        <v/>
      </c>
      <c r="I156" s="524" t="str">
        <f>IFERROR(VLOOKUP(H156,'G-1 All Habitats'!$V$3:$W$7,2,FALSE),"")</f>
        <v/>
      </c>
      <c r="J156" s="199"/>
      <c r="K156" s="524" t="str">
        <f>IFERROR(INDEX('G-8 Condition Look up'!$A$3:$H$130,MATCH(F156,'G-8 Condition Look up'!$A$3:$A$130,0),MATCH(J156,'G-8 Condition Look up'!$A$3:$H$3,0)),"")</f>
        <v/>
      </c>
      <c r="L156" s="145"/>
      <c r="M156" s="540" t="str">
        <f>IF(L156="","",IF(VLOOKUP(L156,'G-3 Multipliers'!$L$3:$N$6,2,FALSE)=0,"Spatial Data Missing ⚠",VLOOKUP(L156,'G-3 Multipliers'!$L$3:$N$6,2,FALSE)))</f>
        <v/>
      </c>
      <c r="N156" s="499" t="str">
        <f>IF(L156="","",IF(VLOOKUP(L156,'G-3 Multipliers'!$L$3:$N$6,3,FALSE)=0,"Spatial Data Missing ⚠",VLOOKUP(L156,'G-3 Multipliers'!$L$3:$N$6,3,FALSE)))</f>
        <v/>
      </c>
      <c r="O156" s="498" t="str">
        <f t="shared" si="10"/>
        <v/>
      </c>
      <c r="P156" s="195"/>
      <c r="Q156" s="195"/>
      <c r="R156" s="520" t="str">
        <f t="shared" si="11"/>
        <v/>
      </c>
      <c r="S156" s="544" t="str">
        <f t="shared" si="12"/>
        <v/>
      </c>
      <c r="T156" s="525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4"/>
        <v/>
      </c>
      <c r="W156" s="520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4" t="str">
        <f>IFERROR(IF(E156="","",VLOOKUP(W156, 'G-3 Multipliers'!$P$2:$Q$6,2,FALSE)),"")</f>
        <v/>
      </c>
      <c r="Y156" s="197"/>
      <c r="Z156" s="499" t="str">
        <f>IF(Y156="","",IF(VLOOKUP(Y156,'G-3 Multipliers'!$S$3:$T$9,2,FALSE)=0,"Spatial Data Missing ⚠",VLOOKUP(Y156,'G-3 Multipliers'!$S$3:$T$9,2,FALSE)))</f>
        <v/>
      </c>
      <c r="AA156" s="545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4" t="str">
        <f>IFERROR(INDEX('G-1 All Habitats'!$AG$3:$AG$15,MATCH(D157,'G-1 All Habitats'!$AF$3:$AF$15,0)),"")</f>
        <v/>
      </c>
      <c r="D157" s="154"/>
      <c r="E157" s="203"/>
      <c r="F157" s="243" t="str">
        <f>IFERROR(INDEX('G-1 All Habitats'!$B$3:$B$129,MATCH(E157,'G-1 All Habitats'!$A$3:$A$129,0)),"")</f>
        <v/>
      </c>
      <c r="G157" s="386"/>
      <c r="H157" s="537" t="str">
        <f>IF(F157="","",VLOOKUP(F157,'G-1 All Habitats'!$B$2:$M$129,10,FALSE))</f>
        <v/>
      </c>
      <c r="I157" s="524" t="str">
        <f>IFERROR(VLOOKUP(H157,'G-1 All Habitats'!$V$3:$W$7,2,FALSE),"")</f>
        <v/>
      </c>
      <c r="J157" s="199"/>
      <c r="K157" s="524" t="str">
        <f>IFERROR(INDEX('G-8 Condition Look up'!$A$3:$H$130,MATCH(F157,'G-8 Condition Look up'!$A$3:$A$130,0),MATCH(J157,'G-8 Condition Look up'!$A$3:$H$3,0)),"")</f>
        <v/>
      </c>
      <c r="L157" s="145"/>
      <c r="M157" s="540" t="str">
        <f>IF(L157="","",IF(VLOOKUP(L157,'G-3 Multipliers'!$L$3:$N$6,2,FALSE)=0,"Spatial Data Missing ⚠",VLOOKUP(L157,'G-3 Multipliers'!$L$3:$N$6,2,FALSE)))</f>
        <v/>
      </c>
      <c r="N157" s="499" t="str">
        <f>IF(L157="","",IF(VLOOKUP(L157,'G-3 Multipliers'!$L$3:$N$6,3,FALSE)=0,"Spatial Data Missing ⚠",VLOOKUP(L157,'G-3 Multipliers'!$L$3:$N$6,3,FALSE)))</f>
        <v/>
      </c>
      <c r="O157" s="498" t="str">
        <f t="shared" si="10"/>
        <v/>
      </c>
      <c r="P157" s="195"/>
      <c r="Q157" s="195"/>
      <c r="R157" s="520" t="str">
        <f t="shared" si="11"/>
        <v/>
      </c>
      <c r="S157" s="544" t="str">
        <f t="shared" si="12"/>
        <v/>
      </c>
      <c r="T157" s="525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4"/>
        <v/>
      </c>
      <c r="W157" s="520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4" t="str">
        <f>IFERROR(IF(E157="","",VLOOKUP(W157, 'G-3 Multipliers'!$P$2:$Q$6,2,FALSE)),"")</f>
        <v/>
      </c>
      <c r="Y157" s="197"/>
      <c r="Z157" s="499" t="str">
        <f>IF(Y157="","",IF(VLOOKUP(Y157,'G-3 Multipliers'!$S$3:$T$9,2,FALSE)=0,"Spatial Data Missing ⚠",VLOOKUP(Y157,'G-3 Multipliers'!$S$3:$T$9,2,FALSE)))</f>
        <v/>
      </c>
      <c r="AA157" s="545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4" t="str">
        <f>IFERROR(INDEX('G-1 All Habitats'!$AG$3:$AG$15,MATCH(D158,'G-1 All Habitats'!$AF$3:$AF$15,0)),"")</f>
        <v/>
      </c>
      <c r="D158" s="154"/>
      <c r="E158" s="203"/>
      <c r="F158" s="243" t="str">
        <f>IFERROR(INDEX('G-1 All Habitats'!$B$3:$B$129,MATCH(E158,'G-1 All Habitats'!$A$3:$A$129,0)),"")</f>
        <v/>
      </c>
      <c r="G158" s="386"/>
      <c r="H158" s="537" t="str">
        <f>IF(F158="","",VLOOKUP(F158,'G-1 All Habitats'!$B$2:$M$129,10,FALSE))</f>
        <v/>
      </c>
      <c r="I158" s="524" t="str">
        <f>IFERROR(VLOOKUP(H158,'G-1 All Habitats'!$V$3:$W$7,2,FALSE),"")</f>
        <v/>
      </c>
      <c r="J158" s="199"/>
      <c r="K158" s="524" t="str">
        <f>IFERROR(INDEX('G-8 Condition Look up'!$A$3:$H$130,MATCH(F158,'G-8 Condition Look up'!$A$3:$A$130,0),MATCH(J158,'G-8 Condition Look up'!$A$3:$H$3,0)),"")</f>
        <v/>
      </c>
      <c r="L158" s="145"/>
      <c r="M158" s="540" t="str">
        <f>IF(L158="","",IF(VLOOKUP(L158,'G-3 Multipliers'!$L$3:$N$6,2,FALSE)=0,"Spatial Data Missing ⚠",VLOOKUP(L158,'G-3 Multipliers'!$L$3:$N$6,2,FALSE)))</f>
        <v/>
      </c>
      <c r="N158" s="499" t="str">
        <f>IF(L158="","",IF(VLOOKUP(L158,'G-3 Multipliers'!$L$3:$N$6,3,FALSE)=0,"Spatial Data Missing ⚠",VLOOKUP(L158,'G-3 Multipliers'!$L$3:$N$6,3,FALSE)))</f>
        <v/>
      </c>
      <c r="O158" s="498" t="str">
        <f t="shared" si="10"/>
        <v/>
      </c>
      <c r="P158" s="195"/>
      <c r="Q158" s="195"/>
      <c r="R158" s="520" t="str">
        <f t="shared" si="11"/>
        <v/>
      </c>
      <c r="S158" s="544" t="str">
        <f t="shared" si="12"/>
        <v/>
      </c>
      <c r="T158" s="525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4"/>
        <v/>
      </c>
      <c r="W158" s="520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4" t="str">
        <f>IFERROR(IF(E158="","",VLOOKUP(W158, 'G-3 Multipliers'!$P$2:$Q$6,2,FALSE)),"")</f>
        <v/>
      </c>
      <c r="Y158" s="197"/>
      <c r="Z158" s="499" t="str">
        <f>IF(Y158="","",IF(VLOOKUP(Y158,'G-3 Multipliers'!$S$3:$T$9,2,FALSE)=0,"Spatial Data Missing ⚠",VLOOKUP(Y158,'G-3 Multipliers'!$S$3:$T$9,2,FALSE)))</f>
        <v/>
      </c>
      <c r="AA158" s="545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4" t="str">
        <f>IFERROR(INDEX('G-1 All Habitats'!$AG$3:$AG$15,MATCH(D159,'G-1 All Habitats'!$AF$3:$AF$15,0)),"")</f>
        <v/>
      </c>
      <c r="D159" s="154"/>
      <c r="E159" s="203"/>
      <c r="F159" s="243" t="str">
        <f>IFERROR(INDEX('G-1 All Habitats'!$B$3:$B$129,MATCH(E159,'G-1 All Habitats'!$A$3:$A$129,0)),"")</f>
        <v/>
      </c>
      <c r="G159" s="386"/>
      <c r="H159" s="537" t="str">
        <f>IF(F159="","",VLOOKUP(F159,'G-1 All Habitats'!$B$2:$M$129,10,FALSE))</f>
        <v/>
      </c>
      <c r="I159" s="524" t="str">
        <f>IFERROR(VLOOKUP(H159,'G-1 All Habitats'!$V$3:$W$7,2,FALSE),"")</f>
        <v/>
      </c>
      <c r="J159" s="199"/>
      <c r="K159" s="524" t="str">
        <f>IFERROR(INDEX('G-8 Condition Look up'!$A$3:$H$130,MATCH(F159,'G-8 Condition Look up'!$A$3:$A$130,0),MATCH(J159,'G-8 Condition Look up'!$A$3:$H$3,0)),"")</f>
        <v/>
      </c>
      <c r="L159" s="145"/>
      <c r="M159" s="540" t="str">
        <f>IF(L159="","",IF(VLOOKUP(L159,'G-3 Multipliers'!$L$3:$N$6,2,FALSE)=0,"Spatial Data Missing ⚠",VLOOKUP(L159,'G-3 Multipliers'!$L$3:$N$6,2,FALSE)))</f>
        <v/>
      </c>
      <c r="N159" s="499" t="str">
        <f>IF(L159="","",IF(VLOOKUP(L159,'G-3 Multipliers'!$L$3:$N$6,3,FALSE)=0,"Spatial Data Missing ⚠",VLOOKUP(L159,'G-3 Multipliers'!$L$3:$N$6,3,FALSE)))</f>
        <v/>
      </c>
      <c r="O159" s="498" t="str">
        <f t="shared" si="10"/>
        <v/>
      </c>
      <c r="P159" s="195"/>
      <c r="Q159" s="195"/>
      <c r="R159" s="520" t="str">
        <f t="shared" si="11"/>
        <v/>
      </c>
      <c r="S159" s="544" t="str">
        <f t="shared" si="12"/>
        <v/>
      </c>
      <c r="T159" s="525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4"/>
        <v/>
      </c>
      <c r="W159" s="520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4" t="str">
        <f>IFERROR(IF(E159="","",VLOOKUP(W159, 'G-3 Multipliers'!$P$2:$Q$6,2,FALSE)),"")</f>
        <v/>
      </c>
      <c r="Y159" s="197"/>
      <c r="Z159" s="499" t="str">
        <f>IF(Y159="","",IF(VLOOKUP(Y159,'G-3 Multipliers'!$S$3:$T$9,2,FALSE)=0,"Spatial Data Missing ⚠",VLOOKUP(Y159,'G-3 Multipliers'!$S$3:$T$9,2,FALSE)))</f>
        <v/>
      </c>
      <c r="AA159" s="545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4" t="str">
        <f>IFERROR(INDEX('G-1 All Habitats'!$AG$3:$AG$15,MATCH(D160,'G-1 All Habitats'!$AF$3:$AF$15,0)),"")</f>
        <v/>
      </c>
      <c r="D160" s="154"/>
      <c r="E160" s="203"/>
      <c r="F160" s="243" t="str">
        <f>IFERROR(INDEX('G-1 All Habitats'!$B$3:$B$129,MATCH(E160,'G-1 All Habitats'!$A$3:$A$129,0)),"")</f>
        <v/>
      </c>
      <c r="G160" s="386"/>
      <c r="H160" s="537" t="str">
        <f>IF(F160="","",VLOOKUP(F160,'G-1 All Habitats'!$B$2:$M$129,10,FALSE))</f>
        <v/>
      </c>
      <c r="I160" s="524" t="str">
        <f>IFERROR(VLOOKUP(H160,'G-1 All Habitats'!$V$3:$W$7,2,FALSE),"")</f>
        <v/>
      </c>
      <c r="J160" s="199"/>
      <c r="K160" s="524" t="str">
        <f>IFERROR(INDEX('G-8 Condition Look up'!$A$3:$H$130,MATCH(F160,'G-8 Condition Look up'!$A$3:$A$130,0),MATCH(J160,'G-8 Condition Look up'!$A$3:$H$3,0)),"")</f>
        <v/>
      </c>
      <c r="L160" s="145"/>
      <c r="M160" s="540" t="str">
        <f>IF(L160="","",IF(VLOOKUP(L160,'G-3 Multipliers'!$L$3:$N$6,2,FALSE)=0,"Spatial Data Missing ⚠",VLOOKUP(L160,'G-3 Multipliers'!$L$3:$N$6,2,FALSE)))</f>
        <v/>
      </c>
      <c r="N160" s="499" t="str">
        <f>IF(L160="","",IF(VLOOKUP(L160,'G-3 Multipliers'!$L$3:$N$6,3,FALSE)=0,"Spatial Data Missing ⚠",VLOOKUP(L160,'G-3 Multipliers'!$L$3:$N$6,3,FALSE)))</f>
        <v/>
      </c>
      <c r="O160" s="498" t="str">
        <f t="shared" si="10"/>
        <v/>
      </c>
      <c r="P160" s="195"/>
      <c r="Q160" s="195"/>
      <c r="R160" s="520" t="str">
        <f t="shared" si="11"/>
        <v/>
      </c>
      <c r="S160" s="544" t="str">
        <f t="shared" si="12"/>
        <v/>
      </c>
      <c r="T160" s="525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4"/>
        <v/>
      </c>
      <c r="W160" s="520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4" t="str">
        <f>IFERROR(IF(E160="","",VLOOKUP(W160, 'G-3 Multipliers'!$P$2:$Q$6,2,FALSE)),"")</f>
        <v/>
      </c>
      <c r="Y160" s="197"/>
      <c r="Z160" s="499" t="str">
        <f>IF(Y160="","",IF(VLOOKUP(Y160,'G-3 Multipliers'!$S$3:$T$9,2,FALSE)=0,"Spatial Data Missing ⚠",VLOOKUP(Y160,'G-3 Multipliers'!$S$3:$T$9,2,FALSE)))</f>
        <v/>
      </c>
      <c r="AA160" s="545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4" t="str">
        <f>IFERROR(INDEX('G-1 All Habitats'!$AG$3:$AG$15,MATCH(D161,'G-1 All Habitats'!$AF$3:$AF$15,0)),"")</f>
        <v/>
      </c>
      <c r="D161" s="154"/>
      <c r="E161" s="203"/>
      <c r="F161" s="243" t="str">
        <f>IFERROR(INDEX('G-1 All Habitats'!$B$3:$B$129,MATCH(E161,'G-1 All Habitats'!$A$3:$A$129,0)),"")</f>
        <v/>
      </c>
      <c r="G161" s="386"/>
      <c r="H161" s="537" t="str">
        <f>IF(F161="","",VLOOKUP(F161,'G-1 All Habitats'!$B$2:$M$129,10,FALSE))</f>
        <v/>
      </c>
      <c r="I161" s="524" t="str">
        <f>IFERROR(VLOOKUP(H161,'G-1 All Habitats'!$V$3:$W$7,2,FALSE),"")</f>
        <v/>
      </c>
      <c r="J161" s="199"/>
      <c r="K161" s="524" t="str">
        <f>IFERROR(INDEX('G-8 Condition Look up'!$A$3:$H$130,MATCH(F161,'G-8 Condition Look up'!$A$3:$A$130,0),MATCH(J161,'G-8 Condition Look up'!$A$3:$H$3,0)),"")</f>
        <v/>
      </c>
      <c r="L161" s="145"/>
      <c r="M161" s="540" t="str">
        <f>IF(L161="","",IF(VLOOKUP(L161,'G-3 Multipliers'!$L$3:$N$6,2,FALSE)=0,"Spatial Data Missing ⚠",VLOOKUP(L161,'G-3 Multipliers'!$L$3:$N$6,2,FALSE)))</f>
        <v/>
      </c>
      <c r="N161" s="499" t="str">
        <f>IF(L161="","",IF(VLOOKUP(L161,'G-3 Multipliers'!$L$3:$N$6,3,FALSE)=0,"Spatial Data Missing ⚠",VLOOKUP(L161,'G-3 Multipliers'!$L$3:$N$6,3,FALSE)))</f>
        <v/>
      </c>
      <c r="O161" s="498" t="str">
        <f t="shared" si="10"/>
        <v/>
      </c>
      <c r="P161" s="195"/>
      <c r="Q161" s="195"/>
      <c r="R161" s="520" t="str">
        <f t="shared" si="11"/>
        <v/>
      </c>
      <c r="S161" s="544" t="str">
        <f t="shared" si="12"/>
        <v/>
      </c>
      <c r="T161" s="525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4"/>
        <v/>
      </c>
      <c r="W161" s="520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4" t="str">
        <f>IFERROR(IF(E161="","",VLOOKUP(W161, 'G-3 Multipliers'!$P$2:$Q$6,2,FALSE)),"")</f>
        <v/>
      </c>
      <c r="Y161" s="197"/>
      <c r="Z161" s="499" t="str">
        <f>IF(Y161="","",IF(VLOOKUP(Y161,'G-3 Multipliers'!$S$3:$T$9,2,FALSE)=0,"Spatial Data Missing ⚠",VLOOKUP(Y161,'G-3 Multipliers'!$S$3:$T$9,2,FALSE)))</f>
        <v/>
      </c>
      <c r="AA161" s="545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4" t="str">
        <f>IFERROR(INDEX('G-1 All Habitats'!$AG$3:$AG$15,MATCH(D162,'G-1 All Habitats'!$AF$3:$AF$15,0)),"")</f>
        <v/>
      </c>
      <c r="D162" s="154"/>
      <c r="E162" s="203"/>
      <c r="F162" s="243" t="str">
        <f>IFERROR(INDEX('G-1 All Habitats'!$B$3:$B$129,MATCH(E162,'G-1 All Habitats'!$A$3:$A$129,0)),"")</f>
        <v/>
      </c>
      <c r="G162" s="386"/>
      <c r="H162" s="537" t="str">
        <f>IF(F162="","",VLOOKUP(F162,'G-1 All Habitats'!$B$2:$M$129,10,FALSE))</f>
        <v/>
      </c>
      <c r="I162" s="524" t="str">
        <f>IFERROR(VLOOKUP(H162,'G-1 All Habitats'!$V$3:$W$7,2,FALSE),"")</f>
        <v/>
      </c>
      <c r="J162" s="199"/>
      <c r="K162" s="524" t="str">
        <f>IFERROR(INDEX('G-8 Condition Look up'!$A$3:$H$130,MATCH(F162,'G-8 Condition Look up'!$A$3:$A$130,0),MATCH(J162,'G-8 Condition Look up'!$A$3:$H$3,0)),"")</f>
        <v/>
      </c>
      <c r="L162" s="145"/>
      <c r="M162" s="540" t="str">
        <f>IF(L162="","",IF(VLOOKUP(L162,'G-3 Multipliers'!$L$3:$N$6,2,FALSE)=0,"Spatial Data Missing ⚠",VLOOKUP(L162,'G-3 Multipliers'!$L$3:$N$6,2,FALSE)))</f>
        <v/>
      </c>
      <c r="N162" s="499" t="str">
        <f>IF(L162="","",IF(VLOOKUP(L162,'G-3 Multipliers'!$L$3:$N$6,3,FALSE)=0,"Spatial Data Missing ⚠",VLOOKUP(L162,'G-3 Multipliers'!$L$3:$N$6,3,FALSE)))</f>
        <v/>
      </c>
      <c r="O162" s="498" t="str">
        <f t="shared" si="10"/>
        <v/>
      </c>
      <c r="P162" s="195"/>
      <c r="Q162" s="195"/>
      <c r="R162" s="520" t="str">
        <f t="shared" si="11"/>
        <v/>
      </c>
      <c r="S162" s="544" t="str">
        <f t="shared" si="12"/>
        <v/>
      </c>
      <c r="T162" s="525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4"/>
        <v/>
      </c>
      <c r="W162" s="520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4" t="str">
        <f>IFERROR(IF(E162="","",VLOOKUP(W162, 'G-3 Multipliers'!$P$2:$Q$6,2,FALSE)),"")</f>
        <v/>
      </c>
      <c r="Y162" s="197"/>
      <c r="Z162" s="499" t="str">
        <f>IF(Y162="","",IF(VLOOKUP(Y162,'G-3 Multipliers'!$S$3:$T$9,2,FALSE)=0,"Spatial Data Missing ⚠",VLOOKUP(Y162,'G-3 Multipliers'!$S$3:$T$9,2,FALSE)))</f>
        <v/>
      </c>
      <c r="AA162" s="545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4" t="str">
        <f>IFERROR(INDEX('G-1 All Habitats'!$AG$3:$AG$15,MATCH(D163,'G-1 All Habitats'!$AF$3:$AF$15,0)),"")</f>
        <v/>
      </c>
      <c r="D163" s="154"/>
      <c r="E163" s="203"/>
      <c r="F163" s="243" t="str">
        <f>IFERROR(INDEX('G-1 All Habitats'!$B$3:$B$129,MATCH(E163,'G-1 All Habitats'!$A$3:$A$129,0)),"")</f>
        <v/>
      </c>
      <c r="G163" s="386"/>
      <c r="H163" s="537" t="str">
        <f>IF(F163="","",VLOOKUP(F163,'G-1 All Habitats'!$B$2:$M$129,10,FALSE))</f>
        <v/>
      </c>
      <c r="I163" s="524" t="str">
        <f>IFERROR(VLOOKUP(H163,'G-1 All Habitats'!$V$3:$W$7,2,FALSE),"")</f>
        <v/>
      </c>
      <c r="J163" s="199"/>
      <c r="K163" s="524" t="str">
        <f>IFERROR(INDEX('G-8 Condition Look up'!$A$3:$H$130,MATCH(F163,'G-8 Condition Look up'!$A$3:$A$130,0),MATCH(J163,'G-8 Condition Look up'!$A$3:$H$3,0)),"")</f>
        <v/>
      </c>
      <c r="L163" s="145"/>
      <c r="M163" s="540" t="str">
        <f>IF(L163="","",IF(VLOOKUP(L163,'G-3 Multipliers'!$L$3:$N$6,2,FALSE)=0,"Spatial Data Missing ⚠",VLOOKUP(L163,'G-3 Multipliers'!$L$3:$N$6,2,FALSE)))</f>
        <v/>
      </c>
      <c r="N163" s="499" t="str">
        <f>IF(L163="","",IF(VLOOKUP(L163,'G-3 Multipliers'!$L$3:$N$6,3,FALSE)=0,"Spatial Data Missing ⚠",VLOOKUP(L163,'G-3 Multipliers'!$L$3:$N$6,3,FALSE)))</f>
        <v/>
      </c>
      <c r="O163" s="498" t="str">
        <f t="shared" si="10"/>
        <v/>
      </c>
      <c r="P163" s="195"/>
      <c r="Q163" s="195"/>
      <c r="R163" s="520" t="str">
        <f t="shared" si="11"/>
        <v/>
      </c>
      <c r="S163" s="544" t="str">
        <f t="shared" si="12"/>
        <v/>
      </c>
      <c r="T163" s="525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4"/>
        <v/>
      </c>
      <c r="W163" s="520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4" t="str">
        <f>IFERROR(IF(E163="","",VLOOKUP(W163, 'G-3 Multipliers'!$P$2:$Q$6,2,FALSE)),"")</f>
        <v/>
      </c>
      <c r="Y163" s="197"/>
      <c r="Z163" s="499" t="str">
        <f>IF(Y163="","",IF(VLOOKUP(Y163,'G-3 Multipliers'!$S$3:$T$9,2,FALSE)=0,"Spatial Data Missing ⚠",VLOOKUP(Y163,'G-3 Multipliers'!$S$3:$T$9,2,FALSE)))</f>
        <v/>
      </c>
      <c r="AA163" s="545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4" t="str">
        <f>IFERROR(INDEX('G-1 All Habitats'!$AG$3:$AG$15,MATCH(D164,'G-1 All Habitats'!$AF$3:$AF$15,0)),"")</f>
        <v/>
      </c>
      <c r="D164" s="154"/>
      <c r="E164" s="203"/>
      <c r="F164" s="243" t="str">
        <f>IFERROR(INDEX('G-1 All Habitats'!$B$3:$B$129,MATCH(E164,'G-1 All Habitats'!$A$3:$A$129,0)),"")</f>
        <v/>
      </c>
      <c r="G164" s="386"/>
      <c r="H164" s="537" t="str">
        <f>IF(F164="","",VLOOKUP(F164,'G-1 All Habitats'!$B$2:$M$129,10,FALSE))</f>
        <v/>
      </c>
      <c r="I164" s="524" t="str">
        <f>IFERROR(VLOOKUP(H164,'G-1 All Habitats'!$V$3:$W$7,2,FALSE),"")</f>
        <v/>
      </c>
      <c r="J164" s="199"/>
      <c r="K164" s="524" t="str">
        <f>IFERROR(INDEX('G-8 Condition Look up'!$A$3:$H$130,MATCH(F164,'G-8 Condition Look up'!$A$3:$A$130,0),MATCH(J164,'G-8 Condition Look up'!$A$3:$H$3,0)),"")</f>
        <v/>
      </c>
      <c r="L164" s="145"/>
      <c r="M164" s="540" t="str">
        <f>IF(L164="","",IF(VLOOKUP(L164,'G-3 Multipliers'!$L$3:$N$6,2,FALSE)=0,"Spatial Data Missing ⚠",VLOOKUP(L164,'G-3 Multipliers'!$L$3:$N$6,2,FALSE)))</f>
        <v/>
      </c>
      <c r="N164" s="499" t="str">
        <f>IF(L164="","",IF(VLOOKUP(L164,'G-3 Multipliers'!$L$3:$N$6,3,FALSE)=0,"Spatial Data Missing ⚠",VLOOKUP(L164,'G-3 Multipliers'!$L$3:$N$6,3,FALSE)))</f>
        <v/>
      </c>
      <c r="O164" s="498" t="str">
        <f t="shared" si="10"/>
        <v/>
      </c>
      <c r="P164" s="195"/>
      <c r="Q164" s="195"/>
      <c r="R164" s="520" t="str">
        <f t="shared" si="11"/>
        <v/>
      </c>
      <c r="S164" s="544" t="str">
        <f t="shared" si="12"/>
        <v/>
      </c>
      <c r="T164" s="525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4"/>
        <v/>
      </c>
      <c r="W164" s="520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4" t="str">
        <f>IFERROR(IF(E164="","",VLOOKUP(W164, 'G-3 Multipliers'!$P$2:$Q$6,2,FALSE)),"")</f>
        <v/>
      </c>
      <c r="Y164" s="197"/>
      <c r="Z164" s="499" t="str">
        <f>IF(Y164="","",IF(VLOOKUP(Y164,'G-3 Multipliers'!$S$3:$T$9,2,FALSE)=0,"Spatial Data Missing ⚠",VLOOKUP(Y164,'G-3 Multipliers'!$S$3:$T$9,2,FALSE)))</f>
        <v/>
      </c>
      <c r="AA164" s="545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4" t="str">
        <f>IFERROR(INDEX('G-1 All Habitats'!$AG$3:$AG$15,MATCH(D165,'G-1 All Habitats'!$AF$3:$AF$15,0)),"")</f>
        <v/>
      </c>
      <c r="D165" s="154"/>
      <c r="E165" s="203"/>
      <c r="F165" s="243" t="str">
        <f>IFERROR(INDEX('G-1 All Habitats'!$B$3:$B$129,MATCH(E165,'G-1 All Habitats'!$A$3:$A$129,0)),"")</f>
        <v/>
      </c>
      <c r="G165" s="386"/>
      <c r="H165" s="537" t="str">
        <f>IF(F165="","",VLOOKUP(F165,'G-1 All Habitats'!$B$2:$M$129,10,FALSE))</f>
        <v/>
      </c>
      <c r="I165" s="524" t="str">
        <f>IFERROR(VLOOKUP(H165,'G-1 All Habitats'!$V$3:$W$7,2,FALSE),"")</f>
        <v/>
      </c>
      <c r="J165" s="199"/>
      <c r="K165" s="524" t="str">
        <f>IFERROR(INDEX('G-8 Condition Look up'!$A$3:$H$130,MATCH(F165,'G-8 Condition Look up'!$A$3:$A$130,0),MATCH(J165,'G-8 Condition Look up'!$A$3:$H$3,0)),"")</f>
        <v/>
      </c>
      <c r="L165" s="145"/>
      <c r="M165" s="540" t="str">
        <f>IF(L165="","",IF(VLOOKUP(L165,'G-3 Multipliers'!$L$3:$N$6,2,FALSE)=0,"Spatial Data Missing ⚠",VLOOKUP(L165,'G-3 Multipliers'!$L$3:$N$6,2,FALSE)))</f>
        <v/>
      </c>
      <c r="N165" s="499" t="str">
        <f>IF(L165="","",IF(VLOOKUP(L165,'G-3 Multipliers'!$L$3:$N$6,3,FALSE)=0,"Spatial Data Missing ⚠",VLOOKUP(L165,'G-3 Multipliers'!$L$3:$N$6,3,FALSE)))</f>
        <v/>
      </c>
      <c r="O165" s="498" t="str">
        <f t="shared" si="10"/>
        <v/>
      </c>
      <c r="P165" s="195"/>
      <c r="Q165" s="195"/>
      <c r="R165" s="520" t="str">
        <f t="shared" si="11"/>
        <v/>
      </c>
      <c r="S165" s="544" t="str">
        <f t="shared" si="12"/>
        <v/>
      </c>
      <c r="T165" s="525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4"/>
        <v/>
      </c>
      <c r="W165" s="520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4" t="str">
        <f>IFERROR(IF(E165="","",VLOOKUP(W165, 'G-3 Multipliers'!$P$2:$Q$6,2,FALSE)),"")</f>
        <v/>
      </c>
      <c r="Y165" s="197"/>
      <c r="Z165" s="499" t="str">
        <f>IF(Y165="","",IF(VLOOKUP(Y165,'G-3 Multipliers'!$S$3:$T$9,2,FALSE)=0,"Spatial Data Missing ⚠",VLOOKUP(Y165,'G-3 Multipliers'!$S$3:$T$9,2,FALSE)))</f>
        <v/>
      </c>
      <c r="AA165" s="545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4" t="str">
        <f>IFERROR(INDEX('G-1 All Habitats'!$AG$3:$AG$15,MATCH(D166,'G-1 All Habitats'!$AF$3:$AF$15,0)),"")</f>
        <v/>
      </c>
      <c r="D166" s="154"/>
      <c r="E166" s="203"/>
      <c r="F166" s="243" t="str">
        <f>IFERROR(INDEX('G-1 All Habitats'!$B$3:$B$129,MATCH(E166,'G-1 All Habitats'!$A$3:$A$129,0)),"")</f>
        <v/>
      </c>
      <c r="G166" s="386"/>
      <c r="H166" s="537" t="str">
        <f>IF(F166="","",VLOOKUP(F166,'G-1 All Habitats'!$B$2:$M$129,10,FALSE))</f>
        <v/>
      </c>
      <c r="I166" s="524" t="str">
        <f>IFERROR(VLOOKUP(H166,'G-1 All Habitats'!$V$3:$W$7,2,FALSE),"")</f>
        <v/>
      </c>
      <c r="J166" s="199"/>
      <c r="K166" s="524" t="str">
        <f>IFERROR(INDEX('G-8 Condition Look up'!$A$3:$H$130,MATCH(F166,'G-8 Condition Look up'!$A$3:$A$130,0),MATCH(J166,'G-8 Condition Look up'!$A$3:$H$3,0)),"")</f>
        <v/>
      </c>
      <c r="L166" s="145"/>
      <c r="M166" s="540" t="str">
        <f>IF(L166="","",IF(VLOOKUP(L166,'G-3 Multipliers'!$L$3:$N$6,2,FALSE)=0,"Spatial Data Missing ⚠",VLOOKUP(L166,'G-3 Multipliers'!$L$3:$N$6,2,FALSE)))</f>
        <v/>
      </c>
      <c r="N166" s="499" t="str">
        <f>IF(L166="","",IF(VLOOKUP(L166,'G-3 Multipliers'!$L$3:$N$6,3,FALSE)=0,"Spatial Data Missing ⚠",VLOOKUP(L166,'G-3 Multipliers'!$L$3:$N$6,3,FALSE)))</f>
        <v/>
      </c>
      <c r="O166" s="498" t="str">
        <f t="shared" si="10"/>
        <v/>
      </c>
      <c r="P166" s="195"/>
      <c r="Q166" s="195"/>
      <c r="R166" s="520" t="str">
        <f t="shared" si="11"/>
        <v/>
      </c>
      <c r="S166" s="544" t="str">
        <f t="shared" si="12"/>
        <v/>
      </c>
      <c r="T166" s="525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4"/>
        <v/>
      </c>
      <c r="W166" s="520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4" t="str">
        <f>IFERROR(IF(E166="","",VLOOKUP(W166, 'G-3 Multipliers'!$P$2:$Q$6,2,FALSE)),"")</f>
        <v/>
      </c>
      <c r="Y166" s="197"/>
      <c r="Z166" s="499" t="str">
        <f>IF(Y166="","",IF(VLOOKUP(Y166,'G-3 Multipliers'!$S$3:$T$9,2,FALSE)=0,"Spatial Data Missing ⚠",VLOOKUP(Y166,'G-3 Multipliers'!$S$3:$T$9,2,FALSE)))</f>
        <v/>
      </c>
      <c r="AA166" s="545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4" t="str">
        <f>IFERROR(INDEX('G-1 All Habitats'!$AG$3:$AG$15,MATCH(D167,'G-1 All Habitats'!$AF$3:$AF$15,0)),"")</f>
        <v/>
      </c>
      <c r="D167" s="154"/>
      <c r="E167" s="203"/>
      <c r="F167" s="243" t="str">
        <f>IFERROR(INDEX('G-1 All Habitats'!$B$3:$B$129,MATCH(E167,'G-1 All Habitats'!$A$3:$A$129,0)),"")</f>
        <v/>
      </c>
      <c r="G167" s="386"/>
      <c r="H167" s="537" t="str">
        <f>IF(F167="","",VLOOKUP(F167,'G-1 All Habitats'!$B$2:$M$129,10,FALSE))</f>
        <v/>
      </c>
      <c r="I167" s="524" t="str">
        <f>IFERROR(VLOOKUP(H167,'G-1 All Habitats'!$V$3:$W$7,2,FALSE),"")</f>
        <v/>
      </c>
      <c r="J167" s="199"/>
      <c r="K167" s="524" t="str">
        <f>IFERROR(INDEX('G-8 Condition Look up'!$A$3:$H$130,MATCH(F167,'G-8 Condition Look up'!$A$3:$A$130,0),MATCH(J167,'G-8 Condition Look up'!$A$3:$H$3,0)),"")</f>
        <v/>
      </c>
      <c r="L167" s="145"/>
      <c r="M167" s="540" t="str">
        <f>IF(L167="","",IF(VLOOKUP(L167,'G-3 Multipliers'!$L$3:$N$6,2,FALSE)=0,"Spatial Data Missing ⚠",VLOOKUP(L167,'G-3 Multipliers'!$L$3:$N$6,2,FALSE)))</f>
        <v/>
      </c>
      <c r="N167" s="499" t="str">
        <f>IF(L167="","",IF(VLOOKUP(L167,'G-3 Multipliers'!$L$3:$N$6,3,FALSE)=0,"Spatial Data Missing ⚠",VLOOKUP(L167,'G-3 Multipliers'!$L$3:$N$6,3,FALSE)))</f>
        <v/>
      </c>
      <c r="O167" s="498" t="str">
        <f t="shared" si="10"/>
        <v/>
      </c>
      <c r="P167" s="195"/>
      <c r="Q167" s="195"/>
      <c r="R167" s="520" t="str">
        <f t="shared" si="11"/>
        <v/>
      </c>
      <c r="S167" s="544" t="str">
        <f t="shared" si="12"/>
        <v/>
      </c>
      <c r="T167" s="525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4"/>
        <v/>
      </c>
      <c r="W167" s="520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4" t="str">
        <f>IFERROR(IF(E167="","",VLOOKUP(W167, 'G-3 Multipliers'!$P$2:$Q$6,2,FALSE)),"")</f>
        <v/>
      </c>
      <c r="Y167" s="197"/>
      <c r="Z167" s="499" t="str">
        <f>IF(Y167="","",IF(VLOOKUP(Y167,'G-3 Multipliers'!$S$3:$T$9,2,FALSE)=0,"Spatial Data Missing ⚠",VLOOKUP(Y167,'G-3 Multipliers'!$S$3:$T$9,2,FALSE)))</f>
        <v/>
      </c>
      <c r="AA167" s="545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4" t="str">
        <f>IFERROR(INDEX('G-1 All Habitats'!$AG$3:$AG$15,MATCH(D168,'G-1 All Habitats'!$AF$3:$AF$15,0)),"")</f>
        <v/>
      </c>
      <c r="D168" s="154"/>
      <c r="E168" s="203"/>
      <c r="F168" s="243" t="str">
        <f>IFERROR(INDEX('G-1 All Habitats'!$B$3:$B$129,MATCH(E168,'G-1 All Habitats'!$A$3:$A$129,0)),"")</f>
        <v/>
      </c>
      <c r="G168" s="386"/>
      <c r="H168" s="537" t="str">
        <f>IF(F168="","",VLOOKUP(F168,'G-1 All Habitats'!$B$2:$M$129,10,FALSE))</f>
        <v/>
      </c>
      <c r="I168" s="524" t="str">
        <f>IFERROR(VLOOKUP(H168,'G-1 All Habitats'!$V$3:$W$7,2,FALSE),"")</f>
        <v/>
      </c>
      <c r="J168" s="199"/>
      <c r="K168" s="524" t="str">
        <f>IFERROR(INDEX('G-8 Condition Look up'!$A$3:$H$130,MATCH(F168,'G-8 Condition Look up'!$A$3:$A$130,0),MATCH(J168,'G-8 Condition Look up'!$A$3:$H$3,0)),"")</f>
        <v/>
      </c>
      <c r="L168" s="145"/>
      <c r="M168" s="540" t="str">
        <f>IF(L168="","",IF(VLOOKUP(L168,'G-3 Multipliers'!$L$3:$N$6,2,FALSE)=0,"Spatial Data Missing ⚠",VLOOKUP(L168,'G-3 Multipliers'!$L$3:$N$6,2,FALSE)))</f>
        <v/>
      </c>
      <c r="N168" s="499" t="str">
        <f>IF(L168="","",IF(VLOOKUP(L168,'G-3 Multipliers'!$L$3:$N$6,3,FALSE)=0,"Spatial Data Missing ⚠",VLOOKUP(L168,'G-3 Multipliers'!$L$3:$N$6,3,FALSE)))</f>
        <v/>
      </c>
      <c r="O168" s="498" t="str">
        <f t="shared" si="10"/>
        <v/>
      </c>
      <c r="P168" s="195"/>
      <c r="Q168" s="195"/>
      <c r="R168" s="520" t="str">
        <f t="shared" si="11"/>
        <v/>
      </c>
      <c r="S168" s="544" t="str">
        <f t="shared" si="12"/>
        <v/>
      </c>
      <c r="T168" s="525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4"/>
        <v/>
      </c>
      <c r="W168" s="520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4" t="str">
        <f>IFERROR(IF(E168="","",VLOOKUP(W168, 'G-3 Multipliers'!$P$2:$Q$6,2,FALSE)),"")</f>
        <v/>
      </c>
      <c r="Y168" s="197"/>
      <c r="Z168" s="499" t="str">
        <f>IF(Y168="","",IF(VLOOKUP(Y168,'G-3 Multipliers'!$S$3:$T$9,2,FALSE)=0,"Spatial Data Missing ⚠",VLOOKUP(Y168,'G-3 Multipliers'!$S$3:$T$9,2,FALSE)))</f>
        <v/>
      </c>
      <c r="AA168" s="545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4" t="str">
        <f>IFERROR(INDEX('G-1 All Habitats'!$AG$3:$AG$15,MATCH(D169,'G-1 All Habitats'!$AF$3:$AF$15,0)),"")</f>
        <v/>
      </c>
      <c r="D169" s="154"/>
      <c r="E169" s="203"/>
      <c r="F169" s="243" t="str">
        <f>IFERROR(INDEX('G-1 All Habitats'!$B$3:$B$129,MATCH(E169,'G-1 All Habitats'!$A$3:$A$129,0)),"")</f>
        <v/>
      </c>
      <c r="G169" s="386"/>
      <c r="H169" s="537" t="str">
        <f>IF(F169="","",VLOOKUP(F169,'G-1 All Habitats'!$B$2:$M$129,10,FALSE))</f>
        <v/>
      </c>
      <c r="I169" s="524" t="str">
        <f>IFERROR(VLOOKUP(H169,'G-1 All Habitats'!$V$3:$W$7,2,FALSE),"")</f>
        <v/>
      </c>
      <c r="J169" s="199"/>
      <c r="K169" s="524" t="str">
        <f>IFERROR(INDEX('G-8 Condition Look up'!$A$3:$H$130,MATCH(F169,'G-8 Condition Look up'!$A$3:$A$130,0),MATCH(J169,'G-8 Condition Look up'!$A$3:$H$3,0)),"")</f>
        <v/>
      </c>
      <c r="L169" s="145"/>
      <c r="M169" s="540" t="str">
        <f>IF(L169="","",IF(VLOOKUP(L169,'G-3 Multipliers'!$L$3:$N$6,2,FALSE)=0,"Spatial Data Missing ⚠",VLOOKUP(L169,'G-3 Multipliers'!$L$3:$N$6,2,FALSE)))</f>
        <v/>
      </c>
      <c r="N169" s="499" t="str">
        <f>IF(L169="","",IF(VLOOKUP(L169,'G-3 Multipliers'!$L$3:$N$6,3,FALSE)=0,"Spatial Data Missing ⚠",VLOOKUP(L169,'G-3 Multipliers'!$L$3:$N$6,3,FALSE)))</f>
        <v/>
      </c>
      <c r="O169" s="498" t="str">
        <f t="shared" si="10"/>
        <v/>
      </c>
      <c r="P169" s="195"/>
      <c r="Q169" s="195"/>
      <c r="R169" s="520" t="str">
        <f t="shared" si="11"/>
        <v/>
      </c>
      <c r="S169" s="544" t="str">
        <f t="shared" si="12"/>
        <v/>
      </c>
      <c r="T169" s="525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4"/>
        <v/>
      </c>
      <c r="W169" s="520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4" t="str">
        <f>IFERROR(IF(E169="","",VLOOKUP(W169, 'G-3 Multipliers'!$P$2:$Q$6,2,FALSE)),"")</f>
        <v/>
      </c>
      <c r="Y169" s="197"/>
      <c r="Z169" s="499" t="str">
        <f>IF(Y169="","",IF(VLOOKUP(Y169,'G-3 Multipliers'!$S$3:$T$9,2,FALSE)=0,"Spatial Data Missing ⚠",VLOOKUP(Y169,'G-3 Multipliers'!$S$3:$T$9,2,FALSE)))</f>
        <v/>
      </c>
      <c r="AA169" s="545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4" t="str">
        <f>IFERROR(INDEX('G-1 All Habitats'!$AG$3:$AG$15,MATCH(D170,'G-1 All Habitats'!$AF$3:$AF$15,0)),"")</f>
        <v/>
      </c>
      <c r="D170" s="154"/>
      <c r="E170" s="203"/>
      <c r="F170" s="243" t="str">
        <f>IFERROR(INDEX('G-1 All Habitats'!$B$3:$B$129,MATCH(E170,'G-1 All Habitats'!$A$3:$A$129,0)),"")</f>
        <v/>
      </c>
      <c r="G170" s="386"/>
      <c r="H170" s="537" t="str">
        <f>IF(F170="","",VLOOKUP(F170,'G-1 All Habitats'!$B$2:$M$129,10,FALSE))</f>
        <v/>
      </c>
      <c r="I170" s="524" t="str">
        <f>IFERROR(VLOOKUP(H170,'G-1 All Habitats'!$V$3:$W$7,2,FALSE),"")</f>
        <v/>
      </c>
      <c r="J170" s="199"/>
      <c r="K170" s="524" t="str">
        <f>IFERROR(INDEX('G-8 Condition Look up'!$A$3:$H$130,MATCH(F170,'G-8 Condition Look up'!$A$3:$A$130,0),MATCH(J170,'G-8 Condition Look up'!$A$3:$H$3,0)),"")</f>
        <v/>
      </c>
      <c r="L170" s="145"/>
      <c r="M170" s="540" t="str">
        <f>IF(L170="","",IF(VLOOKUP(L170,'G-3 Multipliers'!$L$3:$N$6,2,FALSE)=0,"Spatial Data Missing ⚠",VLOOKUP(L170,'G-3 Multipliers'!$L$3:$N$6,2,FALSE)))</f>
        <v/>
      </c>
      <c r="N170" s="499" t="str">
        <f>IF(L170="","",IF(VLOOKUP(L170,'G-3 Multipliers'!$L$3:$N$6,3,FALSE)=0,"Spatial Data Missing ⚠",VLOOKUP(L170,'G-3 Multipliers'!$L$3:$N$6,3,FALSE)))</f>
        <v/>
      </c>
      <c r="O170" s="498" t="str">
        <f t="shared" si="10"/>
        <v/>
      </c>
      <c r="P170" s="195"/>
      <c r="Q170" s="195"/>
      <c r="R170" s="520" t="str">
        <f t="shared" si="11"/>
        <v/>
      </c>
      <c r="S170" s="544" t="str">
        <f t="shared" si="12"/>
        <v/>
      </c>
      <c r="T170" s="525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4"/>
        <v/>
      </c>
      <c r="W170" s="520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4" t="str">
        <f>IFERROR(IF(E170="","",VLOOKUP(W170, 'G-3 Multipliers'!$P$2:$Q$6,2,FALSE)),"")</f>
        <v/>
      </c>
      <c r="Y170" s="197"/>
      <c r="Z170" s="499" t="str">
        <f>IF(Y170="","",IF(VLOOKUP(Y170,'G-3 Multipliers'!$S$3:$T$9,2,FALSE)=0,"Spatial Data Missing ⚠",VLOOKUP(Y170,'G-3 Multipliers'!$S$3:$T$9,2,FALSE)))</f>
        <v/>
      </c>
      <c r="AA170" s="545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4" t="str">
        <f>IFERROR(INDEX('G-1 All Habitats'!$AG$3:$AG$15,MATCH(D171,'G-1 All Habitats'!$AF$3:$AF$15,0)),"")</f>
        <v/>
      </c>
      <c r="D171" s="154"/>
      <c r="E171" s="203"/>
      <c r="F171" s="243" t="str">
        <f>IFERROR(INDEX('G-1 All Habitats'!$B$3:$B$129,MATCH(E171,'G-1 All Habitats'!$A$3:$A$129,0)),"")</f>
        <v/>
      </c>
      <c r="G171" s="386"/>
      <c r="H171" s="537" t="str">
        <f>IF(F171="","",VLOOKUP(F171,'G-1 All Habitats'!$B$2:$M$129,10,FALSE))</f>
        <v/>
      </c>
      <c r="I171" s="524" t="str">
        <f>IFERROR(VLOOKUP(H171,'G-1 All Habitats'!$V$3:$W$7,2,FALSE),"")</f>
        <v/>
      </c>
      <c r="J171" s="199"/>
      <c r="K171" s="524" t="str">
        <f>IFERROR(INDEX('G-8 Condition Look up'!$A$3:$H$130,MATCH(F171,'G-8 Condition Look up'!$A$3:$A$130,0),MATCH(J171,'G-8 Condition Look up'!$A$3:$H$3,0)),"")</f>
        <v/>
      </c>
      <c r="L171" s="145"/>
      <c r="M171" s="540" t="str">
        <f>IF(L171="","",IF(VLOOKUP(L171,'G-3 Multipliers'!$L$3:$N$6,2,FALSE)=0,"Spatial Data Missing ⚠",VLOOKUP(L171,'G-3 Multipliers'!$L$3:$N$6,2,FALSE)))</f>
        <v/>
      </c>
      <c r="N171" s="499" t="str">
        <f>IF(L171="","",IF(VLOOKUP(L171,'G-3 Multipliers'!$L$3:$N$6,3,FALSE)=0,"Spatial Data Missing ⚠",VLOOKUP(L171,'G-3 Multipliers'!$L$3:$N$6,3,FALSE)))</f>
        <v/>
      </c>
      <c r="O171" s="498" t="str">
        <f t="shared" si="10"/>
        <v/>
      </c>
      <c r="P171" s="195"/>
      <c r="Q171" s="195"/>
      <c r="R171" s="520" t="str">
        <f t="shared" si="11"/>
        <v/>
      </c>
      <c r="S171" s="544" t="str">
        <f t="shared" si="12"/>
        <v/>
      </c>
      <c r="T171" s="525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4"/>
        <v/>
      </c>
      <c r="W171" s="520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4" t="str">
        <f>IFERROR(IF(E171="","",VLOOKUP(W171, 'G-3 Multipliers'!$P$2:$Q$6,2,FALSE)),"")</f>
        <v/>
      </c>
      <c r="Y171" s="197"/>
      <c r="Z171" s="499" t="str">
        <f>IF(Y171="","",IF(VLOOKUP(Y171,'G-3 Multipliers'!$S$3:$T$9,2,FALSE)=0,"Spatial Data Missing ⚠",VLOOKUP(Y171,'G-3 Multipliers'!$S$3:$T$9,2,FALSE)))</f>
        <v/>
      </c>
      <c r="AA171" s="545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4" t="str">
        <f>IFERROR(INDEX('G-1 All Habitats'!$AG$3:$AG$15,MATCH(D172,'G-1 All Habitats'!$AF$3:$AF$15,0)),"")</f>
        <v/>
      </c>
      <c r="D172" s="154"/>
      <c r="E172" s="203"/>
      <c r="F172" s="243" t="str">
        <f>IFERROR(INDEX('G-1 All Habitats'!$B$3:$B$129,MATCH(E172,'G-1 All Habitats'!$A$3:$A$129,0)),"")</f>
        <v/>
      </c>
      <c r="G172" s="386"/>
      <c r="H172" s="537" t="str">
        <f>IF(F172="","",VLOOKUP(F172,'G-1 All Habitats'!$B$2:$M$129,10,FALSE))</f>
        <v/>
      </c>
      <c r="I172" s="524" t="str">
        <f>IFERROR(VLOOKUP(H172,'G-1 All Habitats'!$V$3:$W$7,2,FALSE),"")</f>
        <v/>
      </c>
      <c r="J172" s="199"/>
      <c r="K172" s="524" t="str">
        <f>IFERROR(INDEX('G-8 Condition Look up'!$A$3:$H$130,MATCH(F172,'G-8 Condition Look up'!$A$3:$A$130,0),MATCH(J172,'G-8 Condition Look up'!$A$3:$H$3,0)),"")</f>
        <v/>
      </c>
      <c r="L172" s="145"/>
      <c r="M172" s="540" t="str">
        <f>IF(L172="","",IF(VLOOKUP(L172,'G-3 Multipliers'!$L$3:$N$6,2,FALSE)=0,"Spatial Data Missing ⚠",VLOOKUP(L172,'G-3 Multipliers'!$L$3:$N$6,2,FALSE)))</f>
        <v/>
      </c>
      <c r="N172" s="499" t="str">
        <f>IF(L172="","",IF(VLOOKUP(L172,'G-3 Multipliers'!$L$3:$N$6,3,FALSE)=0,"Spatial Data Missing ⚠",VLOOKUP(L172,'G-3 Multipliers'!$L$3:$N$6,3,FALSE)))</f>
        <v/>
      </c>
      <c r="O172" s="498" t="str">
        <f t="shared" si="10"/>
        <v/>
      </c>
      <c r="P172" s="195"/>
      <c r="Q172" s="195"/>
      <c r="R172" s="520" t="str">
        <f t="shared" si="11"/>
        <v/>
      </c>
      <c r="S172" s="544" t="str">
        <f t="shared" si="12"/>
        <v/>
      </c>
      <c r="T172" s="525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4"/>
        <v/>
      </c>
      <c r="W172" s="520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4" t="str">
        <f>IFERROR(IF(E172="","",VLOOKUP(W172, 'G-3 Multipliers'!$P$2:$Q$6,2,FALSE)),"")</f>
        <v/>
      </c>
      <c r="Y172" s="197"/>
      <c r="Z172" s="499" t="str">
        <f>IF(Y172="","",IF(VLOOKUP(Y172,'G-3 Multipliers'!$S$3:$T$9,2,FALSE)=0,"Spatial Data Missing ⚠",VLOOKUP(Y172,'G-3 Multipliers'!$S$3:$T$9,2,FALSE)))</f>
        <v/>
      </c>
      <c r="AA172" s="545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4" t="str">
        <f>IFERROR(INDEX('G-1 All Habitats'!$AG$3:$AG$15,MATCH(D173,'G-1 All Habitats'!$AF$3:$AF$15,0)),"")</f>
        <v/>
      </c>
      <c r="D173" s="154"/>
      <c r="E173" s="203"/>
      <c r="F173" s="243" t="str">
        <f>IFERROR(INDEX('G-1 All Habitats'!$B$3:$B$129,MATCH(E173,'G-1 All Habitats'!$A$3:$A$129,0)),"")</f>
        <v/>
      </c>
      <c r="G173" s="386"/>
      <c r="H173" s="537" t="str">
        <f>IF(F173="","",VLOOKUP(F173,'G-1 All Habitats'!$B$2:$M$129,10,FALSE))</f>
        <v/>
      </c>
      <c r="I173" s="524" t="str">
        <f>IFERROR(VLOOKUP(H173,'G-1 All Habitats'!$V$3:$W$7,2,FALSE),"")</f>
        <v/>
      </c>
      <c r="J173" s="199"/>
      <c r="K173" s="524" t="str">
        <f>IFERROR(INDEX('G-8 Condition Look up'!$A$3:$H$130,MATCH(F173,'G-8 Condition Look up'!$A$3:$A$130,0),MATCH(J173,'G-8 Condition Look up'!$A$3:$H$3,0)),"")</f>
        <v/>
      </c>
      <c r="L173" s="145"/>
      <c r="M173" s="540" t="str">
        <f>IF(L173="","",IF(VLOOKUP(L173,'G-3 Multipliers'!$L$3:$N$6,2,FALSE)=0,"Spatial Data Missing ⚠",VLOOKUP(L173,'G-3 Multipliers'!$L$3:$N$6,2,FALSE)))</f>
        <v/>
      </c>
      <c r="N173" s="499" t="str">
        <f>IF(L173="","",IF(VLOOKUP(L173,'G-3 Multipliers'!$L$3:$N$6,3,FALSE)=0,"Spatial Data Missing ⚠",VLOOKUP(L173,'G-3 Multipliers'!$L$3:$N$6,3,FALSE)))</f>
        <v/>
      </c>
      <c r="O173" s="498" t="str">
        <f t="shared" si="10"/>
        <v/>
      </c>
      <c r="P173" s="195"/>
      <c r="Q173" s="195"/>
      <c r="R173" s="520" t="str">
        <f t="shared" si="11"/>
        <v/>
      </c>
      <c r="S173" s="544" t="str">
        <f t="shared" si="12"/>
        <v/>
      </c>
      <c r="T173" s="525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4"/>
        <v/>
      </c>
      <c r="W173" s="520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4" t="str">
        <f>IFERROR(IF(E173="","",VLOOKUP(W173, 'G-3 Multipliers'!$P$2:$Q$6,2,FALSE)),"")</f>
        <v/>
      </c>
      <c r="Y173" s="197"/>
      <c r="Z173" s="499" t="str">
        <f>IF(Y173="","",IF(VLOOKUP(Y173,'G-3 Multipliers'!$S$3:$T$9,2,FALSE)=0,"Spatial Data Missing ⚠",VLOOKUP(Y173,'G-3 Multipliers'!$S$3:$T$9,2,FALSE)))</f>
        <v/>
      </c>
      <c r="AA173" s="545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4" t="str">
        <f>IFERROR(INDEX('G-1 All Habitats'!$AG$3:$AG$15,MATCH(D174,'G-1 All Habitats'!$AF$3:$AF$15,0)),"")</f>
        <v/>
      </c>
      <c r="D174" s="154"/>
      <c r="E174" s="203"/>
      <c r="F174" s="243" t="str">
        <f>IFERROR(INDEX('G-1 All Habitats'!$B$3:$B$129,MATCH(E174,'G-1 All Habitats'!$A$3:$A$129,0)),"")</f>
        <v/>
      </c>
      <c r="G174" s="386"/>
      <c r="H174" s="537" t="str">
        <f>IF(F174="","",VLOOKUP(F174,'G-1 All Habitats'!$B$2:$M$129,10,FALSE))</f>
        <v/>
      </c>
      <c r="I174" s="524" t="str">
        <f>IFERROR(VLOOKUP(H174,'G-1 All Habitats'!$V$3:$W$7,2,FALSE),"")</f>
        <v/>
      </c>
      <c r="J174" s="199"/>
      <c r="K174" s="524" t="str">
        <f>IFERROR(INDEX('G-8 Condition Look up'!$A$3:$H$130,MATCH(F174,'G-8 Condition Look up'!$A$3:$A$130,0),MATCH(J174,'G-8 Condition Look up'!$A$3:$H$3,0)),"")</f>
        <v/>
      </c>
      <c r="L174" s="145"/>
      <c r="M174" s="540" t="str">
        <f>IF(L174="","",IF(VLOOKUP(L174,'G-3 Multipliers'!$L$3:$N$6,2,FALSE)=0,"Spatial Data Missing ⚠",VLOOKUP(L174,'G-3 Multipliers'!$L$3:$N$6,2,FALSE)))</f>
        <v/>
      </c>
      <c r="N174" s="499" t="str">
        <f>IF(L174="","",IF(VLOOKUP(L174,'G-3 Multipliers'!$L$3:$N$6,3,FALSE)=0,"Spatial Data Missing ⚠",VLOOKUP(L174,'G-3 Multipliers'!$L$3:$N$6,3,FALSE)))</f>
        <v/>
      </c>
      <c r="O174" s="498" t="str">
        <f t="shared" si="10"/>
        <v/>
      </c>
      <c r="P174" s="195"/>
      <c r="Q174" s="195"/>
      <c r="R174" s="520" t="str">
        <f t="shared" si="11"/>
        <v/>
      </c>
      <c r="S174" s="544" t="str">
        <f t="shared" si="12"/>
        <v/>
      </c>
      <c r="T174" s="525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4"/>
        <v/>
      </c>
      <c r="W174" s="520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4" t="str">
        <f>IFERROR(IF(E174="","",VLOOKUP(W174, 'G-3 Multipliers'!$P$2:$Q$6,2,FALSE)),"")</f>
        <v/>
      </c>
      <c r="Y174" s="197"/>
      <c r="Z174" s="499" t="str">
        <f>IF(Y174="","",IF(VLOOKUP(Y174,'G-3 Multipliers'!$S$3:$T$9,2,FALSE)=0,"Spatial Data Missing ⚠",VLOOKUP(Y174,'G-3 Multipliers'!$S$3:$T$9,2,FALSE)))</f>
        <v/>
      </c>
      <c r="AA174" s="545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4" t="str">
        <f>IFERROR(INDEX('G-1 All Habitats'!$AG$3:$AG$15,MATCH(D175,'G-1 All Habitats'!$AF$3:$AF$15,0)),"")</f>
        <v/>
      </c>
      <c r="D175" s="154"/>
      <c r="E175" s="203"/>
      <c r="F175" s="243" t="str">
        <f>IFERROR(INDEX('G-1 All Habitats'!$B$3:$B$129,MATCH(E175,'G-1 All Habitats'!$A$3:$A$129,0)),"")</f>
        <v/>
      </c>
      <c r="G175" s="386"/>
      <c r="H175" s="537" t="str">
        <f>IF(F175="","",VLOOKUP(F175,'G-1 All Habitats'!$B$2:$M$129,10,FALSE))</f>
        <v/>
      </c>
      <c r="I175" s="524" t="str">
        <f>IFERROR(VLOOKUP(H175,'G-1 All Habitats'!$V$3:$W$7,2,FALSE),"")</f>
        <v/>
      </c>
      <c r="J175" s="199"/>
      <c r="K175" s="524" t="str">
        <f>IFERROR(INDEX('G-8 Condition Look up'!$A$3:$H$130,MATCH(F175,'G-8 Condition Look up'!$A$3:$A$130,0),MATCH(J175,'G-8 Condition Look up'!$A$3:$H$3,0)),"")</f>
        <v/>
      </c>
      <c r="L175" s="145"/>
      <c r="M175" s="540" t="str">
        <f>IF(L175="","",IF(VLOOKUP(L175,'G-3 Multipliers'!$L$3:$N$6,2,FALSE)=0,"Spatial Data Missing ⚠",VLOOKUP(L175,'G-3 Multipliers'!$L$3:$N$6,2,FALSE)))</f>
        <v/>
      </c>
      <c r="N175" s="499" t="str">
        <f>IF(L175="","",IF(VLOOKUP(L175,'G-3 Multipliers'!$L$3:$N$6,3,FALSE)=0,"Spatial Data Missing ⚠",VLOOKUP(L175,'G-3 Multipliers'!$L$3:$N$6,3,FALSE)))</f>
        <v/>
      </c>
      <c r="O175" s="498" t="str">
        <f t="shared" si="10"/>
        <v/>
      </c>
      <c r="P175" s="195"/>
      <c r="Q175" s="195"/>
      <c r="R175" s="520" t="str">
        <f t="shared" si="11"/>
        <v/>
      </c>
      <c r="S175" s="544" t="str">
        <f t="shared" si="12"/>
        <v/>
      </c>
      <c r="T175" s="525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4"/>
        <v/>
      </c>
      <c r="W175" s="520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4" t="str">
        <f>IFERROR(IF(E175="","",VLOOKUP(W175, 'G-3 Multipliers'!$P$2:$Q$6,2,FALSE)),"")</f>
        <v/>
      </c>
      <c r="Y175" s="197"/>
      <c r="Z175" s="499" t="str">
        <f>IF(Y175="","",IF(VLOOKUP(Y175,'G-3 Multipliers'!$S$3:$T$9,2,FALSE)=0,"Spatial Data Missing ⚠",VLOOKUP(Y175,'G-3 Multipliers'!$S$3:$T$9,2,FALSE)))</f>
        <v/>
      </c>
      <c r="AA175" s="545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4" t="str">
        <f>IFERROR(INDEX('G-1 All Habitats'!$AG$3:$AG$15,MATCH(D176,'G-1 All Habitats'!$AF$3:$AF$15,0)),"")</f>
        <v/>
      </c>
      <c r="D176" s="154"/>
      <c r="E176" s="203"/>
      <c r="F176" s="243" t="str">
        <f>IFERROR(INDEX('G-1 All Habitats'!$B$3:$B$129,MATCH(E176,'G-1 All Habitats'!$A$3:$A$129,0)),"")</f>
        <v/>
      </c>
      <c r="G176" s="386"/>
      <c r="H176" s="537" t="str">
        <f>IF(F176="","",VLOOKUP(F176,'G-1 All Habitats'!$B$2:$M$129,10,FALSE))</f>
        <v/>
      </c>
      <c r="I176" s="524" t="str">
        <f>IFERROR(VLOOKUP(H176,'G-1 All Habitats'!$V$3:$W$7,2,FALSE),"")</f>
        <v/>
      </c>
      <c r="J176" s="199"/>
      <c r="K176" s="524" t="str">
        <f>IFERROR(INDEX('G-8 Condition Look up'!$A$3:$H$130,MATCH(F176,'G-8 Condition Look up'!$A$3:$A$130,0),MATCH(J176,'G-8 Condition Look up'!$A$3:$H$3,0)),"")</f>
        <v/>
      </c>
      <c r="L176" s="145"/>
      <c r="M176" s="540" t="str">
        <f>IF(L176="","",IF(VLOOKUP(L176,'G-3 Multipliers'!$L$3:$N$6,2,FALSE)=0,"Spatial Data Missing ⚠",VLOOKUP(L176,'G-3 Multipliers'!$L$3:$N$6,2,FALSE)))</f>
        <v/>
      </c>
      <c r="N176" s="499" t="str">
        <f>IF(L176="","",IF(VLOOKUP(L176,'G-3 Multipliers'!$L$3:$N$6,3,FALSE)=0,"Spatial Data Missing ⚠",VLOOKUP(L176,'G-3 Multipliers'!$L$3:$N$6,3,FALSE)))</f>
        <v/>
      </c>
      <c r="O176" s="498" t="str">
        <f t="shared" si="10"/>
        <v/>
      </c>
      <c r="P176" s="195"/>
      <c r="Q176" s="195"/>
      <c r="R176" s="520" t="str">
        <f t="shared" si="11"/>
        <v/>
      </c>
      <c r="S176" s="544" t="str">
        <f t="shared" si="12"/>
        <v/>
      </c>
      <c r="T176" s="525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4"/>
        <v/>
      </c>
      <c r="W176" s="520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4" t="str">
        <f>IFERROR(IF(E176="","",VLOOKUP(W176, 'G-3 Multipliers'!$P$2:$Q$6,2,FALSE)),"")</f>
        <v/>
      </c>
      <c r="Y176" s="197"/>
      <c r="Z176" s="499" t="str">
        <f>IF(Y176="","",IF(VLOOKUP(Y176,'G-3 Multipliers'!$S$3:$T$9,2,FALSE)=0,"Spatial Data Missing ⚠",VLOOKUP(Y176,'G-3 Multipliers'!$S$3:$T$9,2,FALSE)))</f>
        <v/>
      </c>
      <c r="AA176" s="545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4" t="str">
        <f>IFERROR(INDEX('G-1 All Habitats'!$AG$3:$AG$15,MATCH(D177,'G-1 All Habitats'!$AF$3:$AF$15,0)),"")</f>
        <v/>
      </c>
      <c r="D177" s="154"/>
      <c r="E177" s="203"/>
      <c r="F177" s="243" t="str">
        <f>IFERROR(INDEX('G-1 All Habitats'!$B$3:$B$129,MATCH(E177,'G-1 All Habitats'!$A$3:$A$129,0)),"")</f>
        <v/>
      </c>
      <c r="G177" s="386"/>
      <c r="H177" s="537" t="str">
        <f>IF(F177="","",VLOOKUP(F177,'G-1 All Habitats'!$B$2:$M$129,10,FALSE))</f>
        <v/>
      </c>
      <c r="I177" s="524" t="str">
        <f>IFERROR(VLOOKUP(H177,'G-1 All Habitats'!$V$3:$W$7,2,FALSE),"")</f>
        <v/>
      </c>
      <c r="J177" s="199"/>
      <c r="K177" s="524" t="str">
        <f>IFERROR(INDEX('G-8 Condition Look up'!$A$3:$H$130,MATCH(F177,'G-8 Condition Look up'!$A$3:$A$130,0),MATCH(J177,'G-8 Condition Look up'!$A$3:$H$3,0)),"")</f>
        <v/>
      </c>
      <c r="L177" s="145"/>
      <c r="M177" s="540" t="str">
        <f>IF(L177="","",IF(VLOOKUP(L177,'G-3 Multipliers'!$L$3:$N$6,2,FALSE)=0,"Spatial Data Missing ⚠",VLOOKUP(L177,'G-3 Multipliers'!$L$3:$N$6,2,FALSE)))</f>
        <v/>
      </c>
      <c r="N177" s="499" t="str">
        <f>IF(L177="","",IF(VLOOKUP(L177,'G-3 Multipliers'!$L$3:$N$6,3,FALSE)=0,"Spatial Data Missing ⚠",VLOOKUP(L177,'G-3 Multipliers'!$L$3:$N$6,3,FALSE)))</f>
        <v/>
      </c>
      <c r="O177" s="498" t="str">
        <f t="shared" si="10"/>
        <v/>
      </c>
      <c r="P177" s="195"/>
      <c r="Q177" s="195"/>
      <c r="R177" s="520" t="str">
        <f t="shared" si="11"/>
        <v/>
      </c>
      <c r="S177" s="544" t="str">
        <f t="shared" si="12"/>
        <v/>
      </c>
      <c r="T177" s="525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4"/>
        <v/>
      </c>
      <c r="W177" s="520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4" t="str">
        <f>IFERROR(IF(E177="","",VLOOKUP(W177, 'G-3 Multipliers'!$P$2:$Q$6,2,FALSE)),"")</f>
        <v/>
      </c>
      <c r="Y177" s="197"/>
      <c r="Z177" s="499" t="str">
        <f>IF(Y177="","",IF(VLOOKUP(Y177,'G-3 Multipliers'!$S$3:$T$9,2,FALSE)=0,"Spatial Data Missing ⚠",VLOOKUP(Y177,'G-3 Multipliers'!$S$3:$T$9,2,FALSE)))</f>
        <v/>
      </c>
      <c r="AA177" s="545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4" t="str">
        <f>IFERROR(INDEX('G-1 All Habitats'!$AG$3:$AG$15,MATCH(D178,'G-1 All Habitats'!$AF$3:$AF$15,0)),"")</f>
        <v/>
      </c>
      <c r="D178" s="154"/>
      <c r="E178" s="203"/>
      <c r="F178" s="243" t="str">
        <f>IFERROR(INDEX('G-1 All Habitats'!$B$3:$B$129,MATCH(E178,'G-1 All Habitats'!$A$3:$A$129,0)),"")</f>
        <v/>
      </c>
      <c r="G178" s="386"/>
      <c r="H178" s="537" t="str">
        <f>IF(F178="","",VLOOKUP(F178,'G-1 All Habitats'!$B$2:$M$129,10,FALSE))</f>
        <v/>
      </c>
      <c r="I178" s="524" t="str">
        <f>IFERROR(VLOOKUP(H178,'G-1 All Habitats'!$V$3:$W$7,2,FALSE),"")</f>
        <v/>
      </c>
      <c r="J178" s="199"/>
      <c r="K178" s="524" t="str">
        <f>IFERROR(INDEX('G-8 Condition Look up'!$A$3:$H$130,MATCH(F178,'G-8 Condition Look up'!$A$3:$A$130,0),MATCH(J178,'G-8 Condition Look up'!$A$3:$H$3,0)),"")</f>
        <v/>
      </c>
      <c r="L178" s="145"/>
      <c r="M178" s="540" t="str">
        <f>IF(L178="","",IF(VLOOKUP(L178,'G-3 Multipliers'!$L$3:$N$6,2,FALSE)=0,"Spatial Data Missing ⚠",VLOOKUP(L178,'G-3 Multipliers'!$L$3:$N$6,2,FALSE)))</f>
        <v/>
      </c>
      <c r="N178" s="499" t="str">
        <f>IF(L178="","",IF(VLOOKUP(L178,'G-3 Multipliers'!$L$3:$N$6,3,FALSE)=0,"Spatial Data Missing ⚠",VLOOKUP(L178,'G-3 Multipliers'!$L$3:$N$6,3,FALSE)))</f>
        <v/>
      </c>
      <c r="O178" s="498" t="str">
        <f t="shared" si="10"/>
        <v/>
      </c>
      <c r="P178" s="195"/>
      <c r="Q178" s="195"/>
      <c r="R178" s="520" t="str">
        <f t="shared" si="11"/>
        <v/>
      </c>
      <c r="S178" s="544" t="str">
        <f t="shared" si="12"/>
        <v/>
      </c>
      <c r="T178" s="525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4"/>
        <v/>
      </c>
      <c r="W178" s="520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4" t="str">
        <f>IFERROR(IF(E178="","",VLOOKUP(W178, 'G-3 Multipliers'!$P$2:$Q$6,2,FALSE)),"")</f>
        <v/>
      </c>
      <c r="Y178" s="197"/>
      <c r="Z178" s="499" t="str">
        <f>IF(Y178="","",IF(VLOOKUP(Y178,'G-3 Multipliers'!$S$3:$T$9,2,FALSE)=0,"Spatial Data Missing ⚠",VLOOKUP(Y178,'G-3 Multipliers'!$S$3:$T$9,2,FALSE)))</f>
        <v/>
      </c>
      <c r="AA178" s="545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4" t="str">
        <f>IFERROR(INDEX('G-1 All Habitats'!$AG$3:$AG$15,MATCH(D179,'G-1 All Habitats'!$AF$3:$AF$15,0)),"")</f>
        <v/>
      </c>
      <c r="D179" s="154"/>
      <c r="E179" s="203"/>
      <c r="F179" s="243" t="str">
        <f>IFERROR(INDEX('G-1 All Habitats'!$B$3:$B$129,MATCH(E179,'G-1 All Habitats'!$A$3:$A$129,0)),"")</f>
        <v/>
      </c>
      <c r="G179" s="386"/>
      <c r="H179" s="537" t="str">
        <f>IF(F179="","",VLOOKUP(F179,'G-1 All Habitats'!$B$2:$M$129,10,FALSE))</f>
        <v/>
      </c>
      <c r="I179" s="524" t="str">
        <f>IFERROR(VLOOKUP(H179,'G-1 All Habitats'!$V$3:$W$7,2,FALSE),"")</f>
        <v/>
      </c>
      <c r="J179" s="199"/>
      <c r="K179" s="524" t="str">
        <f>IFERROR(INDEX('G-8 Condition Look up'!$A$3:$H$130,MATCH(F179,'G-8 Condition Look up'!$A$3:$A$130,0),MATCH(J179,'G-8 Condition Look up'!$A$3:$H$3,0)),"")</f>
        <v/>
      </c>
      <c r="L179" s="145"/>
      <c r="M179" s="540" t="str">
        <f>IF(L179="","",IF(VLOOKUP(L179,'G-3 Multipliers'!$L$3:$N$6,2,FALSE)=0,"Spatial Data Missing ⚠",VLOOKUP(L179,'G-3 Multipliers'!$L$3:$N$6,2,FALSE)))</f>
        <v/>
      </c>
      <c r="N179" s="499" t="str">
        <f>IF(L179="","",IF(VLOOKUP(L179,'G-3 Multipliers'!$L$3:$N$6,3,FALSE)=0,"Spatial Data Missing ⚠",VLOOKUP(L179,'G-3 Multipliers'!$L$3:$N$6,3,FALSE)))</f>
        <v/>
      </c>
      <c r="O179" s="498" t="str">
        <f t="shared" si="10"/>
        <v/>
      </c>
      <c r="P179" s="195"/>
      <c r="Q179" s="195"/>
      <c r="R179" s="520" t="str">
        <f t="shared" si="11"/>
        <v/>
      </c>
      <c r="S179" s="544" t="str">
        <f t="shared" si="12"/>
        <v/>
      </c>
      <c r="T179" s="525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4"/>
        <v/>
      </c>
      <c r="W179" s="520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4" t="str">
        <f>IFERROR(IF(E179="","",VLOOKUP(W179, 'G-3 Multipliers'!$P$2:$Q$6,2,FALSE)),"")</f>
        <v/>
      </c>
      <c r="Y179" s="197"/>
      <c r="Z179" s="499" t="str">
        <f>IF(Y179="","",IF(VLOOKUP(Y179,'G-3 Multipliers'!$S$3:$T$9,2,FALSE)=0,"Spatial Data Missing ⚠",VLOOKUP(Y179,'G-3 Multipliers'!$S$3:$T$9,2,FALSE)))</f>
        <v/>
      </c>
      <c r="AA179" s="545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4" t="str">
        <f>IFERROR(INDEX('G-1 All Habitats'!$AG$3:$AG$15,MATCH(D180,'G-1 All Habitats'!$AF$3:$AF$15,0)),"")</f>
        <v/>
      </c>
      <c r="D180" s="154"/>
      <c r="E180" s="203"/>
      <c r="F180" s="243" t="str">
        <f>IFERROR(INDEX('G-1 All Habitats'!$B$3:$B$129,MATCH(E180,'G-1 All Habitats'!$A$3:$A$129,0)),"")</f>
        <v/>
      </c>
      <c r="G180" s="386"/>
      <c r="H180" s="537" t="str">
        <f>IF(F180="","",VLOOKUP(F180,'G-1 All Habitats'!$B$2:$M$129,10,FALSE))</f>
        <v/>
      </c>
      <c r="I180" s="524" t="str">
        <f>IFERROR(VLOOKUP(H180,'G-1 All Habitats'!$V$3:$W$7,2,FALSE),"")</f>
        <v/>
      </c>
      <c r="J180" s="199"/>
      <c r="K180" s="524" t="str">
        <f>IFERROR(INDEX('G-8 Condition Look up'!$A$3:$H$130,MATCH(F180,'G-8 Condition Look up'!$A$3:$A$130,0),MATCH(J180,'G-8 Condition Look up'!$A$3:$H$3,0)),"")</f>
        <v/>
      </c>
      <c r="L180" s="145"/>
      <c r="M180" s="540" t="str">
        <f>IF(L180="","",IF(VLOOKUP(L180,'G-3 Multipliers'!$L$3:$N$6,2,FALSE)=0,"Spatial Data Missing ⚠",VLOOKUP(L180,'G-3 Multipliers'!$L$3:$N$6,2,FALSE)))</f>
        <v/>
      </c>
      <c r="N180" s="499" t="str">
        <f>IF(L180="","",IF(VLOOKUP(L180,'G-3 Multipliers'!$L$3:$N$6,3,FALSE)=0,"Spatial Data Missing ⚠",VLOOKUP(L180,'G-3 Multipliers'!$L$3:$N$6,3,FALSE)))</f>
        <v/>
      </c>
      <c r="O180" s="498" t="str">
        <f t="shared" si="10"/>
        <v/>
      </c>
      <c r="P180" s="195"/>
      <c r="Q180" s="195"/>
      <c r="R180" s="520" t="str">
        <f t="shared" si="11"/>
        <v/>
      </c>
      <c r="S180" s="544" t="str">
        <f t="shared" si="12"/>
        <v/>
      </c>
      <c r="T180" s="525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4"/>
        <v/>
      </c>
      <c r="W180" s="520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4" t="str">
        <f>IFERROR(IF(E180="","",VLOOKUP(W180, 'G-3 Multipliers'!$P$2:$Q$6,2,FALSE)),"")</f>
        <v/>
      </c>
      <c r="Y180" s="197"/>
      <c r="Z180" s="499" t="str">
        <f>IF(Y180="","",IF(VLOOKUP(Y180,'G-3 Multipliers'!$S$3:$T$9,2,FALSE)=0,"Spatial Data Missing ⚠",VLOOKUP(Y180,'G-3 Multipliers'!$S$3:$T$9,2,FALSE)))</f>
        <v/>
      </c>
      <c r="AA180" s="545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4" t="str">
        <f>IFERROR(INDEX('G-1 All Habitats'!$AG$3:$AG$15,MATCH(D181,'G-1 All Habitats'!$AF$3:$AF$15,0)),"")</f>
        <v/>
      </c>
      <c r="D181" s="154"/>
      <c r="E181" s="203"/>
      <c r="F181" s="243" t="str">
        <f>IFERROR(INDEX('G-1 All Habitats'!$B$3:$B$129,MATCH(E181,'G-1 All Habitats'!$A$3:$A$129,0)),"")</f>
        <v/>
      </c>
      <c r="G181" s="386"/>
      <c r="H181" s="537" t="str">
        <f>IF(F181="","",VLOOKUP(F181,'G-1 All Habitats'!$B$2:$M$129,10,FALSE))</f>
        <v/>
      </c>
      <c r="I181" s="524" t="str">
        <f>IFERROR(VLOOKUP(H181,'G-1 All Habitats'!$V$3:$W$7,2,FALSE),"")</f>
        <v/>
      </c>
      <c r="J181" s="199"/>
      <c r="K181" s="524" t="str">
        <f>IFERROR(INDEX('G-8 Condition Look up'!$A$3:$H$130,MATCH(F181,'G-8 Condition Look up'!$A$3:$A$130,0),MATCH(J181,'G-8 Condition Look up'!$A$3:$H$3,0)),"")</f>
        <v/>
      </c>
      <c r="L181" s="145"/>
      <c r="M181" s="540" t="str">
        <f>IF(L181="","",IF(VLOOKUP(L181,'G-3 Multipliers'!$L$3:$N$6,2,FALSE)=0,"Spatial Data Missing ⚠",VLOOKUP(L181,'G-3 Multipliers'!$L$3:$N$6,2,FALSE)))</f>
        <v/>
      </c>
      <c r="N181" s="499" t="str">
        <f>IF(L181="","",IF(VLOOKUP(L181,'G-3 Multipliers'!$L$3:$N$6,3,FALSE)=0,"Spatial Data Missing ⚠",VLOOKUP(L181,'G-3 Multipliers'!$L$3:$N$6,3,FALSE)))</f>
        <v/>
      </c>
      <c r="O181" s="498" t="str">
        <f t="shared" si="10"/>
        <v/>
      </c>
      <c r="P181" s="195"/>
      <c r="Q181" s="195"/>
      <c r="R181" s="520" t="str">
        <f t="shared" si="11"/>
        <v/>
      </c>
      <c r="S181" s="544" t="str">
        <f t="shared" si="12"/>
        <v/>
      </c>
      <c r="T181" s="525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4"/>
        <v/>
      </c>
      <c r="W181" s="520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4" t="str">
        <f>IFERROR(IF(E181="","",VLOOKUP(W181, 'G-3 Multipliers'!$P$2:$Q$6,2,FALSE)),"")</f>
        <v/>
      </c>
      <c r="Y181" s="197"/>
      <c r="Z181" s="499" t="str">
        <f>IF(Y181="","",IF(VLOOKUP(Y181,'G-3 Multipliers'!$S$3:$T$9,2,FALSE)=0,"Spatial Data Missing ⚠",VLOOKUP(Y181,'G-3 Multipliers'!$S$3:$T$9,2,FALSE)))</f>
        <v/>
      </c>
      <c r="AA181" s="545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4" t="str">
        <f>IFERROR(INDEX('G-1 All Habitats'!$AG$3:$AG$15,MATCH(D182,'G-1 All Habitats'!$AF$3:$AF$15,0)),"")</f>
        <v/>
      </c>
      <c r="D182" s="154"/>
      <c r="E182" s="203"/>
      <c r="F182" s="243" t="str">
        <f>IFERROR(INDEX('G-1 All Habitats'!$B$3:$B$129,MATCH(E182,'G-1 All Habitats'!$A$3:$A$129,0)),"")</f>
        <v/>
      </c>
      <c r="G182" s="386"/>
      <c r="H182" s="537" t="str">
        <f>IF(F182="","",VLOOKUP(F182,'G-1 All Habitats'!$B$2:$M$129,10,FALSE))</f>
        <v/>
      </c>
      <c r="I182" s="524" t="str">
        <f>IFERROR(VLOOKUP(H182,'G-1 All Habitats'!$V$3:$W$7,2,FALSE),"")</f>
        <v/>
      </c>
      <c r="J182" s="199"/>
      <c r="K182" s="524" t="str">
        <f>IFERROR(INDEX('G-8 Condition Look up'!$A$3:$H$130,MATCH(F182,'G-8 Condition Look up'!$A$3:$A$130,0),MATCH(J182,'G-8 Condition Look up'!$A$3:$H$3,0)),"")</f>
        <v/>
      </c>
      <c r="L182" s="145"/>
      <c r="M182" s="540" t="str">
        <f>IF(L182="","",IF(VLOOKUP(L182,'G-3 Multipliers'!$L$3:$N$6,2,FALSE)=0,"Spatial Data Missing ⚠",VLOOKUP(L182,'G-3 Multipliers'!$L$3:$N$6,2,FALSE)))</f>
        <v/>
      </c>
      <c r="N182" s="499" t="str">
        <f>IF(L182="","",IF(VLOOKUP(L182,'G-3 Multipliers'!$L$3:$N$6,3,FALSE)=0,"Spatial Data Missing ⚠",VLOOKUP(L182,'G-3 Multipliers'!$L$3:$N$6,3,FALSE)))</f>
        <v/>
      </c>
      <c r="O182" s="498" t="str">
        <f t="shared" si="10"/>
        <v/>
      </c>
      <c r="P182" s="195"/>
      <c r="Q182" s="195"/>
      <c r="R182" s="520" t="str">
        <f t="shared" si="11"/>
        <v/>
      </c>
      <c r="S182" s="544" t="str">
        <f t="shared" si="12"/>
        <v/>
      </c>
      <c r="T182" s="525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4"/>
        <v/>
      </c>
      <c r="W182" s="520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4" t="str">
        <f>IFERROR(IF(E182="","",VLOOKUP(W182, 'G-3 Multipliers'!$P$2:$Q$6,2,FALSE)),"")</f>
        <v/>
      </c>
      <c r="Y182" s="197"/>
      <c r="Z182" s="499" t="str">
        <f>IF(Y182="","",IF(VLOOKUP(Y182,'G-3 Multipliers'!$S$3:$T$9,2,FALSE)=0,"Spatial Data Missing ⚠",VLOOKUP(Y182,'G-3 Multipliers'!$S$3:$T$9,2,FALSE)))</f>
        <v/>
      </c>
      <c r="AA182" s="545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4" t="str">
        <f>IFERROR(INDEX('G-1 All Habitats'!$AG$3:$AG$15,MATCH(D183,'G-1 All Habitats'!$AF$3:$AF$15,0)),"")</f>
        <v/>
      </c>
      <c r="D183" s="154"/>
      <c r="E183" s="203"/>
      <c r="F183" s="243" t="str">
        <f>IFERROR(INDEX('G-1 All Habitats'!$B$3:$B$129,MATCH(E183,'G-1 All Habitats'!$A$3:$A$129,0)),"")</f>
        <v/>
      </c>
      <c r="G183" s="386"/>
      <c r="H183" s="537" t="str">
        <f>IF(F183="","",VLOOKUP(F183,'G-1 All Habitats'!$B$2:$M$129,10,FALSE))</f>
        <v/>
      </c>
      <c r="I183" s="524" t="str">
        <f>IFERROR(VLOOKUP(H183,'G-1 All Habitats'!$V$3:$W$7,2,FALSE),"")</f>
        <v/>
      </c>
      <c r="J183" s="199"/>
      <c r="K183" s="524" t="str">
        <f>IFERROR(INDEX('G-8 Condition Look up'!$A$3:$H$130,MATCH(F183,'G-8 Condition Look up'!$A$3:$A$130,0),MATCH(J183,'G-8 Condition Look up'!$A$3:$H$3,0)),"")</f>
        <v/>
      </c>
      <c r="L183" s="145"/>
      <c r="M183" s="540" t="str">
        <f>IF(L183="","",IF(VLOOKUP(L183,'G-3 Multipliers'!$L$3:$N$6,2,FALSE)=0,"Spatial Data Missing ⚠",VLOOKUP(L183,'G-3 Multipliers'!$L$3:$N$6,2,FALSE)))</f>
        <v/>
      </c>
      <c r="N183" s="499" t="str">
        <f>IF(L183="","",IF(VLOOKUP(L183,'G-3 Multipliers'!$L$3:$N$6,3,FALSE)=0,"Spatial Data Missing ⚠",VLOOKUP(L183,'G-3 Multipliers'!$L$3:$N$6,3,FALSE)))</f>
        <v/>
      </c>
      <c r="O183" s="498" t="str">
        <f t="shared" si="10"/>
        <v/>
      </c>
      <c r="P183" s="195"/>
      <c r="Q183" s="195"/>
      <c r="R183" s="520" t="str">
        <f t="shared" si="11"/>
        <v/>
      </c>
      <c r="S183" s="544" t="str">
        <f t="shared" si="12"/>
        <v/>
      </c>
      <c r="T183" s="525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4"/>
        <v/>
      </c>
      <c r="W183" s="520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4" t="str">
        <f>IFERROR(IF(E183="","",VLOOKUP(W183, 'G-3 Multipliers'!$P$2:$Q$6,2,FALSE)),"")</f>
        <v/>
      </c>
      <c r="Y183" s="197"/>
      <c r="Z183" s="499" t="str">
        <f>IF(Y183="","",IF(VLOOKUP(Y183,'G-3 Multipliers'!$S$3:$T$9,2,FALSE)=0,"Spatial Data Missing ⚠",VLOOKUP(Y183,'G-3 Multipliers'!$S$3:$T$9,2,FALSE)))</f>
        <v/>
      </c>
      <c r="AA183" s="545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4" t="str">
        <f>IFERROR(INDEX('G-1 All Habitats'!$AG$3:$AG$15,MATCH(D184,'G-1 All Habitats'!$AF$3:$AF$15,0)),"")</f>
        <v/>
      </c>
      <c r="D184" s="154"/>
      <c r="E184" s="203"/>
      <c r="F184" s="243" t="str">
        <f>IFERROR(INDEX('G-1 All Habitats'!$B$3:$B$129,MATCH(E184,'G-1 All Habitats'!$A$3:$A$129,0)),"")</f>
        <v/>
      </c>
      <c r="G184" s="386"/>
      <c r="H184" s="537" t="str">
        <f>IF(F184="","",VLOOKUP(F184,'G-1 All Habitats'!$B$2:$M$129,10,FALSE))</f>
        <v/>
      </c>
      <c r="I184" s="524" t="str">
        <f>IFERROR(VLOOKUP(H184,'G-1 All Habitats'!$V$3:$W$7,2,FALSE),"")</f>
        <v/>
      </c>
      <c r="J184" s="199"/>
      <c r="K184" s="524" t="str">
        <f>IFERROR(INDEX('G-8 Condition Look up'!$A$3:$H$130,MATCH(F184,'G-8 Condition Look up'!$A$3:$A$130,0),MATCH(J184,'G-8 Condition Look up'!$A$3:$H$3,0)),"")</f>
        <v/>
      </c>
      <c r="L184" s="145"/>
      <c r="M184" s="540" t="str">
        <f>IF(L184="","",IF(VLOOKUP(L184,'G-3 Multipliers'!$L$3:$N$6,2,FALSE)=0,"Spatial Data Missing ⚠",VLOOKUP(L184,'G-3 Multipliers'!$L$3:$N$6,2,FALSE)))</f>
        <v/>
      </c>
      <c r="N184" s="499" t="str">
        <f>IF(L184="","",IF(VLOOKUP(L184,'G-3 Multipliers'!$L$3:$N$6,3,FALSE)=0,"Spatial Data Missing ⚠",VLOOKUP(L184,'G-3 Multipliers'!$L$3:$N$6,3,FALSE)))</f>
        <v/>
      </c>
      <c r="O184" s="498" t="str">
        <f t="shared" si="10"/>
        <v/>
      </c>
      <c r="P184" s="195"/>
      <c r="Q184" s="195"/>
      <c r="R184" s="520" t="str">
        <f t="shared" si="11"/>
        <v/>
      </c>
      <c r="S184" s="544" t="str">
        <f t="shared" si="12"/>
        <v/>
      </c>
      <c r="T184" s="525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4"/>
        <v/>
      </c>
      <c r="W184" s="520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4" t="str">
        <f>IFERROR(IF(E184="","",VLOOKUP(W184, 'G-3 Multipliers'!$P$2:$Q$6,2,FALSE)),"")</f>
        <v/>
      </c>
      <c r="Y184" s="197"/>
      <c r="Z184" s="499" t="str">
        <f>IF(Y184="","",IF(VLOOKUP(Y184,'G-3 Multipliers'!$S$3:$T$9,2,FALSE)=0,"Spatial Data Missing ⚠",VLOOKUP(Y184,'G-3 Multipliers'!$S$3:$T$9,2,FALSE)))</f>
        <v/>
      </c>
      <c r="AA184" s="545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4" t="str">
        <f>IFERROR(INDEX('G-1 All Habitats'!$AG$3:$AG$15,MATCH(D185,'G-1 All Habitats'!$AF$3:$AF$15,0)),"")</f>
        <v/>
      </c>
      <c r="D185" s="154"/>
      <c r="E185" s="203"/>
      <c r="F185" s="243" t="str">
        <f>IFERROR(INDEX('G-1 All Habitats'!$B$3:$B$129,MATCH(E185,'G-1 All Habitats'!$A$3:$A$129,0)),"")</f>
        <v/>
      </c>
      <c r="G185" s="386"/>
      <c r="H185" s="537" t="str">
        <f>IF(F185="","",VLOOKUP(F185,'G-1 All Habitats'!$B$2:$M$129,10,FALSE))</f>
        <v/>
      </c>
      <c r="I185" s="524" t="str">
        <f>IFERROR(VLOOKUP(H185,'G-1 All Habitats'!$V$3:$W$7,2,FALSE),"")</f>
        <v/>
      </c>
      <c r="J185" s="199"/>
      <c r="K185" s="524" t="str">
        <f>IFERROR(INDEX('G-8 Condition Look up'!$A$3:$H$130,MATCH(F185,'G-8 Condition Look up'!$A$3:$A$130,0),MATCH(J185,'G-8 Condition Look up'!$A$3:$H$3,0)),"")</f>
        <v/>
      </c>
      <c r="L185" s="145"/>
      <c r="M185" s="540" t="str">
        <f>IF(L185="","",IF(VLOOKUP(L185,'G-3 Multipliers'!$L$3:$N$6,2,FALSE)=0,"Spatial Data Missing ⚠",VLOOKUP(L185,'G-3 Multipliers'!$L$3:$N$6,2,FALSE)))</f>
        <v/>
      </c>
      <c r="N185" s="499" t="str">
        <f>IF(L185="","",IF(VLOOKUP(L185,'G-3 Multipliers'!$L$3:$N$6,3,FALSE)=0,"Spatial Data Missing ⚠",VLOOKUP(L185,'G-3 Multipliers'!$L$3:$N$6,3,FALSE)))</f>
        <v/>
      </c>
      <c r="O185" s="498" t="str">
        <f t="shared" si="10"/>
        <v/>
      </c>
      <c r="P185" s="195"/>
      <c r="Q185" s="195"/>
      <c r="R185" s="520" t="str">
        <f t="shared" si="11"/>
        <v/>
      </c>
      <c r="S185" s="544" t="str">
        <f t="shared" si="12"/>
        <v/>
      </c>
      <c r="T185" s="525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4"/>
        <v/>
      </c>
      <c r="W185" s="520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4" t="str">
        <f>IFERROR(IF(E185="","",VLOOKUP(W185, 'G-3 Multipliers'!$P$2:$Q$6,2,FALSE)),"")</f>
        <v/>
      </c>
      <c r="Y185" s="197"/>
      <c r="Z185" s="499" t="str">
        <f>IF(Y185="","",IF(VLOOKUP(Y185,'G-3 Multipliers'!$S$3:$T$9,2,FALSE)=0,"Spatial Data Missing ⚠",VLOOKUP(Y185,'G-3 Multipliers'!$S$3:$T$9,2,FALSE)))</f>
        <v/>
      </c>
      <c r="AA185" s="545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4" t="str">
        <f>IFERROR(INDEX('G-1 All Habitats'!$AG$3:$AG$15,MATCH(D186,'G-1 All Habitats'!$AF$3:$AF$15,0)),"")</f>
        <v/>
      </c>
      <c r="D186" s="154"/>
      <c r="E186" s="203"/>
      <c r="F186" s="243" t="str">
        <f>IFERROR(INDEX('G-1 All Habitats'!$B$3:$B$129,MATCH(E186,'G-1 All Habitats'!$A$3:$A$129,0)),"")</f>
        <v/>
      </c>
      <c r="G186" s="386"/>
      <c r="H186" s="537" t="str">
        <f>IF(F186="","",VLOOKUP(F186,'G-1 All Habitats'!$B$2:$M$129,10,FALSE))</f>
        <v/>
      </c>
      <c r="I186" s="524" t="str">
        <f>IFERROR(VLOOKUP(H186,'G-1 All Habitats'!$V$3:$W$7,2,FALSE),"")</f>
        <v/>
      </c>
      <c r="J186" s="199"/>
      <c r="K186" s="524" t="str">
        <f>IFERROR(INDEX('G-8 Condition Look up'!$A$3:$H$130,MATCH(F186,'G-8 Condition Look up'!$A$3:$A$130,0),MATCH(J186,'G-8 Condition Look up'!$A$3:$H$3,0)),"")</f>
        <v/>
      </c>
      <c r="L186" s="145"/>
      <c r="M186" s="540" t="str">
        <f>IF(L186="","",IF(VLOOKUP(L186,'G-3 Multipliers'!$L$3:$N$6,2,FALSE)=0,"Spatial Data Missing ⚠",VLOOKUP(L186,'G-3 Multipliers'!$L$3:$N$6,2,FALSE)))</f>
        <v/>
      </c>
      <c r="N186" s="499" t="str">
        <f>IF(L186="","",IF(VLOOKUP(L186,'G-3 Multipliers'!$L$3:$N$6,3,FALSE)=0,"Spatial Data Missing ⚠",VLOOKUP(L186,'G-3 Multipliers'!$L$3:$N$6,3,FALSE)))</f>
        <v/>
      </c>
      <c r="O186" s="498" t="str">
        <f t="shared" si="10"/>
        <v/>
      </c>
      <c r="P186" s="195"/>
      <c r="Q186" s="195"/>
      <c r="R186" s="520" t="str">
        <f t="shared" si="11"/>
        <v/>
      </c>
      <c r="S186" s="544" t="str">
        <f t="shared" si="12"/>
        <v/>
      </c>
      <c r="T186" s="525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4"/>
        <v/>
      </c>
      <c r="W186" s="520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4" t="str">
        <f>IFERROR(IF(E186="","",VLOOKUP(W186, 'G-3 Multipliers'!$P$2:$Q$6,2,FALSE)),"")</f>
        <v/>
      </c>
      <c r="Y186" s="197"/>
      <c r="Z186" s="499" t="str">
        <f>IF(Y186="","",IF(VLOOKUP(Y186,'G-3 Multipliers'!$S$3:$T$9,2,FALSE)=0,"Spatial Data Missing ⚠",VLOOKUP(Y186,'G-3 Multipliers'!$S$3:$T$9,2,FALSE)))</f>
        <v/>
      </c>
      <c r="AA186" s="545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4" t="str">
        <f>IFERROR(INDEX('G-1 All Habitats'!$AG$3:$AG$15,MATCH(D187,'G-1 All Habitats'!$AF$3:$AF$15,0)),"")</f>
        <v/>
      </c>
      <c r="D187" s="154"/>
      <c r="E187" s="203"/>
      <c r="F187" s="243" t="str">
        <f>IFERROR(INDEX('G-1 All Habitats'!$B$3:$B$129,MATCH(E187,'G-1 All Habitats'!$A$3:$A$129,0)),"")</f>
        <v/>
      </c>
      <c r="G187" s="386"/>
      <c r="H187" s="537" t="str">
        <f>IF(F187="","",VLOOKUP(F187,'G-1 All Habitats'!$B$2:$M$129,10,FALSE))</f>
        <v/>
      </c>
      <c r="I187" s="524" t="str">
        <f>IFERROR(VLOOKUP(H187,'G-1 All Habitats'!$V$3:$W$7,2,FALSE),"")</f>
        <v/>
      </c>
      <c r="J187" s="199"/>
      <c r="K187" s="524" t="str">
        <f>IFERROR(INDEX('G-8 Condition Look up'!$A$3:$H$130,MATCH(F187,'G-8 Condition Look up'!$A$3:$A$130,0),MATCH(J187,'G-8 Condition Look up'!$A$3:$H$3,0)),"")</f>
        <v/>
      </c>
      <c r="L187" s="145"/>
      <c r="M187" s="540" t="str">
        <f>IF(L187="","",IF(VLOOKUP(L187,'G-3 Multipliers'!$L$3:$N$6,2,FALSE)=0,"Spatial Data Missing ⚠",VLOOKUP(L187,'G-3 Multipliers'!$L$3:$N$6,2,FALSE)))</f>
        <v/>
      </c>
      <c r="N187" s="499" t="str">
        <f>IF(L187="","",IF(VLOOKUP(L187,'G-3 Multipliers'!$L$3:$N$6,3,FALSE)=0,"Spatial Data Missing ⚠",VLOOKUP(L187,'G-3 Multipliers'!$L$3:$N$6,3,FALSE)))</f>
        <v/>
      </c>
      <c r="O187" s="498" t="str">
        <f t="shared" si="10"/>
        <v/>
      </c>
      <c r="P187" s="195"/>
      <c r="Q187" s="195"/>
      <c r="R187" s="520" t="str">
        <f t="shared" si="11"/>
        <v/>
      </c>
      <c r="S187" s="544" t="str">
        <f t="shared" si="12"/>
        <v/>
      </c>
      <c r="T187" s="525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4"/>
        <v/>
      </c>
      <c r="W187" s="520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4" t="str">
        <f>IFERROR(IF(E187="","",VLOOKUP(W187, 'G-3 Multipliers'!$P$2:$Q$6,2,FALSE)),"")</f>
        <v/>
      </c>
      <c r="Y187" s="197"/>
      <c r="Z187" s="499" t="str">
        <f>IF(Y187="","",IF(VLOOKUP(Y187,'G-3 Multipliers'!$S$3:$T$9,2,FALSE)=0,"Spatial Data Missing ⚠",VLOOKUP(Y187,'G-3 Multipliers'!$S$3:$T$9,2,FALSE)))</f>
        <v/>
      </c>
      <c r="AA187" s="545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4" t="str">
        <f>IFERROR(INDEX('G-1 All Habitats'!$AG$3:$AG$15,MATCH(D188,'G-1 All Habitats'!$AF$3:$AF$15,0)),"")</f>
        <v/>
      </c>
      <c r="D188" s="154"/>
      <c r="E188" s="203"/>
      <c r="F188" s="243" t="str">
        <f>IFERROR(INDEX('G-1 All Habitats'!$B$3:$B$129,MATCH(E188,'G-1 All Habitats'!$A$3:$A$129,0)),"")</f>
        <v/>
      </c>
      <c r="G188" s="386"/>
      <c r="H188" s="537" t="str">
        <f>IF(F188="","",VLOOKUP(F188,'G-1 All Habitats'!$B$2:$M$129,10,FALSE))</f>
        <v/>
      </c>
      <c r="I188" s="524" t="str">
        <f>IFERROR(VLOOKUP(H188,'G-1 All Habitats'!$V$3:$W$7,2,FALSE),"")</f>
        <v/>
      </c>
      <c r="J188" s="199"/>
      <c r="K188" s="524" t="str">
        <f>IFERROR(INDEX('G-8 Condition Look up'!$A$3:$H$130,MATCH(F188,'G-8 Condition Look up'!$A$3:$A$130,0),MATCH(J188,'G-8 Condition Look up'!$A$3:$H$3,0)),"")</f>
        <v/>
      </c>
      <c r="L188" s="145"/>
      <c r="M188" s="540" t="str">
        <f>IF(L188="","",IF(VLOOKUP(L188,'G-3 Multipliers'!$L$3:$N$6,2,FALSE)=0,"Spatial Data Missing ⚠",VLOOKUP(L188,'G-3 Multipliers'!$L$3:$N$6,2,FALSE)))</f>
        <v/>
      </c>
      <c r="N188" s="499" t="str">
        <f>IF(L188="","",IF(VLOOKUP(L188,'G-3 Multipliers'!$L$3:$N$6,3,FALSE)=0,"Spatial Data Missing ⚠",VLOOKUP(L188,'G-3 Multipliers'!$L$3:$N$6,3,FALSE)))</f>
        <v/>
      </c>
      <c r="O188" s="498" t="str">
        <f t="shared" si="10"/>
        <v/>
      </c>
      <c r="P188" s="195"/>
      <c r="Q188" s="195"/>
      <c r="R188" s="520" t="str">
        <f t="shared" si="11"/>
        <v/>
      </c>
      <c r="S188" s="544" t="str">
        <f t="shared" si="12"/>
        <v/>
      </c>
      <c r="T188" s="525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4"/>
        <v/>
      </c>
      <c r="W188" s="520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4" t="str">
        <f>IFERROR(IF(E188="","",VLOOKUP(W188, 'G-3 Multipliers'!$P$2:$Q$6,2,FALSE)),"")</f>
        <v/>
      </c>
      <c r="Y188" s="197"/>
      <c r="Z188" s="499" t="str">
        <f>IF(Y188="","",IF(VLOOKUP(Y188,'G-3 Multipliers'!$S$3:$T$9,2,FALSE)=0,"Spatial Data Missing ⚠",VLOOKUP(Y188,'G-3 Multipliers'!$S$3:$T$9,2,FALSE)))</f>
        <v/>
      </c>
      <c r="AA188" s="545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4" t="str">
        <f>IFERROR(INDEX('G-1 All Habitats'!$AG$3:$AG$15,MATCH(D189,'G-1 All Habitats'!$AF$3:$AF$15,0)),"")</f>
        <v/>
      </c>
      <c r="D189" s="154"/>
      <c r="E189" s="203"/>
      <c r="F189" s="243" t="str">
        <f>IFERROR(INDEX('G-1 All Habitats'!$B$3:$B$129,MATCH(E189,'G-1 All Habitats'!$A$3:$A$129,0)),"")</f>
        <v/>
      </c>
      <c r="G189" s="386"/>
      <c r="H189" s="537" t="str">
        <f>IF(F189="","",VLOOKUP(F189,'G-1 All Habitats'!$B$2:$M$129,10,FALSE))</f>
        <v/>
      </c>
      <c r="I189" s="524" t="str">
        <f>IFERROR(VLOOKUP(H189,'G-1 All Habitats'!$V$3:$W$7,2,FALSE),"")</f>
        <v/>
      </c>
      <c r="J189" s="199"/>
      <c r="K189" s="524" t="str">
        <f>IFERROR(INDEX('G-8 Condition Look up'!$A$3:$H$130,MATCH(F189,'G-8 Condition Look up'!$A$3:$A$130,0),MATCH(J189,'G-8 Condition Look up'!$A$3:$H$3,0)),"")</f>
        <v/>
      </c>
      <c r="L189" s="145"/>
      <c r="M189" s="540" t="str">
        <f>IF(L189="","",IF(VLOOKUP(L189,'G-3 Multipliers'!$L$3:$N$6,2,FALSE)=0,"Spatial Data Missing ⚠",VLOOKUP(L189,'G-3 Multipliers'!$L$3:$N$6,2,FALSE)))</f>
        <v/>
      </c>
      <c r="N189" s="499" t="str">
        <f>IF(L189="","",IF(VLOOKUP(L189,'G-3 Multipliers'!$L$3:$N$6,3,FALSE)=0,"Spatial Data Missing ⚠",VLOOKUP(L189,'G-3 Multipliers'!$L$3:$N$6,3,FALSE)))</f>
        <v/>
      </c>
      <c r="O189" s="498" t="str">
        <f t="shared" si="10"/>
        <v/>
      </c>
      <c r="P189" s="195"/>
      <c r="Q189" s="195"/>
      <c r="R189" s="520" t="str">
        <f t="shared" si="11"/>
        <v/>
      </c>
      <c r="S189" s="544" t="str">
        <f t="shared" si="12"/>
        <v/>
      </c>
      <c r="T189" s="525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4"/>
        <v/>
      </c>
      <c r="W189" s="520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4" t="str">
        <f>IFERROR(IF(E189="","",VLOOKUP(W189, 'G-3 Multipliers'!$P$2:$Q$6,2,FALSE)),"")</f>
        <v/>
      </c>
      <c r="Y189" s="197"/>
      <c r="Z189" s="499" t="str">
        <f>IF(Y189="","",IF(VLOOKUP(Y189,'G-3 Multipliers'!$S$3:$T$9,2,FALSE)=0,"Spatial Data Missing ⚠",VLOOKUP(Y189,'G-3 Multipliers'!$S$3:$T$9,2,FALSE)))</f>
        <v/>
      </c>
      <c r="AA189" s="545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4" t="str">
        <f>IFERROR(INDEX('G-1 All Habitats'!$AG$3:$AG$15,MATCH(D190,'G-1 All Habitats'!$AF$3:$AF$15,0)),"")</f>
        <v/>
      </c>
      <c r="D190" s="154"/>
      <c r="E190" s="203"/>
      <c r="F190" s="243" t="str">
        <f>IFERROR(INDEX('G-1 All Habitats'!$B$3:$B$129,MATCH(E190,'G-1 All Habitats'!$A$3:$A$129,0)),"")</f>
        <v/>
      </c>
      <c r="G190" s="386"/>
      <c r="H190" s="537" t="str">
        <f>IF(F190="","",VLOOKUP(F190,'G-1 All Habitats'!$B$2:$M$129,10,FALSE))</f>
        <v/>
      </c>
      <c r="I190" s="524" t="str">
        <f>IFERROR(VLOOKUP(H190,'G-1 All Habitats'!$V$3:$W$7,2,FALSE),"")</f>
        <v/>
      </c>
      <c r="J190" s="199"/>
      <c r="K190" s="524" t="str">
        <f>IFERROR(INDEX('G-8 Condition Look up'!$A$3:$H$130,MATCH(F190,'G-8 Condition Look up'!$A$3:$A$130,0),MATCH(J190,'G-8 Condition Look up'!$A$3:$H$3,0)),"")</f>
        <v/>
      </c>
      <c r="L190" s="145"/>
      <c r="M190" s="540" t="str">
        <f>IF(L190="","",IF(VLOOKUP(L190,'G-3 Multipliers'!$L$3:$N$6,2,FALSE)=0,"Spatial Data Missing ⚠",VLOOKUP(L190,'G-3 Multipliers'!$L$3:$N$6,2,FALSE)))</f>
        <v/>
      </c>
      <c r="N190" s="499" t="str">
        <f>IF(L190="","",IF(VLOOKUP(L190,'G-3 Multipliers'!$L$3:$N$6,3,FALSE)=0,"Spatial Data Missing ⚠",VLOOKUP(L190,'G-3 Multipliers'!$L$3:$N$6,3,FALSE)))</f>
        <v/>
      </c>
      <c r="O190" s="498" t="str">
        <f t="shared" si="10"/>
        <v/>
      </c>
      <c r="P190" s="195"/>
      <c r="Q190" s="195"/>
      <c r="R190" s="520" t="str">
        <f t="shared" si="11"/>
        <v/>
      </c>
      <c r="S190" s="544" t="str">
        <f t="shared" si="12"/>
        <v/>
      </c>
      <c r="T190" s="525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4"/>
        <v/>
      </c>
      <c r="W190" s="520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4" t="str">
        <f>IFERROR(IF(E190="","",VLOOKUP(W190, 'G-3 Multipliers'!$P$2:$Q$6,2,FALSE)),"")</f>
        <v/>
      </c>
      <c r="Y190" s="197"/>
      <c r="Z190" s="499" t="str">
        <f>IF(Y190="","",IF(VLOOKUP(Y190,'G-3 Multipliers'!$S$3:$T$9,2,FALSE)=0,"Spatial Data Missing ⚠",VLOOKUP(Y190,'G-3 Multipliers'!$S$3:$T$9,2,FALSE)))</f>
        <v/>
      </c>
      <c r="AA190" s="545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4" t="str">
        <f>IFERROR(INDEX('G-1 All Habitats'!$AG$3:$AG$15,MATCH(D191,'G-1 All Habitats'!$AF$3:$AF$15,0)),"")</f>
        <v/>
      </c>
      <c r="D191" s="154"/>
      <c r="E191" s="203"/>
      <c r="F191" s="243" t="str">
        <f>IFERROR(INDEX('G-1 All Habitats'!$B$3:$B$129,MATCH(E191,'G-1 All Habitats'!$A$3:$A$129,0)),"")</f>
        <v/>
      </c>
      <c r="G191" s="386"/>
      <c r="H191" s="537" t="str">
        <f>IF(F191="","",VLOOKUP(F191,'G-1 All Habitats'!$B$2:$M$129,10,FALSE))</f>
        <v/>
      </c>
      <c r="I191" s="524" t="str">
        <f>IFERROR(VLOOKUP(H191,'G-1 All Habitats'!$V$3:$W$7,2,FALSE),"")</f>
        <v/>
      </c>
      <c r="J191" s="199"/>
      <c r="K191" s="524" t="str">
        <f>IFERROR(INDEX('G-8 Condition Look up'!$A$3:$H$130,MATCH(F191,'G-8 Condition Look up'!$A$3:$A$130,0),MATCH(J191,'G-8 Condition Look up'!$A$3:$H$3,0)),"")</f>
        <v/>
      </c>
      <c r="L191" s="145"/>
      <c r="M191" s="540" t="str">
        <f>IF(L191="","",IF(VLOOKUP(L191,'G-3 Multipliers'!$L$3:$N$6,2,FALSE)=0,"Spatial Data Missing ⚠",VLOOKUP(L191,'G-3 Multipliers'!$L$3:$N$6,2,FALSE)))</f>
        <v/>
      </c>
      <c r="N191" s="499" t="str">
        <f>IF(L191="","",IF(VLOOKUP(L191,'G-3 Multipliers'!$L$3:$N$6,3,FALSE)=0,"Spatial Data Missing ⚠",VLOOKUP(L191,'G-3 Multipliers'!$L$3:$N$6,3,FALSE)))</f>
        <v/>
      </c>
      <c r="O191" s="498" t="str">
        <f t="shared" si="10"/>
        <v/>
      </c>
      <c r="P191" s="195"/>
      <c r="Q191" s="195"/>
      <c r="R191" s="520" t="str">
        <f t="shared" si="11"/>
        <v/>
      </c>
      <c r="S191" s="544" t="str">
        <f t="shared" si="12"/>
        <v/>
      </c>
      <c r="T191" s="525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4"/>
        <v/>
      </c>
      <c r="W191" s="520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4" t="str">
        <f>IFERROR(IF(E191="","",VLOOKUP(W191, 'G-3 Multipliers'!$P$2:$Q$6,2,FALSE)),"")</f>
        <v/>
      </c>
      <c r="Y191" s="197"/>
      <c r="Z191" s="499" t="str">
        <f>IF(Y191="","",IF(VLOOKUP(Y191,'G-3 Multipliers'!$S$3:$T$9,2,FALSE)=0,"Spatial Data Missing ⚠",VLOOKUP(Y191,'G-3 Multipliers'!$S$3:$T$9,2,FALSE)))</f>
        <v/>
      </c>
      <c r="AA191" s="545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4" t="str">
        <f>IFERROR(INDEX('G-1 All Habitats'!$AG$3:$AG$15,MATCH(D192,'G-1 All Habitats'!$AF$3:$AF$15,0)),"")</f>
        <v/>
      </c>
      <c r="D192" s="154"/>
      <c r="E192" s="203"/>
      <c r="F192" s="243" t="str">
        <f>IFERROR(INDEX('G-1 All Habitats'!$B$3:$B$129,MATCH(E192,'G-1 All Habitats'!$A$3:$A$129,0)),"")</f>
        <v/>
      </c>
      <c r="G192" s="386"/>
      <c r="H192" s="537" t="str">
        <f>IF(F192="","",VLOOKUP(F192,'G-1 All Habitats'!$B$2:$M$129,10,FALSE))</f>
        <v/>
      </c>
      <c r="I192" s="524" t="str">
        <f>IFERROR(VLOOKUP(H192,'G-1 All Habitats'!$V$3:$W$7,2,FALSE),"")</f>
        <v/>
      </c>
      <c r="J192" s="199"/>
      <c r="K192" s="524" t="str">
        <f>IFERROR(INDEX('G-8 Condition Look up'!$A$3:$H$130,MATCH(F192,'G-8 Condition Look up'!$A$3:$A$130,0),MATCH(J192,'G-8 Condition Look up'!$A$3:$H$3,0)),"")</f>
        <v/>
      </c>
      <c r="L192" s="145"/>
      <c r="M192" s="540" t="str">
        <f>IF(L192="","",IF(VLOOKUP(L192,'G-3 Multipliers'!$L$3:$N$6,2,FALSE)=0,"Spatial Data Missing ⚠",VLOOKUP(L192,'G-3 Multipliers'!$L$3:$N$6,2,FALSE)))</f>
        <v/>
      </c>
      <c r="N192" s="499" t="str">
        <f>IF(L192="","",IF(VLOOKUP(L192,'G-3 Multipliers'!$L$3:$N$6,3,FALSE)=0,"Spatial Data Missing ⚠",VLOOKUP(L192,'G-3 Multipliers'!$L$3:$N$6,3,FALSE)))</f>
        <v/>
      </c>
      <c r="O192" s="498" t="str">
        <f t="shared" si="10"/>
        <v/>
      </c>
      <c r="P192" s="195"/>
      <c r="Q192" s="195"/>
      <c r="R192" s="520" t="str">
        <f t="shared" si="11"/>
        <v/>
      </c>
      <c r="S192" s="544" t="str">
        <f t="shared" si="12"/>
        <v/>
      </c>
      <c r="T192" s="525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4"/>
        <v/>
      </c>
      <c r="W192" s="520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4" t="str">
        <f>IFERROR(IF(E192="","",VLOOKUP(W192, 'G-3 Multipliers'!$P$2:$Q$6,2,FALSE)),"")</f>
        <v/>
      </c>
      <c r="Y192" s="197"/>
      <c r="Z192" s="499" t="str">
        <f>IF(Y192="","",IF(VLOOKUP(Y192,'G-3 Multipliers'!$S$3:$T$9,2,FALSE)=0,"Spatial Data Missing ⚠",VLOOKUP(Y192,'G-3 Multipliers'!$S$3:$T$9,2,FALSE)))</f>
        <v/>
      </c>
      <c r="AA192" s="545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4" t="str">
        <f>IFERROR(INDEX('G-1 All Habitats'!$AG$3:$AG$15,MATCH(D193,'G-1 All Habitats'!$AF$3:$AF$15,0)),"")</f>
        <v/>
      </c>
      <c r="D193" s="154"/>
      <c r="E193" s="203"/>
      <c r="F193" s="243" t="str">
        <f>IFERROR(INDEX('G-1 All Habitats'!$B$3:$B$129,MATCH(E193,'G-1 All Habitats'!$A$3:$A$129,0)),"")</f>
        <v/>
      </c>
      <c r="G193" s="386"/>
      <c r="H193" s="537" t="str">
        <f>IF(F193="","",VLOOKUP(F193,'G-1 All Habitats'!$B$2:$M$129,10,FALSE))</f>
        <v/>
      </c>
      <c r="I193" s="524" t="str">
        <f>IFERROR(VLOOKUP(H193,'G-1 All Habitats'!$V$3:$W$7,2,FALSE),"")</f>
        <v/>
      </c>
      <c r="J193" s="199"/>
      <c r="K193" s="524" t="str">
        <f>IFERROR(INDEX('G-8 Condition Look up'!$A$3:$H$130,MATCH(F193,'G-8 Condition Look up'!$A$3:$A$130,0),MATCH(J193,'G-8 Condition Look up'!$A$3:$H$3,0)),"")</f>
        <v/>
      </c>
      <c r="L193" s="145"/>
      <c r="M193" s="540" t="str">
        <f>IF(L193="","",IF(VLOOKUP(L193,'G-3 Multipliers'!$L$3:$N$6,2,FALSE)=0,"Spatial Data Missing ⚠",VLOOKUP(L193,'G-3 Multipliers'!$L$3:$N$6,2,FALSE)))</f>
        <v/>
      </c>
      <c r="N193" s="499" t="str">
        <f>IF(L193="","",IF(VLOOKUP(L193,'G-3 Multipliers'!$L$3:$N$6,3,FALSE)=0,"Spatial Data Missing ⚠",VLOOKUP(L193,'G-3 Multipliers'!$L$3:$N$6,3,FALSE)))</f>
        <v/>
      </c>
      <c r="O193" s="498" t="str">
        <f t="shared" si="10"/>
        <v/>
      </c>
      <c r="P193" s="195"/>
      <c r="Q193" s="195"/>
      <c r="R193" s="520" t="str">
        <f t="shared" si="11"/>
        <v/>
      </c>
      <c r="S193" s="544" t="str">
        <f t="shared" si="12"/>
        <v/>
      </c>
      <c r="T193" s="525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4"/>
        <v/>
      </c>
      <c r="W193" s="520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4" t="str">
        <f>IFERROR(IF(E193="","",VLOOKUP(W193, 'G-3 Multipliers'!$P$2:$Q$6,2,FALSE)),"")</f>
        <v/>
      </c>
      <c r="Y193" s="197"/>
      <c r="Z193" s="499" t="str">
        <f>IF(Y193="","",IF(VLOOKUP(Y193,'G-3 Multipliers'!$S$3:$T$9,2,FALSE)=0,"Spatial Data Missing ⚠",VLOOKUP(Y193,'G-3 Multipliers'!$S$3:$T$9,2,FALSE)))</f>
        <v/>
      </c>
      <c r="AA193" s="545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4" t="str">
        <f>IFERROR(INDEX('G-1 All Habitats'!$AG$3:$AG$15,MATCH(D194,'G-1 All Habitats'!$AF$3:$AF$15,0)),"")</f>
        <v/>
      </c>
      <c r="D194" s="154"/>
      <c r="E194" s="203"/>
      <c r="F194" s="243" t="str">
        <f>IFERROR(INDEX('G-1 All Habitats'!$B$3:$B$129,MATCH(E194,'G-1 All Habitats'!$A$3:$A$129,0)),"")</f>
        <v/>
      </c>
      <c r="G194" s="386"/>
      <c r="H194" s="537" t="str">
        <f>IF(F194="","",VLOOKUP(F194,'G-1 All Habitats'!$B$2:$M$129,10,FALSE))</f>
        <v/>
      </c>
      <c r="I194" s="524" t="str">
        <f>IFERROR(VLOOKUP(H194,'G-1 All Habitats'!$V$3:$W$7,2,FALSE),"")</f>
        <v/>
      </c>
      <c r="J194" s="199"/>
      <c r="K194" s="524" t="str">
        <f>IFERROR(INDEX('G-8 Condition Look up'!$A$3:$H$130,MATCH(F194,'G-8 Condition Look up'!$A$3:$A$130,0),MATCH(J194,'G-8 Condition Look up'!$A$3:$H$3,0)),"")</f>
        <v/>
      </c>
      <c r="L194" s="145"/>
      <c r="M194" s="540" t="str">
        <f>IF(L194="","",IF(VLOOKUP(L194,'G-3 Multipliers'!$L$3:$N$6,2,FALSE)=0,"Spatial Data Missing ⚠",VLOOKUP(L194,'G-3 Multipliers'!$L$3:$N$6,2,FALSE)))</f>
        <v/>
      </c>
      <c r="N194" s="499" t="str">
        <f>IF(L194="","",IF(VLOOKUP(L194,'G-3 Multipliers'!$L$3:$N$6,3,FALSE)=0,"Spatial Data Missing ⚠",VLOOKUP(L194,'G-3 Multipliers'!$L$3:$N$6,3,FALSE)))</f>
        <v/>
      </c>
      <c r="O194" s="498" t="str">
        <f t="shared" si="10"/>
        <v/>
      </c>
      <c r="P194" s="195"/>
      <c r="Q194" s="195"/>
      <c r="R194" s="520" t="str">
        <f t="shared" si="11"/>
        <v/>
      </c>
      <c r="S194" s="544" t="str">
        <f t="shared" si="12"/>
        <v/>
      </c>
      <c r="T194" s="525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4"/>
        <v/>
      </c>
      <c r="W194" s="520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4" t="str">
        <f>IFERROR(IF(E194="","",VLOOKUP(W194, 'G-3 Multipliers'!$P$2:$Q$6,2,FALSE)),"")</f>
        <v/>
      </c>
      <c r="Y194" s="197"/>
      <c r="Z194" s="499" t="str">
        <f>IF(Y194="","",IF(VLOOKUP(Y194,'G-3 Multipliers'!$S$3:$T$9,2,FALSE)=0,"Spatial Data Missing ⚠",VLOOKUP(Y194,'G-3 Multipliers'!$S$3:$T$9,2,FALSE)))</f>
        <v/>
      </c>
      <c r="AA194" s="545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4" t="str">
        <f>IFERROR(INDEX('G-1 All Habitats'!$AG$3:$AG$15,MATCH(D195,'G-1 All Habitats'!$AF$3:$AF$15,0)),"")</f>
        <v/>
      </c>
      <c r="D195" s="154"/>
      <c r="E195" s="203"/>
      <c r="F195" s="243" t="str">
        <f>IFERROR(INDEX('G-1 All Habitats'!$B$3:$B$129,MATCH(E195,'G-1 All Habitats'!$A$3:$A$129,0)),"")</f>
        <v/>
      </c>
      <c r="G195" s="386"/>
      <c r="H195" s="537" t="str">
        <f>IF(F195="","",VLOOKUP(F195,'G-1 All Habitats'!$B$2:$M$129,10,FALSE))</f>
        <v/>
      </c>
      <c r="I195" s="524" t="str">
        <f>IFERROR(VLOOKUP(H195,'G-1 All Habitats'!$V$3:$W$7,2,FALSE),"")</f>
        <v/>
      </c>
      <c r="J195" s="199"/>
      <c r="K195" s="524" t="str">
        <f>IFERROR(INDEX('G-8 Condition Look up'!$A$3:$H$130,MATCH(F195,'G-8 Condition Look up'!$A$3:$A$130,0),MATCH(J195,'G-8 Condition Look up'!$A$3:$H$3,0)),"")</f>
        <v/>
      </c>
      <c r="L195" s="145"/>
      <c r="M195" s="540" t="str">
        <f>IF(L195="","",IF(VLOOKUP(L195,'G-3 Multipliers'!$L$3:$N$6,2,FALSE)=0,"Spatial Data Missing ⚠",VLOOKUP(L195,'G-3 Multipliers'!$L$3:$N$6,2,FALSE)))</f>
        <v/>
      </c>
      <c r="N195" s="499" t="str">
        <f>IF(L195="","",IF(VLOOKUP(L195,'G-3 Multipliers'!$L$3:$N$6,3,FALSE)=0,"Spatial Data Missing ⚠",VLOOKUP(L195,'G-3 Multipliers'!$L$3:$N$6,3,FALSE)))</f>
        <v/>
      </c>
      <c r="O195" s="498" t="str">
        <f t="shared" si="10"/>
        <v/>
      </c>
      <c r="P195" s="195"/>
      <c r="Q195" s="195"/>
      <c r="R195" s="520" t="str">
        <f t="shared" si="11"/>
        <v/>
      </c>
      <c r="S195" s="544" t="str">
        <f t="shared" si="12"/>
        <v/>
      </c>
      <c r="T195" s="525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4"/>
        <v/>
      </c>
      <c r="W195" s="520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4" t="str">
        <f>IFERROR(IF(E195="","",VLOOKUP(W195, 'G-3 Multipliers'!$P$2:$Q$6,2,FALSE)),"")</f>
        <v/>
      </c>
      <c r="Y195" s="197"/>
      <c r="Z195" s="499" t="str">
        <f>IF(Y195="","",IF(VLOOKUP(Y195,'G-3 Multipliers'!$S$3:$T$9,2,FALSE)=0,"Spatial Data Missing ⚠",VLOOKUP(Y195,'G-3 Multipliers'!$S$3:$T$9,2,FALSE)))</f>
        <v/>
      </c>
      <c r="AA195" s="545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4" t="str">
        <f>IFERROR(INDEX('G-1 All Habitats'!$AG$3:$AG$15,MATCH(D196,'G-1 All Habitats'!$AF$3:$AF$15,0)),"")</f>
        <v/>
      </c>
      <c r="D196" s="154"/>
      <c r="E196" s="203"/>
      <c r="F196" s="243" t="str">
        <f>IFERROR(INDEX('G-1 All Habitats'!$B$3:$B$129,MATCH(E196,'G-1 All Habitats'!$A$3:$A$129,0)),"")</f>
        <v/>
      </c>
      <c r="G196" s="386"/>
      <c r="H196" s="537" t="str">
        <f>IF(F196="","",VLOOKUP(F196,'G-1 All Habitats'!$B$2:$M$129,10,FALSE))</f>
        <v/>
      </c>
      <c r="I196" s="524" t="str">
        <f>IFERROR(VLOOKUP(H196,'G-1 All Habitats'!$V$3:$W$7,2,FALSE),"")</f>
        <v/>
      </c>
      <c r="J196" s="199"/>
      <c r="K196" s="524" t="str">
        <f>IFERROR(INDEX('G-8 Condition Look up'!$A$3:$H$130,MATCH(F196,'G-8 Condition Look up'!$A$3:$A$130,0),MATCH(J196,'G-8 Condition Look up'!$A$3:$H$3,0)),"")</f>
        <v/>
      </c>
      <c r="L196" s="145"/>
      <c r="M196" s="540" t="str">
        <f>IF(L196="","",IF(VLOOKUP(L196,'G-3 Multipliers'!$L$3:$N$6,2,FALSE)=0,"Spatial Data Missing ⚠",VLOOKUP(L196,'G-3 Multipliers'!$L$3:$N$6,2,FALSE)))</f>
        <v/>
      </c>
      <c r="N196" s="499" t="str">
        <f>IF(L196="","",IF(VLOOKUP(L196,'G-3 Multipliers'!$L$3:$N$6,3,FALSE)=0,"Spatial Data Missing ⚠",VLOOKUP(L196,'G-3 Multipliers'!$L$3:$N$6,3,FALSE)))</f>
        <v/>
      </c>
      <c r="O196" s="498" t="str">
        <f t="shared" si="10"/>
        <v/>
      </c>
      <c r="P196" s="195"/>
      <c r="Q196" s="195"/>
      <c r="R196" s="520" t="str">
        <f t="shared" si="11"/>
        <v/>
      </c>
      <c r="S196" s="544" t="str">
        <f t="shared" si="12"/>
        <v/>
      </c>
      <c r="T196" s="525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4"/>
        <v/>
      </c>
      <c r="W196" s="520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4" t="str">
        <f>IFERROR(IF(E196="","",VLOOKUP(W196, 'G-3 Multipliers'!$P$2:$Q$6,2,FALSE)),"")</f>
        <v/>
      </c>
      <c r="Y196" s="197"/>
      <c r="Z196" s="499" t="str">
        <f>IF(Y196="","",IF(VLOOKUP(Y196,'G-3 Multipliers'!$S$3:$T$9,2,FALSE)=0,"Spatial Data Missing ⚠",VLOOKUP(Y196,'G-3 Multipliers'!$S$3:$T$9,2,FALSE)))</f>
        <v/>
      </c>
      <c r="AA196" s="545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4" t="str">
        <f>IFERROR(INDEX('G-1 All Habitats'!$AG$3:$AG$15,MATCH(D197,'G-1 All Habitats'!$AF$3:$AF$15,0)),"")</f>
        <v/>
      </c>
      <c r="D197" s="154"/>
      <c r="E197" s="203"/>
      <c r="F197" s="243" t="str">
        <f>IFERROR(INDEX('G-1 All Habitats'!$B$3:$B$129,MATCH(E197,'G-1 All Habitats'!$A$3:$A$129,0)),"")</f>
        <v/>
      </c>
      <c r="G197" s="386"/>
      <c r="H197" s="537" t="str">
        <f>IF(F197="","",VLOOKUP(F197,'G-1 All Habitats'!$B$2:$M$129,10,FALSE))</f>
        <v/>
      </c>
      <c r="I197" s="524" t="str">
        <f>IFERROR(VLOOKUP(H197,'G-1 All Habitats'!$V$3:$W$7,2,FALSE),"")</f>
        <v/>
      </c>
      <c r="J197" s="199"/>
      <c r="K197" s="524" t="str">
        <f>IFERROR(INDEX('G-8 Condition Look up'!$A$3:$H$130,MATCH(F197,'G-8 Condition Look up'!$A$3:$A$130,0),MATCH(J197,'G-8 Condition Look up'!$A$3:$H$3,0)),"")</f>
        <v/>
      </c>
      <c r="L197" s="145"/>
      <c r="M197" s="540" t="str">
        <f>IF(L197="","",IF(VLOOKUP(L197,'G-3 Multipliers'!$L$3:$N$6,2,FALSE)=0,"Spatial Data Missing ⚠",VLOOKUP(L197,'G-3 Multipliers'!$L$3:$N$6,2,FALSE)))</f>
        <v/>
      </c>
      <c r="N197" s="499" t="str">
        <f>IF(L197="","",IF(VLOOKUP(L197,'G-3 Multipliers'!$L$3:$N$6,3,FALSE)=0,"Spatial Data Missing ⚠",VLOOKUP(L197,'G-3 Multipliers'!$L$3:$N$6,3,FALSE)))</f>
        <v/>
      </c>
      <c r="O197" s="498" t="str">
        <f t="shared" si="10"/>
        <v/>
      </c>
      <c r="P197" s="195"/>
      <c r="Q197" s="195"/>
      <c r="R197" s="520" t="str">
        <f t="shared" si="11"/>
        <v/>
      </c>
      <c r="S197" s="544" t="str">
        <f t="shared" si="12"/>
        <v/>
      </c>
      <c r="T197" s="525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4"/>
        <v/>
      </c>
      <c r="W197" s="520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4" t="str">
        <f>IFERROR(IF(E197="","",VLOOKUP(W197, 'G-3 Multipliers'!$P$2:$Q$6,2,FALSE)),"")</f>
        <v/>
      </c>
      <c r="Y197" s="197"/>
      <c r="Z197" s="499" t="str">
        <f>IF(Y197="","",IF(VLOOKUP(Y197,'G-3 Multipliers'!$S$3:$T$9,2,FALSE)=0,"Spatial Data Missing ⚠",VLOOKUP(Y197,'G-3 Multipliers'!$S$3:$T$9,2,FALSE)))</f>
        <v/>
      </c>
      <c r="AA197" s="545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4" t="str">
        <f>IFERROR(INDEX('G-1 All Habitats'!$AG$3:$AG$15,MATCH(D198,'G-1 All Habitats'!$AF$3:$AF$15,0)),"")</f>
        <v/>
      </c>
      <c r="D198" s="154"/>
      <c r="E198" s="203"/>
      <c r="F198" s="243" t="str">
        <f>IFERROR(INDEX('G-1 All Habitats'!$B$3:$B$129,MATCH(E198,'G-1 All Habitats'!$A$3:$A$129,0)),"")</f>
        <v/>
      </c>
      <c r="G198" s="386"/>
      <c r="H198" s="537" t="str">
        <f>IF(F198="","",VLOOKUP(F198,'G-1 All Habitats'!$B$2:$M$129,10,FALSE))</f>
        <v/>
      </c>
      <c r="I198" s="524" t="str">
        <f>IFERROR(VLOOKUP(H198,'G-1 All Habitats'!$V$3:$W$7,2,FALSE),"")</f>
        <v/>
      </c>
      <c r="J198" s="199"/>
      <c r="K198" s="524" t="str">
        <f>IFERROR(INDEX('G-8 Condition Look up'!$A$3:$H$130,MATCH(F198,'G-8 Condition Look up'!$A$3:$A$130,0),MATCH(J198,'G-8 Condition Look up'!$A$3:$H$3,0)),"")</f>
        <v/>
      </c>
      <c r="L198" s="145"/>
      <c r="M198" s="540" t="str">
        <f>IF(L198="","",IF(VLOOKUP(L198,'G-3 Multipliers'!$L$3:$N$6,2,FALSE)=0,"Spatial Data Missing ⚠",VLOOKUP(L198,'G-3 Multipliers'!$L$3:$N$6,2,FALSE)))</f>
        <v/>
      </c>
      <c r="N198" s="499" t="str">
        <f>IF(L198="","",IF(VLOOKUP(L198,'G-3 Multipliers'!$L$3:$N$6,3,FALSE)=0,"Spatial Data Missing ⚠",VLOOKUP(L198,'G-3 Multipliers'!$L$3:$N$6,3,FALSE)))</f>
        <v/>
      </c>
      <c r="O198" s="498" t="str">
        <f t="shared" si="10"/>
        <v/>
      </c>
      <c r="P198" s="195"/>
      <c r="Q198" s="195"/>
      <c r="R198" s="520" t="str">
        <f t="shared" si="11"/>
        <v/>
      </c>
      <c r="S198" s="544" t="str">
        <f t="shared" si="12"/>
        <v/>
      </c>
      <c r="T198" s="525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4"/>
        <v/>
      </c>
      <c r="W198" s="520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4" t="str">
        <f>IFERROR(IF(E198="","",VLOOKUP(W198, 'G-3 Multipliers'!$P$2:$Q$6,2,FALSE)),"")</f>
        <v/>
      </c>
      <c r="Y198" s="197"/>
      <c r="Z198" s="499" t="str">
        <f>IF(Y198="","",IF(VLOOKUP(Y198,'G-3 Multipliers'!$S$3:$T$9,2,FALSE)=0,"Spatial Data Missing ⚠",VLOOKUP(Y198,'G-3 Multipliers'!$S$3:$T$9,2,FALSE)))</f>
        <v/>
      </c>
      <c r="AA198" s="545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4" t="str">
        <f>IFERROR(INDEX('G-1 All Habitats'!$AG$3:$AG$15,MATCH(D199,'G-1 All Habitats'!$AF$3:$AF$15,0)),"")</f>
        <v/>
      </c>
      <c r="D199" s="154"/>
      <c r="E199" s="203"/>
      <c r="F199" s="243" t="str">
        <f>IFERROR(INDEX('G-1 All Habitats'!$B$3:$B$129,MATCH(E199,'G-1 All Habitats'!$A$3:$A$129,0)),"")</f>
        <v/>
      </c>
      <c r="G199" s="386"/>
      <c r="H199" s="537" t="str">
        <f>IF(F199="","",VLOOKUP(F199,'G-1 All Habitats'!$B$2:$M$129,10,FALSE))</f>
        <v/>
      </c>
      <c r="I199" s="524" t="str">
        <f>IFERROR(VLOOKUP(H199,'G-1 All Habitats'!$V$3:$W$7,2,FALSE),"")</f>
        <v/>
      </c>
      <c r="J199" s="199"/>
      <c r="K199" s="524" t="str">
        <f>IFERROR(INDEX('G-8 Condition Look up'!$A$3:$H$130,MATCH(F199,'G-8 Condition Look up'!$A$3:$A$130,0),MATCH(J199,'G-8 Condition Look up'!$A$3:$H$3,0)),"")</f>
        <v/>
      </c>
      <c r="L199" s="145"/>
      <c r="M199" s="540" t="str">
        <f>IF(L199="","",IF(VLOOKUP(L199,'G-3 Multipliers'!$L$3:$N$6,2,FALSE)=0,"Spatial Data Missing ⚠",VLOOKUP(L199,'G-3 Multipliers'!$L$3:$N$6,2,FALSE)))</f>
        <v/>
      </c>
      <c r="N199" s="499" t="str">
        <f>IF(L199="","",IF(VLOOKUP(L199,'G-3 Multipliers'!$L$3:$N$6,3,FALSE)=0,"Spatial Data Missing ⚠",VLOOKUP(L199,'G-3 Multipliers'!$L$3:$N$6,3,FALSE)))</f>
        <v/>
      </c>
      <c r="O199" s="498" t="str">
        <f t="shared" si="10"/>
        <v/>
      </c>
      <c r="P199" s="195"/>
      <c r="Q199" s="195"/>
      <c r="R199" s="520" t="str">
        <f t="shared" si="11"/>
        <v/>
      </c>
      <c r="S199" s="544" t="str">
        <f t="shared" si="12"/>
        <v/>
      </c>
      <c r="T199" s="525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4"/>
        <v/>
      </c>
      <c r="W199" s="520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4" t="str">
        <f>IFERROR(IF(E199="","",VLOOKUP(W199, 'G-3 Multipliers'!$P$2:$Q$6,2,FALSE)),"")</f>
        <v/>
      </c>
      <c r="Y199" s="197"/>
      <c r="Z199" s="499" t="str">
        <f>IF(Y199="","",IF(VLOOKUP(Y199,'G-3 Multipliers'!$S$3:$T$9,2,FALSE)=0,"Spatial Data Missing ⚠",VLOOKUP(Y199,'G-3 Multipliers'!$S$3:$T$9,2,FALSE)))</f>
        <v/>
      </c>
      <c r="AA199" s="545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4" t="str">
        <f>IFERROR(INDEX('G-1 All Habitats'!$AG$3:$AG$15,MATCH(D200,'G-1 All Habitats'!$AF$3:$AF$15,0)),"")</f>
        <v/>
      </c>
      <c r="D200" s="154"/>
      <c r="E200" s="203"/>
      <c r="F200" s="243" t="str">
        <f>IFERROR(INDEX('G-1 All Habitats'!$B$3:$B$129,MATCH(E200,'G-1 All Habitats'!$A$3:$A$129,0)),"")</f>
        <v/>
      </c>
      <c r="G200" s="386"/>
      <c r="H200" s="537" t="str">
        <f>IF(F200="","",VLOOKUP(F200,'G-1 All Habitats'!$B$2:$M$129,10,FALSE))</f>
        <v/>
      </c>
      <c r="I200" s="524" t="str">
        <f>IFERROR(VLOOKUP(H200,'G-1 All Habitats'!$V$3:$W$7,2,FALSE),"")</f>
        <v/>
      </c>
      <c r="J200" s="199"/>
      <c r="K200" s="524" t="str">
        <f>IFERROR(INDEX('G-8 Condition Look up'!$A$3:$H$130,MATCH(F200,'G-8 Condition Look up'!$A$3:$A$130,0),MATCH(J200,'G-8 Condition Look up'!$A$3:$H$3,0)),"")</f>
        <v/>
      </c>
      <c r="L200" s="145"/>
      <c r="M200" s="540" t="str">
        <f>IF(L200="","",IF(VLOOKUP(L200,'G-3 Multipliers'!$L$3:$N$6,2,FALSE)=0,"Spatial Data Missing ⚠",VLOOKUP(L200,'G-3 Multipliers'!$L$3:$N$6,2,FALSE)))</f>
        <v/>
      </c>
      <c r="N200" s="499" t="str">
        <f>IF(L200="","",IF(VLOOKUP(L200,'G-3 Multipliers'!$L$3:$N$6,3,FALSE)=0,"Spatial Data Missing ⚠",VLOOKUP(L200,'G-3 Multipliers'!$L$3:$N$6,3,FALSE)))</f>
        <v/>
      </c>
      <c r="O200" s="498" t="str">
        <f t="shared" si="10"/>
        <v/>
      </c>
      <c r="P200" s="195"/>
      <c r="Q200" s="195"/>
      <c r="R200" s="520" t="str">
        <f t="shared" si="11"/>
        <v/>
      </c>
      <c r="S200" s="544" t="str">
        <f t="shared" si="12"/>
        <v/>
      </c>
      <c r="T200" s="525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4"/>
        <v/>
      </c>
      <c r="W200" s="520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4" t="str">
        <f>IFERROR(IF(E200="","",VLOOKUP(W200, 'G-3 Multipliers'!$P$2:$Q$6,2,FALSE)),"")</f>
        <v/>
      </c>
      <c r="Y200" s="197"/>
      <c r="Z200" s="499" t="str">
        <f>IF(Y200="","",IF(VLOOKUP(Y200,'G-3 Multipliers'!$S$3:$T$9,2,FALSE)=0,"Spatial Data Missing ⚠",VLOOKUP(Y200,'G-3 Multipliers'!$S$3:$T$9,2,FALSE)))</f>
        <v/>
      </c>
      <c r="AA200" s="545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4" t="str">
        <f>IFERROR(INDEX('G-1 All Habitats'!$AG$3:$AG$15,MATCH(D201,'G-1 All Habitats'!$AF$3:$AF$15,0)),"")</f>
        <v/>
      </c>
      <c r="D201" s="154"/>
      <c r="E201" s="203"/>
      <c r="F201" s="243" t="str">
        <f>IFERROR(INDEX('G-1 All Habitats'!$B$3:$B$129,MATCH(E201,'G-1 All Habitats'!$A$3:$A$129,0)),"")</f>
        <v/>
      </c>
      <c r="G201" s="386"/>
      <c r="H201" s="537" t="str">
        <f>IF(F201="","",VLOOKUP(F201,'G-1 All Habitats'!$B$2:$M$129,10,FALSE))</f>
        <v/>
      </c>
      <c r="I201" s="524" t="str">
        <f>IFERROR(VLOOKUP(H201,'G-1 All Habitats'!$V$3:$W$7,2,FALSE),"")</f>
        <v/>
      </c>
      <c r="J201" s="199"/>
      <c r="K201" s="524" t="str">
        <f>IFERROR(INDEX('G-8 Condition Look up'!$A$3:$H$130,MATCH(F201,'G-8 Condition Look up'!$A$3:$A$130,0),MATCH(J201,'G-8 Condition Look up'!$A$3:$H$3,0)),"")</f>
        <v/>
      </c>
      <c r="L201" s="145"/>
      <c r="M201" s="540" t="str">
        <f>IF(L201="","",IF(VLOOKUP(L201,'G-3 Multipliers'!$L$3:$N$6,2,FALSE)=0,"Spatial Data Missing ⚠",VLOOKUP(L201,'G-3 Multipliers'!$L$3:$N$6,2,FALSE)))</f>
        <v/>
      </c>
      <c r="N201" s="499" t="str">
        <f>IF(L201="","",IF(VLOOKUP(L201,'G-3 Multipliers'!$L$3:$N$6,3,FALSE)=0,"Spatial Data Missing ⚠",VLOOKUP(L201,'G-3 Multipliers'!$L$3:$N$6,3,FALSE)))</f>
        <v/>
      </c>
      <c r="O201" s="498" t="str">
        <f t="shared" si="10"/>
        <v/>
      </c>
      <c r="P201" s="195"/>
      <c r="Q201" s="195"/>
      <c r="R201" s="520" t="str">
        <f t="shared" si="11"/>
        <v/>
      </c>
      <c r="S201" s="544" t="str">
        <f t="shared" si="12"/>
        <v/>
      </c>
      <c r="T201" s="525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4"/>
        <v/>
      </c>
      <c r="W201" s="520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4" t="str">
        <f>IFERROR(IF(E201="","",VLOOKUP(W201, 'G-3 Multipliers'!$P$2:$Q$6,2,FALSE)),"")</f>
        <v/>
      </c>
      <c r="Y201" s="197"/>
      <c r="Z201" s="499" t="str">
        <f>IF(Y201="","",IF(VLOOKUP(Y201,'G-3 Multipliers'!$S$3:$T$9,2,FALSE)=0,"Spatial Data Missing ⚠",VLOOKUP(Y201,'G-3 Multipliers'!$S$3:$T$9,2,FALSE)))</f>
        <v/>
      </c>
      <c r="AA201" s="545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4" t="str">
        <f>IFERROR(INDEX('G-1 All Habitats'!$AG$3:$AG$15,MATCH(D202,'G-1 All Habitats'!$AF$3:$AF$15,0)),"")</f>
        <v/>
      </c>
      <c r="D202" s="154"/>
      <c r="E202" s="203"/>
      <c r="F202" s="243" t="str">
        <f>IFERROR(INDEX('G-1 All Habitats'!$B$3:$B$129,MATCH(E202,'G-1 All Habitats'!$A$3:$A$129,0)),"")</f>
        <v/>
      </c>
      <c r="G202" s="386"/>
      <c r="H202" s="537" t="str">
        <f>IF(F202="","",VLOOKUP(F202,'G-1 All Habitats'!$B$2:$M$129,10,FALSE))</f>
        <v/>
      </c>
      <c r="I202" s="524" t="str">
        <f>IFERROR(VLOOKUP(H202,'G-1 All Habitats'!$V$3:$W$7,2,FALSE),"")</f>
        <v/>
      </c>
      <c r="J202" s="199"/>
      <c r="K202" s="524" t="str">
        <f>IFERROR(INDEX('G-8 Condition Look up'!$A$3:$H$130,MATCH(F202,'G-8 Condition Look up'!$A$3:$A$130,0),MATCH(J202,'G-8 Condition Look up'!$A$3:$H$3,0)),"")</f>
        <v/>
      </c>
      <c r="L202" s="145"/>
      <c r="M202" s="540" t="str">
        <f>IF(L202="","",IF(VLOOKUP(L202,'G-3 Multipliers'!$L$3:$N$6,2,FALSE)=0,"Spatial Data Missing ⚠",VLOOKUP(L202,'G-3 Multipliers'!$L$3:$N$6,2,FALSE)))</f>
        <v/>
      </c>
      <c r="N202" s="499" t="str">
        <f>IF(L202="","",IF(VLOOKUP(L202,'G-3 Multipliers'!$L$3:$N$6,3,FALSE)=0,"Spatial Data Missing ⚠",VLOOKUP(L202,'G-3 Multipliers'!$L$3:$N$6,3,FALSE)))</f>
        <v/>
      </c>
      <c r="O202" s="498" t="str">
        <f t="shared" si="10"/>
        <v/>
      </c>
      <c r="P202" s="195"/>
      <c r="Q202" s="195"/>
      <c r="R202" s="520" t="str">
        <f t="shared" si="11"/>
        <v/>
      </c>
      <c r="S202" s="544" t="str">
        <f t="shared" si="12"/>
        <v/>
      </c>
      <c r="T202" s="525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4"/>
        <v/>
      </c>
      <c r="W202" s="520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4" t="str">
        <f>IFERROR(IF(E202="","",VLOOKUP(W202, 'G-3 Multipliers'!$P$2:$Q$6,2,FALSE)),"")</f>
        <v/>
      </c>
      <c r="Y202" s="197"/>
      <c r="Z202" s="499" t="str">
        <f>IF(Y202="","",IF(VLOOKUP(Y202,'G-3 Multipliers'!$S$3:$T$9,2,FALSE)=0,"Spatial Data Missing ⚠",VLOOKUP(Y202,'G-3 Multipliers'!$S$3:$T$9,2,FALSE)))</f>
        <v/>
      </c>
      <c r="AA202" s="545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4" t="str">
        <f>IFERROR(INDEX('G-1 All Habitats'!$AG$3:$AG$15,MATCH(D203,'G-1 All Habitats'!$AF$3:$AF$15,0)),"")</f>
        <v/>
      </c>
      <c r="D203" s="154"/>
      <c r="E203" s="203"/>
      <c r="F203" s="243" t="str">
        <f>IFERROR(INDEX('G-1 All Habitats'!$B$3:$B$129,MATCH(E203,'G-1 All Habitats'!$A$3:$A$129,0)),"")</f>
        <v/>
      </c>
      <c r="G203" s="386"/>
      <c r="H203" s="537" t="str">
        <f>IF(F203="","",VLOOKUP(F203,'G-1 All Habitats'!$B$2:$M$129,10,FALSE))</f>
        <v/>
      </c>
      <c r="I203" s="524" t="str">
        <f>IFERROR(VLOOKUP(H203,'G-1 All Habitats'!$V$3:$W$7,2,FALSE),"")</f>
        <v/>
      </c>
      <c r="J203" s="199"/>
      <c r="K203" s="524" t="str">
        <f>IFERROR(INDEX('G-8 Condition Look up'!$A$3:$H$130,MATCH(F203,'G-8 Condition Look up'!$A$3:$A$130,0),MATCH(J203,'G-8 Condition Look up'!$A$3:$H$3,0)),"")</f>
        <v/>
      </c>
      <c r="L203" s="145"/>
      <c r="M203" s="540" t="str">
        <f>IF(L203="","",IF(VLOOKUP(L203,'G-3 Multipliers'!$L$3:$N$6,2,FALSE)=0,"Spatial Data Missing ⚠",VLOOKUP(L203,'G-3 Multipliers'!$L$3:$N$6,2,FALSE)))</f>
        <v/>
      </c>
      <c r="N203" s="499" t="str">
        <f>IF(L203="","",IF(VLOOKUP(L203,'G-3 Multipliers'!$L$3:$N$6,3,FALSE)=0,"Spatial Data Missing ⚠",VLOOKUP(L203,'G-3 Multipliers'!$L$3:$N$6,3,FALSE)))</f>
        <v/>
      </c>
      <c r="O203" s="498" t="str">
        <f t="shared" ref="O203:O256" si="15">IFERROR(INDEX(TemporalData,MATCH(F203,TemporalHabitats,0),MATCH(J203,TemporalConditions,0)),"")</f>
        <v/>
      </c>
      <c r="P203" s="195"/>
      <c r="Q203" s="195"/>
      <c r="R203" s="520" t="str">
        <f t="shared" si="11"/>
        <v/>
      </c>
      <c r="S203" s="544" t="str">
        <f t="shared" si="12"/>
        <v/>
      </c>
      <c r="T203" s="525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4"/>
        <v/>
      </c>
      <c r="W203" s="520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4" t="str">
        <f>IFERROR(IF(E203="","",VLOOKUP(W203, 'G-3 Multipliers'!$P$2:$Q$6,2,FALSE)),"")</f>
        <v/>
      </c>
      <c r="Y203" s="197"/>
      <c r="Z203" s="499" t="str">
        <f>IF(Y203="","",IF(VLOOKUP(Y203,'G-3 Multipliers'!$S$3:$T$9,2,FALSE)=0,"Spatial Data Missing ⚠",VLOOKUP(Y203,'G-3 Multipliers'!$S$3:$T$9,2,FALSE)))</f>
        <v/>
      </c>
      <c r="AA203" s="545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4" t="str">
        <f>IFERROR(INDEX('G-1 All Habitats'!$AG$3:$AG$15,MATCH(D204,'G-1 All Habitats'!$AF$3:$AF$15,0)),"")</f>
        <v/>
      </c>
      <c r="D204" s="154"/>
      <c r="E204" s="203"/>
      <c r="F204" s="243" t="str">
        <f>IFERROR(INDEX('G-1 All Habitats'!$B$3:$B$129,MATCH(E204,'G-1 All Habitats'!$A$3:$A$129,0)),"")</f>
        <v/>
      </c>
      <c r="G204" s="386"/>
      <c r="H204" s="537" t="str">
        <f>IF(F204="","",VLOOKUP(F204,'G-1 All Habitats'!$B$2:$M$129,10,FALSE))</f>
        <v/>
      </c>
      <c r="I204" s="524" t="str">
        <f>IFERROR(VLOOKUP(H204,'G-1 All Habitats'!$V$3:$W$7,2,FALSE),"")</f>
        <v/>
      </c>
      <c r="J204" s="199"/>
      <c r="K204" s="524" t="str">
        <f>IFERROR(INDEX('G-8 Condition Look up'!$A$3:$H$130,MATCH(F204,'G-8 Condition Look up'!$A$3:$A$130,0),MATCH(J204,'G-8 Condition Look up'!$A$3:$H$3,0)),"")</f>
        <v/>
      </c>
      <c r="L204" s="145"/>
      <c r="M204" s="540" t="str">
        <f>IF(L204="","",IF(VLOOKUP(L204,'G-3 Multipliers'!$L$3:$N$6,2,FALSE)=0,"Spatial Data Missing ⚠",VLOOKUP(L204,'G-3 Multipliers'!$L$3:$N$6,2,FALSE)))</f>
        <v/>
      </c>
      <c r="N204" s="499" t="str">
        <f>IF(L204="","",IF(VLOOKUP(L204,'G-3 Multipliers'!$L$3:$N$6,3,FALSE)=0,"Spatial Data Missing ⚠",VLOOKUP(L204,'G-3 Multipliers'!$L$3:$N$6,3,FALSE)))</f>
        <v/>
      </c>
      <c r="O204" s="498" t="str">
        <f t="shared" si="15"/>
        <v/>
      </c>
      <c r="P204" s="195"/>
      <c r="Q204" s="195"/>
      <c r="R204" s="520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4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5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si="14"/>
        <v/>
      </c>
      <c r="W204" s="520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4" t="str">
        <f>IFERROR(IF(E204="","",VLOOKUP(W204, 'G-3 Multipliers'!$P$2:$Q$6,2,FALSE)),"")</f>
        <v/>
      </c>
      <c r="Y204" s="197"/>
      <c r="Z204" s="499" t="str">
        <f>IF(Y204="","",IF(VLOOKUP(Y204,'G-3 Multipliers'!$S$3:$T$9,2,FALSE)=0,"Spatial Data Missing ⚠",VLOOKUP(Y204,'G-3 Multipliers'!$S$3:$T$9,2,FALSE)))</f>
        <v/>
      </c>
      <c r="AA204" s="545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4" t="str">
        <f>IFERROR(INDEX('G-1 All Habitats'!$AG$3:$AG$15,MATCH(D205,'G-1 All Habitats'!$AF$3:$AF$15,0)),"")</f>
        <v/>
      </c>
      <c r="D205" s="154"/>
      <c r="E205" s="203"/>
      <c r="F205" s="243" t="str">
        <f>IFERROR(INDEX('G-1 All Habitats'!$B$3:$B$129,MATCH(E205,'G-1 All Habitats'!$A$3:$A$129,0)),"")</f>
        <v/>
      </c>
      <c r="G205" s="386"/>
      <c r="H205" s="537" t="str">
        <f>IF(F205="","",VLOOKUP(F205,'G-1 All Habitats'!$B$2:$M$129,10,FALSE))</f>
        <v/>
      </c>
      <c r="I205" s="524" t="str">
        <f>IFERROR(VLOOKUP(H205,'G-1 All Habitats'!$V$3:$W$7,2,FALSE),"")</f>
        <v/>
      </c>
      <c r="J205" s="199"/>
      <c r="K205" s="524" t="str">
        <f>IFERROR(INDEX('G-8 Condition Look up'!$A$3:$H$130,MATCH(F205,'G-8 Condition Look up'!$A$3:$A$130,0),MATCH(J205,'G-8 Condition Look up'!$A$3:$H$3,0)),"")</f>
        <v/>
      </c>
      <c r="L205" s="145"/>
      <c r="M205" s="540" t="str">
        <f>IF(L205="","",IF(VLOOKUP(L205,'G-3 Multipliers'!$L$3:$N$6,2,FALSE)=0,"Spatial Data Missing ⚠",VLOOKUP(L205,'G-3 Multipliers'!$L$3:$N$6,2,FALSE)))</f>
        <v/>
      </c>
      <c r="N205" s="499" t="str">
        <f>IF(L205="","",IF(VLOOKUP(L205,'G-3 Multipliers'!$L$3:$N$6,3,FALSE)=0,"Spatial Data Missing ⚠",VLOOKUP(L205,'G-3 Multipliers'!$L$3:$N$6,3,FALSE)))</f>
        <v/>
      </c>
      <c r="O205" s="498" t="str">
        <f t="shared" si="15"/>
        <v/>
      </c>
      <c r="P205" s="195"/>
      <c r="Q205" s="195"/>
      <c r="R205" s="520" t="str">
        <f t="shared" si="16"/>
        <v/>
      </c>
      <c r="S205" s="544" t="str">
        <f t="shared" si="17"/>
        <v/>
      </c>
      <c r="T205" s="525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20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4" t="str">
        <f>IFERROR(IF(E205="","",VLOOKUP(W205, 'G-3 Multipliers'!$P$2:$Q$6,2,FALSE)),"")</f>
        <v/>
      </c>
      <c r="Y205" s="197"/>
      <c r="Z205" s="499" t="str">
        <f>IF(Y205="","",IF(VLOOKUP(Y205,'G-3 Multipliers'!$S$3:$T$9,2,FALSE)=0,"Spatial Data Missing ⚠",VLOOKUP(Y205,'G-3 Multipliers'!$S$3:$T$9,2,FALSE)))</f>
        <v/>
      </c>
      <c r="AA205" s="545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4" t="str">
        <f>IFERROR(INDEX('G-1 All Habitats'!$AG$3:$AG$15,MATCH(D206,'G-1 All Habitats'!$AF$3:$AF$15,0)),"")</f>
        <v/>
      </c>
      <c r="D206" s="154"/>
      <c r="E206" s="203"/>
      <c r="F206" s="243" t="str">
        <f>IFERROR(INDEX('G-1 All Habitats'!$B$3:$B$129,MATCH(E206,'G-1 All Habitats'!$A$3:$A$129,0)),"")</f>
        <v/>
      </c>
      <c r="G206" s="386"/>
      <c r="H206" s="537" t="str">
        <f>IF(F206="","",VLOOKUP(F206,'G-1 All Habitats'!$B$2:$M$129,10,FALSE))</f>
        <v/>
      </c>
      <c r="I206" s="524" t="str">
        <f>IFERROR(VLOOKUP(H206,'G-1 All Habitats'!$V$3:$W$7,2,FALSE),"")</f>
        <v/>
      </c>
      <c r="J206" s="199"/>
      <c r="K206" s="524" t="str">
        <f>IFERROR(INDEX('G-8 Condition Look up'!$A$3:$H$130,MATCH(F206,'G-8 Condition Look up'!$A$3:$A$130,0),MATCH(J206,'G-8 Condition Look up'!$A$3:$H$3,0)),"")</f>
        <v/>
      </c>
      <c r="L206" s="145"/>
      <c r="M206" s="540" t="str">
        <f>IF(L206="","",IF(VLOOKUP(L206,'G-3 Multipliers'!$L$3:$N$6,2,FALSE)=0,"Spatial Data Missing ⚠",VLOOKUP(L206,'G-3 Multipliers'!$L$3:$N$6,2,FALSE)))</f>
        <v/>
      </c>
      <c r="N206" s="499" t="str">
        <f>IF(L206="","",IF(VLOOKUP(L206,'G-3 Multipliers'!$L$3:$N$6,3,FALSE)=0,"Spatial Data Missing ⚠",VLOOKUP(L206,'G-3 Multipliers'!$L$3:$N$6,3,FALSE)))</f>
        <v/>
      </c>
      <c r="O206" s="498" t="str">
        <f t="shared" si="15"/>
        <v/>
      </c>
      <c r="P206" s="195"/>
      <c r="Q206" s="195"/>
      <c r="R206" s="520" t="str">
        <f t="shared" si="16"/>
        <v/>
      </c>
      <c r="S206" s="544" t="str">
        <f t="shared" si="17"/>
        <v/>
      </c>
      <c r="T206" s="525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19"/>
        <v/>
      </c>
      <c r="W206" s="520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4" t="str">
        <f>IFERROR(IF(E206="","",VLOOKUP(W206, 'G-3 Multipliers'!$P$2:$Q$6,2,FALSE)),"")</f>
        <v/>
      </c>
      <c r="Y206" s="197"/>
      <c r="Z206" s="499" t="str">
        <f>IF(Y206="","",IF(VLOOKUP(Y206,'G-3 Multipliers'!$S$3:$T$9,2,FALSE)=0,"Spatial Data Missing ⚠",VLOOKUP(Y206,'G-3 Multipliers'!$S$3:$T$9,2,FALSE)))</f>
        <v/>
      </c>
      <c r="AA206" s="545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4" t="str">
        <f>IFERROR(INDEX('G-1 All Habitats'!$AG$3:$AG$15,MATCH(D207,'G-1 All Habitats'!$AF$3:$AF$15,0)),"")</f>
        <v/>
      </c>
      <c r="D207" s="154"/>
      <c r="E207" s="203"/>
      <c r="F207" s="243" t="str">
        <f>IFERROR(INDEX('G-1 All Habitats'!$B$3:$B$129,MATCH(E207,'G-1 All Habitats'!$A$3:$A$129,0)),"")</f>
        <v/>
      </c>
      <c r="G207" s="386"/>
      <c r="H207" s="537" t="str">
        <f>IF(F207="","",VLOOKUP(F207,'G-1 All Habitats'!$B$2:$M$129,10,FALSE))</f>
        <v/>
      </c>
      <c r="I207" s="524" t="str">
        <f>IFERROR(VLOOKUP(H207,'G-1 All Habitats'!$V$3:$W$7,2,FALSE),"")</f>
        <v/>
      </c>
      <c r="J207" s="199"/>
      <c r="K207" s="524" t="str">
        <f>IFERROR(INDEX('G-8 Condition Look up'!$A$3:$H$130,MATCH(F207,'G-8 Condition Look up'!$A$3:$A$130,0),MATCH(J207,'G-8 Condition Look up'!$A$3:$H$3,0)),"")</f>
        <v/>
      </c>
      <c r="L207" s="145"/>
      <c r="M207" s="540" t="str">
        <f>IF(L207="","",IF(VLOOKUP(L207,'G-3 Multipliers'!$L$3:$N$6,2,FALSE)=0,"Spatial Data Missing ⚠",VLOOKUP(L207,'G-3 Multipliers'!$L$3:$N$6,2,FALSE)))</f>
        <v/>
      </c>
      <c r="N207" s="499" t="str">
        <f>IF(L207="","",IF(VLOOKUP(L207,'G-3 Multipliers'!$L$3:$N$6,3,FALSE)=0,"Spatial Data Missing ⚠",VLOOKUP(L207,'G-3 Multipliers'!$L$3:$N$6,3,FALSE)))</f>
        <v/>
      </c>
      <c r="O207" s="498" t="str">
        <f t="shared" si="15"/>
        <v/>
      </c>
      <c r="P207" s="195"/>
      <c r="Q207" s="195"/>
      <c r="R207" s="520" t="str">
        <f t="shared" si="16"/>
        <v/>
      </c>
      <c r="S207" s="544" t="str">
        <f t="shared" si="17"/>
        <v/>
      </c>
      <c r="T207" s="525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19"/>
        <v/>
      </c>
      <c r="W207" s="520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4" t="str">
        <f>IFERROR(IF(E207="","",VLOOKUP(W207, 'G-3 Multipliers'!$P$2:$Q$6,2,FALSE)),"")</f>
        <v/>
      </c>
      <c r="Y207" s="197"/>
      <c r="Z207" s="499" t="str">
        <f>IF(Y207="","",IF(VLOOKUP(Y207,'G-3 Multipliers'!$S$3:$T$9,2,FALSE)=0,"Spatial Data Missing ⚠",VLOOKUP(Y207,'G-3 Multipliers'!$S$3:$T$9,2,FALSE)))</f>
        <v/>
      </c>
      <c r="AA207" s="545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4" t="str">
        <f>IFERROR(INDEX('G-1 All Habitats'!$AG$3:$AG$15,MATCH(D208,'G-1 All Habitats'!$AF$3:$AF$15,0)),"")</f>
        <v/>
      </c>
      <c r="D208" s="154"/>
      <c r="E208" s="203"/>
      <c r="F208" s="243" t="str">
        <f>IFERROR(INDEX('G-1 All Habitats'!$B$3:$B$129,MATCH(E208,'G-1 All Habitats'!$A$3:$A$129,0)),"")</f>
        <v/>
      </c>
      <c r="G208" s="386"/>
      <c r="H208" s="537" t="str">
        <f>IF(F208="","",VLOOKUP(F208,'G-1 All Habitats'!$B$2:$M$129,10,FALSE))</f>
        <v/>
      </c>
      <c r="I208" s="524" t="str">
        <f>IFERROR(VLOOKUP(H208,'G-1 All Habitats'!$V$3:$W$7,2,FALSE),"")</f>
        <v/>
      </c>
      <c r="J208" s="199"/>
      <c r="K208" s="524" t="str">
        <f>IFERROR(INDEX('G-8 Condition Look up'!$A$3:$H$130,MATCH(F208,'G-8 Condition Look up'!$A$3:$A$130,0),MATCH(J208,'G-8 Condition Look up'!$A$3:$H$3,0)),"")</f>
        <v/>
      </c>
      <c r="L208" s="145"/>
      <c r="M208" s="540" t="str">
        <f>IF(L208="","",IF(VLOOKUP(L208,'G-3 Multipliers'!$L$3:$N$6,2,FALSE)=0,"Spatial Data Missing ⚠",VLOOKUP(L208,'G-3 Multipliers'!$L$3:$N$6,2,FALSE)))</f>
        <v/>
      </c>
      <c r="N208" s="499" t="str">
        <f>IF(L208="","",IF(VLOOKUP(L208,'G-3 Multipliers'!$L$3:$N$6,3,FALSE)=0,"Spatial Data Missing ⚠",VLOOKUP(L208,'G-3 Multipliers'!$L$3:$N$6,3,FALSE)))</f>
        <v/>
      </c>
      <c r="O208" s="498" t="str">
        <f t="shared" si="15"/>
        <v/>
      </c>
      <c r="P208" s="195"/>
      <c r="Q208" s="195"/>
      <c r="R208" s="520" t="str">
        <f t="shared" si="16"/>
        <v/>
      </c>
      <c r="S208" s="544" t="str">
        <f t="shared" si="17"/>
        <v/>
      </c>
      <c r="T208" s="525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19"/>
        <v/>
      </c>
      <c r="W208" s="520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4" t="str">
        <f>IFERROR(IF(E208="","",VLOOKUP(W208, 'G-3 Multipliers'!$P$2:$Q$6,2,FALSE)),"")</f>
        <v/>
      </c>
      <c r="Y208" s="197"/>
      <c r="Z208" s="499" t="str">
        <f>IF(Y208="","",IF(VLOOKUP(Y208,'G-3 Multipliers'!$S$3:$T$9,2,FALSE)=0,"Spatial Data Missing ⚠",VLOOKUP(Y208,'G-3 Multipliers'!$S$3:$T$9,2,FALSE)))</f>
        <v/>
      </c>
      <c r="AA208" s="545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4" t="str">
        <f>IFERROR(INDEX('G-1 All Habitats'!$AG$3:$AG$15,MATCH(D209,'G-1 All Habitats'!$AF$3:$AF$15,0)),"")</f>
        <v/>
      </c>
      <c r="D209" s="154"/>
      <c r="E209" s="203"/>
      <c r="F209" s="243" t="str">
        <f>IFERROR(INDEX('G-1 All Habitats'!$B$3:$B$129,MATCH(E209,'G-1 All Habitats'!$A$3:$A$129,0)),"")</f>
        <v/>
      </c>
      <c r="G209" s="386"/>
      <c r="H209" s="537" t="str">
        <f>IF(F209="","",VLOOKUP(F209,'G-1 All Habitats'!$B$2:$M$129,10,FALSE))</f>
        <v/>
      </c>
      <c r="I209" s="524" t="str">
        <f>IFERROR(VLOOKUP(H209,'G-1 All Habitats'!$V$3:$W$7,2,FALSE),"")</f>
        <v/>
      </c>
      <c r="J209" s="199"/>
      <c r="K209" s="524" t="str">
        <f>IFERROR(INDEX('G-8 Condition Look up'!$A$3:$H$130,MATCH(F209,'G-8 Condition Look up'!$A$3:$A$130,0),MATCH(J209,'G-8 Condition Look up'!$A$3:$H$3,0)),"")</f>
        <v/>
      </c>
      <c r="L209" s="145"/>
      <c r="M209" s="540" t="str">
        <f>IF(L209="","",IF(VLOOKUP(L209,'G-3 Multipliers'!$L$3:$N$6,2,FALSE)=0,"Spatial Data Missing ⚠",VLOOKUP(L209,'G-3 Multipliers'!$L$3:$N$6,2,FALSE)))</f>
        <v/>
      </c>
      <c r="N209" s="499" t="str">
        <f>IF(L209="","",IF(VLOOKUP(L209,'G-3 Multipliers'!$L$3:$N$6,3,FALSE)=0,"Spatial Data Missing ⚠",VLOOKUP(L209,'G-3 Multipliers'!$L$3:$N$6,3,FALSE)))</f>
        <v/>
      </c>
      <c r="O209" s="498" t="str">
        <f t="shared" si="15"/>
        <v/>
      </c>
      <c r="P209" s="195"/>
      <c r="Q209" s="195"/>
      <c r="R209" s="520" t="str">
        <f t="shared" si="16"/>
        <v/>
      </c>
      <c r="S209" s="544" t="str">
        <f t="shared" si="17"/>
        <v/>
      </c>
      <c r="T209" s="525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19"/>
        <v/>
      </c>
      <c r="W209" s="520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4" t="str">
        <f>IFERROR(IF(E209="","",VLOOKUP(W209, 'G-3 Multipliers'!$P$2:$Q$6,2,FALSE)),"")</f>
        <v/>
      </c>
      <c r="Y209" s="197"/>
      <c r="Z209" s="499" t="str">
        <f>IF(Y209="","",IF(VLOOKUP(Y209,'G-3 Multipliers'!$S$3:$T$9,2,FALSE)=0,"Spatial Data Missing ⚠",VLOOKUP(Y209,'G-3 Multipliers'!$S$3:$T$9,2,FALSE)))</f>
        <v/>
      </c>
      <c r="AA209" s="545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4" t="str">
        <f>IFERROR(INDEX('G-1 All Habitats'!$AG$3:$AG$15,MATCH(D210,'G-1 All Habitats'!$AF$3:$AF$15,0)),"")</f>
        <v/>
      </c>
      <c r="D210" s="154"/>
      <c r="E210" s="203"/>
      <c r="F210" s="243" t="str">
        <f>IFERROR(INDEX('G-1 All Habitats'!$B$3:$B$129,MATCH(E210,'G-1 All Habitats'!$A$3:$A$129,0)),"")</f>
        <v/>
      </c>
      <c r="G210" s="386"/>
      <c r="H210" s="537" t="str">
        <f>IF(F210="","",VLOOKUP(F210,'G-1 All Habitats'!$B$2:$M$129,10,FALSE))</f>
        <v/>
      </c>
      <c r="I210" s="524" t="str">
        <f>IFERROR(VLOOKUP(H210,'G-1 All Habitats'!$V$3:$W$7,2,FALSE),"")</f>
        <v/>
      </c>
      <c r="J210" s="199"/>
      <c r="K210" s="524" t="str">
        <f>IFERROR(INDEX('G-8 Condition Look up'!$A$3:$H$130,MATCH(F210,'G-8 Condition Look up'!$A$3:$A$130,0),MATCH(J210,'G-8 Condition Look up'!$A$3:$H$3,0)),"")</f>
        <v/>
      </c>
      <c r="L210" s="145"/>
      <c r="M210" s="540" t="str">
        <f>IF(L210="","",IF(VLOOKUP(L210,'G-3 Multipliers'!$L$3:$N$6,2,FALSE)=0,"Spatial Data Missing ⚠",VLOOKUP(L210,'G-3 Multipliers'!$L$3:$N$6,2,FALSE)))</f>
        <v/>
      </c>
      <c r="N210" s="499" t="str">
        <f>IF(L210="","",IF(VLOOKUP(L210,'G-3 Multipliers'!$L$3:$N$6,3,FALSE)=0,"Spatial Data Missing ⚠",VLOOKUP(L210,'G-3 Multipliers'!$L$3:$N$6,3,FALSE)))</f>
        <v/>
      </c>
      <c r="O210" s="498" t="str">
        <f t="shared" si="15"/>
        <v/>
      </c>
      <c r="P210" s="195"/>
      <c r="Q210" s="195"/>
      <c r="R210" s="520" t="str">
        <f t="shared" si="16"/>
        <v/>
      </c>
      <c r="S210" s="544" t="str">
        <f t="shared" si="17"/>
        <v/>
      </c>
      <c r="T210" s="525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19"/>
        <v/>
      </c>
      <c r="W210" s="520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4" t="str">
        <f>IFERROR(IF(E210="","",VLOOKUP(W210, 'G-3 Multipliers'!$P$2:$Q$6,2,FALSE)),"")</f>
        <v/>
      </c>
      <c r="Y210" s="197"/>
      <c r="Z210" s="499" t="str">
        <f>IF(Y210="","",IF(VLOOKUP(Y210,'G-3 Multipliers'!$S$3:$T$9,2,FALSE)=0,"Spatial Data Missing ⚠",VLOOKUP(Y210,'G-3 Multipliers'!$S$3:$T$9,2,FALSE)))</f>
        <v/>
      </c>
      <c r="AA210" s="545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4" t="str">
        <f>IFERROR(INDEX('G-1 All Habitats'!$AG$3:$AG$15,MATCH(D211,'G-1 All Habitats'!$AF$3:$AF$15,0)),"")</f>
        <v/>
      </c>
      <c r="D211" s="154"/>
      <c r="E211" s="203"/>
      <c r="F211" s="243" t="str">
        <f>IFERROR(INDEX('G-1 All Habitats'!$B$3:$B$129,MATCH(E211,'G-1 All Habitats'!$A$3:$A$129,0)),"")</f>
        <v/>
      </c>
      <c r="G211" s="386"/>
      <c r="H211" s="537" t="str">
        <f>IF(F211="","",VLOOKUP(F211,'G-1 All Habitats'!$B$2:$M$129,10,FALSE))</f>
        <v/>
      </c>
      <c r="I211" s="524" t="str">
        <f>IFERROR(VLOOKUP(H211,'G-1 All Habitats'!$V$3:$W$7,2,FALSE),"")</f>
        <v/>
      </c>
      <c r="J211" s="199"/>
      <c r="K211" s="524" t="str">
        <f>IFERROR(INDEX('G-8 Condition Look up'!$A$3:$H$130,MATCH(F211,'G-8 Condition Look up'!$A$3:$A$130,0),MATCH(J211,'G-8 Condition Look up'!$A$3:$H$3,0)),"")</f>
        <v/>
      </c>
      <c r="L211" s="145"/>
      <c r="M211" s="540" t="str">
        <f>IF(L211="","",IF(VLOOKUP(L211,'G-3 Multipliers'!$L$3:$N$6,2,FALSE)=0,"Spatial Data Missing ⚠",VLOOKUP(L211,'G-3 Multipliers'!$L$3:$N$6,2,FALSE)))</f>
        <v/>
      </c>
      <c r="N211" s="499" t="str">
        <f>IF(L211="","",IF(VLOOKUP(L211,'G-3 Multipliers'!$L$3:$N$6,3,FALSE)=0,"Spatial Data Missing ⚠",VLOOKUP(L211,'G-3 Multipliers'!$L$3:$N$6,3,FALSE)))</f>
        <v/>
      </c>
      <c r="O211" s="498" t="str">
        <f t="shared" si="15"/>
        <v/>
      </c>
      <c r="P211" s="195"/>
      <c r="Q211" s="195"/>
      <c r="R211" s="520" t="str">
        <f t="shared" si="16"/>
        <v/>
      </c>
      <c r="S211" s="544" t="str">
        <f t="shared" si="17"/>
        <v/>
      </c>
      <c r="T211" s="525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19"/>
        <v/>
      </c>
      <c r="W211" s="520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4" t="str">
        <f>IFERROR(IF(E211="","",VLOOKUP(W211, 'G-3 Multipliers'!$P$2:$Q$6,2,FALSE)),"")</f>
        <v/>
      </c>
      <c r="Y211" s="197"/>
      <c r="Z211" s="499" t="str">
        <f>IF(Y211="","",IF(VLOOKUP(Y211,'G-3 Multipliers'!$S$3:$T$9,2,FALSE)=0,"Spatial Data Missing ⚠",VLOOKUP(Y211,'G-3 Multipliers'!$S$3:$T$9,2,FALSE)))</f>
        <v/>
      </c>
      <c r="AA211" s="545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4" t="str">
        <f>IFERROR(INDEX('G-1 All Habitats'!$AG$3:$AG$15,MATCH(D212,'G-1 All Habitats'!$AF$3:$AF$15,0)),"")</f>
        <v/>
      </c>
      <c r="D212" s="154"/>
      <c r="E212" s="203"/>
      <c r="F212" s="243" t="str">
        <f>IFERROR(INDEX('G-1 All Habitats'!$B$3:$B$129,MATCH(E212,'G-1 All Habitats'!$A$3:$A$129,0)),"")</f>
        <v/>
      </c>
      <c r="G212" s="386"/>
      <c r="H212" s="537" t="str">
        <f>IF(F212="","",VLOOKUP(F212,'G-1 All Habitats'!$B$2:$M$129,10,FALSE))</f>
        <v/>
      </c>
      <c r="I212" s="524" t="str">
        <f>IFERROR(VLOOKUP(H212,'G-1 All Habitats'!$V$3:$W$7,2,FALSE),"")</f>
        <v/>
      </c>
      <c r="J212" s="199"/>
      <c r="K212" s="524" t="str">
        <f>IFERROR(INDEX('G-8 Condition Look up'!$A$3:$H$130,MATCH(F212,'G-8 Condition Look up'!$A$3:$A$130,0),MATCH(J212,'G-8 Condition Look up'!$A$3:$H$3,0)),"")</f>
        <v/>
      </c>
      <c r="L212" s="145"/>
      <c r="M212" s="540" t="str">
        <f>IF(L212="","",IF(VLOOKUP(L212,'G-3 Multipliers'!$L$3:$N$6,2,FALSE)=0,"Spatial Data Missing ⚠",VLOOKUP(L212,'G-3 Multipliers'!$L$3:$N$6,2,FALSE)))</f>
        <v/>
      </c>
      <c r="N212" s="499" t="str">
        <f>IF(L212="","",IF(VLOOKUP(L212,'G-3 Multipliers'!$L$3:$N$6,3,FALSE)=0,"Spatial Data Missing ⚠",VLOOKUP(L212,'G-3 Multipliers'!$L$3:$N$6,3,FALSE)))</f>
        <v/>
      </c>
      <c r="O212" s="498" t="str">
        <f t="shared" si="15"/>
        <v/>
      </c>
      <c r="P212" s="195"/>
      <c r="Q212" s="195"/>
      <c r="R212" s="520" t="str">
        <f t="shared" si="16"/>
        <v/>
      </c>
      <c r="S212" s="544" t="str">
        <f t="shared" si="17"/>
        <v/>
      </c>
      <c r="T212" s="525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19"/>
        <v/>
      </c>
      <c r="W212" s="520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4" t="str">
        <f>IFERROR(IF(E212="","",VLOOKUP(W212, 'G-3 Multipliers'!$P$2:$Q$6,2,FALSE)),"")</f>
        <v/>
      </c>
      <c r="Y212" s="197"/>
      <c r="Z212" s="499" t="str">
        <f>IF(Y212="","",IF(VLOOKUP(Y212,'G-3 Multipliers'!$S$3:$T$9,2,FALSE)=0,"Spatial Data Missing ⚠",VLOOKUP(Y212,'G-3 Multipliers'!$S$3:$T$9,2,FALSE)))</f>
        <v/>
      </c>
      <c r="AA212" s="545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4" t="str">
        <f>IFERROR(INDEX('G-1 All Habitats'!$AG$3:$AG$15,MATCH(D213,'G-1 All Habitats'!$AF$3:$AF$15,0)),"")</f>
        <v/>
      </c>
      <c r="D213" s="154"/>
      <c r="E213" s="203"/>
      <c r="F213" s="243" t="str">
        <f>IFERROR(INDEX('G-1 All Habitats'!$B$3:$B$129,MATCH(E213,'G-1 All Habitats'!$A$3:$A$129,0)),"")</f>
        <v/>
      </c>
      <c r="G213" s="386"/>
      <c r="H213" s="537" t="str">
        <f>IF(F213="","",VLOOKUP(F213,'G-1 All Habitats'!$B$2:$M$129,10,FALSE))</f>
        <v/>
      </c>
      <c r="I213" s="524" t="str">
        <f>IFERROR(VLOOKUP(H213,'G-1 All Habitats'!$V$3:$W$7,2,FALSE),"")</f>
        <v/>
      </c>
      <c r="J213" s="199"/>
      <c r="K213" s="524" t="str">
        <f>IFERROR(INDEX('G-8 Condition Look up'!$A$3:$H$130,MATCH(F213,'G-8 Condition Look up'!$A$3:$A$130,0),MATCH(J213,'G-8 Condition Look up'!$A$3:$H$3,0)),"")</f>
        <v/>
      </c>
      <c r="L213" s="145"/>
      <c r="M213" s="540" t="str">
        <f>IF(L213="","",IF(VLOOKUP(L213,'G-3 Multipliers'!$L$3:$N$6,2,FALSE)=0,"Spatial Data Missing ⚠",VLOOKUP(L213,'G-3 Multipliers'!$L$3:$N$6,2,FALSE)))</f>
        <v/>
      </c>
      <c r="N213" s="499" t="str">
        <f>IF(L213="","",IF(VLOOKUP(L213,'G-3 Multipliers'!$L$3:$N$6,3,FALSE)=0,"Spatial Data Missing ⚠",VLOOKUP(L213,'G-3 Multipliers'!$L$3:$N$6,3,FALSE)))</f>
        <v/>
      </c>
      <c r="O213" s="498" t="str">
        <f t="shared" si="15"/>
        <v/>
      </c>
      <c r="P213" s="195"/>
      <c r="Q213" s="195"/>
      <c r="R213" s="520" t="str">
        <f t="shared" si="16"/>
        <v/>
      </c>
      <c r="S213" s="544" t="str">
        <f t="shared" si="17"/>
        <v/>
      </c>
      <c r="T213" s="525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19"/>
        <v/>
      </c>
      <c r="W213" s="520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4" t="str">
        <f>IFERROR(IF(E213="","",VLOOKUP(W213, 'G-3 Multipliers'!$P$2:$Q$6,2,FALSE)),"")</f>
        <v/>
      </c>
      <c r="Y213" s="197"/>
      <c r="Z213" s="499" t="str">
        <f>IF(Y213="","",IF(VLOOKUP(Y213,'G-3 Multipliers'!$S$3:$T$9,2,FALSE)=0,"Spatial Data Missing ⚠",VLOOKUP(Y213,'G-3 Multipliers'!$S$3:$T$9,2,FALSE)))</f>
        <v/>
      </c>
      <c r="AA213" s="545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4" t="str">
        <f>IFERROR(INDEX('G-1 All Habitats'!$AG$3:$AG$15,MATCH(D214,'G-1 All Habitats'!$AF$3:$AF$15,0)),"")</f>
        <v/>
      </c>
      <c r="D214" s="154"/>
      <c r="E214" s="203"/>
      <c r="F214" s="243" t="str">
        <f>IFERROR(INDEX('G-1 All Habitats'!$B$3:$B$129,MATCH(E214,'G-1 All Habitats'!$A$3:$A$129,0)),"")</f>
        <v/>
      </c>
      <c r="G214" s="386"/>
      <c r="H214" s="537" t="str">
        <f>IF(F214="","",VLOOKUP(F214,'G-1 All Habitats'!$B$2:$M$129,10,FALSE))</f>
        <v/>
      </c>
      <c r="I214" s="524" t="str">
        <f>IFERROR(VLOOKUP(H214,'G-1 All Habitats'!$V$3:$W$7,2,FALSE),"")</f>
        <v/>
      </c>
      <c r="J214" s="199"/>
      <c r="K214" s="524" t="str">
        <f>IFERROR(INDEX('G-8 Condition Look up'!$A$3:$H$130,MATCH(F214,'G-8 Condition Look up'!$A$3:$A$130,0),MATCH(J214,'G-8 Condition Look up'!$A$3:$H$3,0)),"")</f>
        <v/>
      </c>
      <c r="L214" s="145"/>
      <c r="M214" s="540" t="str">
        <f>IF(L214="","",IF(VLOOKUP(L214,'G-3 Multipliers'!$L$3:$N$6,2,FALSE)=0,"Spatial Data Missing ⚠",VLOOKUP(L214,'G-3 Multipliers'!$L$3:$N$6,2,FALSE)))</f>
        <v/>
      </c>
      <c r="N214" s="499" t="str">
        <f>IF(L214="","",IF(VLOOKUP(L214,'G-3 Multipliers'!$L$3:$N$6,3,FALSE)=0,"Spatial Data Missing ⚠",VLOOKUP(L214,'G-3 Multipliers'!$L$3:$N$6,3,FALSE)))</f>
        <v/>
      </c>
      <c r="O214" s="498" t="str">
        <f t="shared" si="15"/>
        <v/>
      </c>
      <c r="P214" s="195"/>
      <c r="Q214" s="195"/>
      <c r="R214" s="520" t="str">
        <f t="shared" si="16"/>
        <v/>
      </c>
      <c r="S214" s="544" t="str">
        <f t="shared" si="17"/>
        <v/>
      </c>
      <c r="T214" s="525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19"/>
        <v/>
      </c>
      <c r="W214" s="520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4" t="str">
        <f>IFERROR(IF(E214="","",VLOOKUP(W214, 'G-3 Multipliers'!$P$2:$Q$6,2,FALSE)),"")</f>
        <v/>
      </c>
      <c r="Y214" s="197"/>
      <c r="Z214" s="499" t="str">
        <f>IF(Y214="","",IF(VLOOKUP(Y214,'G-3 Multipliers'!$S$3:$T$9,2,FALSE)=0,"Spatial Data Missing ⚠",VLOOKUP(Y214,'G-3 Multipliers'!$S$3:$T$9,2,FALSE)))</f>
        <v/>
      </c>
      <c r="AA214" s="545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4" t="str">
        <f>IFERROR(INDEX('G-1 All Habitats'!$AG$3:$AG$15,MATCH(D215,'G-1 All Habitats'!$AF$3:$AF$15,0)),"")</f>
        <v/>
      </c>
      <c r="D215" s="154"/>
      <c r="E215" s="203"/>
      <c r="F215" s="243" t="str">
        <f>IFERROR(INDEX('G-1 All Habitats'!$B$3:$B$129,MATCH(E215,'G-1 All Habitats'!$A$3:$A$129,0)),"")</f>
        <v/>
      </c>
      <c r="G215" s="386"/>
      <c r="H215" s="537" t="str">
        <f>IF(F215="","",VLOOKUP(F215,'G-1 All Habitats'!$B$2:$M$129,10,FALSE))</f>
        <v/>
      </c>
      <c r="I215" s="524" t="str">
        <f>IFERROR(VLOOKUP(H215,'G-1 All Habitats'!$V$3:$W$7,2,FALSE),"")</f>
        <v/>
      </c>
      <c r="J215" s="199"/>
      <c r="K215" s="524" t="str">
        <f>IFERROR(INDEX('G-8 Condition Look up'!$A$3:$H$130,MATCH(F215,'G-8 Condition Look up'!$A$3:$A$130,0),MATCH(J215,'G-8 Condition Look up'!$A$3:$H$3,0)),"")</f>
        <v/>
      </c>
      <c r="L215" s="145"/>
      <c r="M215" s="540" t="str">
        <f>IF(L215="","",IF(VLOOKUP(L215,'G-3 Multipliers'!$L$3:$N$6,2,FALSE)=0,"Spatial Data Missing ⚠",VLOOKUP(L215,'G-3 Multipliers'!$L$3:$N$6,2,FALSE)))</f>
        <v/>
      </c>
      <c r="N215" s="499" t="str">
        <f>IF(L215="","",IF(VLOOKUP(L215,'G-3 Multipliers'!$L$3:$N$6,3,FALSE)=0,"Spatial Data Missing ⚠",VLOOKUP(L215,'G-3 Multipliers'!$L$3:$N$6,3,FALSE)))</f>
        <v/>
      </c>
      <c r="O215" s="498" t="str">
        <f t="shared" si="15"/>
        <v/>
      </c>
      <c r="P215" s="195"/>
      <c r="Q215" s="195"/>
      <c r="R215" s="520" t="str">
        <f t="shared" si="16"/>
        <v/>
      </c>
      <c r="S215" s="544" t="str">
        <f t="shared" si="17"/>
        <v/>
      </c>
      <c r="T215" s="525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19"/>
        <v/>
      </c>
      <c r="W215" s="520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4" t="str">
        <f>IFERROR(IF(E215="","",VLOOKUP(W215, 'G-3 Multipliers'!$P$2:$Q$6,2,FALSE)),"")</f>
        <v/>
      </c>
      <c r="Y215" s="197"/>
      <c r="Z215" s="499" t="str">
        <f>IF(Y215="","",IF(VLOOKUP(Y215,'G-3 Multipliers'!$S$3:$T$9,2,FALSE)=0,"Spatial Data Missing ⚠",VLOOKUP(Y215,'G-3 Multipliers'!$S$3:$T$9,2,FALSE)))</f>
        <v/>
      </c>
      <c r="AA215" s="545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4" t="str">
        <f>IFERROR(INDEX('G-1 All Habitats'!$AG$3:$AG$15,MATCH(D216,'G-1 All Habitats'!$AF$3:$AF$15,0)),"")</f>
        <v/>
      </c>
      <c r="D216" s="154"/>
      <c r="E216" s="203"/>
      <c r="F216" s="243" t="str">
        <f>IFERROR(INDEX('G-1 All Habitats'!$B$3:$B$129,MATCH(E216,'G-1 All Habitats'!$A$3:$A$129,0)),"")</f>
        <v/>
      </c>
      <c r="G216" s="386"/>
      <c r="H216" s="537" t="str">
        <f>IF(F216="","",VLOOKUP(F216,'G-1 All Habitats'!$B$2:$M$129,10,FALSE))</f>
        <v/>
      </c>
      <c r="I216" s="524" t="str">
        <f>IFERROR(VLOOKUP(H216,'G-1 All Habitats'!$V$3:$W$7,2,FALSE),"")</f>
        <v/>
      </c>
      <c r="J216" s="199"/>
      <c r="K216" s="524" t="str">
        <f>IFERROR(INDEX('G-8 Condition Look up'!$A$3:$H$130,MATCH(F216,'G-8 Condition Look up'!$A$3:$A$130,0),MATCH(J216,'G-8 Condition Look up'!$A$3:$H$3,0)),"")</f>
        <v/>
      </c>
      <c r="L216" s="145"/>
      <c r="M216" s="540" t="str">
        <f>IF(L216="","",IF(VLOOKUP(L216,'G-3 Multipliers'!$L$3:$N$6,2,FALSE)=0,"Spatial Data Missing ⚠",VLOOKUP(L216,'G-3 Multipliers'!$L$3:$N$6,2,FALSE)))</f>
        <v/>
      </c>
      <c r="N216" s="499" t="str">
        <f>IF(L216="","",IF(VLOOKUP(L216,'G-3 Multipliers'!$L$3:$N$6,3,FALSE)=0,"Spatial Data Missing ⚠",VLOOKUP(L216,'G-3 Multipliers'!$L$3:$N$6,3,FALSE)))</f>
        <v/>
      </c>
      <c r="O216" s="498" t="str">
        <f t="shared" si="15"/>
        <v/>
      </c>
      <c r="P216" s="195"/>
      <c r="Q216" s="195"/>
      <c r="R216" s="520" t="str">
        <f t="shared" si="16"/>
        <v/>
      </c>
      <c r="S216" s="544" t="str">
        <f t="shared" si="17"/>
        <v/>
      </c>
      <c r="T216" s="525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19"/>
        <v/>
      </c>
      <c r="W216" s="520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4" t="str">
        <f>IFERROR(IF(E216="","",VLOOKUP(W216, 'G-3 Multipliers'!$P$2:$Q$6,2,FALSE)),"")</f>
        <v/>
      </c>
      <c r="Y216" s="197"/>
      <c r="Z216" s="499" t="str">
        <f>IF(Y216="","",IF(VLOOKUP(Y216,'G-3 Multipliers'!$S$3:$T$9,2,FALSE)=0,"Spatial Data Missing ⚠",VLOOKUP(Y216,'G-3 Multipliers'!$S$3:$T$9,2,FALSE)))</f>
        <v/>
      </c>
      <c r="AA216" s="545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4" t="str">
        <f>IFERROR(INDEX('G-1 All Habitats'!$AG$3:$AG$15,MATCH(D217,'G-1 All Habitats'!$AF$3:$AF$15,0)),"")</f>
        <v/>
      </c>
      <c r="D217" s="154"/>
      <c r="E217" s="203"/>
      <c r="F217" s="243" t="str">
        <f>IFERROR(INDEX('G-1 All Habitats'!$B$3:$B$129,MATCH(E217,'G-1 All Habitats'!$A$3:$A$129,0)),"")</f>
        <v/>
      </c>
      <c r="G217" s="386"/>
      <c r="H217" s="537" t="str">
        <f>IF(F217="","",VLOOKUP(F217,'G-1 All Habitats'!$B$2:$M$129,10,FALSE))</f>
        <v/>
      </c>
      <c r="I217" s="524" t="str">
        <f>IFERROR(VLOOKUP(H217,'G-1 All Habitats'!$V$3:$W$7,2,FALSE),"")</f>
        <v/>
      </c>
      <c r="J217" s="199"/>
      <c r="K217" s="524" t="str">
        <f>IFERROR(INDEX('G-8 Condition Look up'!$A$3:$H$130,MATCH(F217,'G-8 Condition Look up'!$A$3:$A$130,0),MATCH(J217,'G-8 Condition Look up'!$A$3:$H$3,0)),"")</f>
        <v/>
      </c>
      <c r="L217" s="145"/>
      <c r="M217" s="540" t="str">
        <f>IF(L217="","",IF(VLOOKUP(L217,'G-3 Multipliers'!$L$3:$N$6,2,FALSE)=0,"Spatial Data Missing ⚠",VLOOKUP(L217,'G-3 Multipliers'!$L$3:$N$6,2,FALSE)))</f>
        <v/>
      </c>
      <c r="N217" s="499" t="str">
        <f>IF(L217="","",IF(VLOOKUP(L217,'G-3 Multipliers'!$L$3:$N$6,3,FALSE)=0,"Spatial Data Missing ⚠",VLOOKUP(L217,'G-3 Multipliers'!$L$3:$N$6,3,FALSE)))</f>
        <v/>
      </c>
      <c r="O217" s="498" t="str">
        <f t="shared" si="15"/>
        <v/>
      </c>
      <c r="P217" s="195"/>
      <c r="Q217" s="195"/>
      <c r="R217" s="520" t="str">
        <f t="shared" si="16"/>
        <v/>
      </c>
      <c r="S217" s="544" t="str">
        <f t="shared" si="17"/>
        <v/>
      </c>
      <c r="T217" s="525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19"/>
        <v/>
      </c>
      <c r="W217" s="520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4" t="str">
        <f>IFERROR(IF(E217="","",VLOOKUP(W217, 'G-3 Multipliers'!$P$2:$Q$6,2,FALSE)),"")</f>
        <v/>
      </c>
      <c r="Y217" s="197"/>
      <c r="Z217" s="499" t="str">
        <f>IF(Y217="","",IF(VLOOKUP(Y217,'G-3 Multipliers'!$S$3:$T$9,2,FALSE)=0,"Spatial Data Missing ⚠",VLOOKUP(Y217,'G-3 Multipliers'!$S$3:$T$9,2,FALSE)))</f>
        <v/>
      </c>
      <c r="AA217" s="545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4" t="str">
        <f>IFERROR(INDEX('G-1 All Habitats'!$AG$3:$AG$15,MATCH(D218,'G-1 All Habitats'!$AF$3:$AF$15,0)),"")</f>
        <v/>
      </c>
      <c r="D218" s="154"/>
      <c r="E218" s="203"/>
      <c r="F218" s="243" t="str">
        <f>IFERROR(INDEX('G-1 All Habitats'!$B$3:$B$129,MATCH(E218,'G-1 All Habitats'!$A$3:$A$129,0)),"")</f>
        <v/>
      </c>
      <c r="G218" s="386"/>
      <c r="H218" s="537" t="str">
        <f>IF(F218="","",VLOOKUP(F218,'G-1 All Habitats'!$B$2:$M$129,10,FALSE))</f>
        <v/>
      </c>
      <c r="I218" s="524" t="str">
        <f>IFERROR(VLOOKUP(H218,'G-1 All Habitats'!$V$3:$W$7,2,FALSE),"")</f>
        <v/>
      </c>
      <c r="J218" s="199"/>
      <c r="K218" s="524" t="str">
        <f>IFERROR(INDEX('G-8 Condition Look up'!$A$3:$H$130,MATCH(F218,'G-8 Condition Look up'!$A$3:$A$130,0),MATCH(J218,'G-8 Condition Look up'!$A$3:$H$3,0)),"")</f>
        <v/>
      </c>
      <c r="L218" s="145"/>
      <c r="M218" s="540" t="str">
        <f>IF(L218="","",IF(VLOOKUP(L218,'G-3 Multipliers'!$L$3:$N$6,2,FALSE)=0,"Spatial Data Missing ⚠",VLOOKUP(L218,'G-3 Multipliers'!$L$3:$N$6,2,FALSE)))</f>
        <v/>
      </c>
      <c r="N218" s="499" t="str">
        <f>IF(L218="","",IF(VLOOKUP(L218,'G-3 Multipliers'!$L$3:$N$6,3,FALSE)=0,"Spatial Data Missing ⚠",VLOOKUP(L218,'G-3 Multipliers'!$L$3:$N$6,3,FALSE)))</f>
        <v/>
      </c>
      <c r="O218" s="498" t="str">
        <f t="shared" si="15"/>
        <v/>
      </c>
      <c r="P218" s="195"/>
      <c r="Q218" s="195"/>
      <c r="R218" s="520" t="str">
        <f t="shared" si="16"/>
        <v/>
      </c>
      <c r="S218" s="544" t="str">
        <f t="shared" si="17"/>
        <v/>
      </c>
      <c r="T218" s="525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19"/>
        <v/>
      </c>
      <c r="W218" s="520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4" t="str">
        <f>IFERROR(IF(E218="","",VLOOKUP(W218, 'G-3 Multipliers'!$P$2:$Q$6,2,FALSE)),"")</f>
        <v/>
      </c>
      <c r="Y218" s="197"/>
      <c r="Z218" s="499" t="str">
        <f>IF(Y218="","",IF(VLOOKUP(Y218,'G-3 Multipliers'!$S$3:$T$9,2,FALSE)=0,"Spatial Data Missing ⚠",VLOOKUP(Y218,'G-3 Multipliers'!$S$3:$T$9,2,FALSE)))</f>
        <v/>
      </c>
      <c r="AA218" s="545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4" t="str">
        <f>IFERROR(INDEX('G-1 All Habitats'!$AG$3:$AG$15,MATCH(D219,'G-1 All Habitats'!$AF$3:$AF$15,0)),"")</f>
        <v/>
      </c>
      <c r="D219" s="154"/>
      <c r="E219" s="203"/>
      <c r="F219" s="243" t="str">
        <f>IFERROR(INDEX('G-1 All Habitats'!$B$3:$B$129,MATCH(E219,'G-1 All Habitats'!$A$3:$A$129,0)),"")</f>
        <v/>
      </c>
      <c r="G219" s="386"/>
      <c r="H219" s="537" t="str">
        <f>IF(F219="","",VLOOKUP(F219,'G-1 All Habitats'!$B$2:$M$129,10,FALSE))</f>
        <v/>
      </c>
      <c r="I219" s="524" t="str">
        <f>IFERROR(VLOOKUP(H219,'G-1 All Habitats'!$V$3:$W$7,2,FALSE),"")</f>
        <v/>
      </c>
      <c r="J219" s="199"/>
      <c r="K219" s="524" t="str">
        <f>IFERROR(INDEX('G-8 Condition Look up'!$A$3:$H$130,MATCH(F219,'G-8 Condition Look up'!$A$3:$A$130,0),MATCH(J219,'G-8 Condition Look up'!$A$3:$H$3,0)),"")</f>
        <v/>
      </c>
      <c r="L219" s="145"/>
      <c r="M219" s="540" t="str">
        <f>IF(L219="","",IF(VLOOKUP(L219,'G-3 Multipliers'!$L$3:$N$6,2,FALSE)=0,"Spatial Data Missing ⚠",VLOOKUP(L219,'G-3 Multipliers'!$L$3:$N$6,2,FALSE)))</f>
        <v/>
      </c>
      <c r="N219" s="499" t="str">
        <f>IF(L219="","",IF(VLOOKUP(L219,'G-3 Multipliers'!$L$3:$N$6,3,FALSE)=0,"Spatial Data Missing ⚠",VLOOKUP(L219,'G-3 Multipliers'!$L$3:$N$6,3,FALSE)))</f>
        <v/>
      </c>
      <c r="O219" s="498" t="str">
        <f t="shared" si="15"/>
        <v/>
      </c>
      <c r="P219" s="195"/>
      <c r="Q219" s="195"/>
      <c r="R219" s="520" t="str">
        <f t="shared" si="16"/>
        <v/>
      </c>
      <c r="S219" s="544" t="str">
        <f t="shared" si="17"/>
        <v/>
      </c>
      <c r="T219" s="525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19"/>
        <v/>
      </c>
      <c r="W219" s="520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4" t="str">
        <f>IFERROR(IF(E219="","",VLOOKUP(W219, 'G-3 Multipliers'!$P$2:$Q$6,2,FALSE)),"")</f>
        <v/>
      </c>
      <c r="Y219" s="197"/>
      <c r="Z219" s="499" t="str">
        <f>IF(Y219="","",IF(VLOOKUP(Y219,'G-3 Multipliers'!$S$3:$T$9,2,FALSE)=0,"Spatial Data Missing ⚠",VLOOKUP(Y219,'G-3 Multipliers'!$S$3:$T$9,2,FALSE)))</f>
        <v/>
      </c>
      <c r="AA219" s="545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4" t="str">
        <f>IFERROR(INDEX('G-1 All Habitats'!$AG$3:$AG$15,MATCH(D220,'G-1 All Habitats'!$AF$3:$AF$15,0)),"")</f>
        <v/>
      </c>
      <c r="D220" s="154"/>
      <c r="E220" s="203"/>
      <c r="F220" s="243" t="str">
        <f>IFERROR(INDEX('G-1 All Habitats'!$B$3:$B$129,MATCH(E220,'G-1 All Habitats'!$A$3:$A$129,0)),"")</f>
        <v/>
      </c>
      <c r="G220" s="386"/>
      <c r="H220" s="537" t="str">
        <f>IF(F220="","",VLOOKUP(F220,'G-1 All Habitats'!$B$2:$M$129,10,FALSE))</f>
        <v/>
      </c>
      <c r="I220" s="524" t="str">
        <f>IFERROR(VLOOKUP(H220,'G-1 All Habitats'!$V$3:$W$7,2,FALSE),"")</f>
        <v/>
      </c>
      <c r="J220" s="199"/>
      <c r="K220" s="524" t="str">
        <f>IFERROR(INDEX('G-8 Condition Look up'!$A$3:$H$130,MATCH(F220,'G-8 Condition Look up'!$A$3:$A$130,0),MATCH(J220,'G-8 Condition Look up'!$A$3:$H$3,0)),"")</f>
        <v/>
      </c>
      <c r="L220" s="145"/>
      <c r="M220" s="540" t="str">
        <f>IF(L220="","",IF(VLOOKUP(L220,'G-3 Multipliers'!$L$3:$N$6,2,FALSE)=0,"Spatial Data Missing ⚠",VLOOKUP(L220,'G-3 Multipliers'!$L$3:$N$6,2,FALSE)))</f>
        <v/>
      </c>
      <c r="N220" s="499" t="str">
        <f>IF(L220="","",IF(VLOOKUP(L220,'G-3 Multipliers'!$L$3:$N$6,3,FALSE)=0,"Spatial Data Missing ⚠",VLOOKUP(L220,'G-3 Multipliers'!$L$3:$N$6,3,FALSE)))</f>
        <v/>
      </c>
      <c r="O220" s="498" t="str">
        <f t="shared" si="15"/>
        <v/>
      </c>
      <c r="P220" s="195"/>
      <c r="Q220" s="195"/>
      <c r="R220" s="520" t="str">
        <f t="shared" si="16"/>
        <v/>
      </c>
      <c r="S220" s="544" t="str">
        <f t="shared" si="17"/>
        <v/>
      </c>
      <c r="T220" s="525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19"/>
        <v/>
      </c>
      <c r="W220" s="520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4" t="str">
        <f>IFERROR(IF(E220="","",VLOOKUP(W220, 'G-3 Multipliers'!$P$2:$Q$6,2,FALSE)),"")</f>
        <v/>
      </c>
      <c r="Y220" s="197"/>
      <c r="Z220" s="499" t="str">
        <f>IF(Y220="","",IF(VLOOKUP(Y220,'G-3 Multipliers'!$S$3:$T$9,2,FALSE)=0,"Spatial Data Missing ⚠",VLOOKUP(Y220,'G-3 Multipliers'!$S$3:$T$9,2,FALSE)))</f>
        <v/>
      </c>
      <c r="AA220" s="545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4" t="str">
        <f>IFERROR(INDEX('G-1 All Habitats'!$AG$3:$AG$15,MATCH(D221,'G-1 All Habitats'!$AF$3:$AF$15,0)),"")</f>
        <v/>
      </c>
      <c r="D221" s="154"/>
      <c r="E221" s="203"/>
      <c r="F221" s="243" t="str">
        <f>IFERROR(INDEX('G-1 All Habitats'!$B$3:$B$129,MATCH(E221,'G-1 All Habitats'!$A$3:$A$129,0)),"")</f>
        <v/>
      </c>
      <c r="G221" s="386"/>
      <c r="H221" s="537" t="str">
        <f>IF(F221="","",VLOOKUP(F221,'G-1 All Habitats'!$B$2:$M$129,10,FALSE))</f>
        <v/>
      </c>
      <c r="I221" s="524" t="str">
        <f>IFERROR(VLOOKUP(H221,'G-1 All Habitats'!$V$3:$W$7,2,FALSE),"")</f>
        <v/>
      </c>
      <c r="J221" s="199"/>
      <c r="K221" s="524" t="str">
        <f>IFERROR(INDEX('G-8 Condition Look up'!$A$3:$H$130,MATCH(F221,'G-8 Condition Look up'!$A$3:$A$130,0),MATCH(J221,'G-8 Condition Look up'!$A$3:$H$3,0)),"")</f>
        <v/>
      </c>
      <c r="L221" s="145"/>
      <c r="M221" s="540" t="str">
        <f>IF(L221="","",IF(VLOOKUP(L221,'G-3 Multipliers'!$L$3:$N$6,2,FALSE)=0,"Spatial Data Missing ⚠",VLOOKUP(L221,'G-3 Multipliers'!$L$3:$N$6,2,FALSE)))</f>
        <v/>
      </c>
      <c r="N221" s="499" t="str">
        <f>IF(L221="","",IF(VLOOKUP(L221,'G-3 Multipliers'!$L$3:$N$6,3,FALSE)=0,"Spatial Data Missing ⚠",VLOOKUP(L221,'G-3 Multipliers'!$L$3:$N$6,3,FALSE)))</f>
        <v/>
      </c>
      <c r="O221" s="498" t="str">
        <f t="shared" si="15"/>
        <v/>
      </c>
      <c r="P221" s="195"/>
      <c r="Q221" s="195"/>
      <c r="R221" s="520" t="str">
        <f t="shared" si="16"/>
        <v/>
      </c>
      <c r="S221" s="544" t="str">
        <f t="shared" si="17"/>
        <v/>
      </c>
      <c r="T221" s="525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19"/>
        <v/>
      </c>
      <c r="W221" s="520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4" t="str">
        <f>IFERROR(IF(E221="","",VLOOKUP(W221, 'G-3 Multipliers'!$P$2:$Q$6,2,FALSE)),"")</f>
        <v/>
      </c>
      <c r="Y221" s="197"/>
      <c r="Z221" s="499" t="str">
        <f>IF(Y221="","",IF(VLOOKUP(Y221,'G-3 Multipliers'!$S$3:$T$9,2,FALSE)=0,"Spatial Data Missing ⚠",VLOOKUP(Y221,'G-3 Multipliers'!$S$3:$T$9,2,FALSE)))</f>
        <v/>
      </c>
      <c r="AA221" s="545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4" t="str">
        <f>IFERROR(INDEX('G-1 All Habitats'!$AG$3:$AG$15,MATCH(D222,'G-1 All Habitats'!$AF$3:$AF$15,0)),"")</f>
        <v/>
      </c>
      <c r="D222" s="154"/>
      <c r="E222" s="203"/>
      <c r="F222" s="243" t="str">
        <f>IFERROR(INDEX('G-1 All Habitats'!$B$3:$B$129,MATCH(E222,'G-1 All Habitats'!$A$3:$A$129,0)),"")</f>
        <v/>
      </c>
      <c r="G222" s="386"/>
      <c r="H222" s="537" t="str">
        <f>IF(F222="","",VLOOKUP(F222,'G-1 All Habitats'!$B$2:$M$129,10,FALSE))</f>
        <v/>
      </c>
      <c r="I222" s="524" t="str">
        <f>IFERROR(VLOOKUP(H222,'G-1 All Habitats'!$V$3:$W$7,2,FALSE),"")</f>
        <v/>
      </c>
      <c r="J222" s="199"/>
      <c r="K222" s="524" t="str">
        <f>IFERROR(INDEX('G-8 Condition Look up'!$A$3:$H$130,MATCH(F222,'G-8 Condition Look up'!$A$3:$A$130,0),MATCH(J222,'G-8 Condition Look up'!$A$3:$H$3,0)),"")</f>
        <v/>
      </c>
      <c r="L222" s="145"/>
      <c r="M222" s="540" t="str">
        <f>IF(L222="","",IF(VLOOKUP(L222,'G-3 Multipliers'!$L$3:$N$6,2,FALSE)=0,"Spatial Data Missing ⚠",VLOOKUP(L222,'G-3 Multipliers'!$L$3:$N$6,2,FALSE)))</f>
        <v/>
      </c>
      <c r="N222" s="499" t="str">
        <f>IF(L222="","",IF(VLOOKUP(L222,'G-3 Multipliers'!$L$3:$N$6,3,FALSE)=0,"Spatial Data Missing ⚠",VLOOKUP(L222,'G-3 Multipliers'!$L$3:$N$6,3,FALSE)))</f>
        <v/>
      </c>
      <c r="O222" s="498" t="str">
        <f t="shared" si="15"/>
        <v/>
      </c>
      <c r="P222" s="195"/>
      <c r="Q222" s="195"/>
      <c r="R222" s="520" t="str">
        <f t="shared" si="16"/>
        <v/>
      </c>
      <c r="S222" s="544" t="str">
        <f t="shared" si="17"/>
        <v/>
      </c>
      <c r="T222" s="525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19"/>
        <v/>
      </c>
      <c r="W222" s="520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4" t="str">
        <f>IFERROR(IF(E222="","",VLOOKUP(W222, 'G-3 Multipliers'!$P$2:$Q$6,2,FALSE)),"")</f>
        <v/>
      </c>
      <c r="Y222" s="197"/>
      <c r="Z222" s="499" t="str">
        <f>IF(Y222="","",IF(VLOOKUP(Y222,'G-3 Multipliers'!$S$3:$T$9,2,FALSE)=0,"Spatial Data Missing ⚠",VLOOKUP(Y222,'G-3 Multipliers'!$S$3:$T$9,2,FALSE)))</f>
        <v/>
      </c>
      <c r="AA222" s="545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4" t="str">
        <f>IFERROR(INDEX('G-1 All Habitats'!$AG$3:$AG$15,MATCH(D223,'G-1 All Habitats'!$AF$3:$AF$15,0)),"")</f>
        <v/>
      </c>
      <c r="D223" s="154"/>
      <c r="E223" s="203"/>
      <c r="F223" s="243" t="str">
        <f>IFERROR(INDEX('G-1 All Habitats'!$B$3:$B$129,MATCH(E223,'G-1 All Habitats'!$A$3:$A$129,0)),"")</f>
        <v/>
      </c>
      <c r="G223" s="386"/>
      <c r="H223" s="537" t="str">
        <f>IF(F223="","",VLOOKUP(F223,'G-1 All Habitats'!$B$2:$M$129,10,FALSE))</f>
        <v/>
      </c>
      <c r="I223" s="524" t="str">
        <f>IFERROR(VLOOKUP(H223,'G-1 All Habitats'!$V$3:$W$7,2,FALSE),"")</f>
        <v/>
      </c>
      <c r="J223" s="199"/>
      <c r="K223" s="524" t="str">
        <f>IFERROR(INDEX('G-8 Condition Look up'!$A$3:$H$130,MATCH(F223,'G-8 Condition Look up'!$A$3:$A$130,0),MATCH(J223,'G-8 Condition Look up'!$A$3:$H$3,0)),"")</f>
        <v/>
      </c>
      <c r="L223" s="145"/>
      <c r="M223" s="540" t="str">
        <f>IF(L223="","",IF(VLOOKUP(L223,'G-3 Multipliers'!$L$3:$N$6,2,FALSE)=0,"Spatial Data Missing ⚠",VLOOKUP(L223,'G-3 Multipliers'!$L$3:$N$6,2,FALSE)))</f>
        <v/>
      </c>
      <c r="N223" s="499" t="str">
        <f>IF(L223="","",IF(VLOOKUP(L223,'G-3 Multipliers'!$L$3:$N$6,3,FALSE)=0,"Spatial Data Missing ⚠",VLOOKUP(L223,'G-3 Multipliers'!$L$3:$N$6,3,FALSE)))</f>
        <v/>
      </c>
      <c r="O223" s="498" t="str">
        <f t="shared" si="15"/>
        <v/>
      </c>
      <c r="P223" s="195"/>
      <c r="Q223" s="195"/>
      <c r="R223" s="520" t="str">
        <f t="shared" si="16"/>
        <v/>
      </c>
      <c r="S223" s="544" t="str">
        <f t="shared" si="17"/>
        <v/>
      </c>
      <c r="T223" s="525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19"/>
        <v/>
      </c>
      <c r="W223" s="520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4" t="str">
        <f>IFERROR(IF(E223="","",VLOOKUP(W223, 'G-3 Multipliers'!$P$2:$Q$6,2,FALSE)),"")</f>
        <v/>
      </c>
      <c r="Y223" s="197"/>
      <c r="Z223" s="499" t="str">
        <f>IF(Y223="","",IF(VLOOKUP(Y223,'G-3 Multipliers'!$S$3:$T$9,2,FALSE)=0,"Spatial Data Missing ⚠",VLOOKUP(Y223,'G-3 Multipliers'!$S$3:$T$9,2,FALSE)))</f>
        <v/>
      </c>
      <c r="AA223" s="545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4" t="str">
        <f>IFERROR(INDEX('G-1 All Habitats'!$AG$3:$AG$15,MATCH(D224,'G-1 All Habitats'!$AF$3:$AF$15,0)),"")</f>
        <v/>
      </c>
      <c r="D224" s="154"/>
      <c r="E224" s="203"/>
      <c r="F224" s="243" t="str">
        <f>IFERROR(INDEX('G-1 All Habitats'!$B$3:$B$129,MATCH(E224,'G-1 All Habitats'!$A$3:$A$129,0)),"")</f>
        <v/>
      </c>
      <c r="G224" s="386"/>
      <c r="H224" s="537" t="str">
        <f>IF(F224="","",VLOOKUP(F224,'G-1 All Habitats'!$B$2:$M$129,10,FALSE))</f>
        <v/>
      </c>
      <c r="I224" s="524" t="str">
        <f>IFERROR(VLOOKUP(H224,'G-1 All Habitats'!$V$3:$W$7,2,FALSE),"")</f>
        <v/>
      </c>
      <c r="J224" s="199"/>
      <c r="K224" s="524" t="str">
        <f>IFERROR(INDEX('G-8 Condition Look up'!$A$3:$H$130,MATCH(F224,'G-8 Condition Look up'!$A$3:$A$130,0),MATCH(J224,'G-8 Condition Look up'!$A$3:$H$3,0)),"")</f>
        <v/>
      </c>
      <c r="L224" s="145"/>
      <c r="M224" s="540" t="str">
        <f>IF(L224="","",IF(VLOOKUP(L224,'G-3 Multipliers'!$L$3:$N$6,2,FALSE)=0,"Spatial Data Missing ⚠",VLOOKUP(L224,'G-3 Multipliers'!$L$3:$N$6,2,FALSE)))</f>
        <v/>
      </c>
      <c r="N224" s="499" t="str">
        <f>IF(L224="","",IF(VLOOKUP(L224,'G-3 Multipliers'!$L$3:$N$6,3,FALSE)=0,"Spatial Data Missing ⚠",VLOOKUP(L224,'G-3 Multipliers'!$L$3:$N$6,3,FALSE)))</f>
        <v/>
      </c>
      <c r="O224" s="498" t="str">
        <f t="shared" si="15"/>
        <v/>
      </c>
      <c r="P224" s="195"/>
      <c r="Q224" s="195"/>
      <c r="R224" s="520" t="str">
        <f t="shared" si="16"/>
        <v/>
      </c>
      <c r="S224" s="544" t="str">
        <f t="shared" si="17"/>
        <v/>
      </c>
      <c r="T224" s="525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19"/>
        <v/>
      </c>
      <c r="W224" s="520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4" t="str">
        <f>IFERROR(IF(E224="","",VLOOKUP(W224, 'G-3 Multipliers'!$P$2:$Q$6,2,FALSE)),"")</f>
        <v/>
      </c>
      <c r="Y224" s="197"/>
      <c r="Z224" s="499" t="str">
        <f>IF(Y224="","",IF(VLOOKUP(Y224,'G-3 Multipliers'!$S$3:$T$9,2,FALSE)=0,"Spatial Data Missing ⚠",VLOOKUP(Y224,'G-3 Multipliers'!$S$3:$T$9,2,FALSE)))</f>
        <v/>
      </c>
      <c r="AA224" s="545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4" t="str">
        <f>IFERROR(INDEX('G-1 All Habitats'!$AG$3:$AG$15,MATCH(D225,'G-1 All Habitats'!$AF$3:$AF$15,0)),"")</f>
        <v/>
      </c>
      <c r="D225" s="154"/>
      <c r="E225" s="203"/>
      <c r="F225" s="243" t="str">
        <f>IFERROR(INDEX('G-1 All Habitats'!$B$3:$B$129,MATCH(E225,'G-1 All Habitats'!$A$3:$A$129,0)),"")</f>
        <v/>
      </c>
      <c r="G225" s="386"/>
      <c r="H225" s="537" t="str">
        <f>IF(F225="","",VLOOKUP(F225,'G-1 All Habitats'!$B$2:$M$129,10,FALSE))</f>
        <v/>
      </c>
      <c r="I225" s="524" t="str">
        <f>IFERROR(VLOOKUP(H225,'G-1 All Habitats'!$V$3:$W$7,2,FALSE),"")</f>
        <v/>
      </c>
      <c r="J225" s="199"/>
      <c r="K225" s="524" t="str">
        <f>IFERROR(INDEX('G-8 Condition Look up'!$A$3:$H$130,MATCH(F225,'G-8 Condition Look up'!$A$3:$A$130,0),MATCH(J225,'G-8 Condition Look up'!$A$3:$H$3,0)),"")</f>
        <v/>
      </c>
      <c r="L225" s="145"/>
      <c r="M225" s="540" t="str">
        <f>IF(L225="","",IF(VLOOKUP(L225,'G-3 Multipliers'!$L$3:$N$6,2,FALSE)=0,"Spatial Data Missing ⚠",VLOOKUP(L225,'G-3 Multipliers'!$L$3:$N$6,2,FALSE)))</f>
        <v/>
      </c>
      <c r="N225" s="499" t="str">
        <f>IF(L225="","",IF(VLOOKUP(L225,'G-3 Multipliers'!$L$3:$N$6,3,FALSE)=0,"Spatial Data Missing ⚠",VLOOKUP(L225,'G-3 Multipliers'!$L$3:$N$6,3,FALSE)))</f>
        <v/>
      </c>
      <c r="O225" s="498" t="str">
        <f t="shared" si="15"/>
        <v/>
      </c>
      <c r="P225" s="195"/>
      <c r="Q225" s="195"/>
      <c r="R225" s="520" t="str">
        <f t="shared" si="16"/>
        <v/>
      </c>
      <c r="S225" s="544" t="str">
        <f t="shared" si="17"/>
        <v/>
      </c>
      <c r="T225" s="525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19"/>
        <v/>
      </c>
      <c r="W225" s="520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4" t="str">
        <f>IFERROR(IF(E225="","",VLOOKUP(W225, 'G-3 Multipliers'!$P$2:$Q$6,2,FALSE)),"")</f>
        <v/>
      </c>
      <c r="Y225" s="197"/>
      <c r="Z225" s="499" t="str">
        <f>IF(Y225="","",IF(VLOOKUP(Y225,'G-3 Multipliers'!$S$3:$T$9,2,FALSE)=0,"Spatial Data Missing ⚠",VLOOKUP(Y225,'G-3 Multipliers'!$S$3:$T$9,2,FALSE)))</f>
        <v/>
      </c>
      <c r="AA225" s="545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4" t="str">
        <f>IFERROR(INDEX('G-1 All Habitats'!$AG$3:$AG$15,MATCH(D226,'G-1 All Habitats'!$AF$3:$AF$15,0)),"")</f>
        <v/>
      </c>
      <c r="D226" s="154"/>
      <c r="E226" s="203"/>
      <c r="F226" s="243" t="str">
        <f>IFERROR(INDEX('G-1 All Habitats'!$B$3:$B$129,MATCH(E226,'G-1 All Habitats'!$A$3:$A$129,0)),"")</f>
        <v/>
      </c>
      <c r="G226" s="386"/>
      <c r="H226" s="537" t="str">
        <f>IF(F226="","",VLOOKUP(F226,'G-1 All Habitats'!$B$2:$M$129,10,FALSE))</f>
        <v/>
      </c>
      <c r="I226" s="524" t="str">
        <f>IFERROR(VLOOKUP(H226,'G-1 All Habitats'!$V$3:$W$7,2,FALSE),"")</f>
        <v/>
      </c>
      <c r="J226" s="199"/>
      <c r="K226" s="524" t="str">
        <f>IFERROR(INDEX('G-8 Condition Look up'!$A$3:$H$130,MATCH(F226,'G-8 Condition Look up'!$A$3:$A$130,0),MATCH(J226,'G-8 Condition Look up'!$A$3:$H$3,0)),"")</f>
        <v/>
      </c>
      <c r="L226" s="145"/>
      <c r="M226" s="540" t="str">
        <f>IF(L226="","",IF(VLOOKUP(L226,'G-3 Multipliers'!$L$3:$N$6,2,FALSE)=0,"Spatial Data Missing ⚠",VLOOKUP(L226,'G-3 Multipliers'!$L$3:$N$6,2,FALSE)))</f>
        <v/>
      </c>
      <c r="N226" s="499" t="str">
        <f>IF(L226="","",IF(VLOOKUP(L226,'G-3 Multipliers'!$L$3:$N$6,3,FALSE)=0,"Spatial Data Missing ⚠",VLOOKUP(L226,'G-3 Multipliers'!$L$3:$N$6,3,FALSE)))</f>
        <v/>
      </c>
      <c r="O226" s="498" t="str">
        <f t="shared" si="15"/>
        <v/>
      </c>
      <c r="P226" s="195"/>
      <c r="Q226" s="195"/>
      <c r="R226" s="520" t="str">
        <f t="shared" si="16"/>
        <v/>
      </c>
      <c r="S226" s="544" t="str">
        <f t="shared" si="17"/>
        <v/>
      </c>
      <c r="T226" s="525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19"/>
        <v/>
      </c>
      <c r="W226" s="520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4" t="str">
        <f>IFERROR(IF(E226="","",VLOOKUP(W226, 'G-3 Multipliers'!$P$2:$Q$6,2,FALSE)),"")</f>
        <v/>
      </c>
      <c r="Y226" s="197"/>
      <c r="Z226" s="499" t="str">
        <f>IF(Y226="","",IF(VLOOKUP(Y226,'G-3 Multipliers'!$S$3:$T$9,2,FALSE)=0,"Spatial Data Missing ⚠",VLOOKUP(Y226,'G-3 Multipliers'!$S$3:$T$9,2,FALSE)))</f>
        <v/>
      </c>
      <c r="AA226" s="545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4" t="str">
        <f>IFERROR(INDEX('G-1 All Habitats'!$AG$3:$AG$15,MATCH(D227,'G-1 All Habitats'!$AF$3:$AF$15,0)),"")</f>
        <v/>
      </c>
      <c r="D227" s="154"/>
      <c r="E227" s="203"/>
      <c r="F227" s="243" t="str">
        <f>IFERROR(INDEX('G-1 All Habitats'!$B$3:$B$129,MATCH(E227,'G-1 All Habitats'!$A$3:$A$129,0)),"")</f>
        <v/>
      </c>
      <c r="G227" s="386"/>
      <c r="H227" s="537" t="str">
        <f>IF(F227="","",VLOOKUP(F227,'G-1 All Habitats'!$B$2:$M$129,10,FALSE))</f>
        <v/>
      </c>
      <c r="I227" s="524" t="str">
        <f>IFERROR(VLOOKUP(H227,'G-1 All Habitats'!$V$3:$W$7,2,FALSE),"")</f>
        <v/>
      </c>
      <c r="J227" s="199"/>
      <c r="K227" s="524" t="str">
        <f>IFERROR(INDEX('G-8 Condition Look up'!$A$3:$H$130,MATCH(F227,'G-8 Condition Look up'!$A$3:$A$130,0),MATCH(J227,'G-8 Condition Look up'!$A$3:$H$3,0)),"")</f>
        <v/>
      </c>
      <c r="L227" s="145"/>
      <c r="M227" s="540" t="str">
        <f>IF(L227="","",IF(VLOOKUP(L227,'G-3 Multipliers'!$L$3:$N$6,2,FALSE)=0,"Spatial Data Missing ⚠",VLOOKUP(L227,'G-3 Multipliers'!$L$3:$N$6,2,FALSE)))</f>
        <v/>
      </c>
      <c r="N227" s="499" t="str">
        <f>IF(L227="","",IF(VLOOKUP(L227,'G-3 Multipliers'!$L$3:$N$6,3,FALSE)=0,"Spatial Data Missing ⚠",VLOOKUP(L227,'G-3 Multipliers'!$L$3:$N$6,3,FALSE)))</f>
        <v/>
      </c>
      <c r="O227" s="498" t="str">
        <f t="shared" si="15"/>
        <v/>
      </c>
      <c r="P227" s="195"/>
      <c r="Q227" s="195"/>
      <c r="R227" s="520" t="str">
        <f t="shared" si="16"/>
        <v/>
      </c>
      <c r="S227" s="544" t="str">
        <f t="shared" si="17"/>
        <v/>
      </c>
      <c r="T227" s="525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19"/>
        <v/>
      </c>
      <c r="W227" s="520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4" t="str">
        <f>IFERROR(IF(E227="","",VLOOKUP(W227, 'G-3 Multipliers'!$P$2:$Q$6,2,FALSE)),"")</f>
        <v/>
      </c>
      <c r="Y227" s="197"/>
      <c r="Z227" s="499" t="str">
        <f>IF(Y227="","",IF(VLOOKUP(Y227,'G-3 Multipliers'!$S$3:$T$9,2,FALSE)=0,"Spatial Data Missing ⚠",VLOOKUP(Y227,'G-3 Multipliers'!$S$3:$T$9,2,FALSE)))</f>
        <v/>
      </c>
      <c r="AA227" s="545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4" t="str">
        <f>IFERROR(INDEX('G-1 All Habitats'!$AG$3:$AG$15,MATCH(D228,'G-1 All Habitats'!$AF$3:$AF$15,0)),"")</f>
        <v/>
      </c>
      <c r="D228" s="154"/>
      <c r="E228" s="203"/>
      <c r="F228" s="243" t="str">
        <f>IFERROR(INDEX('G-1 All Habitats'!$B$3:$B$129,MATCH(E228,'G-1 All Habitats'!$A$3:$A$129,0)),"")</f>
        <v/>
      </c>
      <c r="G228" s="386"/>
      <c r="H228" s="537" t="str">
        <f>IF(F228="","",VLOOKUP(F228,'G-1 All Habitats'!$B$2:$M$129,10,FALSE))</f>
        <v/>
      </c>
      <c r="I228" s="524" t="str">
        <f>IFERROR(VLOOKUP(H228,'G-1 All Habitats'!$V$3:$W$7,2,FALSE),"")</f>
        <v/>
      </c>
      <c r="J228" s="199"/>
      <c r="K228" s="524" t="str">
        <f>IFERROR(INDEX('G-8 Condition Look up'!$A$3:$H$130,MATCH(F228,'G-8 Condition Look up'!$A$3:$A$130,0),MATCH(J228,'G-8 Condition Look up'!$A$3:$H$3,0)),"")</f>
        <v/>
      </c>
      <c r="L228" s="145"/>
      <c r="M228" s="540" t="str">
        <f>IF(L228="","",IF(VLOOKUP(L228,'G-3 Multipliers'!$L$3:$N$6,2,FALSE)=0,"Spatial Data Missing ⚠",VLOOKUP(L228,'G-3 Multipliers'!$L$3:$N$6,2,FALSE)))</f>
        <v/>
      </c>
      <c r="N228" s="499" t="str">
        <f>IF(L228="","",IF(VLOOKUP(L228,'G-3 Multipliers'!$L$3:$N$6,3,FALSE)=0,"Spatial Data Missing ⚠",VLOOKUP(L228,'G-3 Multipliers'!$L$3:$N$6,3,FALSE)))</f>
        <v/>
      </c>
      <c r="O228" s="498" t="str">
        <f t="shared" si="15"/>
        <v/>
      </c>
      <c r="P228" s="195"/>
      <c r="Q228" s="195"/>
      <c r="R228" s="520" t="str">
        <f t="shared" si="16"/>
        <v/>
      </c>
      <c r="S228" s="544" t="str">
        <f t="shared" si="17"/>
        <v/>
      </c>
      <c r="T228" s="525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19"/>
        <v/>
      </c>
      <c r="W228" s="520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4" t="str">
        <f>IFERROR(IF(E228="","",VLOOKUP(W228, 'G-3 Multipliers'!$P$2:$Q$6,2,FALSE)),"")</f>
        <v/>
      </c>
      <c r="Y228" s="197"/>
      <c r="Z228" s="499" t="str">
        <f>IF(Y228="","",IF(VLOOKUP(Y228,'G-3 Multipliers'!$S$3:$T$9,2,FALSE)=0,"Spatial Data Missing ⚠",VLOOKUP(Y228,'G-3 Multipliers'!$S$3:$T$9,2,FALSE)))</f>
        <v/>
      </c>
      <c r="AA228" s="545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4" t="str">
        <f>IFERROR(INDEX('G-1 All Habitats'!$AG$3:$AG$15,MATCH(D229,'G-1 All Habitats'!$AF$3:$AF$15,0)),"")</f>
        <v/>
      </c>
      <c r="D229" s="154"/>
      <c r="E229" s="203"/>
      <c r="F229" s="243" t="str">
        <f>IFERROR(INDEX('G-1 All Habitats'!$B$3:$B$129,MATCH(E229,'G-1 All Habitats'!$A$3:$A$129,0)),"")</f>
        <v/>
      </c>
      <c r="G229" s="386"/>
      <c r="H229" s="537" t="str">
        <f>IF(F229="","",VLOOKUP(F229,'G-1 All Habitats'!$B$2:$M$129,10,FALSE))</f>
        <v/>
      </c>
      <c r="I229" s="524" t="str">
        <f>IFERROR(VLOOKUP(H229,'G-1 All Habitats'!$V$3:$W$7,2,FALSE),"")</f>
        <v/>
      </c>
      <c r="J229" s="199"/>
      <c r="K229" s="524" t="str">
        <f>IFERROR(INDEX('G-8 Condition Look up'!$A$3:$H$130,MATCH(F229,'G-8 Condition Look up'!$A$3:$A$130,0),MATCH(J229,'G-8 Condition Look up'!$A$3:$H$3,0)),"")</f>
        <v/>
      </c>
      <c r="L229" s="145"/>
      <c r="M229" s="540" t="str">
        <f>IF(L229="","",IF(VLOOKUP(L229,'G-3 Multipliers'!$L$3:$N$6,2,FALSE)=0,"Spatial Data Missing ⚠",VLOOKUP(L229,'G-3 Multipliers'!$L$3:$N$6,2,FALSE)))</f>
        <v/>
      </c>
      <c r="N229" s="499" t="str">
        <f>IF(L229="","",IF(VLOOKUP(L229,'G-3 Multipliers'!$L$3:$N$6,3,FALSE)=0,"Spatial Data Missing ⚠",VLOOKUP(L229,'G-3 Multipliers'!$L$3:$N$6,3,FALSE)))</f>
        <v/>
      </c>
      <c r="O229" s="498" t="str">
        <f t="shared" si="15"/>
        <v/>
      </c>
      <c r="P229" s="195"/>
      <c r="Q229" s="195"/>
      <c r="R229" s="520" t="str">
        <f t="shared" si="16"/>
        <v/>
      </c>
      <c r="S229" s="544" t="str">
        <f t="shared" si="17"/>
        <v/>
      </c>
      <c r="T229" s="525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19"/>
        <v/>
      </c>
      <c r="W229" s="520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4" t="str">
        <f>IFERROR(IF(E229="","",VLOOKUP(W229, 'G-3 Multipliers'!$P$2:$Q$6,2,FALSE)),"")</f>
        <v/>
      </c>
      <c r="Y229" s="197"/>
      <c r="Z229" s="499" t="str">
        <f>IF(Y229="","",IF(VLOOKUP(Y229,'G-3 Multipliers'!$S$3:$T$9,2,FALSE)=0,"Spatial Data Missing ⚠",VLOOKUP(Y229,'G-3 Multipliers'!$S$3:$T$9,2,FALSE)))</f>
        <v/>
      </c>
      <c r="AA229" s="545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4" t="str">
        <f>IFERROR(INDEX('G-1 All Habitats'!$AG$3:$AG$15,MATCH(D230,'G-1 All Habitats'!$AF$3:$AF$15,0)),"")</f>
        <v/>
      </c>
      <c r="D230" s="154"/>
      <c r="E230" s="203"/>
      <c r="F230" s="243" t="str">
        <f>IFERROR(INDEX('G-1 All Habitats'!$B$3:$B$129,MATCH(E230,'G-1 All Habitats'!$A$3:$A$129,0)),"")</f>
        <v/>
      </c>
      <c r="G230" s="386"/>
      <c r="H230" s="537" t="str">
        <f>IF(F230="","",VLOOKUP(F230,'G-1 All Habitats'!$B$2:$M$129,10,FALSE))</f>
        <v/>
      </c>
      <c r="I230" s="524" t="str">
        <f>IFERROR(VLOOKUP(H230,'G-1 All Habitats'!$V$3:$W$7,2,FALSE),"")</f>
        <v/>
      </c>
      <c r="J230" s="199"/>
      <c r="K230" s="524" t="str">
        <f>IFERROR(INDEX('G-8 Condition Look up'!$A$3:$H$130,MATCH(F230,'G-8 Condition Look up'!$A$3:$A$130,0),MATCH(J230,'G-8 Condition Look up'!$A$3:$H$3,0)),"")</f>
        <v/>
      </c>
      <c r="L230" s="145"/>
      <c r="M230" s="540" t="str">
        <f>IF(L230="","",IF(VLOOKUP(L230,'G-3 Multipliers'!$L$3:$N$6,2,FALSE)=0,"Spatial Data Missing ⚠",VLOOKUP(L230,'G-3 Multipliers'!$L$3:$N$6,2,FALSE)))</f>
        <v/>
      </c>
      <c r="N230" s="499" t="str">
        <f>IF(L230="","",IF(VLOOKUP(L230,'G-3 Multipliers'!$L$3:$N$6,3,FALSE)=0,"Spatial Data Missing ⚠",VLOOKUP(L230,'G-3 Multipliers'!$L$3:$N$6,3,FALSE)))</f>
        <v/>
      </c>
      <c r="O230" s="498" t="str">
        <f t="shared" si="15"/>
        <v/>
      </c>
      <c r="P230" s="195"/>
      <c r="Q230" s="195"/>
      <c r="R230" s="520" t="str">
        <f t="shared" si="16"/>
        <v/>
      </c>
      <c r="S230" s="544" t="str">
        <f t="shared" si="17"/>
        <v/>
      </c>
      <c r="T230" s="525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19"/>
        <v/>
      </c>
      <c r="W230" s="520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4" t="str">
        <f>IFERROR(IF(E230="","",VLOOKUP(W230, 'G-3 Multipliers'!$P$2:$Q$6,2,FALSE)),"")</f>
        <v/>
      </c>
      <c r="Y230" s="197"/>
      <c r="Z230" s="499" t="str">
        <f>IF(Y230="","",IF(VLOOKUP(Y230,'G-3 Multipliers'!$S$3:$T$9,2,FALSE)=0,"Spatial Data Missing ⚠",VLOOKUP(Y230,'G-3 Multipliers'!$S$3:$T$9,2,FALSE)))</f>
        <v/>
      </c>
      <c r="AA230" s="545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4" t="str">
        <f>IFERROR(INDEX('G-1 All Habitats'!$AG$3:$AG$15,MATCH(D231,'G-1 All Habitats'!$AF$3:$AF$15,0)),"")</f>
        <v/>
      </c>
      <c r="D231" s="154"/>
      <c r="E231" s="203"/>
      <c r="F231" s="243" t="str">
        <f>IFERROR(INDEX('G-1 All Habitats'!$B$3:$B$129,MATCH(E231,'G-1 All Habitats'!$A$3:$A$129,0)),"")</f>
        <v/>
      </c>
      <c r="G231" s="386"/>
      <c r="H231" s="537" t="str">
        <f>IF(F231="","",VLOOKUP(F231,'G-1 All Habitats'!$B$2:$M$129,10,FALSE))</f>
        <v/>
      </c>
      <c r="I231" s="524" t="str">
        <f>IFERROR(VLOOKUP(H231,'G-1 All Habitats'!$V$3:$W$7,2,FALSE),"")</f>
        <v/>
      </c>
      <c r="J231" s="199"/>
      <c r="K231" s="524" t="str">
        <f>IFERROR(INDEX('G-8 Condition Look up'!$A$3:$H$130,MATCH(F231,'G-8 Condition Look up'!$A$3:$A$130,0),MATCH(J231,'G-8 Condition Look up'!$A$3:$H$3,0)),"")</f>
        <v/>
      </c>
      <c r="L231" s="145"/>
      <c r="M231" s="540" t="str">
        <f>IF(L231="","",IF(VLOOKUP(L231,'G-3 Multipliers'!$L$3:$N$6,2,FALSE)=0,"Spatial Data Missing ⚠",VLOOKUP(L231,'G-3 Multipliers'!$L$3:$N$6,2,FALSE)))</f>
        <v/>
      </c>
      <c r="N231" s="499" t="str">
        <f>IF(L231="","",IF(VLOOKUP(L231,'G-3 Multipliers'!$L$3:$N$6,3,FALSE)=0,"Spatial Data Missing ⚠",VLOOKUP(L231,'G-3 Multipliers'!$L$3:$N$6,3,FALSE)))</f>
        <v/>
      </c>
      <c r="O231" s="498" t="str">
        <f t="shared" si="15"/>
        <v/>
      </c>
      <c r="P231" s="195"/>
      <c r="Q231" s="195"/>
      <c r="R231" s="520" t="str">
        <f t="shared" si="16"/>
        <v/>
      </c>
      <c r="S231" s="544" t="str">
        <f t="shared" si="17"/>
        <v/>
      </c>
      <c r="T231" s="525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19"/>
        <v/>
      </c>
      <c r="W231" s="520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4" t="str">
        <f>IFERROR(IF(E231="","",VLOOKUP(W231, 'G-3 Multipliers'!$P$2:$Q$6,2,FALSE)),"")</f>
        <v/>
      </c>
      <c r="Y231" s="197"/>
      <c r="Z231" s="499" t="str">
        <f>IF(Y231="","",IF(VLOOKUP(Y231,'G-3 Multipliers'!$S$3:$T$9,2,FALSE)=0,"Spatial Data Missing ⚠",VLOOKUP(Y231,'G-3 Multipliers'!$S$3:$T$9,2,FALSE)))</f>
        <v/>
      </c>
      <c r="AA231" s="545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4" t="str">
        <f>IFERROR(INDEX('G-1 All Habitats'!$AG$3:$AG$15,MATCH(D232,'G-1 All Habitats'!$AF$3:$AF$15,0)),"")</f>
        <v/>
      </c>
      <c r="D232" s="154"/>
      <c r="E232" s="203"/>
      <c r="F232" s="243" t="str">
        <f>IFERROR(INDEX('G-1 All Habitats'!$B$3:$B$129,MATCH(E232,'G-1 All Habitats'!$A$3:$A$129,0)),"")</f>
        <v/>
      </c>
      <c r="G232" s="386"/>
      <c r="H232" s="537" t="str">
        <f>IF(F232="","",VLOOKUP(F232,'G-1 All Habitats'!$B$2:$M$129,10,FALSE))</f>
        <v/>
      </c>
      <c r="I232" s="524" t="str">
        <f>IFERROR(VLOOKUP(H232,'G-1 All Habitats'!$V$3:$W$7,2,FALSE),"")</f>
        <v/>
      </c>
      <c r="J232" s="199"/>
      <c r="K232" s="524" t="str">
        <f>IFERROR(INDEX('G-8 Condition Look up'!$A$3:$H$130,MATCH(F232,'G-8 Condition Look up'!$A$3:$A$130,0),MATCH(J232,'G-8 Condition Look up'!$A$3:$H$3,0)),"")</f>
        <v/>
      </c>
      <c r="L232" s="145"/>
      <c r="M232" s="540" t="str">
        <f>IF(L232="","",IF(VLOOKUP(L232,'G-3 Multipliers'!$L$3:$N$6,2,FALSE)=0,"Spatial Data Missing ⚠",VLOOKUP(L232,'G-3 Multipliers'!$L$3:$N$6,2,FALSE)))</f>
        <v/>
      </c>
      <c r="N232" s="499" t="str">
        <f>IF(L232="","",IF(VLOOKUP(L232,'G-3 Multipliers'!$L$3:$N$6,3,FALSE)=0,"Spatial Data Missing ⚠",VLOOKUP(L232,'G-3 Multipliers'!$L$3:$N$6,3,FALSE)))</f>
        <v/>
      </c>
      <c r="O232" s="498" t="str">
        <f t="shared" si="15"/>
        <v/>
      </c>
      <c r="P232" s="195"/>
      <c r="Q232" s="195"/>
      <c r="R232" s="520" t="str">
        <f t="shared" si="16"/>
        <v/>
      </c>
      <c r="S232" s="544" t="str">
        <f t="shared" si="17"/>
        <v/>
      </c>
      <c r="T232" s="525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19"/>
        <v/>
      </c>
      <c r="W232" s="520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4" t="str">
        <f>IFERROR(IF(E232="","",VLOOKUP(W232, 'G-3 Multipliers'!$P$2:$Q$6,2,FALSE)),"")</f>
        <v/>
      </c>
      <c r="Y232" s="197"/>
      <c r="Z232" s="499" t="str">
        <f>IF(Y232="","",IF(VLOOKUP(Y232,'G-3 Multipliers'!$S$3:$T$9,2,FALSE)=0,"Spatial Data Missing ⚠",VLOOKUP(Y232,'G-3 Multipliers'!$S$3:$T$9,2,FALSE)))</f>
        <v/>
      </c>
      <c r="AA232" s="545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4" t="str">
        <f>IFERROR(INDEX('G-1 All Habitats'!$AG$3:$AG$15,MATCH(D233,'G-1 All Habitats'!$AF$3:$AF$15,0)),"")</f>
        <v/>
      </c>
      <c r="D233" s="154"/>
      <c r="E233" s="203"/>
      <c r="F233" s="243" t="str">
        <f>IFERROR(INDEX('G-1 All Habitats'!$B$3:$B$129,MATCH(E233,'G-1 All Habitats'!$A$3:$A$129,0)),"")</f>
        <v/>
      </c>
      <c r="G233" s="386"/>
      <c r="H233" s="537" t="str">
        <f>IF(F233="","",VLOOKUP(F233,'G-1 All Habitats'!$B$2:$M$129,10,FALSE))</f>
        <v/>
      </c>
      <c r="I233" s="524" t="str">
        <f>IFERROR(VLOOKUP(H233,'G-1 All Habitats'!$V$3:$W$7,2,FALSE),"")</f>
        <v/>
      </c>
      <c r="J233" s="199"/>
      <c r="K233" s="524" t="str">
        <f>IFERROR(INDEX('G-8 Condition Look up'!$A$3:$H$130,MATCH(F233,'G-8 Condition Look up'!$A$3:$A$130,0),MATCH(J233,'G-8 Condition Look up'!$A$3:$H$3,0)),"")</f>
        <v/>
      </c>
      <c r="L233" s="145"/>
      <c r="M233" s="540" t="str">
        <f>IF(L233="","",IF(VLOOKUP(L233,'G-3 Multipliers'!$L$3:$N$6,2,FALSE)=0,"Spatial Data Missing ⚠",VLOOKUP(L233,'G-3 Multipliers'!$L$3:$N$6,2,FALSE)))</f>
        <v/>
      </c>
      <c r="N233" s="499" t="str">
        <f>IF(L233="","",IF(VLOOKUP(L233,'G-3 Multipliers'!$L$3:$N$6,3,FALSE)=0,"Spatial Data Missing ⚠",VLOOKUP(L233,'G-3 Multipliers'!$L$3:$N$6,3,FALSE)))</f>
        <v/>
      </c>
      <c r="O233" s="498" t="str">
        <f t="shared" si="15"/>
        <v/>
      </c>
      <c r="P233" s="195"/>
      <c r="Q233" s="195"/>
      <c r="R233" s="520" t="str">
        <f t="shared" si="16"/>
        <v/>
      </c>
      <c r="S233" s="544" t="str">
        <f t="shared" si="17"/>
        <v/>
      </c>
      <c r="T233" s="525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19"/>
        <v/>
      </c>
      <c r="W233" s="520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4" t="str">
        <f>IFERROR(IF(E233="","",VLOOKUP(W233, 'G-3 Multipliers'!$P$2:$Q$6,2,FALSE)),"")</f>
        <v/>
      </c>
      <c r="Y233" s="197"/>
      <c r="Z233" s="499" t="str">
        <f>IF(Y233="","",IF(VLOOKUP(Y233,'G-3 Multipliers'!$S$3:$T$9,2,FALSE)=0,"Spatial Data Missing ⚠",VLOOKUP(Y233,'G-3 Multipliers'!$S$3:$T$9,2,FALSE)))</f>
        <v/>
      </c>
      <c r="AA233" s="545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4" t="str">
        <f>IFERROR(INDEX('G-1 All Habitats'!$AG$3:$AG$15,MATCH(D234,'G-1 All Habitats'!$AF$3:$AF$15,0)),"")</f>
        <v/>
      </c>
      <c r="D234" s="154"/>
      <c r="E234" s="203"/>
      <c r="F234" s="243" t="str">
        <f>IFERROR(INDEX('G-1 All Habitats'!$B$3:$B$129,MATCH(E234,'G-1 All Habitats'!$A$3:$A$129,0)),"")</f>
        <v/>
      </c>
      <c r="G234" s="386"/>
      <c r="H234" s="537" t="str">
        <f>IF(F234="","",VLOOKUP(F234,'G-1 All Habitats'!$B$2:$M$129,10,FALSE))</f>
        <v/>
      </c>
      <c r="I234" s="524" t="str">
        <f>IFERROR(VLOOKUP(H234,'G-1 All Habitats'!$V$3:$W$7,2,FALSE),"")</f>
        <v/>
      </c>
      <c r="J234" s="199"/>
      <c r="K234" s="524" t="str">
        <f>IFERROR(INDEX('G-8 Condition Look up'!$A$3:$H$130,MATCH(F234,'G-8 Condition Look up'!$A$3:$A$130,0),MATCH(J234,'G-8 Condition Look up'!$A$3:$H$3,0)),"")</f>
        <v/>
      </c>
      <c r="L234" s="145"/>
      <c r="M234" s="540" t="str">
        <f>IF(L234="","",IF(VLOOKUP(L234,'G-3 Multipliers'!$L$3:$N$6,2,FALSE)=0,"Spatial Data Missing ⚠",VLOOKUP(L234,'G-3 Multipliers'!$L$3:$N$6,2,FALSE)))</f>
        <v/>
      </c>
      <c r="N234" s="499" t="str">
        <f>IF(L234="","",IF(VLOOKUP(L234,'G-3 Multipliers'!$L$3:$N$6,3,FALSE)=0,"Spatial Data Missing ⚠",VLOOKUP(L234,'G-3 Multipliers'!$L$3:$N$6,3,FALSE)))</f>
        <v/>
      </c>
      <c r="O234" s="498" t="str">
        <f t="shared" si="15"/>
        <v/>
      </c>
      <c r="P234" s="195"/>
      <c r="Q234" s="195"/>
      <c r="R234" s="520" t="str">
        <f t="shared" si="16"/>
        <v/>
      </c>
      <c r="S234" s="544" t="str">
        <f t="shared" si="17"/>
        <v/>
      </c>
      <c r="T234" s="525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19"/>
        <v/>
      </c>
      <c r="W234" s="520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4" t="str">
        <f>IFERROR(IF(E234="","",VLOOKUP(W234, 'G-3 Multipliers'!$P$2:$Q$6,2,FALSE)),"")</f>
        <v/>
      </c>
      <c r="Y234" s="197"/>
      <c r="Z234" s="499" t="str">
        <f>IF(Y234="","",IF(VLOOKUP(Y234,'G-3 Multipliers'!$S$3:$T$9,2,FALSE)=0,"Spatial Data Missing ⚠",VLOOKUP(Y234,'G-3 Multipliers'!$S$3:$T$9,2,FALSE)))</f>
        <v/>
      </c>
      <c r="AA234" s="545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4" t="str">
        <f>IFERROR(INDEX('G-1 All Habitats'!$AG$3:$AG$15,MATCH(D235,'G-1 All Habitats'!$AF$3:$AF$15,0)),"")</f>
        <v/>
      </c>
      <c r="D235" s="154"/>
      <c r="E235" s="203"/>
      <c r="F235" s="243" t="str">
        <f>IFERROR(INDEX('G-1 All Habitats'!$B$3:$B$129,MATCH(E235,'G-1 All Habitats'!$A$3:$A$129,0)),"")</f>
        <v/>
      </c>
      <c r="G235" s="386"/>
      <c r="H235" s="537" t="str">
        <f>IF(F235="","",VLOOKUP(F235,'G-1 All Habitats'!$B$2:$M$129,10,FALSE))</f>
        <v/>
      </c>
      <c r="I235" s="524" t="str">
        <f>IFERROR(VLOOKUP(H235,'G-1 All Habitats'!$V$3:$W$7,2,FALSE),"")</f>
        <v/>
      </c>
      <c r="J235" s="199"/>
      <c r="K235" s="524" t="str">
        <f>IFERROR(INDEX('G-8 Condition Look up'!$A$3:$H$130,MATCH(F235,'G-8 Condition Look up'!$A$3:$A$130,0),MATCH(J235,'G-8 Condition Look up'!$A$3:$H$3,0)),"")</f>
        <v/>
      </c>
      <c r="L235" s="145"/>
      <c r="M235" s="540" t="str">
        <f>IF(L235="","",IF(VLOOKUP(L235,'G-3 Multipliers'!$L$3:$N$6,2,FALSE)=0,"Spatial Data Missing ⚠",VLOOKUP(L235,'G-3 Multipliers'!$L$3:$N$6,2,FALSE)))</f>
        <v/>
      </c>
      <c r="N235" s="499" t="str">
        <f>IF(L235="","",IF(VLOOKUP(L235,'G-3 Multipliers'!$L$3:$N$6,3,FALSE)=0,"Spatial Data Missing ⚠",VLOOKUP(L235,'G-3 Multipliers'!$L$3:$N$6,3,FALSE)))</f>
        <v/>
      </c>
      <c r="O235" s="498" t="str">
        <f t="shared" si="15"/>
        <v/>
      </c>
      <c r="P235" s="195"/>
      <c r="Q235" s="195"/>
      <c r="R235" s="520" t="str">
        <f t="shared" si="16"/>
        <v/>
      </c>
      <c r="S235" s="544" t="str">
        <f t="shared" si="17"/>
        <v/>
      </c>
      <c r="T235" s="525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19"/>
        <v/>
      </c>
      <c r="W235" s="520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4" t="str">
        <f>IFERROR(IF(E235="","",VLOOKUP(W235, 'G-3 Multipliers'!$P$2:$Q$6,2,FALSE)),"")</f>
        <v/>
      </c>
      <c r="Y235" s="197"/>
      <c r="Z235" s="499" t="str">
        <f>IF(Y235="","",IF(VLOOKUP(Y235,'G-3 Multipliers'!$S$3:$T$9,2,FALSE)=0,"Spatial Data Missing ⚠",VLOOKUP(Y235,'G-3 Multipliers'!$S$3:$T$9,2,FALSE)))</f>
        <v/>
      </c>
      <c r="AA235" s="545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4" t="str">
        <f>IFERROR(INDEX('G-1 All Habitats'!$AG$3:$AG$15,MATCH(D236,'G-1 All Habitats'!$AF$3:$AF$15,0)),"")</f>
        <v/>
      </c>
      <c r="D236" s="154"/>
      <c r="E236" s="203"/>
      <c r="F236" s="243" t="str">
        <f>IFERROR(INDEX('G-1 All Habitats'!$B$3:$B$129,MATCH(E236,'G-1 All Habitats'!$A$3:$A$129,0)),"")</f>
        <v/>
      </c>
      <c r="G236" s="386"/>
      <c r="H236" s="537" t="str">
        <f>IF(F236="","",VLOOKUP(F236,'G-1 All Habitats'!$B$2:$M$129,10,FALSE))</f>
        <v/>
      </c>
      <c r="I236" s="524" t="str">
        <f>IFERROR(VLOOKUP(H236,'G-1 All Habitats'!$V$3:$W$7,2,FALSE),"")</f>
        <v/>
      </c>
      <c r="J236" s="199"/>
      <c r="K236" s="524" t="str">
        <f>IFERROR(INDEX('G-8 Condition Look up'!$A$3:$H$130,MATCH(F236,'G-8 Condition Look up'!$A$3:$A$130,0),MATCH(J236,'G-8 Condition Look up'!$A$3:$H$3,0)),"")</f>
        <v/>
      </c>
      <c r="L236" s="145"/>
      <c r="M236" s="540" t="str">
        <f>IF(L236="","",IF(VLOOKUP(L236,'G-3 Multipliers'!$L$3:$N$6,2,FALSE)=0,"Spatial Data Missing ⚠",VLOOKUP(L236,'G-3 Multipliers'!$L$3:$N$6,2,FALSE)))</f>
        <v/>
      </c>
      <c r="N236" s="499" t="str">
        <f>IF(L236="","",IF(VLOOKUP(L236,'G-3 Multipliers'!$L$3:$N$6,3,FALSE)=0,"Spatial Data Missing ⚠",VLOOKUP(L236,'G-3 Multipliers'!$L$3:$N$6,3,FALSE)))</f>
        <v/>
      </c>
      <c r="O236" s="498" t="str">
        <f t="shared" si="15"/>
        <v/>
      </c>
      <c r="P236" s="195"/>
      <c r="Q236" s="195"/>
      <c r="R236" s="520" t="str">
        <f t="shared" si="16"/>
        <v/>
      </c>
      <c r="S236" s="544" t="str">
        <f t="shared" si="17"/>
        <v/>
      </c>
      <c r="T236" s="525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19"/>
        <v/>
      </c>
      <c r="W236" s="520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4" t="str">
        <f>IFERROR(IF(E236="","",VLOOKUP(W236, 'G-3 Multipliers'!$P$2:$Q$6,2,FALSE)),"")</f>
        <v/>
      </c>
      <c r="Y236" s="197"/>
      <c r="Z236" s="499" t="str">
        <f>IF(Y236="","",IF(VLOOKUP(Y236,'G-3 Multipliers'!$S$3:$T$9,2,FALSE)=0,"Spatial Data Missing ⚠",VLOOKUP(Y236,'G-3 Multipliers'!$S$3:$T$9,2,FALSE)))</f>
        <v/>
      </c>
      <c r="AA236" s="545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4" t="str">
        <f>IFERROR(INDEX('G-1 All Habitats'!$AG$3:$AG$15,MATCH(D237,'G-1 All Habitats'!$AF$3:$AF$15,0)),"")</f>
        <v/>
      </c>
      <c r="D237" s="154"/>
      <c r="E237" s="203"/>
      <c r="F237" s="243" t="str">
        <f>IFERROR(INDEX('G-1 All Habitats'!$B$3:$B$129,MATCH(E237,'G-1 All Habitats'!$A$3:$A$129,0)),"")</f>
        <v/>
      </c>
      <c r="G237" s="386"/>
      <c r="H237" s="537" t="str">
        <f>IF(F237="","",VLOOKUP(F237,'G-1 All Habitats'!$B$2:$M$129,10,FALSE))</f>
        <v/>
      </c>
      <c r="I237" s="524" t="str">
        <f>IFERROR(VLOOKUP(H237,'G-1 All Habitats'!$V$3:$W$7,2,FALSE),"")</f>
        <v/>
      </c>
      <c r="J237" s="199"/>
      <c r="K237" s="524" t="str">
        <f>IFERROR(INDEX('G-8 Condition Look up'!$A$3:$H$130,MATCH(F237,'G-8 Condition Look up'!$A$3:$A$130,0),MATCH(J237,'G-8 Condition Look up'!$A$3:$H$3,0)),"")</f>
        <v/>
      </c>
      <c r="L237" s="145"/>
      <c r="M237" s="540" t="str">
        <f>IF(L237="","",IF(VLOOKUP(L237,'G-3 Multipliers'!$L$3:$N$6,2,FALSE)=0,"Spatial Data Missing ⚠",VLOOKUP(L237,'G-3 Multipliers'!$L$3:$N$6,2,FALSE)))</f>
        <v/>
      </c>
      <c r="N237" s="499" t="str">
        <f>IF(L237="","",IF(VLOOKUP(L237,'G-3 Multipliers'!$L$3:$N$6,3,FALSE)=0,"Spatial Data Missing ⚠",VLOOKUP(L237,'G-3 Multipliers'!$L$3:$N$6,3,FALSE)))</f>
        <v/>
      </c>
      <c r="O237" s="498" t="str">
        <f t="shared" si="15"/>
        <v/>
      </c>
      <c r="P237" s="195"/>
      <c r="Q237" s="195"/>
      <c r="R237" s="520" t="str">
        <f t="shared" si="16"/>
        <v/>
      </c>
      <c r="S237" s="544" t="str">
        <f t="shared" si="17"/>
        <v/>
      </c>
      <c r="T237" s="525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19"/>
        <v/>
      </c>
      <c r="W237" s="520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4" t="str">
        <f>IFERROR(IF(E237="","",VLOOKUP(W237, 'G-3 Multipliers'!$P$2:$Q$6,2,FALSE)),"")</f>
        <v/>
      </c>
      <c r="Y237" s="197"/>
      <c r="Z237" s="499" t="str">
        <f>IF(Y237="","",IF(VLOOKUP(Y237,'G-3 Multipliers'!$S$3:$T$9,2,FALSE)=0,"Spatial Data Missing ⚠",VLOOKUP(Y237,'G-3 Multipliers'!$S$3:$T$9,2,FALSE)))</f>
        <v/>
      </c>
      <c r="AA237" s="545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4" t="str">
        <f>IFERROR(INDEX('G-1 All Habitats'!$AG$3:$AG$15,MATCH(D238,'G-1 All Habitats'!$AF$3:$AF$15,0)),"")</f>
        <v/>
      </c>
      <c r="D238" s="154"/>
      <c r="E238" s="203"/>
      <c r="F238" s="243" t="str">
        <f>IFERROR(INDEX('G-1 All Habitats'!$B$3:$B$129,MATCH(E238,'G-1 All Habitats'!$A$3:$A$129,0)),"")</f>
        <v/>
      </c>
      <c r="G238" s="386"/>
      <c r="H238" s="537" t="str">
        <f>IF(F238="","",VLOOKUP(F238,'G-1 All Habitats'!$B$2:$M$129,10,FALSE))</f>
        <v/>
      </c>
      <c r="I238" s="524" t="str">
        <f>IFERROR(VLOOKUP(H238,'G-1 All Habitats'!$V$3:$W$7,2,FALSE),"")</f>
        <v/>
      </c>
      <c r="J238" s="199"/>
      <c r="K238" s="524" t="str">
        <f>IFERROR(INDEX('G-8 Condition Look up'!$A$3:$H$130,MATCH(F238,'G-8 Condition Look up'!$A$3:$A$130,0),MATCH(J238,'G-8 Condition Look up'!$A$3:$H$3,0)),"")</f>
        <v/>
      </c>
      <c r="L238" s="145"/>
      <c r="M238" s="540" t="str">
        <f>IF(L238="","",IF(VLOOKUP(L238,'G-3 Multipliers'!$L$3:$N$6,2,FALSE)=0,"Spatial Data Missing ⚠",VLOOKUP(L238,'G-3 Multipliers'!$L$3:$N$6,2,FALSE)))</f>
        <v/>
      </c>
      <c r="N238" s="499" t="str">
        <f>IF(L238="","",IF(VLOOKUP(L238,'G-3 Multipliers'!$L$3:$N$6,3,FALSE)=0,"Spatial Data Missing ⚠",VLOOKUP(L238,'G-3 Multipliers'!$L$3:$N$6,3,FALSE)))</f>
        <v/>
      </c>
      <c r="O238" s="498" t="str">
        <f t="shared" si="15"/>
        <v/>
      </c>
      <c r="P238" s="195"/>
      <c r="Q238" s="195"/>
      <c r="R238" s="520" t="str">
        <f t="shared" si="16"/>
        <v/>
      </c>
      <c r="S238" s="544" t="str">
        <f t="shared" si="17"/>
        <v/>
      </c>
      <c r="T238" s="525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19"/>
        <v/>
      </c>
      <c r="W238" s="520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4" t="str">
        <f>IFERROR(IF(E238="","",VLOOKUP(W238, 'G-3 Multipliers'!$P$2:$Q$6,2,FALSE)),"")</f>
        <v/>
      </c>
      <c r="Y238" s="197"/>
      <c r="Z238" s="499" t="str">
        <f>IF(Y238="","",IF(VLOOKUP(Y238,'G-3 Multipliers'!$S$3:$T$9,2,FALSE)=0,"Spatial Data Missing ⚠",VLOOKUP(Y238,'G-3 Multipliers'!$S$3:$T$9,2,FALSE)))</f>
        <v/>
      </c>
      <c r="AA238" s="545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4" t="str">
        <f>IFERROR(INDEX('G-1 All Habitats'!$AG$3:$AG$15,MATCH(D239,'G-1 All Habitats'!$AF$3:$AF$15,0)),"")</f>
        <v/>
      </c>
      <c r="D239" s="154"/>
      <c r="E239" s="203"/>
      <c r="F239" s="243" t="str">
        <f>IFERROR(INDEX('G-1 All Habitats'!$B$3:$B$129,MATCH(E239,'G-1 All Habitats'!$A$3:$A$129,0)),"")</f>
        <v/>
      </c>
      <c r="G239" s="386"/>
      <c r="H239" s="537" t="str">
        <f>IF(F239="","",VLOOKUP(F239,'G-1 All Habitats'!$B$2:$M$129,10,FALSE))</f>
        <v/>
      </c>
      <c r="I239" s="524" t="str">
        <f>IFERROR(VLOOKUP(H239,'G-1 All Habitats'!$V$3:$W$7,2,FALSE),"")</f>
        <v/>
      </c>
      <c r="J239" s="199"/>
      <c r="K239" s="524" t="str">
        <f>IFERROR(INDEX('G-8 Condition Look up'!$A$3:$H$130,MATCH(F239,'G-8 Condition Look up'!$A$3:$A$130,0),MATCH(J239,'G-8 Condition Look up'!$A$3:$H$3,0)),"")</f>
        <v/>
      </c>
      <c r="L239" s="145"/>
      <c r="M239" s="540" t="str">
        <f>IF(L239="","",IF(VLOOKUP(L239,'G-3 Multipliers'!$L$3:$N$6,2,FALSE)=0,"Spatial Data Missing ⚠",VLOOKUP(L239,'G-3 Multipliers'!$L$3:$N$6,2,FALSE)))</f>
        <v/>
      </c>
      <c r="N239" s="499" t="str">
        <f>IF(L239="","",IF(VLOOKUP(L239,'G-3 Multipliers'!$L$3:$N$6,3,FALSE)=0,"Spatial Data Missing ⚠",VLOOKUP(L239,'G-3 Multipliers'!$L$3:$N$6,3,FALSE)))</f>
        <v/>
      </c>
      <c r="O239" s="498" t="str">
        <f t="shared" si="15"/>
        <v/>
      </c>
      <c r="P239" s="195"/>
      <c r="Q239" s="195"/>
      <c r="R239" s="520" t="str">
        <f t="shared" si="16"/>
        <v/>
      </c>
      <c r="S239" s="544" t="str">
        <f t="shared" si="17"/>
        <v/>
      </c>
      <c r="T239" s="525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19"/>
        <v/>
      </c>
      <c r="W239" s="520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4" t="str">
        <f>IFERROR(IF(E239="","",VLOOKUP(W239, 'G-3 Multipliers'!$P$2:$Q$6,2,FALSE)),"")</f>
        <v/>
      </c>
      <c r="Y239" s="197"/>
      <c r="Z239" s="499" t="str">
        <f>IF(Y239="","",IF(VLOOKUP(Y239,'G-3 Multipliers'!$S$3:$T$9,2,FALSE)=0,"Spatial Data Missing ⚠",VLOOKUP(Y239,'G-3 Multipliers'!$S$3:$T$9,2,FALSE)))</f>
        <v/>
      </c>
      <c r="AA239" s="545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4" t="str">
        <f>IFERROR(INDEX('G-1 All Habitats'!$AG$3:$AG$15,MATCH(D240,'G-1 All Habitats'!$AF$3:$AF$15,0)),"")</f>
        <v/>
      </c>
      <c r="D240" s="154"/>
      <c r="E240" s="203"/>
      <c r="F240" s="243" t="str">
        <f>IFERROR(INDEX('G-1 All Habitats'!$B$3:$B$129,MATCH(E240,'G-1 All Habitats'!$A$3:$A$129,0)),"")</f>
        <v/>
      </c>
      <c r="G240" s="386"/>
      <c r="H240" s="537" t="str">
        <f>IF(F240="","",VLOOKUP(F240,'G-1 All Habitats'!$B$2:$M$129,10,FALSE))</f>
        <v/>
      </c>
      <c r="I240" s="524" t="str">
        <f>IFERROR(VLOOKUP(H240,'G-1 All Habitats'!$V$3:$W$7,2,FALSE),"")</f>
        <v/>
      </c>
      <c r="J240" s="199"/>
      <c r="K240" s="524" t="str">
        <f>IFERROR(INDEX('G-8 Condition Look up'!$A$3:$H$130,MATCH(F240,'G-8 Condition Look up'!$A$3:$A$130,0),MATCH(J240,'G-8 Condition Look up'!$A$3:$H$3,0)),"")</f>
        <v/>
      </c>
      <c r="L240" s="145"/>
      <c r="M240" s="540" t="str">
        <f>IF(L240="","",IF(VLOOKUP(L240,'G-3 Multipliers'!$L$3:$N$6,2,FALSE)=0,"Spatial Data Missing ⚠",VLOOKUP(L240,'G-3 Multipliers'!$L$3:$N$6,2,FALSE)))</f>
        <v/>
      </c>
      <c r="N240" s="499" t="str">
        <f>IF(L240="","",IF(VLOOKUP(L240,'G-3 Multipliers'!$L$3:$N$6,3,FALSE)=0,"Spatial Data Missing ⚠",VLOOKUP(L240,'G-3 Multipliers'!$L$3:$N$6,3,FALSE)))</f>
        <v/>
      </c>
      <c r="O240" s="498" t="str">
        <f t="shared" si="15"/>
        <v/>
      </c>
      <c r="P240" s="195"/>
      <c r="Q240" s="195"/>
      <c r="R240" s="520" t="str">
        <f t="shared" si="16"/>
        <v/>
      </c>
      <c r="S240" s="544" t="str">
        <f t="shared" si="17"/>
        <v/>
      </c>
      <c r="T240" s="525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19"/>
        <v/>
      </c>
      <c r="W240" s="520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4" t="str">
        <f>IFERROR(IF(E240="","",VLOOKUP(W240, 'G-3 Multipliers'!$P$2:$Q$6,2,FALSE)),"")</f>
        <v/>
      </c>
      <c r="Y240" s="197"/>
      <c r="Z240" s="499" t="str">
        <f>IF(Y240="","",IF(VLOOKUP(Y240,'G-3 Multipliers'!$S$3:$T$9,2,FALSE)=0,"Spatial Data Missing ⚠",VLOOKUP(Y240,'G-3 Multipliers'!$S$3:$T$9,2,FALSE)))</f>
        <v/>
      </c>
      <c r="AA240" s="545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4" t="str">
        <f>IFERROR(INDEX('G-1 All Habitats'!$AG$3:$AG$15,MATCH(D241,'G-1 All Habitats'!$AF$3:$AF$15,0)),"")</f>
        <v/>
      </c>
      <c r="D241" s="154"/>
      <c r="E241" s="203"/>
      <c r="F241" s="243" t="str">
        <f>IFERROR(INDEX('G-1 All Habitats'!$B$3:$B$129,MATCH(E241,'G-1 All Habitats'!$A$3:$A$129,0)),"")</f>
        <v/>
      </c>
      <c r="G241" s="386"/>
      <c r="H241" s="537" t="str">
        <f>IF(F241="","",VLOOKUP(F241,'G-1 All Habitats'!$B$2:$M$129,10,FALSE))</f>
        <v/>
      </c>
      <c r="I241" s="524" t="str">
        <f>IFERROR(VLOOKUP(H241,'G-1 All Habitats'!$V$3:$W$7,2,FALSE),"")</f>
        <v/>
      </c>
      <c r="J241" s="199"/>
      <c r="K241" s="524" t="str">
        <f>IFERROR(INDEX('G-8 Condition Look up'!$A$3:$H$130,MATCH(F241,'G-8 Condition Look up'!$A$3:$A$130,0),MATCH(J241,'G-8 Condition Look up'!$A$3:$H$3,0)),"")</f>
        <v/>
      </c>
      <c r="L241" s="145"/>
      <c r="M241" s="540" t="str">
        <f>IF(L241="","",IF(VLOOKUP(L241,'G-3 Multipliers'!$L$3:$N$6,2,FALSE)=0,"Spatial Data Missing ⚠",VLOOKUP(L241,'G-3 Multipliers'!$L$3:$N$6,2,FALSE)))</f>
        <v/>
      </c>
      <c r="N241" s="499" t="str">
        <f>IF(L241="","",IF(VLOOKUP(L241,'G-3 Multipliers'!$L$3:$N$6,3,FALSE)=0,"Spatial Data Missing ⚠",VLOOKUP(L241,'G-3 Multipliers'!$L$3:$N$6,3,FALSE)))</f>
        <v/>
      </c>
      <c r="O241" s="498" t="str">
        <f t="shared" si="15"/>
        <v/>
      </c>
      <c r="P241" s="195"/>
      <c r="Q241" s="195"/>
      <c r="R241" s="520" t="str">
        <f t="shared" si="16"/>
        <v/>
      </c>
      <c r="S241" s="544" t="str">
        <f t="shared" si="17"/>
        <v/>
      </c>
      <c r="T241" s="525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19"/>
        <v/>
      </c>
      <c r="W241" s="520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4" t="str">
        <f>IFERROR(IF(E241="","",VLOOKUP(W241, 'G-3 Multipliers'!$P$2:$Q$6,2,FALSE)),"")</f>
        <v/>
      </c>
      <c r="Y241" s="197"/>
      <c r="Z241" s="499" t="str">
        <f>IF(Y241="","",IF(VLOOKUP(Y241,'G-3 Multipliers'!$S$3:$T$9,2,FALSE)=0,"Spatial Data Missing ⚠",VLOOKUP(Y241,'G-3 Multipliers'!$S$3:$T$9,2,FALSE)))</f>
        <v/>
      </c>
      <c r="AA241" s="545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4" t="str">
        <f>IFERROR(INDEX('G-1 All Habitats'!$AG$3:$AG$15,MATCH(D242,'G-1 All Habitats'!$AF$3:$AF$15,0)),"")</f>
        <v/>
      </c>
      <c r="D242" s="154"/>
      <c r="E242" s="203"/>
      <c r="F242" s="243" t="str">
        <f>IFERROR(INDEX('G-1 All Habitats'!$B$3:$B$129,MATCH(E242,'G-1 All Habitats'!$A$3:$A$129,0)),"")</f>
        <v/>
      </c>
      <c r="G242" s="386"/>
      <c r="H242" s="537" t="str">
        <f>IF(F242="","",VLOOKUP(F242,'G-1 All Habitats'!$B$2:$M$129,10,FALSE))</f>
        <v/>
      </c>
      <c r="I242" s="524" t="str">
        <f>IFERROR(VLOOKUP(H242,'G-1 All Habitats'!$V$3:$W$7,2,FALSE),"")</f>
        <v/>
      </c>
      <c r="J242" s="199"/>
      <c r="K242" s="524" t="str">
        <f>IFERROR(INDEX('G-8 Condition Look up'!$A$3:$H$130,MATCH(F242,'G-8 Condition Look up'!$A$3:$A$130,0),MATCH(J242,'G-8 Condition Look up'!$A$3:$H$3,0)),"")</f>
        <v/>
      </c>
      <c r="L242" s="145"/>
      <c r="M242" s="540" t="str">
        <f>IF(L242="","",IF(VLOOKUP(L242,'G-3 Multipliers'!$L$3:$N$6,2,FALSE)=0,"Spatial Data Missing ⚠",VLOOKUP(L242,'G-3 Multipliers'!$L$3:$N$6,2,FALSE)))</f>
        <v/>
      </c>
      <c r="N242" s="499" t="str">
        <f>IF(L242="","",IF(VLOOKUP(L242,'G-3 Multipliers'!$L$3:$N$6,3,FALSE)=0,"Spatial Data Missing ⚠",VLOOKUP(L242,'G-3 Multipliers'!$L$3:$N$6,3,FALSE)))</f>
        <v/>
      </c>
      <c r="O242" s="498" t="str">
        <f t="shared" si="15"/>
        <v/>
      </c>
      <c r="P242" s="195"/>
      <c r="Q242" s="195"/>
      <c r="R242" s="520" t="str">
        <f t="shared" si="16"/>
        <v/>
      </c>
      <c r="S242" s="544" t="str">
        <f t="shared" si="17"/>
        <v/>
      </c>
      <c r="T242" s="525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19"/>
        <v/>
      </c>
      <c r="W242" s="520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4" t="str">
        <f>IFERROR(IF(E242="","",VLOOKUP(W242, 'G-3 Multipliers'!$P$2:$Q$6,2,FALSE)),"")</f>
        <v/>
      </c>
      <c r="Y242" s="197"/>
      <c r="Z242" s="499" t="str">
        <f>IF(Y242="","",IF(VLOOKUP(Y242,'G-3 Multipliers'!$S$3:$T$9,2,FALSE)=0,"Spatial Data Missing ⚠",VLOOKUP(Y242,'G-3 Multipliers'!$S$3:$T$9,2,FALSE)))</f>
        <v/>
      </c>
      <c r="AA242" s="545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4" t="str">
        <f>IFERROR(INDEX('G-1 All Habitats'!$AG$3:$AG$15,MATCH(D243,'G-1 All Habitats'!$AF$3:$AF$15,0)),"")</f>
        <v/>
      </c>
      <c r="D243" s="154"/>
      <c r="E243" s="203"/>
      <c r="F243" s="243" t="str">
        <f>IFERROR(INDEX('G-1 All Habitats'!$B$3:$B$129,MATCH(E243,'G-1 All Habitats'!$A$3:$A$129,0)),"")</f>
        <v/>
      </c>
      <c r="G243" s="386"/>
      <c r="H243" s="537" t="str">
        <f>IF(F243="","",VLOOKUP(F243,'G-1 All Habitats'!$B$2:$M$129,10,FALSE))</f>
        <v/>
      </c>
      <c r="I243" s="524" t="str">
        <f>IFERROR(VLOOKUP(H243,'G-1 All Habitats'!$V$3:$W$7,2,FALSE),"")</f>
        <v/>
      </c>
      <c r="J243" s="199"/>
      <c r="K243" s="524" t="str">
        <f>IFERROR(INDEX('G-8 Condition Look up'!$A$3:$H$130,MATCH(F243,'G-8 Condition Look up'!$A$3:$A$130,0),MATCH(J243,'G-8 Condition Look up'!$A$3:$H$3,0)),"")</f>
        <v/>
      </c>
      <c r="L243" s="145"/>
      <c r="M243" s="540" t="str">
        <f>IF(L243="","",IF(VLOOKUP(L243,'G-3 Multipliers'!$L$3:$N$6,2,FALSE)=0,"Spatial Data Missing ⚠",VLOOKUP(L243,'G-3 Multipliers'!$L$3:$N$6,2,FALSE)))</f>
        <v/>
      </c>
      <c r="N243" s="499" t="str">
        <f>IF(L243="","",IF(VLOOKUP(L243,'G-3 Multipliers'!$L$3:$N$6,3,FALSE)=0,"Spatial Data Missing ⚠",VLOOKUP(L243,'G-3 Multipliers'!$L$3:$N$6,3,FALSE)))</f>
        <v/>
      </c>
      <c r="O243" s="498" t="str">
        <f t="shared" si="15"/>
        <v/>
      </c>
      <c r="P243" s="195"/>
      <c r="Q243" s="195"/>
      <c r="R243" s="520" t="str">
        <f t="shared" si="16"/>
        <v/>
      </c>
      <c r="S243" s="544" t="str">
        <f t="shared" si="17"/>
        <v/>
      </c>
      <c r="T243" s="525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19"/>
        <v/>
      </c>
      <c r="W243" s="520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4" t="str">
        <f>IFERROR(IF(E243="","",VLOOKUP(W243, 'G-3 Multipliers'!$P$2:$Q$6,2,FALSE)),"")</f>
        <v/>
      </c>
      <c r="Y243" s="197"/>
      <c r="Z243" s="499" t="str">
        <f>IF(Y243="","",IF(VLOOKUP(Y243,'G-3 Multipliers'!$S$3:$T$9,2,FALSE)=0,"Spatial Data Missing ⚠",VLOOKUP(Y243,'G-3 Multipliers'!$S$3:$T$9,2,FALSE)))</f>
        <v/>
      </c>
      <c r="AA243" s="545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4" t="str">
        <f>IFERROR(INDEX('G-1 All Habitats'!$AG$3:$AG$15,MATCH(D244,'G-1 All Habitats'!$AF$3:$AF$15,0)),"")</f>
        <v/>
      </c>
      <c r="D244" s="154"/>
      <c r="E244" s="203"/>
      <c r="F244" s="243" t="str">
        <f>IFERROR(INDEX('G-1 All Habitats'!$B$3:$B$129,MATCH(E244,'G-1 All Habitats'!$A$3:$A$129,0)),"")</f>
        <v/>
      </c>
      <c r="G244" s="386"/>
      <c r="H244" s="537" t="str">
        <f>IF(F244="","",VLOOKUP(F244,'G-1 All Habitats'!$B$2:$M$129,10,FALSE))</f>
        <v/>
      </c>
      <c r="I244" s="524" t="str">
        <f>IFERROR(VLOOKUP(H244,'G-1 All Habitats'!$V$3:$W$7,2,FALSE),"")</f>
        <v/>
      </c>
      <c r="J244" s="199"/>
      <c r="K244" s="524" t="str">
        <f>IFERROR(INDEX('G-8 Condition Look up'!$A$3:$H$130,MATCH(F244,'G-8 Condition Look up'!$A$3:$A$130,0),MATCH(J244,'G-8 Condition Look up'!$A$3:$H$3,0)),"")</f>
        <v/>
      </c>
      <c r="L244" s="145"/>
      <c r="M244" s="540" t="str">
        <f>IF(L244="","",IF(VLOOKUP(L244,'G-3 Multipliers'!$L$3:$N$6,2,FALSE)=0,"Spatial Data Missing ⚠",VLOOKUP(L244,'G-3 Multipliers'!$L$3:$N$6,2,FALSE)))</f>
        <v/>
      </c>
      <c r="N244" s="499" t="str">
        <f>IF(L244="","",IF(VLOOKUP(L244,'G-3 Multipliers'!$L$3:$N$6,3,FALSE)=0,"Spatial Data Missing ⚠",VLOOKUP(L244,'G-3 Multipliers'!$L$3:$N$6,3,FALSE)))</f>
        <v/>
      </c>
      <c r="O244" s="498" t="str">
        <f t="shared" si="15"/>
        <v/>
      </c>
      <c r="P244" s="195"/>
      <c r="Q244" s="195"/>
      <c r="R244" s="520" t="str">
        <f t="shared" si="16"/>
        <v/>
      </c>
      <c r="S244" s="544" t="str">
        <f t="shared" si="17"/>
        <v/>
      </c>
      <c r="T244" s="525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19"/>
        <v/>
      </c>
      <c r="W244" s="520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4" t="str">
        <f>IFERROR(IF(E244="","",VLOOKUP(W244, 'G-3 Multipliers'!$P$2:$Q$6,2,FALSE)),"")</f>
        <v/>
      </c>
      <c r="Y244" s="197"/>
      <c r="Z244" s="499" t="str">
        <f>IF(Y244="","",IF(VLOOKUP(Y244,'G-3 Multipliers'!$S$3:$T$9,2,FALSE)=0,"Spatial Data Missing ⚠",VLOOKUP(Y244,'G-3 Multipliers'!$S$3:$T$9,2,FALSE)))</f>
        <v/>
      </c>
      <c r="AA244" s="545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4" t="str">
        <f>IFERROR(INDEX('G-1 All Habitats'!$AG$3:$AG$15,MATCH(D245,'G-1 All Habitats'!$AF$3:$AF$15,0)),"")</f>
        <v/>
      </c>
      <c r="D245" s="154"/>
      <c r="E245" s="203"/>
      <c r="F245" s="243" t="str">
        <f>IFERROR(INDEX('G-1 All Habitats'!$B$3:$B$129,MATCH(E245,'G-1 All Habitats'!$A$3:$A$129,0)),"")</f>
        <v/>
      </c>
      <c r="G245" s="386"/>
      <c r="H245" s="537" t="str">
        <f>IF(F245="","",VLOOKUP(F245,'G-1 All Habitats'!$B$2:$M$129,10,FALSE))</f>
        <v/>
      </c>
      <c r="I245" s="524" t="str">
        <f>IFERROR(VLOOKUP(H245,'G-1 All Habitats'!$V$3:$W$7,2,FALSE),"")</f>
        <v/>
      </c>
      <c r="J245" s="199"/>
      <c r="K245" s="524" t="str">
        <f>IFERROR(INDEX('G-8 Condition Look up'!$A$3:$H$130,MATCH(F245,'G-8 Condition Look up'!$A$3:$A$130,0),MATCH(J245,'G-8 Condition Look up'!$A$3:$H$3,0)),"")</f>
        <v/>
      </c>
      <c r="L245" s="145"/>
      <c r="M245" s="540" t="str">
        <f>IF(L245="","",IF(VLOOKUP(L245,'G-3 Multipliers'!$L$3:$N$6,2,FALSE)=0,"Spatial Data Missing ⚠",VLOOKUP(L245,'G-3 Multipliers'!$L$3:$N$6,2,FALSE)))</f>
        <v/>
      </c>
      <c r="N245" s="499" t="str">
        <f>IF(L245="","",IF(VLOOKUP(L245,'G-3 Multipliers'!$L$3:$N$6,3,FALSE)=0,"Spatial Data Missing ⚠",VLOOKUP(L245,'G-3 Multipliers'!$L$3:$N$6,3,FALSE)))</f>
        <v/>
      </c>
      <c r="O245" s="498" t="str">
        <f t="shared" si="15"/>
        <v/>
      </c>
      <c r="P245" s="195"/>
      <c r="Q245" s="195"/>
      <c r="R245" s="520" t="str">
        <f t="shared" si="16"/>
        <v/>
      </c>
      <c r="S245" s="544" t="str">
        <f t="shared" si="17"/>
        <v/>
      </c>
      <c r="T245" s="525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19"/>
        <v/>
      </c>
      <c r="W245" s="520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4" t="str">
        <f>IFERROR(IF(E245="","",VLOOKUP(W245, 'G-3 Multipliers'!$P$2:$Q$6,2,FALSE)),"")</f>
        <v/>
      </c>
      <c r="Y245" s="197"/>
      <c r="Z245" s="499" t="str">
        <f>IF(Y245="","",IF(VLOOKUP(Y245,'G-3 Multipliers'!$S$3:$T$9,2,FALSE)=0,"Spatial Data Missing ⚠",VLOOKUP(Y245,'G-3 Multipliers'!$S$3:$T$9,2,FALSE)))</f>
        <v/>
      </c>
      <c r="AA245" s="545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4" t="str">
        <f>IFERROR(INDEX('G-1 All Habitats'!$AG$3:$AG$15,MATCH(D246,'G-1 All Habitats'!$AF$3:$AF$15,0)),"")</f>
        <v/>
      </c>
      <c r="D246" s="154"/>
      <c r="E246" s="203"/>
      <c r="F246" s="243" t="str">
        <f>IFERROR(INDEX('G-1 All Habitats'!$B$3:$B$129,MATCH(E246,'G-1 All Habitats'!$A$3:$A$129,0)),"")</f>
        <v/>
      </c>
      <c r="G246" s="386"/>
      <c r="H246" s="537" t="str">
        <f>IF(F246="","",VLOOKUP(F246,'G-1 All Habitats'!$B$2:$M$129,10,FALSE))</f>
        <v/>
      </c>
      <c r="I246" s="524" t="str">
        <f>IFERROR(VLOOKUP(H246,'G-1 All Habitats'!$V$3:$W$7,2,FALSE),"")</f>
        <v/>
      </c>
      <c r="J246" s="199"/>
      <c r="K246" s="524" t="str">
        <f>IFERROR(INDEX('G-8 Condition Look up'!$A$3:$H$130,MATCH(F246,'G-8 Condition Look up'!$A$3:$A$130,0),MATCH(J246,'G-8 Condition Look up'!$A$3:$H$3,0)),"")</f>
        <v/>
      </c>
      <c r="L246" s="145"/>
      <c r="M246" s="540" t="str">
        <f>IF(L246="","",IF(VLOOKUP(L246,'G-3 Multipliers'!$L$3:$N$6,2,FALSE)=0,"Spatial Data Missing ⚠",VLOOKUP(L246,'G-3 Multipliers'!$L$3:$N$6,2,FALSE)))</f>
        <v/>
      </c>
      <c r="N246" s="499" t="str">
        <f>IF(L246="","",IF(VLOOKUP(L246,'G-3 Multipliers'!$L$3:$N$6,3,FALSE)=0,"Spatial Data Missing ⚠",VLOOKUP(L246,'G-3 Multipliers'!$L$3:$N$6,3,FALSE)))</f>
        <v/>
      </c>
      <c r="O246" s="498" t="str">
        <f t="shared" si="15"/>
        <v/>
      </c>
      <c r="P246" s="195"/>
      <c r="Q246" s="195"/>
      <c r="R246" s="520" t="str">
        <f t="shared" si="16"/>
        <v/>
      </c>
      <c r="S246" s="544" t="str">
        <f t="shared" si="17"/>
        <v/>
      </c>
      <c r="T246" s="525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19"/>
        <v/>
      </c>
      <c r="W246" s="520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4" t="str">
        <f>IFERROR(IF(E246="","",VLOOKUP(W246, 'G-3 Multipliers'!$P$2:$Q$6,2,FALSE)),"")</f>
        <v/>
      </c>
      <c r="Y246" s="197"/>
      <c r="Z246" s="499" t="str">
        <f>IF(Y246="","",IF(VLOOKUP(Y246,'G-3 Multipliers'!$S$3:$T$9,2,FALSE)=0,"Spatial Data Missing ⚠",VLOOKUP(Y246,'G-3 Multipliers'!$S$3:$T$9,2,FALSE)))</f>
        <v/>
      </c>
      <c r="AA246" s="545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4" t="str">
        <f>IFERROR(INDEX('G-1 All Habitats'!$AG$3:$AG$15,MATCH(D247,'G-1 All Habitats'!$AF$3:$AF$15,0)),"")</f>
        <v/>
      </c>
      <c r="D247" s="154"/>
      <c r="E247" s="203"/>
      <c r="F247" s="243" t="str">
        <f>IFERROR(INDEX('G-1 All Habitats'!$B$3:$B$129,MATCH(E247,'G-1 All Habitats'!$A$3:$A$129,0)),"")</f>
        <v/>
      </c>
      <c r="G247" s="386"/>
      <c r="H247" s="537" t="str">
        <f>IF(F247="","",VLOOKUP(F247,'G-1 All Habitats'!$B$2:$M$129,10,FALSE))</f>
        <v/>
      </c>
      <c r="I247" s="524" t="str">
        <f>IFERROR(VLOOKUP(H247,'G-1 All Habitats'!$V$3:$W$7,2,FALSE),"")</f>
        <v/>
      </c>
      <c r="J247" s="199"/>
      <c r="K247" s="524" t="str">
        <f>IFERROR(INDEX('G-8 Condition Look up'!$A$3:$H$130,MATCH(F247,'G-8 Condition Look up'!$A$3:$A$130,0),MATCH(J247,'G-8 Condition Look up'!$A$3:$H$3,0)),"")</f>
        <v/>
      </c>
      <c r="L247" s="145"/>
      <c r="M247" s="540" t="str">
        <f>IF(L247="","",IF(VLOOKUP(L247,'G-3 Multipliers'!$L$3:$N$6,2,FALSE)=0,"Spatial Data Missing ⚠",VLOOKUP(L247,'G-3 Multipliers'!$L$3:$N$6,2,FALSE)))</f>
        <v/>
      </c>
      <c r="N247" s="499" t="str">
        <f>IF(L247="","",IF(VLOOKUP(L247,'G-3 Multipliers'!$L$3:$N$6,3,FALSE)=0,"Spatial Data Missing ⚠",VLOOKUP(L247,'G-3 Multipliers'!$L$3:$N$6,3,FALSE)))</f>
        <v/>
      </c>
      <c r="O247" s="498" t="str">
        <f t="shared" si="15"/>
        <v/>
      </c>
      <c r="P247" s="195"/>
      <c r="Q247" s="195"/>
      <c r="R247" s="520" t="str">
        <f t="shared" si="16"/>
        <v/>
      </c>
      <c r="S247" s="544" t="str">
        <f t="shared" si="17"/>
        <v/>
      </c>
      <c r="T247" s="525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19"/>
        <v/>
      </c>
      <c r="W247" s="520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4" t="str">
        <f>IFERROR(IF(E247="","",VLOOKUP(W247, 'G-3 Multipliers'!$P$2:$Q$6,2,FALSE)),"")</f>
        <v/>
      </c>
      <c r="Y247" s="197"/>
      <c r="Z247" s="499" t="str">
        <f>IF(Y247="","",IF(VLOOKUP(Y247,'G-3 Multipliers'!$S$3:$T$9,2,FALSE)=0,"Spatial Data Missing ⚠",VLOOKUP(Y247,'G-3 Multipliers'!$S$3:$T$9,2,FALSE)))</f>
        <v/>
      </c>
      <c r="AA247" s="545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4" t="str">
        <f>IFERROR(INDEX('G-1 All Habitats'!$AG$3:$AG$15,MATCH(D248,'G-1 All Habitats'!$AF$3:$AF$15,0)),"")</f>
        <v/>
      </c>
      <c r="D248" s="154"/>
      <c r="E248" s="203"/>
      <c r="F248" s="243" t="str">
        <f>IFERROR(INDEX('G-1 All Habitats'!$B$3:$B$129,MATCH(E248,'G-1 All Habitats'!$A$3:$A$129,0)),"")</f>
        <v/>
      </c>
      <c r="G248" s="386"/>
      <c r="H248" s="537" t="str">
        <f>IF(F248="","",VLOOKUP(F248,'G-1 All Habitats'!$B$2:$M$129,10,FALSE))</f>
        <v/>
      </c>
      <c r="I248" s="524" t="str">
        <f>IFERROR(VLOOKUP(H248,'G-1 All Habitats'!$V$3:$W$7,2,FALSE),"")</f>
        <v/>
      </c>
      <c r="J248" s="199"/>
      <c r="K248" s="524" t="str">
        <f>IFERROR(INDEX('G-8 Condition Look up'!$A$3:$H$130,MATCH(F248,'G-8 Condition Look up'!$A$3:$A$130,0),MATCH(J248,'G-8 Condition Look up'!$A$3:$H$3,0)),"")</f>
        <v/>
      </c>
      <c r="L248" s="145"/>
      <c r="M248" s="540" t="str">
        <f>IF(L248="","",IF(VLOOKUP(L248,'G-3 Multipliers'!$L$3:$N$6,2,FALSE)=0,"Spatial Data Missing ⚠",VLOOKUP(L248,'G-3 Multipliers'!$L$3:$N$6,2,FALSE)))</f>
        <v/>
      </c>
      <c r="N248" s="499" t="str">
        <f>IF(L248="","",IF(VLOOKUP(L248,'G-3 Multipliers'!$L$3:$N$6,3,FALSE)=0,"Spatial Data Missing ⚠",VLOOKUP(L248,'G-3 Multipliers'!$L$3:$N$6,3,FALSE)))</f>
        <v/>
      </c>
      <c r="O248" s="498" t="str">
        <f t="shared" si="15"/>
        <v/>
      </c>
      <c r="P248" s="195"/>
      <c r="Q248" s="195"/>
      <c r="R248" s="520" t="str">
        <f t="shared" si="16"/>
        <v/>
      </c>
      <c r="S248" s="544" t="str">
        <f t="shared" si="17"/>
        <v/>
      </c>
      <c r="T248" s="525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19"/>
        <v/>
      </c>
      <c r="W248" s="520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4" t="str">
        <f>IFERROR(IF(E248="","",VLOOKUP(W248, 'G-3 Multipliers'!$P$2:$Q$6,2,FALSE)),"")</f>
        <v/>
      </c>
      <c r="Y248" s="197"/>
      <c r="Z248" s="499" t="str">
        <f>IF(Y248="","",IF(VLOOKUP(Y248,'G-3 Multipliers'!$S$3:$T$9,2,FALSE)=0,"Spatial Data Missing ⚠",VLOOKUP(Y248,'G-3 Multipliers'!$S$3:$T$9,2,FALSE)))</f>
        <v/>
      </c>
      <c r="AA248" s="545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4" t="str">
        <f>IFERROR(INDEX('G-1 All Habitats'!$AG$3:$AG$15,MATCH(D249,'G-1 All Habitats'!$AF$3:$AF$15,0)),"")</f>
        <v/>
      </c>
      <c r="D249" s="154"/>
      <c r="E249" s="203"/>
      <c r="F249" s="243" t="str">
        <f>IFERROR(INDEX('G-1 All Habitats'!$B$3:$B$129,MATCH(E249,'G-1 All Habitats'!$A$3:$A$129,0)),"")</f>
        <v/>
      </c>
      <c r="G249" s="386"/>
      <c r="H249" s="537" t="str">
        <f>IF(F249="","",VLOOKUP(F249,'G-1 All Habitats'!$B$2:$M$129,10,FALSE))</f>
        <v/>
      </c>
      <c r="I249" s="524" t="str">
        <f>IFERROR(VLOOKUP(H249,'G-1 All Habitats'!$V$3:$W$7,2,FALSE),"")</f>
        <v/>
      </c>
      <c r="J249" s="199"/>
      <c r="K249" s="524" t="str">
        <f>IFERROR(INDEX('G-8 Condition Look up'!$A$3:$H$130,MATCH(F249,'G-8 Condition Look up'!$A$3:$A$130,0),MATCH(J249,'G-8 Condition Look up'!$A$3:$H$3,0)),"")</f>
        <v/>
      </c>
      <c r="L249" s="145"/>
      <c r="M249" s="540" t="str">
        <f>IF(L249="","",IF(VLOOKUP(L249,'G-3 Multipliers'!$L$3:$N$6,2,FALSE)=0,"Spatial Data Missing ⚠",VLOOKUP(L249,'G-3 Multipliers'!$L$3:$N$6,2,FALSE)))</f>
        <v/>
      </c>
      <c r="N249" s="499" t="str">
        <f>IF(L249="","",IF(VLOOKUP(L249,'G-3 Multipliers'!$L$3:$N$6,3,FALSE)=0,"Spatial Data Missing ⚠",VLOOKUP(L249,'G-3 Multipliers'!$L$3:$N$6,3,FALSE)))</f>
        <v/>
      </c>
      <c r="O249" s="498" t="str">
        <f t="shared" si="15"/>
        <v/>
      </c>
      <c r="P249" s="195"/>
      <c r="Q249" s="195"/>
      <c r="R249" s="520" t="str">
        <f t="shared" si="16"/>
        <v/>
      </c>
      <c r="S249" s="544" t="str">
        <f t="shared" si="17"/>
        <v/>
      </c>
      <c r="T249" s="525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19"/>
        <v/>
      </c>
      <c r="W249" s="520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4" t="str">
        <f>IFERROR(IF(E249="","",VLOOKUP(W249, 'G-3 Multipliers'!$P$2:$Q$6,2,FALSE)),"")</f>
        <v/>
      </c>
      <c r="Y249" s="197"/>
      <c r="Z249" s="499" t="str">
        <f>IF(Y249="","",IF(VLOOKUP(Y249,'G-3 Multipliers'!$S$3:$T$9,2,FALSE)=0,"Spatial Data Missing ⚠",VLOOKUP(Y249,'G-3 Multipliers'!$S$3:$T$9,2,FALSE)))</f>
        <v/>
      </c>
      <c r="AA249" s="545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4" t="str">
        <f>IFERROR(INDEX('G-1 All Habitats'!$AG$3:$AG$15,MATCH(D250,'G-1 All Habitats'!$AF$3:$AF$15,0)),"")</f>
        <v/>
      </c>
      <c r="D250" s="154"/>
      <c r="E250" s="203"/>
      <c r="F250" s="243" t="str">
        <f>IFERROR(INDEX('G-1 All Habitats'!$B$3:$B$129,MATCH(E250,'G-1 All Habitats'!$A$3:$A$129,0)),"")</f>
        <v/>
      </c>
      <c r="G250" s="386"/>
      <c r="H250" s="537" t="str">
        <f>IF(F250="","",VLOOKUP(F250,'G-1 All Habitats'!$B$2:$M$129,10,FALSE))</f>
        <v/>
      </c>
      <c r="I250" s="524" t="str">
        <f>IFERROR(VLOOKUP(H250,'G-1 All Habitats'!$V$3:$W$7,2,FALSE),"")</f>
        <v/>
      </c>
      <c r="J250" s="199"/>
      <c r="K250" s="524" t="str">
        <f>IFERROR(INDEX('G-8 Condition Look up'!$A$3:$H$130,MATCH(F250,'G-8 Condition Look up'!$A$3:$A$130,0),MATCH(J250,'G-8 Condition Look up'!$A$3:$H$3,0)),"")</f>
        <v/>
      </c>
      <c r="L250" s="145"/>
      <c r="M250" s="540" t="str">
        <f>IF(L250="","",IF(VLOOKUP(L250,'G-3 Multipliers'!$L$3:$N$6,2,FALSE)=0,"Spatial Data Missing ⚠",VLOOKUP(L250,'G-3 Multipliers'!$L$3:$N$6,2,FALSE)))</f>
        <v/>
      </c>
      <c r="N250" s="499" t="str">
        <f>IF(L250="","",IF(VLOOKUP(L250,'G-3 Multipliers'!$L$3:$N$6,3,FALSE)=0,"Spatial Data Missing ⚠",VLOOKUP(L250,'G-3 Multipliers'!$L$3:$N$6,3,FALSE)))</f>
        <v/>
      </c>
      <c r="O250" s="498" t="str">
        <f t="shared" si="15"/>
        <v/>
      </c>
      <c r="P250" s="195"/>
      <c r="Q250" s="195"/>
      <c r="R250" s="520" t="str">
        <f t="shared" si="16"/>
        <v/>
      </c>
      <c r="S250" s="544" t="str">
        <f t="shared" si="17"/>
        <v/>
      </c>
      <c r="T250" s="525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19"/>
        <v/>
      </c>
      <c r="W250" s="520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4" t="str">
        <f>IFERROR(IF(E250="","",VLOOKUP(W250, 'G-3 Multipliers'!$P$2:$Q$6,2,FALSE)),"")</f>
        <v/>
      </c>
      <c r="Y250" s="197"/>
      <c r="Z250" s="499" t="str">
        <f>IF(Y250="","",IF(VLOOKUP(Y250,'G-3 Multipliers'!$S$3:$T$9,2,FALSE)=0,"Spatial Data Missing ⚠",VLOOKUP(Y250,'G-3 Multipliers'!$S$3:$T$9,2,FALSE)))</f>
        <v/>
      </c>
      <c r="AA250" s="545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4" t="str">
        <f>IFERROR(INDEX('G-1 All Habitats'!$AG$3:$AG$15,MATCH(D251,'G-1 All Habitats'!$AF$3:$AF$15,0)),"")</f>
        <v/>
      </c>
      <c r="D251" s="154"/>
      <c r="E251" s="203"/>
      <c r="F251" s="243" t="str">
        <f>IFERROR(INDEX('G-1 All Habitats'!$B$3:$B$129,MATCH(E251,'G-1 All Habitats'!$A$3:$A$129,0)),"")</f>
        <v/>
      </c>
      <c r="G251" s="386"/>
      <c r="H251" s="537" t="str">
        <f>IF(F251="","",VLOOKUP(F251,'G-1 All Habitats'!$B$2:$M$129,10,FALSE))</f>
        <v/>
      </c>
      <c r="I251" s="524" t="str">
        <f>IFERROR(VLOOKUP(H251,'G-1 All Habitats'!$V$3:$W$7,2,FALSE),"")</f>
        <v/>
      </c>
      <c r="J251" s="199"/>
      <c r="K251" s="524" t="str">
        <f>IFERROR(INDEX('G-8 Condition Look up'!$A$3:$H$130,MATCH(F251,'G-8 Condition Look up'!$A$3:$A$130,0),MATCH(J251,'G-8 Condition Look up'!$A$3:$H$3,0)),"")</f>
        <v/>
      </c>
      <c r="L251" s="145"/>
      <c r="M251" s="540" t="str">
        <f>IF(L251="","",IF(VLOOKUP(L251,'G-3 Multipliers'!$L$3:$N$6,2,FALSE)=0,"Spatial Data Missing ⚠",VLOOKUP(L251,'G-3 Multipliers'!$L$3:$N$6,2,FALSE)))</f>
        <v/>
      </c>
      <c r="N251" s="499" t="str">
        <f>IF(L251="","",IF(VLOOKUP(L251,'G-3 Multipliers'!$L$3:$N$6,3,FALSE)=0,"Spatial Data Missing ⚠",VLOOKUP(L251,'G-3 Multipliers'!$L$3:$N$6,3,FALSE)))</f>
        <v/>
      </c>
      <c r="O251" s="498" t="str">
        <f t="shared" si="15"/>
        <v/>
      </c>
      <c r="P251" s="195"/>
      <c r="Q251" s="195"/>
      <c r="R251" s="520" t="str">
        <f t="shared" si="16"/>
        <v/>
      </c>
      <c r="S251" s="544" t="str">
        <f t="shared" si="17"/>
        <v/>
      </c>
      <c r="T251" s="525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19"/>
        <v/>
      </c>
      <c r="W251" s="520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4" t="str">
        <f>IFERROR(IF(E251="","",VLOOKUP(W251, 'G-3 Multipliers'!$P$2:$Q$6,2,FALSE)),"")</f>
        <v/>
      </c>
      <c r="Y251" s="197"/>
      <c r="Z251" s="499" t="str">
        <f>IF(Y251="","",IF(VLOOKUP(Y251,'G-3 Multipliers'!$S$3:$T$9,2,FALSE)=0,"Spatial Data Missing ⚠",VLOOKUP(Y251,'G-3 Multipliers'!$S$3:$T$9,2,FALSE)))</f>
        <v/>
      </c>
      <c r="AA251" s="545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4" t="str">
        <f>IFERROR(INDEX('G-1 All Habitats'!$AG$3:$AG$15,MATCH(D252,'G-1 All Habitats'!$AF$3:$AF$15,0)),"")</f>
        <v/>
      </c>
      <c r="D252" s="154"/>
      <c r="E252" s="203"/>
      <c r="F252" s="243" t="str">
        <f>IFERROR(INDEX('G-1 All Habitats'!$B$3:$B$129,MATCH(E252,'G-1 All Habitats'!$A$3:$A$129,0)),"")</f>
        <v/>
      </c>
      <c r="G252" s="386"/>
      <c r="H252" s="537" t="str">
        <f>IF(F252="","",VLOOKUP(F252,'G-1 All Habitats'!$B$2:$M$129,10,FALSE))</f>
        <v/>
      </c>
      <c r="I252" s="524" t="str">
        <f>IFERROR(VLOOKUP(H252,'G-1 All Habitats'!$V$3:$W$7,2,FALSE),"")</f>
        <v/>
      </c>
      <c r="J252" s="199"/>
      <c r="K252" s="524" t="str">
        <f>IFERROR(INDEX('G-8 Condition Look up'!$A$3:$H$130,MATCH(F252,'G-8 Condition Look up'!$A$3:$A$130,0),MATCH(J252,'G-8 Condition Look up'!$A$3:$H$3,0)),"")</f>
        <v/>
      </c>
      <c r="L252" s="145"/>
      <c r="M252" s="540" t="str">
        <f>IF(L252="","",IF(VLOOKUP(L252,'G-3 Multipliers'!$L$3:$N$6,2,FALSE)=0,"Spatial Data Missing 'D-3 Off Site Habitat Enhancment'!",VLOOKUP(L252,'G-3 Multipliers'!$L$3:$N$6,2,FALSE)))</f>
        <v/>
      </c>
      <c r="N252" s="499" t="str">
        <f>IF(L252="","",IF(VLOOKUP(L252,'G-3 Multipliers'!$L$3:$N$6,3,FALSE)=0,"Spatial Data Missing ⚠",VLOOKUP(L252,'G-3 Multipliers'!$L$3:$N$6,3,FALSE)))</f>
        <v/>
      </c>
      <c r="O252" s="498" t="str">
        <f t="shared" si="15"/>
        <v/>
      </c>
      <c r="P252" s="195"/>
      <c r="Q252" s="195"/>
      <c r="R252" s="520" t="str">
        <f t="shared" si="16"/>
        <v/>
      </c>
      <c r="S252" s="544" t="str">
        <f t="shared" si="17"/>
        <v/>
      </c>
      <c r="T252" s="525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19"/>
        <v/>
      </c>
      <c r="W252" s="520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4" t="str">
        <f>IFERROR(IF(E252="","",VLOOKUP(W252, 'G-3 Multipliers'!$P$2:$Q$6,2,FALSE)),"")</f>
        <v/>
      </c>
      <c r="Y252" s="197"/>
      <c r="Z252" s="499" t="str">
        <f>IF(Y252="","",IF(VLOOKUP(Y252,'G-3 Multipliers'!$S$3:$T$9,2,FALSE)=0,"Spatial Data Missing ⚠",VLOOKUP(Y252,'G-3 Multipliers'!$S$3:$T$9,2,FALSE)))</f>
        <v/>
      </c>
      <c r="AA252" s="545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4" t="str">
        <f>IFERROR(INDEX('G-1 All Habitats'!$AG$3:$AG$15,MATCH(D253,'G-1 All Habitats'!$AF$3:$AF$15,0)),"")</f>
        <v/>
      </c>
      <c r="D253" s="154"/>
      <c r="E253" s="203"/>
      <c r="F253" s="243" t="str">
        <f>IFERROR(INDEX('G-1 All Habitats'!$B$3:$B$129,MATCH(E253,'G-1 All Habitats'!$A$3:$A$129,0)),"")</f>
        <v/>
      </c>
      <c r="G253" s="386"/>
      <c r="H253" s="537" t="str">
        <f>IF(F253="","",VLOOKUP(F253,'G-1 All Habitats'!$B$2:$M$129,10,FALSE))</f>
        <v/>
      </c>
      <c r="I253" s="524" t="str">
        <f>IFERROR(VLOOKUP(H253,'G-1 All Habitats'!$V$3:$W$7,2,FALSE),"")</f>
        <v/>
      </c>
      <c r="J253" s="199"/>
      <c r="K253" s="524" t="str">
        <f>IFERROR(INDEX('G-8 Condition Look up'!$A$3:$H$130,MATCH(F253,'G-8 Condition Look up'!$A$3:$A$130,0),MATCH(J253,'G-8 Condition Look up'!$A$3:$H$3,0)),"")</f>
        <v/>
      </c>
      <c r="L253" s="145"/>
      <c r="M253" s="540" t="str">
        <f>IF(L253="","",IF(VLOOKUP(L253,'G-3 Multipliers'!$L$3:$N$6,2,FALSE)=0,"Spatial Data Missing ⚠",VLOOKUP(L253,'G-3 Multipliers'!$L$3:$N$6,2,FALSE)))</f>
        <v/>
      </c>
      <c r="N253" s="499" t="str">
        <f>IF(L253="","",IF(VLOOKUP(L253,'G-3 Multipliers'!$L$3:$N$6,3,FALSE)=0,"Spatial Data Missing ⚠",VLOOKUP(L253,'G-3 Multipliers'!$L$3:$N$6,3,FALSE)))</f>
        <v/>
      </c>
      <c r="O253" s="498" t="str">
        <f t="shared" si="15"/>
        <v/>
      </c>
      <c r="P253" s="195"/>
      <c r="Q253" s="195"/>
      <c r="R253" s="520" t="str">
        <f t="shared" si="16"/>
        <v/>
      </c>
      <c r="S253" s="544" t="str">
        <f t="shared" si="17"/>
        <v/>
      </c>
      <c r="T253" s="525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19"/>
        <v/>
      </c>
      <c r="W253" s="520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4" t="str">
        <f>IFERROR(IF(E253="","",VLOOKUP(W253, 'G-3 Multipliers'!$P$2:$Q$6,2,FALSE)),"")</f>
        <v/>
      </c>
      <c r="Y253" s="197"/>
      <c r="Z253" s="499" t="str">
        <f>IF(Y253="","",IF(VLOOKUP(Y253,'G-3 Multipliers'!$S$3:$T$9,2,FALSE)=0,"Spatial Data Missing ⚠",VLOOKUP(Y253,'G-3 Multipliers'!$S$3:$T$9,2,FALSE)))</f>
        <v/>
      </c>
      <c r="AA253" s="545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4" t="str">
        <f>IFERROR(INDEX('G-1 All Habitats'!$AG$3:$AG$15,MATCH(D254,'G-1 All Habitats'!$AF$3:$AF$15,0)),"")</f>
        <v/>
      </c>
      <c r="D254" s="154"/>
      <c r="E254" s="203"/>
      <c r="F254" s="243" t="str">
        <f>IFERROR(INDEX('G-1 All Habitats'!$B$3:$B$129,MATCH(E254,'G-1 All Habitats'!$A$3:$A$129,0)),"")</f>
        <v/>
      </c>
      <c r="G254" s="386"/>
      <c r="H254" s="537" t="str">
        <f>IF(F254="","",VLOOKUP(F254,'G-1 All Habitats'!$B$2:$M$129,10,FALSE))</f>
        <v/>
      </c>
      <c r="I254" s="524" t="str">
        <f>IFERROR(VLOOKUP(H254,'G-1 All Habitats'!$V$3:$W$7,2,FALSE),"")</f>
        <v/>
      </c>
      <c r="J254" s="199"/>
      <c r="K254" s="524" t="str">
        <f>IFERROR(INDEX('G-8 Condition Look up'!$A$3:$H$130,MATCH(F254,'G-8 Condition Look up'!$A$3:$A$130,0),MATCH(J254,'G-8 Condition Look up'!$A$3:$H$3,0)),"")</f>
        <v/>
      </c>
      <c r="L254" s="145"/>
      <c r="M254" s="540" t="str">
        <f>IF(L254="","",IF(VLOOKUP(L254,'G-3 Multipliers'!$L$3:$N$6,2,FALSE)=0,"Spatial Data Missing ⚠",VLOOKUP(L254,'G-3 Multipliers'!$L$3:$N$6,2,FALSE)))</f>
        <v/>
      </c>
      <c r="N254" s="499" t="str">
        <f>IF(L254="","",IF(VLOOKUP(L254,'G-3 Multipliers'!$L$3:$N$6,3,FALSE)=0,"Spatial Data Missing ⚠",VLOOKUP(L254,'G-3 Multipliers'!$L$3:$N$6,3,FALSE)))</f>
        <v/>
      </c>
      <c r="O254" s="498" t="str">
        <f t="shared" si="15"/>
        <v/>
      </c>
      <c r="P254" s="195"/>
      <c r="Q254" s="195"/>
      <c r="R254" s="520" t="str">
        <f t="shared" si="16"/>
        <v/>
      </c>
      <c r="S254" s="544" t="str">
        <f t="shared" si="17"/>
        <v/>
      </c>
      <c r="T254" s="525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19"/>
        <v/>
      </c>
      <c r="W254" s="520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4" t="str">
        <f>IFERROR(IF(E254="","",VLOOKUP(W254, 'G-3 Multipliers'!$P$2:$Q$6,2,FALSE)),"")</f>
        <v/>
      </c>
      <c r="Y254" s="197"/>
      <c r="Z254" s="499" t="str">
        <f>IF(Y254="","",IF(VLOOKUP(Y254,'G-3 Multipliers'!$S$3:$T$9,2,FALSE)=0,"Spatial Data Missing ⚠",VLOOKUP(Y254,'G-3 Multipliers'!$S$3:$T$9,2,FALSE)))</f>
        <v/>
      </c>
      <c r="AA254" s="545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4" t="str">
        <f>IFERROR(INDEX('G-1 All Habitats'!$AG$3:$AG$15,MATCH(D255,'G-1 All Habitats'!$AF$3:$AF$15,0)),"")</f>
        <v/>
      </c>
      <c r="D255" s="154"/>
      <c r="E255" s="203"/>
      <c r="F255" s="243" t="str">
        <f>IFERROR(INDEX('G-1 All Habitats'!$B$3:$B$129,MATCH(E255,'G-1 All Habitats'!$A$3:$A$129,0)),"")</f>
        <v/>
      </c>
      <c r="G255" s="386"/>
      <c r="H255" s="537" t="str">
        <f>IF(F255="","",VLOOKUP(F255,'G-1 All Habitats'!$B$2:$M$129,10,FALSE))</f>
        <v/>
      </c>
      <c r="I255" s="524" t="str">
        <f>IFERROR(VLOOKUP(H255,'G-1 All Habitats'!$V$3:$W$7,2,FALSE),"")</f>
        <v/>
      </c>
      <c r="J255" s="199"/>
      <c r="K255" s="524" t="str">
        <f>IFERROR(INDEX('G-8 Condition Look up'!$A$3:$H$130,MATCH(F255,'G-8 Condition Look up'!$A$3:$A$130,0),MATCH(J255,'G-8 Condition Look up'!$A$3:$H$3,0)),"")</f>
        <v/>
      </c>
      <c r="L255" s="145"/>
      <c r="M255" s="540" t="str">
        <f>IF(L255="","",IF(VLOOKUP(L255,'G-3 Multipliers'!$L$3:$N$6,2,FALSE)=0,"Spatial Data Missing ⚠",VLOOKUP(L255,'G-3 Multipliers'!$L$3:$N$6,2,FALSE)))</f>
        <v/>
      </c>
      <c r="N255" s="499" t="str">
        <f>IF(L255="","",IF(VLOOKUP(L255,'G-3 Multipliers'!$L$3:$N$6,3,FALSE)=0,"Spatial Data Missing ⚠",VLOOKUP(L255,'G-3 Multipliers'!$L$3:$N$6,3,FALSE)))</f>
        <v/>
      </c>
      <c r="O255" s="498" t="str">
        <f t="shared" si="15"/>
        <v/>
      </c>
      <c r="P255" s="195"/>
      <c r="Q255" s="195"/>
      <c r="R255" s="520" t="str">
        <f t="shared" si="16"/>
        <v/>
      </c>
      <c r="S255" s="544" t="str">
        <f t="shared" si="17"/>
        <v/>
      </c>
      <c r="T255" s="525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19"/>
        <v/>
      </c>
      <c r="W255" s="520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4" t="str">
        <f>IFERROR(IF(E255="","",VLOOKUP(W255, 'G-3 Multipliers'!$P$2:$Q$6,2,FALSE)),"")</f>
        <v/>
      </c>
      <c r="Y255" s="197"/>
      <c r="Z255" s="499" t="str">
        <f>IF(Y255="","",IF(VLOOKUP(Y255,'G-3 Multipliers'!$S$3:$T$9,2,FALSE)=0,"Spatial Data Missing ⚠",VLOOKUP(Y255,'G-3 Multipliers'!$S$3:$T$9,2,FALSE)))</f>
        <v/>
      </c>
      <c r="AA255" s="545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4" t="str">
        <f>IFERROR(INDEX('G-1 All Habitats'!$AG$3:$AG$15,MATCH(D256,'G-1 All Habitats'!$AF$3:$AF$15,0)),"")</f>
        <v/>
      </c>
      <c r="D256" s="161"/>
      <c r="E256" s="206"/>
      <c r="F256" s="323" t="str">
        <f>IFERROR(INDEX('G-1 All Habitats'!$B$3:$B$129,MATCH(E256,'G-1 All Habitats'!$A$3:$A$129,0)),"")</f>
        <v/>
      </c>
      <c r="G256" s="387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270"/>
      <c r="K256" s="501" t="str">
        <f>IFERROR(INDEX('G-8 Condition Look up'!$A$3:$H$130,MATCH(F256,'G-8 Condition Look up'!$A$3:$A$130,0),MATCH(J256,'G-8 Condition Look up'!$A$3:$H$3,0)),"")</f>
        <v/>
      </c>
      <c r="L256" s="161"/>
      <c r="M256" s="540" t="str">
        <f>IF(L256="","",IF(VLOOKUP(L256,'G-3 Multipliers'!$L$3:$N$6,2,FALSE)=0,"Spatial Data Missing ⚠",VLOOKUP(L256,'G-3 Multipliers'!$L$3:$N$6,2,FALSE)))</f>
        <v/>
      </c>
      <c r="N256" s="499" t="str">
        <f>IF(L256="","",IF(VLOOKUP(L256,'G-3 Multipliers'!$L$3:$N$6,3,FALSE)=0,"Spatial Data Missing ⚠",VLOOKUP(L256,'G-3 Multipliers'!$L$3:$N$6,3,FALSE)))</f>
        <v/>
      </c>
      <c r="O256" s="498" t="str">
        <f t="shared" si="15"/>
        <v/>
      </c>
      <c r="P256" s="206"/>
      <c r="Q256" s="206"/>
      <c r="R256" s="520" t="str">
        <f t="shared" si="16"/>
        <v/>
      </c>
      <c r="S256" s="544" t="str">
        <f t="shared" si="17"/>
        <v/>
      </c>
      <c r="T256" s="525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19"/>
        <v/>
      </c>
      <c r="W256" s="520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4" t="str">
        <f>IFERROR(IF(E256="","",VLOOKUP(W256, 'G-3 Multipliers'!$P$2:$Q$6,2,FALSE)),"")</f>
        <v/>
      </c>
      <c r="Y256" s="271"/>
      <c r="Z256" s="499" t="str">
        <f>IF(Y256="","",IF(VLOOKUP(Y256,'G-3 Multipliers'!$S$3:$T$9,2,FALSE)=0,"Spatial Data Missing ⚠",VLOOKUP(Y256,'G-3 Multipliers'!$S$3:$T$9,2,FALSE)))</f>
        <v/>
      </c>
      <c r="AA256" s="546" t="str">
        <f t="shared" si="18"/>
        <v/>
      </c>
      <c r="AB256" s="163"/>
      <c r="AC256" s="164"/>
    </row>
    <row r="257" spans="5:27" ht="15" thickBot="1" x14ac:dyDescent="0.25">
      <c r="E257" s="371" t="s">
        <v>284</v>
      </c>
      <c r="F257" s="322" t="s">
        <v>244</v>
      </c>
      <c r="G257" s="543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1" t="s">
        <v>245</v>
      </c>
      <c r="AA257" s="519">
        <f>SUM(AA11:AA256)</f>
        <v>0</v>
      </c>
    </row>
    <row r="258" spans="5:27" ht="15" thickBot="1" x14ac:dyDescent="0.25"/>
    <row r="259" spans="5:27" ht="15" thickBot="1" x14ac:dyDescent="0.25">
      <c r="E259" s="502" t="s">
        <v>246</v>
      </c>
      <c r="F259" s="47"/>
      <c r="G259" s="519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K11:K256">
    <cfRule type="containsText" dxfId="147" priority="28" operator="containsText" text="Not Possible">
      <formula>NOT(ISERROR(SEARCH("Not Possible",K11)))</formula>
    </cfRule>
  </conditionalFormatting>
  <conditionalFormatting sqref="M11:N256">
    <cfRule type="containsText" dxfId="146" priority="23" operator="containsText" text="Spatial ">
      <formula>NOT(ISERROR(SEARCH("Spatial ",M11)))</formula>
    </cfRule>
  </conditionalFormatting>
  <conditionalFormatting sqref="O2 S4 O5">
    <cfRule type="beginsWith" dxfId="145" priority="16" operator="beginsWith" text="Note">
      <formula>LEFT(O2,LEN("Note"))="Note"</formula>
    </cfRule>
  </conditionalFormatting>
  <conditionalFormatting sqref="O5">
    <cfRule type="containsText" dxfId="144" priority="15" operator="containsText" text="Check">
      <formula>NOT(ISERROR(SEARCH("Check",O5)))</formula>
    </cfRule>
  </conditionalFormatting>
  <conditionalFormatting sqref="O11:O256">
    <cfRule type="containsText" dxfId="143" priority="22" operator="containsText" text="30+">
      <formula>NOT(ISERROR(SEARCH("30+",O11)))</formula>
    </cfRule>
  </conditionalFormatting>
  <conditionalFormatting sqref="R12:Z256">
    <cfRule type="containsText" dxfId="142" priority="1" operator="containsText" text="Error">
      <formula>NOT(ISERROR(SEARCH("Error",R12)))</formula>
    </cfRule>
    <cfRule type="containsText" dxfId="141" priority="2" operator="containsText" text="Check">
      <formula>NOT(ISERROR(SEARCH("Check",R12)))</formula>
    </cfRule>
  </conditionalFormatting>
  <conditionalFormatting sqref="R11:AA11">
    <cfRule type="containsText" dxfId="140" priority="11" operator="containsText" text="Error">
      <formula>NOT(ISERROR(SEARCH("Error",R11)))</formula>
    </cfRule>
    <cfRule type="containsText" dxfId="139" priority="13" operator="containsText" text="Check">
      <formula>NOT(ISERROR(SEARCH("Check",R11)))</formula>
    </cfRule>
  </conditionalFormatting>
  <conditionalFormatting sqref="S11:S256">
    <cfRule type="containsText" dxfId="138" priority="14" operator="containsText" text="30+">
      <formula>NOT(ISERROR(SEARCH("30+",S11)))</formula>
    </cfRule>
  </conditionalFormatting>
  <conditionalFormatting sqref="V11:V256">
    <cfRule type="containsText" dxfId="137" priority="12" operator="containsText" text="No - Low Difficulty">
      <formula>NOT(ISERROR(SEARCH("No - Low Difficulty",V11)))</formula>
    </cfRule>
  </conditionalFormatting>
  <conditionalFormatting sqref="Y11:Y256">
    <cfRule type="containsText" dxfId="136" priority="30" operator="containsText" text="Existing Value Not Required">
      <formula>NOT(ISERROR(SEARCH("Existing Value Not Required",Y11)))</formula>
    </cfRule>
    <cfRule type="containsText" dxfId="135" priority="31" operator="containsText" text="Existing Value Required">
      <formula>NOT(ISERROR(SEARCH("Existing Value Required",Y11)))</formula>
    </cfRule>
  </conditionalFormatting>
  <conditionalFormatting sqref="Z11:Z256">
    <cfRule type="containsText" dxfId="134" priority="18" operator="containsText" text="Spatial">
      <formula>NOT(ISERROR(SEARCH("Spatial",Z11)))</formula>
    </cfRule>
  </conditionalFormatting>
  <conditionalFormatting sqref="AA11:AA257">
    <cfRule type="containsText" dxfId="133" priority="19" operator="containsText" text="Check">
      <formula>NOT(ISERROR(SEARCH("Check",AA11)))</formula>
    </cfRule>
    <cfRule type="containsText" dxfId="132" priority="20" operator="containsText" text="Error">
      <formula>NOT(ISERROR(SEARCH("Error",AA11)))</formula>
    </cfRule>
    <cfRule type="containsText" dxfId="131" priority="26" operator="containsText" text="Existing Value Not Required">
      <formula>NOT(ISERROR(SEARCH("Existing Value Not Required",AA11)))</formula>
    </cfRule>
    <cfRule type="containsText" dxfId="130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44" t="str">
        <f>IF(Start!$F$12="","",Start!$F$12)</f>
        <v>Bicester Arc. Overall Biodiversity Strategy</v>
      </c>
      <c r="F2" s="745"/>
      <c r="G2" s="746"/>
      <c r="AD2" s="921" t="str">
        <f>IF(OR(COUNTIF($AD$12:AD257,"*30+*")&gt;0,COUNTIF(AH12:AH257,"*30+*")&gt;0),"Note; Habitat selected has a time to target condition greater than 30 years. Non standard agreement may be required. ⚠","")</f>
        <v/>
      </c>
      <c r="AE2" s="921"/>
      <c r="AF2" s="921"/>
      <c r="AG2" s="921"/>
      <c r="AH2" s="921"/>
      <c r="AI2" s="921"/>
    </row>
    <row r="3" spans="1:44" ht="15.75" customHeight="1" thickBot="1" x14ac:dyDescent="0.25">
      <c r="E3" s="972" t="str">
        <f ca="1">MID(CELL("filename",E1),FIND("]",CELL("filename",E1))+1,256)</f>
        <v>D-3 Off Site Habitat Enhancment</v>
      </c>
      <c r="F3" s="973"/>
      <c r="G3" s="974"/>
      <c r="AD3" s="921"/>
      <c r="AE3" s="921"/>
      <c r="AF3" s="921"/>
      <c r="AG3" s="921"/>
      <c r="AH3" s="921"/>
      <c r="AI3" s="921"/>
    </row>
    <row r="4" spans="1:44" ht="15.75" customHeight="1" thickBot="1" x14ac:dyDescent="0.3">
      <c r="E4" s="972"/>
      <c r="F4" s="973"/>
      <c r="G4" s="974"/>
      <c r="AB4" s="33"/>
      <c r="AC4" s="193"/>
      <c r="AD4" s="448"/>
      <c r="AE4" s="448"/>
      <c r="AF4" s="448"/>
      <c r="AG4" s="448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0" t="str">
        <f>IF(Q12&lt;&gt;A12,"Change in broad habitat type detected. Check compliance with guidance.","")</f>
        <v/>
      </c>
      <c r="AE5" s="930"/>
      <c r="AF5" s="930"/>
      <c r="AG5" s="930"/>
      <c r="AH5" s="930"/>
      <c r="AI5" s="930"/>
    </row>
    <row r="6" spans="1:44" ht="15.75" customHeight="1" x14ac:dyDescent="0.2">
      <c r="AD6" s="930"/>
      <c r="AE6" s="930"/>
      <c r="AF6" s="930"/>
      <c r="AG6" s="930"/>
      <c r="AH6" s="930"/>
      <c r="AI6" s="930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1" t="s">
        <v>225</v>
      </c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3"/>
    </row>
    <row r="10" spans="1:44" ht="30.6" customHeight="1" thickBot="1" x14ac:dyDescent="0.25">
      <c r="F10" s="951" t="s">
        <v>247</v>
      </c>
      <c r="G10" s="952"/>
      <c r="H10" s="952"/>
      <c r="I10" s="952"/>
      <c r="J10" s="952"/>
      <c r="K10" s="952"/>
      <c r="L10" s="952"/>
      <c r="M10" s="952"/>
      <c r="N10" s="952"/>
      <c r="O10" s="953"/>
      <c r="P10" s="224"/>
      <c r="Q10" s="958" t="s">
        <v>286</v>
      </c>
      <c r="R10" s="959"/>
      <c r="S10" s="395"/>
      <c r="T10" s="958" t="s">
        <v>249</v>
      </c>
      <c r="U10" s="959"/>
      <c r="V10" s="965" t="s">
        <v>287</v>
      </c>
      <c r="W10" s="963" t="s">
        <v>189</v>
      </c>
      <c r="X10" s="963" t="s">
        <v>206</v>
      </c>
      <c r="Y10" s="963" t="s">
        <v>190</v>
      </c>
      <c r="Z10" s="961" t="s">
        <v>206</v>
      </c>
      <c r="AA10" s="958" t="s">
        <v>191</v>
      </c>
      <c r="AB10" s="960"/>
      <c r="AC10" s="960"/>
      <c r="AD10" s="967" t="s">
        <v>228</v>
      </c>
      <c r="AE10" s="968"/>
      <c r="AF10" s="968"/>
      <c r="AG10" s="968"/>
      <c r="AH10" s="968"/>
      <c r="AI10" s="969"/>
      <c r="AJ10" s="967" t="s">
        <v>229</v>
      </c>
      <c r="AK10" s="968"/>
      <c r="AL10" s="968"/>
      <c r="AM10" s="969"/>
      <c r="AN10" s="958" t="s">
        <v>280</v>
      </c>
      <c r="AO10" s="959"/>
      <c r="AP10" s="970" t="s">
        <v>230</v>
      </c>
      <c r="AQ10" s="958" t="s">
        <v>196</v>
      </c>
      <c r="AR10" s="959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5" t="s">
        <v>281</v>
      </c>
      <c r="Q11" s="368" t="s">
        <v>265</v>
      </c>
      <c r="R11" s="202" t="s">
        <v>288</v>
      </c>
      <c r="S11" s="394" t="s">
        <v>289</v>
      </c>
      <c r="T11" s="368" t="s">
        <v>266</v>
      </c>
      <c r="U11" s="202" t="s">
        <v>267</v>
      </c>
      <c r="V11" s="966"/>
      <c r="W11" s="964"/>
      <c r="X11" s="964"/>
      <c r="Y11" s="964"/>
      <c r="Z11" s="962"/>
      <c r="AA11" s="368" t="s">
        <v>191</v>
      </c>
      <c r="AB11" s="201" t="s">
        <v>191</v>
      </c>
      <c r="AC11" s="202" t="s">
        <v>231</v>
      </c>
      <c r="AD11" s="368" t="s">
        <v>232</v>
      </c>
      <c r="AE11" s="201" t="s">
        <v>268</v>
      </c>
      <c r="AF11" s="201" t="s">
        <v>269</v>
      </c>
      <c r="AG11" s="201" t="s">
        <v>235</v>
      </c>
      <c r="AH11" s="201" t="s">
        <v>236</v>
      </c>
      <c r="AI11" s="202" t="s">
        <v>237</v>
      </c>
      <c r="AJ11" s="368" t="s">
        <v>290</v>
      </c>
      <c r="AK11" s="201" t="s">
        <v>282</v>
      </c>
      <c r="AL11" s="201" t="s">
        <v>291</v>
      </c>
      <c r="AM11" s="202" t="s">
        <v>241</v>
      </c>
      <c r="AN11" s="208" t="s">
        <v>283</v>
      </c>
      <c r="AO11" s="226" t="s">
        <v>280</v>
      </c>
      <c r="AP11" s="971"/>
      <c r="AQ11" s="141" t="s">
        <v>215</v>
      </c>
      <c r="AR11" s="359" t="s">
        <v>216</v>
      </c>
    </row>
    <row r="12" spans="1:44" x14ac:dyDescent="0.2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7" t="str">
        <f>'D-1 Off Site Habitat Baseline'!AL11</f>
        <v/>
      </c>
      <c r="F12" s="520" t="str">
        <f>IF(E12="","",IF(ISNA(VLOOKUP($E12,'D-1 Off Site Habitat Baseline'!$D$1:$O$258,4,FALSE)),"",(VLOOKUP($E12,'D-1 Off Site Habitat Baseline'!$D$1:$O$258,4,FALSE))))</f>
        <v/>
      </c>
      <c r="G12" s="520" t="str">
        <f>IF(E12="","",IF(ISNA(VLOOKUP($E12,'D-1 Off Site Habitat Baseline'!$D$1:$O$258,5,FALSE)),"",(VLOOKUP($E12,'D-1 Off Site Habitat Baseline'!$D$1:$O$258,5,FALSE))))</f>
        <v/>
      </c>
      <c r="H12" s="520" t="str">
        <f>IF(E12="","",IF(ISNA(VLOOKUP($E12,'D-1 Off Site Habitat Baseline'!$D$1:$O$258,6,FALSE)),"",(VLOOKUP($E12,'D-1 Off Site Habitat Baseline'!$D$1:$O$258,6,FALSE))))</f>
        <v/>
      </c>
      <c r="I12" s="520" t="str">
        <f>IF(E12="","",IF(ISNA(VLOOKUP($E12,'D-1 Off Site Habitat Baseline'!$D$1:$O$258,7,FALSE)),"",(VLOOKUP($E12,'D-1 Off Site Habitat Baseline'!$D$1:$O$258,7,FALSE))))</f>
        <v/>
      </c>
      <c r="J12" s="520" t="str">
        <f>IF(E12="","",IF(ISNA(VLOOKUP($E12,'D-1 Off Site Habitat Baseline'!$D$1:$O$258,8,FALSE)),"",(VLOOKUP($E12,'D-1 Off Site Habitat Baseline'!$D$1:$O$258,8,FALSE))))</f>
        <v/>
      </c>
      <c r="K12" s="520" t="str">
        <f>IF(E12="","",IF(ISNA(VLOOKUP($E12,'D-1 Off Site Habitat Baseline'!$D$1:$O$258,9,FALSE)),"",(VLOOKUP($E12,'D-1 Off Site Habitat Baseline'!$D$1:$O$258,9,FALSE))))</f>
        <v/>
      </c>
      <c r="L12" s="520" t="str">
        <f>IF(E12="","",IF(ISNA(VLOOKUP($E12,'D-1 Off Site Habitat Baseline'!$D$1:$O$258,11,FALSE)),"",(VLOOKUP($E12,'D-1 Off Site Habitat Baseline'!$D$1:$O$258,11,FALSE))))</f>
        <v/>
      </c>
      <c r="M12" s="520" t="str">
        <f>IF(E12="","",IF(ISNA(VLOOKUP($E12,'D-1 Off Site Habitat Baseline'!$D$1:$O$258,12,FALSE)),"",(VLOOKUP($E12,'D-1 Off Site Habitat Baseline'!$D$1:$O$258,12,FALSE))))</f>
        <v/>
      </c>
      <c r="N12" s="520" t="str">
        <f>IF(E12="","",IF(ISNA(VLOOKUP($E12,'D-1 Off Site Habitat Baseline'!$D$1:$X$258,14,FALSE)),"",(VLOOKUP($E12,'D-1 Off Site Habitat Baseline'!$D$1:$X$258,14,FALSE))))</f>
        <v/>
      </c>
      <c r="O12" s="524" t="str">
        <f>IF(E12="","",IF(ISNA(VLOOKUP($E12,'D-1 Off Site Habitat Baseline'!$D$1:$X$258,13,FALSE)),"",(VLOOKUP($E12,'D-1 Off Site Habitat Baseline'!$D$1:$X$258,13,FALSE))))</f>
        <v/>
      </c>
      <c r="P12" s="227" t="str">
        <f>IFERROR(INDEX('G-1 All Habitats'!$AG$3:$AG$15,MATCH(Q12,'G-1 All Habitats'!$AF$3:$AF$15,0)),"")</f>
        <v/>
      </c>
      <c r="Q12" s="228" t="str">
        <f t="shared" ref="Q12" si="0">A12</f>
        <v/>
      </c>
      <c r="R12" s="229" t="str">
        <f t="shared" ref="R12:R16" si="1">B12</f>
        <v/>
      </c>
      <c r="S12" s="230" t="str">
        <f>IFERROR(INDEX('G-1 All Habitats'!$B$3:$B$129,MATCH(R12,'G-1 All Habitats'!$A$3:$A$129,0)),"")</f>
        <v/>
      </c>
      <c r="T12" s="50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4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3" t="str">
        <f t="shared" ref="V12:V75" si="2">IF(S12="","",VLOOKUP(E12,BaselineHabOffsite,17,FALSE))</f>
        <v/>
      </c>
      <c r="W12" s="520" t="str">
        <f>IF(S12="","",VLOOKUP(S12,'G-1 All Habitats'!$B$2:$M$129,10,FALSE))</f>
        <v/>
      </c>
      <c r="X12" s="520" t="str">
        <f>IFERROR(VLOOKUP(W12,'G-1 All Habitats'!$V$3:$W$7,2,FALSE),"")</f>
        <v/>
      </c>
      <c r="Y12" s="203"/>
      <c r="Z12" s="524" t="str">
        <f>IFERROR(INDEX('G-8 Condition Look up'!$A$3:$H$130,MATCH(S12,'G-8 Condition Look up'!$A$3:$A$130,0),MATCH(Y12,'G-8 Condition Look up'!$A$3:$H$3,0)),"")</f>
        <v/>
      </c>
      <c r="AA12" s="145"/>
      <c r="AB12" s="540" t="str">
        <f>IF(AA12="","",IF(VLOOKUP(AA12,'G-3 Multipliers'!$L$3:$N$6,2,FALSE)=0,"Spatial Data Missing ⚠",VLOOKUP(AA12,'G-3 Multipliers'!$L$3:$N$6,2,FALSE)))</f>
        <v/>
      </c>
      <c r="AC12" s="524" t="str">
        <f>IF(AA12="","",IF(VLOOKUP(AA12,'G-3 Multipliers'!$L$3:$N$6,3,FALSE)=0,"Spatial Data Missing ⚠",VLOOKUP(AA12,'G-3 Multipliers'!$L$3:$N$6,3,FALSE)))</f>
        <v/>
      </c>
      <c r="AD12" s="537" t="str">
        <f t="shared" ref="AD12:AD75" si="3">IFERROR(IF(OR(LEFT(U12,5)="Error ▲",LEFT(T12,5)="Error ▲"),"Check Data ⚠",INDEX(EnhanceTemporal,MATCH(S12,EnhanceHabitat,0),MATCH(U12,EnhanceCondition,0))),"")</f>
        <v/>
      </c>
      <c r="AE12" s="203"/>
      <c r="AF12" s="203"/>
      <c r="AG12" s="520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4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5" t="str">
        <f>IF(AH12="Check Data ⚠","Check Data ⚠",IFERROR(VLOOKUP(AH12,'G-4 Temporal multipliers'!$A$4:$C$36,3,FALSE),""))</f>
        <v/>
      </c>
      <c r="AJ12" s="537" t="str">
        <f>IF(S12="","",VLOOKUP(S12,'G-3 Multipliers'!$A$2:$E$129,4,FALSE))</f>
        <v/>
      </c>
      <c r="AK12" s="520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20" t="str">
        <f>(IF(AND(AK12="Standard difficulty applied",AD12&gt;AE12),AJ12,IF(AND(AK12="Low Difficulty - only applicable if all habitat created before losses",AE12&gt;=AD12),"Low", AJ12)))</f>
        <v/>
      </c>
      <c r="AM12" s="524" t="str">
        <f>IFERROR(IF(F12="","",IF(AH12="Check Data ⚠","Check Data ⚠",VLOOKUP(AL12, 'G-3 Multipliers'!$P$2:$Q$6,2,FALSE))),"")</f>
        <v/>
      </c>
      <c r="AN12" s="197"/>
      <c r="AO12" s="540" t="str">
        <f>IF(AN12="","",IF(VLOOKUP(AN12,'G-3 Multipliers'!$S$3:$T$9,2,FALSE)=0,"Spatial Data Missing ⚠",VLOOKUP(AN12,'G-3 Multipliers'!$S$3:$T$9,2,FALSE)))</f>
        <v/>
      </c>
      <c r="AP12" s="513" t="str">
        <f>IFERROR(((((V12*X12*Z12)-(V12*I12*K12))*(AM12*AI12))+(V12*I12*K12))*(AC12)*AO12,"")</f>
        <v/>
      </c>
      <c r="AQ12" s="231"/>
      <c r="AR12" s="150"/>
    </row>
    <row r="13" spans="1:44" x14ac:dyDescent="0.2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7" t="str">
        <f>'D-1 Off Site Habitat Baseline'!AL12</f>
        <v/>
      </c>
      <c r="F13" s="520" t="str">
        <f>IF(E13="","",IF(ISNA(VLOOKUP($E13,'D-1 Off Site Habitat Baseline'!$D$1:$O$258,4,FALSE)),"",(VLOOKUP($E13,'D-1 Off Site Habitat Baseline'!$D$1:$O$258,4,FALSE))))</f>
        <v/>
      </c>
      <c r="G13" s="520" t="str">
        <f>IF(E13="","",IF(ISNA(VLOOKUP($E13,'D-1 Off Site Habitat Baseline'!$D$1:$O$258,5,FALSE)),"",(VLOOKUP($E13,'D-1 Off Site Habitat Baseline'!$D$1:$O$258,5,FALSE))))</f>
        <v/>
      </c>
      <c r="H13" s="520" t="str">
        <f>IF(E13="","",IF(ISNA(VLOOKUP($E13,'D-1 Off Site Habitat Baseline'!$D$1:$O$258,6,FALSE)),"",(VLOOKUP($E13,'D-1 Off Site Habitat Baseline'!$D$1:$O$258,6,FALSE))))</f>
        <v/>
      </c>
      <c r="I13" s="520" t="str">
        <f>IF(E13="","",IF(ISNA(VLOOKUP($E13,'D-1 Off Site Habitat Baseline'!$D$1:$O$258,7,FALSE)),"",(VLOOKUP($E13,'D-1 Off Site Habitat Baseline'!$D$1:$O$258,7,FALSE))))</f>
        <v/>
      </c>
      <c r="J13" s="520" t="str">
        <f>IF(E13="","",IF(ISNA(VLOOKUP($E13,'D-1 Off Site Habitat Baseline'!$D$1:$O$258,8,FALSE)),"",(VLOOKUP($E13,'D-1 Off Site Habitat Baseline'!$D$1:$O$258,8,FALSE))))</f>
        <v/>
      </c>
      <c r="K13" s="520" t="str">
        <f>IF(E13="","",IF(ISNA(VLOOKUP($E13,'D-1 Off Site Habitat Baseline'!$D$1:$O$258,9,FALSE)),"",(VLOOKUP($E13,'D-1 Off Site Habitat Baseline'!$D$1:$O$258,9,FALSE))))</f>
        <v/>
      </c>
      <c r="L13" s="520" t="str">
        <f>IF(E13="","",IF(ISNA(VLOOKUP($E13,'D-1 Off Site Habitat Baseline'!$D$1:$O$258,11,FALSE)),"",(VLOOKUP($E13,'D-1 Off Site Habitat Baseline'!$D$1:$O$258,11,FALSE))))</f>
        <v/>
      </c>
      <c r="M13" s="520" t="str">
        <f>IF(E13="","",IF(ISNA(VLOOKUP($E13,'D-1 Off Site Habitat Baseline'!$D$1:$O$258,12,FALSE)),"",(VLOOKUP($E13,'D-1 Off Site Habitat Baseline'!$D$1:$O$258,12,FALSE))))</f>
        <v/>
      </c>
      <c r="N13" s="520" t="str">
        <f>IF(E13="","",IF(ISNA(VLOOKUP($E13,'D-1 Off Site Habitat Baseline'!$D$1:$X$258,14,FALSE)),"",(VLOOKUP($E13,'D-1 Off Site Habitat Baseline'!$D$1:$X$258,14,FALSE))))</f>
        <v/>
      </c>
      <c r="O13" s="524" t="str">
        <f>IF(E13="","",IF(ISNA(VLOOKUP($E13,'D-1 Off Site Habitat Baseline'!$D$1:$X$258,13,FALSE)),"",(VLOOKUP($E13,'D-1 Off Site Habitat Baseline'!$D$1:$X$258,13,FALSE))))</f>
        <v/>
      </c>
      <c r="P13" s="232" t="str">
        <f>IFERROR(INDEX('G-1 All Habitats'!$AG$3:$AG$15,MATCH(Q13,'G-1 All Habitats'!$AF$3:$AF$15,0)),"")</f>
        <v/>
      </c>
      <c r="Q13" s="228" t="str">
        <f t="shared" ref="Q13:Q16" si="4">A13</f>
        <v/>
      </c>
      <c r="R13" s="229" t="str">
        <f t="shared" si="1"/>
        <v/>
      </c>
      <c r="S13" s="233" t="str">
        <f>IFERROR(INDEX('G-1 All Habitats'!$B$3:$B$129,MATCH(R13,'G-1 All Habitats'!$A$3:$A$129,0)),"")</f>
        <v/>
      </c>
      <c r="T13" s="507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4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3" t="str">
        <f t="shared" si="2"/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203"/>
      <c r="Z13" s="524" t="str">
        <f>IFERROR(INDEX('G-8 Condition Look up'!$A$3:$H$130,MATCH(S13,'G-8 Condition Look up'!$A$3:$A$130,0),MATCH(Y13,'G-8 Condition Look up'!$A$3:$H$3,0)),"")</f>
        <v/>
      </c>
      <c r="AA13" s="145"/>
      <c r="AB13" s="54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7" t="str">
        <f t="shared" si="3"/>
        <v/>
      </c>
      <c r="AE13" s="203"/>
      <c r="AF13" s="203"/>
      <c r="AG13" s="520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4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5" t="str">
        <f>IF(AH13="Check Data ⚠","Check Data ⚠",IFERROR(VLOOKUP(AH13,'G-4 Temporal multipliers'!$A$4:$C$36,3,FALSE),""))</f>
        <v/>
      </c>
      <c r="AJ13" s="537" t="str">
        <f>IF(S13="","",VLOOKUP(S13,'G-3 Multipliers'!$A$2:$E$129,4,FALSE))</f>
        <v/>
      </c>
      <c r="AK13" s="520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20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4" t="str">
        <f>IFERROR(IF(F13="","",IF(AH13="Check Data ⚠","Check Data ⚠",VLOOKUP(AL13, 'G-3 Multipliers'!$P$2:$Q$6,2,FALSE))),"")</f>
        <v/>
      </c>
      <c r="AN13" s="197"/>
      <c r="AO13" s="540" t="str">
        <f>IF(AN13="","",IF(VLOOKUP(AN13,'G-3 Multipliers'!$S$3:$T$9,2,FALSE)=0,"Spatial Data Missing ⚠",VLOOKUP(AN13,'G-3 Multipliers'!$S$3:$T$9,2,FALSE)))</f>
        <v/>
      </c>
      <c r="AP13" s="513" t="str">
        <f t="shared" ref="AP13:AP76" si="11">IFERROR(((((V13*X13*Z13)-(V13*I13*K13))*(AM13*AI13))+(V13*I13*K13))*(AC13)*AO13,"")</f>
        <v/>
      </c>
      <c r="AQ13" s="231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7" t="str">
        <f>'D-1 Off Site Habitat Baseline'!AL13</f>
        <v/>
      </c>
      <c r="F14" s="520" t="str">
        <f>IF(E14="","",IF(ISNA(VLOOKUP($E14,'D-1 Off Site Habitat Baseline'!$D$1:$O$258,4,FALSE)),"",(VLOOKUP($E14,'D-1 Off Site Habitat Baseline'!$D$1:$O$258,4,FALSE))))</f>
        <v/>
      </c>
      <c r="G14" s="520" t="str">
        <f>IF(E14="","",IF(ISNA(VLOOKUP($E14,'D-1 Off Site Habitat Baseline'!$D$1:$O$258,5,FALSE)),"",(VLOOKUP($E14,'D-1 Off Site Habitat Baseline'!$D$1:$O$258,5,FALSE))))</f>
        <v/>
      </c>
      <c r="H14" s="520" t="str">
        <f>IF(E14="","",IF(ISNA(VLOOKUP($E14,'D-1 Off Site Habitat Baseline'!$D$1:$O$258,6,FALSE)),"",(VLOOKUP($E14,'D-1 Off Site Habitat Baseline'!$D$1:$O$258,6,FALSE))))</f>
        <v/>
      </c>
      <c r="I14" s="520" t="str">
        <f>IF(E14="","",IF(ISNA(VLOOKUP($E14,'D-1 Off Site Habitat Baseline'!$D$1:$O$258,7,FALSE)),"",(VLOOKUP($E14,'D-1 Off Site Habitat Baseline'!$D$1:$O$258,7,FALSE))))</f>
        <v/>
      </c>
      <c r="J14" s="520" t="str">
        <f>IF(E14="","",IF(ISNA(VLOOKUP($E14,'D-1 Off Site Habitat Baseline'!$D$1:$O$258,8,FALSE)),"",(VLOOKUP($E14,'D-1 Off Site Habitat Baseline'!$D$1:$O$258,8,FALSE))))</f>
        <v/>
      </c>
      <c r="K14" s="520" t="str">
        <f>IF(E14="","",IF(ISNA(VLOOKUP($E14,'D-1 Off Site Habitat Baseline'!$D$1:$O$258,9,FALSE)),"",(VLOOKUP($E14,'D-1 Off Site Habitat Baseline'!$D$1:$O$258,9,FALSE))))</f>
        <v/>
      </c>
      <c r="L14" s="520" t="str">
        <f>IF(E14="","",IF(ISNA(VLOOKUP($E14,'D-1 Off Site Habitat Baseline'!$D$1:$O$258,11,FALSE)),"",(VLOOKUP($E14,'D-1 Off Site Habitat Baseline'!$D$1:$O$258,11,FALSE))))</f>
        <v/>
      </c>
      <c r="M14" s="520" t="str">
        <f>IF(E14="","",IF(ISNA(VLOOKUP($E14,'D-1 Off Site Habitat Baseline'!$D$1:$O$258,12,FALSE)),"",(VLOOKUP($E14,'D-1 Off Site Habitat Baseline'!$D$1:$O$258,12,FALSE))))</f>
        <v/>
      </c>
      <c r="N14" s="520" t="str">
        <f>IF(E14="","",IF(ISNA(VLOOKUP($E14,'D-1 Off Site Habitat Baseline'!$D$1:$X$258,14,FALSE)),"",(VLOOKUP($E14,'D-1 Off Site Habitat Baseline'!$D$1:$X$258,14,FALSE))))</f>
        <v/>
      </c>
      <c r="O14" s="524" t="str">
        <f>IF(E14="","",IF(ISNA(VLOOKUP($E14,'D-1 Off Site Habitat Baseline'!$D$1:$X$258,13,FALSE)),"",(VLOOKUP($E14,'D-1 Off Site Habitat Baseline'!$D$1:$X$258,13,FALSE))))</f>
        <v/>
      </c>
      <c r="P14" s="232" t="str">
        <f>IFERROR(INDEX('G-1 All Habitats'!$AG$3:$AG$15,MATCH(Q14,'G-1 All Habitats'!$AF$3:$AF$15,0)),"")</f>
        <v/>
      </c>
      <c r="Q14" s="228" t="str">
        <f t="shared" si="4"/>
        <v/>
      </c>
      <c r="R14" s="229" t="str">
        <f t="shared" si="1"/>
        <v/>
      </c>
      <c r="S14" s="233" t="str">
        <f>IFERROR(INDEX('G-1 All Habitats'!$B$3:$B$129,MATCH(R14,'G-1 All Habitats'!$A$3:$A$129,0)),"")</f>
        <v/>
      </c>
      <c r="T14" s="507" t="str">
        <f t="shared" si="5"/>
        <v/>
      </c>
      <c r="U14" s="524" t="str">
        <f t="shared" si="6"/>
        <v/>
      </c>
      <c r="V14" s="523" t="str">
        <f t="shared" si="2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203"/>
      <c r="Z14" s="524" t="str">
        <f>IFERROR(INDEX('G-8 Condition Look up'!$A$3:$H$130,MATCH(S14,'G-8 Condition Look up'!$A$3:$A$130,0),MATCH(Y14,'G-8 Condition Look up'!$A$3:$H$3,0)),"")</f>
        <v/>
      </c>
      <c r="AA14" s="145"/>
      <c r="AB14" s="54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7" t="str">
        <f t="shared" si="3"/>
        <v/>
      </c>
      <c r="AE14" s="203"/>
      <c r="AF14" s="203"/>
      <c r="AG14" s="520" t="str">
        <f t="shared" si="7"/>
        <v/>
      </c>
      <c r="AH14" s="544" t="str">
        <f t="shared" si="8"/>
        <v/>
      </c>
      <c r="AI14" s="525" t="str">
        <f>IF(AH14="Check Data ⚠","Check Data ⚠",IFERROR(VLOOKUP(AH14,'G-4 Temporal multipliers'!$A$4:$C$36,3,FALSE),""))</f>
        <v/>
      </c>
      <c r="AJ14" s="537" t="str">
        <f>IF(S14="","",VLOOKUP(S14,'G-3 Multipliers'!$A$2:$E$129,4,FALSE))</f>
        <v/>
      </c>
      <c r="AK14" s="520" t="str">
        <f t="shared" si="9"/>
        <v/>
      </c>
      <c r="AL14" s="520" t="str">
        <f t="shared" si="10"/>
        <v/>
      </c>
      <c r="AM14" s="524" t="str">
        <f>IFERROR(IF(F14="","",IF(AH14="Check Data ⚠","Check Data ⚠",VLOOKUP(AL14, 'G-3 Multipliers'!$P$2:$Q$6,2,FALSE))),"")</f>
        <v/>
      </c>
      <c r="AN14" s="197"/>
      <c r="AO14" s="540" t="str">
        <f>IF(AN14="","",IF(VLOOKUP(AN14,'G-3 Multipliers'!$S$3:$T$9,2,FALSE)=0,"Spatial Data Missing ⚠",VLOOKUP(AN14,'G-3 Multipliers'!$S$3:$T$9,2,FALSE)))</f>
        <v/>
      </c>
      <c r="AP14" s="513" t="str">
        <f t="shared" si="11"/>
        <v/>
      </c>
      <c r="AQ14" s="231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7" t="str">
        <f>'D-1 Off Site Habitat Baseline'!AL14</f>
        <v/>
      </c>
      <c r="F15" s="520" t="str">
        <f>IF(E15="","",IF(ISNA(VLOOKUP($E15,'D-1 Off Site Habitat Baseline'!$D$1:$O$258,4,FALSE)),"",(VLOOKUP($E15,'D-1 Off Site Habitat Baseline'!$D$1:$O$258,4,FALSE))))</f>
        <v/>
      </c>
      <c r="G15" s="520" t="str">
        <f>IF(E15="","",IF(ISNA(VLOOKUP($E15,'D-1 Off Site Habitat Baseline'!$D$1:$O$258,5,FALSE)),"",(VLOOKUP($E15,'D-1 Off Site Habitat Baseline'!$D$1:$O$258,5,FALSE))))</f>
        <v/>
      </c>
      <c r="H15" s="520" t="str">
        <f>IF(E15="","",IF(ISNA(VLOOKUP($E15,'D-1 Off Site Habitat Baseline'!$D$1:$O$258,6,FALSE)),"",(VLOOKUP($E15,'D-1 Off Site Habitat Baseline'!$D$1:$O$258,6,FALSE))))</f>
        <v/>
      </c>
      <c r="I15" s="520" t="str">
        <f>IF(E15="","",IF(ISNA(VLOOKUP($E15,'D-1 Off Site Habitat Baseline'!$D$1:$O$258,7,FALSE)),"",(VLOOKUP($E15,'D-1 Off Site Habitat Baseline'!$D$1:$O$258,7,FALSE))))</f>
        <v/>
      </c>
      <c r="J15" s="520" t="str">
        <f>IF(E15="","",IF(ISNA(VLOOKUP($E15,'D-1 Off Site Habitat Baseline'!$D$1:$O$258,8,FALSE)),"",(VLOOKUP($E15,'D-1 Off Site Habitat Baseline'!$D$1:$O$258,8,FALSE))))</f>
        <v/>
      </c>
      <c r="K15" s="520" t="str">
        <f>IF(E15="","",IF(ISNA(VLOOKUP($E15,'D-1 Off Site Habitat Baseline'!$D$1:$O$258,9,FALSE)),"",(VLOOKUP($E15,'D-1 Off Site Habitat Baseline'!$D$1:$O$258,9,FALSE))))</f>
        <v/>
      </c>
      <c r="L15" s="520" t="str">
        <f>IF(E15="","",IF(ISNA(VLOOKUP($E15,'D-1 Off Site Habitat Baseline'!$D$1:$O$258,11,FALSE)),"",(VLOOKUP($E15,'D-1 Off Site Habitat Baseline'!$D$1:$O$258,11,FALSE))))</f>
        <v/>
      </c>
      <c r="M15" s="520" t="str">
        <f>IF(E15="","",IF(ISNA(VLOOKUP($E15,'D-1 Off Site Habitat Baseline'!$D$1:$O$258,12,FALSE)),"",(VLOOKUP($E15,'D-1 Off Site Habitat Baseline'!$D$1:$O$258,12,FALSE))))</f>
        <v/>
      </c>
      <c r="N15" s="520" t="str">
        <f>IF(E15="","",IF(ISNA(VLOOKUP($E15,'D-1 Off Site Habitat Baseline'!$D$1:$X$258,14,FALSE)),"",(VLOOKUP($E15,'D-1 Off Site Habitat Baseline'!$D$1:$X$258,14,FALSE))))</f>
        <v/>
      </c>
      <c r="O15" s="524" t="str">
        <f>IF(E15="","",IF(ISNA(VLOOKUP($E15,'D-1 Off Site Habitat Baseline'!$D$1:$X$258,13,FALSE)),"",(VLOOKUP($E15,'D-1 Off Site Habitat Baseline'!$D$1:$X$258,13,FALSE))))</f>
        <v/>
      </c>
      <c r="P15" s="232" t="str">
        <f>IFERROR(INDEX('G-1 All Habitats'!$AG$3:$AG$15,MATCH(Q15,'G-1 All Habitats'!$AF$3:$AF$15,0)),"")</f>
        <v/>
      </c>
      <c r="Q15" s="228" t="str">
        <f t="shared" si="4"/>
        <v/>
      </c>
      <c r="R15" s="229" t="str">
        <f t="shared" si="1"/>
        <v/>
      </c>
      <c r="S15" s="233" t="str">
        <f>IFERROR(INDEX('G-1 All Habitats'!$B$3:$B$129,MATCH(R15,'G-1 All Habitats'!$A$3:$A$129,0)),"")</f>
        <v/>
      </c>
      <c r="T15" s="507" t="str">
        <f t="shared" si="5"/>
        <v/>
      </c>
      <c r="U15" s="524" t="str">
        <f t="shared" si="6"/>
        <v/>
      </c>
      <c r="V15" s="523" t="str">
        <f t="shared" si="2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203"/>
      <c r="Z15" s="524" t="str">
        <f>IFERROR(INDEX('G-8 Condition Look up'!$A$3:$H$130,MATCH(S15,'G-8 Condition Look up'!$A$3:$A$130,0),MATCH(Y15,'G-8 Condition Look up'!$A$3:$H$3,0)),"")</f>
        <v/>
      </c>
      <c r="AA15" s="145"/>
      <c r="AB15" s="54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7" t="str">
        <f t="shared" si="3"/>
        <v/>
      </c>
      <c r="AE15" s="203"/>
      <c r="AF15" s="203"/>
      <c r="AG15" s="520" t="str">
        <f t="shared" si="7"/>
        <v/>
      </c>
      <c r="AH15" s="544" t="str">
        <f t="shared" si="8"/>
        <v/>
      </c>
      <c r="AI15" s="525" t="str">
        <f>IF(AH15="Check Data ⚠","Check Data ⚠",IFERROR(VLOOKUP(AH15,'G-4 Temporal multipliers'!$A$4:$C$36,3,FALSE),""))</f>
        <v/>
      </c>
      <c r="AJ15" s="537" t="str">
        <f>IF(S15="","",VLOOKUP(S15,'G-3 Multipliers'!$A$2:$E$129,4,FALSE))</f>
        <v/>
      </c>
      <c r="AK15" s="520" t="str">
        <f t="shared" si="9"/>
        <v/>
      </c>
      <c r="AL15" s="520" t="str">
        <f t="shared" si="10"/>
        <v/>
      </c>
      <c r="AM15" s="524" t="str">
        <f>IFERROR(IF(F15="","",IF(AH15="Check Data ⚠","Check Data ⚠",VLOOKUP(AL15, 'G-3 Multipliers'!$P$2:$Q$6,2,FALSE))),"")</f>
        <v/>
      </c>
      <c r="AN15" s="197"/>
      <c r="AO15" s="540" t="str">
        <f>IF(AN15="","",IF(VLOOKUP(AN15,'G-3 Multipliers'!$S$3:$T$9,2,FALSE)=0,"Spatial Data Missing ⚠",VLOOKUP(AN15,'G-3 Multipliers'!$S$3:$T$9,2,FALSE)))</f>
        <v/>
      </c>
      <c r="AP15" s="513" t="str">
        <f t="shared" si="11"/>
        <v/>
      </c>
      <c r="AQ15" s="231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7" t="str">
        <f>'D-1 Off Site Habitat Baseline'!AL15</f>
        <v/>
      </c>
      <c r="F16" s="520" t="str">
        <f>IF(E16="","",IF(ISNA(VLOOKUP($E16,'D-1 Off Site Habitat Baseline'!$D$1:$O$258,4,FALSE)),"",(VLOOKUP($E16,'D-1 Off Site Habitat Baseline'!$D$1:$O$258,4,FALSE))))</f>
        <v/>
      </c>
      <c r="G16" s="520" t="str">
        <f>IF(E16="","",IF(ISNA(VLOOKUP($E16,'D-1 Off Site Habitat Baseline'!$D$1:$O$258,5,FALSE)),"",(VLOOKUP($E16,'D-1 Off Site Habitat Baseline'!$D$1:$O$258,5,FALSE))))</f>
        <v/>
      </c>
      <c r="H16" s="520" t="str">
        <f>IF(E16="","",IF(ISNA(VLOOKUP($E16,'D-1 Off Site Habitat Baseline'!$D$1:$O$258,6,FALSE)),"",(VLOOKUP($E16,'D-1 Off Site Habitat Baseline'!$D$1:$O$258,6,FALSE))))</f>
        <v/>
      </c>
      <c r="I16" s="520" t="str">
        <f>IF(E16="","",IF(ISNA(VLOOKUP($E16,'D-1 Off Site Habitat Baseline'!$D$1:$O$258,7,FALSE)),"",(VLOOKUP($E16,'D-1 Off Site Habitat Baseline'!$D$1:$O$258,7,FALSE))))</f>
        <v/>
      </c>
      <c r="J16" s="520" t="str">
        <f>IF(E16="","",IF(ISNA(VLOOKUP($E16,'D-1 Off Site Habitat Baseline'!$D$1:$O$258,8,FALSE)),"",(VLOOKUP($E16,'D-1 Off Site Habitat Baseline'!$D$1:$O$258,8,FALSE))))</f>
        <v/>
      </c>
      <c r="K16" s="520" t="str">
        <f>IF(E16="","",IF(ISNA(VLOOKUP($E16,'D-1 Off Site Habitat Baseline'!$D$1:$O$258,9,FALSE)),"",(VLOOKUP($E16,'D-1 Off Site Habitat Baseline'!$D$1:$O$258,9,FALSE))))</f>
        <v/>
      </c>
      <c r="L16" s="520" t="str">
        <f>IF(E16="","",IF(ISNA(VLOOKUP($E16,'D-1 Off Site Habitat Baseline'!$D$1:$O$258,11,FALSE)),"",(VLOOKUP($E16,'D-1 Off Site Habitat Baseline'!$D$1:$O$258,11,FALSE))))</f>
        <v/>
      </c>
      <c r="M16" s="520" t="str">
        <f>IF(E16="","",IF(ISNA(VLOOKUP($E16,'D-1 Off Site Habitat Baseline'!$D$1:$O$258,12,FALSE)),"",(VLOOKUP($E16,'D-1 Off Site Habitat Baseline'!$D$1:$O$258,12,FALSE))))</f>
        <v/>
      </c>
      <c r="N16" s="520" t="str">
        <f>IF(E16="","",IF(ISNA(VLOOKUP($E16,'D-1 Off Site Habitat Baseline'!$D$1:$X$258,14,FALSE)),"",(VLOOKUP($E16,'D-1 Off Site Habitat Baseline'!$D$1:$X$258,14,FALSE))))</f>
        <v/>
      </c>
      <c r="O16" s="524" t="str">
        <f>IF(E16="","",IF(ISNA(VLOOKUP($E16,'D-1 Off Site Habitat Baseline'!$D$1:$X$258,13,FALSE)),"",(VLOOKUP($E16,'D-1 Off Site Habitat Baseline'!$D$1:$X$258,13,FALSE))))</f>
        <v/>
      </c>
      <c r="P16" s="232" t="str">
        <f>IFERROR(INDEX('G-1 All Habitats'!$AG$3:$AG$15,MATCH(Q16,'G-1 All Habitats'!$AF$3:$AF$15,0)),"")</f>
        <v/>
      </c>
      <c r="Q16" s="228" t="str">
        <f t="shared" si="4"/>
        <v/>
      </c>
      <c r="R16" s="229" t="str">
        <f t="shared" si="1"/>
        <v/>
      </c>
      <c r="S16" s="233" t="str">
        <f>IFERROR(INDEX('G-1 All Habitats'!$B$3:$B$129,MATCH(R16,'G-1 All Habitats'!$A$3:$A$129,0)),"")</f>
        <v/>
      </c>
      <c r="T16" s="507" t="str">
        <f t="shared" si="5"/>
        <v/>
      </c>
      <c r="U16" s="524" t="str">
        <f t="shared" si="6"/>
        <v/>
      </c>
      <c r="V16" s="523" t="str">
        <f t="shared" si="2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203"/>
      <c r="Z16" s="524" t="str">
        <f>IFERROR(INDEX('G-8 Condition Look up'!$A$3:$H$130,MATCH(S16,'G-8 Condition Look up'!$A$3:$A$130,0),MATCH(Y16,'G-8 Condition Look up'!$A$3:$H$3,0)),"")</f>
        <v/>
      </c>
      <c r="AA16" s="145"/>
      <c r="AB16" s="54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7" t="str">
        <f t="shared" si="3"/>
        <v/>
      </c>
      <c r="AE16" s="203"/>
      <c r="AF16" s="203"/>
      <c r="AG16" s="520" t="str">
        <f t="shared" si="7"/>
        <v/>
      </c>
      <c r="AH16" s="544" t="str">
        <f t="shared" si="8"/>
        <v/>
      </c>
      <c r="AI16" s="525" t="str">
        <f>IF(AH16="Check Data ⚠","Check Data ⚠",IFERROR(VLOOKUP(AH16,'G-4 Temporal multipliers'!$A$4:$C$36,3,FALSE),""))</f>
        <v/>
      </c>
      <c r="AJ16" s="537" t="str">
        <f>IF(S16="","",VLOOKUP(S16,'G-3 Multipliers'!$A$2:$E$129,4,FALSE))</f>
        <v/>
      </c>
      <c r="AK16" s="520" t="str">
        <f t="shared" si="9"/>
        <v/>
      </c>
      <c r="AL16" s="520" t="str">
        <f t="shared" si="10"/>
        <v/>
      </c>
      <c r="AM16" s="524" t="str">
        <f>IFERROR(IF(F16="","",IF(AH16="Check Data ⚠","Check Data ⚠",VLOOKUP(AL16, 'G-3 Multipliers'!$P$2:$Q$6,2,FALSE))),"")</f>
        <v/>
      </c>
      <c r="AN16" s="197"/>
      <c r="AO16" s="540" t="str">
        <f>IF(AN16="","",IF(VLOOKUP(AN16,'G-3 Multipliers'!$S$3:$T$9,2,FALSE)=0,"Spatial Data Missing ⚠",VLOOKUP(AN16,'G-3 Multipliers'!$S$3:$T$9,2,FALSE)))</f>
        <v/>
      </c>
      <c r="AP16" s="513" t="str">
        <f t="shared" si="11"/>
        <v/>
      </c>
      <c r="AQ16" s="231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7" t="str">
        <f>'D-1 Off Site Habitat Baseline'!AL16</f>
        <v/>
      </c>
      <c r="F17" s="520" t="str">
        <f>IF(E17="","",IF(ISNA(VLOOKUP($E17,'D-1 Off Site Habitat Baseline'!$D$1:$O$258,4,FALSE)),"",(VLOOKUP($E17,'D-1 Off Site Habitat Baseline'!$D$1:$O$258,4,FALSE))))</f>
        <v/>
      </c>
      <c r="G17" s="520" t="str">
        <f>IF(E17="","",IF(ISNA(VLOOKUP($E17,'D-1 Off Site Habitat Baseline'!$D$1:$O$258,5,FALSE)),"",(VLOOKUP($E17,'D-1 Off Site Habitat Baseline'!$D$1:$O$258,5,FALSE))))</f>
        <v/>
      </c>
      <c r="H17" s="520" t="str">
        <f>IF(E17="","",IF(ISNA(VLOOKUP($E17,'D-1 Off Site Habitat Baseline'!$D$1:$O$258,6,FALSE)),"",(VLOOKUP($E17,'D-1 Off Site Habitat Baseline'!$D$1:$O$258,6,FALSE))))</f>
        <v/>
      </c>
      <c r="I17" s="520" t="str">
        <f>IF(E17="","",IF(ISNA(VLOOKUP($E17,'D-1 Off Site Habitat Baseline'!$D$1:$O$258,7,FALSE)),"",(VLOOKUP($E17,'D-1 Off Site Habitat Baseline'!$D$1:$O$258,7,FALSE))))</f>
        <v/>
      </c>
      <c r="J17" s="520" t="str">
        <f>IF(E17="","",IF(ISNA(VLOOKUP($E17,'D-1 Off Site Habitat Baseline'!$D$1:$O$258,8,FALSE)),"",(VLOOKUP($E17,'D-1 Off Site Habitat Baseline'!$D$1:$O$258,8,FALSE))))</f>
        <v/>
      </c>
      <c r="K17" s="520" t="str">
        <f>IF(E17="","",IF(ISNA(VLOOKUP($E17,'D-1 Off Site Habitat Baseline'!$D$1:$O$258,9,FALSE)),"",(VLOOKUP($E17,'D-1 Off Site Habitat Baseline'!$D$1:$O$258,9,FALSE))))</f>
        <v/>
      </c>
      <c r="L17" s="520" t="str">
        <f>IF(E17="","",IF(ISNA(VLOOKUP($E17,'D-1 Off Site Habitat Baseline'!$D$1:$O$258,11,FALSE)),"",(VLOOKUP($E17,'D-1 Off Site Habitat Baseline'!$D$1:$O$258,11,FALSE))))</f>
        <v/>
      </c>
      <c r="M17" s="520" t="str">
        <f>IF(E17="","",IF(ISNA(VLOOKUP($E17,'D-1 Off Site Habitat Baseline'!$D$1:$O$258,12,FALSE)),"",(VLOOKUP($E17,'D-1 Off Site Habitat Baseline'!$D$1:$O$258,12,FALSE))))</f>
        <v/>
      </c>
      <c r="N17" s="520" t="str">
        <f>IF(E17="","",IF(ISNA(VLOOKUP($E17,'D-1 Off Site Habitat Baseline'!$D$1:$X$258,14,FALSE)),"",(VLOOKUP($E17,'D-1 Off Site Habitat Baseline'!$D$1:$X$258,14,FALSE))))</f>
        <v/>
      </c>
      <c r="O17" s="524" t="str">
        <f>IF(E17="","",IF(ISNA(VLOOKUP($E17,'D-1 Off Site Habitat Baseline'!$D$1:$X$258,13,FALSE)),"",(VLOOKUP($E17,'D-1 Off Site Habitat Baseline'!$D$1:$X$258,13,FALSE))))</f>
        <v/>
      </c>
      <c r="P17" s="232" t="str">
        <f>IFERROR(INDEX('G-1 All Habitats'!$AG$3:$AG$15,MATCH(Q17,'G-1 All Habitats'!$AF$3:$AF$15,0)),"")</f>
        <v/>
      </c>
      <c r="Q17" s="228" t="str">
        <f t="shared" ref="Q17:Q78" si="12">A17</f>
        <v/>
      </c>
      <c r="R17" s="229" t="str">
        <f t="shared" ref="R17:R78" si="13">B17</f>
        <v/>
      </c>
      <c r="S17" s="233" t="str">
        <f>IFERROR(INDEX('G-1 All Habitats'!$B$3:$B$129,MATCH(R17,'G-1 All Habitats'!$A$3:$A$129,0)),"")</f>
        <v/>
      </c>
      <c r="T17" s="507" t="str">
        <f t="shared" si="5"/>
        <v/>
      </c>
      <c r="U17" s="524" t="str">
        <f t="shared" si="6"/>
        <v/>
      </c>
      <c r="V17" s="523" t="str">
        <f t="shared" si="2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203"/>
      <c r="Z17" s="524" t="str">
        <f>IFERROR(INDEX('G-8 Condition Look up'!$A$3:$H$130,MATCH(S17,'G-8 Condition Look up'!$A$3:$A$130,0),MATCH(Y17,'G-8 Condition Look up'!$A$3:$H$3,0)),"")</f>
        <v/>
      </c>
      <c r="AA17" s="145"/>
      <c r="AB17" s="54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7" t="str">
        <f t="shared" si="3"/>
        <v/>
      </c>
      <c r="AE17" s="203"/>
      <c r="AF17" s="203"/>
      <c r="AG17" s="520" t="str">
        <f t="shared" si="7"/>
        <v/>
      </c>
      <c r="AH17" s="544" t="str">
        <f t="shared" si="8"/>
        <v/>
      </c>
      <c r="AI17" s="525" t="str">
        <f>IF(AH17="Check Data ⚠","Check Data ⚠",IFERROR(VLOOKUP(AH17,'G-4 Temporal multipliers'!$A$4:$C$36,3,FALSE),""))</f>
        <v/>
      </c>
      <c r="AJ17" s="537" t="str">
        <f>IF(S17="","",VLOOKUP(S17,'G-3 Multipliers'!$A$2:$E$129,4,FALSE))</f>
        <v/>
      </c>
      <c r="AK17" s="520" t="str">
        <f t="shared" si="9"/>
        <v/>
      </c>
      <c r="AL17" s="520" t="str">
        <f t="shared" si="10"/>
        <v/>
      </c>
      <c r="AM17" s="524" t="str">
        <f>IFERROR(IF(F17="","",IF(AH17="Check Data ⚠","Check Data ⚠",VLOOKUP(AL17, 'G-3 Multipliers'!$P$2:$Q$6,2,FALSE))),"")</f>
        <v/>
      </c>
      <c r="AN17" s="197"/>
      <c r="AO17" s="540" t="str">
        <f>IF(AN17="","",IF(VLOOKUP(AN17,'G-3 Multipliers'!$S$3:$T$9,2,FALSE)=0,"Spatial Data Missing ⚠",VLOOKUP(AN17,'G-3 Multipliers'!$S$3:$T$9,2,FALSE)))</f>
        <v/>
      </c>
      <c r="AP17" s="513" t="str">
        <f t="shared" si="11"/>
        <v/>
      </c>
      <c r="AQ17" s="231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7" t="str">
        <f>'D-1 Off Site Habitat Baseline'!AL17</f>
        <v/>
      </c>
      <c r="F18" s="520" t="str">
        <f>IF(E18="","",IF(ISNA(VLOOKUP($E18,'D-1 Off Site Habitat Baseline'!$D$1:$O$258,4,FALSE)),"",(VLOOKUP($E18,'D-1 Off Site Habitat Baseline'!$D$1:$O$258,4,FALSE))))</f>
        <v/>
      </c>
      <c r="G18" s="520" t="str">
        <f>IF(E18="","",IF(ISNA(VLOOKUP($E18,'D-1 Off Site Habitat Baseline'!$D$1:$O$258,5,FALSE)),"",(VLOOKUP($E18,'D-1 Off Site Habitat Baseline'!$D$1:$O$258,5,FALSE))))</f>
        <v/>
      </c>
      <c r="H18" s="520" t="str">
        <f>IF(E18="","",IF(ISNA(VLOOKUP($E18,'D-1 Off Site Habitat Baseline'!$D$1:$O$258,6,FALSE)),"",(VLOOKUP($E18,'D-1 Off Site Habitat Baseline'!$D$1:$O$258,6,FALSE))))</f>
        <v/>
      </c>
      <c r="I18" s="520" t="str">
        <f>IF(E18="","",IF(ISNA(VLOOKUP($E18,'D-1 Off Site Habitat Baseline'!$D$1:$O$258,7,FALSE)),"",(VLOOKUP($E18,'D-1 Off Site Habitat Baseline'!$D$1:$O$258,7,FALSE))))</f>
        <v/>
      </c>
      <c r="J18" s="520" t="str">
        <f>IF(E18="","",IF(ISNA(VLOOKUP($E18,'D-1 Off Site Habitat Baseline'!$D$1:$O$258,8,FALSE)),"",(VLOOKUP($E18,'D-1 Off Site Habitat Baseline'!$D$1:$O$258,8,FALSE))))</f>
        <v/>
      </c>
      <c r="K18" s="520" t="str">
        <f>IF(E18="","",IF(ISNA(VLOOKUP($E18,'D-1 Off Site Habitat Baseline'!$D$1:$O$258,9,FALSE)),"",(VLOOKUP($E18,'D-1 Off Site Habitat Baseline'!$D$1:$O$258,9,FALSE))))</f>
        <v/>
      </c>
      <c r="L18" s="520" t="str">
        <f>IF(E18="","",IF(ISNA(VLOOKUP($E18,'D-1 Off Site Habitat Baseline'!$D$1:$O$258,11,FALSE)),"",(VLOOKUP($E18,'D-1 Off Site Habitat Baseline'!$D$1:$O$258,11,FALSE))))</f>
        <v/>
      </c>
      <c r="M18" s="520" t="str">
        <f>IF(E18="","",IF(ISNA(VLOOKUP($E18,'D-1 Off Site Habitat Baseline'!$D$1:$O$258,12,FALSE)),"",(VLOOKUP($E18,'D-1 Off Site Habitat Baseline'!$D$1:$O$258,12,FALSE))))</f>
        <v/>
      </c>
      <c r="N18" s="520" t="str">
        <f>IF(E18="","",IF(ISNA(VLOOKUP($E18,'D-1 Off Site Habitat Baseline'!$D$1:$X$258,14,FALSE)),"",(VLOOKUP($E18,'D-1 Off Site Habitat Baseline'!$D$1:$X$258,14,FALSE))))</f>
        <v/>
      </c>
      <c r="O18" s="524" t="str">
        <f>IF(E18="","",IF(ISNA(VLOOKUP($E18,'D-1 Off Site Habitat Baseline'!$D$1:$X$258,13,FALSE)),"",(VLOOKUP($E18,'D-1 Off Site Habitat Baseline'!$D$1:$X$258,13,FALSE))))</f>
        <v/>
      </c>
      <c r="P18" s="232" t="str">
        <f>IFERROR(INDEX('G-1 All Habitats'!$AG$3:$AG$15,MATCH(Q18,'G-1 All Habitats'!$AF$3:$AF$15,0)),"")</f>
        <v/>
      </c>
      <c r="Q18" s="228" t="str">
        <f t="shared" si="12"/>
        <v/>
      </c>
      <c r="R18" s="229" t="str">
        <f t="shared" si="13"/>
        <v/>
      </c>
      <c r="S18" s="233" t="str">
        <f>IFERROR(INDEX('G-1 All Habitats'!$B$3:$B$129,MATCH(R18,'G-1 All Habitats'!$A$3:$A$129,0)),"")</f>
        <v/>
      </c>
      <c r="T18" s="507" t="str">
        <f t="shared" si="5"/>
        <v/>
      </c>
      <c r="U18" s="524" t="str">
        <f t="shared" si="6"/>
        <v/>
      </c>
      <c r="V18" s="523" t="str">
        <f t="shared" si="2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203"/>
      <c r="Z18" s="524" t="str">
        <f>IFERROR(INDEX('G-8 Condition Look up'!$A$3:$H$130,MATCH(S18,'G-8 Condition Look up'!$A$3:$A$130,0),MATCH(Y18,'G-8 Condition Look up'!$A$3:$H$3,0)),"")</f>
        <v/>
      </c>
      <c r="AA18" s="145"/>
      <c r="AB18" s="54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7" t="str">
        <f t="shared" si="3"/>
        <v/>
      </c>
      <c r="AE18" s="203"/>
      <c r="AF18" s="203"/>
      <c r="AG18" s="520" t="str">
        <f t="shared" si="7"/>
        <v/>
      </c>
      <c r="AH18" s="544" t="str">
        <f t="shared" si="8"/>
        <v/>
      </c>
      <c r="AI18" s="525" t="str">
        <f>IF(AH18="Check Data ⚠","Check Data ⚠",IFERROR(VLOOKUP(AH18,'G-4 Temporal multipliers'!$A$4:$C$36,3,FALSE),""))</f>
        <v/>
      </c>
      <c r="AJ18" s="537" t="str">
        <f>IF(S18="","",VLOOKUP(S18,'G-3 Multipliers'!$A$2:$E$129,4,FALSE))</f>
        <v/>
      </c>
      <c r="AK18" s="520" t="str">
        <f t="shared" si="9"/>
        <v/>
      </c>
      <c r="AL18" s="520" t="str">
        <f t="shared" si="10"/>
        <v/>
      </c>
      <c r="AM18" s="524" t="str">
        <f>IFERROR(IF(F18="","",IF(AH18="Check Data ⚠","Check Data ⚠",VLOOKUP(AL18, 'G-3 Multipliers'!$P$2:$Q$6,2,FALSE))),"")</f>
        <v/>
      </c>
      <c r="AN18" s="197"/>
      <c r="AO18" s="540" t="str">
        <f>IF(AN18="","",IF(VLOOKUP(AN18,'G-3 Multipliers'!$S$3:$T$9,2,FALSE)=0,"Spatial Data Missing ⚠",VLOOKUP(AN18,'G-3 Multipliers'!$S$3:$T$9,2,FALSE)))</f>
        <v/>
      </c>
      <c r="AP18" s="513" t="str">
        <f t="shared" si="11"/>
        <v/>
      </c>
      <c r="AQ18" s="231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7" t="str">
        <f>'D-1 Off Site Habitat Baseline'!AL18</f>
        <v/>
      </c>
      <c r="F19" s="520" t="str">
        <f>IF(E19="","",IF(ISNA(VLOOKUP($E19,'D-1 Off Site Habitat Baseline'!$D$1:$O$258,4,FALSE)),"",(VLOOKUP($E19,'D-1 Off Site Habitat Baseline'!$D$1:$O$258,4,FALSE))))</f>
        <v/>
      </c>
      <c r="G19" s="520" t="str">
        <f>IF(E19="","",IF(ISNA(VLOOKUP($E19,'D-1 Off Site Habitat Baseline'!$D$1:$O$258,5,FALSE)),"",(VLOOKUP($E19,'D-1 Off Site Habitat Baseline'!$D$1:$O$258,5,FALSE))))</f>
        <v/>
      </c>
      <c r="H19" s="520" t="str">
        <f>IF(E19="","",IF(ISNA(VLOOKUP($E19,'D-1 Off Site Habitat Baseline'!$D$1:$O$258,6,FALSE)),"",(VLOOKUP($E19,'D-1 Off Site Habitat Baseline'!$D$1:$O$258,6,FALSE))))</f>
        <v/>
      </c>
      <c r="I19" s="520" t="str">
        <f>IF(E19="","",IF(ISNA(VLOOKUP($E19,'D-1 Off Site Habitat Baseline'!$D$1:$O$258,7,FALSE)),"",(VLOOKUP($E19,'D-1 Off Site Habitat Baseline'!$D$1:$O$258,7,FALSE))))</f>
        <v/>
      </c>
      <c r="J19" s="520" t="str">
        <f>IF(E19="","",IF(ISNA(VLOOKUP($E19,'D-1 Off Site Habitat Baseline'!$D$1:$O$258,8,FALSE)),"",(VLOOKUP($E19,'D-1 Off Site Habitat Baseline'!$D$1:$O$258,8,FALSE))))</f>
        <v/>
      </c>
      <c r="K19" s="520" t="str">
        <f>IF(E19="","",IF(ISNA(VLOOKUP($E19,'D-1 Off Site Habitat Baseline'!$D$1:$O$258,9,FALSE)),"",(VLOOKUP($E19,'D-1 Off Site Habitat Baseline'!$D$1:$O$258,9,FALSE))))</f>
        <v/>
      </c>
      <c r="L19" s="520" t="str">
        <f>IF(E19="","",IF(ISNA(VLOOKUP($E19,'D-1 Off Site Habitat Baseline'!$D$1:$O$258,11,FALSE)),"",(VLOOKUP($E19,'D-1 Off Site Habitat Baseline'!$D$1:$O$258,11,FALSE))))</f>
        <v/>
      </c>
      <c r="M19" s="520" t="str">
        <f>IF(E19="","",IF(ISNA(VLOOKUP($E19,'D-1 Off Site Habitat Baseline'!$D$1:$O$258,12,FALSE)),"",(VLOOKUP($E19,'D-1 Off Site Habitat Baseline'!$D$1:$O$258,12,FALSE))))</f>
        <v/>
      </c>
      <c r="N19" s="520" t="str">
        <f>IF(E19="","",IF(ISNA(VLOOKUP($E19,'D-1 Off Site Habitat Baseline'!$D$1:$X$258,14,FALSE)),"",(VLOOKUP($E19,'D-1 Off Site Habitat Baseline'!$D$1:$X$258,14,FALSE))))</f>
        <v/>
      </c>
      <c r="O19" s="524" t="str">
        <f>IF(E19="","",IF(ISNA(VLOOKUP($E19,'D-1 Off Site Habitat Baseline'!$D$1:$X$258,13,FALSE)),"",(VLOOKUP($E19,'D-1 Off Site Habitat Baseline'!$D$1:$X$258,13,FALSE))))</f>
        <v/>
      </c>
      <c r="P19" s="232" t="str">
        <f>IFERROR(INDEX('G-1 All Habitats'!$AG$3:$AG$15,MATCH(Q19,'G-1 All Habitats'!$AF$3:$AF$15,0)),"")</f>
        <v/>
      </c>
      <c r="Q19" s="228" t="str">
        <f t="shared" si="12"/>
        <v/>
      </c>
      <c r="R19" s="229" t="str">
        <f t="shared" si="13"/>
        <v/>
      </c>
      <c r="S19" s="233" t="str">
        <f>IFERROR(INDEX('G-1 All Habitats'!$B$3:$B$129,MATCH(R19,'G-1 All Habitats'!$A$3:$A$129,0)),"")</f>
        <v/>
      </c>
      <c r="T19" s="507" t="str">
        <f t="shared" si="5"/>
        <v/>
      </c>
      <c r="U19" s="524" t="str">
        <f t="shared" si="6"/>
        <v/>
      </c>
      <c r="V19" s="523" t="str">
        <f t="shared" si="2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203"/>
      <c r="Z19" s="524" t="str">
        <f>IFERROR(INDEX('G-8 Condition Look up'!$A$3:$H$130,MATCH(S19,'G-8 Condition Look up'!$A$3:$A$130,0),MATCH(Y19,'G-8 Condition Look up'!$A$3:$H$3,0)),"")</f>
        <v/>
      </c>
      <c r="AA19" s="145"/>
      <c r="AB19" s="54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7" t="str">
        <f t="shared" si="3"/>
        <v/>
      </c>
      <c r="AE19" s="203"/>
      <c r="AF19" s="203"/>
      <c r="AG19" s="520" t="str">
        <f t="shared" si="7"/>
        <v/>
      </c>
      <c r="AH19" s="544" t="str">
        <f t="shared" si="8"/>
        <v/>
      </c>
      <c r="AI19" s="525" t="str">
        <f>IF(AH19="Check Data ⚠","Check Data ⚠",IFERROR(VLOOKUP(AH19,'G-4 Temporal multipliers'!$A$4:$C$36,3,FALSE),""))</f>
        <v/>
      </c>
      <c r="AJ19" s="537" t="str">
        <f>IF(S19="","",VLOOKUP(S19,'G-3 Multipliers'!$A$2:$E$129,4,FALSE))</f>
        <v/>
      </c>
      <c r="AK19" s="520" t="str">
        <f t="shared" si="9"/>
        <v/>
      </c>
      <c r="AL19" s="520" t="str">
        <f t="shared" si="10"/>
        <v/>
      </c>
      <c r="AM19" s="524" t="str">
        <f>IFERROR(IF(F19="","",IF(AH19="Check Data ⚠","Check Data ⚠",VLOOKUP(AL19, 'G-3 Multipliers'!$P$2:$Q$6,2,FALSE))),"")</f>
        <v/>
      </c>
      <c r="AN19" s="197"/>
      <c r="AO19" s="540" t="str">
        <f>IF(AN19="","",IF(VLOOKUP(AN19,'G-3 Multipliers'!$S$3:$T$9,2,FALSE)=0,"Spatial Data Missing ⚠",VLOOKUP(AN19,'G-3 Multipliers'!$S$3:$T$9,2,FALSE)))</f>
        <v/>
      </c>
      <c r="AP19" s="513" t="str">
        <f t="shared" si="11"/>
        <v/>
      </c>
      <c r="AQ19" s="231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7" t="str">
        <f>'D-1 Off Site Habitat Baseline'!AL19</f>
        <v/>
      </c>
      <c r="F20" s="520" t="str">
        <f>IF(E20="","",IF(ISNA(VLOOKUP($E20,'D-1 Off Site Habitat Baseline'!$D$1:$O$258,4,FALSE)),"",(VLOOKUP($E20,'D-1 Off Site Habitat Baseline'!$D$1:$O$258,4,FALSE))))</f>
        <v/>
      </c>
      <c r="G20" s="520" t="str">
        <f>IF(E20="","",IF(ISNA(VLOOKUP($E20,'D-1 Off Site Habitat Baseline'!$D$1:$O$258,5,FALSE)),"",(VLOOKUP($E20,'D-1 Off Site Habitat Baseline'!$D$1:$O$258,5,FALSE))))</f>
        <v/>
      </c>
      <c r="H20" s="520" t="str">
        <f>IF(E20="","",IF(ISNA(VLOOKUP($E20,'D-1 Off Site Habitat Baseline'!$D$1:$O$258,6,FALSE)),"",(VLOOKUP($E20,'D-1 Off Site Habitat Baseline'!$D$1:$O$258,6,FALSE))))</f>
        <v/>
      </c>
      <c r="I20" s="520" t="str">
        <f>IF(E20="","",IF(ISNA(VLOOKUP($E20,'D-1 Off Site Habitat Baseline'!$D$1:$O$258,7,FALSE)),"",(VLOOKUP($E20,'D-1 Off Site Habitat Baseline'!$D$1:$O$258,7,FALSE))))</f>
        <v/>
      </c>
      <c r="J20" s="520" t="str">
        <f>IF(E20="","",IF(ISNA(VLOOKUP($E20,'D-1 Off Site Habitat Baseline'!$D$1:$O$258,8,FALSE)),"",(VLOOKUP($E20,'D-1 Off Site Habitat Baseline'!$D$1:$O$258,8,FALSE))))</f>
        <v/>
      </c>
      <c r="K20" s="520" t="str">
        <f>IF(E20="","",IF(ISNA(VLOOKUP($E20,'D-1 Off Site Habitat Baseline'!$D$1:$O$258,9,FALSE)),"",(VLOOKUP($E20,'D-1 Off Site Habitat Baseline'!$D$1:$O$258,9,FALSE))))</f>
        <v/>
      </c>
      <c r="L20" s="520" t="str">
        <f>IF(E20="","",IF(ISNA(VLOOKUP($E20,'D-1 Off Site Habitat Baseline'!$D$1:$O$258,11,FALSE)),"",(VLOOKUP($E20,'D-1 Off Site Habitat Baseline'!$D$1:$O$258,11,FALSE))))</f>
        <v/>
      </c>
      <c r="M20" s="520" t="str">
        <f>IF(E20="","",IF(ISNA(VLOOKUP($E20,'D-1 Off Site Habitat Baseline'!$D$1:$O$258,12,FALSE)),"",(VLOOKUP($E20,'D-1 Off Site Habitat Baseline'!$D$1:$O$258,12,FALSE))))</f>
        <v/>
      </c>
      <c r="N20" s="520" t="str">
        <f>IF(E20="","",IF(ISNA(VLOOKUP($E20,'D-1 Off Site Habitat Baseline'!$D$1:$X$258,14,FALSE)),"",(VLOOKUP($E20,'D-1 Off Site Habitat Baseline'!$D$1:$X$258,14,FALSE))))</f>
        <v/>
      </c>
      <c r="O20" s="524" t="str">
        <f>IF(E20="","",IF(ISNA(VLOOKUP($E20,'D-1 Off Site Habitat Baseline'!$D$1:$X$258,13,FALSE)),"",(VLOOKUP($E20,'D-1 Off Site Habitat Baseline'!$D$1:$X$258,13,FALSE))))</f>
        <v/>
      </c>
      <c r="P20" s="232" t="str">
        <f>IFERROR(INDEX('G-1 All Habitats'!$AG$3:$AG$15,MATCH(Q20,'G-1 All Habitats'!$AF$3:$AF$15,0)),"")</f>
        <v/>
      </c>
      <c r="Q20" s="228" t="str">
        <f t="shared" si="12"/>
        <v/>
      </c>
      <c r="R20" s="229" t="str">
        <f t="shared" si="13"/>
        <v/>
      </c>
      <c r="S20" s="233" t="str">
        <f>IFERROR(INDEX('G-1 All Habitats'!$B$3:$B$129,MATCH(R20,'G-1 All Habitats'!$A$3:$A$129,0)),"")</f>
        <v/>
      </c>
      <c r="T20" s="507" t="str">
        <f t="shared" si="5"/>
        <v/>
      </c>
      <c r="U20" s="524" t="str">
        <f t="shared" si="6"/>
        <v/>
      </c>
      <c r="V20" s="523" t="str">
        <f t="shared" si="2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203"/>
      <c r="Z20" s="524" t="str">
        <f>IFERROR(INDEX('G-8 Condition Look up'!$A$3:$H$130,MATCH(S20,'G-8 Condition Look up'!$A$3:$A$130,0),MATCH(Y20,'G-8 Condition Look up'!$A$3:$H$3,0)),"")</f>
        <v/>
      </c>
      <c r="AA20" s="145"/>
      <c r="AB20" s="54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7" t="str">
        <f t="shared" si="3"/>
        <v/>
      </c>
      <c r="AE20" s="203"/>
      <c r="AF20" s="203"/>
      <c r="AG20" s="520" t="str">
        <f t="shared" si="7"/>
        <v/>
      </c>
      <c r="AH20" s="544" t="str">
        <f t="shared" si="8"/>
        <v/>
      </c>
      <c r="AI20" s="525" t="str">
        <f>IF(AH20="Check Data ⚠","Check Data ⚠",IFERROR(VLOOKUP(AH20,'G-4 Temporal multipliers'!$A$4:$C$36,3,FALSE),""))</f>
        <v/>
      </c>
      <c r="AJ20" s="537" t="str">
        <f>IF(S20="","",VLOOKUP(S20,'G-3 Multipliers'!$A$2:$E$129,4,FALSE))</f>
        <v/>
      </c>
      <c r="AK20" s="520" t="str">
        <f t="shared" si="9"/>
        <v/>
      </c>
      <c r="AL20" s="520" t="str">
        <f t="shared" si="10"/>
        <v/>
      </c>
      <c r="AM20" s="524" t="str">
        <f>IFERROR(IF(F20="","",IF(AH20="Check Data ⚠","Check Data ⚠",VLOOKUP(AL20, 'G-3 Multipliers'!$P$2:$Q$6,2,FALSE))),"")</f>
        <v/>
      </c>
      <c r="AN20" s="197"/>
      <c r="AO20" s="540" t="str">
        <f>IF(AN20="","",IF(VLOOKUP(AN20,'G-3 Multipliers'!$S$3:$T$9,2,FALSE)=0,"Spatial Data Missing ⚠",VLOOKUP(AN20,'G-3 Multipliers'!$S$3:$T$9,2,FALSE)))</f>
        <v/>
      </c>
      <c r="AP20" s="513" t="str">
        <f t="shared" si="11"/>
        <v/>
      </c>
      <c r="AQ20" s="231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7" t="str">
        <f>'D-1 Off Site Habitat Baseline'!AL20</f>
        <v/>
      </c>
      <c r="F21" s="520" t="str">
        <f>IF(E21="","",IF(ISNA(VLOOKUP($E21,'D-1 Off Site Habitat Baseline'!$D$1:$O$258,4,FALSE)),"",(VLOOKUP($E21,'D-1 Off Site Habitat Baseline'!$D$1:$O$258,4,FALSE))))</f>
        <v/>
      </c>
      <c r="G21" s="520" t="str">
        <f>IF(E21="","",IF(ISNA(VLOOKUP($E21,'D-1 Off Site Habitat Baseline'!$D$1:$O$258,5,FALSE)),"",(VLOOKUP($E21,'D-1 Off Site Habitat Baseline'!$D$1:$O$258,5,FALSE))))</f>
        <v/>
      </c>
      <c r="H21" s="520" t="str">
        <f>IF(E21="","",IF(ISNA(VLOOKUP($E21,'D-1 Off Site Habitat Baseline'!$D$1:$O$258,6,FALSE)),"",(VLOOKUP($E21,'D-1 Off Site Habitat Baseline'!$D$1:$O$258,6,FALSE))))</f>
        <v/>
      </c>
      <c r="I21" s="520" t="str">
        <f>IF(E21="","",IF(ISNA(VLOOKUP($E21,'D-1 Off Site Habitat Baseline'!$D$1:$O$258,7,FALSE)),"",(VLOOKUP($E21,'D-1 Off Site Habitat Baseline'!$D$1:$O$258,7,FALSE))))</f>
        <v/>
      </c>
      <c r="J21" s="520" t="str">
        <f>IF(E21="","",IF(ISNA(VLOOKUP($E21,'D-1 Off Site Habitat Baseline'!$D$1:$O$258,8,FALSE)),"",(VLOOKUP($E21,'D-1 Off Site Habitat Baseline'!$D$1:$O$258,8,FALSE))))</f>
        <v/>
      </c>
      <c r="K21" s="520" t="str">
        <f>IF(E21="","",IF(ISNA(VLOOKUP($E21,'D-1 Off Site Habitat Baseline'!$D$1:$O$258,9,FALSE)),"",(VLOOKUP($E21,'D-1 Off Site Habitat Baseline'!$D$1:$O$258,9,FALSE))))</f>
        <v/>
      </c>
      <c r="L21" s="520" t="str">
        <f>IF(E21="","",IF(ISNA(VLOOKUP($E21,'D-1 Off Site Habitat Baseline'!$D$1:$O$258,11,FALSE)),"",(VLOOKUP($E21,'D-1 Off Site Habitat Baseline'!$D$1:$O$258,11,FALSE))))</f>
        <v/>
      </c>
      <c r="M21" s="520" t="str">
        <f>IF(E21="","",IF(ISNA(VLOOKUP($E21,'D-1 Off Site Habitat Baseline'!$D$1:$O$258,12,FALSE)),"",(VLOOKUP($E21,'D-1 Off Site Habitat Baseline'!$D$1:$O$258,12,FALSE))))</f>
        <v/>
      </c>
      <c r="N21" s="520" t="str">
        <f>IF(E21="","",IF(ISNA(VLOOKUP($E21,'D-1 Off Site Habitat Baseline'!$D$1:$X$258,14,FALSE)),"",(VLOOKUP($E21,'D-1 Off Site Habitat Baseline'!$D$1:$X$258,14,FALSE))))</f>
        <v/>
      </c>
      <c r="O21" s="524" t="str">
        <f>IF(E21="","",IF(ISNA(VLOOKUP($E21,'D-1 Off Site Habitat Baseline'!$D$1:$X$258,13,FALSE)),"",(VLOOKUP($E21,'D-1 Off Site Habitat Baseline'!$D$1:$X$258,13,FALSE))))</f>
        <v/>
      </c>
      <c r="P21" s="232" t="str">
        <f>IFERROR(INDEX('G-1 All Habitats'!$AG$3:$AG$15,MATCH(Q21,'G-1 All Habitats'!$AF$3:$AF$15,0)),"")</f>
        <v/>
      </c>
      <c r="Q21" s="228" t="str">
        <f t="shared" si="12"/>
        <v/>
      </c>
      <c r="R21" s="229" t="str">
        <f t="shared" si="13"/>
        <v/>
      </c>
      <c r="S21" s="233" t="str">
        <f>IFERROR(INDEX('G-1 All Habitats'!$B$3:$B$129,MATCH(R21,'G-1 All Habitats'!$A$3:$A$129,0)),"")</f>
        <v/>
      </c>
      <c r="T21" s="507" t="str">
        <f t="shared" si="5"/>
        <v/>
      </c>
      <c r="U21" s="524" t="str">
        <f t="shared" si="6"/>
        <v/>
      </c>
      <c r="V21" s="523" t="str">
        <f t="shared" si="2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203"/>
      <c r="Z21" s="524" t="str">
        <f>IFERROR(INDEX('G-8 Condition Look up'!$A$3:$H$130,MATCH(S21,'G-8 Condition Look up'!$A$3:$A$130,0),MATCH(Y21,'G-8 Condition Look up'!$A$3:$H$3,0)),"")</f>
        <v/>
      </c>
      <c r="AA21" s="145"/>
      <c r="AB21" s="54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7" t="str">
        <f t="shared" si="3"/>
        <v/>
      </c>
      <c r="AE21" s="203"/>
      <c r="AF21" s="203"/>
      <c r="AG21" s="520" t="str">
        <f t="shared" si="7"/>
        <v/>
      </c>
      <c r="AH21" s="544" t="str">
        <f t="shared" si="8"/>
        <v/>
      </c>
      <c r="AI21" s="525" t="str">
        <f>IF(AH21="Check Data ⚠","Check Data ⚠",IFERROR(VLOOKUP(AH21,'G-4 Temporal multipliers'!$A$4:$C$36,3,FALSE),""))</f>
        <v/>
      </c>
      <c r="AJ21" s="537" t="str">
        <f>IF(S21="","",VLOOKUP(S21,'G-3 Multipliers'!$A$2:$E$129,4,FALSE))</f>
        <v/>
      </c>
      <c r="AK21" s="520" t="str">
        <f t="shared" si="9"/>
        <v/>
      </c>
      <c r="AL21" s="520" t="str">
        <f t="shared" si="10"/>
        <v/>
      </c>
      <c r="AM21" s="524" t="str">
        <f>IFERROR(IF(F21="","",IF(AH21="Check Data ⚠","Check Data ⚠",VLOOKUP(AL21, 'G-3 Multipliers'!$P$2:$Q$6,2,FALSE))),"")</f>
        <v/>
      </c>
      <c r="AN21" s="197"/>
      <c r="AO21" s="540" t="str">
        <f>IF(AN21="","",IF(VLOOKUP(AN21,'G-3 Multipliers'!$S$3:$T$9,2,FALSE)=0,"Spatial Data Missing ⚠",VLOOKUP(AN21,'G-3 Multipliers'!$S$3:$T$9,2,FALSE)))</f>
        <v/>
      </c>
      <c r="AP21" s="513" t="str">
        <f t="shared" si="11"/>
        <v/>
      </c>
      <c r="AQ21" s="231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7" t="str">
        <f>'D-1 Off Site Habitat Baseline'!AL21</f>
        <v/>
      </c>
      <c r="F22" s="520" t="str">
        <f>IF(E22="","",IF(ISNA(VLOOKUP($E22,'D-1 Off Site Habitat Baseline'!$D$1:$O$258,4,FALSE)),"",(VLOOKUP($E22,'D-1 Off Site Habitat Baseline'!$D$1:$O$258,4,FALSE))))</f>
        <v/>
      </c>
      <c r="G22" s="520" t="str">
        <f>IF(E22="","",IF(ISNA(VLOOKUP($E22,'D-1 Off Site Habitat Baseline'!$D$1:$O$258,5,FALSE)),"",(VLOOKUP($E22,'D-1 Off Site Habitat Baseline'!$D$1:$O$258,5,FALSE))))</f>
        <v/>
      </c>
      <c r="H22" s="520" t="str">
        <f>IF(E22="","",IF(ISNA(VLOOKUP($E22,'D-1 Off Site Habitat Baseline'!$D$1:$O$258,6,FALSE)),"",(VLOOKUP($E22,'D-1 Off Site Habitat Baseline'!$D$1:$O$258,6,FALSE))))</f>
        <v/>
      </c>
      <c r="I22" s="520" t="str">
        <f>IF(E22="","",IF(ISNA(VLOOKUP($E22,'D-1 Off Site Habitat Baseline'!$D$1:$O$258,7,FALSE)),"",(VLOOKUP($E22,'D-1 Off Site Habitat Baseline'!$D$1:$O$258,7,FALSE))))</f>
        <v/>
      </c>
      <c r="J22" s="520" t="str">
        <f>IF(E22="","",IF(ISNA(VLOOKUP($E22,'D-1 Off Site Habitat Baseline'!$D$1:$O$258,8,FALSE)),"",(VLOOKUP($E22,'D-1 Off Site Habitat Baseline'!$D$1:$O$258,8,FALSE))))</f>
        <v/>
      </c>
      <c r="K22" s="520" t="str">
        <f>IF(E22="","",IF(ISNA(VLOOKUP($E22,'D-1 Off Site Habitat Baseline'!$D$1:$O$258,9,FALSE)),"",(VLOOKUP($E22,'D-1 Off Site Habitat Baseline'!$D$1:$O$258,9,FALSE))))</f>
        <v/>
      </c>
      <c r="L22" s="520" t="str">
        <f>IF(E22="","",IF(ISNA(VLOOKUP($E22,'D-1 Off Site Habitat Baseline'!$D$1:$O$258,11,FALSE)),"",(VLOOKUP($E22,'D-1 Off Site Habitat Baseline'!$D$1:$O$258,11,FALSE))))</f>
        <v/>
      </c>
      <c r="M22" s="520" t="str">
        <f>IF(E22="","",IF(ISNA(VLOOKUP($E22,'D-1 Off Site Habitat Baseline'!$D$1:$O$258,12,FALSE)),"",(VLOOKUP($E22,'D-1 Off Site Habitat Baseline'!$D$1:$O$258,12,FALSE))))</f>
        <v/>
      </c>
      <c r="N22" s="520" t="str">
        <f>IF(E22="","",IF(ISNA(VLOOKUP($E22,'D-1 Off Site Habitat Baseline'!$D$1:$X$258,14,FALSE)),"",(VLOOKUP($E22,'D-1 Off Site Habitat Baseline'!$D$1:$X$258,14,FALSE))))</f>
        <v/>
      </c>
      <c r="O22" s="524" t="str">
        <f>IF(E22="","",IF(ISNA(VLOOKUP($E22,'D-1 Off Site Habitat Baseline'!$D$1:$X$258,13,FALSE)),"",(VLOOKUP($E22,'D-1 Off Site Habitat Baseline'!$D$1:$X$258,13,FALSE))))</f>
        <v/>
      </c>
      <c r="P22" s="232" t="str">
        <f>IFERROR(INDEX('G-1 All Habitats'!$AG$3:$AG$15,MATCH(Q22,'G-1 All Habitats'!$AF$3:$AF$15,0)),"")</f>
        <v/>
      </c>
      <c r="Q22" s="228" t="str">
        <f t="shared" si="12"/>
        <v/>
      </c>
      <c r="R22" s="229" t="str">
        <f t="shared" si="13"/>
        <v/>
      </c>
      <c r="S22" s="233" t="str">
        <f>IFERROR(INDEX('G-1 All Habitats'!$B$3:$B$129,MATCH(R22,'G-1 All Habitats'!$A$3:$A$129,0)),"")</f>
        <v/>
      </c>
      <c r="T22" s="507" t="str">
        <f t="shared" si="5"/>
        <v/>
      </c>
      <c r="U22" s="524" t="str">
        <f t="shared" si="6"/>
        <v/>
      </c>
      <c r="V22" s="523" t="str">
        <f t="shared" si="2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203"/>
      <c r="Z22" s="524" t="str">
        <f>IFERROR(INDEX('G-8 Condition Look up'!$A$3:$H$130,MATCH(S22,'G-8 Condition Look up'!$A$3:$A$130,0),MATCH(Y22,'G-8 Condition Look up'!$A$3:$H$3,0)),"")</f>
        <v/>
      </c>
      <c r="AA22" s="145"/>
      <c r="AB22" s="54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7" t="str">
        <f t="shared" si="3"/>
        <v/>
      </c>
      <c r="AE22" s="203"/>
      <c r="AF22" s="203"/>
      <c r="AG22" s="520" t="str">
        <f t="shared" si="7"/>
        <v/>
      </c>
      <c r="AH22" s="544" t="str">
        <f t="shared" si="8"/>
        <v/>
      </c>
      <c r="AI22" s="525" t="str">
        <f>IF(AH22="Check Data ⚠","Check Data ⚠",IFERROR(VLOOKUP(AH22,'G-4 Temporal multipliers'!$A$4:$C$36,3,FALSE),""))</f>
        <v/>
      </c>
      <c r="AJ22" s="537" t="str">
        <f>IF(S22="","",VLOOKUP(S22,'G-3 Multipliers'!$A$2:$E$129,4,FALSE))</f>
        <v/>
      </c>
      <c r="AK22" s="520" t="str">
        <f t="shared" si="9"/>
        <v/>
      </c>
      <c r="AL22" s="520" t="str">
        <f t="shared" si="10"/>
        <v/>
      </c>
      <c r="AM22" s="524" t="str">
        <f>IFERROR(IF(F22="","",IF(AH22="Check Data ⚠","Check Data ⚠",VLOOKUP(AL22, 'G-3 Multipliers'!$P$2:$Q$6,2,FALSE))),"")</f>
        <v/>
      </c>
      <c r="AN22" s="197"/>
      <c r="AO22" s="540" t="str">
        <f>IF(AN22="","",IF(VLOOKUP(AN22,'G-3 Multipliers'!$S$3:$T$9,2,FALSE)=0,"Spatial Data Missing ⚠",VLOOKUP(AN22,'G-3 Multipliers'!$S$3:$T$9,2,FALSE)))</f>
        <v/>
      </c>
      <c r="AP22" s="513" t="str">
        <f t="shared" si="11"/>
        <v/>
      </c>
      <c r="AQ22" s="231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7" t="str">
        <f>'D-1 Off Site Habitat Baseline'!AL22</f>
        <v/>
      </c>
      <c r="F23" s="520" t="str">
        <f>IF(E23="","",IF(ISNA(VLOOKUP($E23,'D-1 Off Site Habitat Baseline'!$D$1:$O$258,4,FALSE)),"",(VLOOKUP($E23,'D-1 Off Site Habitat Baseline'!$D$1:$O$258,4,FALSE))))</f>
        <v/>
      </c>
      <c r="G23" s="520" t="str">
        <f>IF(E23="","",IF(ISNA(VLOOKUP($E23,'D-1 Off Site Habitat Baseline'!$D$1:$O$258,5,FALSE)),"",(VLOOKUP($E23,'D-1 Off Site Habitat Baseline'!$D$1:$O$258,5,FALSE))))</f>
        <v/>
      </c>
      <c r="H23" s="520" t="str">
        <f>IF(E23="","",IF(ISNA(VLOOKUP($E23,'D-1 Off Site Habitat Baseline'!$D$1:$O$258,6,FALSE)),"",(VLOOKUP($E23,'D-1 Off Site Habitat Baseline'!$D$1:$O$258,6,FALSE))))</f>
        <v/>
      </c>
      <c r="I23" s="520" t="str">
        <f>IF(E23="","",IF(ISNA(VLOOKUP($E23,'D-1 Off Site Habitat Baseline'!$D$1:$O$258,7,FALSE)),"",(VLOOKUP($E23,'D-1 Off Site Habitat Baseline'!$D$1:$O$258,7,FALSE))))</f>
        <v/>
      </c>
      <c r="J23" s="520" t="str">
        <f>IF(E23="","",IF(ISNA(VLOOKUP($E23,'D-1 Off Site Habitat Baseline'!$D$1:$O$258,8,FALSE)),"",(VLOOKUP($E23,'D-1 Off Site Habitat Baseline'!$D$1:$O$258,8,FALSE))))</f>
        <v/>
      </c>
      <c r="K23" s="520" t="str">
        <f>IF(E23="","",IF(ISNA(VLOOKUP($E23,'D-1 Off Site Habitat Baseline'!$D$1:$O$258,9,FALSE)),"",(VLOOKUP($E23,'D-1 Off Site Habitat Baseline'!$D$1:$O$258,9,FALSE))))</f>
        <v/>
      </c>
      <c r="L23" s="520" t="str">
        <f>IF(E23="","",IF(ISNA(VLOOKUP($E23,'D-1 Off Site Habitat Baseline'!$D$1:$O$258,11,FALSE)),"",(VLOOKUP($E23,'D-1 Off Site Habitat Baseline'!$D$1:$O$258,11,FALSE))))</f>
        <v/>
      </c>
      <c r="M23" s="520" t="str">
        <f>IF(E23="","",IF(ISNA(VLOOKUP($E23,'D-1 Off Site Habitat Baseline'!$D$1:$O$258,12,FALSE)),"",(VLOOKUP($E23,'D-1 Off Site Habitat Baseline'!$D$1:$O$258,12,FALSE))))</f>
        <v/>
      </c>
      <c r="N23" s="520" t="str">
        <f>IF(E23="","",IF(ISNA(VLOOKUP($E23,'D-1 Off Site Habitat Baseline'!$D$1:$X$258,14,FALSE)),"",(VLOOKUP($E23,'D-1 Off Site Habitat Baseline'!$D$1:$X$258,14,FALSE))))</f>
        <v/>
      </c>
      <c r="O23" s="524" t="str">
        <f>IF(E23="","",IF(ISNA(VLOOKUP($E23,'D-1 Off Site Habitat Baseline'!$D$1:$X$258,13,FALSE)),"",(VLOOKUP($E23,'D-1 Off Site Habitat Baseline'!$D$1:$X$258,13,FALSE))))</f>
        <v/>
      </c>
      <c r="P23" s="232" t="str">
        <f>IFERROR(INDEX('G-1 All Habitats'!$AG$3:$AG$15,MATCH(Q23,'G-1 All Habitats'!$AF$3:$AF$15,0)),"")</f>
        <v/>
      </c>
      <c r="Q23" s="228" t="str">
        <f t="shared" si="12"/>
        <v/>
      </c>
      <c r="R23" s="229" t="str">
        <f t="shared" si="13"/>
        <v/>
      </c>
      <c r="S23" s="233" t="str">
        <f>IFERROR(INDEX('G-1 All Habitats'!$B$3:$B$129,MATCH(R23,'G-1 All Habitats'!$A$3:$A$129,0)),"")</f>
        <v/>
      </c>
      <c r="T23" s="507" t="str">
        <f t="shared" si="5"/>
        <v/>
      </c>
      <c r="U23" s="524" t="str">
        <f t="shared" si="6"/>
        <v/>
      </c>
      <c r="V23" s="523" t="str">
        <f t="shared" si="2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203"/>
      <c r="Z23" s="524" t="str">
        <f>IFERROR(INDEX('G-8 Condition Look up'!$A$3:$H$130,MATCH(S23,'G-8 Condition Look up'!$A$3:$A$130,0),MATCH(Y23,'G-8 Condition Look up'!$A$3:$H$3,0)),"")</f>
        <v/>
      </c>
      <c r="AA23" s="145"/>
      <c r="AB23" s="54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7" t="str">
        <f t="shared" si="3"/>
        <v/>
      </c>
      <c r="AE23" s="203"/>
      <c r="AF23" s="203"/>
      <c r="AG23" s="520" t="str">
        <f t="shared" si="7"/>
        <v/>
      </c>
      <c r="AH23" s="544" t="str">
        <f t="shared" si="8"/>
        <v/>
      </c>
      <c r="AI23" s="525" t="str">
        <f>IF(AH23="Check Data ⚠","Check Data ⚠",IFERROR(VLOOKUP(AH23,'G-4 Temporal multipliers'!$A$4:$C$36,3,FALSE),""))</f>
        <v/>
      </c>
      <c r="AJ23" s="537" t="str">
        <f>IF(S23="","",VLOOKUP(S23,'G-3 Multipliers'!$A$2:$E$129,4,FALSE))</f>
        <v/>
      </c>
      <c r="AK23" s="520" t="str">
        <f t="shared" si="9"/>
        <v/>
      </c>
      <c r="AL23" s="520" t="str">
        <f t="shared" si="10"/>
        <v/>
      </c>
      <c r="AM23" s="524" t="str">
        <f>IFERROR(IF(F23="","",IF(AH23="Check Data ⚠","Check Data ⚠",VLOOKUP(AL23, 'G-3 Multipliers'!$P$2:$Q$6,2,FALSE))),"")</f>
        <v/>
      </c>
      <c r="AN23" s="197"/>
      <c r="AO23" s="540" t="str">
        <f>IF(AN23="","",IF(VLOOKUP(AN23,'G-3 Multipliers'!$S$3:$T$9,2,FALSE)=0,"Spatial Data Missing ⚠",VLOOKUP(AN23,'G-3 Multipliers'!$S$3:$T$9,2,FALSE)))</f>
        <v/>
      </c>
      <c r="AP23" s="513" t="str">
        <f t="shared" si="11"/>
        <v/>
      </c>
      <c r="AQ23" s="231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7" t="str">
        <f>'D-1 Off Site Habitat Baseline'!AL23</f>
        <v/>
      </c>
      <c r="F24" s="520" t="str">
        <f>IF(E24="","",IF(ISNA(VLOOKUP($E24,'D-1 Off Site Habitat Baseline'!$D$1:$O$258,4,FALSE)),"",(VLOOKUP($E24,'D-1 Off Site Habitat Baseline'!$D$1:$O$258,4,FALSE))))</f>
        <v/>
      </c>
      <c r="G24" s="520" t="str">
        <f>IF(E24="","",IF(ISNA(VLOOKUP($E24,'D-1 Off Site Habitat Baseline'!$D$1:$O$258,5,FALSE)),"",(VLOOKUP($E24,'D-1 Off Site Habitat Baseline'!$D$1:$O$258,5,FALSE))))</f>
        <v/>
      </c>
      <c r="H24" s="520" t="str">
        <f>IF(E24="","",IF(ISNA(VLOOKUP($E24,'D-1 Off Site Habitat Baseline'!$D$1:$O$258,6,FALSE)),"",(VLOOKUP($E24,'D-1 Off Site Habitat Baseline'!$D$1:$O$258,6,FALSE))))</f>
        <v/>
      </c>
      <c r="I24" s="520" t="str">
        <f>IF(E24="","",IF(ISNA(VLOOKUP($E24,'D-1 Off Site Habitat Baseline'!$D$1:$O$258,7,FALSE)),"",(VLOOKUP($E24,'D-1 Off Site Habitat Baseline'!$D$1:$O$258,7,FALSE))))</f>
        <v/>
      </c>
      <c r="J24" s="520" t="str">
        <f>IF(E24="","",IF(ISNA(VLOOKUP($E24,'D-1 Off Site Habitat Baseline'!$D$1:$O$258,8,FALSE)),"",(VLOOKUP($E24,'D-1 Off Site Habitat Baseline'!$D$1:$O$258,8,FALSE))))</f>
        <v/>
      </c>
      <c r="K24" s="520" t="str">
        <f>IF(E24="","",IF(ISNA(VLOOKUP($E24,'D-1 Off Site Habitat Baseline'!$D$1:$O$258,9,FALSE)),"",(VLOOKUP($E24,'D-1 Off Site Habitat Baseline'!$D$1:$O$258,9,FALSE))))</f>
        <v/>
      </c>
      <c r="L24" s="520" t="str">
        <f>IF(E24="","",IF(ISNA(VLOOKUP($E24,'D-1 Off Site Habitat Baseline'!$D$1:$O$258,11,FALSE)),"",(VLOOKUP($E24,'D-1 Off Site Habitat Baseline'!$D$1:$O$258,11,FALSE))))</f>
        <v/>
      </c>
      <c r="M24" s="520" t="str">
        <f>IF(E24="","",IF(ISNA(VLOOKUP($E24,'D-1 Off Site Habitat Baseline'!$D$1:$O$258,12,FALSE)),"",(VLOOKUP($E24,'D-1 Off Site Habitat Baseline'!$D$1:$O$258,12,FALSE))))</f>
        <v/>
      </c>
      <c r="N24" s="520" t="str">
        <f>IF(E24="","",IF(ISNA(VLOOKUP($E24,'D-1 Off Site Habitat Baseline'!$D$1:$X$258,14,FALSE)),"",(VLOOKUP($E24,'D-1 Off Site Habitat Baseline'!$D$1:$X$258,14,FALSE))))</f>
        <v/>
      </c>
      <c r="O24" s="524" t="str">
        <f>IF(E24="","",IF(ISNA(VLOOKUP($E24,'D-1 Off Site Habitat Baseline'!$D$1:$X$258,13,FALSE)),"",(VLOOKUP($E24,'D-1 Off Site Habitat Baseline'!$D$1:$X$258,13,FALSE))))</f>
        <v/>
      </c>
      <c r="P24" s="232" t="str">
        <f>IFERROR(INDEX('G-1 All Habitats'!$AG$3:$AG$15,MATCH(Q24,'G-1 All Habitats'!$AF$3:$AF$15,0)),"")</f>
        <v/>
      </c>
      <c r="Q24" s="228" t="str">
        <f t="shared" si="12"/>
        <v/>
      </c>
      <c r="R24" s="229" t="str">
        <f t="shared" si="13"/>
        <v/>
      </c>
      <c r="S24" s="233" t="str">
        <f>IFERROR(INDEX('G-1 All Habitats'!$B$3:$B$129,MATCH(R24,'G-1 All Habitats'!$A$3:$A$129,0)),"")</f>
        <v/>
      </c>
      <c r="T24" s="507" t="str">
        <f t="shared" si="5"/>
        <v/>
      </c>
      <c r="U24" s="524" t="str">
        <f t="shared" si="6"/>
        <v/>
      </c>
      <c r="V24" s="523" t="str">
        <f t="shared" si="2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203"/>
      <c r="Z24" s="524" t="str">
        <f>IFERROR(INDEX('G-8 Condition Look up'!$A$3:$H$130,MATCH(S24,'G-8 Condition Look up'!$A$3:$A$130,0),MATCH(Y24,'G-8 Condition Look up'!$A$3:$H$3,0)),"")</f>
        <v/>
      </c>
      <c r="AA24" s="145"/>
      <c r="AB24" s="54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7" t="str">
        <f t="shared" si="3"/>
        <v/>
      </c>
      <c r="AE24" s="203"/>
      <c r="AF24" s="203"/>
      <c r="AG24" s="520" t="str">
        <f t="shared" si="7"/>
        <v/>
      </c>
      <c r="AH24" s="544" t="str">
        <f t="shared" si="8"/>
        <v/>
      </c>
      <c r="AI24" s="525" t="str">
        <f>IF(AH24="Check Data ⚠","Check Data ⚠",IFERROR(VLOOKUP(AH24,'G-4 Temporal multipliers'!$A$4:$C$36,3,FALSE),""))</f>
        <v/>
      </c>
      <c r="AJ24" s="537" t="str">
        <f>IF(S24="","",VLOOKUP(S24,'G-3 Multipliers'!$A$2:$E$129,4,FALSE))</f>
        <v/>
      </c>
      <c r="AK24" s="520" t="str">
        <f t="shared" si="9"/>
        <v/>
      </c>
      <c r="AL24" s="520" t="str">
        <f t="shared" si="10"/>
        <v/>
      </c>
      <c r="AM24" s="524" t="str">
        <f>IFERROR(IF(F24="","",IF(AH24="Check Data ⚠","Check Data ⚠",VLOOKUP(AL24, 'G-3 Multipliers'!$P$2:$Q$6,2,FALSE))),"")</f>
        <v/>
      </c>
      <c r="AN24" s="197"/>
      <c r="AO24" s="540" t="str">
        <f>IF(AN24="","",IF(VLOOKUP(AN24,'G-3 Multipliers'!$S$3:$T$9,2,FALSE)=0,"Spatial Data Missing ⚠",VLOOKUP(AN24,'G-3 Multipliers'!$S$3:$T$9,2,FALSE)))</f>
        <v/>
      </c>
      <c r="AP24" s="513" t="str">
        <f t="shared" si="11"/>
        <v/>
      </c>
      <c r="AQ24" s="231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7" t="str">
        <f>'D-1 Off Site Habitat Baseline'!AL24</f>
        <v/>
      </c>
      <c r="F25" s="520" t="str">
        <f>IF(E25="","",IF(ISNA(VLOOKUP($E25,'D-1 Off Site Habitat Baseline'!$D$1:$O$258,4,FALSE)),"",(VLOOKUP($E25,'D-1 Off Site Habitat Baseline'!$D$1:$O$258,4,FALSE))))</f>
        <v/>
      </c>
      <c r="G25" s="520" t="str">
        <f>IF(E25="","",IF(ISNA(VLOOKUP($E25,'D-1 Off Site Habitat Baseline'!$D$1:$O$258,5,FALSE)),"",(VLOOKUP($E25,'D-1 Off Site Habitat Baseline'!$D$1:$O$258,5,FALSE))))</f>
        <v/>
      </c>
      <c r="H25" s="520" t="str">
        <f>IF(E25="","",IF(ISNA(VLOOKUP($E25,'D-1 Off Site Habitat Baseline'!$D$1:$O$258,6,FALSE)),"",(VLOOKUP($E25,'D-1 Off Site Habitat Baseline'!$D$1:$O$258,6,FALSE))))</f>
        <v/>
      </c>
      <c r="I25" s="520" t="str">
        <f>IF(E25="","",IF(ISNA(VLOOKUP($E25,'D-1 Off Site Habitat Baseline'!$D$1:$O$258,7,FALSE)),"",(VLOOKUP($E25,'D-1 Off Site Habitat Baseline'!$D$1:$O$258,7,FALSE))))</f>
        <v/>
      </c>
      <c r="J25" s="520" t="str">
        <f>IF(E25="","",IF(ISNA(VLOOKUP($E25,'D-1 Off Site Habitat Baseline'!$D$1:$O$258,8,FALSE)),"",(VLOOKUP($E25,'D-1 Off Site Habitat Baseline'!$D$1:$O$258,8,FALSE))))</f>
        <v/>
      </c>
      <c r="K25" s="520" t="str">
        <f>IF(E25="","",IF(ISNA(VLOOKUP($E25,'D-1 Off Site Habitat Baseline'!$D$1:$O$258,9,FALSE)),"",(VLOOKUP($E25,'D-1 Off Site Habitat Baseline'!$D$1:$O$258,9,FALSE))))</f>
        <v/>
      </c>
      <c r="L25" s="520" t="str">
        <f>IF(E25="","",IF(ISNA(VLOOKUP($E25,'D-1 Off Site Habitat Baseline'!$D$1:$O$258,11,FALSE)),"",(VLOOKUP($E25,'D-1 Off Site Habitat Baseline'!$D$1:$O$258,11,FALSE))))</f>
        <v/>
      </c>
      <c r="M25" s="520" t="str">
        <f>IF(E25="","",IF(ISNA(VLOOKUP($E25,'D-1 Off Site Habitat Baseline'!$D$1:$O$258,12,FALSE)),"",(VLOOKUP($E25,'D-1 Off Site Habitat Baseline'!$D$1:$O$258,12,FALSE))))</f>
        <v/>
      </c>
      <c r="N25" s="520" t="str">
        <f>IF(E25="","",IF(ISNA(VLOOKUP($E25,'D-1 Off Site Habitat Baseline'!$D$1:$X$258,14,FALSE)),"",(VLOOKUP($E25,'D-1 Off Site Habitat Baseline'!$D$1:$X$258,14,FALSE))))</f>
        <v/>
      </c>
      <c r="O25" s="524" t="str">
        <f>IF(E25="","",IF(ISNA(VLOOKUP($E25,'D-1 Off Site Habitat Baseline'!$D$1:$X$258,13,FALSE)),"",(VLOOKUP($E25,'D-1 Off Site Habitat Baseline'!$D$1:$X$258,13,FALSE))))</f>
        <v/>
      </c>
      <c r="P25" s="232" t="str">
        <f>IFERROR(INDEX('G-1 All Habitats'!$AG$3:$AG$15,MATCH(Q25,'G-1 All Habitats'!$AF$3:$AF$15,0)),"")</f>
        <v/>
      </c>
      <c r="Q25" s="228" t="str">
        <f t="shared" si="12"/>
        <v/>
      </c>
      <c r="R25" s="229" t="str">
        <f t="shared" si="13"/>
        <v/>
      </c>
      <c r="S25" s="233" t="str">
        <f>IFERROR(INDEX('G-1 All Habitats'!$B$3:$B$129,MATCH(R25,'G-1 All Habitats'!$A$3:$A$129,0)),"")</f>
        <v/>
      </c>
      <c r="T25" s="507" t="str">
        <f t="shared" si="5"/>
        <v/>
      </c>
      <c r="U25" s="524" t="str">
        <f t="shared" si="6"/>
        <v/>
      </c>
      <c r="V25" s="523" t="str">
        <f t="shared" si="2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203"/>
      <c r="Z25" s="524" t="str">
        <f>IFERROR(INDEX('G-8 Condition Look up'!$A$3:$H$130,MATCH(S25,'G-8 Condition Look up'!$A$3:$A$130,0),MATCH(Y25,'G-8 Condition Look up'!$A$3:$H$3,0)),"")</f>
        <v/>
      </c>
      <c r="AA25" s="145"/>
      <c r="AB25" s="54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7" t="str">
        <f t="shared" si="3"/>
        <v/>
      </c>
      <c r="AE25" s="203"/>
      <c r="AF25" s="203"/>
      <c r="AG25" s="520" t="str">
        <f t="shared" si="7"/>
        <v/>
      </c>
      <c r="AH25" s="544" t="str">
        <f t="shared" si="8"/>
        <v/>
      </c>
      <c r="AI25" s="525" t="str">
        <f>IF(AH25="Check Data ⚠","Check Data ⚠",IFERROR(VLOOKUP(AH25,'G-4 Temporal multipliers'!$A$4:$C$36,3,FALSE),""))</f>
        <v/>
      </c>
      <c r="AJ25" s="537" t="str">
        <f>IF(S25="","",VLOOKUP(S25,'G-3 Multipliers'!$A$2:$E$129,4,FALSE))</f>
        <v/>
      </c>
      <c r="AK25" s="520" t="str">
        <f t="shared" si="9"/>
        <v/>
      </c>
      <c r="AL25" s="520" t="str">
        <f t="shared" si="10"/>
        <v/>
      </c>
      <c r="AM25" s="524" t="str">
        <f>IFERROR(IF(F25="","",IF(AH25="Check Data ⚠","Check Data ⚠",VLOOKUP(AL25, 'G-3 Multipliers'!$P$2:$Q$6,2,FALSE))),"")</f>
        <v/>
      </c>
      <c r="AN25" s="197"/>
      <c r="AO25" s="540" t="str">
        <f>IF(AN25="","",IF(VLOOKUP(AN25,'G-3 Multipliers'!$S$3:$T$9,2,FALSE)=0,"Spatial Data Missing ⚠",VLOOKUP(AN25,'G-3 Multipliers'!$S$3:$T$9,2,FALSE)))</f>
        <v/>
      </c>
      <c r="AP25" s="513" t="str">
        <f t="shared" si="11"/>
        <v/>
      </c>
      <c r="AQ25" s="231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7" t="str">
        <f>'D-1 Off Site Habitat Baseline'!AL25</f>
        <v/>
      </c>
      <c r="F26" s="520" t="str">
        <f>IF(E26="","",IF(ISNA(VLOOKUP($E26,'D-1 Off Site Habitat Baseline'!$D$1:$O$258,4,FALSE)),"",(VLOOKUP($E26,'D-1 Off Site Habitat Baseline'!$D$1:$O$258,4,FALSE))))</f>
        <v/>
      </c>
      <c r="G26" s="520" t="str">
        <f>IF(E26="","",IF(ISNA(VLOOKUP($E26,'D-1 Off Site Habitat Baseline'!$D$1:$O$258,5,FALSE)),"",(VLOOKUP($E26,'D-1 Off Site Habitat Baseline'!$D$1:$O$258,5,FALSE))))</f>
        <v/>
      </c>
      <c r="H26" s="520" t="str">
        <f>IF(E26="","",IF(ISNA(VLOOKUP($E26,'D-1 Off Site Habitat Baseline'!$D$1:$O$258,6,FALSE)),"",(VLOOKUP($E26,'D-1 Off Site Habitat Baseline'!$D$1:$O$258,6,FALSE))))</f>
        <v/>
      </c>
      <c r="I26" s="520" t="str">
        <f>IF(E26="","",IF(ISNA(VLOOKUP($E26,'D-1 Off Site Habitat Baseline'!$D$1:$O$258,7,FALSE)),"",(VLOOKUP($E26,'D-1 Off Site Habitat Baseline'!$D$1:$O$258,7,FALSE))))</f>
        <v/>
      </c>
      <c r="J26" s="520" t="str">
        <f>IF(E26="","",IF(ISNA(VLOOKUP($E26,'D-1 Off Site Habitat Baseline'!$D$1:$O$258,8,FALSE)),"",(VLOOKUP($E26,'D-1 Off Site Habitat Baseline'!$D$1:$O$258,8,FALSE))))</f>
        <v/>
      </c>
      <c r="K26" s="520" t="str">
        <f>IF(E26="","",IF(ISNA(VLOOKUP($E26,'D-1 Off Site Habitat Baseline'!$D$1:$O$258,9,FALSE)),"",(VLOOKUP($E26,'D-1 Off Site Habitat Baseline'!$D$1:$O$258,9,FALSE))))</f>
        <v/>
      </c>
      <c r="L26" s="520" t="str">
        <f>IF(E26="","",IF(ISNA(VLOOKUP($E26,'D-1 Off Site Habitat Baseline'!$D$1:$O$258,11,FALSE)),"",(VLOOKUP($E26,'D-1 Off Site Habitat Baseline'!$D$1:$O$258,11,FALSE))))</f>
        <v/>
      </c>
      <c r="M26" s="520" t="str">
        <f>IF(E26="","",IF(ISNA(VLOOKUP($E26,'D-1 Off Site Habitat Baseline'!$D$1:$O$258,12,FALSE)),"",(VLOOKUP($E26,'D-1 Off Site Habitat Baseline'!$D$1:$O$258,12,FALSE))))</f>
        <v/>
      </c>
      <c r="N26" s="520" t="str">
        <f>IF(E26="","",IF(ISNA(VLOOKUP($E26,'D-1 Off Site Habitat Baseline'!$D$1:$X$258,14,FALSE)),"",(VLOOKUP($E26,'D-1 Off Site Habitat Baseline'!$D$1:$X$258,14,FALSE))))</f>
        <v/>
      </c>
      <c r="O26" s="524" t="str">
        <f>IF(E26="","",IF(ISNA(VLOOKUP($E26,'D-1 Off Site Habitat Baseline'!$D$1:$X$258,13,FALSE)),"",(VLOOKUP($E26,'D-1 Off Site Habitat Baseline'!$D$1:$X$258,13,FALSE))))</f>
        <v/>
      </c>
      <c r="P26" s="232" t="str">
        <f>IFERROR(INDEX('G-1 All Habitats'!$AG$3:$AG$15,MATCH(Q26,'G-1 All Habitats'!$AF$3:$AF$15,0)),"")</f>
        <v/>
      </c>
      <c r="Q26" s="228" t="str">
        <f t="shared" si="12"/>
        <v/>
      </c>
      <c r="R26" s="229" t="str">
        <f t="shared" si="13"/>
        <v/>
      </c>
      <c r="S26" s="233" t="str">
        <f>IFERROR(INDEX('G-1 All Habitats'!$B$3:$B$129,MATCH(R26,'G-1 All Habitats'!$A$3:$A$129,0)),"")</f>
        <v/>
      </c>
      <c r="T26" s="507" t="str">
        <f t="shared" si="5"/>
        <v/>
      </c>
      <c r="U26" s="524" t="str">
        <f t="shared" si="6"/>
        <v/>
      </c>
      <c r="V26" s="523" t="str">
        <f t="shared" si="2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203"/>
      <c r="Z26" s="524" t="str">
        <f>IFERROR(INDEX('G-8 Condition Look up'!$A$3:$H$130,MATCH(S26,'G-8 Condition Look up'!$A$3:$A$130,0),MATCH(Y26,'G-8 Condition Look up'!$A$3:$H$3,0)),"")</f>
        <v/>
      </c>
      <c r="AA26" s="145"/>
      <c r="AB26" s="54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7" t="str">
        <f t="shared" si="3"/>
        <v/>
      </c>
      <c r="AE26" s="203"/>
      <c r="AF26" s="203"/>
      <c r="AG26" s="520" t="str">
        <f t="shared" si="7"/>
        <v/>
      </c>
      <c r="AH26" s="544" t="str">
        <f t="shared" si="8"/>
        <v/>
      </c>
      <c r="AI26" s="525" t="str">
        <f>IF(AH26="Check Data ⚠","Check Data ⚠",IFERROR(VLOOKUP(AH26,'G-4 Temporal multipliers'!$A$4:$C$36,3,FALSE),""))</f>
        <v/>
      </c>
      <c r="AJ26" s="537" t="str">
        <f>IF(S26="","",VLOOKUP(S26,'G-3 Multipliers'!$A$2:$E$129,4,FALSE))</f>
        <v/>
      </c>
      <c r="AK26" s="520" t="str">
        <f t="shared" si="9"/>
        <v/>
      </c>
      <c r="AL26" s="520" t="str">
        <f t="shared" si="10"/>
        <v/>
      </c>
      <c r="AM26" s="524" t="str">
        <f>IFERROR(IF(F26="","",IF(AH26="Check Data ⚠","Check Data ⚠",VLOOKUP(AL26, 'G-3 Multipliers'!$P$2:$Q$6,2,FALSE))),"")</f>
        <v/>
      </c>
      <c r="AN26" s="197"/>
      <c r="AO26" s="540" t="str">
        <f>IF(AN26="","",IF(VLOOKUP(AN26,'G-3 Multipliers'!$S$3:$T$9,2,FALSE)=0,"Spatial Data Missing ⚠",VLOOKUP(AN26,'G-3 Multipliers'!$S$3:$T$9,2,FALSE)))</f>
        <v/>
      </c>
      <c r="AP26" s="513" t="str">
        <f t="shared" si="11"/>
        <v/>
      </c>
      <c r="AQ26" s="231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7" t="str">
        <f>'D-1 Off Site Habitat Baseline'!AL26</f>
        <v/>
      </c>
      <c r="F27" s="520" t="str">
        <f>IF(E27="","",IF(ISNA(VLOOKUP($E27,'D-1 Off Site Habitat Baseline'!$D$1:$O$258,4,FALSE)),"",(VLOOKUP($E27,'D-1 Off Site Habitat Baseline'!$D$1:$O$258,4,FALSE))))</f>
        <v/>
      </c>
      <c r="G27" s="520" t="str">
        <f>IF(E27="","",IF(ISNA(VLOOKUP($E27,'D-1 Off Site Habitat Baseline'!$D$1:$O$258,5,FALSE)),"",(VLOOKUP($E27,'D-1 Off Site Habitat Baseline'!$D$1:$O$258,5,FALSE))))</f>
        <v/>
      </c>
      <c r="H27" s="520" t="str">
        <f>IF(E27="","",IF(ISNA(VLOOKUP($E27,'D-1 Off Site Habitat Baseline'!$D$1:$O$258,6,FALSE)),"",(VLOOKUP($E27,'D-1 Off Site Habitat Baseline'!$D$1:$O$258,6,FALSE))))</f>
        <v/>
      </c>
      <c r="I27" s="520" t="str">
        <f>IF(E27="","",IF(ISNA(VLOOKUP($E27,'D-1 Off Site Habitat Baseline'!$D$1:$O$258,7,FALSE)),"",(VLOOKUP($E27,'D-1 Off Site Habitat Baseline'!$D$1:$O$258,7,FALSE))))</f>
        <v/>
      </c>
      <c r="J27" s="520" t="str">
        <f>IF(E27="","",IF(ISNA(VLOOKUP($E27,'D-1 Off Site Habitat Baseline'!$D$1:$O$258,8,FALSE)),"",(VLOOKUP($E27,'D-1 Off Site Habitat Baseline'!$D$1:$O$258,8,FALSE))))</f>
        <v/>
      </c>
      <c r="K27" s="520" t="str">
        <f>IF(E27="","",IF(ISNA(VLOOKUP($E27,'D-1 Off Site Habitat Baseline'!$D$1:$O$258,9,FALSE)),"",(VLOOKUP($E27,'D-1 Off Site Habitat Baseline'!$D$1:$O$258,9,FALSE))))</f>
        <v/>
      </c>
      <c r="L27" s="520" t="str">
        <f>IF(E27="","",IF(ISNA(VLOOKUP($E27,'D-1 Off Site Habitat Baseline'!$D$1:$O$258,11,FALSE)),"",(VLOOKUP($E27,'D-1 Off Site Habitat Baseline'!$D$1:$O$258,11,FALSE))))</f>
        <v/>
      </c>
      <c r="M27" s="520" t="str">
        <f>IF(E27="","",IF(ISNA(VLOOKUP($E27,'D-1 Off Site Habitat Baseline'!$D$1:$O$258,12,FALSE)),"",(VLOOKUP($E27,'D-1 Off Site Habitat Baseline'!$D$1:$O$258,12,FALSE))))</f>
        <v/>
      </c>
      <c r="N27" s="520" t="str">
        <f>IF(E27="","",IF(ISNA(VLOOKUP($E27,'D-1 Off Site Habitat Baseline'!$D$1:$X$258,14,FALSE)),"",(VLOOKUP($E27,'D-1 Off Site Habitat Baseline'!$D$1:$X$258,14,FALSE))))</f>
        <v/>
      </c>
      <c r="O27" s="524" t="str">
        <f>IF(E27="","",IF(ISNA(VLOOKUP($E27,'D-1 Off Site Habitat Baseline'!$D$1:$X$258,13,FALSE)),"",(VLOOKUP($E27,'D-1 Off Site Habitat Baseline'!$D$1:$X$258,13,FALSE))))</f>
        <v/>
      </c>
      <c r="P27" s="232" t="str">
        <f>IFERROR(INDEX('G-1 All Habitats'!$AG$3:$AG$15,MATCH(Q27,'G-1 All Habitats'!$AF$3:$AF$15,0)),"")</f>
        <v/>
      </c>
      <c r="Q27" s="228" t="str">
        <f t="shared" si="12"/>
        <v/>
      </c>
      <c r="R27" s="229" t="str">
        <f t="shared" si="13"/>
        <v/>
      </c>
      <c r="S27" s="233" t="str">
        <f>IFERROR(INDEX('G-1 All Habitats'!$B$3:$B$129,MATCH(R27,'G-1 All Habitats'!$A$3:$A$129,0)),"")</f>
        <v/>
      </c>
      <c r="T27" s="507" t="str">
        <f t="shared" si="5"/>
        <v/>
      </c>
      <c r="U27" s="524" t="str">
        <f t="shared" si="6"/>
        <v/>
      </c>
      <c r="V27" s="523" t="str">
        <f t="shared" si="2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203"/>
      <c r="Z27" s="524" t="str">
        <f>IFERROR(INDEX('G-8 Condition Look up'!$A$3:$H$130,MATCH(S27,'G-8 Condition Look up'!$A$3:$A$130,0),MATCH(Y27,'G-8 Condition Look up'!$A$3:$H$3,0)),"")</f>
        <v/>
      </c>
      <c r="AA27" s="145"/>
      <c r="AB27" s="54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7" t="str">
        <f t="shared" si="3"/>
        <v/>
      </c>
      <c r="AE27" s="203"/>
      <c r="AF27" s="203"/>
      <c r="AG27" s="520" t="str">
        <f t="shared" si="7"/>
        <v/>
      </c>
      <c r="AH27" s="544" t="str">
        <f t="shared" si="8"/>
        <v/>
      </c>
      <c r="AI27" s="525" t="str">
        <f>IF(AH27="Check Data ⚠","Check Data ⚠",IFERROR(VLOOKUP(AH27,'G-4 Temporal multipliers'!$A$4:$C$36,3,FALSE),""))</f>
        <v/>
      </c>
      <c r="AJ27" s="537" t="str">
        <f>IF(S27="","",VLOOKUP(S27,'G-3 Multipliers'!$A$2:$E$129,4,FALSE))</f>
        <v/>
      </c>
      <c r="AK27" s="520" t="str">
        <f t="shared" si="9"/>
        <v/>
      </c>
      <c r="AL27" s="520" t="str">
        <f t="shared" si="10"/>
        <v/>
      </c>
      <c r="AM27" s="524" t="str">
        <f>IFERROR(IF(F27="","",IF(AH27="Check Data ⚠","Check Data ⚠",VLOOKUP(AL27, 'G-3 Multipliers'!$P$2:$Q$6,2,FALSE))),"")</f>
        <v/>
      </c>
      <c r="AN27" s="197"/>
      <c r="AO27" s="540" t="str">
        <f>IF(AN27="","",IF(VLOOKUP(AN27,'G-3 Multipliers'!$S$3:$T$9,2,FALSE)=0,"Spatial Data Missing ⚠",VLOOKUP(AN27,'G-3 Multipliers'!$S$3:$T$9,2,FALSE)))</f>
        <v/>
      </c>
      <c r="AP27" s="513" t="str">
        <f t="shared" si="11"/>
        <v/>
      </c>
      <c r="AQ27" s="231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7" t="str">
        <f>'D-1 Off Site Habitat Baseline'!AL27</f>
        <v/>
      </c>
      <c r="F28" s="520" t="str">
        <f>IF(E28="","",IF(ISNA(VLOOKUP($E28,'D-1 Off Site Habitat Baseline'!$D$1:$O$258,4,FALSE)),"",(VLOOKUP($E28,'D-1 Off Site Habitat Baseline'!$D$1:$O$258,4,FALSE))))</f>
        <v/>
      </c>
      <c r="G28" s="520" t="str">
        <f>IF(E28="","",IF(ISNA(VLOOKUP($E28,'D-1 Off Site Habitat Baseline'!$D$1:$O$258,5,FALSE)),"",(VLOOKUP($E28,'D-1 Off Site Habitat Baseline'!$D$1:$O$258,5,FALSE))))</f>
        <v/>
      </c>
      <c r="H28" s="520" t="str">
        <f>IF(E28="","",IF(ISNA(VLOOKUP($E28,'D-1 Off Site Habitat Baseline'!$D$1:$O$258,6,FALSE)),"",(VLOOKUP($E28,'D-1 Off Site Habitat Baseline'!$D$1:$O$258,6,FALSE))))</f>
        <v/>
      </c>
      <c r="I28" s="520" t="str">
        <f>IF(E28="","",IF(ISNA(VLOOKUP($E28,'D-1 Off Site Habitat Baseline'!$D$1:$O$258,7,FALSE)),"",(VLOOKUP($E28,'D-1 Off Site Habitat Baseline'!$D$1:$O$258,7,FALSE))))</f>
        <v/>
      </c>
      <c r="J28" s="520" t="str">
        <f>IF(E28="","",IF(ISNA(VLOOKUP($E28,'D-1 Off Site Habitat Baseline'!$D$1:$O$258,8,FALSE)),"",(VLOOKUP($E28,'D-1 Off Site Habitat Baseline'!$D$1:$O$258,8,FALSE))))</f>
        <v/>
      </c>
      <c r="K28" s="520" t="str">
        <f>IF(E28="","",IF(ISNA(VLOOKUP($E28,'D-1 Off Site Habitat Baseline'!$D$1:$O$258,9,FALSE)),"",(VLOOKUP($E28,'D-1 Off Site Habitat Baseline'!$D$1:$O$258,9,FALSE))))</f>
        <v/>
      </c>
      <c r="L28" s="520" t="str">
        <f>IF(E28="","",IF(ISNA(VLOOKUP($E28,'D-1 Off Site Habitat Baseline'!$D$1:$O$258,11,FALSE)),"",(VLOOKUP($E28,'D-1 Off Site Habitat Baseline'!$D$1:$O$258,11,FALSE))))</f>
        <v/>
      </c>
      <c r="M28" s="520" t="str">
        <f>IF(E28="","",IF(ISNA(VLOOKUP($E28,'D-1 Off Site Habitat Baseline'!$D$1:$O$258,12,FALSE)),"",(VLOOKUP($E28,'D-1 Off Site Habitat Baseline'!$D$1:$O$258,12,FALSE))))</f>
        <v/>
      </c>
      <c r="N28" s="520" t="str">
        <f>IF(E28="","",IF(ISNA(VLOOKUP($E28,'D-1 Off Site Habitat Baseline'!$D$1:$X$258,14,FALSE)),"",(VLOOKUP($E28,'D-1 Off Site Habitat Baseline'!$D$1:$X$258,14,FALSE))))</f>
        <v/>
      </c>
      <c r="O28" s="524" t="str">
        <f>IF(E28="","",IF(ISNA(VLOOKUP($E28,'D-1 Off Site Habitat Baseline'!$D$1:$X$258,13,FALSE)),"",(VLOOKUP($E28,'D-1 Off Site Habitat Baseline'!$D$1:$X$258,13,FALSE))))</f>
        <v/>
      </c>
      <c r="P28" s="232" t="str">
        <f>IFERROR(INDEX('G-1 All Habitats'!$AG$3:$AG$15,MATCH(Q28,'G-1 All Habitats'!$AF$3:$AF$15,0)),"")</f>
        <v/>
      </c>
      <c r="Q28" s="228" t="str">
        <f t="shared" si="12"/>
        <v/>
      </c>
      <c r="R28" s="229" t="str">
        <f t="shared" si="13"/>
        <v/>
      </c>
      <c r="S28" s="233" t="str">
        <f>IFERROR(INDEX('G-1 All Habitats'!$B$3:$B$129,MATCH(R28,'G-1 All Habitats'!$A$3:$A$129,0)),"")</f>
        <v/>
      </c>
      <c r="T28" s="507" t="str">
        <f t="shared" si="5"/>
        <v/>
      </c>
      <c r="U28" s="524" t="str">
        <f t="shared" si="6"/>
        <v/>
      </c>
      <c r="V28" s="523" t="str">
        <f t="shared" si="2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203"/>
      <c r="Z28" s="524" t="str">
        <f>IFERROR(INDEX('G-8 Condition Look up'!$A$3:$H$130,MATCH(S28,'G-8 Condition Look up'!$A$3:$A$130,0),MATCH(Y28,'G-8 Condition Look up'!$A$3:$H$3,0)),"")</f>
        <v/>
      </c>
      <c r="AA28" s="145"/>
      <c r="AB28" s="54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7" t="str">
        <f t="shared" si="3"/>
        <v/>
      </c>
      <c r="AE28" s="203"/>
      <c r="AF28" s="203"/>
      <c r="AG28" s="520" t="str">
        <f t="shared" si="7"/>
        <v/>
      </c>
      <c r="AH28" s="544" t="str">
        <f t="shared" si="8"/>
        <v/>
      </c>
      <c r="AI28" s="525" t="str">
        <f>IF(AH28="Check Data ⚠","Check Data ⚠",IFERROR(VLOOKUP(AH28,'G-4 Temporal multipliers'!$A$4:$C$36,3,FALSE),""))</f>
        <v/>
      </c>
      <c r="AJ28" s="537" t="str">
        <f>IF(S28="","",VLOOKUP(S28,'G-3 Multipliers'!$A$2:$E$129,4,FALSE))</f>
        <v/>
      </c>
      <c r="AK28" s="520" t="str">
        <f t="shared" si="9"/>
        <v/>
      </c>
      <c r="AL28" s="520" t="str">
        <f t="shared" si="10"/>
        <v/>
      </c>
      <c r="AM28" s="524" t="str">
        <f>IFERROR(IF(F28="","",IF(AH28="Check Data ⚠","Check Data ⚠",VLOOKUP(AL28, 'G-3 Multipliers'!$P$2:$Q$6,2,FALSE))),"")</f>
        <v/>
      </c>
      <c r="AN28" s="197"/>
      <c r="AO28" s="540" t="str">
        <f>IF(AN28="","",IF(VLOOKUP(AN28,'G-3 Multipliers'!$S$3:$T$9,2,FALSE)=0,"Spatial Data Missing ⚠",VLOOKUP(AN28,'G-3 Multipliers'!$S$3:$T$9,2,FALSE)))</f>
        <v/>
      </c>
      <c r="AP28" s="513" t="str">
        <f t="shared" si="11"/>
        <v/>
      </c>
      <c r="AQ28" s="231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7" t="str">
        <f>'D-1 Off Site Habitat Baseline'!AL28</f>
        <v/>
      </c>
      <c r="F29" s="520" t="str">
        <f>IF(E29="","",IF(ISNA(VLOOKUP($E29,'D-1 Off Site Habitat Baseline'!$D$1:$O$258,4,FALSE)),"",(VLOOKUP($E29,'D-1 Off Site Habitat Baseline'!$D$1:$O$258,4,FALSE))))</f>
        <v/>
      </c>
      <c r="G29" s="520" t="str">
        <f>IF(E29="","",IF(ISNA(VLOOKUP($E29,'D-1 Off Site Habitat Baseline'!$D$1:$O$258,5,FALSE)),"",(VLOOKUP($E29,'D-1 Off Site Habitat Baseline'!$D$1:$O$258,5,FALSE))))</f>
        <v/>
      </c>
      <c r="H29" s="520" t="str">
        <f>IF(E29="","",IF(ISNA(VLOOKUP($E29,'D-1 Off Site Habitat Baseline'!$D$1:$O$258,6,FALSE)),"",(VLOOKUP($E29,'D-1 Off Site Habitat Baseline'!$D$1:$O$258,6,FALSE))))</f>
        <v/>
      </c>
      <c r="I29" s="520" t="str">
        <f>IF(E29="","",IF(ISNA(VLOOKUP($E29,'D-1 Off Site Habitat Baseline'!$D$1:$O$258,7,FALSE)),"",(VLOOKUP($E29,'D-1 Off Site Habitat Baseline'!$D$1:$O$258,7,FALSE))))</f>
        <v/>
      </c>
      <c r="J29" s="520" t="str">
        <f>IF(E29="","",IF(ISNA(VLOOKUP($E29,'D-1 Off Site Habitat Baseline'!$D$1:$O$258,8,FALSE)),"",(VLOOKUP($E29,'D-1 Off Site Habitat Baseline'!$D$1:$O$258,8,FALSE))))</f>
        <v/>
      </c>
      <c r="K29" s="520" t="str">
        <f>IF(E29="","",IF(ISNA(VLOOKUP($E29,'D-1 Off Site Habitat Baseline'!$D$1:$O$258,9,FALSE)),"",(VLOOKUP($E29,'D-1 Off Site Habitat Baseline'!$D$1:$O$258,9,FALSE))))</f>
        <v/>
      </c>
      <c r="L29" s="520" t="str">
        <f>IF(E29="","",IF(ISNA(VLOOKUP($E29,'D-1 Off Site Habitat Baseline'!$D$1:$O$258,11,FALSE)),"",(VLOOKUP($E29,'D-1 Off Site Habitat Baseline'!$D$1:$O$258,11,FALSE))))</f>
        <v/>
      </c>
      <c r="M29" s="520" t="str">
        <f>IF(E29="","",IF(ISNA(VLOOKUP($E29,'D-1 Off Site Habitat Baseline'!$D$1:$O$258,12,FALSE)),"",(VLOOKUP($E29,'D-1 Off Site Habitat Baseline'!$D$1:$O$258,12,FALSE))))</f>
        <v/>
      </c>
      <c r="N29" s="520" t="str">
        <f>IF(E29="","",IF(ISNA(VLOOKUP($E29,'D-1 Off Site Habitat Baseline'!$D$1:$X$258,14,FALSE)),"",(VLOOKUP($E29,'D-1 Off Site Habitat Baseline'!$D$1:$X$258,14,FALSE))))</f>
        <v/>
      </c>
      <c r="O29" s="524" t="str">
        <f>IF(E29="","",IF(ISNA(VLOOKUP($E29,'D-1 Off Site Habitat Baseline'!$D$1:$X$258,13,FALSE)),"",(VLOOKUP($E29,'D-1 Off Site Habitat Baseline'!$D$1:$X$258,13,FALSE))))</f>
        <v/>
      </c>
      <c r="P29" s="232" t="str">
        <f>IFERROR(INDEX('G-1 All Habitats'!$AG$3:$AG$15,MATCH(Q29,'G-1 All Habitats'!$AF$3:$AF$15,0)),"")</f>
        <v/>
      </c>
      <c r="Q29" s="228" t="str">
        <f t="shared" si="12"/>
        <v/>
      </c>
      <c r="R29" s="229" t="str">
        <f t="shared" si="13"/>
        <v/>
      </c>
      <c r="S29" s="233" t="str">
        <f>IFERROR(INDEX('G-1 All Habitats'!$B$3:$B$129,MATCH(R29,'G-1 All Habitats'!$A$3:$A$129,0)),"")</f>
        <v/>
      </c>
      <c r="T29" s="507" t="str">
        <f t="shared" si="5"/>
        <v/>
      </c>
      <c r="U29" s="524" t="str">
        <f t="shared" si="6"/>
        <v/>
      </c>
      <c r="V29" s="523" t="str">
        <f t="shared" si="2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203"/>
      <c r="Z29" s="524" t="str">
        <f>IFERROR(INDEX('G-8 Condition Look up'!$A$3:$H$130,MATCH(S29,'G-8 Condition Look up'!$A$3:$A$130,0),MATCH(Y29,'G-8 Condition Look up'!$A$3:$H$3,0)),"")</f>
        <v/>
      </c>
      <c r="AA29" s="145"/>
      <c r="AB29" s="54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7" t="str">
        <f t="shared" si="3"/>
        <v/>
      </c>
      <c r="AE29" s="203"/>
      <c r="AF29" s="203"/>
      <c r="AG29" s="520" t="str">
        <f t="shared" si="7"/>
        <v/>
      </c>
      <c r="AH29" s="544" t="str">
        <f t="shared" si="8"/>
        <v/>
      </c>
      <c r="AI29" s="525" t="str">
        <f>IF(AH29="Check Data ⚠","Check Data ⚠",IFERROR(VLOOKUP(AH29,'G-4 Temporal multipliers'!$A$4:$C$36,3,FALSE),""))</f>
        <v/>
      </c>
      <c r="AJ29" s="537" t="str">
        <f>IF(S29="","",VLOOKUP(S29,'G-3 Multipliers'!$A$2:$E$129,4,FALSE))</f>
        <v/>
      </c>
      <c r="AK29" s="520" t="str">
        <f t="shared" si="9"/>
        <v/>
      </c>
      <c r="AL29" s="520" t="str">
        <f t="shared" si="10"/>
        <v/>
      </c>
      <c r="AM29" s="524" t="str">
        <f>IFERROR(IF(F29="","",IF(AH29="Check Data ⚠","Check Data ⚠",VLOOKUP(AL29, 'G-3 Multipliers'!$P$2:$Q$6,2,FALSE))),"")</f>
        <v/>
      </c>
      <c r="AN29" s="197"/>
      <c r="AO29" s="540" t="str">
        <f>IF(AN29="","",IF(VLOOKUP(AN29,'G-3 Multipliers'!$S$3:$T$9,2,FALSE)=0,"Spatial Data Missing ⚠",VLOOKUP(AN29,'G-3 Multipliers'!$S$3:$T$9,2,FALSE)))</f>
        <v/>
      </c>
      <c r="AP29" s="513" t="str">
        <f t="shared" si="11"/>
        <v/>
      </c>
      <c r="AQ29" s="231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7" t="str">
        <f>'D-1 Off Site Habitat Baseline'!AL29</f>
        <v/>
      </c>
      <c r="F30" s="520" t="str">
        <f>IF(E30="","",IF(ISNA(VLOOKUP($E30,'D-1 Off Site Habitat Baseline'!$D$1:$O$258,4,FALSE)),"",(VLOOKUP($E30,'D-1 Off Site Habitat Baseline'!$D$1:$O$258,4,FALSE))))</f>
        <v/>
      </c>
      <c r="G30" s="520" t="str">
        <f>IF(E30="","",IF(ISNA(VLOOKUP($E30,'D-1 Off Site Habitat Baseline'!$D$1:$O$258,5,FALSE)),"",(VLOOKUP($E30,'D-1 Off Site Habitat Baseline'!$D$1:$O$258,5,FALSE))))</f>
        <v/>
      </c>
      <c r="H30" s="520" t="str">
        <f>IF(E30="","",IF(ISNA(VLOOKUP($E30,'D-1 Off Site Habitat Baseline'!$D$1:$O$258,6,FALSE)),"",(VLOOKUP($E30,'D-1 Off Site Habitat Baseline'!$D$1:$O$258,6,FALSE))))</f>
        <v/>
      </c>
      <c r="I30" s="520" t="str">
        <f>IF(E30="","",IF(ISNA(VLOOKUP($E30,'D-1 Off Site Habitat Baseline'!$D$1:$O$258,7,FALSE)),"",(VLOOKUP($E30,'D-1 Off Site Habitat Baseline'!$D$1:$O$258,7,FALSE))))</f>
        <v/>
      </c>
      <c r="J30" s="520" t="str">
        <f>IF(E30="","",IF(ISNA(VLOOKUP($E30,'D-1 Off Site Habitat Baseline'!$D$1:$O$258,8,FALSE)),"",(VLOOKUP($E30,'D-1 Off Site Habitat Baseline'!$D$1:$O$258,8,FALSE))))</f>
        <v/>
      </c>
      <c r="K30" s="520" t="str">
        <f>IF(E30="","",IF(ISNA(VLOOKUP($E30,'D-1 Off Site Habitat Baseline'!$D$1:$O$258,9,FALSE)),"",(VLOOKUP($E30,'D-1 Off Site Habitat Baseline'!$D$1:$O$258,9,FALSE))))</f>
        <v/>
      </c>
      <c r="L30" s="520" t="str">
        <f>IF(E30="","",IF(ISNA(VLOOKUP($E30,'D-1 Off Site Habitat Baseline'!$D$1:$O$258,11,FALSE)),"",(VLOOKUP($E30,'D-1 Off Site Habitat Baseline'!$D$1:$O$258,11,FALSE))))</f>
        <v/>
      </c>
      <c r="M30" s="520" t="str">
        <f>IF(E30="","",IF(ISNA(VLOOKUP($E30,'D-1 Off Site Habitat Baseline'!$D$1:$O$258,12,FALSE)),"",(VLOOKUP($E30,'D-1 Off Site Habitat Baseline'!$D$1:$O$258,12,FALSE))))</f>
        <v/>
      </c>
      <c r="N30" s="520" t="str">
        <f>IF(E30="","",IF(ISNA(VLOOKUP($E30,'D-1 Off Site Habitat Baseline'!$D$1:$X$258,14,FALSE)),"",(VLOOKUP($E30,'D-1 Off Site Habitat Baseline'!$D$1:$X$258,14,FALSE))))</f>
        <v/>
      </c>
      <c r="O30" s="524" t="str">
        <f>IF(E30="","",IF(ISNA(VLOOKUP($E30,'D-1 Off Site Habitat Baseline'!$D$1:$X$258,13,FALSE)),"",(VLOOKUP($E30,'D-1 Off Site Habitat Baseline'!$D$1:$X$258,13,FALSE))))</f>
        <v/>
      </c>
      <c r="P30" s="232" t="str">
        <f>IFERROR(INDEX('G-1 All Habitats'!$AG$3:$AG$15,MATCH(Q30,'G-1 All Habitats'!$AF$3:$AF$15,0)),"")</f>
        <v/>
      </c>
      <c r="Q30" s="228" t="str">
        <f t="shared" si="12"/>
        <v/>
      </c>
      <c r="R30" s="229" t="str">
        <f t="shared" si="13"/>
        <v/>
      </c>
      <c r="S30" s="233" t="str">
        <f>IFERROR(INDEX('G-1 All Habitats'!$B$3:$B$129,MATCH(R30,'G-1 All Habitats'!$A$3:$A$129,0)),"")</f>
        <v/>
      </c>
      <c r="T30" s="507" t="str">
        <f t="shared" si="5"/>
        <v/>
      </c>
      <c r="U30" s="524" t="str">
        <f t="shared" si="6"/>
        <v/>
      </c>
      <c r="V30" s="523" t="str">
        <f t="shared" si="2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203"/>
      <c r="Z30" s="524" t="str">
        <f>IFERROR(INDEX('G-8 Condition Look up'!$A$3:$H$130,MATCH(S30,'G-8 Condition Look up'!$A$3:$A$130,0),MATCH(Y30,'G-8 Condition Look up'!$A$3:$H$3,0)),"")</f>
        <v/>
      </c>
      <c r="AA30" s="145"/>
      <c r="AB30" s="54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7" t="str">
        <f t="shared" si="3"/>
        <v/>
      </c>
      <c r="AE30" s="203"/>
      <c r="AF30" s="203"/>
      <c r="AG30" s="520" t="str">
        <f t="shared" si="7"/>
        <v/>
      </c>
      <c r="AH30" s="544" t="str">
        <f t="shared" si="8"/>
        <v/>
      </c>
      <c r="AI30" s="525" t="str">
        <f>IF(AH30="Check Data ⚠","Check Data ⚠",IFERROR(VLOOKUP(AH30,'G-4 Temporal multipliers'!$A$4:$C$36,3,FALSE),""))</f>
        <v/>
      </c>
      <c r="AJ30" s="537" t="str">
        <f>IF(S30="","",VLOOKUP(S30,'G-3 Multipliers'!$A$2:$E$129,4,FALSE))</f>
        <v/>
      </c>
      <c r="AK30" s="520" t="str">
        <f t="shared" si="9"/>
        <v/>
      </c>
      <c r="AL30" s="520" t="str">
        <f t="shared" si="10"/>
        <v/>
      </c>
      <c r="AM30" s="524" t="str">
        <f>IFERROR(IF(F30="","",IF(AH30="Check Data ⚠","Check Data ⚠",VLOOKUP(AL30, 'G-3 Multipliers'!$P$2:$Q$6,2,FALSE))),"")</f>
        <v/>
      </c>
      <c r="AN30" s="197"/>
      <c r="AO30" s="540" t="str">
        <f>IF(AN30="","",IF(VLOOKUP(AN30,'G-3 Multipliers'!$S$3:$T$9,2,FALSE)=0,"Spatial Data Missing ⚠",VLOOKUP(AN30,'G-3 Multipliers'!$S$3:$T$9,2,FALSE)))</f>
        <v/>
      </c>
      <c r="AP30" s="513" t="str">
        <f t="shared" si="11"/>
        <v/>
      </c>
      <c r="AQ30" s="231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7" t="str">
        <f>'D-1 Off Site Habitat Baseline'!AL30</f>
        <v/>
      </c>
      <c r="F31" s="520" t="str">
        <f>IF(E31="","",IF(ISNA(VLOOKUP($E31,'D-1 Off Site Habitat Baseline'!$D$1:$O$258,4,FALSE)),"",(VLOOKUP($E31,'D-1 Off Site Habitat Baseline'!$D$1:$O$258,4,FALSE))))</f>
        <v/>
      </c>
      <c r="G31" s="520" t="str">
        <f>IF(E31="","",IF(ISNA(VLOOKUP($E31,'D-1 Off Site Habitat Baseline'!$D$1:$O$258,5,FALSE)),"",(VLOOKUP($E31,'D-1 Off Site Habitat Baseline'!$D$1:$O$258,5,FALSE))))</f>
        <v/>
      </c>
      <c r="H31" s="520" t="str">
        <f>IF(E31="","",IF(ISNA(VLOOKUP($E31,'D-1 Off Site Habitat Baseline'!$D$1:$O$258,6,FALSE)),"",(VLOOKUP($E31,'D-1 Off Site Habitat Baseline'!$D$1:$O$258,6,FALSE))))</f>
        <v/>
      </c>
      <c r="I31" s="520" t="str">
        <f>IF(E31="","",IF(ISNA(VLOOKUP($E31,'D-1 Off Site Habitat Baseline'!$D$1:$O$258,7,FALSE)),"",(VLOOKUP($E31,'D-1 Off Site Habitat Baseline'!$D$1:$O$258,7,FALSE))))</f>
        <v/>
      </c>
      <c r="J31" s="520" t="str">
        <f>IF(E31="","",IF(ISNA(VLOOKUP($E31,'D-1 Off Site Habitat Baseline'!$D$1:$O$258,8,FALSE)),"",(VLOOKUP($E31,'D-1 Off Site Habitat Baseline'!$D$1:$O$258,8,FALSE))))</f>
        <v/>
      </c>
      <c r="K31" s="520" t="str">
        <f>IF(E31="","",IF(ISNA(VLOOKUP($E31,'D-1 Off Site Habitat Baseline'!$D$1:$O$258,9,FALSE)),"",(VLOOKUP($E31,'D-1 Off Site Habitat Baseline'!$D$1:$O$258,9,FALSE))))</f>
        <v/>
      </c>
      <c r="L31" s="520" t="str">
        <f>IF(E31="","",IF(ISNA(VLOOKUP($E31,'D-1 Off Site Habitat Baseline'!$D$1:$O$258,11,FALSE)),"",(VLOOKUP($E31,'D-1 Off Site Habitat Baseline'!$D$1:$O$258,11,FALSE))))</f>
        <v/>
      </c>
      <c r="M31" s="520" t="str">
        <f>IF(E31="","",IF(ISNA(VLOOKUP($E31,'D-1 Off Site Habitat Baseline'!$D$1:$O$258,12,FALSE)),"",(VLOOKUP($E31,'D-1 Off Site Habitat Baseline'!$D$1:$O$258,12,FALSE))))</f>
        <v/>
      </c>
      <c r="N31" s="520" t="str">
        <f>IF(E31="","",IF(ISNA(VLOOKUP($E31,'D-1 Off Site Habitat Baseline'!$D$1:$X$258,14,FALSE)),"",(VLOOKUP($E31,'D-1 Off Site Habitat Baseline'!$D$1:$X$258,14,FALSE))))</f>
        <v/>
      </c>
      <c r="O31" s="524" t="str">
        <f>IF(E31="","",IF(ISNA(VLOOKUP($E31,'D-1 Off Site Habitat Baseline'!$D$1:$X$258,13,FALSE)),"",(VLOOKUP($E31,'D-1 Off Site Habitat Baseline'!$D$1:$X$258,13,FALSE))))</f>
        <v/>
      </c>
      <c r="P31" s="232" t="str">
        <f>IFERROR(INDEX('G-1 All Habitats'!$AG$3:$AG$15,MATCH(Q31,'G-1 All Habitats'!$AF$3:$AF$15,0)),"")</f>
        <v/>
      </c>
      <c r="Q31" s="228" t="str">
        <f t="shared" si="12"/>
        <v/>
      </c>
      <c r="R31" s="229" t="str">
        <f t="shared" si="13"/>
        <v/>
      </c>
      <c r="S31" s="233" t="str">
        <f>IFERROR(INDEX('G-1 All Habitats'!$B$3:$B$129,MATCH(R31,'G-1 All Habitats'!$A$3:$A$129,0)),"")</f>
        <v/>
      </c>
      <c r="T31" s="507" t="str">
        <f t="shared" si="5"/>
        <v/>
      </c>
      <c r="U31" s="524" t="str">
        <f t="shared" si="6"/>
        <v/>
      </c>
      <c r="V31" s="523" t="str">
        <f t="shared" si="2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203"/>
      <c r="Z31" s="524" t="str">
        <f>IFERROR(INDEX('G-8 Condition Look up'!$A$3:$H$130,MATCH(S31,'G-8 Condition Look up'!$A$3:$A$130,0),MATCH(Y31,'G-8 Condition Look up'!$A$3:$H$3,0)),"")</f>
        <v/>
      </c>
      <c r="AA31" s="145"/>
      <c r="AB31" s="54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7" t="str">
        <f t="shared" si="3"/>
        <v/>
      </c>
      <c r="AE31" s="203"/>
      <c r="AF31" s="203"/>
      <c r="AG31" s="520" t="str">
        <f t="shared" si="7"/>
        <v/>
      </c>
      <c r="AH31" s="544" t="str">
        <f t="shared" si="8"/>
        <v/>
      </c>
      <c r="AI31" s="525" t="str">
        <f>IF(AH31="Check Data ⚠","Check Data ⚠",IFERROR(VLOOKUP(AH31,'G-4 Temporal multipliers'!$A$4:$C$36,3,FALSE),""))</f>
        <v/>
      </c>
      <c r="AJ31" s="537" t="str">
        <f>IF(S31="","",VLOOKUP(S31,'G-3 Multipliers'!$A$2:$E$129,4,FALSE))</f>
        <v/>
      </c>
      <c r="AK31" s="520" t="str">
        <f t="shared" si="9"/>
        <v/>
      </c>
      <c r="AL31" s="520" t="str">
        <f t="shared" si="10"/>
        <v/>
      </c>
      <c r="AM31" s="524" t="str">
        <f>IFERROR(IF(F31="","",IF(AH31="Check Data ⚠","Check Data ⚠",VLOOKUP(AL31, 'G-3 Multipliers'!$P$2:$Q$6,2,FALSE))),"")</f>
        <v/>
      </c>
      <c r="AN31" s="197"/>
      <c r="AO31" s="540" t="str">
        <f>IF(AN31="","",IF(VLOOKUP(AN31,'G-3 Multipliers'!$S$3:$T$9,2,FALSE)=0,"Spatial Data Missing ⚠",VLOOKUP(AN31,'G-3 Multipliers'!$S$3:$T$9,2,FALSE)))</f>
        <v/>
      </c>
      <c r="AP31" s="513" t="str">
        <f t="shared" si="11"/>
        <v/>
      </c>
      <c r="AQ31" s="231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7" t="str">
        <f>'D-1 Off Site Habitat Baseline'!AL31</f>
        <v/>
      </c>
      <c r="F32" s="520" t="str">
        <f>IF(E32="","",IF(ISNA(VLOOKUP($E32,'D-1 Off Site Habitat Baseline'!$D$1:$O$258,4,FALSE)),"",(VLOOKUP($E32,'D-1 Off Site Habitat Baseline'!$D$1:$O$258,4,FALSE))))</f>
        <v/>
      </c>
      <c r="G32" s="520" t="str">
        <f>IF(E32="","",IF(ISNA(VLOOKUP($E32,'D-1 Off Site Habitat Baseline'!$D$1:$O$258,5,FALSE)),"",(VLOOKUP($E32,'D-1 Off Site Habitat Baseline'!$D$1:$O$258,5,FALSE))))</f>
        <v/>
      </c>
      <c r="H32" s="520" t="str">
        <f>IF(E32="","",IF(ISNA(VLOOKUP($E32,'D-1 Off Site Habitat Baseline'!$D$1:$O$258,6,FALSE)),"",(VLOOKUP($E32,'D-1 Off Site Habitat Baseline'!$D$1:$O$258,6,FALSE))))</f>
        <v/>
      </c>
      <c r="I32" s="520" t="str">
        <f>IF(E32="","",IF(ISNA(VLOOKUP($E32,'D-1 Off Site Habitat Baseline'!$D$1:$O$258,7,FALSE)),"",(VLOOKUP($E32,'D-1 Off Site Habitat Baseline'!$D$1:$O$258,7,FALSE))))</f>
        <v/>
      </c>
      <c r="J32" s="520" t="str">
        <f>IF(E32="","",IF(ISNA(VLOOKUP($E32,'D-1 Off Site Habitat Baseline'!$D$1:$O$258,8,FALSE)),"",(VLOOKUP($E32,'D-1 Off Site Habitat Baseline'!$D$1:$O$258,8,FALSE))))</f>
        <v/>
      </c>
      <c r="K32" s="520" t="str">
        <f>IF(E32="","",IF(ISNA(VLOOKUP($E32,'D-1 Off Site Habitat Baseline'!$D$1:$O$258,9,FALSE)),"",(VLOOKUP($E32,'D-1 Off Site Habitat Baseline'!$D$1:$O$258,9,FALSE))))</f>
        <v/>
      </c>
      <c r="L32" s="520" t="str">
        <f>IF(E32="","",IF(ISNA(VLOOKUP($E32,'D-1 Off Site Habitat Baseline'!$D$1:$O$258,11,FALSE)),"",(VLOOKUP($E32,'D-1 Off Site Habitat Baseline'!$D$1:$O$258,11,FALSE))))</f>
        <v/>
      </c>
      <c r="M32" s="520" t="str">
        <f>IF(E32="","",IF(ISNA(VLOOKUP($E32,'D-1 Off Site Habitat Baseline'!$D$1:$O$258,12,FALSE)),"",(VLOOKUP($E32,'D-1 Off Site Habitat Baseline'!$D$1:$O$258,12,FALSE))))</f>
        <v/>
      </c>
      <c r="N32" s="520" t="str">
        <f>IF(E32="","",IF(ISNA(VLOOKUP($E32,'D-1 Off Site Habitat Baseline'!$D$1:$X$258,14,FALSE)),"",(VLOOKUP($E32,'D-1 Off Site Habitat Baseline'!$D$1:$X$258,14,FALSE))))</f>
        <v/>
      </c>
      <c r="O32" s="524" t="str">
        <f>IF(E32="","",IF(ISNA(VLOOKUP($E32,'D-1 Off Site Habitat Baseline'!$D$1:$X$258,13,FALSE)),"",(VLOOKUP($E32,'D-1 Off Site Habitat Baseline'!$D$1:$X$258,13,FALSE))))</f>
        <v/>
      </c>
      <c r="P32" s="232" t="str">
        <f>IFERROR(INDEX('G-1 All Habitats'!$AG$3:$AG$15,MATCH(Q32,'G-1 All Habitats'!$AF$3:$AF$15,0)),"")</f>
        <v/>
      </c>
      <c r="Q32" s="228" t="str">
        <f t="shared" si="12"/>
        <v/>
      </c>
      <c r="R32" s="229" t="str">
        <f t="shared" si="13"/>
        <v/>
      </c>
      <c r="S32" s="233" t="str">
        <f>IFERROR(INDEX('G-1 All Habitats'!$B$3:$B$129,MATCH(R32,'G-1 All Habitats'!$A$3:$A$129,0)),"")</f>
        <v/>
      </c>
      <c r="T32" s="507" t="str">
        <f t="shared" si="5"/>
        <v/>
      </c>
      <c r="U32" s="524" t="str">
        <f t="shared" si="6"/>
        <v/>
      </c>
      <c r="V32" s="523" t="str">
        <f t="shared" si="2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203"/>
      <c r="Z32" s="524" t="str">
        <f>IFERROR(INDEX('G-8 Condition Look up'!$A$3:$H$130,MATCH(S32,'G-8 Condition Look up'!$A$3:$A$130,0),MATCH(Y32,'G-8 Condition Look up'!$A$3:$H$3,0)),"")</f>
        <v/>
      </c>
      <c r="AA32" s="145"/>
      <c r="AB32" s="54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7" t="str">
        <f t="shared" si="3"/>
        <v/>
      </c>
      <c r="AE32" s="203"/>
      <c r="AF32" s="203"/>
      <c r="AG32" s="520" t="str">
        <f t="shared" si="7"/>
        <v/>
      </c>
      <c r="AH32" s="544" t="str">
        <f t="shared" si="8"/>
        <v/>
      </c>
      <c r="AI32" s="525" t="str">
        <f>IF(AH32="Check Data ⚠","Check Data ⚠",IFERROR(VLOOKUP(AH32,'G-4 Temporal multipliers'!$A$4:$C$36,3,FALSE),""))</f>
        <v/>
      </c>
      <c r="AJ32" s="537" t="str">
        <f>IF(S32="","",VLOOKUP(S32,'G-3 Multipliers'!$A$2:$E$129,4,FALSE))</f>
        <v/>
      </c>
      <c r="AK32" s="520" t="str">
        <f t="shared" si="9"/>
        <v/>
      </c>
      <c r="AL32" s="520" t="str">
        <f t="shared" si="10"/>
        <v/>
      </c>
      <c r="AM32" s="524" t="str">
        <f>IFERROR(IF(F32="","",IF(AH32="Check Data ⚠","Check Data ⚠",VLOOKUP(AL32, 'G-3 Multipliers'!$P$2:$Q$6,2,FALSE))),"")</f>
        <v/>
      </c>
      <c r="AN32" s="197"/>
      <c r="AO32" s="540" t="str">
        <f>IF(AN32="","",IF(VLOOKUP(AN32,'G-3 Multipliers'!$S$3:$T$9,2,FALSE)=0,"Spatial Data Missing ⚠",VLOOKUP(AN32,'G-3 Multipliers'!$S$3:$T$9,2,FALSE)))</f>
        <v/>
      </c>
      <c r="AP32" s="513" t="str">
        <f t="shared" si="11"/>
        <v/>
      </c>
      <c r="AQ32" s="231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7" t="str">
        <f>'D-1 Off Site Habitat Baseline'!AL32</f>
        <v/>
      </c>
      <c r="F33" s="520" t="str">
        <f>IF(E33="","",IF(ISNA(VLOOKUP($E33,'D-1 Off Site Habitat Baseline'!$D$1:$O$258,4,FALSE)),"",(VLOOKUP($E33,'D-1 Off Site Habitat Baseline'!$D$1:$O$258,4,FALSE))))</f>
        <v/>
      </c>
      <c r="G33" s="520" t="str">
        <f>IF(E33="","",IF(ISNA(VLOOKUP($E33,'D-1 Off Site Habitat Baseline'!$D$1:$O$258,5,FALSE)),"",(VLOOKUP($E33,'D-1 Off Site Habitat Baseline'!$D$1:$O$258,5,FALSE))))</f>
        <v/>
      </c>
      <c r="H33" s="520" t="str">
        <f>IF(E33="","",IF(ISNA(VLOOKUP($E33,'D-1 Off Site Habitat Baseline'!$D$1:$O$258,6,FALSE)),"",(VLOOKUP($E33,'D-1 Off Site Habitat Baseline'!$D$1:$O$258,6,FALSE))))</f>
        <v/>
      </c>
      <c r="I33" s="520" t="str">
        <f>IF(E33="","",IF(ISNA(VLOOKUP($E33,'D-1 Off Site Habitat Baseline'!$D$1:$O$258,7,FALSE)),"",(VLOOKUP($E33,'D-1 Off Site Habitat Baseline'!$D$1:$O$258,7,FALSE))))</f>
        <v/>
      </c>
      <c r="J33" s="520" t="str">
        <f>IF(E33="","",IF(ISNA(VLOOKUP($E33,'D-1 Off Site Habitat Baseline'!$D$1:$O$258,8,FALSE)),"",(VLOOKUP($E33,'D-1 Off Site Habitat Baseline'!$D$1:$O$258,8,FALSE))))</f>
        <v/>
      </c>
      <c r="K33" s="520" t="str">
        <f>IF(E33="","",IF(ISNA(VLOOKUP($E33,'D-1 Off Site Habitat Baseline'!$D$1:$O$258,9,FALSE)),"",(VLOOKUP($E33,'D-1 Off Site Habitat Baseline'!$D$1:$O$258,9,FALSE))))</f>
        <v/>
      </c>
      <c r="L33" s="520" t="str">
        <f>IF(E33="","",IF(ISNA(VLOOKUP($E33,'D-1 Off Site Habitat Baseline'!$D$1:$O$258,11,FALSE)),"",(VLOOKUP($E33,'D-1 Off Site Habitat Baseline'!$D$1:$O$258,11,FALSE))))</f>
        <v/>
      </c>
      <c r="M33" s="520" t="str">
        <f>IF(E33="","",IF(ISNA(VLOOKUP($E33,'D-1 Off Site Habitat Baseline'!$D$1:$O$258,12,FALSE)),"",(VLOOKUP($E33,'D-1 Off Site Habitat Baseline'!$D$1:$O$258,12,FALSE))))</f>
        <v/>
      </c>
      <c r="N33" s="520" t="str">
        <f>IF(E33="","",IF(ISNA(VLOOKUP($E33,'D-1 Off Site Habitat Baseline'!$D$1:$X$258,14,FALSE)),"",(VLOOKUP($E33,'D-1 Off Site Habitat Baseline'!$D$1:$X$258,14,FALSE))))</f>
        <v/>
      </c>
      <c r="O33" s="524" t="str">
        <f>IF(E33="","",IF(ISNA(VLOOKUP($E33,'D-1 Off Site Habitat Baseline'!$D$1:$X$258,13,FALSE)),"",(VLOOKUP($E33,'D-1 Off Site Habitat Baseline'!$D$1:$X$258,13,FALSE))))</f>
        <v/>
      </c>
      <c r="P33" s="232" t="str">
        <f>IFERROR(INDEX('G-1 All Habitats'!$AG$3:$AG$15,MATCH(Q33,'G-1 All Habitats'!$AF$3:$AF$15,0)),"")</f>
        <v/>
      </c>
      <c r="Q33" s="228" t="str">
        <f t="shared" si="12"/>
        <v/>
      </c>
      <c r="R33" s="229" t="str">
        <f t="shared" si="13"/>
        <v/>
      </c>
      <c r="S33" s="233" t="str">
        <f>IFERROR(INDEX('G-1 All Habitats'!$B$3:$B$129,MATCH(R33,'G-1 All Habitats'!$A$3:$A$129,0)),"")</f>
        <v/>
      </c>
      <c r="T33" s="507" t="str">
        <f t="shared" si="5"/>
        <v/>
      </c>
      <c r="U33" s="524" t="str">
        <f t="shared" si="6"/>
        <v/>
      </c>
      <c r="V33" s="523" t="str">
        <f t="shared" si="2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203"/>
      <c r="Z33" s="524" t="str">
        <f>IFERROR(INDEX('G-8 Condition Look up'!$A$3:$H$130,MATCH(S33,'G-8 Condition Look up'!$A$3:$A$130,0),MATCH(Y33,'G-8 Condition Look up'!$A$3:$H$3,0)),"")</f>
        <v/>
      </c>
      <c r="AA33" s="145"/>
      <c r="AB33" s="54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7" t="str">
        <f t="shared" si="3"/>
        <v/>
      </c>
      <c r="AE33" s="203"/>
      <c r="AF33" s="203"/>
      <c r="AG33" s="520" t="str">
        <f t="shared" si="7"/>
        <v/>
      </c>
      <c r="AH33" s="544" t="str">
        <f t="shared" si="8"/>
        <v/>
      </c>
      <c r="AI33" s="525" t="str">
        <f>IF(AH33="Check Data ⚠","Check Data ⚠",IFERROR(VLOOKUP(AH33,'G-4 Temporal multipliers'!$A$4:$C$36,3,FALSE),""))</f>
        <v/>
      </c>
      <c r="AJ33" s="537" t="str">
        <f>IF(S33="","",VLOOKUP(S33,'G-3 Multipliers'!$A$2:$E$129,4,FALSE))</f>
        <v/>
      </c>
      <c r="AK33" s="520" t="str">
        <f t="shared" si="9"/>
        <v/>
      </c>
      <c r="AL33" s="520" t="str">
        <f t="shared" si="10"/>
        <v/>
      </c>
      <c r="AM33" s="524" t="str">
        <f>IFERROR(IF(F33="","",IF(AH33="Check Data ⚠","Check Data ⚠",VLOOKUP(AL33, 'G-3 Multipliers'!$P$2:$Q$6,2,FALSE))),"")</f>
        <v/>
      </c>
      <c r="AN33" s="197"/>
      <c r="AO33" s="540" t="str">
        <f>IF(AN33="","",IF(VLOOKUP(AN33,'G-3 Multipliers'!$S$3:$T$9,2,FALSE)=0,"Spatial Data Missing ⚠",VLOOKUP(AN33,'G-3 Multipliers'!$S$3:$T$9,2,FALSE)))</f>
        <v/>
      </c>
      <c r="AP33" s="513" t="str">
        <f t="shared" si="11"/>
        <v/>
      </c>
      <c r="AQ33" s="231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7" t="str">
        <f>'D-1 Off Site Habitat Baseline'!AL33</f>
        <v/>
      </c>
      <c r="F34" s="520" t="str">
        <f>IF(E34="","",IF(ISNA(VLOOKUP($E34,'D-1 Off Site Habitat Baseline'!$D$1:$O$258,4,FALSE)),"",(VLOOKUP($E34,'D-1 Off Site Habitat Baseline'!$D$1:$O$258,4,FALSE))))</f>
        <v/>
      </c>
      <c r="G34" s="520" t="str">
        <f>IF(E34="","",IF(ISNA(VLOOKUP($E34,'D-1 Off Site Habitat Baseline'!$D$1:$O$258,5,FALSE)),"",(VLOOKUP($E34,'D-1 Off Site Habitat Baseline'!$D$1:$O$258,5,FALSE))))</f>
        <v/>
      </c>
      <c r="H34" s="520" t="str">
        <f>IF(E34="","",IF(ISNA(VLOOKUP($E34,'D-1 Off Site Habitat Baseline'!$D$1:$O$258,6,FALSE)),"",(VLOOKUP($E34,'D-1 Off Site Habitat Baseline'!$D$1:$O$258,6,FALSE))))</f>
        <v/>
      </c>
      <c r="I34" s="520" t="str">
        <f>IF(E34="","",IF(ISNA(VLOOKUP($E34,'D-1 Off Site Habitat Baseline'!$D$1:$O$258,7,FALSE)),"",(VLOOKUP($E34,'D-1 Off Site Habitat Baseline'!$D$1:$O$258,7,FALSE))))</f>
        <v/>
      </c>
      <c r="J34" s="520" t="str">
        <f>IF(E34="","",IF(ISNA(VLOOKUP($E34,'D-1 Off Site Habitat Baseline'!$D$1:$O$258,8,FALSE)),"",(VLOOKUP($E34,'D-1 Off Site Habitat Baseline'!$D$1:$O$258,8,FALSE))))</f>
        <v/>
      </c>
      <c r="K34" s="520" t="str">
        <f>IF(E34="","",IF(ISNA(VLOOKUP($E34,'D-1 Off Site Habitat Baseline'!$D$1:$O$258,9,FALSE)),"",(VLOOKUP($E34,'D-1 Off Site Habitat Baseline'!$D$1:$O$258,9,FALSE))))</f>
        <v/>
      </c>
      <c r="L34" s="520" t="str">
        <f>IF(E34="","",IF(ISNA(VLOOKUP($E34,'D-1 Off Site Habitat Baseline'!$D$1:$O$258,11,FALSE)),"",(VLOOKUP($E34,'D-1 Off Site Habitat Baseline'!$D$1:$O$258,11,FALSE))))</f>
        <v/>
      </c>
      <c r="M34" s="520" t="str">
        <f>IF(E34="","",IF(ISNA(VLOOKUP($E34,'D-1 Off Site Habitat Baseline'!$D$1:$O$258,12,FALSE)),"",(VLOOKUP($E34,'D-1 Off Site Habitat Baseline'!$D$1:$O$258,12,FALSE))))</f>
        <v/>
      </c>
      <c r="N34" s="520" t="str">
        <f>IF(E34="","",IF(ISNA(VLOOKUP($E34,'D-1 Off Site Habitat Baseline'!$D$1:$X$258,14,FALSE)),"",(VLOOKUP($E34,'D-1 Off Site Habitat Baseline'!$D$1:$X$258,14,FALSE))))</f>
        <v/>
      </c>
      <c r="O34" s="524" t="str">
        <f>IF(E34="","",IF(ISNA(VLOOKUP($E34,'D-1 Off Site Habitat Baseline'!$D$1:$X$258,13,FALSE)),"",(VLOOKUP($E34,'D-1 Off Site Habitat Baseline'!$D$1:$X$258,13,FALSE))))</f>
        <v/>
      </c>
      <c r="P34" s="232" t="str">
        <f>IFERROR(INDEX('G-1 All Habitats'!$AG$3:$AG$15,MATCH(Q34,'G-1 All Habitats'!$AF$3:$AF$15,0)),"")</f>
        <v/>
      </c>
      <c r="Q34" s="228" t="str">
        <f t="shared" si="12"/>
        <v/>
      </c>
      <c r="R34" s="229" t="str">
        <f t="shared" si="13"/>
        <v/>
      </c>
      <c r="S34" s="233" t="str">
        <f>IFERROR(INDEX('G-1 All Habitats'!$B$3:$B$129,MATCH(R34,'G-1 All Habitats'!$A$3:$A$129,0)),"")</f>
        <v/>
      </c>
      <c r="T34" s="507" t="str">
        <f t="shared" si="5"/>
        <v/>
      </c>
      <c r="U34" s="524" t="str">
        <f t="shared" si="6"/>
        <v/>
      </c>
      <c r="V34" s="523" t="str">
        <f t="shared" si="2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203"/>
      <c r="Z34" s="524" t="str">
        <f>IFERROR(INDEX('G-8 Condition Look up'!$A$3:$H$130,MATCH(S34,'G-8 Condition Look up'!$A$3:$A$130,0),MATCH(Y34,'G-8 Condition Look up'!$A$3:$H$3,0)),"")</f>
        <v/>
      </c>
      <c r="AA34" s="145"/>
      <c r="AB34" s="54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7" t="str">
        <f t="shared" si="3"/>
        <v/>
      </c>
      <c r="AE34" s="203"/>
      <c r="AF34" s="203"/>
      <c r="AG34" s="520" t="str">
        <f t="shared" si="7"/>
        <v/>
      </c>
      <c r="AH34" s="544" t="str">
        <f t="shared" si="8"/>
        <v/>
      </c>
      <c r="AI34" s="525" t="str">
        <f>IF(AH34="Check Data ⚠","Check Data ⚠",IFERROR(VLOOKUP(AH34,'G-4 Temporal multipliers'!$A$4:$C$36,3,FALSE),""))</f>
        <v/>
      </c>
      <c r="AJ34" s="537" t="str">
        <f>IF(S34="","",VLOOKUP(S34,'G-3 Multipliers'!$A$2:$E$129,4,FALSE))</f>
        <v/>
      </c>
      <c r="AK34" s="520" t="str">
        <f t="shared" si="9"/>
        <v/>
      </c>
      <c r="AL34" s="520" t="str">
        <f t="shared" si="10"/>
        <v/>
      </c>
      <c r="AM34" s="524" t="str">
        <f>IFERROR(IF(F34="","",IF(AH34="Check Data ⚠","Check Data ⚠",VLOOKUP(AL34, 'G-3 Multipliers'!$P$2:$Q$6,2,FALSE))),"")</f>
        <v/>
      </c>
      <c r="AN34" s="197"/>
      <c r="AO34" s="540" t="str">
        <f>IF(AN34="","",IF(VLOOKUP(AN34,'G-3 Multipliers'!$S$3:$T$9,2,FALSE)=0,"Spatial Data Missing ⚠",VLOOKUP(AN34,'G-3 Multipliers'!$S$3:$T$9,2,FALSE)))</f>
        <v/>
      </c>
      <c r="AP34" s="513" t="str">
        <f t="shared" si="11"/>
        <v/>
      </c>
      <c r="AQ34" s="231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7" t="str">
        <f>'D-1 Off Site Habitat Baseline'!AL34</f>
        <v/>
      </c>
      <c r="F35" s="520" t="str">
        <f>IF(E35="","",IF(ISNA(VLOOKUP($E35,'D-1 Off Site Habitat Baseline'!$D$1:$O$258,4,FALSE)),"",(VLOOKUP($E35,'D-1 Off Site Habitat Baseline'!$D$1:$O$258,4,FALSE))))</f>
        <v/>
      </c>
      <c r="G35" s="520" t="str">
        <f>IF(E35="","",IF(ISNA(VLOOKUP($E35,'D-1 Off Site Habitat Baseline'!$D$1:$O$258,5,FALSE)),"",(VLOOKUP($E35,'D-1 Off Site Habitat Baseline'!$D$1:$O$258,5,FALSE))))</f>
        <v/>
      </c>
      <c r="H35" s="520" t="str">
        <f>IF(E35="","",IF(ISNA(VLOOKUP($E35,'D-1 Off Site Habitat Baseline'!$D$1:$O$258,6,FALSE)),"",(VLOOKUP($E35,'D-1 Off Site Habitat Baseline'!$D$1:$O$258,6,FALSE))))</f>
        <v/>
      </c>
      <c r="I35" s="520" t="str">
        <f>IF(E35="","",IF(ISNA(VLOOKUP($E35,'D-1 Off Site Habitat Baseline'!$D$1:$O$258,7,FALSE)),"",(VLOOKUP($E35,'D-1 Off Site Habitat Baseline'!$D$1:$O$258,7,FALSE))))</f>
        <v/>
      </c>
      <c r="J35" s="520" t="str">
        <f>IF(E35="","",IF(ISNA(VLOOKUP($E35,'D-1 Off Site Habitat Baseline'!$D$1:$O$258,8,FALSE)),"",(VLOOKUP($E35,'D-1 Off Site Habitat Baseline'!$D$1:$O$258,8,FALSE))))</f>
        <v/>
      </c>
      <c r="K35" s="520" t="str">
        <f>IF(E35="","",IF(ISNA(VLOOKUP($E35,'D-1 Off Site Habitat Baseline'!$D$1:$O$258,9,FALSE)),"",(VLOOKUP($E35,'D-1 Off Site Habitat Baseline'!$D$1:$O$258,9,FALSE))))</f>
        <v/>
      </c>
      <c r="L35" s="520" t="str">
        <f>IF(E35="","",IF(ISNA(VLOOKUP($E35,'D-1 Off Site Habitat Baseline'!$D$1:$O$258,11,FALSE)),"",(VLOOKUP($E35,'D-1 Off Site Habitat Baseline'!$D$1:$O$258,11,FALSE))))</f>
        <v/>
      </c>
      <c r="M35" s="520" t="str">
        <f>IF(E35="","",IF(ISNA(VLOOKUP($E35,'D-1 Off Site Habitat Baseline'!$D$1:$O$258,12,FALSE)),"",(VLOOKUP($E35,'D-1 Off Site Habitat Baseline'!$D$1:$O$258,12,FALSE))))</f>
        <v/>
      </c>
      <c r="N35" s="520" t="str">
        <f>IF(E35="","",IF(ISNA(VLOOKUP($E35,'D-1 Off Site Habitat Baseline'!$D$1:$X$258,14,FALSE)),"",(VLOOKUP($E35,'D-1 Off Site Habitat Baseline'!$D$1:$X$258,14,FALSE))))</f>
        <v/>
      </c>
      <c r="O35" s="524" t="str">
        <f>IF(E35="","",IF(ISNA(VLOOKUP($E35,'D-1 Off Site Habitat Baseline'!$D$1:$X$258,13,FALSE)),"",(VLOOKUP($E35,'D-1 Off Site Habitat Baseline'!$D$1:$X$258,13,FALSE))))</f>
        <v/>
      </c>
      <c r="P35" s="232" t="str">
        <f>IFERROR(INDEX('G-1 All Habitats'!$AG$3:$AG$15,MATCH(Q35,'G-1 All Habitats'!$AF$3:$AF$15,0)),"")</f>
        <v/>
      </c>
      <c r="Q35" s="228" t="str">
        <f t="shared" si="12"/>
        <v/>
      </c>
      <c r="R35" s="229" t="str">
        <f t="shared" si="13"/>
        <v/>
      </c>
      <c r="S35" s="233" t="str">
        <f>IFERROR(INDEX('G-1 All Habitats'!$B$3:$B$129,MATCH(R35,'G-1 All Habitats'!$A$3:$A$129,0)),"")</f>
        <v/>
      </c>
      <c r="T35" s="507" t="str">
        <f t="shared" si="5"/>
        <v/>
      </c>
      <c r="U35" s="524" t="str">
        <f t="shared" si="6"/>
        <v/>
      </c>
      <c r="V35" s="523" t="str">
        <f t="shared" si="2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203"/>
      <c r="Z35" s="524" t="str">
        <f>IFERROR(INDEX('G-8 Condition Look up'!$A$3:$H$130,MATCH(S35,'G-8 Condition Look up'!$A$3:$A$130,0),MATCH(Y35,'G-8 Condition Look up'!$A$3:$H$3,0)),"")</f>
        <v/>
      </c>
      <c r="AA35" s="145"/>
      <c r="AB35" s="54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7" t="str">
        <f t="shared" si="3"/>
        <v/>
      </c>
      <c r="AE35" s="203"/>
      <c r="AF35" s="203"/>
      <c r="AG35" s="520" t="str">
        <f t="shared" si="7"/>
        <v/>
      </c>
      <c r="AH35" s="544" t="str">
        <f t="shared" si="8"/>
        <v/>
      </c>
      <c r="AI35" s="525" t="str">
        <f>IF(AH35="Check Data ⚠","Check Data ⚠",IFERROR(VLOOKUP(AH35,'G-4 Temporal multipliers'!$A$4:$C$36,3,FALSE),""))</f>
        <v/>
      </c>
      <c r="AJ35" s="537" t="str">
        <f>IF(S35="","",VLOOKUP(S35,'G-3 Multipliers'!$A$2:$E$129,4,FALSE))</f>
        <v/>
      </c>
      <c r="AK35" s="520" t="str">
        <f t="shared" si="9"/>
        <v/>
      </c>
      <c r="AL35" s="520" t="str">
        <f t="shared" si="10"/>
        <v/>
      </c>
      <c r="AM35" s="524" t="str">
        <f>IFERROR(IF(F35="","",IF(AH35="Check Data ⚠","Check Data ⚠",VLOOKUP(AL35, 'G-3 Multipliers'!$P$2:$Q$6,2,FALSE))),"")</f>
        <v/>
      </c>
      <c r="AN35" s="197"/>
      <c r="AO35" s="540" t="str">
        <f>IF(AN35="","",IF(VLOOKUP(AN35,'G-3 Multipliers'!$S$3:$T$9,2,FALSE)=0,"Spatial Data Missing ⚠",VLOOKUP(AN35,'G-3 Multipliers'!$S$3:$T$9,2,FALSE)))</f>
        <v/>
      </c>
      <c r="AP35" s="513" t="str">
        <f t="shared" si="11"/>
        <v/>
      </c>
      <c r="AQ35" s="231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7" t="str">
        <f>'D-1 Off Site Habitat Baseline'!AL35</f>
        <v/>
      </c>
      <c r="F36" s="520" t="str">
        <f>IF(E36="","",IF(ISNA(VLOOKUP($E36,'D-1 Off Site Habitat Baseline'!$D$1:$O$258,4,FALSE)),"",(VLOOKUP($E36,'D-1 Off Site Habitat Baseline'!$D$1:$O$258,4,FALSE))))</f>
        <v/>
      </c>
      <c r="G36" s="520" t="str">
        <f>IF(E36="","",IF(ISNA(VLOOKUP($E36,'D-1 Off Site Habitat Baseline'!$D$1:$O$258,5,FALSE)),"",(VLOOKUP($E36,'D-1 Off Site Habitat Baseline'!$D$1:$O$258,5,FALSE))))</f>
        <v/>
      </c>
      <c r="H36" s="520" t="str">
        <f>IF(E36="","",IF(ISNA(VLOOKUP($E36,'D-1 Off Site Habitat Baseline'!$D$1:$O$258,6,FALSE)),"",(VLOOKUP($E36,'D-1 Off Site Habitat Baseline'!$D$1:$O$258,6,FALSE))))</f>
        <v/>
      </c>
      <c r="I36" s="520" t="str">
        <f>IF(E36="","",IF(ISNA(VLOOKUP($E36,'D-1 Off Site Habitat Baseline'!$D$1:$O$258,7,FALSE)),"",(VLOOKUP($E36,'D-1 Off Site Habitat Baseline'!$D$1:$O$258,7,FALSE))))</f>
        <v/>
      </c>
      <c r="J36" s="520" t="str">
        <f>IF(E36="","",IF(ISNA(VLOOKUP($E36,'D-1 Off Site Habitat Baseline'!$D$1:$O$258,8,FALSE)),"",(VLOOKUP($E36,'D-1 Off Site Habitat Baseline'!$D$1:$O$258,8,FALSE))))</f>
        <v/>
      </c>
      <c r="K36" s="520" t="str">
        <f>IF(E36="","",IF(ISNA(VLOOKUP($E36,'D-1 Off Site Habitat Baseline'!$D$1:$O$258,9,FALSE)),"",(VLOOKUP($E36,'D-1 Off Site Habitat Baseline'!$D$1:$O$258,9,FALSE))))</f>
        <v/>
      </c>
      <c r="L36" s="520" t="str">
        <f>IF(E36="","",IF(ISNA(VLOOKUP($E36,'D-1 Off Site Habitat Baseline'!$D$1:$O$258,11,FALSE)),"",(VLOOKUP($E36,'D-1 Off Site Habitat Baseline'!$D$1:$O$258,11,FALSE))))</f>
        <v/>
      </c>
      <c r="M36" s="520" t="str">
        <f>IF(E36="","",IF(ISNA(VLOOKUP($E36,'D-1 Off Site Habitat Baseline'!$D$1:$O$258,12,FALSE)),"",(VLOOKUP($E36,'D-1 Off Site Habitat Baseline'!$D$1:$O$258,12,FALSE))))</f>
        <v/>
      </c>
      <c r="N36" s="520" t="str">
        <f>IF(E36="","",IF(ISNA(VLOOKUP($E36,'D-1 Off Site Habitat Baseline'!$D$1:$X$258,14,FALSE)),"",(VLOOKUP($E36,'D-1 Off Site Habitat Baseline'!$D$1:$X$258,14,FALSE))))</f>
        <v/>
      </c>
      <c r="O36" s="524" t="str">
        <f>IF(E36="","",IF(ISNA(VLOOKUP($E36,'D-1 Off Site Habitat Baseline'!$D$1:$X$258,13,FALSE)),"",(VLOOKUP($E36,'D-1 Off Site Habitat Baseline'!$D$1:$X$258,13,FALSE))))</f>
        <v/>
      </c>
      <c r="P36" s="232" t="str">
        <f>IFERROR(INDEX('G-1 All Habitats'!$AG$3:$AG$15,MATCH(Q36,'G-1 All Habitats'!$AF$3:$AF$15,0)),"")</f>
        <v/>
      </c>
      <c r="Q36" s="228" t="str">
        <f t="shared" si="12"/>
        <v/>
      </c>
      <c r="R36" s="229" t="str">
        <f t="shared" si="13"/>
        <v/>
      </c>
      <c r="S36" s="233" t="str">
        <f>IFERROR(INDEX('G-1 All Habitats'!$B$3:$B$129,MATCH(R36,'G-1 All Habitats'!$A$3:$A$129,0)),"")</f>
        <v/>
      </c>
      <c r="T36" s="507" t="str">
        <f t="shared" si="5"/>
        <v/>
      </c>
      <c r="U36" s="524" t="str">
        <f t="shared" si="6"/>
        <v/>
      </c>
      <c r="V36" s="523" t="str">
        <f t="shared" si="2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203"/>
      <c r="Z36" s="524" t="str">
        <f>IFERROR(INDEX('G-8 Condition Look up'!$A$3:$H$130,MATCH(S36,'G-8 Condition Look up'!$A$3:$A$130,0),MATCH(Y36,'G-8 Condition Look up'!$A$3:$H$3,0)),"")</f>
        <v/>
      </c>
      <c r="AA36" s="145"/>
      <c r="AB36" s="54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7" t="str">
        <f t="shared" si="3"/>
        <v/>
      </c>
      <c r="AE36" s="203"/>
      <c r="AF36" s="203"/>
      <c r="AG36" s="520" t="str">
        <f t="shared" si="7"/>
        <v/>
      </c>
      <c r="AH36" s="544" t="str">
        <f t="shared" si="8"/>
        <v/>
      </c>
      <c r="AI36" s="525" t="str">
        <f>IF(AH36="Check Data ⚠","Check Data ⚠",IFERROR(VLOOKUP(AH36,'G-4 Temporal multipliers'!$A$4:$C$36,3,FALSE),""))</f>
        <v/>
      </c>
      <c r="AJ36" s="537" t="str">
        <f>IF(S36="","",VLOOKUP(S36,'G-3 Multipliers'!$A$2:$E$129,4,FALSE))</f>
        <v/>
      </c>
      <c r="AK36" s="520" t="str">
        <f t="shared" si="9"/>
        <v/>
      </c>
      <c r="AL36" s="520" t="str">
        <f t="shared" si="10"/>
        <v/>
      </c>
      <c r="AM36" s="524" t="str">
        <f>IFERROR(IF(F36="","",IF(AH36="Check Data ⚠","Check Data ⚠",VLOOKUP(AL36, 'G-3 Multipliers'!$P$2:$Q$6,2,FALSE))),"")</f>
        <v/>
      </c>
      <c r="AN36" s="197"/>
      <c r="AO36" s="540" t="str">
        <f>IF(AN36="","",IF(VLOOKUP(AN36,'G-3 Multipliers'!$S$3:$T$9,2,FALSE)=0,"Spatial Data Missing ⚠",VLOOKUP(AN36,'G-3 Multipliers'!$S$3:$T$9,2,FALSE)))</f>
        <v/>
      </c>
      <c r="AP36" s="513" t="str">
        <f t="shared" si="11"/>
        <v/>
      </c>
      <c r="AQ36" s="231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7" t="str">
        <f>'D-1 Off Site Habitat Baseline'!AL36</f>
        <v/>
      </c>
      <c r="F37" s="520" t="str">
        <f>IF(E37="","",IF(ISNA(VLOOKUP($E37,'D-1 Off Site Habitat Baseline'!$D$1:$O$258,4,FALSE)),"",(VLOOKUP($E37,'D-1 Off Site Habitat Baseline'!$D$1:$O$258,4,FALSE))))</f>
        <v/>
      </c>
      <c r="G37" s="520" t="str">
        <f>IF(E37="","",IF(ISNA(VLOOKUP($E37,'D-1 Off Site Habitat Baseline'!$D$1:$O$258,5,FALSE)),"",(VLOOKUP($E37,'D-1 Off Site Habitat Baseline'!$D$1:$O$258,5,FALSE))))</f>
        <v/>
      </c>
      <c r="H37" s="520" t="str">
        <f>IF(E37="","",IF(ISNA(VLOOKUP($E37,'D-1 Off Site Habitat Baseline'!$D$1:$O$258,6,FALSE)),"",(VLOOKUP($E37,'D-1 Off Site Habitat Baseline'!$D$1:$O$258,6,FALSE))))</f>
        <v/>
      </c>
      <c r="I37" s="520" t="str">
        <f>IF(E37="","",IF(ISNA(VLOOKUP($E37,'D-1 Off Site Habitat Baseline'!$D$1:$O$258,7,FALSE)),"",(VLOOKUP($E37,'D-1 Off Site Habitat Baseline'!$D$1:$O$258,7,FALSE))))</f>
        <v/>
      </c>
      <c r="J37" s="520" t="str">
        <f>IF(E37="","",IF(ISNA(VLOOKUP($E37,'D-1 Off Site Habitat Baseline'!$D$1:$O$258,8,FALSE)),"",(VLOOKUP($E37,'D-1 Off Site Habitat Baseline'!$D$1:$O$258,8,FALSE))))</f>
        <v/>
      </c>
      <c r="K37" s="520" t="str">
        <f>IF(E37="","",IF(ISNA(VLOOKUP($E37,'D-1 Off Site Habitat Baseline'!$D$1:$O$258,9,FALSE)),"",(VLOOKUP($E37,'D-1 Off Site Habitat Baseline'!$D$1:$O$258,9,FALSE))))</f>
        <v/>
      </c>
      <c r="L37" s="520" t="str">
        <f>IF(E37="","",IF(ISNA(VLOOKUP($E37,'D-1 Off Site Habitat Baseline'!$D$1:$O$258,11,FALSE)),"",(VLOOKUP($E37,'D-1 Off Site Habitat Baseline'!$D$1:$O$258,11,FALSE))))</f>
        <v/>
      </c>
      <c r="M37" s="520" t="str">
        <f>IF(E37="","",IF(ISNA(VLOOKUP($E37,'D-1 Off Site Habitat Baseline'!$D$1:$O$258,12,FALSE)),"",(VLOOKUP($E37,'D-1 Off Site Habitat Baseline'!$D$1:$O$258,12,FALSE))))</f>
        <v/>
      </c>
      <c r="N37" s="520" t="str">
        <f>IF(E37="","",IF(ISNA(VLOOKUP($E37,'D-1 Off Site Habitat Baseline'!$D$1:$X$258,14,FALSE)),"",(VLOOKUP($E37,'D-1 Off Site Habitat Baseline'!$D$1:$X$258,14,FALSE))))</f>
        <v/>
      </c>
      <c r="O37" s="524" t="str">
        <f>IF(E37="","",IF(ISNA(VLOOKUP($E37,'D-1 Off Site Habitat Baseline'!$D$1:$X$258,13,FALSE)),"",(VLOOKUP($E37,'D-1 Off Site Habitat Baseline'!$D$1:$X$258,13,FALSE))))</f>
        <v/>
      </c>
      <c r="P37" s="232" t="str">
        <f>IFERROR(INDEX('G-1 All Habitats'!$AG$3:$AG$15,MATCH(Q37,'G-1 All Habitats'!$AF$3:$AF$15,0)),"")</f>
        <v/>
      </c>
      <c r="Q37" s="228" t="str">
        <f t="shared" si="12"/>
        <v/>
      </c>
      <c r="R37" s="229" t="str">
        <f t="shared" si="13"/>
        <v/>
      </c>
      <c r="S37" s="233" t="str">
        <f>IFERROR(INDEX('G-1 All Habitats'!$B$3:$B$129,MATCH(R37,'G-1 All Habitats'!$A$3:$A$129,0)),"")</f>
        <v/>
      </c>
      <c r="T37" s="507" t="str">
        <f t="shared" si="5"/>
        <v/>
      </c>
      <c r="U37" s="524" t="str">
        <f t="shared" si="6"/>
        <v/>
      </c>
      <c r="V37" s="523" t="str">
        <f t="shared" si="2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203"/>
      <c r="Z37" s="524" t="str">
        <f>IFERROR(INDEX('G-8 Condition Look up'!$A$3:$H$130,MATCH(S37,'G-8 Condition Look up'!$A$3:$A$130,0),MATCH(Y37,'G-8 Condition Look up'!$A$3:$H$3,0)),"")</f>
        <v/>
      </c>
      <c r="AA37" s="145"/>
      <c r="AB37" s="54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7" t="str">
        <f t="shared" si="3"/>
        <v/>
      </c>
      <c r="AE37" s="203"/>
      <c r="AF37" s="203"/>
      <c r="AG37" s="520" t="str">
        <f t="shared" si="7"/>
        <v/>
      </c>
      <c r="AH37" s="544" t="str">
        <f t="shared" si="8"/>
        <v/>
      </c>
      <c r="AI37" s="525" t="str">
        <f>IF(AH37="Check Data ⚠","Check Data ⚠",IFERROR(VLOOKUP(AH37,'G-4 Temporal multipliers'!$A$4:$C$36,3,FALSE),""))</f>
        <v/>
      </c>
      <c r="AJ37" s="537" t="str">
        <f>IF(S37="","",VLOOKUP(S37,'G-3 Multipliers'!$A$2:$E$129,4,FALSE))</f>
        <v/>
      </c>
      <c r="AK37" s="520" t="str">
        <f t="shared" si="9"/>
        <v/>
      </c>
      <c r="AL37" s="520" t="str">
        <f t="shared" si="10"/>
        <v/>
      </c>
      <c r="AM37" s="524" t="str">
        <f>IFERROR(IF(F37="","",IF(AH37="Check Data ⚠","Check Data ⚠",VLOOKUP(AL37, 'G-3 Multipliers'!$P$2:$Q$6,2,FALSE))),"")</f>
        <v/>
      </c>
      <c r="AN37" s="197"/>
      <c r="AO37" s="540" t="str">
        <f>IF(AN37="","",IF(VLOOKUP(AN37,'G-3 Multipliers'!$S$3:$T$9,2,FALSE)=0,"Spatial Data Missing ⚠",VLOOKUP(AN37,'G-3 Multipliers'!$S$3:$T$9,2,FALSE)))</f>
        <v/>
      </c>
      <c r="AP37" s="513" t="str">
        <f t="shared" si="11"/>
        <v/>
      </c>
      <c r="AQ37" s="231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7" t="str">
        <f>'D-1 Off Site Habitat Baseline'!AL37</f>
        <v/>
      </c>
      <c r="F38" s="520" t="str">
        <f>IF(E38="","",IF(ISNA(VLOOKUP($E38,'D-1 Off Site Habitat Baseline'!$D$1:$O$258,4,FALSE)),"",(VLOOKUP($E38,'D-1 Off Site Habitat Baseline'!$D$1:$O$258,4,FALSE))))</f>
        <v/>
      </c>
      <c r="G38" s="520" t="str">
        <f>IF(E38="","",IF(ISNA(VLOOKUP($E38,'D-1 Off Site Habitat Baseline'!$D$1:$O$258,5,FALSE)),"",(VLOOKUP($E38,'D-1 Off Site Habitat Baseline'!$D$1:$O$258,5,FALSE))))</f>
        <v/>
      </c>
      <c r="H38" s="520" t="str">
        <f>IF(E38="","",IF(ISNA(VLOOKUP($E38,'D-1 Off Site Habitat Baseline'!$D$1:$O$258,6,FALSE)),"",(VLOOKUP($E38,'D-1 Off Site Habitat Baseline'!$D$1:$O$258,6,FALSE))))</f>
        <v/>
      </c>
      <c r="I38" s="520" t="str">
        <f>IF(E38="","",IF(ISNA(VLOOKUP($E38,'D-1 Off Site Habitat Baseline'!$D$1:$O$258,7,FALSE)),"",(VLOOKUP($E38,'D-1 Off Site Habitat Baseline'!$D$1:$O$258,7,FALSE))))</f>
        <v/>
      </c>
      <c r="J38" s="520" t="str">
        <f>IF(E38="","",IF(ISNA(VLOOKUP($E38,'D-1 Off Site Habitat Baseline'!$D$1:$O$258,8,FALSE)),"",(VLOOKUP($E38,'D-1 Off Site Habitat Baseline'!$D$1:$O$258,8,FALSE))))</f>
        <v/>
      </c>
      <c r="K38" s="520" t="str">
        <f>IF(E38="","",IF(ISNA(VLOOKUP($E38,'D-1 Off Site Habitat Baseline'!$D$1:$O$258,9,FALSE)),"",(VLOOKUP($E38,'D-1 Off Site Habitat Baseline'!$D$1:$O$258,9,FALSE))))</f>
        <v/>
      </c>
      <c r="L38" s="520" t="str">
        <f>IF(E38="","",IF(ISNA(VLOOKUP($E38,'D-1 Off Site Habitat Baseline'!$D$1:$O$258,11,FALSE)),"",(VLOOKUP($E38,'D-1 Off Site Habitat Baseline'!$D$1:$O$258,11,FALSE))))</f>
        <v/>
      </c>
      <c r="M38" s="520" t="str">
        <f>IF(E38="","",IF(ISNA(VLOOKUP($E38,'D-1 Off Site Habitat Baseline'!$D$1:$O$258,12,FALSE)),"",(VLOOKUP($E38,'D-1 Off Site Habitat Baseline'!$D$1:$O$258,12,FALSE))))</f>
        <v/>
      </c>
      <c r="N38" s="520" t="str">
        <f>IF(E38="","",IF(ISNA(VLOOKUP($E38,'D-1 Off Site Habitat Baseline'!$D$1:$X$258,14,FALSE)),"",(VLOOKUP($E38,'D-1 Off Site Habitat Baseline'!$D$1:$X$258,14,FALSE))))</f>
        <v/>
      </c>
      <c r="O38" s="524" t="str">
        <f>IF(E38="","",IF(ISNA(VLOOKUP($E38,'D-1 Off Site Habitat Baseline'!$D$1:$X$258,13,FALSE)),"",(VLOOKUP($E38,'D-1 Off Site Habitat Baseline'!$D$1:$X$258,13,FALSE))))</f>
        <v/>
      </c>
      <c r="P38" s="232" t="str">
        <f>IFERROR(INDEX('G-1 All Habitats'!$AG$3:$AG$15,MATCH(Q38,'G-1 All Habitats'!$AF$3:$AF$15,0)),"")</f>
        <v/>
      </c>
      <c r="Q38" s="228" t="str">
        <f t="shared" si="12"/>
        <v/>
      </c>
      <c r="R38" s="229" t="str">
        <f t="shared" si="13"/>
        <v/>
      </c>
      <c r="S38" s="233" t="str">
        <f>IFERROR(INDEX('G-1 All Habitats'!$B$3:$B$129,MATCH(R38,'G-1 All Habitats'!$A$3:$A$129,0)),"")</f>
        <v/>
      </c>
      <c r="T38" s="507" t="str">
        <f t="shared" si="5"/>
        <v/>
      </c>
      <c r="U38" s="524" t="str">
        <f t="shared" si="6"/>
        <v/>
      </c>
      <c r="V38" s="523" t="str">
        <f t="shared" si="2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203"/>
      <c r="Z38" s="524" t="str">
        <f>IFERROR(INDEX('G-8 Condition Look up'!$A$3:$H$130,MATCH(S38,'G-8 Condition Look up'!$A$3:$A$130,0),MATCH(Y38,'G-8 Condition Look up'!$A$3:$H$3,0)),"")</f>
        <v/>
      </c>
      <c r="AA38" s="145"/>
      <c r="AB38" s="54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7" t="str">
        <f t="shared" si="3"/>
        <v/>
      </c>
      <c r="AE38" s="203"/>
      <c r="AF38" s="203"/>
      <c r="AG38" s="520" t="str">
        <f t="shared" si="7"/>
        <v/>
      </c>
      <c r="AH38" s="544" t="str">
        <f t="shared" si="8"/>
        <v/>
      </c>
      <c r="AI38" s="525" t="str">
        <f>IF(AH38="Check Data ⚠","Check Data ⚠",IFERROR(VLOOKUP(AH38,'G-4 Temporal multipliers'!$A$4:$C$36,3,FALSE),""))</f>
        <v/>
      </c>
      <c r="AJ38" s="537" t="str">
        <f>IF(S38="","",VLOOKUP(S38,'G-3 Multipliers'!$A$2:$E$129,4,FALSE))</f>
        <v/>
      </c>
      <c r="AK38" s="520" t="str">
        <f t="shared" si="9"/>
        <v/>
      </c>
      <c r="AL38" s="520" t="str">
        <f t="shared" si="10"/>
        <v/>
      </c>
      <c r="AM38" s="524" t="str">
        <f>IFERROR(IF(F38="","",IF(AH38="Check Data ⚠","Check Data ⚠",VLOOKUP(AL38, 'G-3 Multipliers'!$P$2:$Q$6,2,FALSE))),"")</f>
        <v/>
      </c>
      <c r="AN38" s="197"/>
      <c r="AO38" s="540" t="str">
        <f>IF(AN38="","",IF(VLOOKUP(AN38,'G-3 Multipliers'!$S$3:$T$9,2,FALSE)=0,"Spatial Data Missing ⚠",VLOOKUP(AN38,'G-3 Multipliers'!$S$3:$T$9,2,FALSE)))</f>
        <v/>
      </c>
      <c r="AP38" s="513" t="str">
        <f t="shared" si="11"/>
        <v/>
      </c>
      <c r="AQ38" s="231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7" t="str">
        <f>'D-1 Off Site Habitat Baseline'!AL38</f>
        <v/>
      </c>
      <c r="F39" s="520" t="str">
        <f>IF(E39="","",IF(ISNA(VLOOKUP($E39,'D-1 Off Site Habitat Baseline'!$D$1:$O$258,4,FALSE)),"",(VLOOKUP($E39,'D-1 Off Site Habitat Baseline'!$D$1:$O$258,4,FALSE))))</f>
        <v/>
      </c>
      <c r="G39" s="520" t="str">
        <f>IF(E39="","",IF(ISNA(VLOOKUP($E39,'D-1 Off Site Habitat Baseline'!$D$1:$O$258,5,FALSE)),"",(VLOOKUP($E39,'D-1 Off Site Habitat Baseline'!$D$1:$O$258,5,FALSE))))</f>
        <v/>
      </c>
      <c r="H39" s="520" t="str">
        <f>IF(E39="","",IF(ISNA(VLOOKUP($E39,'D-1 Off Site Habitat Baseline'!$D$1:$O$258,6,FALSE)),"",(VLOOKUP($E39,'D-1 Off Site Habitat Baseline'!$D$1:$O$258,6,FALSE))))</f>
        <v/>
      </c>
      <c r="I39" s="520" t="str">
        <f>IF(E39="","",IF(ISNA(VLOOKUP($E39,'D-1 Off Site Habitat Baseline'!$D$1:$O$258,7,FALSE)),"",(VLOOKUP($E39,'D-1 Off Site Habitat Baseline'!$D$1:$O$258,7,FALSE))))</f>
        <v/>
      </c>
      <c r="J39" s="520" t="str">
        <f>IF(E39="","",IF(ISNA(VLOOKUP($E39,'D-1 Off Site Habitat Baseline'!$D$1:$O$258,8,FALSE)),"",(VLOOKUP($E39,'D-1 Off Site Habitat Baseline'!$D$1:$O$258,8,FALSE))))</f>
        <v/>
      </c>
      <c r="K39" s="520" t="str">
        <f>IF(E39="","",IF(ISNA(VLOOKUP($E39,'D-1 Off Site Habitat Baseline'!$D$1:$O$258,9,FALSE)),"",(VLOOKUP($E39,'D-1 Off Site Habitat Baseline'!$D$1:$O$258,9,FALSE))))</f>
        <v/>
      </c>
      <c r="L39" s="520" t="str">
        <f>IF(E39="","",IF(ISNA(VLOOKUP($E39,'D-1 Off Site Habitat Baseline'!$D$1:$O$258,11,FALSE)),"",(VLOOKUP($E39,'D-1 Off Site Habitat Baseline'!$D$1:$O$258,11,FALSE))))</f>
        <v/>
      </c>
      <c r="M39" s="520" t="str">
        <f>IF(E39="","",IF(ISNA(VLOOKUP($E39,'D-1 Off Site Habitat Baseline'!$D$1:$O$258,12,FALSE)),"",(VLOOKUP($E39,'D-1 Off Site Habitat Baseline'!$D$1:$O$258,12,FALSE))))</f>
        <v/>
      </c>
      <c r="N39" s="520" t="str">
        <f>IF(E39="","",IF(ISNA(VLOOKUP($E39,'D-1 Off Site Habitat Baseline'!$D$1:$X$258,14,FALSE)),"",(VLOOKUP($E39,'D-1 Off Site Habitat Baseline'!$D$1:$X$258,14,FALSE))))</f>
        <v/>
      </c>
      <c r="O39" s="524" t="str">
        <f>IF(E39="","",IF(ISNA(VLOOKUP($E39,'D-1 Off Site Habitat Baseline'!$D$1:$X$258,13,FALSE)),"",(VLOOKUP($E39,'D-1 Off Site Habitat Baseline'!$D$1:$X$258,13,FALSE))))</f>
        <v/>
      </c>
      <c r="P39" s="232" t="str">
        <f>IFERROR(INDEX('G-1 All Habitats'!$AG$3:$AG$15,MATCH(Q39,'G-1 All Habitats'!$AF$3:$AF$15,0)),"")</f>
        <v/>
      </c>
      <c r="Q39" s="228" t="str">
        <f t="shared" si="12"/>
        <v/>
      </c>
      <c r="R39" s="229" t="str">
        <f t="shared" si="13"/>
        <v/>
      </c>
      <c r="S39" s="233" t="str">
        <f>IFERROR(INDEX('G-1 All Habitats'!$B$3:$B$129,MATCH(R39,'G-1 All Habitats'!$A$3:$A$129,0)),"")</f>
        <v/>
      </c>
      <c r="T39" s="507" t="str">
        <f t="shared" si="5"/>
        <v/>
      </c>
      <c r="U39" s="524" t="str">
        <f t="shared" si="6"/>
        <v/>
      </c>
      <c r="V39" s="523" t="str">
        <f t="shared" si="2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203"/>
      <c r="Z39" s="524" t="str">
        <f>IFERROR(INDEX('G-8 Condition Look up'!$A$3:$H$130,MATCH(S39,'G-8 Condition Look up'!$A$3:$A$130,0),MATCH(Y39,'G-8 Condition Look up'!$A$3:$H$3,0)),"")</f>
        <v/>
      </c>
      <c r="AA39" s="145"/>
      <c r="AB39" s="54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7" t="str">
        <f t="shared" si="3"/>
        <v/>
      </c>
      <c r="AE39" s="203"/>
      <c r="AF39" s="203"/>
      <c r="AG39" s="520" t="str">
        <f t="shared" si="7"/>
        <v/>
      </c>
      <c r="AH39" s="544" t="str">
        <f t="shared" si="8"/>
        <v/>
      </c>
      <c r="AI39" s="525" t="str">
        <f>IF(AH39="Check Data ⚠","Check Data ⚠",IFERROR(VLOOKUP(AH39,'G-4 Temporal multipliers'!$A$4:$C$36,3,FALSE),""))</f>
        <v/>
      </c>
      <c r="AJ39" s="537" t="str">
        <f>IF(S39="","",VLOOKUP(S39,'G-3 Multipliers'!$A$2:$E$129,4,FALSE))</f>
        <v/>
      </c>
      <c r="AK39" s="520" t="str">
        <f t="shared" si="9"/>
        <v/>
      </c>
      <c r="AL39" s="520" t="str">
        <f t="shared" si="10"/>
        <v/>
      </c>
      <c r="AM39" s="524" t="str">
        <f>IFERROR(IF(F39="","",IF(AH39="Check Data ⚠","Check Data ⚠",VLOOKUP(AL39, 'G-3 Multipliers'!$P$2:$Q$6,2,FALSE))),"")</f>
        <v/>
      </c>
      <c r="AN39" s="197"/>
      <c r="AO39" s="540" t="str">
        <f>IF(AN39="","",IF(VLOOKUP(AN39,'G-3 Multipliers'!$S$3:$T$9,2,FALSE)=0,"Spatial Data Missing ⚠",VLOOKUP(AN39,'G-3 Multipliers'!$S$3:$T$9,2,FALSE)))</f>
        <v/>
      </c>
      <c r="AP39" s="513" t="str">
        <f t="shared" si="11"/>
        <v/>
      </c>
      <c r="AQ39" s="231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7" t="str">
        <f>'D-1 Off Site Habitat Baseline'!AL39</f>
        <v/>
      </c>
      <c r="F40" s="520" t="str">
        <f>IF(E40="","",IF(ISNA(VLOOKUP($E40,'D-1 Off Site Habitat Baseline'!$D$1:$O$258,4,FALSE)),"",(VLOOKUP($E40,'D-1 Off Site Habitat Baseline'!$D$1:$O$258,4,FALSE))))</f>
        <v/>
      </c>
      <c r="G40" s="520" t="str">
        <f>IF(E40="","",IF(ISNA(VLOOKUP($E40,'D-1 Off Site Habitat Baseline'!$D$1:$O$258,5,FALSE)),"",(VLOOKUP($E40,'D-1 Off Site Habitat Baseline'!$D$1:$O$258,5,FALSE))))</f>
        <v/>
      </c>
      <c r="H40" s="520" t="str">
        <f>IF(E40="","",IF(ISNA(VLOOKUP($E40,'D-1 Off Site Habitat Baseline'!$D$1:$O$258,6,FALSE)),"",(VLOOKUP($E40,'D-1 Off Site Habitat Baseline'!$D$1:$O$258,6,FALSE))))</f>
        <v/>
      </c>
      <c r="I40" s="520" t="str">
        <f>IF(E40="","",IF(ISNA(VLOOKUP($E40,'D-1 Off Site Habitat Baseline'!$D$1:$O$258,7,FALSE)),"",(VLOOKUP($E40,'D-1 Off Site Habitat Baseline'!$D$1:$O$258,7,FALSE))))</f>
        <v/>
      </c>
      <c r="J40" s="520" t="str">
        <f>IF(E40="","",IF(ISNA(VLOOKUP($E40,'D-1 Off Site Habitat Baseline'!$D$1:$O$258,8,FALSE)),"",(VLOOKUP($E40,'D-1 Off Site Habitat Baseline'!$D$1:$O$258,8,FALSE))))</f>
        <v/>
      </c>
      <c r="K40" s="520" t="str">
        <f>IF(E40="","",IF(ISNA(VLOOKUP($E40,'D-1 Off Site Habitat Baseline'!$D$1:$O$258,9,FALSE)),"",(VLOOKUP($E40,'D-1 Off Site Habitat Baseline'!$D$1:$O$258,9,FALSE))))</f>
        <v/>
      </c>
      <c r="L40" s="520" t="str">
        <f>IF(E40="","",IF(ISNA(VLOOKUP($E40,'D-1 Off Site Habitat Baseline'!$D$1:$O$258,11,FALSE)),"",(VLOOKUP($E40,'D-1 Off Site Habitat Baseline'!$D$1:$O$258,11,FALSE))))</f>
        <v/>
      </c>
      <c r="M40" s="520" t="str">
        <f>IF(E40="","",IF(ISNA(VLOOKUP($E40,'D-1 Off Site Habitat Baseline'!$D$1:$O$258,12,FALSE)),"",(VLOOKUP($E40,'D-1 Off Site Habitat Baseline'!$D$1:$O$258,12,FALSE))))</f>
        <v/>
      </c>
      <c r="N40" s="520" t="str">
        <f>IF(E40="","",IF(ISNA(VLOOKUP($E40,'D-1 Off Site Habitat Baseline'!$D$1:$X$258,14,FALSE)),"",(VLOOKUP($E40,'D-1 Off Site Habitat Baseline'!$D$1:$X$258,14,FALSE))))</f>
        <v/>
      </c>
      <c r="O40" s="524" t="str">
        <f>IF(E40="","",IF(ISNA(VLOOKUP($E40,'D-1 Off Site Habitat Baseline'!$D$1:$X$258,13,FALSE)),"",(VLOOKUP($E40,'D-1 Off Site Habitat Baseline'!$D$1:$X$258,13,FALSE))))</f>
        <v/>
      </c>
      <c r="P40" s="232" t="str">
        <f>IFERROR(INDEX('G-1 All Habitats'!$AG$3:$AG$15,MATCH(Q40,'G-1 All Habitats'!$AF$3:$AF$15,0)),"")</f>
        <v/>
      </c>
      <c r="Q40" s="228" t="str">
        <f t="shared" si="12"/>
        <v/>
      </c>
      <c r="R40" s="229" t="str">
        <f t="shared" si="13"/>
        <v/>
      </c>
      <c r="S40" s="233" t="str">
        <f>IFERROR(INDEX('G-1 All Habitats'!$B$3:$B$129,MATCH(R40,'G-1 All Habitats'!$A$3:$A$129,0)),"")</f>
        <v/>
      </c>
      <c r="T40" s="507" t="str">
        <f t="shared" si="5"/>
        <v/>
      </c>
      <c r="U40" s="524" t="str">
        <f t="shared" si="6"/>
        <v/>
      </c>
      <c r="V40" s="523" t="str">
        <f t="shared" si="2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203"/>
      <c r="Z40" s="524" t="str">
        <f>IFERROR(INDEX('G-8 Condition Look up'!$A$3:$H$130,MATCH(S40,'G-8 Condition Look up'!$A$3:$A$130,0),MATCH(Y40,'G-8 Condition Look up'!$A$3:$H$3,0)),"")</f>
        <v/>
      </c>
      <c r="AA40" s="145"/>
      <c r="AB40" s="54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7" t="str">
        <f t="shared" si="3"/>
        <v/>
      </c>
      <c r="AE40" s="203"/>
      <c r="AF40" s="203"/>
      <c r="AG40" s="520" t="str">
        <f t="shared" si="7"/>
        <v/>
      </c>
      <c r="AH40" s="544" t="str">
        <f t="shared" si="8"/>
        <v/>
      </c>
      <c r="AI40" s="525" t="str">
        <f>IF(AH40="Check Data ⚠","Check Data ⚠",IFERROR(VLOOKUP(AH40,'G-4 Temporal multipliers'!$A$4:$C$36,3,FALSE),""))</f>
        <v/>
      </c>
      <c r="AJ40" s="537" t="str">
        <f>IF(S40="","",VLOOKUP(S40,'G-3 Multipliers'!$A$2:$E$129,4,FALSE))</f>
        <v/>
      </c>
      <c r="AK40" s="520" t="str">
        <f t="shared" si="9"/>
        <v/>
      </c>
      <c r="AL40" s="520" t="str">
        <f t="shared" si="10"/>
        <v/>
      </c>
      <c r="AM40" s="524" t="str">
        <f>IFERROR(IF(F40="","",IF(AH40="Check Data ⚠","Check Data ⚠",VLOOKUP(AL40, 'G-3 Multipliers'!$P$2:$Q$6,2,FALSE))),"")</f>
        <v/>
      </c>
      <c r="AN40" s="197"/>
      <c r="AO40" s="540" t="str">
        <f>IF(AN40="","",IF(VLOOKUP(AN40,'G-3 Multipliers'!$S$3:$T$9,2,FALSE)=0,"Spatial Data Missing ⚠",VLOOKUP(AN40,'G-3 Multipliers'!$S$3:$T$9,2,FALSE)))</f>
        <v/>
      </c>
      <c r="AP40" s="513" t="str">
        <f t="shared" si="11"/>
        <v/>
      </c>
      <c r="AQ40" s="231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7" t="str">
        <f>'D-1 Off Site Habitat Baseline'!AL40</f>
        <v/>
      </c>
      <c r="F41" s="520" t="str">
        <f>IF(E41="","",IF(ISNA(VLOOKUP($E41,'D-1 Off Site Habitat Baseline'!$D$1:$O$258,4,FALSE)),"",(VLOOKUP($E41,'D-1 Off Site Habitat Baseline'!$D$1:$O$258,4,FALSE))))</f>
        <v/>
      </c>
      <c r="G41" s="520" t="str">
        <f>IF(E41="","",IF(ISNA(VLOOKUP($E41,'D-1 Off Site Habitat Baseline'!$D$1:$O$258,5,FALSE)),"",(VLOOKUP($E41,'D-1 Off Site Habitat Baseline'!$D$1:$O$258,5,FALSE))))</f>
        <v/>
      </c>
      <c r="H41" s="520" t="str">
        <f>IF(E41="","",IF(ISNA(VLOOKUP($E41,'D-1 Off Site Habitat Baseline'!$D$1:$O$258,6,FALSE)),"",(VLOOKUP($E41,'D-1 Off Site Habitat Baseline'!$D$1:$O$258,6,FALSE))))</f>
        <v/>
      </c>
      <c r="I41" s="520" t="str">
        <f>IF(E41="","",IF(ISNA(VLOOKUP($E41,'D-1 Off Site Habitat Baseline'!$D$1:$O$258,7,FALSE)),"",(VLOOKUP($E41,'D-1 Off Site Habitat Baseline'!$D$1:$O$258,7,FALSE))))</f>
        <v/>
      </c>
      <c r="J41" s="520" t="str">
        <f>IF(E41="","",IF(ISNA(VLOOKUP($E41,'D-1 Off Site Habitat Baseline'!$D$1:$O$258,8,FALSE)),"",(VLOOKUP($E41,'D-1 Off Site Habitat Baseline'!$D$1:$O$258,8,FALSE))))</f>
        <v/>
      </c>
      <c r="K41" s="520" t="str">
        <f>IF(E41="","",IF(ISNA(VLOOKUP($E41,'D-1 Off Site Habitat Baseline'!$D$1:$O$258,9,FALSE)),"",(VLOOKUP($E41,'D-1 Off Site Habitat Baseline'!$D$1:$O$258,9,FALSE))))</f>
        <v/>
      </c>
      <c r="L41" s="520" t="str">
        <f>IF(E41="","",IF(ISNA(VLOOKUP($E41,'D-1 Off Site Habitat Baseline'!$D$1:$O$258,11,FALSE)),"",(VLOOKUP($E41,'D-1 Off Site Habitat Baseline'!$D$1:$O$258,11,FALSE))))</f>
        <v/>
      </c>
      <c r="M41" s="520" t="str">
        <f>IF(E41="","",IF(ISNA(VLOOKUP($E41,'D-1 Off Site Habitat Baseline'!$D$1:$O$258,12,FALSE)),"",(VLOOKUP($E41,'D-1 Off Site Habitat Baseline'!$D$1:$O$258,12,FALSE))))</f>
        <v/>
      </c>
      <c r="N41" s="520" t="str">
        <f>IF(E41="","",IF(ISNA(VLOOKUP($E41,'D-1 Off Site Habitat Baseline'!$D$1:$X$258,14,FALSE)),"",(VLOOKUP($E41,'D-1 Off Site Habitat Baseline'!$D$1:$X$258,14,FALSE))))</f>
        <v/>
      </c>
      <c r="O41" s="524" t="str">
        <f>IF(E41="","",IF(ISNA(VLOOKUP($E41,'D-1 Off Site Habitat Baseline'!$D$1:$X$258,13,FALSE)),"",(VLOOKUP($E41,'D-1 Off Site Habitat Baseline'!$D$1:$X$258,13,FALSE))))</f>
        <v/>
      </c>
      <c r="P41" s="232" t="str">
        <f>IFERROR(INDEX('G-1 All Habitats'!$AG$3:$AG$15,MATCH(Q41,'G-1 All Habitats'!$AF$3:$AF$15,0)),"")</f>
        <v/>
      </c>
      <c r="Q41" s="228" t="str">
        <f t="shared" si="12"/>
        <v/>
      </c>
      <c r="R41" s="229" t="str">
        <f t="shared" si="13"/>
        <v/>
      </c>
      <c r="S41" s="233" t="str">
        <f>IFERROR(INDEX('G-1 All Habitats'!$B$3:$B$129,MATCH(R41,'G-1 All Habitats'!$A$3:$A$129,0)),"")</f>
        <v/>
      </c>
      <c r="T41" s="507" t="str">
        <f t="shared" si="5"/>
        <v/>
      </c>
      <c r="U41" s="524" t="str">
        <f t="shared" si="6"/>
        <v/>
      </c>
      <c r="V41" s="523" t="str">
        <f t="shared" si="2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203"/>
      <c r="Z41" s="524" t="str">
        <f>IFERROR(INDEX('G-8 Condition Look up'!$A$3:$H$130,MATCH(S41,'G-8 Condition Look up'!$A$3:$A$130,0),MATCH(Y41,'G-8 Condition Look up'!$A$3:$H$3,0)),"")</f>
        <v/>
      </c>
      <c r="AA41" s="145"/>
      <c r="AB41" s="54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7" t="str">
        <f t="shared" si="3"/>
        <v/>
      </c>
      <c r="AE41" s="203"/>
      <c r="AF41" s="203"/>
      <c r="AG41" s="520" t="str">
        <f t="shared" si="7"/>
        <v/>
      </c>
      <c r="AH41" s="544" t="str">
        <f t="shared" si="8"/>
        <v/>
      </c>
      <c r="AI41" s="525" t="str">
        <f>IF(AH41="Check Data ⚠","Check Data ⚠",IFERROR(VLOOKUP(AH41,'G-4 Temporal multipliers'!$A$4:$C$36,3,FALSE),""))</f>
        <v/>
      </c>
      <c r="AJ41" s="537" t="str">
        <f>IF(S41="","",VLOOKUP(S41,'G-3 Multipliers'!$A$2:$E$129,4,FALSE))</f>
        <v/>
      </c>
      <c r="AK41" s="520" t="str">
        <f t="shared" si="9"/>
        <v/>
      </c>
      <c r="AL41" s="520" t="str">
        <f t="shared" si="10"/>
        <v/>
      </c>
      <c r="AM41" s="524" t="str">
        <f>IFERROR(IF(F41="","",IF(AH41="Check Data ⚠","Check Data ⚠",VLOOKUP(AL41, 'G-3 Multipliers'!$P$2:$Q$6,2,FALSE))),"")</f>
        <v/>
      </c>
      <c r="AN41" s="197"/>
      <c r="AO41" s="540" t="str">
        <f>IF(AN41="","",IF(VLOOKUP(AN41,'G-3 Multipliers'!$S$3:$T$9,2,FALSE)=0,"Spatial Data Missing ⚠",VLOOKUP(AN41,'G-3 Multipliers'!$S$3:$T$9,2,FALSE)))</f>
        <v/>
      </c>
      <c r="AP41" s="513" t="str">
        <f t="shared" si="11"/>
        <v/>
      </c>
      <c r="AQ41" s="231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7" t="str">
        <f>'D-1 Off Site Habitat Baseline'!AL41</f>
        <v/>
      </c>
      <c r="F42" s="520" t="str">
        <f>IF(E42="","",IF(ISNA(VLOOKUP($E42,'D-1 Off Site Habitat Baseline'!$D$1:$O$258,4,FALSE)),"",(VLOOKUP($E42,'D-1 Off Site Habitat Baseline'!$D$1:$O$258,4,FALSE))))</f>
        <v/>
      </c>
      <c r="G42" s="520" t="str">
        <f>IF(E42="","",IF(ISNA(VLOOKUP($E42,'D-1 Off Site Habitat Baseline'!$D$1:$O$258,5,FALSE)),"",(VLOOKUP($E42,'D-1 Off Site Habitat Baseline'!$D$1:$O$258,5,FALSE))))</f>
        <v/>
      </c>
      <c r="H42" s="520" t="str">
        <f>IF(E42="","",IF(ISNA(VLOOKUP($E42,'D-1 Off Site Habitat Baseline'!$D$1:$O$258,6,FALSE)),"",(VLOOKUP($E42,'D-1 Off Site Habitat Baseline'!$D$1:$O$258,6,FALSE))))</f>
        <v/>
      </c>
      <c r="I42" s="520" t="str">
        <f>IF(E42="","",IF(ISNA(VLOOKUP($E42,'D-1 Off Site Habitat Baseline'!$D$1:$O$258,7,FALSE)),"",(VLOOKUP($E42,'D-1 Off Site Habitat Baseline'!$D$1:$O$258,7,FALSE))))</f>
        <v/>
      </c>
      <c r="J42" s="520" t="str">
        <f>IF(E42="","",IF(ISNA(VLOOKUP($E42,'D-1 Off Site Habitat Baseline'!$D$1:$O$258,8,FALSE)),"",(VLOOKUP($E42,'D-1 Off Site Habitat Baseline'!$D$1:$O$258,8,FALSE))))</f>
        <v/>
      </c>
      <c r="K42" s="520" t="str">
        <f>IF(E42="","",IF(ISNA(VLOOKUP($E42,'D-1 Off Site Habitat Baseline'!$D$1:$O$258,9,FALSE)),"",(VLOOKUP($E42,'D-1 Off Site Habitat Baseline'!$D$1:$O$258,9,FALSE))))</f>
        <v/>
      </c>
      <c r="L42" s="520" t="str">
        <f>IF(E42="","",IF(ISNA(VLOOKUP($E42,'D-1 Off Site Habitat Baseline'!$D$1:$O$258,11,FALSE)),"",(VLOOKUP($E42,'D-1 Off Site Habitat Baseline'!$D$1:$O$258,11,FALSE))))</f>
        <v/>
      </c>
      <c r="M42" s="520" t="str">
        <f>IF(E42="","",IF(ISNA(VLOOKUP($E42,'D-1 Off Site Habitat Baseline'!$D$1:$O$258,12,FALSE)),"",(VLOOKUP($E42,'D-1 Off Site Habitat Baseline'!$D$1:$O$258,12,FALSE))))</f>
        <v/>
      </c>
      <c r="N42" s="520" t="str">
        <f>IF(E42="","",IF(ISNA(VLOOKUP($E42,'D-1 Off Site Habitat Baseline'!$D$1:$X$258,14,FALSE)),"",(VLOOKUP($E42,'D-1 Off Site Habitat Baseline'!$D$1:$X$258,14,FALSE))))</f>
        <v/>
      </c>
      <c r="O42" s="524" t="str">
        <f>IF(E42="","",IF(ISNA(VLOOKUP($E42,'D-1 Off Site Habitat Baseline'!$D$1:$X$258,13,FALSE)),"",(VLOOKUP($E42,'D-1 Off Site Habitat Baseline'!$D$1:$X$258,13,FALSE))))</f>
        <v/>
      </c>
      <c r="P42" s="232" t="str">
        <f>IFERROR(INDEX('G-1 All Habitats'!$AG$3:$AG$15,MATCH(Q42,'G-1 All Habitats'!$AF$3:$AF$15,0)),"")</f>
        <v/>
      </c>
      <c r="Q42" s="228" t="str">
        <f t="shared" si="12"/>
        <v/>
      </c>
      <c r="R42" s="229" t="str">
        <f t="shared" si="13"/>
        <v/>
      </c>
      <c r="S42" s="233" t="str">
        <f>IFERROR(INDEX('G-1 All Habitats'!$B$3:$B$129,MATCH(R42,'G-1 All Habitats'!$A$3:$A$129,0)),"")</f>
        <v/>
      </c>
      <c r="T42" s="507" t="str">
        <f t="shared" si="5"/>
        <v/>
      </c>
      <c r="U42" s="524" t="str">
        <f t="shared" si="6"/>
        <v/>
      </c>
      <c r="V42" s="523" t="str">
        <f t="shared" si="2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203"/>
      <c r="Z42" s="524" t="str">
        <f>IFERROR(INDEX('G-8 Condition Look up'!$A$3:$H$130,MATCH(S42,'G-8 Condition Look up'!$A$3:$A$130,0),MATCH(Y42,'G-8 Condition Look up'!$A$3:$H$3,0)),"")</f>
        <v/>
      </c>
      <c r="AA42" s="145"/>
      <c r="AB42" s="54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7" t="str">
        <f t="shared" si="3"/>
        <v/>
      </c>
      <c r="AE42" s="203"/>
      <c r="AF42" s="203"/>
      <c r="AG42" s="520" t="str">
        <f t="shared" si="7"/>
        <v/>
      </c>
      <c r="AH42" s="544" t="str">
        <f t="shared" si="8"/>
        <v/>
      </c>
      <c r="AI42" s="525" t="str">
        <f>IF(AH42="Check Data ⚠","Check Data ⚠",IFERROR(VLOOKUP(AH42,'G-4 Temporal multipliers'!$A$4:$C$36,3,FALSE),""))</f>
        <v/>
      </c>
      <c r="AJ42" s="537" t="str">
        <f>IF(S42="","",VLOOKUP(S42,'G-3 Multipliers'!$A$2:$E$129,4,FALSE))</f>
        <v/>
      </c>
      <c r="AK42" s="520" t="str">
        <f t="shared" si="9"/>
        <v/>
      </c>
      <c r="AL42" s="520" t="str">
        <f t="shared" si="10"/>
        <v/>
      </c>
      <c r="AM42" s="524" t="str">
        <f>IFERROR(IF(F42="","",IF(AH42="Check Data ⚠","Check Data ⚠",VLOOKUP(AL42, 'G-3 Multipliers'!$P$2:$Q$6,2,FALSE))),"")</f>
        <v/>
      </c>
      <c r="AN42" s="197"/>
      <c r="AO42" s="540" t="str">
        <f>IF(AN42="","",IF(VLOOKUP(AN42,'G-3 Multipliers'!$S$3:$T$9,2,FALSE)=0,"Spatial Data Missing ⚠",VLOOKUP(AN42,'G-3 Multipliers'!$S$3:$T$9,2,FALSE)))</f>
        <v/>
      </c>
      <c r="AP42" s="513" t="str">
        <f t="shared" si="11"/>
        <v/>
      </c>
      <c r="AQ42" s="231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7" t="str">
        <f>'D-1 Off Site Habitat Baseline'!AL42</f>
        <v/>
      </c>
      <c r="F43" s="520" t="str">
        <f>IF(E43="","",IF(ISNA(VLOOKUP($E43,'D-1 Off Site Habitat Baseline'!$D$1:$O$258,4,FALSE)),"",(VLOOKUP($E43,'D-1 Off Site Habitat Baseline'!$D$1:$O$258,4,FALSE))))</f>
        <v/>
      </c>
      <c r="G43" s="520" t="str">
        <f>IF(E43="","",IF(ISNA(VLOOKUP($E43,'D-1 Off Site Habitat Baseline'!$D$1:$O$258,5,FALSE)),"",(VLOOKUP($E43,'D-1 Off Site Habitat Baseline'!$D$1:$O$258,5,FALSE))))</f>
        <v/>
      </c>
      <c r="H43" s="520" t="str">
        <f>IF(E43="","",IF(ISNA(VLOOKUP($E43,'D-1 Off Site Habitat Baseline'!$D$1:$O$258,6,FALSE)),"",(VLOOKUP($E43,'D-1 Off Site Habitat Baseline'!$D$1:$O$258,6,FALSE))))</f>
        <v/>
      </c>
      <c r="I43" s="520" t="str">
        <f>IF(E43="","",IF(ISNA(VLOOKUP($E43,'D-1 Off Site Habitat Baseline'!$D$1:$O$258,7,FALSE)),"",(VLOOKUP($E43,'D-1 Off Site Habitat Baseline'!$D$1:$O$258,7,FALSE))))</f>
        <v/>
      </c>
      <c r="J43" s="520" t="str">
        <f>IF(E43="","",IF(ISNA(VLOOKUP($E43,'D-1 Off Site Habitat Baseline'!$D$1:$O$258,8,FALSE)),"",(VLOOKUP($E43,'D-1 Off Site Habitat Baseline'!$D$1:$O$258,8,FALSE))))</f>
        <v/>
      </c>
      <c r="K43" s="520" t="str">
        <f>IF(E43="","",IF(ISNA(VLOOKUP($E43,'D-1 Off Site Habitat Baseline'!$D$1:$O$258,9,FALSE)),"",(VLOOKUP($E43,'D-1 Off Site Habitat Baseline'!$D$1:$O$258,9,FALSE))))</f>
        <v/>
      </c>
      <c r="L43" s="520" t="str">
        <f>IF(E43="","",IF(ISNA(VLOOKUP($E43,'D-1 Off Site Habitat Baseline'!$D$1:$O$258,11,FALSE)),"",(VLOOKUP($E43,'D-1 Off Site Habitat Baseline'!$D$1:$O$258,11,FALSE))))</f>
        <v/>
      </c>
      <c r="M43" s="520" t="str">
        <f>IF(E43="","",IF(ISNA(VLOOKUP($E43,'D-1 Off Site Habitat Baseline'!$D$1:$O$258,12,FALSE)),"",(VLOOKUP($E43,'D-1 Off Site Habitat Baseline'!$D$1:$O$258,12,FALSE))))</f>
        <v/>
      </c>
      <c r="N43" s="520" t="str">
        <f>IF(E43="","",IF(ISNA(VLOOKUP($E43,'D-1 Off Site Habitat Baseline'!$D$1:$X$258,14,FALSE)),"",(VLOOKUP($E43,'D-1 Off Site Habitat Baseline'!$D$1:$X$258,14,FALSE))))</f>
        <v/>
      </c>
      <c r="O43" s="524" t="str">
        <f>IF(E43="","",IF(ISNA(VLOOKUP($E43,'D-1 Off Site Habitat Baseline'!$D$1:$X$258,13,FALSE)),"",(VLOOKUP($E43,'D-1 Off Site Habitat Baseline'!$D$1:$X$258,13,FALSE))))</f>
        <v/>
      </c>
      <c r="P43" s="232" t="str">
        <f>IFERROR(INDEX('G-1 All Habitats'!$AG$3:$AG$15,MATCH(Q43,'G-1 All Habitats'!$AF$3:$AF$15,0)),"")</f>
        <v/>
      </c>
      <c r="Q43" s="228" t="str">
        <f t="shared" si="12"/>
        <v/>
      </c>
      <c r="R43" s="229" t="str">
        <f t="shared" si="13"/>
        <v/>
      </c>
      <c r="S43" s="233" t="str">
        <f>IFERROR(INDEX('G-1 All Habitats'!$B$3:$B$129,MATCH(R43,'G-1 All Habitats'!$A$3:$A$129,0)),"")</f>
        <v/>
      </c>
      <c r="T43" s="507" t="str">
        <f t="shared" si="5"/>
        <v/>
      </c>
      <c r="U43" s="524" t="str">
        <f t="shared" si="6"/>
        <v/>
      </c>
      <c r="V43" s="523" t="str">
        <f t="shared" si="2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203"/>
      <c r="Z43" s="524" t="str">
        <f>IFERROR(INDEX('G-8 Condition Look up'!$A$3:$H$130,MATCH(S43,'G-8 Condition Look up'!$A$3:$A$130,0),MATCH(Y43,'G-8 Condition Look up'!$A$3:$H$3,0)),"")</f>
        <v/>
      </c>
      <c r="AA43" s="145"/>
      <c r="AB43" s="54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7" t="str">
        <f t="shared" si="3"/>
        <v/>
      </c>
      <c r="AE43" s="203"/>
      <c r="AF43" s="203"/>
      <c r="AG43" s="520" t="str">
        <f t="shared" si="7"/>
        <v/>
      </c>
      <c r="AH43" s="544" t="str">
        <f t="shared" si="8"/>
        <v/>
      </c>
      <c r="AI43" s="525" t="str">
        <f>IF(AH43="Check Data ⚠","Check Data ⚠",IFERROR(VLOOKUP(AH43,'G-4 Temporal multipliers'!$A$4:$C$36,3,FALSE),""))</f>
        <v/>
      </c>
      <c r="AJ43" s="537" t="str">
        <f>IF(S43="","",VLOOKUP(S43,'G-3 Multipliers'!$A$2:$E$129,4,FALSE))</f>
        <v/>
      </c>
      <c r="AK43" s="520" t="str">
        <f t="shared" si="9"/>
        <v/>
      </c>
      <c r="AL43" s="520" t="str">
        <f t="shared" si="10"/>
        <v/>
      </c>
      <c r="AM43" s="524" t="str">
        <f>IFERROR(IF(F43="","",IF(AH43="Check Data ⚠","Check Data ⚠",VLOOKUP(AL43, 'G-3 Multipliers'!$P$2:$Q$6,2,FALSE))),"")</f>
        <v/>
      </c>
      <c r="AN43" s="197"/>
      <c r="AO43" s="540" t="str">
        <f>IF(AN43="","",IF(VLOOKUP(AN43,'G-3 Multipliers'!$S$3:$T$9,2,FALSE)=0,"Spatial Data Missing ⚠",VLOOKUP(AN43,'G-3 Multipliers'!$S$3:$T$9,2,FALSE)))</f>
        <v/>
      </c>
      <c r="AP43" s="513" t="str">
        <f t="shared" si="11"/>
        <v/>
      </c>
      <c r="AQ43" s="231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7" t="str">
        <f>'D-1 Off Site Habitat Baseline'!AL43</f>
        <v/>
      </c>
      <c r="F44" s="520" t="str">
        <f>IF(E44="","",IF(ISNA(VLOOKUP($E44,'D-1 Off Site Habitat Baseline'!$D$1:$O$258,4,FALSE)),"",(VLOOKUP($E44,'D-1 Off Site Habitat Baseline'!$D$1:$O$258,4,FALSE))))</f>
        <v/>
      </c>
      <c r="G44" s="520" t="str">
        <f>IF(E44="","",IF(ISNA(VLOOKUP($E44,'D-1 Off Site Habitat Baseline'!$D$1:$O$258,5,FALSE)),"",(VLOOKUP($E44,'D-1 Off Site Habitat Baseline'!$D$1:$O$258,5,FALSE))))</f>
        <v/>
      </c>
      <c r="H44" s="520" t="str">
        <f>IF(E44="","",IF(ISNA(VLOOKUP($E44,'D-1 Off Site Habitat Baseline'!$D$1:$O$258,6,FALSE)),"",(VLOOKUP($E44,'D-1 Off Site Habitat Baseline'!$D$1:$O$258,6,FALSE))))</f>
        <v/>
      </c>
      <c r="I44" s="520" t="str">
        <f>IF(E44="","",IF(ISNA(VLOOKUP($E44,'D-1 Off Site Habitat Baseline'!$D$1:$O$258,7,FALSE)),"",(VLOOKUP($E44,'D-1 Off Site Habitat Baseline'!$D$1:$O$258,7,FALSE))))</f>
        <v/>
      </c>
      <c r="J44" s="520" t="str">
        <f>IF(E44="","",IF(ISNA(VLOOKUP($E44,'D-1 Off Site Habitat Baseline'!$D$1:$O$258,8,FALSE)),"",(VLOOKUP($E44,'D-1 Off Site Habitat Baseline'!$D$1:$O$258,8,FALSE))))</f>
        <v/>
      </c>
      <c r="K44" s="520" t="str">
        <f>IF(E44="","",IF(ISNA(VLOOKUP($E44,'D-1 Off Site Habitat Baseline'!$D$1:$O$258,9,FALSE)),"",(VLOOKUP($E44,'D-1 Off Site Habitat Baseline'!$D$1:$O$258,9,FALSE))))</f>
        <v/>
      </c>
      <c r="L44" s="520" t="str">
        <f>IF(E44="","",IF(ISNA(VLOOKUP($E44,'D-1 Off Site Habitat Baseline'!$D$1:$O$258,11,FALSE)),"",(VLOOKUP($E44,'D-1 Off Site Habitat Baseline'!$D$1:$O$258,11,FALSE))))</f>
        <v/>
      </c>
      <c r="M44" s="520" t="str">
        <f>IF(E44="","",IF(ISNA(VLOOKUP($E44,'D-1 Off Site Habitat Baseline'!$D$1:$O$258,12,FALSE)),"",(VLOOKUP($E44,'D-1 Off Site Habitat Baseline'!$D$1:$O$258,12,FALSE))))</f>
        <v/>
      </c>
      <c r="N44" s="520" t="str">
        <f>IF(E44="","",IF(ISNA(VLOOKUP($E44,'D-1 Off Site Habitat Baseline'!$D$1:$X$258,14,FALSE)),"",(VLOOKUP($E44,'D-1 Off Site Habitat Baseline'!$D$1:$X$258,14,FALSE))))</f>
        <v/>
      </c>
      <c r="O44" s="524" t="str">
        <f>IF(E44="","",IF(ISNA(VLOOKUP($E44,'D-1 Off Site Habitat Baseline'!$D$1:$X$258,13,FALSE)),"",(VLOOKUP($E44,'D-1 Off Site Habitat Baseline'!$D$1:$X$258,13,FALSE))))</f>
        <v/>
      </c>
      <c r="P44" s="232" t="str">
        <f>IFERROR(INDEX('G-1 All Habitats'!$AG$3:$AG$15,MATCH(Q44,'G-1 All Habitats'!$AF$3:$AF$15,0)),"")</f>
        <v/>
      </c>
      <c r="Q44" s="228" t="str">
        <f t="shared" si="12"/>
        <v/>
      </c>
      <c r="R44" s="229" t="str">
        <f t="shared" si="13"/>
        <v/>
      </c>
      <c r="S44" s="233" t="str">
        <f>IFERROR(INDEX('G-1 All Habitats'!$B$3:$B$129,MATCH(R44,'G-1 All Habitats'!$A$3:$A$129,0)),"")</f>
        <v/>
      </c>
      <c r="T44" s="507" t="str">
        <f t="shared" si="5"/>
        <v/>
      </c>
      <c r="U44" s="524" t="str">
        <f t="shared" si="6"/>
        <v/>
      </c>
      <c r="V44" s="523" t="str">
        <f t="shared" si="2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203"/>
      <c r="Z44" s="524" t="str">
        <f>IFERROR(INDEX('G-8 Condition Look up'!$A$3:$H$130,MATCH(S44,'G-8 Condition Look up'!$A$3:$A$130,0),MATCH(Y44,'G-8 Condition Look up'!$A$3:$H$3,0)),"")</f>
        <v/>
      </c>
      <c r="AA44" s="145"/>
      <c r="AB44" s="54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7" t="str">
        <f t="shared" si="3"/>
        <v/>
      </c>
      <c r="AE44" s="203"/>
      <c r="AF44" s="203"/>
      <c r="AG44" s="520" t="str">
        <f t="shared" si="7"/>
        <v/>
      </c>
      <c r="AH44" s="544" t="str">
        <f t="shared" si="8"/>
        <v/>
      </c>
      <c r="AI44" s="525" t="str">
        <f>IF(AH44="Check Data ⚠","Check Data ⚠",IFERROR(VLOOKUP(AH44,'G-4 Temporal multipliers'!$A$4:$C$36,3,FALSE),""))</f>
        <v/>
      </c>
      <c r="AJ44" s="537" t="str">
        <f>IF(S44="","",VLOOKUP(S44,'G-3 Multipliers'!$A$2:$E$129,4,FALSE))</f>
        <v/>
      </c>
      <c r="AK44" s="520" t="str">
        <f t="shared" si="9"/>
        <v/>
      </c>
      <c r="AL44" s="520" t="str">
        <f t="shared" si="10"/>
        <v/>
      </c>
      <c r="AM44" s="524" t="str">
        <f>IFERROR(IF(F44="","",IF(AH44="Check Data ⚠","Check Data ⚠",VLOOKUP(AL44, 'G-3 Multipliers'!$P$2:$Q$6,2,FALSE))),"")</f>
        <v/>
      </c>
      <c r="AN44" s="197"/>
      <c r="AO44" s="540" t="str">
        <f>IF(AN44="","",IF(VLOOKUP(AN44,'G-3 Multipliers'!$S$3:$T$9,2,FALSE)=0,"Spatial Data Missing ⚠",VLOOKUP(AN44,'G-3 Multipliers'!$S$3:$T$9,2,FALSE)))</f>
        <v/>
      </c>
      <c r="AP44" s="513" t="str">
        <f t="shared" si="11"/>
        <v/>
      </c>
      <c r="AQ44" s="231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7" t="str">
        <f>'D-1 Off Site Habitat Baseline'!AL44</f>
        <v/>
      </c>
      <c r="F45" s="520" t="str">
        <f>IF(E45="","",IF(ISNA(VLOOKUP($E45,'D-1 Off Site Habitat Baseline'!$D$1:$O$258,4,FALSE)),"",(VLOOKUP($E45,'D-1 Off Site Habitat Baseline'!$D$1:$O$258,4,FALSE))))</f>
        <v/>
      </c>
      <c r="G45" s="520" t="str">
        <f>IF(E45="","",IF(ISNA(VLOOKUP($E45,'D-1 Off Site Habitat Baseline'!$D$1:$O$258,5,FALSE)),"",(VLOOKUP($E45,'D-1 Off Site Habitat Baseline'!$D$1:$O$258,5,FALSE))))</f>
        <v/>
      </c>
      <c r="H45" s="520" t="str">
        <f>IF(E45="","",IF(ISNA(VLOOKUP($E45,'D-1 Off Site Habitat Baseline'!$D$1:$O$258,6,FALSE)),"",(VLOOKUP($E45,'D-1 Off Site Habitat Baseline'!$D$1:$O$258,6,FALSE))))</f>
        <v/>
      </c>
      <c r="I45" s="520" t="str">
        <f>IF(E45="","",IF(ISNA(VLOOKUP($E45,'D-1 Off Site Habitat Baseline'!$D$1:$O$258,7,FALSE)),"",(VLOOKUP($E45,'D-1 Off Site Habitat Baseline'!$D$1:$O$258,7,FALSE))))</f>
        <v/>
      </c>
      <c r="J45" s="520" t="str">
        <f>IF(E45="","",IF(ISNA(VLOOKUP($E45,'D-1 Off Site Habitat Baseline'!$D$1:$O$258,8,FALSE)),"",(VLOOKUP($E45,'D-1 Off Site Habitat Baseline'!$D$1:$O$258,8,FALSE))))</f>
        <v/>
      </c>
      <c r="K45" s="520" t="str">
        <f>IF(E45="","",IF(ISNA(VLOOKUP($E45,'D-1 Off Site Habitat Baseline'!$D$1:$O$258,9,FALSE)),"",(VLOOKUP($E45,'D-1 Off Site Habitat Baseline'!$D$1:$O$258,9,FALSE))))</f>
        <v/>
      </c>
      <c r="L45" s="520" t="str">
        <f>IF(E45="","",IF(ISNA(VLOOKUP($E45,'D-1 Off Site Habitat Baseline'!$D$1:$O$258,11,FALSE)),"",(VLOOKUP($E45,'D-1 Off Site Habitat Baseline'!$D$1:$O$258,11,FALSE))))</f>
        <v/>
      </c>
      <c r="M45" s="520" t="str">
        <f>IF(E45="","",IF(ISNA(VLOOKUP($E45,'D-1 Off Site Habitat Baseline'!$D$1:$O$258,12,FALSE)),"",(VLOOKUP($E45,'D-1 Off Site Habitat Baseline'!$D$1:$O$258,12,FALSE))))</f>
        <v/>
      </c>
      <c r="N45" s="520" t="str">
        <f>IF(E45="","",IF(ISNA(VLOOKUP($E45,'D-1 Off Site Habitat Baseline'!$D$1:$X$258,14,FALSE)),"",(VLOOKUP($E45,'D-1 Off Site Habitat Baseline'!$D$1:$X$258,14,FALSE))))</f>
        <v/>
      </c>
      <c r="O45" s="524" t="str">
        <f>IF(E45="","",IF(ISNA(VLOOKUP($E45,'D-1 Off Site Habitat Baseline'!$D$1:$X$258,13,FALSE)),"",(VLOOKUP($E45,'D-1 Off Site Habitat Baseline'!$D$1:$X$258,13,FALSE))))</f>
        <v/>
      </c>
      <c r="P45" s="232" t="str">
        <f>IFERROR(INDEX('G-1 All Habitats'!$AG$3:$AG$15,MATCH(Q45,'G-1 All Habitats'!$AF$3:$AF$15,0)),"")</f>
        <v/>
      </c>
      <c r="Q45" s="228" t="str">
        <f t="shared" si="12"/>
        <v/>
      </c>
      <c r="R45" s="229" t="str">
        <f t="shared" si="13"/>
        <v/>
      </c>
      <c r="S45" s="233" t="str">
        <f>IFERROR(INDEX('G-1 All Habitats'!$B$3:$B$129,MATCH(R45,'G-1 All Habitats'!$A$3:$A$129,0)),"")</f>
        <v/>
      </c>
      <c r="T45" s="507" t="str">
        <f t="shared" si="5"/>
        <v/>
      </c>
      <c r="U45" s="524" t="str">
        <f t="shared" si="6"/>
        <v/>
      </c>
      <c r="V45" s="523" t="str">
        <f t="shared" si="2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203"/>
      <c r="Z45" s="524" t="str">
        <f>IFERROR(INDEX('G-8 Condition Look up'!$A$3:$H$130,MATCH(S45,'G-8 Condition Look up'!$A$3:$A$130,0),MATCH(Y45,'G-8 Condition Look up'!$A$3:$H$3,0)),"")</f>
        <v/>
      </c>
      <c r="AA45" s="145"/>
      <c r="AB45" s="54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7" t="str">
        <f t="shared" si="3"/>
        <v/>
      </c>
      <c r="AE45" s="203"/>
      <c r="AF45" s="203"/>
      <c r="AG45" s="520" t="str">
        <f t="shared" si="7"/>
        <v/>
      </c>
      <c r="AH45" s="544" t="str">
        <f t="shared" si="8"/>
        <v/>
      </c>
      <c r="AI45" s="525" t="str">
        <f>IF(AH45="Check Data ⚠","Check Data ⚠",IFERROR(VLOOKUP(AH45,'G-4 Temporal multipliers'!$A$4:$C$36,3,FALSE),""))</f>
        <v/>
      </c>
      <c r="AJ45" s="537" t="str">
        <f>IF(S45="","",VLOOKUP(S45,'G-3 Multipliers'!$A$2:$E$129,4,FALSE))</f>
        <v/>
      </c>
      <c r="AK45" s="520" t="str">
        <f t="shared" si="9"/>
        <v/>
      </c>
      <c r="AL45" s="520" t="str">
        <f t="shared" si="10"/>
        <v/>
      </c>
      <c r="AM45" s="524" t="str">
        <f>IFERROR(IF(F45="","",IF(AH45="Check Data ⚠","Check Data ⚠",VLOOKUP(AL45, 'G-3 Multipliers'!$P$2:$Q$6,2,FALSE))),"")</f>
        <v/>
      </c>
      <c r="AN45" s="197"/>
      <c r="AO45" s="540" t="str">
        <f>IF(AN45="","",IF(VLOOKUP(AN45,'G-3 Multipliers'!$S$3:$T$9,2,FALSE)=0,"Spatial Data Missing ⚠",VLOOKUP(AN45,'G-3 Multipliers'!$S$3:$T$9,2,FALSE)))</f>
        <v/>
      </c>
      <c r="AP45" s="513" t="str">
        <f t="shared" si="11"/>
        <v/>
      </c>
      <c r="AQ45" s="231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7" t="str">
        <f>'D-1 Off Site Habitat Baseline'!AL45</f>
        <v/>
      </c>
      <c r="F46" s="520" t="str">
        <f>IF(E46="","",IF(ISNA(VLOOKUP($E46,'D-1 Off Site Habitat Baseline'!$D$1:$O$258,4,FALSE)),"",(VLOOKUP($E46,'D-1 Off Site Habitat Baseline'!$D$1:$O$258,4,FALSE))))</f>
        <v/>
      </c>
      <c r="G46" s="520" t="str">
        <f>IF(E46="","",IF(ISNA(VLOOKUP($E46,'D-1 Off Site Habitat Baseline'!$D$1:$O$258,5,FALSE)),"",(VLOOKUP($E46,'D-1 Off Site Habitat Baseline'!$D$1:$O$258,5,FALSE))))</f>
        <v/>
      </c>
      <c r="H46" s="520" t="str">
        <f>IF(E46="","",IF(ISNA(VLOOKUP($E46,'D-1 Off Site Habitat Baseline'!$D$1:$O$258,6,FALSE)),"",(VLOOKUP($E46,'D-1 Off Site Habitat Baseline'!$D$1:$O$258,6,FALSE))))</f>
        <v/>
      </c>
      <c r="I46" s="520" t="str">
        <f>IF(E46="","",IF(ISNA(VLOOKUP($E46,'D-1 Off Site Habitat Baseline'!$D$1:$O$258,7,FALSE)),"",(VLOOKUP($E46,'D-1 Off Site Habitat Baseline'!$D$1:$O$258,7,FALSE))))</f>
        <v/>
      </c>
      <c r="J46" s="520" t="str">
        <f>IF(E46="","",IF(ISNA(VLOOKUP($E46,'D-1 Off Site Habitat Baseline'!$D$1:$O$258,8,FALSE)),"",(VLOOKUP($E46,'D-1 Off Site Habitat Baseline'!$D$1:$O$258,8,FALSE))))</f>
        <v/>
      </c>
      <c r="K46" s="520" t="str">
        <f>IF(E46="","",IF(ISNA(VLOOKUP($E46,'D-1 Off Site Habitat Baseline'!$D$1:$O$258,9,FALSE)),"",(VLOOKUP($E46,'D-1 Off Site Habitat Baseline'!$D$1:$O$258,9,FALSE))))</f>
        <v/>
      </c>
      <c r="L46" s="520" t="str">
        <f>IF(E46="","",IF(ISNA(VLOOKUP($E46,'D-1 Off Site Habitat Baseline'!$D$1:$O$258,11,FALSE)),"",(VLOOKUP($E46,'D-1 Off Site Habitat Baseline'!$D$1:$O$258,11,FALSE))))</f>
        <v/>
      </c>
      <c r="M46" s="520" t="str">
        <f>IF(E46="","",IF(ISNA(VLOOKUP($E46,'D-1 Off Site Habitat Baseline'!$D$1:$O$258,12,FALSE)),"",(VLOOKUP($E46,'D-1 Off Site Habitat Baseline'!$D$1:$O$258,12,FALSE))))</f>
        <v/>
      </c>
      <c r="N46" s="520" t="str">
        <f>IF(E46="","",IF(ISNA(VLOOKUP($E46,'D-1 Off Site Habitat Baseline'!$D$1:$X$258,14,FALSE)),"",(VLOOKUP($E46,'D-1 Off Site Habitat Baseline'!$D$1:$X$258,14,FALSE))))</f>
        <v/>
      </c>
      <c r="O46" s="524" t="str">
        <f>IF(E46="","",IF(ISNA(VLOOKUP($E46,'D-1 Off Site Habitat Baseline'!$D$1:$X$258,13,FALSE)),"",(VLOOKUP($E46,'D-1 Off Site Habitat Baseline'!$D$1:$X$258,13,FALSE))))</f>
        <v/>
      </c>
      <c r="P46" s="232" t="str">
        <f>IFERROR(INDEX('G-1 All Habitats'!$AG$3:$AG$15,MATCH(Q46,'G-1 All Habitats'!$AF$3:$AF$15,0)),"")</f>
        <v/>
      </c>
      <c r="Q46" s="228" t="str">
        <f t="shared" si="12"/>
        <v/>
      </c>
      <c r="R46" s="229" t="str">
        <f t="shared" si="13"/>
        <v/>
      </c>
      <c r="S46" s="233" t="str">
        <f>IFERROR(INDEX('G-1 All Habitats'!$B$3:$B$129,MATCH(R46,'G-1 All Habitats'!$A$3:$A$129,0)),"")</f>
        <v/>
      </c>
      <c r="T46" s="507" t="str">
        <f t="shared" si="5"/>
        <v/>
      </c>
      <c r="U46" s="524" t="str">
        <f t="shared" si="6"/>
        <v/>
      </c>
      <c r="V46" s="523" t="str">
        <f t="shared" si="2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203"/>
      <c r="Z46" s="524" t="str">
        <f>IFERROR(INDEX('G-8 Condition Look up'!$A$3:$H$130,MATCH(S46,'G-8 Condition Look up'!$A$3:$A$130,0),MATCH(Y46,'G-8 Condition Look up'!$A$3:$H$3,0)),"")</f>
        <v/>
      </c>
      <c r="AA46" s="145"/>
      <c r="AB46" s="54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7" t="str">
        <f t="shared" si="3"/>
        <v/>
      </c>
      <c r="AE46" s="203"/>
      <c r="AF46" s="203"/>
      <c r="AG46" s="520" t="str">
        <f t="shared" si="7"/>
        <v/>
      </c>
      <c r="AH46" s="544" t="str">
        <f t="shared" si="8"/>
        <v/>
      </c>
      <c r="AI46" s="525" t="str">
        <f>IF(AH46="Check Data ⚠","Check Data ⚠",IFERROR(VLOOKUP(AH46,'G-4 Temporal multipliers'!$A$4:$C$36,3,FALSE),""))</f>
        <v/>
      </c>
      <c r="AJ46" s="537" t="str">
        <f>IF(S46="","",VLOOKUP(S46,'G-3 Multipliers'!$A$2:$E$129,4,FALSE))</f>
        <v/>
      </c>
      <c r="AK46" s="520" t="str">
        <f t="shared" si="9"/>
        <v/>
      </c>
      <c r="AL46" s="520" t="str">
        <f t="shared" si="10"/>
        <v/>
      </c>
      <c r="AM46" s="524" t="str">
        <f>IFERROR(IF(F46="","",IF(AH46="Check Data ⚠","Check Data ⚠",VLOOKUP(AL46, 'G-3 Multipliers'!$P$2:$Q$6,2,FALSE))),"")</f>
        <v/>
      </c>
      <c r="AN46" s="197"/>
      <c r="AO46" s="540" t="str">
        <f>IF(AN46="","",IF(VLOOKUP(AN46,'G-3 Multipliers'!$S$3:$T$9,2,FALSE)=0,"Spatial Data Missing ⚠",VLOOKUP(AN46,'G-3 Multipliers'!$S$3:$T$9,2,FALSE)))</f>
        <v/>
      </c>
      <c r="AP46" s="513" t="str">
        <f t="shared" si="11"/>
        <v/>
      </c>
      <c r="AQ46" s="231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7" t="str">
        <f>'D-1 Off Site Habitat Baseline'!AL46</f>
        <v/>
      </c>
      <c r="F47" s="520" t="str">
        <f>IF(E47="","",IF(ISNA(VLOOKUP($E47,'D-1 Off Site Habitat Baseline'!$D$1:$O$258,4,FALSE)),"",(VLOOKUP($E47,'D-1 Off Site Habitat Baseline'!$D$1:$O$258,4,FALSE))))</f>
        <v/>
      </c>
      <c r="G47" s="520" t="str">
        <f>IF(E47="","",IF(ISNA(VLOOKUP($E47,'D-1 Off Site Habitat Baseline'!$D$1:$O$258,5,FALSE)),"",(VLOOKUP($E47,'D-1 Off Site Habitat Baseline'!$D$1:$O$258,5,FALSE))))</f>
        <v/>
      </c>
      <c r="H47" s="520" t="str">
        <f>IF(E47="","",IF(ISNA(VLOOKUP($E47,'D-1 Off Site Habitat Baseline'!$D$1:$O$258,6,FALSE)),"",(VLOOKUP($E47,'D-1 Off Site Habitat Baseline'!$D$1:$O$258,6,FALSE))))</f>
        <v/>
      </c>
      <c r="I47" s="520" t="str">
        <f>IF(E47="","",IF(ISNA(VLOOKUP($E47,'D-1 Off Site Habitat Baseline'!$D$1:$O$258,7,FALSE)),"",(VLOOKUP($E47,'D-1 Off Site Habitat Baseline'!$D$1:$O$258,7,FALSE))))</f>
        <v/>
      </c>
      <c r="J47" s="520" t="str">
        <f>IF(E47="","",IF(ISNA(VLOOKUP($E47,'D-1 Off Site Habitat Baseline'!$D$1:$O$258,8,FALSE)),"",(VLOOKUP($E47,'D-1 Off Site Habitat Baseline'!$D$1:$O$258,8,FALSE))))</f>
        <v/>
      </c>
      <c r="K47" s="520" t="str">
        <f>IF(E47="","",IF(ISNA(VLOOKUP($E47,'D-1 Off Site Habitat Baseline'!$D$1:$O$258,9,FALSE)),"",(VLOOKUP($E47,'D-1 Off Site Habitat Baseline'!$D$1:$O$258,9,FALSE))))</f>
        <v/>
      </c>
      <c r="L47" s="520" t="str">
        <f>IF(E47="","",IF(ISNA(VLOOKUP($E47,'D-1 Off Site Habitat Baseline'!$D$1:$O$258,11,FALSE)),"",(VLOOKUP($E47,'D-1 Off Site Habitat Baseline'!$D$1:$O$258,11,FALSE))))</f>
        <v/>
      </c>
      <c r="M47" s="520" t="str">
        <f>IF(E47="","",IF(ISNA(VLOOKUP($E47,'D-1 Off Site Habitat Baseline'!$D$1:$O$258,12,FALSE)),"",(VLOOKUP($E47,'D-1 Off Site Habitat Baseline'!$D$1:$O$258,12,FALSE))))</f>
        <v/>
      </c>
      <c r="N47" s="520" t="str">
        <f>IF(E47="","",IF(ISNA(VLOOKUP($E47,'D-1 Off Site Habitat Baseline'!$D$1:$X$258,14,FALSE)),"",(VLOOKUP($E47,'D-1 Off Site Habitat Baseline'!$D$1:$X$258,14,FALSE))))</f>
        <v/>
      </c>
      <c r="O47" s="524" t="str">
        <f>IF(E47="","",IF(ISNA(VLOOKUP($E47,'D-1 Off Site Habitat Baseline'!$D$1:$X$258,13,FALSE)),"",(VLOOKUP($E47,'D-1 Off Site Habitat Baseline'!$D$1:$X$258,13,FALSE))))</f>
        <v/>
      </c>
      <c r="P47" s="232" t="str">
        <f>IFERROR(INDEX('G-1 All Habitats'!$AG$3:$AG$15,MATCH(Q47,'G-1 All Habitats'!$AF$3:$AF$15,0)),"")</f>
        <v/>
      </c>
      <c r="Q47" s="228" t="str">
        <f t="shared" si="12"/>
        <v/>
      </c>
      <c r="R47" s="229" t="str">
        <f t="shared" si="13"/>
        <v/>
      </c>
      <c r="S47" s="233" t="str">
        <f>IFERROR(INDEX('G-1 All Habitats'!$B$3:$B$129,MATCH(R47,'G-1 All Habitats'!$A$3:$A$129,0)),"")</f>
        <v/>
      </c>
      <c r="T47" s="507" t="str">
        <f t="shared" si="5"/>
        <v/>
      </c>
      <c r="U47" s="524" t="str">
        <f t="shared" si="6"/>
        <v/>
      </c>
      <c r="V47" s="523" t="str">
        <f t="shared" si="2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203"/>
      <c r="Z47" s="524" t="str">
        <f>IFERROR(INDEX('G-8 Condition Look up'!$A$3:$H$130,MATCH(S47,'G-8 Condition Look up'!$A$3:$A$130,0),MATCH(Y47,'G-8 Condition Look up'!$A$3:$H$3,0)),"")</f>
        <v/>
      </c>
      <c r="AA47" s="145"/>
      <c r="AB47" s="54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7" t="str">
        <f t="shared" si="3"/>
        <v/>
      </c>
      <c r="AE47" s="203"/>
      <c r="AF47" s="203"/>
      <c r="AG47" s="520" t="str">
        <f t="shared" si="7"/>
        <v/>
      </c>
      <c r="AH47" s="544" t="str">
        <f t="shared" si="8"/>
        <v/>
      </c>
      <c r="AI47" s="525" t="str">
        <f>IF(AH47="Check Data ⚠","Check Data ⚠",IFERROR(VLOOKUP(AH47,'G-4 Temporal multipliers'!$A$4:$C$36,3,FALSE),""))</f>
        <v/>
      </c>
      <c r="AJ47" s="537" t="str">
        <f>IF(S47="","",VLOOKUP(S47,'G-3 Multipliers'!$A$2:$E$129,4,FALSE))</f>
        <v/>
      </c>
      <c r="AK47" s="520" t="str">
        <f t="shared" si="9"/>
        <v/>
      </c>
      <c r="AL47" s="520" t="str">
        <f t="shared" si="10"/>
        <v/>
      </c>
      <c r="AM47" s="524" t="str">
        <f>IFERROR(IF(F47="","",IF(AH47="Check Data ⚠","Check Data ⚠",VLOOKUP(AL47, 'G-3 Multipliers'!$P$2:$Q$6,2,FALSE))),"")</f>
        <v/>
      </c>
      <c r="AN47" s="197"/>
      <c r="AO47" s="540" t="str">
        <f>IF(AN47="","",IF(VLOOKUP(AN47,'G-3 Multipliers'!$S$3:$T$9,2,FALSE)=0,"Spatial Data Missing ⚠",VLOOKUP(AN47,'G-3 Multipliers'!$S$3:$T$9,2,FALSE)))</f>
        <v/>
      </c>
      <c r="AP47" s="513" t="str">
        <f t="shared" si="11"/>
        <v/>
      </c>
      <c r="AQ47" s="231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7" t="str">
        <f>'D-1 Off Site Habitat Baseline'!AL47</f>
        <v/>
      </c>
      <c r="F48" s="520" t="str">
        <f>IF(E48="","",IF(ISNA(VLOOKUP($E48,'D-1 Off Site Habitat Baseline'!$D$1:$O$258,4,FALSE)),"",(VLOOKUP($E48,'D-1 Off Site Habitat Baseline'!$D$1:$O$258,4,FALSE))))</f>
        <v/>
      </c>
      <c r="G48" s="520" t="str">
        <f>IF(E48="","",IF(ISNA(VLOOKUP($E48,'D-1 Off Site Habitat Baseline'!$D$1:$O$258,5,FALSE)),"",(VLOOKUP($E48,'D-1 Off Site Habitat Baseline'!$D$1:$O$258,5,FALSE))))</f>
        <v/>
      </c>
      <c r="H48" s="520" t="str">
        <f>IF(E48="","",IF(ISNA(VLOOKUP($E48,'D-1 Off Site Habitat Baseline'!$D$1:$O$258,6,FALSE)),"",(VLOOKUP($E48,'D-1 Off Site Habitat Baseline'!$D$1:$O$258,6,FALSE))))</f>
        <v/>
      </c>
      <c r="I48" s="520" t="str">
        <f>IF(E48="","",IF(ISNA(VLOOKUP($E48,'D-1 Off Site Habitat Baseline'!$D$1:$O$258,7,FALSE)),"",(VLOOKUP($E48,'D-1 Off Site Habitat Baseline'!$D$1:$O$258,7,FALSE))))</f>
        <v/>
      </c>
      <c r="J48" s="520" t="str">
        <f>IF(E48="","",IF(ISNA(VLOOKUP($E48,'D-1 Off Site Habitat Baseline'!$D$1:$O$258,8,FALSE)),"",(VLOOKUP($E48,'D-1 Off Site Habitat Baseline'!$D$1:$O$258,8,FALSE))))</f>
        <v/>
      </c>
      <c r="K48" s="520" t="str">
        <f>IF(E48="","",IF(ISNA(VLOOKUP($E48,'D-1 Off Site Habitat Baseline'!$D$1:$O$258,9,FALSE)),"",(VLOOKUP($E48,'D-1 Off Site Habitat Baseline'!$D$1:$O$258,9,FALSE))))</f>
        <v/>
      </c>
      <c r="L48" s="520" t="str">
        <f>IF(E48="","",IF(ISNA(VLOOKUP($E48,'D-1 Off Site Habitat Baseline'!$D$1:$O$258,11,FALSE)),"",(VLOOKUP($E48,'D-1 Off Site Habitat Baseline'!$D$1:$O$258,11,FALSE))))</f>
        <v/>
      </c>
      <c r="M48" s="520" t="str">
        <f>IF(E48="","",IF(ISNA(VLOOKUP($E48,'D-1 Off Site Habitat Baseline'!$D$1:$O$258,12,FALSE)),"",(VLOOKUP($E48,'D-1 Off Site Habitat Baseline'!$D$1:$O$258,12,FALSE))))</f>
        <v/>
      </c>
      <c r="N48" s="520" t="str">
        <f>IF(E48="","",IF(ISNA(VLOOKUP($E48,'D-1 Off Site Habitat Baseline'!$D$1:$X$258,14,FALSE)),"",(VLOOKUP($E48,'D-1 Off Site Habitat Baseline'!$D$1:$X$258,14,FALSE))))</f>
        <v/>
      </c>
      <c r="O48" s="524" t="str">
        <f>IF(E48="","",IF(ISNA(VLOOKUP($E48,'D-1 Off Site Habitat Baseline'!$D$1:$X$258,13,FALSE)),"",(VLOOKUP($E48,'D-1 Off Site Habitat Baseline'!$D$1:$X$258,13,FALSE))))</f>
        <v/>
      </c>
      <c r="P48" s="232" t="str">
        <f>IFERROR(INDEX('G-1 All Habitats'!$AG$3:$AG$15,MATCH(Q48,'G-1 All Habitats'!$AF$3:$AF$15,0)),"")</f>
        <v/>
      </c>
      <c r="Q48" s="228" t="str">
        <f t="shared" si="12"/>
        <v/>
      </c>
      <c r="R48" s="229" t="str">
        <f t="shared" si="13"/>
        <v/>
      </c>
      <c r="S48" s="233" t="str">
        <f>IFERROR(INDEX('G-1 All Habitats'!$B$3:$B$129,MATCH(R48,'G-1 All Habitats'!$A$3:$A$129,0)),"")</f>
        <v/>
      </c>
      <c r="T48" s="507" t="str">
        <f t="shared" si="5"/>
        <v/>
      </c>
      <c r="U48" s="524" t="str">
        <f t="shared" si="6"/>
        <v/>
      </c>
      <c r="V48" s="523" t="str">
        <f t="shared" si="2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203"/>
      <c r="Z48" s="524" t="str">
        <f>IFERROR(INDEX('G-8 Condition Look up'!$A$3:$H$130,MATCH(S48,'G-8 Condition Look up'!$A$3:$A$130,0),MATCH(Y48,'G-8 Condition Look up'!$A$3:$H$3,0)),"")</f>
        <v/>
      </c>
      <c r="AA48" s="145"/>
      <c r="AB48" s="54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7" t="str">
        <f t="shared" si="3"/>
        <v/>
      </c>
      <c r="AE48" s="203"/>
      <c r="AF48" s="203"/>
      <c r="AG48" s="520" t="str">
        <f t="shared" si="7"/>
        <v/>
      </c>
      <c r="AH48" s="544" t="str">
        <f t="shared" si="8"/>
        <v/>
      </c>
      <c r="AI48" s="525" t="str">
        <f>IF(AH48="Check Data ⚠","Check Data ⚠",IFERROR(VLOOKUP(AH48,'G-4 Temporal multipliers'!$A$4:$C$36,3,FALSE),""))</f>
        <v/>
      </c>
      <c r="AJ48" s="537" t="str">
        <f>IF(S48="","",VLOOKUP(S48,'G-3 Multipliers'!$A$2:$E$129,4,FALSE))</f>
        <v/>
      </c>
      <c r="AK48" s="520" t="str">
        <f t="shared" si="9"/>
        <v/>
      </c>
      <c r="AL48" s="520" t="str">
        <f t="shared" si="10"/>
        <v/>
      </c>
      <c r="AM48" s="524" t="str">
        <f>IFERROR(IF(F48="","",IF(AH48="Check Data ⚠","Check Data ⚠",VLOOKUP(AL48, 'G-3 Multipliers'!$P$2:$Q$6,2,FALSE))),"")</f>
        <v/>
      </c>
      <c r="AN48" s="197"/>
      <c r="AO48" s="540" t="str">
        <f>IF(AN48="","",IF(VLOOKUP(AN48,'G-3 Multipliers'!$S$3:$T$9,2,FALSE)=0,"Spatial Data Missing ⚠",VLOOKUP(AN48,'G-3 Multipliers'!$S$3:$T$9,2,FALSE)))</f>
        <v/>
      </c>
      <c r="AP48" s="513" t="str">
        <f t="shared" si="11"/>
        <v/>
      </c>
      <c r="AQ48" s="231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7" t="str">
        <f>'D-1 Off Site Habitat Baseline'!AL48</f>
        <v/>
      </c>
      <c r="F49" s="520" t="str">
        <f>IF(E49="","",IF(ISNA(VLOOKUP($E49,'D-1 Off Site Habitat Baseline'!$D$1:$O$258,4,FALSE)),"",(VLOOKUP($E49,'D-1 Off Site Habitat Baseline'!$D$1:$O$258,4,FALSE))))</f>
        <v/>
      </c>
      <c r="G49" s="520" t="str">
        <f>IF(E49="","",IF(ISNA(VLOOKUP($E49,'D-1 Off Site Habitat Baseline'!$D$1:$O$258,5,FALSE)),"",(VLOOKUP($E49,'D-1 Off Site Habitat Baseline'!$D$1:$O$258,5,FALSE))))</f>
        <v/>
      </c>
      <c r="H49" s="520" t="str">
        <f>IF(E49="","",IF(ISNA(VLOOKUP($E49,'D-1 Off Site Habitat Baseline'!$D$1:$O$258,6,FALSE)),"",(VLOOKUP($E49,'D-1 Off Site Habitat Baseline'!$D$1:$O$258,6,FALSE))))</f>
        <v/>
      </c>
      <c r="I49" s="520" t="str">
        <f>IF(E49="","",IF(ISNA(VLOOKUP($E49,'D-1 Off Site Habitat Baseline'!$D$1:$O$258,7,FALSE)),"",(VLOOKUP($E49,'D-1 Off Site Habitat Baseline'!$D$1:$O$258,7,FALSE))))</f>
        <v/>
      </c>
      <c r="J49" s="520" t="str">
        <f>IF(E49="","",IF(ISNA(VLOOKUP($E49,'D-1 Off Site Habitat Baseline'!$D$1:$O$258,8,FALSE)),"",(VLOOKUP($E49,'D-1 Off Site Habitat Baseline'!$D$1:$O$258,8,FALSE))))</f>
        <v/>
      </c>
      <c r="K49" s="520" t="str">
        <f>IF(E49="","",IF(ISNA(VLOOKUP($E49,'D-1 Off Site Habitat Baseline'!$D$1:$O$258,9,FALSE)),"",(VLOOKUP($E49,'D-1 Off Site Habitat Baseline'!$D$1:$O$258,9,FALSE))))</f>
        <v/>
      </c>
      <c r="L49" s="520" t="str">
        <f>IF(E49="","",IF(ISNA(VLOOKUP($E49,'D-1 Off Site Habitat Baseline'!$D$1:$O$258,11,FALSE)),"",(VLOOKUP($E49,'D-1 Off Site Habitat Baseline'!$D$1:$O$258,11,FALSE))))</f>
        <v/>
      </c>
      <c r="M49" s="520" t="str">
        <f>IF(E49="","",IF(ISNA(VLOOKUP($E49,'D-1 Off Site Habitat Baseline'!$D$1:$O$258,12,FALSE)),"",(VLOOKUP($E49,'D-1 Off Site Habitat Baseline'!$D$1:$O$258,12,FALSE))))</f>
        <v/>
      </c>
      <c r="N49" s="520" t="str">
        <f>IF(E49="","",IF(ISNA(VLOOKUP($E49,'D-1 Off Site Habitat Baseline'!$D$1:$X$258,14,FALSE)),"",(VLOOKUP($E49,'D-1 Off Site Habitat Baseline'!$D$1:$X$258,14,FALSE))))</f>
        <v/>
      </c>
      <c r="O49" s="524" t="str">
        <f>IF(E49="","",IF(ISNA(VLOOKUP($E49,'D-1 Off Site Habitat Baseline'!$D$1:$X$258,13,FALSE)),"",(VLOOKUP($E49,'D-1 Off Site Habitat Baseline'!$D$1:$X$258,13,FALSE))))</f>
        <v/>
      </c>
      <c r="P49" s="232" t="str">
        <f>IFERROR(INDEX('G-1 All Habitats'!$AG$3:$AG$15,MATCH(Q49,'G-1 All Habitats'!$AF$3:$AF$15,0)),"")</f>
        <v/>
      </c>
      <c r="Q49" s="228" t="str">
        <f t="shared" si="12"/>
        <v/>
      </c>
      <c r="R49" s="229" t="str">
        <f t="shared" si="13"/>
        <v/>
      </c>
      <c r="S49" s="233" t="str">
        <f>IFERROR(INDEX('G-1 All Habitats'!$B$3:$B$129,MATCH(R49,'G-1 All Habitats'!$A$3:$A$129,0)),"")</f>
        <v/>
      </c>
      <c r="T49" s="507" t="str">
        <f t="shared" si="5"/>
        <v/>
      </c>
      <c r="U49" s="524" t="str">
        <f t="shared" si="6"/>
        <v/>
      </c>
      <c r="V49" s="523" t="str">
        <f t="shared" si="2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203"/>
      <c r="Z49" s="524" t="str">
        <f>IFERROR(INDEX('G-8 Condition Look up'!$A$3:$H$130,MATCH(S49,'G-8 Condition Look up'!$A$3:$A$130,0),MATCH(Y49,'G-8 Condition Look up'!$A$3:$H$3,0)),"")</f>
        <v/>
      </c>
      <c r="AA49" s="145"/>
      <c r="AB49" s="54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7" t="str">
        <f t="shared" si="3"/>
        <v/>
      </c>
      <c r="AE49" s="203"/>
      <c r="AF49" s="203"/>
      <c r="AG49" s="520" t="str">
        <f t="shared" si="7"/>
        <v/>
      </c>
      <c r="AH49" s="544" t="str">
        <f t="shared" si="8"/>
        <v/>
      </c>
      <c r="AI49" s="525" t="str">
        <f>IF(AH49="Check Data ⚠","Check Data ⚠",IFERROR(VLOOKUP(AH49,'G-4 Temporal multipliers'!$A$4:$C$36,3,FALSE),""))</f>
        <v/>
      </c>
      <c r="AJ49" s="537" t="str">
        <f>IF(S49="","",VLOOKUP(S49,'G-3 Multipliers'!$A$2:$E$129,4,FALSE))</f>
        <v/>
      </c>
      <c r="AK49" s="520" t="str">
        <f t="shared" si="9"/>
        <v/>
      </c>
      <c r="AL49" s="520" t="str">
        <f t="shared" si="10"/>
        <v/>
      </c>
      <c r="AM49" s="524" t="str">
        <f>IFERROR(IF(F49="","",IF(AH49="Check Data ⚠","Check Data ⚠",VLOOKUP(AL49, 'G-3 Multipliers'!$P$2:$Q$6,2,FALSE))),"")</f>
        <v/>
      </c>
      <c r="AN49" s="197"/>
      <c r="AO49" s="540" t="str">
        <f>IF(AN49="","",IF(VLOOKUP(AN49,'G-3 Multipliers'!$S$3:$T$9,2,FALSE)=0,"Spatial Data Missing ⚠",VLOOKUP(AN49,'G-3 Multipliers'!$S$3:$T$9,2,FALSE)))</f>
        <v/>
      </c>
      <c r="AP49" s="513" t="str">
        <f t="shared" si="11"/>
        <v/>
      </c>
      <c r="AQ49" s="231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7" t="str">
        <f>'D-1 Off Site Habitat Baseline'!AL49</f>
        <v/>
      </c>
      <c r="F50" s="520" t="str">
        <f>IF(E50="","",IF(ISNA(VLOOKUP($E50,'D-1 Off Site Habitat Baseline'!$D$1:$O$258,4,FALSE)),"",(VLOOKUP($E50,'D-1 Off Site Habitat Baseline'!$D$1:$O$258,4,FALSE))))</f>
        <v/>
      </c>
      <c r="G50" s="520" t="str">
        <f>IF(E50="","",IF(ISNA(VLOOKUP($E50,'D-1 Off Site Habitat Baseline'!$D$1:$O$258,5,FALSE)),"",(VLOOKUP($E50,'D-1 Off Site Habitat Baseline'!$D$1:$O$258,5,FALSE))))</f>
        <v/>
      </c>
      <c r="H50" s="520" t="str">
        <f>IF(E50="","",IF(ISNA(VLOOKUP($E50,'D-1 Off Site Habitat Baseline'!$D$1:$O$258,6,FALSE)),"",(VLOOKUP($E50,'D-1 Off Site Habitat Baseline'!$D$1:$O$258,6,FALSE))))</f>
        <v/>
      </c>
      <c r="I50" s="520" t="str">
        <f>IF(E50="","",IF(ISNA(VLOOKUP($E50,'D-1 Off Site Habitat Baseline'!$D$1:$O$258,7,FALSE)),"",(VLOOKUP($E50,'D-1 Off Site Habitat Baseline'!$D$1:$O$258,7,FALSE))))</f>
        <v/>
      </c>
      <c r="J50" s="520" t="str">
        <f>IF(E50="","",IF(ISNA(VLOOKUP($E50,'D-1 Off Site Habitat Baseline'!$D$1:$O$258,8,FALSE)),"",(VLOOKUP($E50,'D-1 Off Site Habitat Baseline'!$D$1:$O$258,8,FALSE))))</f>
        <v/>
      </c>
      <c r="K50" s="520" t="str">
        <f>IF(E50="","",IF(ISNA(VLOOKUP($E50,'D-1 Off Site Habitat Baseline'!$D$1:$O$258,9,FALSE)),"",(VLOOKUP($E50,'D-1 Off Site Habitat Baseline'!$D$1:$O$258,9,FALSE))))</f>
        <v/>
      </c>
      <c r="L50" s="520" t="str">
        <f>IF(E50="","",IF(ISNA(VLOOKUP($E50,'D-1 Off Site Habitat Baseline'!$D$1:$O$258,11,FALSE)),"",(VLOOKUP($E50,'D-1 Off Site Habitat Baseline'!$D$1:$O$258,11,FALSE))))</f>
        <v/>
      </c>
      <c r="M50" s="520" t="str">
        <f>IF(E50="","",IF(ISNA(VLOOKUP($E50,'D-1 Off Site Habitat Baseline'!$D$1:$O$258,12,FALSE)),"",(VLOOKUP($E50,'D-1 Off Site Habitat Baseline'!$D$1:$O$258,12,FALSE))))</f>
        <v/>
      </c>
      <c r="N50" s="520" t="str">
        <f>IF(E50="","",IF(ISNA(VLOOKUP($E50,'D-1 Off Site Habitat Baseline'!$D$1:$X$258,14,FALSE)),"",(VLOOKUP($E50,'D-1 Off Site Habitat Baseline'!$D$1:$X$258,14,FALSE))))</f>
        <v/>
      </c>
      <c r="O50" s="524" t="str">
        <f>IF(E50="","",IF(ISNA(VLOOKUP($E50,'D-1 Off Site Habitat Baseline'!$D$1:$X$258,13,FALSE)),"",(VLOOKUP($E50,'D-1 Off Site Habitat Baseline'!$D$1:$X$258,13,FALSE))))</f>
        <v/>
      </c>
      <c r="P50" s="232" t="str">
        <f>IFERROR(INDEX('G-1 All Habitats'!$AG$3:$AG$15,MATCH(Q50,'G-1 All Habitats'!$AF$3:$AF$15,0)),"")</f>
        <v/>
      </c>
      <c r="Q50" s="228" t="str">
        <f t="shared" si="12"/>
        <v/>
      </c>
      <c r="R50" s="229" t="str">
        <f t="shared" si="13"/>
        <v/>
      </c>
      <c r="S50" s="233" t="str">
        <f>IFERROR(INDEX('G-1 All Habitats'!$B$3:$B$129,MATCH(R50,'G-1 All Habitats'!$A$3:$A$129,0)),"")</f>
        <v/>
      </c>
      <c r="T50" s="507" t="str">
        <f t="shared" si="5"/>
        <v/>
      </c>
      <c r="U50" s="524" t="str">
        <f t="shared" si="6"/>
        <v/>
      </c>
      <c r="V50" s="523" t="str">
        <f t="shared" si="2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203"/>
      <c r="Z50" s="524" t="str">
        <f>IFERROR(INDEX('G-8 Condition Look up'!$A$3:$H$130,MATCH(S50,'G-8 Condition Look up'!$A$3:$A$130,0),MATCH(Y50,'G-8 Condition Look up'!$A$3:$H$3,0)),"")</f>
        <v/>
      </c>
      <c r="AA50" s="145"/>
      <c r="AB50" s="54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7" t="str">
        <f t="shared" si="3"/>
        <v/>
      </c>
      <c r="AE50" s="203"/>
      <c r="AF50" s="203"/>
      <c r="AG50" s="520" t="str">
        <f t="shared" si="7"/>
        <v/>
      </c>
      <c r="AH50" s="544" t="str">
        <f t="shared" si="8"/>
        <v/>
      </c>
      <c r="AI50" s="525" t="str">
        <f>IF(AH50="Check Data ⚠","Check Data ⚠",IFERROR(VLOOKUP(AH50,'G-4 Temporal multipliers'!$A$4:$C$36,3,FALSE),""))</f>
        <v/>
      </c>
      <c r="AJ50" s="537" t="str">
        <f>IF(S50="","",VLOOKUP(S50,'G-3 Multipliers'!$A$2:$E$129,4,FALSE))</f>
        <v/>
      </c>
      <c r="AK50" s="520" t="str">
        <f t="shared" si="9"/>
        <v/>
      </c>
      <c r="AL50" s="520" t="str">
        <f t="shared" si="10"/>
        <v/>
      </c>
      <c r="AM50" s="524" t="str">
        <f>IFERROR(IF(F50="","",IF(AH50="Check Data ⚠","Check Data ⚠",VLOOKUP(AL50, 'G-3 Multipliers'!$P$2:$Q$6,2,FALSE))),"")</f>
        <v/>
      </c>
      <c r="AN50" s="197"/>
      <c r="AO50" s="540" t="str">
        <f>IF(AN50="","",IF(VLOOKUP(AN50,'G-3 Multipliers'!$S$3:$T$9,2,FALSE)=0,"Spatial Data Missing ⚠",VLOOKUP(AN50,'G-3 Multipliers'!$S$3:$T$9,2,FALSE)))</f>
        <v/>
      </c>
      <c r="AP50" s="513" t="str">
        <f t="shared" si="11"/>
        <v/>
      </c>
      <c r="AQ50" s="231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7" t="str">
        <f>'D-1 Off Site Habitat Baseline'!AL50</f>
        <v/>
      </c>
      <c r="F51" s="520" t="str">
        <f>IF(E51="","",IF(ISNA(VLOOKUP($E51,'D-1 Off Site Habitat Baseline'!$D$1:$O$258,4,FALSE)),"",(VLOOKUP($E51,'D-1 Off Site Habitat Baseline'!$D$1:$O$258,4,FALSE))))</f>
        <v/>
      </c>
      <c r="G51" s="520" t="str">
        <f>IF(E51="","",IF(ISNA(VLOOKUP($E51,'D-1 Off Site Habitat Baseline'!$D$1:$O$258,5,FALSE)),"",(VLOOKUP($E51,'D-1 Off Site Habitat Baseline'!$D$1:$O$258,5,FALSE))))</f>
        <v/>
      </c>
      <c r="H51" s="520" t="str">
        <f>IF(E51="","",IF(ISNA(VLOOKUP($E51,'D-1 Off Site Habitat Baseline'!$D$1:$O$258,6,FALSE)),"",(VLOOKUP($E51,'D-1 Off Site Habitat Baseline'!$D$1:$O$258,6,FALSE))))</f>
        <v/>
      </c>
      <c r="I51" s="520" t="str">
        <f>IF(E51="","",IF(ISNA(VLOOKUP($E51,'D-1 Off Site Habitat Baseline'!$D$1:$O$258,7,FALSE)),"",(VLOOKUP($E51,'D-1 Off Site Habitat Baseline'!$D$1:$O$258,7,FALSE))))</f>
        <v/>
      </c>
      <c r="J51" s="520" t="str">
        <f>IF(E51="","",IF(ISNA(VLOOKUP($E51,'D-1 Off Site Habitat Baseline'!$D$1:$O$258,8,FALSE)),"",(VLOOKUP($E51,'D-1 Off Site Habitat Baseline'!$D$1:$O$258,8,FALSE))))</f>
        <v/>
      </c>
      <c r="K51" s="520" t="str">
        <f>IF(E51="","",IF(ISNA(VLOOKUP($E51,'D-1 Off Site Habitat Baseline'!$D$1:$O$258,9,FALSE)),"",(VLOOKUP($E51,'D-1 Off Site Habitat Baseline'!$D$1:$O$258,9,FALSE))))</f>
        <v/>
      </c>
      <c r="L51" s="520" t="str">
        <f>IF(E51="","",IF(ISNA(VLOOKUP($E51,'D-1 Off Site Habitat Baseline'!$D$1:$O$258,11,FALSE)),"",(VLOOKUP($E51,'D-1 Off Site Habitat Baseline'!$D$1:$O$258,11,FALSE))))</f>
        <v/>
      </c>
      <c r="M51" s="520" t="str">
        <f>IF(E51="","",IF(ISNA(VLOOKUP($E51,'D-1 Off Site Habitat Baseline'!$D$1:$O$258,12,FALSE)),"",(VLOOKUP($E51,'D-1 Off Site Habitat Baseline'!$D$1:$O$258,12,FALSE))))</f>
        <v/>
      </c>
      <c r="N51" s="520" t="str">
        <f>IF(E51="","",IF(ISNA(VLOOKUP($E51,'D-1 Off Site Habitat Baseline'!$D$1:$X$258,14,FALSE)),"",(VLOOKUP($E51,'D-1 Off Site Habitat Baseline'!$D$1:$X$258,14,FALSE))))</f>
        <v/>
      </c>
      <c r="O51" s="524" t="str">
        <f>IF(E51="","",IF(ISNA(VLOOKUP($E51,'D-1 Off Site Habitat Baseline'!$D$1:$X$258,13,FALSE)),"",(VLOOKUP($E51,'D-1 Off Site Habitat Baseline'!$D$1:$X$258,13,FALSE))))</f>
        <v/>
      </c>
      <c r="P51" s="232" t="str">
        <f>IFERROR(INDEX('G-1 All Habitats'!$AG$3:$AG$15,MATCH(Q51,'G-1 All Habitats'!$AF$3:$AF$15,0)),"")</f>
        <v/>
      </c>
      <c r="Q51" s="228" t="str">
        <f t="shared" si="12"/>
        <v/>
      </c>
      <c r="R51" s="229" t="str">
        <f t="shared" si="13"/>
        <v/>
      </c>
      <c r="S51" s="233" t="str">
        <f>IFERROR(INDEX('G-1 All Habitats'!$B$3:$B$129,MATCH(R51,'G-1 All Habitats'!$A$3:$A$129,0)),"")</f>
        <v/>
      </c>
      <c r="T51" s="507" t="str">
        <f t="shared" si="5"/>
        <v/>
      </c>
      <c r="U51" s="524" t="str">
        <f t="shared" si="6"/>
        <v/>
      </c>
      <c r="V51" s="523" t="str">
        <f t="shared" si="2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203"/>
      <c r="Z51" s="524" t="str">
        <f>IFERROR(INDEX('G-8 Condition Look up'!$A$3:$H$130,MATCH(S51,'G-8 Condition Look up'!$A$3:$A$130,0),MATCH(Y51,'G-8 Condition Look up'!$A$3:$H$3,0)),"")</f>
        <v/>
      </c>
      <c r="AA51" s="145"/>
      <c r="AB51" s="54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7" t="str">
        <f t="shared" si="3"/>
        <v/>
      </c>
      <c r="AE51" s="203"/>
      <c r="AF51" s="203"/>
      <c r="AG51" s="520" t="str">
        <f t="shared" si="7"/>
        <v/>
      </c>
      <c r="AH51" s="544" t="str">
        <f t="shared" si="8"/>
        <v/>
      </c>
      <c r="AI51" s="525" t="str">
        <f>IF(AH51="Check Data ⚠","Check Data ⚠",IFERROR(VLOOKUP(AH51,'G-4 Temporal multipliers'!$A$4:$C$36,3,FALSE),""))</f>
        <v/>
      </c>
      <c r="AJ51" s="537" t="str">
        <f>IF(S51="","",VLOOKUP(S51,'G-3 Multipliers'!$A$2:$E$129,4,FALSE))</f>
        <v/>
      </c>
      <c r="AK51" s="520" t="str">
        <f t="shared" si="9"/>
        <v/>
      </c>
      <c r="AL51" s="520" t="str">
        <f t="shared" si="10"/>
        <v/>
      </c>
      <c r="AM51" s="524" t="str">
        <f>IFERROR(IF(F51="","",IF(AH51="Check Data ⚠","Check Data ⚠",VLOOKUP(AL51, 'G-3 Multipliers'!$P$2:$Q$6,2,FALSE))),"")</f>
        <v/>
      </c>
      <c r="AN51" s="197"/>
      <c r="AO51" s="540" t="str">
        <f>IF(AN51="","",IF(VLOOKUP(AN51,'G-3 Multipliers'!$S$3:$T$9,2,FALSE)=0,"Spatial Data Missing ⚠",VLOOKUP(AN51,'G-3 Multipliers'!$S$3:$T$9,2,FALSE)))</f>
        <v/>
      </c>
      <c r="AP51" s="513" t="str">
        <f t="shared" si="11"/>
        <v/>
      </c>
      <c r="AQ51" s="231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7" t="str">
        <f>'D-1 Off Site Habitat Baseline'!AL51</f>
        <v/>
      </c>
      <c r="F52" s="520" t="str">
        <f>IF(E52="","",IF(ISNA(VLOOKUP($E52,'D-1 Off Site Habitat Baseline'!$D$1:$O$258,4,FALSE)),"",(VLOOKUP($E52,'D-1 Off Site Habitat Baseline'!$D$1:$O$258,4,FALSE))))</f>
        <v/>
      </c>
      <c r="G52" s="520" t="str">
        <f>IF(E52="","",IF(ISNA(VLOOKUP($E52,'D-1 Off Site Habitat Baseline'!$D$1:$O$258,5,FALSE)),"",(VLOOKUP($E52,'D-1 Off Site Habitat Baseline'!$D$1:$O$258,5,FALSE))))</f>
        <v/>
      </c>
      <c r="H52" s="520" t="str">
        <f>IF(E52="","",IF(ISNA(VLOOKUP($E52,'D-1 Off Site Habitat Baseline'!$D$1:$O$258,6,FALSE)),"",(VLOOKUP($E52,'D-1 Off Site Habitat Baseline'!$D$1:$O$258,6,FALSE))))</f>
        <v/>
      </c>
      <c r="I52" s="520" t="str">
        <f>IF(E52="","",IF(ISNA(VLOOKUP($E52,'D-1 Off Site Habitat Baseline'!$D$1:$O$258,7,FALSE)),"",(VLOOKUP($E52,'D-1 Off Site Habitat Baseline'!$D$1:$O$258,7,FALSE))))</f>
        <v/>
      </c>
      <c r="J52" s="520" t="str">
        <f>IF(E52="","",IF(ISNA(VLOOKUP($E52,'D-1 Off Site Habitat Baseline'!$D$1:$O$258,8,FALSE)),"",(VLOOKUP($E52,'D-1 Off Site Habitat Baseline'!$D$1:$O$258,8,FALSE))))</f>
        <v/>
      </c>
      <c r="K52" s="520" t="str">
        <f>IF(E52="","",IF(ISNA(VLOOKUP($E52,'D-1 Off Site Habitat Baseline'!$D$1:$O$258,9,FALSE)),"",(VLOOKUP($E52,'D-1 Off Site Habitat Baseline'!$D$1:$O$258,9,FALSE))))</f>
        <v/>
      </c>
      <c r="L52" s="520" t="str">
        <f>IF(E52="","",IF(ISNA(VLOOKUP($E52,'D-1 Off Site Habitat Baseline'!$D$1:$O$258,11,FALSE)),"",(VLOOKUP($E52,'D-1 Off Site Habitat Baseline'!$D$1:$O$258,11,FALSE))))</f>
        <v/>
      </c>
      <c r="M52" s="520" t="str">
        <f>IF(E52="","",IF(ISNA(VLOOKUP($E52,'D-1 Off Site Habitat Baseline'!$D$1:$O$258,12,FALSE)),"",(VLOOKUP($E52,'D-1 Off Site Habitat Baseline'!$D$1:$O$258,12,FALSE))))</f>
        <v/>
      </c>
      <c r="N52" s="520" t="str">
        <f>IF(E52="","",IF(ISNA(VLOOKUP($E52,'D-1 Off Site Habitat Baseline'!$D$1:$X$258,14,FALSE)),"",(VLOOKUP($E52,'D-1 Off Site Habitat Baseline'!$D$1:$X$258,14,FALSE))))</f>
        <v/>
      </c>
      <c r="O52" s="524" t="str">
        <f>IF(E52="","",IF(ISNA(VLOOKUP($E52,'D-1 Off Site Habitat Baseline'!$D$1:$X$258,13,FALSE)),"",(VLOOKUP($E52,'D-1 Off Site Habitat Baseline'!$D$1:$X$258,13,FALSE))))</f>
        <v/>
      </c>
      <c r="P52" s="232" t="str">
        <f>IFERROR(INDEX('G-1 All Habitats'!$AG$3:$AG$15,MATCH(Q52,'G-1 All Habitats'!$AF$3:$AF$15,0)),"")</f>
        <v/>
      </c>
      <c r="Q52" s="228" t="str">
        <f t="shared" si="12"/>
        <v/>
      </c>
      <c r="R52" s="229" t="str">
        <f t="shared" si="13"/>
        <v/>
      </c>
      <c r="S52" s="233" t="str">
        <f>IFERROR(INDEX('G-1 All Habitats'!$B$3:$B$129,MATCH(R52,'G-1 All Habitats'!$A$3:$A$129,0)),"")</f>
        <v/>
      </c>
      <c r="T52" s="507" t="str">
        <f t="shared" si="5"/>
        <v/>
      </c>
      <c r="U52" s="524" t="str">
        <f t="shared" si="6"/>
        <v/>
      </c>
      <c r="V52" s="523" t="str">
        <f t="shared" si="2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203"/>
      <c r="Z52" s="524" t="str">
        <f>IFERROR(INDEX('G-8 Condition Look up'!$A$3:$H$130,MATCH(S52,'G-8 Condition Look up'!$A$3:$A$130,0),MATCH(Y52,'G-8 Condition Look up'!$A$3:$H$3,0)),"")</f>
        <v/>
      </c>
      <c r="AA52" s="145"/>
      <c r="AB52" s="54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7" t="str">
        <f t="shared" si="3"/>
        <v/>
      </c>
      <c r="AE52" s="203"/>
      <c r="AF52" s="203"/>
      <c r="AG52" s="520" t="str">
        <f t="shared" si="7"/>
        <v/>
      </c>
      <c r="AH52" s="544" t="str">
        <f t="shared" si="8"/>
        <v/>
      </c>
      <c r="AI52" s="525" t="str">
        <f>IF(AH52="Check Data ⚠","Check Data ⚠",IFERROR(VLOOKUP(AH52,'G-4 Temporal multipliers'!$A$4:$C$36,3,FALSE),""))</f>
        <v/>
      </c>
      <c r="AJ52" s="537" t="str">
        <f>IF(S52="","",VLOOKUP(S52,'G-3 Multipliers'!$A$2:$E$129,4,FALSE))</f>
        <v/>
      </c>
      <c r="AK52" s="520" t="str">
        <f t="shared" si="9"/>
        <v/>
      </c>
      <c r="AL52" s="520" t="str">
        <f t="shared" si="10"/>
        <v/>
      </c>
      <c r="AM52" s="524" t="str">
        <f>IFERROR(IF(F52="","",IF(AH52="Check Data ⚠","Check Data ⚠",VLOOKUP(AL52, 'G-3 Multipliers'!$P$2:$Q$6,2,FALSE))),"")</f>
        <v/>
      </c>
      <c r="AN52" s="197"/>
      <c r="AO52" s="540" t="str">
        <f>IF(AN52="","",IF(VLOOKUP(AN52,'G-3 Multipliers'!$S$3:$T$9,2,FALSE)=0,"Spatial Data Missing ⚠",VLOOKUP(AN52,'G-3 Multipliers'!$S$3:$T$9,2,FALSE)))</f>
        <v/>
      </c>
      <c r="AP52" s="513" t="str">
        <f t="shared" si="11"/>
        <v/>
      </c>
      <c r="AQ52" s="231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7" t="str">
        <f>'D-1 Off Site Habitat Baseline'!AL52</f>
        <v/>
      </c>
      <c r="F53" s="520" t="str">
        <f>IF(E53="","",IF(ISNA(VLOOKUP($E53,'D-1 Off Site Habitat Baseline'!$D$1:$O$258,4,FALSE)),"",(VLOOKUP($E53,'D-1 Off Site Habitat Baseline'!$D$1:$O$258,4,FALSE))))</f>
        <v/>
      </c>
      <c r="G53" s="520" t="str">
        <f>IF(E53="","",IF(ISNA(VLOOKUP($E53,'D-1 Off Site Habitat Baseline'!$D$1:$O$258,5,FALSE)),"",(VLOOKUP($E53,'D-1 Off Site Habitat Baseline'!$D$1:$O$258,5,FALSE))))</f>
        <v/>
      </c>
      <c r="H53" s="520" t="str">
        <f>IF(E53="","",IF(ISNA(VLOOKUP($E53,'D-1 Off Site Habitat Baseline'!$D$1:$O$258,6,FALSE)),"",(VLOOKUP($E53,'D-1 Off Site Habitat Baseline'!$D$1:$O$258,6,FALSE))))</f>
        <v/>
      </c>
      <c r="I53" s="520" t="str">
        <f>IF(E53="","",IF(ISNA(VLOOKUP($E53,'D-1 Off Site Habitat Baseline'!$D$1:$O$258,7,FALSE)),"",(VLOOKUP($E53,'D-1 Off Site Habitat Baseline'!$D$1:$O$258,7,FALSE))))</f>
        <v/>
      </c>
      <c r="J53" s="520" t="str">
        <f>IF(E53="","",IF(ISNA(VLOOKUP($E53,'D-1 Off Site Habitat Baseline'!$D$1:$O$258,8,FALSE)),"",(VLOOKUP($E53,'D-1 Off Site Habitat Baseline'!$D$1:$O$258,8,FALSE))))</f>
        <v/>
      </c>
      <c r="K53" s="520" t="str">
        <f>IF(E53="","",IF(ISNA(VLOOKUP($E53,'D-1 Off Site Habitat Baseline'!$D$1:$O$258,9,FALSE)),"",(VLOOKUP($E53,'D-1 Off Site Habitat Baseline'!$D$1:$O$258,9,FALSE))))</f>
        <v/>
      </c>
      <c r="L53" s="520" t="str">
        <f>IF(E53="","",IF(ISNA(VLOOKUP($E53,'D-1 Off Site Habitat Baseline'!$D$1:$O$258,11,FALSE)),"",(VLOOKUP($E53,'D-1 Off Site Habitat Baseline'!$D$1:$O$258,11,FALSE))))</f>
        <v/>
      </c>
      <c r="M53" s="520" t="str">
        <f>IF(E53="","",IF(ISNA(VLOOKUP($E53,'D-1 Off Site Habitat Baseline'!$D$1:$O$258,12,FALSE)),"",(VLOOKUP($E53,'D-1 Off Site Habitat Baseline'!$D$1:$O$258,12,FALSE))))</f>
        <v/>
      </c>
      <c r="N53" s="520" t="str">
        <f>IF(E53="","",IF(ISNA(VLOOKUP($E53,'D-1 Off Site Habitat Baseline'!$D$1:$X$258,14,FALSE)),"",(VLOOKUP($E53,'D-1 Off Site Habitat Baseline'!$D$1:$X$258,14,FALSE))))</f>
        <v/>
      </c>
      <c r="O53" s="524" t="str">
        <f>IF(E53="","",IF(ISNA(VLOOKUP($E53,'D-1 Off Site Habitat Baseline'!$D$1:$X$258,13,FALSE)),"",(VLOOKUP($E53,'D-1 Off Site Habitat Baseline'!$D$1:$X$258,13,FALSE))))</f>
        <v/>
      </c>
      <c r="P53" s="232" t="str">
        <f>IFERROR(INDEX('G-1 All Habitats'!$AG$3:$AG$15,MATCH(Q53,'G-1 All Habitats'!$AF$3:$AF$15,0)),"")</f>
        <v/>
      </c>
      <c r="Q53" s="228" t="str">
        <f t="shared" si="12"/>
        <v/>
      </c>
      <c r="R53" s="229" t="str">
        <f t="shared" si="13"/>
        <v/>
      </c>
      <c r="S53" s="233" t="str">
        <f>IFERROR(INDEX('G-1 All Habitats'!$B$3:$B$129,MATCH(R53,'G-1 All Habitats'!$A$3:$A$129,0)),"")</f>
        <v/>
      </c>
      <c r="T53" s="507" t="str">
        <f t="shared" si="5"/>
        <v/>
      </c>
      <c r="U53" s="524" t="str">
        <f t="shared" si="6"/>
        <v/>
      </c>
      <c r="V53" s="523" t="str">
        <f t="shared" si="2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203"/>
      <c r="Z53" s="524" t="str">
        <f>IFERROR(INDEX('G-8 Condition Look up'!$A$3:$H$130,MATCH(S53,'G-8 Condition Look up'!$A$3:$A$130,0),MATCH(Y53,'G-8 Condition Look up'!$A$3:$H$3,0)),"")</f>
        <v/>
      </c>
      <c r="AA53" s="145"/>
      <c r="AB53" s="54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7" t="str">
        <f t="shared" si="3"/>
        <v/>
      </c>
      <c r="AE53" s="203"/>
      <c r="AF53" s="203"/>
      <c r="AG53" s="520" t="str">
        <f t="shared" si="7"/>
        <v/>
      </c>
      <c r="AH53" s="544" t="str">
        <f t="shared" si="8"/>
        <v/>
      </c>
      <c r="AI53" s="525" t="str">
        <f>IF(AH53="Check Data ⚠","Check Data ⚠",IFERROR(VLOOKUP(AH53,'G-4 Temporal multipliers'!$A$4:$C$36,3,FALSE),""))</f>
        <v/>
      </c>
      <c r="AJ53" s="537" t="str">
        <f>IF(S53="","",VLOOKUP(S53,'G-3 Multipliers'!$A$2:$E$129,4,FALSE))</f>
        <v/>
      </c>
      <c r="AK53" s="520" t="str">
        <f t="shared" si="9"/>
        <v/>
      </c>
      <c r="AL53" s="520" t="str">
        <f t="shared" si="10"/>
        <v/>
      </c>
      <c r="AM53" s="524" t="str">
        <f>IFERROR(IF(F53="","",IF(AH53="Check Data ⚠","Check Data ⚠",VLOOKUP(AL53, 'G-3 Multipliers'!$P$2:$Q$6,2,FALSE))),"")</f>
        <v/>
      </c>
      <c r="AN53" s="197"/>
      <c r="AO53" s="540" t="str">
        <f>IF(AN53="","",IF(VLOOKUP(AN53,'G-3 Multipliers'!$S$3:$T$9,2,FALSE)=0,"Spatial Data Missing ⚠",VLOOKUP(AN53,'G-3 Multipliers'!$S$3:$T$9,2,FALSE)))</f>
        <v/>
      </c>
      <c r="AP53" s="513" t="str">
        <f t="shared" si="11"/>
        <v/>
      </c>
      <c r="AQ53" s="231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7" t="str">
        <f>'D-1 Off Site Habitat Baseline'!AL53</f>
        <v/>
      </c>
      <c r="F54" s="520" t="str">
        <f>IF(E54="","",IF(ISNA(VLOOKUP($E54,'D-1 Off Site Habitat Baseline'!$D$1:$O$258,4,FALSE)),"",(VLOOKUP($E54,'D-1 Off Site Habitat Baseline'!$D$1:$O$258,4,FALSE))))</f>
        <v/>
      </c>
      <c r="G54" s="520" t="str">
        <f>IF(E54="","",IF(ISNA(VLOOKUP($E54,'D-1 Off Site Habitat Baseline'!$D$1:$O$258,5,FALSE)),"",(VLOOKUP($E54,'D-1 Off Site Habitat Baseline'!$D$1:$O$258,5,FALSE))))</f>
        <v/>
      </c>
      <c r="H54" s="520" t="str">
        <f>IF(E54="","",IF(ISNA(VLOOKUP($E54,'D-1 Off Site Habitat Baseline'!$D$1:$O$258,6,FALSE)),"",(VLOOKUP($E54,'D-1 Off Site Habitat Baseline'!$D$1:$O$258,6,FALSE))))</f>
        <v/>
      </c>
      <c r="I54" s="520" t="str">
        <f>IF(E54="","",IF(ISNA(VLOOKUP($E54,'D-1 Off Site Habitat Baseline'!$D$1:$O$258,7,FALSE)),"",(VLOOKUP($E54,'D-1 Off Site Habitat Baseline'!$D$1:$O$258,7,FALSE))))</f>
        <v/>
      </c>
      <c r="J54" s="520" t="str">
        <f>IF(E54="","",IF(ISNA(VLOOKUP($E54,'D-1 Off Site Habitat Baseline'!$D$1:$O$258,8,FALSE)),"",(VLOOKUP($E54,'D-1 Off Site Habitat Baseline'!$D$1:$O$258,8,FALSE))))</f>
        <v/>
      </c>
      <c r="K54" s="520" t="str">
        <f>IF(E54="","",IF(ISNA(VLOOKUP($E54,'D-1 Off Site Habitat Baseline'!$D$1:$O$258,9,FALSE)),"",(VLOOKUP($E54,'D-1 Off Site Habitat Baseline'!$D$1:$O$258,9,FALSE))))</f>
        <v/>
      </c>
      <c r="L54" s="520" t="str">
        <f>IF(E54="","",IF(ISNA(VLOOKUP($E54,'D-1 Off Site Habitat Baseline'!$D$1:$O$258,11,FALSE)),"",(VLOOKUP($E54,'D-1 Off Site Habitat Baseline'!$D$1:$O$258,11,FALSE))))</f>
        <v/>
      </c>
      <c r="M54" s="520" t="str">
        <f>IF(E54="","",IF(ISNA(VLOOKUP($E54,'D-1 Off Site Habitat Baseline'!$D$1:$O$258,12,FALSE)),"",(VLOOKUP($E54,'D-1 Off Site Habitat Baseline'!$D$1:$O$258,12,FALSE))))</f>
        <v/>
      </c>
      <c r="N54" s="520" t="str">
        <f>IF(E54="","",IF(ISNA(VLOOKUP($E54,'D-1 Off Site Habitat Baseline'!$D$1:$X$258,14,FALSE)),"",(VLOOKUP($E54,'D-1 Off Site Habitat Baseline'!$D$1:$X$258,14,FALSE))))</f>
        <v/>
      </c>
      <c r="O54" s="524" t="str">
        <f>IF(E54="","",IF(ISNA(VLOOKUP($E54,'D-1 Off Site Habitat Baseline'!$D$1:$X$258,13,FALSE)),"",(VLOOKUP($E54,'D-1 Off Site Habitat Baseline'!$D$1:$X$258,13,FALSE))))</f>
        <v/>
      </c>
      <c r="P54" s="232" t="str">
        <f>IFERROR(INDEX('G-1 All Habitats'!$AG$3:$AG$15,MATCH(Q54,'G-1 All Habitats'!$AF$3:$AF$15,0)),"")</f>
        <v/>
      </c>
      <c r="Q54" s="228" t="str">
        <f t="shared" si="12"/>
        <v/>
      </c>
      <c r="R54" s="229" t="str">
        <f t="shared" si="13"/>
        <v/>
      </c>
      <c r="S54" s="233" t="str">
        <f>IFERROR(INDEX('G-1 All Habitats'!$B$3:$B$129,MATCH(R54,'G-1 All Habitats'!$A$3:$A$129,0)),"")</f>
        <v/>
      </c>
      <c r="T54" s="507" t="str">
        <f t="shared" si="5"/>
        <v/>
      </c>
      <c r="U54" s="524" t="str">
        <f t="shared" si="6"/>
        <v/>
      </c>
      <c r="V54" s="523" t="str">
        <f t="shared" si="2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203"/>
      <c r="Z54" s="524" t="str">
        <f>IFERROR(INDEX('G-8 Condition Look up'!$A$3:$H$130,MATCH(S54,'G-8 Condition Look up'!$A$3:$A$130,0),MATCH(Y54,'G-8 Condition Look up'!$A$3:$H$3,0)),"")</f>
        <v/>
      </c>
      <c r="AA54" s="145"/>
      <c r="AB54" s="54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7" t="str">
        <f t="shared" si="3"/>
        <v/>
      </c>
      <c r="AE54" s="203"/>
      <c r="AF54" s="203"/>
      <c r="AG54" s="520" t="str">
        <f t="shared" si="7"/>
        <v/>
      </c>
      <c r="AH54" s="544" t="str">
        <f t="shared" si="8"/>
        <v/>
      </c>
      <c r="AI54" s="525" t="str">
        <f>IF(AH54="Check Data ⚠","Check Data ⚠",IFERROR(VLOOKUP(AH54,'G-4 Temporal multipliers'!$A$4:$C$36,3,FALSE),""))</f>
        <v/>
      </c>
      <c r="AJ54" s="537" t="str">
        <f>IF(S54="","",VLOOKUP(S54,'G-3 Multipliers'!$A$2:$E$129,4,FALSE))</f>
        <v/>
      </c>
      <c r="AK54" s="520" t="str">
        <f t="shared" si="9"/>
        <v/>
      </c>
      <c r="AL54" s="520" t="str">
        <f t="shared" si="10"/>
        <v/>
      </c>
      <c r="AM54" s="524" t="str">
        <f>IFERROR(IF(F54="","",IF(AH54="Check Data ⚠","Check Data ⚠",VLOOKUP(AL54, 'G-3 Multipliers'!$P$2:$Q$6,2,FALSE))),"")</f>
        <v/>
      </c>
      <c r="AN54" s="197"/>
      <c r="AO54" s="540" t="str">
        <f>IF(AN54="","",IF(VLOOKUP(AN54,'G-3 Multipliers'!$S$3:$T$9,2,FALSE)=0,"Spatial Data Missing ⚠",VLOOKUP(AN54,'G-3 Multipliers'!$S$3:$T$9,2,FALSE)))</f>
        <v/>
      </c>
      <c r="AP54" s="513" t="str">
        <f t="shared" si="11"/>
        <v/>
      </c>
      <c r="AQ54" s="231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7" t="str">
        <f>'D-1 Off Site Habitat Baseline'!AL54</f>
        <v/>
      </c>
      <c r="F55" s="520" t="str">
        <f>IF(E55="","",IF(ISNA(VLOOKUP($E55,'D-1 Off Site Habitat Baseline'!$D$1:$O$258,4,FALSE)),"",(VLOOKUP($E55,'D-1 Off Site Habitat Baseline'!$D$1:$O$258,4,FALSE))))</f>
        <v/>
      </c>
      <c r="G55" s="520" t="str">
        <f>IF(E55="","",IF(ISNA(VLOOKUP($E55,'D-1 Off Site Habitat Baseline'!$D$1:$O$258,5,FALSE)),"",(VLOOKUP($E55,'D-1 Off Site Habitat Baseline'!$D$1:$O$258,5,FALSE))))</f>
        <v/>
      </c>
      <c r="H55" s="520" t="str">
        <f>IF(E55="","",IF(ISNA(VLOOKUP($E55,'D-1 Off Site Habitat Baseline'!$D$1:$O$258,6,FALSE)),"",(VLOOKUP($E55,'D-1 Off Site Habitat Baseline'!$D$1:$O$258,6,FALSE))))</f>
        <v/>
      </c>
      <c r="I55" s="520" t="str">
        <f>IF(E55="","",IF(ISNA(VLOOKUP($E55,'D-1 Off Site Habitat Baseline'!$D$1:$O$258,7,FALSE)),"",(VLOOKUP($E55,'D-1 Off Site Habitat Baseline'!$D$1:$O$258,7,FALSE))))</f>
        <v/>
      </c>
      <c r="J55" s="520" t="str">
        <f>IF(E55="","",IF(ISNA(VLOOKUP($E55,'D-1 Off Site Habitat Baseline'!$D$1:$O$258,8,FALSE)),"",(VLOOKUP($E55,'D-1 Off Site Habitat Baseline'!$D$1:$O$258,8,FALSE))))</f>
        <v/>
      </c>
      <c r="K55" s="520" t="str">
        <f>IF(E55="","",IF(ISNA(VLOOKUP($E55,'D-1 Off Site Habitat Baseline'!$D$1:$O$258,9,FALSE)),"",(VLOOKUP($E55,'D-1 Off Site Habitat Baseline'!$D$1:$O$258,9,FALSE))))</f>
        <v/>
      </c>
      <c r="L55" s="520" t="str">
        <f>IF(E55="","",IF(ISNA(VLOOKUP($E55,'D-1 Off Site Habitat Baseline'!$D$1:$O$258,11,FALSE)),"",(VLOOKUP($E55,'D-1 Off Site Habitat Baseline'!$D$1:$O$258,11,FALSE))))</f>
        <v/>
      </c>
      <c r="M55" s="520" t="str">
        <f>IF(E55="","",IF(ISNA(VLOOKUP($E55,'D-1 Off Site Habitat Baseline'!$D$1:$O$258,12,FALSE)),"",(VLOOKUP($E55,'D-1 Off Site Habitat Baseline'!$D$1:$O$258,12,FALSE))))</f>
        <v/>
      </c>
      <c r="N55" s="520" t="str">
        <f>IF(E55="","",IF(ISNA(VLOOKUP($E55,'D-1 Off Site Habitat Baseline'!$D$1:$X$258,14,FALSE)),"",(VLOOKUP($E55,'D-1 Off Site Habitat Baseline'!$D$1:$X$258,14,FALSE))))</f>
        <v/>
      </c>
      <c r="O55" s="524" t="str">
        <f>IF(E55="","",IF(ISNA(VLOOKUP($E55,'D-1 Off Site Habitat Baseline'!$D$1:$X$258,13,FALSE)),"",(VLOOKUP($E55,'D-1 Off Site Habitat Baseline'!$D$1:$X$258,13,FALSE))))</f>
        <v/>
      </c>
      <c r="P55" s="232" t="str">
        <f>IFERROR(INDEX('G-1 All Habitats'!$AG$3:$AG$15,MATCH(Q55,'G-1 All Habitats'!$AF$3:$AF$15,0)),"")</f>
        <v/>
      </c>
      <c r="Q55" s="228" t="str">
        <f t="shared" si="12"/>
        <v/>
      </c>
      <c r="R55" s="229" t="str">
        <f t="shared" si="13"/>
        <v/>
      </c>
      <c r="S55" s="233" t="str">
        <f>IFERROR(INDEX('G-1 All Habitats'!$B$3:$B$129,MATCH(R55,'G-1 All Habitats'!$A$3:$A$129,0)),"")</f>
        <v/>
      </c>
      <c r="T55" s="507" t="str">
        <f t="shared" si="5"/>
        <v/>
      </c>
      <c r="U55" s="524" t="str">
        <f t="shared" si="6"/>
        <v/>
      </c>
      <c r="V55" s="523" t="str">
        <f t="shared" si="2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203"/>
      <c r="Z55" s="524" t="str">
        <f>IFERROR(INDEX('G-8 Condition Look up'!$A$3:$H$130,MATCH(S55,'G-8 Condition Look up'!$A$3:$A$130,0),MATCH(Y55,'G-8 Condition Look up'!$A$3:$H$3,0)),"")</f>
        <v/>
      </c>
      <c r="AA55" s="145"/>
      <c r="AB55" s="54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7" t="str">
        <f t="shared" si="3"/>
        <v/>
      </c>
      <c r="AE55" s="203"/>
      <c r="AF55" s="203"/>
      <c r="AG55" s="520" t="str">
        <f t="shared" si="7"/>
        <v/>
      </c>
      <c r="AH55" s="544" t="str">
        <f t="shared" si="8"/>
        <v/>
      </c>
      <c r="AI55" s="525" t="str">
        <f>IF(AH55="Check Data ⚠","Check Data ⚠",IFERROR(VLOOKUP(AH55,'G-4 Temporal multipliers'!$A$4:$C$36,3,FALSE),""))</f>
        <v/>
      </c>
      <c r="AJ55" s="537" t="str">
        <f>IF(S55="","",VLOOKUP(S55,'G-3 Multipliers'!$A$2:$E$129,4,FALSE))</f>
        <v/>
      </c>
      <c r="AK55" s="520" t="str">
        <f t="shared" si="9"/>
        <v/>
      </c>
      <c r="AL55" s="520" t="str">
        <f t="shared" si="10"/>
        <v/>
      </c>
      <c r="AM55" s="524" t="str">
        <f>IFERROR(IF(F55="","",IF(AH55="Check Data ⚠","Check Data ⚠",VLOOKUP(AL55, 'G-3 Multipliers'!$P$2:$Q$6,2,FALSE))),"")</f>
        <v/>
      </c>
      <c r="AN55" s="197"/>
      <c r="AO55" s="540" t="str">
        <f>IF(AN55="","",IF(VLOOKUP(AN55,'G-3 Multipliers'!$S$3:$T$9,2,FALSE)=0,"Spatial Data Missing ⚠",VLOOKUP(AN55,'G-3 Multipliers'!$S$3:$T$9,2,FALSE)))</f>
        <v/>
      </c>
      <c r="AP55" s="513" t="str">
        <f t="shared" si="11"/>
        <v/>
      </c>
      <c r="AQ55" s="231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7" t="str">
        <f>'D-1 Off Site Habitat Baseline'!AL55</f>
        <v/>
      </c>
      <c r="F56" s="520" t="str">
        <f>IF(E56="","",IF(ISNA(VLOOKUP($E56,'D-1 Off Site Habitat Baseline'!$D$1:$O$258,4,FALSE)),"",(VLOOKUP($E56,'D-1 Off Site Habitat Baseline'!$D$1:$O$258,4,FALSE))))</f>
        <v/>
      </c>
      <c r="G56" s="520" t="str">
        <f>IF(E56="","",IF(ISNA(VLOOKUP($E56,'D-1 Off Site Habitat Baseline'!$D$1:$O$258,5,FALSE)),"",(VLOOKUP($E56,'D-1 Off Site Habitat Baseline'!$D$1:$O$258,5,FALSE))))</f>
        <v/>
      </c>
      <c r="H56" s="520" t="str">
        <f>IF(E56="","",IF(ISNA(VLOOKUP($E56,'D-1 Off Site Habitat Baseline'!$D$1:$O$258,6,FALSE)),"",(VLOOKUP($E56,'D-1 Off Site Habitat Baseline'!$D$1:$O$258,6,FALSE))))</f>
        <v/>
      </c>
      <c r="I56" s="520" t="str">
        <f>IF(E56="","",IF(ISNA(VLOOKUP($E56,'D-1 Off Site Habitat Baseline'!$D$1:$O$258,7,FALSE)),"",(VLOOKUP($E56,'D-1 Off Site Habitat Baseline'!$D$1:$O$258,7,FALSE))))</f>
        <v/>
      </c>
      <c r="J56" s="520" t="str">
        <f>IF(E56="","",IF(ISNA(VLOOKUP($E56,'D-1 Off Site Habitat Baseline'!$D$1:$O$258,8,FALSE)),"",(VLOOKUP($E56,'D-1 Off Site Habitat Baseline'!$D$1:$O$258,8,FALSE))))</f>
        <v/>
      </c>
      <c r="K56" s="520" t="str">
        <f>IF(E56="","",IF(ISNA(VLOOKUP($E56,'D-1 Off Site Habitat Baseline'!$D$1:$O$258,9,FALSE)),"",(VLOOKUP($E56,'D-1 Off Site Habitat Baseline'!$D$1:$O$258,9,FALSE))))</f>
        <v/>
      </c>
      <c r="L56" s="520" t="str">
        <f>IF(E56="","",IF(ISNA(VLOOKUP($E56,'D-1 Off Site Habitat Baseline'!$D$1:$O$258,11,FALSE)),"",(VLOOKUP($E56,'D-1 Off Site Habitat Baseline'!$D$1:$O$258,11,FALSE))))</f>
        <v/>
      </c>
      <c r="M56" s="520" t="str">
        <f>IF(E56="","",IF(ISNA(VLOOKUP($E56,'D-1 Off Site Habitat Baseline'!$D$1:$O$258,12,FALSE)),"",(VLOOKUP($E56,'D-1 Off Site Habitat Baseline'!$D$1:$O$258,12,FALSE))))</f>
        <v/>
      </c>
      <c r="N56" s="520" t="str">
        <f>IF(E56="","",IF(ISNA(VLOOKUP($E56,'D-1 Off Site Habitat Baseline'!$D$1:$X$258,14,FALSE)),"",(VLOOKUP($E56,'D-1 Off Site Habitat Baseline'!$D$1:$X$258,14,FALSE))))</f>
        <v/>
      </c>
      <c r="O56" s="524" t="str">
        <f>IF(E56="","",IF(ISNA(VLOOKUP($E56,'D-1 Off Site Habitat Baseline'!$D$1:$X$258,13,FALSE)),"",(VLOOKUP($E56,'D-1 Off Site Habitat Baseline'!$D$1:$X$258,13,FALSE))))</f>
        <v/>
      </c>
      <c r="P56" s="232" t="str">
        <f>IFERROR(INDEX('G-1 All Habitats'!$AG$3:$AG$15,MATCH(Q56,'G-1 All Habitats'!$AF$3:$AF$15,0)),"")</f>
        <v/>
      </c>
      <c r="Q56" s="228" t="str">
        <f t="shared" si="12"/>
        <v/>
      </c>
      <c r="R56" s="229" t="str">
        <f t="shared" si="13"/>
        <v/>
      </c>
      <c r="S56" s="233" t="str">
        <f>IFERROR(INDEX('G-1 All Habitats'!$B$3:$B$129,MATCH(R56,'G-1 All Habitats'!$A$3:$A$129,0)),"")</f>
        <v/>
      </c>
      <c r="T56" s="507" t="str">
        <f t="shared" si="5"/>
        <v/>
      </c>
      <c r="U56" s="524" t="str">
        <f t="shared" si="6"/>
        <v/>
      </c>
      <c r="V56" s="523" t="str">
        <f t="shared" si="2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203"/>
      <c r="Z56" s="524" t="str">
        <f>IFERROR(INDEX('G-8 Condition Look up'!$A$3:$H$130,MATCH(S56,'G-8 Condition Look up'!$A$3:$A$130,0),MATCH(Y56,'G-8 Condition Look up'!$A$3:$H$3,0)),"")</f>
        <v/>
      </c>
      <c r="AA56" s="145"/>
      <c r="AB56" s="54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7" t="str">
        <f t="shared" si="3"/>
        <v/>
      </c>
      <c r="AE56" s="203"/>
      <c r="AF56" s="203"/>
      <c r="AG56" s="520" t="str">
        <f t="shared" si="7"/>
        <v/>
      </c>
      <c r="AH56" s="544" t="str">
        <f t="shared" si="8"/>
        <v/>
      </c>
      <c r="AI56" s="525" t="str">
        <f>IF(AH56="Check Data ⚠","Check Data ⚠",IFERROR(VLOOKUP(AH56,'G-4 Temporal multipliers'!$A$4:$C$36,3,FALSE),""))</f>
        <v/>
      </c>
      <c r="AJ56" s="537" t="str">
        <f>IF(S56="","",VLOOKUP(S56,'G-3 Multipliers'!$A$2:$E$129,4,FALSE))</f>
        <v/>
      </c>
      <c r="AK56" s="520" t="str">
        <f t="shared" si="9"/>
        <v/>
      </c>
      <c r="AL56" s="520" t="str">
        <f t="shared" si="10"/>
        <v/>
      </c>
      <c r="AM56" s="524" t="str">
        <f>IFERROR(IF(F56="","",IF(AH56="Check Data ⚠","Check Data ⚠",VLOOKUP(AL56, 'G-3 Multipliers'!$P$2:$Q$6,2,FALSE))),"")</f>
        <v/>
      </c>
      <c r="AN56" s="197"/>
      <c r="AO56" s="540" t="str">
        <f>IF(AN56="","",IF(VLOOKUP(AN56,'G-3 Multipliers'!$S$3:$T$9,2,FALSE)=0,"Spatial Data Missing ⚠",VLOOKUP(AN56,'G-3 Multipliers'!$S$3:$T$9,2,FALSE)))</f>
        <v/>
      </c>
      <c r="AP56" s="513" t="str">
        <f t="shared" si="11"/>
        <v/>
      </c>
      <c r="AQ56" s="231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7" t="str">
        <f>'D-1 Off Site Habitat Baseline'!AL56</f>
        <v/>
      </c>
      <c r="F57" s="520" t="str">
        <f>IF(E57="","",IF(ISNA(VLOOKUP($E57,'D-1 Off Site Habitat Baseline'!$D$1:$O$258,4,FALSE)),"",(VLOOKUP($E57,'D-1 Off Site Habitat Baseline'!$D$1:$O$258,4,FALSE))))</f>
        <v/>
      </c>
      <c r="G57" s="520" t="str">
        <f>IF(E57="","",IF(ISNA(VLOOKUP($E57,'D-1 Off Site Habitat Baseline'!$D$1:$O$258,5,FALSE)),"",(VLOOKUP($E57,'D-1 Off Site Habitat Baseline'!$D$1:$O$258,5,FALSE))))</f>
        <v/>
      </c>
      <c r="H57" s="520" t="str">
        <f>IF(E57="","",IF(ISNA(VLOOKUP($E57,'D-1 Off Site Habitat Baseline'!$D$1:$O$258,6,FALSE)),"",(VLOOKUP($E57,'D-1 Off Site Habitat Baseline'!$D$1:$O$258,6,FALSE))))</f>
        <v/>
      </c>
      <c r="I57" s="520" t="str">
        <f>IF(E57="","",IF(ISNA(VLOOKUP($E57,'D-1 Off Site Habitat Baseline'!$D$1:$O$258,7,FALSE)),"",(VLOOKUP($E57,'D-1 Off Site Habitat Baseline'!$D$1:$O$258,7,FALSE))))</f>
        <v/>
      </c>
      <c r="J57" s="520" t="str">
        <f>IF(E57="","",IF(ISNA(VLOOKUP($E57,'D-1 Off Site Habitat Baseline'!$D$1:$O$258,8,FALSE)),"",(VLOOKUP($E57,'D-1 Off Site Habitat Baseline'!$D$1:$O$258,8,FALSE))))</f>
        <v/>
      </c>
      <c r="K57" s="520" t="str">
        <f>IF(E57="","",IF(ISNA(VLOOKUP($E57,'D-1 Off Site Habitat Baseline'!$D$1:$O$258,9,FALSE)),"",(VLOOKUP($E57,'D-1 Off Site Habitat Baseline'!$D$1:$O$258,9,FALSE))))</f>
        <v/>
      </c>
      <c r="L57" s="520" t="str">
        <f>IF(E57="","",IF(ISNA(VLOOKUP($E57,'D-1 Off Site Habitat Baseline'!$D$1:$O$258,11,FALSE)),"",(VLOOKUP($E57,'D-1 Off Site Habitat Baseline'!$D$1:$O$258,11,FALSE))))</f>
        <v/>
      </c>
      <c r="M57" s="520" t="str">
        <f>IF(E57="","",IF(ISNA(VLOOKUP($E57,'D-1 Off Site Habitat Baseline'!$D$1:$O$258,12,FALSE)),"",(VLOOKUP($E57,'D-1 Off Site Habitat Baseline'!$D$1:$O$258,12,FALSE))))</f>
        <v/>
      </c>
      <c r="N57" s="520" t="str">
        <f>IF(E57="","",IF(ISNA(VLOOKUP($E57,'D-1 Off Site Habitat Baseline'!$D$1:$X$258,14,FALSE)),"",(VLOOKUP($E57,'D-1 Off Site Habitat Baseline'!$D$1:$X$258,14,FALSE))))</f>
        <v/>
      </c>
      <c r="O57" s="524" t="str">
        <f>IF(E57="","",IF(ISNA(VLOOKUP($E57,'D-1 Off Site Habitat Baseline'!$D$1:$X$258,13,FALSE)),"",(VLOOKUP($E57,'D-1 Off Site Habitat Baseline'!$D$1:$X$258,13,FALSE))))</f>
        <v/>
      </c>
      <c r="P57" s="232" t="str">
        <f>IFERROR(INDEX('G-1 All Habitats'!$AG$3:$AG$15,MATCH(Q57,'G-1 All Habitats'!$AF$3:$AF$15,0)),"")</f>
        <v/>
      </c>
      <c r="Q57" s="228" t="str">
        <f t="shared" si="12"/>
        <v/>
      </c>
      <c r="R57" s="229" t="str">
        <f t="shared" si="13"/>
        <v/>
      </c>
      <c r="S57" s="233" t="str">
        <f>IFERROR(INDEX('G-1 All Habitats'!$B$3:$B$129,MATCH(R57,'G-1 All Habitats'!$A$3:$A$129,0)),"")</f>
        <v/>
      </c>
      <c r="T57" s="507" t="str">
        <f t="shared" si="5"/>
        <v/>
      </c>
      <c r="U57" s="524" t="str">
        <f t="shared" si="6"/>
        <v/>
      </c>
      <c r="V57" s="523" t="str">
        <f t="shared" si="2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203"/>
      <c r="Z57" s="524" t="str">
        <f>IFERROR(INDEX('G-8 Condition Look up'!$A$3:$H$130,MATCH(S57,'G-8 Condition Look up'!$A$3:$A$130,0),MATCH(Y57,'G-8 Condition Look up'!$A$3:$H$3,0)),"")</f>
        <v/>
      </c>
      <c r="AA57" s="145"/>
      <c r="AB57" s="54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7" t="str">
        <f t="shared" si="3"/>
        <v/>
      </c>
      <c r="AE57" s="203"/>
      <c r="AF57" s="203"/>
      <c r="AG57" s="520" t="str">
        <f t="shared" si="7"/>
        <v/>
      </c>
      <c r="AH57" s="544" t="str">
        <f t="shared" si="8"/>
        <v/>
      </c>
      <c r="AI57" s="525" t="str">
        <f>IF(AH57="Check Data ⚠","Check Data ⚠",IFERROR(VLOOKUP(AH57,'G-4 Temporal multipliers'!$A$4:$C$36,3,FALSE),""))</f>
        <v/>
      </c>
      <c r="AJ57" s="537" t="str">
        <f>IF(S57="","",VLOOKUP(S57,'G-3 Multipliers'!$A$2:$E$129,4,FALSE))</f>
        <v/>
      </c>
      <c r="AK57" s="520" t="str">
        <f t="shared" si="9"/>
        <v/>
      </c>
      <c r="AL57" s="520" t="str">
        <f t="shared" si="10"/>
        <v/>
      </c>
      <c r="AM57" s="524" t="str">
        <f>IFERROR(IF(F57="","",IF(AH57="Check Data ⚠","Check Data ⚠",VLOOKUP(AL57, 'G-3 Multipliers'!$P$2:$Q$6,2,FALSE))),"")</f>
        <v/>
      </c>
      <c r="AN57" s="197"/>
      <c r="AO57" s="540" t="str">
        <f>IF(AN57="","",IF(VLOOKUP(AN57,'G-3 Multipliers'!$S$3:$T$9,2,FALSE)=0,"Spatial Data Missing ⚠",VLOOKUP(AN57,'G-3 Multipliers'!$S$3:$T$9,2,FALSE)))</f>
        <v/>
      </c>
      <c r="AP57" s="513" t="str">
        <f t="shared" si="11"/>
        <v/>
      </c>
      <c r="AQ57" s="231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7" t="str">
        <f>'D-1 Off Site Habitat Baseline'!AL57</f>
        <v/>
      </c>
      <c r="F58" s="520" t="str">
        <f>IF(E58="","",IF(ISNA(VLOOKUP($E58,'D-1 Off Site Habitat Baseline'!$D$1:$O$258,4,FALSE)),"",(VLOOKUP($E58,'D-1 Off Site Habitat Baseline'!$D$1:$O$258,4,FALSE))))</f>
        <v/>
      </c>
      <c r="G58" s="520" t="str">
        <f>IF(E58="","",IF(ISNA(VLOOKUP($E58,'D-1 Off Site Habitat Baseline'!$D$1:$O$258,5,FALSE)),"",(VLOOKUP($E58,'D-1 Off Site Habitat Baseline'!$D$1:$O$258,5,FALSE))))</f>
        <v/>
      </c>
      <c r="H58" s="520" t="str">
        <f>IF(E58="","",IF(ISNA(VLOOKUP($E58,'D-1 Off Site Habitat Baseline'!$D$1:$O$258,6,FALSE)),"",(VLOOKUP($E58,'D-1 Off Site Habitat Baseline'!$D$1:$O$258,6,FALSE))))</f>
        <v/>
      </c>
      <c r="I58" s="520" t="str">
        <f>IF(E58="","",IF(ISNA(VLOOKUP($E58,'D-1 Off Site Habitat Baseline'!$D$1:$O$258,7,FALSE)),"",(VLOOKUP($E58,'D-1 Off Site Habitat Baseline'!$D$1:$O$258,7,FALSE))))</f>
        <v/>
      </c>
      <c r="J58" s="520" t="str">
        <f>IF(E58="","",IF(ISNA(VLOOKUP($E58,'D-1 Off Site Habitat Baseline'!$D$1:$O$258,8,FALSE)),"",(VLOOKUP($E58,'D-1 Off Site Habitat Baseline'!$D$1:$O$258,8,FALSE))))</f>
        <v/>
      </c>
      <c r="K58" s="520" t="str">
        <f>IF(E58="","",IF(ISNA(VLOOKUP($E58,'D-1 Off Site Habitat Baseline'!$D$1:$O$258,9,FALSE)),"",(VLOOKUP($E58,'D-1 Off Site Habitat Baseline'!$D$1:$O$258,9,FALSE))))</f>
        <v/>
      </c>
      <c r="L58" s="520" t="str">
        <f>IF(E58="","",IF(ISNA(VLOOKUP($E58,'D-1 Off Site Habitat Baseline'!$D$1:$O$258,11,FALSE)),"",(VLOOKUP($E58,'D-1 Off Site Habitat Baseline'!$D$1:$O$258,11,FALSE))))</f>
        <v/>
      </c>
      <c r="M58" s="520" t="str">
        <f>IF(E58="","",IF(ISNA(VLOOKUP($E58,'D-1 Off Site Habitat Baseline'!$D$1:$O$258,12,FALSE)),"",(VLOOKUP($E58,'D-1 Off Site Habitat Baseline'!$D$1:$O$258,12,FALSE))))</f>
        <v/>
      </c>
      <c r="N58" s="520" t="str">
        <f>IF(E58="","",IF(ISNA(VLOOKUP($E58,'D-1 Off Site Habitat Baseline'!$D$1:$X$258,14,FALSE)),"",(VLOOKUP($E58,'D-1 Off Site Habitat Baseline'!$D$1:$X$258,14,FALSE))))</f>
        <v/>
      </c>
      <c r="O58" s="524" t="str">
        <f>IF(E58="","",IF(ISNA(VLOOKUP($E58,'D-1 Off Site Habitat Baseline'!$D$1:$X$258,13,FALSE)),"",(VLOOKUP($E58,'D-1 Off Site Habitat Baseline'!$D$1:$X$258,13,FALSE))))</f>
        <v/>
      </c>
      <c r="P58" s="232" t="str">
        <f>IFERROR(INDEX('G-1 All Habitats'!$AG$3:$AG$15,MATCH(Q58,'G-1 All Habitats'!$AF$3:$AF$15,0)),"")</f>
        <v/>
      </c>
      <c r="Q58" s="228" t="str">
        <f t="shared" si="12"/>
        <v/>
      </c>
      <c r="R58" s="229" t="str">
        <f t="shared" si="13"/>
        <v/>
      </c>
      <c r="S58" s="233" t="str">
        <f>IFERROR(INDEX('G-1 All Habitats'!$B$3:$B$129,MATCH(R58,'G-1 All Habitats'!$A$3:$A$129,0)),"")</f>
        <v/>
      </c>
      <c r="T58" s="507" t="str">
        <f t="shared" si="5"/>
        <v/>
      </c>
      <c r="U58" s="524" t="str">
        <f t="shared" si="6"/>
        <v/>
      </c>
      <c r="V58" s="523" t="str">
        <f t="shared" si="2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203"/>
      <c r="Z58" s="524" t="str">
        <f>IFERROR(INDEX('G-8 Condition Look up'!$A$3:$H$130,MATCH(S58,'G-8 Condition Look up'!$A$3:$A$130,0),MATCH(Y58,'G-8 Condition Look up'!$A$3:$H$3,0)),"")</f>
        <v/>
      </c>
      <c r="AA58" s="145"/>
      <c r="AB58" s="54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7" t="str">
        <f t="shared" si="3"/>
        <v/>
      </c>
      <c r="AE58" s="203"/>
      <c r="AF58" s="203"/>
      <c r="AG58" s="520" t="str">
        <f t="shared" si="7"/>
        <v/>
      </c>
      <c r="AH58" s="544" t="str">
        <f t="shared" si="8"/>
        <v/>
      </c>
      <c r="AI58" s="525" t="str">
        <f>IF(AH58="Check Data ⚠","Check Data ⚠",IFERROR(VLOOKUP(AH58,'G-4 Temporal multipliers'!$A$4:$C$36,3,FALSE),""))</f>
        <v/>
      </c>
      <c r="AJ58" s="537" t="str">
        <f>IF(S58="","",VLOOKUP(S58,'G-3 Multipliers'!$A$2:$E$129,4,FALSE))</f>
        <v/>
      </c>
      <c r="AK58" s="520" t="str">
        <f t="shared" si="9"/>
        <v/>
      </c>
      <c r="AL58" s="520" t="str">
        <f t="shared" si="10"/>
        <v/>
      </c>
      <c r="AM58" s="524" t="str">
        <f>IFERROR(IF(F58="","",IF(AH58="Check Data ⚠","Check Data ⚠",VLOOKUP(AL58, 'G-3 Multipliers'!$P$2:$Q$6,2,FALSE))),"")</f>
        <v/>
      </c>
      <c r="AN58" s="197"/>
      <c r="AO58" s="540" t="str">
        <f>IF(AN58="","",IF(VLOOKUP(AN58,'G-3 Multipliers'!$S$3:$T$9,2,FALSE)=0,"Spatial Data Missing ⚠",VLOOKUP(AN58,'G-3 Multipliers'!$S$3:$T$9,2,FALSE)))</f>
        <v/>
      </c>
      <c r="AP58" s="513" t="str">
        <f t="shared" si="11"/>
        <v/>
      </c>
      <c r="AQ58" s="231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7" t="str">
        <f>'D-1 Off Site Habitat Baseline'!AL58</f>
        <v/>
      </c>
      <c r="F59" s="520" t="str">
        <f>IF(E59="","",IF(ISNA(VLOOKUP($E59,'D-1 Off Site Habitat Baseline'!$D$1:$O$258,4,FALSE)),"",(VLOOKUP($E59,'D-1 Off Site Habitat Baseline'!$D$1:$O$258,4,FALSE))))</f>
        <v/>
      </c>
      <c r="G59" s="520" t="str">
        <f>IF(E59="","",IF(ISNA(VLOOKUP($E59,'D-1 Off Site Habitat Baseline'!$D$1:$O$258,5,FALSE)),"",(VLOOKUP($E59,'D-1 Off Site Habitat Baseline'!$D$1:$O$258,5,FALSE))))</f>
        <v/>
      </c>
      <c r="H59" s="520" t="str">
        <f>IF(E59="","",IF(ISNA(VLOOKUP($E59,'D-1 Off Site Habitat Baseline'!$D$1:$O$258,6,FALSE)),"",(VLOOKUP($E59,'D-1 Off Site Habitat Baseline'!$D$1:$O$258,6,FALSE))))</f>
        <v/>
      </c>
      <c r="I59" s="520" t="str">
        <f>IF(E59="","",IF(ISNA(VLOOKUP($E59,'D-1 Off Site Habitat Baseline'!$D$1:$O$258,7,FALSE)),"",(VLOOKUP($E59,'D-1 Off Site Habitat Baseline'!$D$1:$O$258,7,FALSE))))</f>
        <v/>
      </c>
      <c r="J59" s="520" t="str">
        <f>IF(E59="","",IF(ISNA(VLOOKUP($E59,'D-1 Off Site Habitat Baseline'!$D$1:$O$258,8,FALSE)),"",(VLOOKUP($E59,'D-1 Off Site Habitat Baseline'!$D$1:$O$258,8,FALSE))))</f>
        <v/>
      </c>
      <c r="K59" s="520" t="str">
        <f>IF(E59="","",IF(ISNA(VLOOKUP($E59,'D-1 Off Site Habitat Baseline'!$D$1:$O$258,9,FALSE)),"",(VLOOKUP($E59,'D-1 Off Site Habitat Baseline'!$D$1:$O$258,9,FALSE))))</f>
        <v/>
      </c>
      <c r="L59" s="520" t="str">
        <f>IF(E59="","",IF(ISNA(VLOOKUP($E59,'D-1 Off Site Habitat Baseline'!$D$1:$O$258,11,FALSE)),"",(VLOOKUP($E59,'D-1 Off Site Habitat Baseline'!$D$1:$O$258,11,FALSE))))</f>
        <v/>
      </c>
      <c r="M59" s="520" t="str">
        <f>IF(E59="","",IF(ISNA(VLOOKUP($E59,'D-1 Off Site Habitat Baseline'!$D$1:$O$258,12,FALSE)),"",(VLOOKUP($E59,'D-1 Off Site Habitat Baseline'!$D$1:$O$258,12,FALSE))))</f>
        <v/>
      </c>
      <c r="N59" s="520" t="str">
        <f>IF(E59="","",IF(ISNA(VLOOKUP($E59,'D-1 Off Site Habitat Baseline'!$D$1:$X$258,14,FALSE)),"",(VLOOKUP($E59,'D-1 Off Site Habitat Baseline'!$D$1:$X$258,14,FALSE))))</f>
        <v/>
      </c>
      <c r="O59" s="524" t="str">
        <f>IF(E59="","",IF(ISNA(VLOOKUP($E59,'D-1 Off Site Habitat Baseline'!$D$1:$X$258,13,FALSE)),"",(VLOOKUP($E59,'D-1 Off Site Habitat Baseline'!$D$1:$X$258,13,FALSE))))</f>
        <v/>
      </c>
      <c r="P59" s="232" t="str">
        <f>IFERROR(INDEX('G-1 All Habitats'!$AG$3:$AG$15,MATCH(Q59,'G-1 All Habitats'!$AF$3:$AF$15,0)),"")</f>
        <v/>
      </c>
      <c r="Q59" s="228" t="str">
        <f t="shared" si="12"/>
        <v/>
      </c>
      <c r="R59" s="229" t="str">
        <f t="shared" si="13"/>
        <v/>
      </c>
      <c r="S59" s="233" t="str">
        <f>IFERROR(INDEX('G-1 All Habitats'!$B$3:$B$129,MATCH(R59,'G-1 All Habitats'!$A$3:$A$129,0)),"")</f>
        <v/>
      </c>
      <c r="T59" s="507" t="str">
        <f t="shared" si="5"/>
        <v/>
      </c>
      <c r="U59" s="524" t="str">
        <f t="shared" si="6"/>
        <v/>
      </c>
      <c r="V59" s="523" t="str">
        <f t="shared" si="2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203"/>
      <c r="Z59" s="524" t="str">
        <f>IFERROR(INDEX('G-8 Condition Look up'!$A$3:$H$130,MATCH(S59,'G-8 Condition Look up'!$A$3:$A$130,0),MATCH(Y59,'G-8 Condition Look up'!$A$3:$H$3,0)),"")</f>
        <v/>
      </c>
      <c r="AA59" s="145"/>
      <c r="AB59" s="54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7" t="str">
        <f t="shared" si="3"/>
        <v/>
      </c>
      <c r="AE59" s="203"/>
      <c r="AF59" s="203"/>
      <c r="AG59" s="520" t="str">
        <f t="shared" si="7"/>
        <v/>
      </c>
      <c r="AH59" s="544" t="str">
        <f t="shared" si="8"/>
        <v/>
      </c>
      <c r="AI59" s="525" t="str">
        <f>IF(AH59="Check Data ⚠","Check Data ⚠",IFERROR(VLOOKUP(AH59,'G-4 Temporal multipliers'!$A$4:$C$36,3,FALSE),""))</f>
        <v/>
      </c>
      <c r="AJ59" s="537" t="str">
        <f>IF(S59="","",VLOOKUP(S59,'G-3 Multipliers'!$A$2:$E$129,4,FALSE))</f>
        <v/>
      </c>
      <c r="AK59" s="520" t="str">
        <f t="shared" si="9"/>
        <v/>
      </c>
      <c r="AL59" s="520" t="str">
        <f t="shared" si="10"/>
        <v/>
      </c>
      <c r="AM59" s="524" t="str">
        <f>IFERROR(IF(F59="","",IF(AH59="Check Data ⚠","Check Data ⚠",VLOOKUP(AL59, 'G-3 Multipliers'!$P$2:$Q$6,2,FALSE))),"")</f>
        <v/>
      </c>
      <c r="AN59" s="197"/>
      <c r="AO59" s="540" t="str">
        <f>IF(AN59="","",IF(VLOOKUP(AN59,'G-3 Multipliers'!$S$3:$T$9,2,FALSE)=0,"Spatial Data Missing ⚠",VLOOKUP(AN59,'G-3 Multipliers'!$S$3:$T$9,2,FALSE)))</f>
        <v/>
      </c>
      <c r="AP59" s="513" t="str">
        <f t="shared" si="11"/>
        <v/>
      </c>
      <c r="AQ59" s="231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7" t="str">
        <f>'D-1 Off Site Habitat Baseline'!AL59</f>
        <v/>
      </c>
      <c r="F60" s="520" t="str">
        <f>IF(E60="","",IF(ISNA(VLOOKUP($E60,'D-1 Off Site Habitat Baseline'!$D$1:$O$258,4,FALSE)),"",(VLOOKUP($E60,'D-1 Off Site Habitat Baseline'!$D$1:$O$258,4,FALSE))))</f>
        <v/>
      </c>
      <c r="G60" s="520" t="str">
        <f>IF(E60="","",IF(ISNA(VLOOKUP($E60,'D-1 Off Site Habitat Baseline'!$D$1:$O$258,5,FALSE)),"",(VLOOKUP($E60,'D-1 Off Site Habitat Baseline'!$D$1:$O$258,5,FALSE))))</f>
        <v/>
      </c>
      <c r="H60" s="520" t="str">
        <f>IF(E60="","",IF(ISNA(VLOOKUP($E60,'D-1 Off Site Habitat Baseline'!$D$1:$O$258,6,FALSE)),"",(VLOOKUP($E60,'D-1 Off Site Habitat Baseline'!$D$1:$O$258,6,FALSE))))</f>
        <v/>
      </c>
      <c r="I60" s="520" t="str">
        <f>IF(E60="","",IF(ISNA(VLOOKUP($E60,'D-1 Off Site Habitat Baseline'!$D$1:$O$258,7,FALSE)),"",(VLOOKUP($E60,'D-1 Off Site Habitat Baseline'!$D$1:$O$258,7,FALSE))))</f>
        <v/>
      </c>
      <c r="J60" s="520" t="str">
        <f>IF(E60="","",IF(ISNA(VLOOKUP($E60,'D-1 Off Site Habitat Baseline'!$D$1:$O$258,8,FALSE)),"",(VLOOKUP($E60,'D-1 Off Site Habitat Baseline'!$D$1:$O$258,8,FALSE))))</f>
        <v/>
      </c>
      <c r="K60" s="520" t="str">
        <f>IF(E60="","",IF(ISNA(VLOOKUP($E60,'D-1 Off Site Habitat Baseline'!$D$1:$O$258,9,FALSE)),"",(VLOOKUP($E60,'D-1 Off Site Habitat Baseline'!$D$1:$O$258,9,FALSE))))</f>
        <v/>
      </c>
      <c r="L60" s="520" t="str">
        <f>IF(E60="","",IF(ISNA(VLOOKUP($E60,'D-1 Off Site Habitat Baseline'!$D$1:$O$258,11,FALSE)),"",(VLOOKUP($E60,'D-1 Off Site Habitat Baseline'!$D$1:$O$258,11,FALSE))))</f>
        <v/>
      </c>
      <c r="M60" s="520" t="str">
        <f>IF(E60="","",IF(ISNA(VLOOKUP($E60,'D-1 Off Site Habitat Baseline'!$D$1:$O$258,12,FALSE)),"",(VLOOKUP($E60,'D-1 Off Site Habitat Baseline'!$D$1:$O$258,12,FALSE))))</f>
        <v/>
      </c>
      <c r="N60" s="520" t="str">
        <f>IF(E60="","",IF(ISNA(VLOOKUP($E60,'D-1 Off Site Habitat Baseline'!$D$1:$X$258,14,FALSE)),"",(VLOOKUP($E60,'D-1 Off Site Habitat Baseline'!$D$1:$X$258,14,FALSE))))</f>
        <v/>
      </c>
      <c r="O60" s="524" t="str">
        <f>IF(E60="","",IF(ISNA(VLOOKUP($E60,'D-1 Off Site Habitat Baseline'!$D$1:$X$258,13,FALSE)),"",(VLOOKUP($E60,'D-1 Off Site Habitat Baseline'!$D$1:$X$258,13,FALSE))))</f>
        <v/>
      </c>
      <c r="P60" s="232" t="str">
        <f>IFERROR(INDEX('G-1 All Habitats'!$AG$3:$AG$15,MATCH(Q60,'G-1 All Habitats'!$AF$3:$AF$15,0)),"")</f>
        <v/>
      </c>
      <c r="Q60" s="228" t="str">
        <f t="shared" si="12"/>
        <v/>
      </c>
      <c r="R60" s="229" t="str">
        <f t="shared" si="13"/>
        <v/>
      </c>
      <c r="S60" s="233" t="str">
        <f>IFERROR(INDEX('G-1 All Habitats'!$B$3:$B$129,MATCH(R60,'G-1 All Habitats'!$A$3:$A$129,0)),"")</f>
        <v/>
      </c>
      <c r="T60" s="507" t="str">
        <f t="shared" si="5"/>
        <v/>
      </c>
      <c r="U60" s="524" t="str">
        <f t="shared" si="6"/>
        <v/>
      </c>
      <c r="V60" s="523" t="str">
        <f t="shared" si="2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203"/>
      <c r="Z60" s="524" t="str">
        <f>IFERROR(INDEX('G-8 Condition Look up'!$A$3:$H$130,MATCH(S60,'G-8 Condition Look up'!$A$3:$A$130,0),MATCH(Y60,'G-8 Condition Look up'!$A$3:$H$3,0)),"")</f>
        <v/>
      </c>
      <c r="AA60" s="145"/>
      <c r="AB60" s="54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7" t="str">
        <f t="shared" si="3"/>
        <v/>
      </c>
      <c r="AE60" s="203"/>
      <c r="AF60" s="203"/>
      <c r="AG60" s="520" t="str">
        <f t="shared" si="7"/>
        <v/>
      </c>
      <c r="AH60" s="544" t="str">
        <f t="shared" si="8"/>
        <v/>
      </c>
      <c r="AI60" s="525" t="str">
        <f>IF(AH60="Check Data ⚠","Check Data ⚠",IFERROR(VLOOKUP(AH60,'G-4 Temporal multipliers'!$A$4:$C$36,3,FALSE),""))</f>
        <v/>
      </c>
      <c r="AJ60" s="537" t="str">
        <f>IF(S60="","",VLOOKUP(S60,'G-3 Multipliers'!$A$2:$E$129,4,FALSE))</f>
        <v/>
      </c>
      <c r="AK60" s="520" t="str">
        <f t="shared" si="9"/>
        <v/>
      </c>
      <c r="AL60" s="520" t="str">
        <f t="shared" si="10"/>
        <v/>
      </c>
      <c r="AM60" s="524" t="str">
        <f>IFERROR(IF(F60="","",IF(AH60="Check Data ⚠","Check Data ⚠",VLOOKUP(AL60, 'G-3 Multipliers'!$P$2:$Q$6,2,FALSE))),"")</f>
        <v/>
      </c>
      <c r="AN60" s="197"/>
      <c r="AO60" s="540" t="str">
        <f>IF(AN60="","",IF(VLOOKUP(AN60,'G-3 Multipliers'!$S$3:$T$9,2,FALSE)=0,"Spatial Data Missing ⚠",VLOOKUP(AN60,'G-3 Multipliers'!$S$3:$T$9,2,FALSE)))</f>
        <v/>
      </c>
      <c r="AP60" s="513" t="str">
        <f t="shared" si="11"/>
        <v/>
      </c>
      <c r="AQ60" s="231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7" t="str">
        <f>'D-1 Off Site Habitat Baseline'!AL60</f>
        <v/>
      </c>
      <c r="F61" s="520" t="str">
        <f>IF(E61="","",IF(ISNA(VLOOKUP($E61,'D-1 Off Site Habitat Baseline'!$D$1:$O$258,4,FALSE)),"",(VLOOKUP($E61,'D-1 Off Site Habitat Baseline'!$D$1:$O$258,4,FALSE))))</f>
        <v/>
      </c>
      <c r="G61" s="520" t="str">
        <f>IF(E61="","",IF(ISNA(VLOOKUP($E61,'D-1 Off Site Habitat Baseline'!$D$1:$O$258,5,FALSE)),"",(VLOOKUP($E61,'D-1 Off Site Habitat Baseline'!$D$1:$O$258,5,FALSE))))</f>
        <v/>
      </c>
      <c r="H61" s="520" t="str">
        <f>IF(E61="","",IF(ISNA(VLOOKUP($E61,'D-1 Off Site Habitat Baseline'!$D$1:$O$258,6,FALSE)),"",(VLOOKUP($E61,'D-1 Off Site Habitat Baseline'!$D$1:$O$258,6,FALSE))))</f>
        <v/>
      </c>
      <c r="I61" s="520" t="str">
        <f>IF(E61="","",IF(ISNA(VLOOKUP($E61,'D-1 Off Site Habitat Baseline'!$D$1:$O$258,7,FALSE)),"",(VLOOKUP($E61,'D-1 Off Site Habitat Baseline'!$D$1:$O$258,7,FALSE))))</f>
        <v/>
      </c>
      <c r="J61" s="520" t="str">
        <f>IF(E61="","",IF(ISNA(VLOOKUP($E61,'D-1 Off Site Habitat Baseline'!$D$1:$O$258,8,FALSE)),"",(VLOOKUP($E61,'D-1 Off Site Habitat Baseline'!$D$1:$O$258,8,FALSE))))</f>
        <v/>
      </c>
      <c r="K61" s="520" t="str">
        <f>IF(E61="","",IF(ISNA(VLOOKUP($E61,'D-1 Off Site Habitat Baseline'!$D$1:$O$258,9,FALSE)),"",(VLOOKUP($E61,'D-1 Off Site Habitat Baseline'!$D$1:$O$258,9,FALSE))))</f>
        <v/>
      </c>
      <c r="L61" s="520" t="str">
        <f>IF(E61="","",IF(ISNA(VLOOKUP($E61,'D-1 Off Site Habitat Baseline'!$D$1:$O$258,11,FALSE)),"",(VLOOKUP($E61,'D-1 Off Site Habitat Baseline'!$D$1:$O$258,11,FALSE))))</f>
        <v/>
      </c>
      <c r="M61" s="520" t="str">
        <f>IF(E61="","",IF(ISNA(VLOOKUP($E61,'D-1 Off Site Habitat Baseline'!$D$1:$O$258,12,FALSE)),"",(VLOOKUP($E61,'D-1 Off Site Habitat Baseline'!$D$1:$O$258,12,FALSE))))</f>
        <v/>
      </c>
      <c r="N61" s="520" t="str">
        <f>IF(E61="","",IF(ISNA(VLOOKUP($E61,'D-1 Off Site Habitat Baseline'!$D$1:$X$258,14,FALSE)),"",(VLOOKUP($E61,'D-1 Off Site Habitat Baseline'!$D$1:$X$258,14,FALSE))))</f>
        <v/>
      </c>
      <c r="O61" s="524" t="str">
        <f>IF(E61="","",IF(ISNA(VLOOKUP($E61,'D-1 Off Site Habitat Baseline'!$D$1:$X$258,13,FALSE)),"",(VLOOKUP($E61,'D-1 Off Site Habitat Baseline'!$D$1:$X$258,13,FALSE))))</f>
        <v/>
      </c>
      <c r="P61" s="232" t="str">
        <f>IFERROR(INDEX('G-1 All Habitats'!$AG$3:$AG$15,MATCH(Q61,'G-1 All Habitats'!$AF$3:$AF$15,0)),"")</f>
        <v/>
      </c>
      <c r="Q61" s="228" t="str">
        <f t="shared" si="12"/>
        <v/>
      </c>
      <c r="R61" s="229" t="str">
        <f t="shared" si="13"/>
        <v/>
      </c>
      <c r="S61" s="233" t="str">
        <f>IFERROR(INDEX('G-1 All Habitats'!$B$3:$B$129,MATCH(R61,'G-1 All Habitats'!$A$3:$A$129,0)),"")</f>
        <v/>
      </c>
      <c r="T61" s="507" t="str">
        <f t="shared" si="5"/>
        <v/>
      </c>
      <c r="U61" s="524" t="str">
        <f t="shared" si="6"/>
        <v/>
      </c>
      <c r="V61" s="523" t="str">
        <f t="shared" si="2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203"/>
      <c r="Z61" s="524" t="str">
        <f>IFERROR(INDEX('G-8 Condition Look up'!$A$3:$H$130,MATCH(S61,'G-8 Condition Look up'!$A$3:$A$130,0),MATCH(Y61,'G-8 Condition Look up'!$A$3:$H$3,0)),"")</f>
        <v/>
      </c>
      <c r="AA61" s="145"/>
      <c r="AB61" s="54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7" t="str">
        <f t="shared" si="3"/>
        <v/>
      </c>
      <c r="AE61" s="203"/>
      <c r="AF61" s="203"/>
      <c r="AG61" s="520" t="str">
        <f t="shared" si="7"/>
        <v/>
      </c>
      <c r="AH61" s="544" t="str">
        <f t="shared" si="8"/>
        <v/>
      </c>
      <c r="AI61" s="525" t="str">
        <f>IF(AH61="Check Data ⚠","Check Data ⚠",IFERROR(VLOOKUP(AH61,'G-4 Temporal multipliers'!$A$4:$C$36,3,FALSE),""))</f>
        <v/>
      </c>
      <c r="AJ61" s="537" t="str">
        <f>IF(S61="","",VLOOKUP(S61,'G-3 Multipliers'!$A$2:$E$129,4,FALSE))</f>
        <v/>
      </c>
      <c r="AK61" s="520" t="str">
        <f t="shared" si="9"/>
        <v/>
      </c>
      <c r="AL61" s="520" t="str">
        <f t="shared" si="10"/>
        <v/>
      </c>
      <c r="AM61" s="524" t="str">
        <f>IFERROR(IF(F61="","",IF(AH61="Check Data ⚠","Check Data ⚠",VLOOKUP(AL61, 'G-3 Multipliers'!$P$2:$Q$6,2,FALSE))),"")</f>
        <v/>
      </c>
      <c r="AN61" s="197"/>
      <c r="AO61" s="540" t="str">
        <f>IF(AN61="","",IF(VLOOKUP(AN61,'G-3 Multipliers'!$S$3:$T$9,2,FALSE)=0,"Spatial Data Missing ⚠",VLOOKUP(AN61,'G-3 Multipliers'!$S$3:$T$9,2,FALSE)))</f>
        <v/>
      </c>
      <c r="AP61" s="513" t="str">
        <f t="shared" si="11"/>
        <v/>
      </c>
      <c r="AQ61" s="231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7" t="str">
        <f>'D-1 Off Site Habitat Baseline'!AL61</f>
        <v/>
      </c>
      <c r="F62" s="520" t="str">
        <f>IF(E62="","",IF(ISNA(VLOOKUP($E62,'D-1 Off Site Habitat Baseline'!$D$1:$O$258,4,FALSE)),"",(VLOOKUP($E62,'D-1 Off Site Habitat Baseline'!$D$1:$O$258,4,FALSE))))</f>
        <v/>
      </c>
      <c r="G62" s="520" t="str">
        <f>IF(E62="","",IF(ISNA(VLOOKUP($E62,'D-1 Off Site Habitat Baseline'!$D$1:$O$258,5,FALSE)),"",(VLOOKUP($E62,'D-1 Off Site Habitat Baseline'!$D$1:$O$258,5,FALSE))))</f>
        <v/>
      </c>
      <c r="H62" s="520" t="str">
        <f>IF(E62="","",IF(ISNA(VLOOKUP($E62,'D-1 Off Site Habitat Baseline'!$D$1:$O$258,6,FALSE)),"",(VLOOKUP($E62,'D-1 Off Site Habitat Baseline'!$D$1:$O$258,6,FALSE))))</f>
        <v/>
      </c>
      <c r="I62" s="520" t="str">
        <f>IF(E62="","",IF(ISNA(VLOOKUP($E62,'D-1 Off Site Habitat Baseline'!$D$1:$O$258,7,FALSE)),"",(VLOOKUP($E62,'D-1 Off Site Habitat Baseline'!$D$1:$O$258,7,FALSE))))</f>
        <v/>
      </c>
      <c r="J62" s="520" t="str">
        <f>IF(E62="","",IF(ISNA(VLOOKUP($E62,'D-1 Off Site Habitat Baseline'!$D$1:$O$258,8,FALSE)),"",(VLOOKUP($E62,'D-1 Off Site Habitat Baseline'!$D$1:$O$258,8,FALSE))))</f>
        <v/>
      </c>
      <c r="K62" s="520" t="str">
        <f>IF(E62="","",IF(ISNA(VLOOKUP($E62,'D-1 Off Site Habitat Baseline'!$D$1:$O$258,9,FALSE)),"",(VLOOKUP($E62,'D-1 Off Site Habitat Baseline'!$D$1:$O$258,9,FALSE))))</f>
        <v/>
      </c>
      <c r="L62" s="520" t="str">
        <f>IF(E62="","",IF(ISNA(VLOOKUP($E62,'D-1 Off Site Habitat Baseline'!$D$1:$O$258,11,FALSE)),"",(VLOOKUP($E62,'D-1 Off Site Habitat Baseline'!$D$1:$O$258,11,FALSE))))</f>
        <v/>
      </c>
      <c r="M62" s="520" t="str">
        <f>IF(E62="","",IF(ISNA(VLOOKUP($E62,'D-1 Off Site Habitat Baseline'!$D$1:$O$258,12,FALSE)),"",(VLOOKUP($E62,'D-1 Off Site Habitat Baseline'!$D$1:$O$258,12,FALSE))))</f>
        <v/>
      </c>
      <c r="N62" s="520" t="str">
        <f>IF(E62="","",IF(ISNA(VLOOKUP($E62,'D-1 Off Site Habitat Baseline'!$D$1:$X$258,14,FALSE)),"",(VLOOKUP($E62,'D-1 Off Site Habitat Baseline'!$D$1:$X$258,14,FALSE))))</f>
        <v/>
      </c>
      <c r="O62" s="524" t="str">
        <f>IF(E62="","",IF(ISNA(VLOOKUP($E62,'D-1 Off Site Habitat Baseline'!$D$1:$X$258,13,FALSE)),"",(VLOOKUP($E62,'D-1 Off Site Habitat Baseline'!$D$1:$X$258,13,FALSE))))</f>
        <v/>
      </c>
      <c r="P62" s="232" t="str">
        <f>IFERROR(INDEX('G-1 All Habitats'!$AG$3:$AG$15,MATCH(Q62,'G-1 All Habitats'!$AF$3:$AF$15,0)),"")</f>
        <v/>
      </c>
      <c r="Q62" s="228" t="str">
        <f t="shared" si="12"/>
        <v/>
      </c>
      <c r="R62" s="229" t="str">
        <f t="shared" si="13"/>
        <v/>
      </c>
      <c r="S62" s="233" t="str">
        <f>IFERROR(INDEX('G-1 All Habitats'!$B$3:$B$129,MATCH(R62,'G-1 All Habitats'!$A$3:$A$129,0)),"")</f>
        <v/>
      </c>
      <c r="T62" s="507" t="str">
        <f t="shared" si="5"/>
        <v/>
      </c>
      <c r="U62" s="524" t="str">
        <f t="shared" si="6"/>
        <v/>
      </c>
      <c r="V62" s="523" t="str">
        <f t="shared" si="2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203"/>
      <c r="Z62" s="524" t="str">
        <f>IFERROR(INDEX('G-8 Condition Look up'!$A$3:$H$130,MATCH(S62,'G-8 Condition Look up'!$A$3:$A$130,0),MATCH(Y62,'G-8 Condition Look up'!$A$3:$H$3,0)),"")</f>
        <v/>
      </c>
      <c r="AA62" s="145"/>
      <c r="AB62" s="54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7" t="str">
        <f t="shared" si="3"/>
        <v/>
      </c>
      <c r="AE62" s="203"/>
      <c r="AF62" s="203"/>
      <c r="AG62" s="520" t="str">
        <f t="shared" si="7"/>
        <v/>
      </c>
      <c r="AH62" s="544" t="str">
        <f t="shared" si="8"/>
        <v/>
      </c>
      <c r="AI62" s="525" t="str">
        <f>IF(AH62="Check Data ⚠","Check Data ⚠",IFERROR(VLOOKUP(AH62,'G-4 Temporal multipliers'!$A$4:$C$36,3,FALSE),""))</f>
        <v/>
      </c>
      <c r="AJ62" s="537" t="str">
        <f>IF(S62="","",VLOOKUP(S62,'G-3 Multipliers'!$A$2:$E$129,4,FALSE))</f>
        <v/>
      </c>
      <c r="AK62" s="520" t="str">
        <f t="shared" si="9"/>
        <v/>
      </c>
      <c r="AL62" s="520" t="str">
        <f t="shared" si="10"/>
        <v/>
      </c>
      <c r="AM62" s="524" t="str">
        <f>IFERROR(IF(F62="","",IF(AH62="Check Data ⚠","Check Data ⚠",VLOOKUP(AL62, 'G-3 Multipliers'!$P$2:$Q$6,2,FALSE))),"")</f>
        <v/>
      </c>
      <c r="AN62" s="197"/>
      <c r="AO62" s="540" t="str">
        <f>IF(AN62="","",IF(VLOOKUP(AN62,'G-3 Multipliers'!$S$3:$T$9,2,FALSE)=0,"Spatial Data Missing ⚠",VLOOKUP(AN62,'G-3 Multipliers'!$S$3:$T$9,2,FALSE)))</f>
        <v/>
      </c>
      <c r="AP62" s="513" t="str">
        <f t="shared" si="11"/>
        <v/>
      </c>
      <c r="AQ62" s="231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7" t="str">
        <f>'D-1 Off Site Habitat Baseline'!AL62</f>
        <v/>
      </c>
      <c r="F63" s="520" t="str">
        <f>IF(E63="","",IF(ISNA(VLOOKUP($E63,'D-1 Off Site Habitat Baseline'!$D$1:$O$258,4,FALSE)),"",(VLOOKUP($E63,'D-1 Off Site Habitat Baseline'!$D$1:$O$258,4,FALSE))))</f>
        <v/>
      </c>
      <c r="G63" s="520" t="str">
        <f>IF(E63="","",IF(ISNA(VLOOKUP($E63,'D-1 Off Site Habitat Baseline'!$D$1:$O$258,5,FALSE)),"",(VLOOKUP($E63,'D-1 Off Site Habitat Baseline'!$D$1:$O$258,5,FALSE))))</f>
        <v/>
      </c>
      <c r="H63" s="520" t="str">
        <f>IF(E63="","",IF(ISNA(VLOOKUP($E63,'D-1 Off Site Habitat Baseline'!$D$1:$O$258,6,FALSE)),"",(VLOOKUP($E63,'D-1 Off Site Habitat Baseline'!$D$1:$O$258,6,FALSE))))</f>
        <v/>
      </c>
      <c r="I63" s="520" t="str">
        <f>IF(E63="","",IF(ISNA(VLOOKUP($E63,'D-1 Off Site Habitat Baseline'!$D$1:$O$258,7,FALSE)),"",(VLOOKUP($E63,'D-1 Off Site Habitat Baseline'!$D$1:$O$258,7,FALSE))))</f>
        <v/>
      </c>
      <c r="J63" s="520" t="str">
        <f>IF(E63="","",IF(ISNA(VLOOKUP($E63,'D-1 Off Site Habitat Baseline'!$D$1:$O$258,8,FALSE)),"",(VLOOKUP($E63,'D-1 Off Site Habitat Baseline'!$D$1:$O$258,8,FALSE))))</f>
        <v/>
      </c>
      <c r="K63" s="520" t="str">
        <f>IF(E63="","",IF(ISNA(VLOOKUP($E63,'D-1 Off Site Habitat Baseline'!$D$1:$O$258,9,FALSE)),"",(VLOOKUP($E63,'D-1 Off Site Habitat Baseline'!$D$1:$O$258,9,FALSE))))</f>
        <v/>
      </c>
      <c r="L63" s="520" t="str">
        <f>IF(E63="","",IF(ISNA(VLOOKUP($E63,'D-1 Off Site Habitat Baseline'!$D$1:$O$258,11,FALSE)),"",(VLOOKUP($E63,'D-1 Off Site Habitat Baseline'!$D$1:$O$258,11,FALSE))))</f>
        <v/>
      </c>
      <c r="M63" s="520" t="str">
        <f>IF(E63="","",IF(ISNA(VLOOKUP($E63,'D-1 Off Site Habitat Baseline'!$D$1:$O$258,12,FALSE)),"",(VLOOKUP($E63,'D-1 Off Site Habitat Baseline'!$D$1:$O$258,12,FALSE))))</f>
        <v/>
      </c>
      <c r="N63" s="520" t="str">
        <f>IF(E63="","",IF(ISNA(VLOOKUP($E63,'D-1 Off Site Habitat Baseline'!$D$1:$X$258,14,FALSE)),"",(VLOOKUP($E63,'D-1 Off Site Habitat Baseline'!$D$1:$X$258,14,FALSE))))</f>
        <v/>
      </c>
      <c r="O63" s="524" t="str">
        <f>IF(E63="","",IF(ISNA(VLOOKUP($E63,'D-1 Off Site Habitat Baseline'!$D$1:$X$258,13,FALSE)),"",(VLOOKUP($E63,'D-1 Off Site Habitat Baseline'!$D$1:$X$258,13,FALSE))))</f>
        <v/>
      </c>
      <c r="P63" s="232" t="str">
        <f>IFERROR(INDEX('G-1 All Habitats'!$AG$3:$AG$15,MATCH(Q63,'G-1 All Habitats'!$AF$3:$AF$15,0)),"")</f>
        <v/>
      </c>
      <c r="Q63" s="228" t="str">
        <f t="shared" si="12"/>
        <v/>
      </c>
      <c r="R63" s="229" t="str">
        <f t="shared" si="13"/>
        <v/>
      </c>
      <c r="S63" s="233" t="str">
        <f>IFERROR(INDEX('G-1 All Habitats'!$B$3:$B$129,MATCH(R63,'G-1 All Habitats'!$A$3:$A$129,0)),"")</f>
        <v/>
      </c>
      <c r="T63" s="507" t="str">
        <f t="shared" si="5"/>
        <v/>
      </c>
      <c r="U63" s="524" t="str">
        <f t="shared" si="6"/>
        <v/>
      </c>
      <c r="V63" s="523" t="str">
        <f t="shared" si="2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203"/>
      <c r="Z63" s="524" t="str">
        <f>IFERROR(INDEX('G-8 Condition Look up'!$A$3:$H$130,MATCH(S63,'G-8 Condition Look up'!$A$3:$A$130,0),MATCH(Y63,'G-8 Condition Look up'!$A$3:$H$3,0)),"")</f>
        <v/>
      </c>
      <c r="AA63" s="145"/>
      <c r="AB63" s="54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7" t="str">
        <f t="shared" si="3"/>
        <v/>
      </c>
      <c r="AE63" s="203"/>
      <c r="AF63" s="203"/>
      <c r="AG63" s="520" t="str">
        <f t="shared" si="7"/>
        <v/>
      </c>
      <c r="AH63" s="544" t="str">
        <f t="shared" si="8"/>
        <v/>
      </c>
      <c r="AI63" s="525" t="str">
        <f>IF(AH63="Check Data ⚠","Check Data ⚠",IFERROR(VLOOKUP(AH63,'G-4 Temporal multipliers'!$A$4:$C$36,3,FALSE),""))</f>
        <v/>
      </c>
      <c r="AJ63" s="537" t="str">
        <f>IF(S63="","",VLOOKUP(S63,'G-3 Multipliers'!$A$2:$E$129,4,FALSE))</f>
        <v/>
      </c>
      <c r="AK63" s="520" t="str">
        <f t="shared" si="9"/>
        <v/>
      </c>
      <c r="AL63" s="520" t="str">
        <f t="shared" si="10"/>
        <v/>
      </c>
      <c r="AM63" s="524" t="str">
        <f>IFERROR(IF(F63="","",IF(AH63="Check Data ⚠","Check Data ⚠",VLOOKUP(AL63, 'G-3 Multipliers'!$P$2:$Q$6,2,FALSE))),"")</f>
        <v/>
      </c>
      <c r="AN63" s="197"/>
      <c r="AO63" s="540" t="str">
        <f>IF(AN63="","",IF(VLOOKUP(AN63,'G-3 Multipliers'!$S$3:$T$9,2,FALSE)=0,"Spatial Data Missing ⚠",VLOOKUP(AN63,'G-3 Multipliers'!$S$3:$T$9,2,FALSE)))</f>
        <v/>
      </c>
      <c r="AP63" s="513" t="str">
        <f t="shared" si="11"/>
        <v/>
      </c>
      <c r="AQ63" s="231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7" t="str">
        <f>'D-1 Off Site Habitat Baseline'!AL63</f>
        <v/>
      </c>
      <c r="F64" s="520" t="str">
        <f>IF(E64="","",IF(ISNA(VLOOKUP($E64,'D-1 Off Site Habitat Baseline'!$D$1:$O$258,4,FALSE)),"",(VLOOKUP($E64,'D-1 Off Site Habitat Baseline'!$D$1:$O$258,4,FALSE))))</f>
        <v/>
      </c>
      <c r="G64" s="520" t="str">
        <f>IF(E64="","",IF(ISNA(VLOOKUP($E64,'D-1 Off Site Habitat Baseline'!$D$1:$O$258,5,FALSE)),"",(VLOOKUP($E64,'D-1 Off Site Habitat Baseline'!$D$1:$O$258,5,FALSE))))</f>
        <v/>
      </c>
      <c r="H64" s="520" t="str">
        <f>IF(E64="","",IF(ISNA(VLOOKUP($E64,'D-1 Off Site Habitat Baseline'!$D$1:$O$258,6,FALSE)),"",(VLOOKUP($E64,'D-1 Off Site Habitat Baseline'!$D$1:$O$258,6,FALSE))))</f>
        <v/>
      </c>
      <c r="I64" s="520" t="str">
        <f>IF(E64="","",IF(ISNA(VLOOKUP($E64,'D-1 Off Site Habitat Baseline'!$D$1:$O$258,7,FALSE)),"",(VLOOKUP($E64,'D-1 Off Site Habitat Baseline'!$D$1:$O$258,7,FALSE))))</f>
        <v/>
      </c>
      <c r="J64" s="520" t="str">
        <f>IF(E64="","",IF(ISNA(VLOOKUP($E64,'D-1 Off Site Habitat Baseline'!$D$1:$O$258,8,FALSE)),"",(VLOOKUP($E64,'D-1 Off Site Habitat Baseline'!$D$1:$O$258,8,FALSE))))</f>
        <v/>
      </c>
      <c r="K64" s="520" t="str">
        <f>IF(E64="","",IF(ISNA(VLOOKUP($E64,'D-1 Off Site Habitat Baseline'!$D$1:$O$258,9,FALSE)),"",(VLOOKUP($E64,'D-1 Off Site Habitat Baseline'!$D$1:$O$258,9,FALSE))))</f>
        <v/>
      </c>
      <c r="L64" s="520" t="str">
        <f>IF(E64="","",IF(ISNA(VLOOKUP($E64,'D-1 Off Site Habitat Baseline'!$D$1:$O$258,11,FALSE)),"",(VLOOKUP($E64,'D-1 Off Site Habitat Baseline'!$D$1:$O$258,11,FALSE))))</f>
        <v/>
      </c>
      <c r="M64" s="520" t="str">
        <f>IF(E64="","",IF(ISNA(VLOOKUP($E64,'D-1 Off Site Habitat Baseline'!$D$1:$O$258,12,FALSE)),"",(VLOOKUP($E64,'D-1 Off Site Habitat Baseline'!$D$1:$O$258,12,FALSE))))</f>
        <v/>
      </c>
      <c r="N64" s="520" t="str">
        <f>IF(E64="","",IF(ISNA(VLOOKUP($E64,'D-1 Off Site Habitat Baseline'!$D$1:$X$258,14,FALSE)),"",(VLOOKUP($E64,'D-1 Off Site Habitat Baseline'!$D$1:$X$258,14,FALSE))))</f>
        <v/>
      </c>
      <c r="O64" s="524" t="str">
        <f>IF(E64="","",IF(ISNA(VLOOKUP($E64,'D-1 Off Site Habitat Baseline'!$D$1:$X$258,13,FALSE)),"",(VLOOKUP($E64,'D-1 Off Site Habitat Baseline'!$D$1:$X$258,13,FALSE))))</f>
        <v/>
      </c>
      <c r="P64" s="232" t="str">
        <f>IFERROR(INDEX('G-1 All Habitats'!$AG$3:$AG$15,MATCH(Q64,'G-1 All Habitats'!$AF$3:$AF$15,0)),"")</f>
        <v/>
      </c>
      <c r="Q64" s="228" t="str">
        <f t="shared" si="12"/>
        <v/>
      </c>
      <c r="R64" s="229" t="str">
        <f t="shared" si="13"/>
        <v/>
      </c>
      <c r="S64" s="233" t="str">
        <f>IFERROR(INDEX('G-1 All Habitats'!$B$3:$B$129,MATCH(R64,'G-1 All Habitats'!$A$3:$A$129,0)),"")</f>
        <v/>
      </c>
      <c r="T64" s="507" t="str">
        <f t="shared" si="5"/>
        <v/>
      </c>
      <c r="U64" s="524" t="str">
        <f t="shared" si="6"/>
        <v/>
      </c>
      <c r="V64" s="523" t="str">
        <f t="shared" si="2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203"/>
      <c r="Z64" s="524" t="str">
        <f>IFERROR(INDEX('G-8 Condition Look up'!$A$3:$H$130,MATCH(S64,'G-8 Condition Look up'!$A$3:$A$130,0),MATCH(Y64,'G-8 Condition Look up'!$A$3:$H$3,0)),"")</f>
        <v/>
      </c>
      <c r="AA64" s="145"/>
      <c r="AB64" s="54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7" t="str">
        <f t="shared" si="3"/>
        <v/>
      </c>
      <c r="AE64" s="203"/>
      <c r="AF64" s="203"/>
      <c r="AG64" s="520" t="str">
        <f t="shared" si="7"/>
        <v/>
      </c>
      <c r="AH64" s="544" t="str">
        <f t="shared" si="8"/>
        <v/>
      </c>
      <c r="AI64" s="525" t="str">
        <f>IF(AH64="Check Data ⚠","Check Data ⚠",IFERROR(VLOOKUP(AH64,'G-4 Temporal multipliers'!$A$4:$C$36,3,FALSE),""))</f>
        <v/>
      </c>
      <c r="AJ64" s="537" t="str">
        <f>IF(S64="","",VLOOKUP(S64,'G-3 Multipliers'!$A$2:$E$129,4,FALSE))</f>
        <v/>
      </c>
      <c r="AK64" s="520" t="str">
        <f t="shared" si="9"/>
        <v/>
      </c>
      <c r="AL64" s="520" t="str">
        <f t="shared" si="10"/>
        <v/>
      </c>
      <c r="AM64" s="524" t="str">
        <f>IFERROR(IF(F64="","",IF(AH64="Check Data ⚠","Check Data ⚠",VLOOKUP(AL64, 'G-3 Multipliers'!$P$2:$Q$6,2,FALSE))),"")</f>
        <v/>
      </c>
      <c r="AN64" s="197"/>
      <c r="AO64" s="540" t="str">
        <f>IF(AN64="","",IF(VLOOKUP(AN64,'G-3 Multipliers'!$S$3:$T$9,2,FALSE)=0,"Spatial Data Missing ⚠",VLOOKUP(AN64,'G-3 Multipliers'!$S$3:$T$9,2,FALSE)))</f>
        <v/>
      </c>
      <c r="AP64" s="513" t="str">
        <f t="shared" si="11"/>
        <v/>
      </c>
      <c r="AQ64" s="231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7" t="str">
        <f>'D-1 Off Site Habitat Baseline'!AL64</f>
        <v/>
      </c>
      <c r="F65" s="520" t="str">
        <f>IF(E65="","",IF(ISNA(VLOOKUP($E65,'D-1 Off Site Habitat Baseline'!$D$1:$O$258,4,FALSE)),"",(VLOOKUP($E65,'D-1 Off Site Habitat Baseline'!$D$1:$O$258,4,FALSE))))</f>
        <v/>
      </c>
      <c r="G65" s="520" t="str">
        <f>IF(E65="","",IF(ISNA(VLOOKUP($E65,'D-1 Off Site Habitat Baseline'!$D$1:$O$258,5,FALSE)),"",(VLOOKUP($E65,'D-1 Off Site Habitat Baseline'!$D$1:$O$258,5,FALSE))))</f>
        <v/>
      </c>
      <c r="H65" s="520" t="str">
        <f>IF(E65="","",IF(ISNA(VLOOKUP($E65,'D-1 Off Site Habitat Baseline'!$D$1:$O$258,6,FALSE)),"",(VLOOKUP($E65,'D-1 Off Site Habitat Baseline'!$D$1:$O$258,6,FALSE))))</f>
        <v/>
      </c>
      <c r="I65" s="520" t="str">
        <f>IF(E65="","",IF(ISNA(VLOOKUP($E65,'D-1 Off Site Habitat Baseline'!$D$1:$O$258,7,FALSE)),"",(VLOOKUP($E65,'D-1 Off Site Habitat Baseline'!$D$1:$O$258,7,FALSE))))</f>
        <v/>
      </c>
      <c r="J65" s="520" t="str">
        <f>IF(E65="","",IF(ISNA(VLOOKUP($E65,'D-1 Off Site Habitat Baseline'!$D$1:$O$258,8,FALSE)),"",(VLOOKUP($E65,'D-1 Off Site Habitat Baseline'!$D$1:$O$258,8,FALSE))))</f>
        <v/>
      </c>
      <c r="K65" s="520" t="str">
        <f>IF(E65="","",IF(ISNA(VLOOKUP($E65,'D-1 Off Site Habitat Baseline'!$D$1:$O$258,9,FALSE)),"",(VLOOKUP($E65,'D-1 Off Site Habitat Baseline'!$D$1:$O$258,9,FALSE))))</f>
        <v/>
      </c>
      <c r="L65" s="520" t="str">
        <f>IF(E65="","",IF(ISNA(VLOOKUP($E65,'D-1 Off Site Habitat Baseline'!$D$1:$O$258,11,FALSE)),"",(VLOOKUP($E65,'D-1 Off Site Habitat Baseline'!$D$1:$O$258,11,FALSE))))</f>
        <v/>
      </c>
      <c r="M65" s="520" t="str">
        <f>IF(E65="","",IF(ISNA(VLOOKUP($E65,'D-1 Off Site Habitat Baseline'!$D$1:$O$258,12,FALSE)),"",(VLOOKUP($E65,'D-1 Off Site Habitat Baseline'!$D$1:$O$258,12,FALSE))))</f>
        <v/>
      </c>
      <c r="N65" s="520" t="str">
        <f>IF(E65="","",IF(ISNA(VLOOKUP($E65,'D-1 Off Site Habitat Baseline'!$D$1:$X$258,14,FALSE)),"",(VLOOKUP($E65,'D-1 Off Site Habitat Baseline'!$D$1:$X$258,14,FALSE))))</f>
        <v/>
      </c>
      <c r="O65" s="524" t="str">
        <f>IF(E65="","",IF(ISNA(VLOOKUP($E65,'D-1 Off Site Habitat Baseline'!$D$1:$X$258,13,FALSE)),"",(VLOOKUP($E65,'D-1 Off Site Habitat Baseline'!$D$1:$X$258,13,FALSE))))</f>
        <v/>
      </c>
      <c r="P65" s="232" t="str">
        <f>IFERROR(INDEX('G-1 All Habitats'!$AG$3:$AG$15,MATCH(Q65,'G-1 All Habitats'!$AF$3:$AF$15,0)),"")</f>
        <v/>
      </c>
      <c r="Q65" s="228" t="str">
        <f t="shared" si="12"/>
        <v/>
      </c>
      <c r="R65" s="229" t="str">
        <f t="shared" si="13"/>
        <v/>
      </c>
      <c r="S65" s="233" t="str">
        <f>IFERROR(INDEX('G-1 All Habitats'!$B$3:$B$129,MATCH(R65,'G-1 All Habitats'!$A$3:$A$129,0)),"")</f>
        <v/>
      </c>
      <c r="T65" s="507" t="str">
        <f t="shared" si="5"/>
        <v/>
      </c>
      <c r="U65" s="524" t="str">
        <f t="shared" si="6"/>
        <v/>
      </c>
      <c r="V65" s="523" t="str">
        <f t="shared" si="2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203"/>
      <c r="Z65" s="524" t="str">
        <f>IFERROR(INDEX('G-8 Condition Look up'!$A$3:$H$130,MATCH(S65,'G-8 Condition Look up'!$A$3:$A$130,0),MATCH(Y65,'G-8 Condition Look up'!$A$3:$H$3,0)),"")</f>
        <v/>
      </c>
      <c r="AA65" s="145"/>
      <c r="AB65" s="54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7" t="str">
        <f t="shared" si="3"/>
        <v/>
      </c>
      <c r="AE65" s="203"/>
      <c r="AF65" s="203"/>
      <c r="AG65" s="520" t="str">
        <f t="shared" si="7"/>
        <v/>
      </c>
      <c r="AH65" s="544" t="str">
        <f t="shared" si="8"/>
        <v/>
      </c>
      <c r="AI65" s="525" t="str">
        <f>IF(AH65="Check Data ⚠","Check Data ⚠",IFERROR(VLOOKUP(AH65,'G-4 Temporal multipliers'!$A$4:$C$36,3,FALSE),""))</f>
        <v/>
      </c>
      <c r="AJ65" s="537" t="str">
        <f>IF(S65="","",VLOOKUP(S65,'G-3 Multipliers'!$A$2:$E$129,4,FALSE))</f>
        <v/>
      </c>
      <c r="AK65" s="520" t="str">
        <f t="shared" si="9"/>
        <v/>
      </c>
      <c r="AL65" s="520" t="str">
        <f t="shared" si="10"/>
        <v/>
      </c>
      <c r="AM65" s="524" t="str">
        <f>IFERROR(IF(F65="","",IF(AH65="Check Data ⚠","Check Data ⚠",VLOOKUP(AL65, 'G-3 Multipliers'!$P$2:$Q$6,2,FALSE))),"")</f>
        <v/>
      </c>
      <c r="AN65" s="197"/>
      <c r="AO65" s="540" t="str">
        <f>IF(AN65="","",IF(VLOOKUP(AN65,'G-3 Multipliers'!$S$3:$T$9,2,FALSE)=0,"Spatial Data Missing ⚠",VLOOKUP(AN65,'G-3 Multipliers'!$S$3:$T$9,2,FALSE)))</f>
        <v/>
      </c>
      <c r="AP65" s="513" t="str">
        <f t="shared" si="11"/>
        <v/>
      </c>
      <c r="AQ65" s="231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7" t="str">
        <f>'D-1 Off Site Habitat Baseline'!AL65</f>
        <v/>
      </c>
      <c r="F66" s="520" t="str">
        <f>IF(E66="","",IF(ISNA(VLOOKUP($E66,'D-1 Off Site Habitat Baseline'!$D$1:$O$258,4,FALSE)),"",(VLOOKUP($E66,'D-1 Off Site Habitat Baseline'!$D$1:$O$258,4,FALSE))))</f>
        <v/>
      </c>
      <c r="G66" s="520" t="str">
        <f>IF(E66="","",IF(ISNA(VLOOKUP($E66,'D-1 Off Site Habitat Baseline'!$D$1:$O$258,5,FALSE)),"",(VLOOKUP($E66,'D-1 Off Site Habitat Baseline'!$D$1:$O$258,5,FALSE))))</f>
        <v/>
      </c>
      <c r="H66" s="520" t="str">
        <f>IF(E66="","",IF(ISNA(VLOOKUP($E66,'D-1 Off Site Habitat Baseline'!$D$1:$O$258,6,FALSE)),"",(VLOOKUP($E66,'D-1 Off Site Habitat Baseline'!$D$1:$O$258,6,FALSE))))</f>
        <v/>
      </c>
      <c r="I66" s="520" t="str">
        <f>IF(E66="","",IF(ISNA(VLOOKUP($E66,'D-1 Off Site Habitat Baseline'!$D$1:$O$258,7,FALSE)),"",(VLOOKUP($E66,'D-1 Off Site Habitat Baseline'!$D$1:$O$258,7,FALSE))))</f>
        <v/>
      </c>
      <c r="J66" s="520" t="str">
        <f>IF(E66="","",IF(ISNA(VLOOKUP($E66,'D-1 Off Site Habitat Baseline'!$D$1:$O$258,8,FALSE)),"",(VLOOKUP($E66,'D-1 Off Site Habitat Baseline'!$D$1:$O$258,8,FALSE))))</f>
        <v/>
      </c>
      <c r="K66" s="520" t="str">
        <f>IF(E66="","",IF(ISNA(VLOOKUP($E66,'D-1 Off Site Habitat Baseline'!$D$1:$O$258,9,FALSE)),"",(VLOOKUP($E66,'D-1 Off Site Habitat Baseline'!$D$1:$O$258,9,FALSE))))</f>
        <v/>
      </c>
      <c r="L66" s="520" t="str">
        <f>IF(E66="","",IF(ISNA(VLOOKUP($E66,'D-1 Off Site Habitat Baseline'!$D$1:$O$258,11,FALSE)),"",(VLOOKUP($E66,'D-1 Off Site Habitat Baseline'!$D$1:$O$258,11,FALSE))))</f>
        <v/>
      </c>
      <c r="M66" s="520" t="str">
        <f>IF(E66="","",IF(ISNA(VLOOKUP($E66,'D-1 Off Site Habitat Baseline'!$D$1:$O$258,12,FALSE)),"",(VLOOKUP($E66,'D-1 Off Site Habitat Baseline'!$D$1:$O$258,12,FALSE))))</f>
        <v/>
      </c>
      <c r="N66" s="520" t="str">
        <f>IF(E66="","",IF(ISNA(VLOOKUP($E66,'D-1 Off Site Habitat Baseline'!$D$1:$X$258,14,FALSE)),"",(VLOOKUP($E66,'D-1 Off Site Habitat Baseline'!$D$1:$X$258,14,FALSE))))</f>
        <v/>
      </c>
      <c r="O66" s="524" t="str">
        <f>IF(E66="","",IF(ISNA(VLOOKUP($E66,'D-1 Off Site Habitat Baseline'!$D$1:$X$258,13,FALSE)),"",(VLOOKUP($E66,'D-1 Off Site Habitat Baseline'!$D$1:$X$258,13,FALSE))))</f>
        <v/>
      </c>
      <c r="P66" s="232" t="str">
        <f>IFERROR(INDEX('G-1 All Habitats'!$AG$3:$AG$15,MATCH(Q66,'G-1 All Habitats'!$AF$3:$AF$15,0)),"")</f>
        <v/>
      </c>
      <c r="Q66" s="228" t="str">
        <f t="shared" si="12"/>
        <v/>
      </c>
      <c r="R66" s="229" t="str">
        <f t="shared" si="13"/>
        <v/>
      </c>
      <c r="S66" s="233" t="str">
        <f>IFERROR(INDEX('G-1 All Habitats'!$B$3:$B$129,MATCH(R66,'G-1 All Habitats'!$A$3:$A$129,0)),"")</f>
        <v/>
      </c>
      <c r="T66" s="507" t="str">
        <f t="shared" si="5"/>
        <v/>
      </c>
      <c r="U66" s="524" t="str">
        <f t="shared" si="6"/>
        <v/>
      </c>
      <c r="V66" s="523" t="str">
        <f t="shared" si="2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203"/>
      <c r="Z66" s="524" t="str">
        <f>IFERROR(INDEX('G-8 Condition Look up'!$A$3:$H$130,MATCH(S66,'G-8 Condition Look up'!$A$3:$A$130,0),MATCH(Y66,'G-8 Condition Look up'!$A$3:$H$3,0)),"")</f>
        <v/>
      </c>
      <c r="AA66" s="145"/>
      <c r="AB66" s="54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7" t="str">
        <f t="shared" si="3"/>
        <v/>
      </c>
      <c r="AE66" s="203"/>
      <c r="AF66" s="203"/>
      <c r="AG66" s="520" t="str">
        <f t="shared" si="7"/>
        <v/>
      </c>
      <c r="AH66" s="544" t="str">
        <f t="shared" si="8"/>
        <v/>
      </c>
      <c r="AI66" s="525" t="str">
        <f>IF(AH66="Check Data ⚠","Check Data ⚠",IFERROR(VLOOKUP(AH66,'G-4 Temporal multipliers'!$A$4:$C$36,3,FALSE),""))</f>
        <v/>
      </c>
      <c r="AJ66" s="537" t="str">
        <f>IF(S66="","",VLOOKUP(S66,'G-3 Multipliers'!$A$2:$E$129,4,FALSE))</f>
        <v/>
      </c>
      <c r="AK66" s="520" t="str">
        <f t="shared" si="9"/>
        <v/>
      </c>
      <c r="AL66" s="520" t="str">
        <f t="shared" si="10"/>
        <v/>
      </c>
      <c r="AM66" s="524" t="str">
        <f>IFERROR(IF(F66="","",IF(AH66="Check Data ⚠","Check Data ⚠",VLOOKUP(AL66, 'G-3 Multipliers'!$P$2:$Q$6,2,FALSE))),"")</f>
        <v/>
      </c>
      <c r="AN66" s="197"/>
      <c r="AO66" s="540" t="str">
        <f>IF(AN66="","",IF(VLOOKUP(AN66,'G-3 Multipliers'!$S$3:$T$9,2,FALSE)=0,"Spatial Data Missing ⚠",VLOOKUP(AN66,'G-3 Multipliers'!$S$3:$T$9,2,FALSE)))</f>
        <v/>
      </c>
      <c r="AP66" s="513" t="str">
        <f t="shared" si="11"/>
        <v/>
      </c>
      <c r="AQ66" s="231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7" t="str">
        <f>'D-1 Off Site Habitat Baseline'!AL66</f>
        <v/>
      </c>
      <c r="F67" s="520" t="str">
        <f>IF(E67="","",IF(ISNA(VLOOKUP($E67,'D-1 Off Site Habitat Baseline'!$D$1:$O$258,4,FALSE)),"",(VLOOKUP($E67,'D-1 Off Site Habitat Baseline'!$D$1:$O$258,4,FALSE))))</f>
        <v/>
      </c>
      <c r="G67" s="520" t="str">
        <f>IF(E67="","",IF(ISNA(VLOOKUP($E67,'D-1 Off Site Habitat Baseline'!$D$1:$O$258,5,FALSE)),"",(VLOOKUP($E67,'D-1 Off Site Habitat Baseline'!$D$1:$O$258,5,FALSE))))</f>
        <v/>
      </c>
      <c r="H67" s="520" t="str">
        <f>IF(E67="","",IF(ISNA(VLOOKUP($E67,'D-1 Off Site Habitat Baseline'!$D$1:$O$258,6,FALSE)),"",(VLOOKUP($E67,'D-1 Off Site Habitat Baseline'!$D$1:$O$258,6,FALSE))))</f>
        <v/>
      </c>
      <c r="I67" s="520" t="str">
        <f>IF(E67="","",IF(ISNA(VLOOKUP($E67,'D-1 Off Site Habitat Baseline'!$D$1:$O$258,7,FALSE)),"",(VLOOKUP($E67,'D-1 Off Site Habitat Baseline'!$D$1:$O$258,7,FALSE))))</f>
        <v/>
      </c>
      <c r="J67" s="520" t="str">
        <f>IF(E67="","",IF(ISNA(VLOOKUP($E67,'D-1 Off Site Habitat Baseline'!$D$1:$O$258,8,FALSE)),"",(VLOOKUP($E67,'D-1 Off Site Habitat Baseline'!$D$1:$O$258,8,FALSE))))</f>
        <v/>
      </c>
      <c r="K67" s="520" t="str">
        <f>IF(E67="","",IF(ISNA(VLOOKUP($E67,'D-1 Off Site Habitat Baseline'!$D$1:$O$258,9,FALSE)),"",(VLOOKUP($E67,'D-1 Off Site Habitat Baseline'!$D$1:$O$258,9,FALSE))))</f>
        <v/>
      </c>
      <c r="L67" s="520" t="str">
        <f>IF(E67="","",IF(ISNA(VLOOKUP($E67,'D-1 Off Site Habitat Baseline'!$D$1:$O$258,11,FALSE)),"",(VLOOKUP($E67,'D-1 Off Site Habitat Baseline'!$D$1:$O$258,11,FALSE))))</f>
        <v/>
      </c>
      <c r="M67" s="520" t="str">
        <f>IF(E67="","",IF(ISNA(VLOOKUP($E67,'D-1 Off Site Habitat Baseline'!$D$1:$O$258,12,FALSE)),"",(VLOOKUP($E67,'D-1 Off Site Habitat Baseline'!$D$1:$O$258,12,FALSE))))</f>
        <v/>
      </c>
      <c r="N67" s="520" t="str">
        <f>IF(E67="","",IF(ISNA(VLOOKUP($E67,'D-1 Off Site Habitat Baseline'!$D$1:$X$258,14,FALSE)),"",(VLOOKUP($E67,'D-1 Off Site Habitat Baseline'!$D$1:$X$258,14,FALSE))))</f>
        <v/>
      </c>
      <c r="O67" s="524" t="str">
        <f>IF(E67="","",IF(ISNA(VLOOKUP($E67,'D-1 Off Site Habitat Baseline'!$D$1:$X$258,13,FALSE)),"",(VLOOKUP($E67,'D-1 Off Site Habitat Baseline'!$D$1:$X$258,13,FALSE))))</f>
        <v/>
      </c>
      <c r="P67" s="232" t="str">
        <f>IFERROR(INDEX('G-1 All Habitats'!$AG$3:$AG$15,MATCH(Q67,'G-1 All Habitats'!$AF$3:$AF$15,0)),"")</f>
        <v/>
      </c>
      <c r="Q67" s="228" t="str">
        <f t="shared" si="12"/>
        <v/>
      </c>
      <c r="R67" s="229" t="str">
        <f t="shared" si="13"/>
        <v/>
      </c>
      <c r="S67" s="233" t="str">
        <f>IFERROR(INDEX('G-1 All Habitats'!$B$3:$B$129,MATCH(R67,'G-1 All Habitats'!$A$3:$A$129,0)),"")</f>
        <v/>
      </c>
      <c r="T67" s="507" t="str">
        <f t="shared" si="5"/>
        <v/>
      </c>
      <c r="U67" s="524" t="str">
        <f t="shared" si="6"/>
        <v/>
      </c>
      <c r="V67" s="523" t="str">
        <f t="shared" si="2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203"/>
      <c r="Z67" s="524" t="str">
        <f>IFERROR(INDEX('G-8 Condition Look up'!$A$3:$H$130,MATCH(S67,'G-8 Condition Look up'!$A$3:$A$130,0),MATCH(Y67,'G-8 Condition Look up'!$A$3:$H$3,0)),"")</f>
        <v/>
      </c>
      <c r="AA67" s="145"/>
      <c r="AB67" s="54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7" t="str">
        <f t="shared" si="3"/>
        <v/>
      </c>
      <c r="AE67" s="203"/>
      <c r="AF67" s="203"/>
      <c r="AG67" s="520" t="str">
        <f t="shared" si="7"/>
        <v/>
      </c>
      <c r="AH67" s="544" t="str">
        <f t="shared" si="8"/>
        <v/>
      </c>
      <c r="AI67" s="525" t="str">
        <f>IF(AH67="Check Data ⚠","Check Data ⚠",IFERROR(VLOOKUP(AH67,'G-4 Temporal multipliers'!$A$4:$C$36,3,FALSE),""))</f>
        <v/>
      </c>
      <c r="AJ67" s="537" t="str">
        <f>IF(S67="","",VLOOKUP(S67,'G-3 Multipliers'!$A$2:$E$129,4,FALSE))</f>
        <v/>
      </c>
      <c r="AK67" s="520" t="str">
        <f t="shared" si="9"/>
        <v/>
      </c>
      <c r="AL67" s="520" t="str">
        <f t="shared" si="10"/>
        <v/>
      </c>
      <c r="AM67" s="524" t="str">
        <f>IFERROR(IF(F67="","",IF(AH67="Check Data ⚠","Check Data ⚠",VLOOKUP(AL67, 'G-3 Multipliers'!$P$2:$Q$6,2,FALSE))),"")</f>
        <v/>
      </c>
      <c r="AN67" s="197"/>
      <c r="AO67" s="540" t="str">
        <f>IF(AN67="","",IF(VLOOKUP(AN67,'G-3 Multipliers'!$S$3:$T$9,2,FALSE)=0,"Spatial Data Missing ⚠",VLOOKUP(AN67,'G-3 Multipliers'!$S$3:$T$9,2,FALSE)))</f>
        <v/>
      </c>
      <c r="AP67" s="513" t="str">
        <f t="shared" si="11"/>
        <v/>
      </c>
      <c r="AQ67" s="231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7" t="str">
        <f>'D-1 Off Site Habitat Baseline'!AL67</f>
        <v/>
      </c>
      <c r="F68" s="520" t="str">
        <f>IF(E68="","",IF(ISNA(VLOOKUP($E68,'D-1 Off Site Habitat Baseline'!$D$1:$O$258,4,FALSE)),"",(VLOOKUP($E68,'D-1 Off Site Habitat Baseline'!$D$1:$O$258,4,FALSE))))</f>
        <v/>
      </c>
      <c r="G68" s="520" t="str">
        <f>IF(E68="","",IF(ISNA(VLOOKUP($E68,'D-1 Off Site Habitat Baseline'!$D$1:$O$258,5,FALSE)),"",(VLOOKUP($E68,'D-1 Off Site Habitat Baseline'!$D$1:$O$258,5,FALSE))))</f>
        <v/>
      </c>
      <c r="H68" s="520" t="str">
        <f>IF(E68="","",IF(ISNA(VLOOKUP($E68,'D-1 Off Site Habitat Baseline'!$D$1:$O$258,6,FALSE)),"",(VLOOKUP($E68,'D-1 Off Site Habitat Baseline'!$D$1:$O$258,6,FALSE))))</f>
        <v/>
      </c>
      <c r="I68" s="520" t="str">
        <f>IF(E68="","",IF(ISNA(VLOOKUP($E68,'D-1 Off Site Habitat Baseline'!$D$1:$O$258,7,FALSE)),"",(VLOOKUP($E68,'D-1 Off Site Habitat Baseline'!$D$1:$O$258,7,FALSE))))</f>
        <v/>
      </c>
      <c r="J68" s="520" t="str">
        <f>IF(E68="","",IF(ISNA(VLOOKUP($E68,'D-1 Off Site Habitat Baseline'!$D$1:$O$258,8,FALSE)),"",(VLOOKUP($E68,'D-1 Off Site Habitat Baseline'!$D$1:$O$258,8,FALSE))))</f>
        <v/>
      </c>
      <c r="K68" s="520" t="str">
        <f>IF(E68="","",IF(ISNA(VLOOKUP($E68,'D-1 Off Site Habitat Baseline'!$D$1:$O$258,9,FALSE)),"",(VLOOKUP($E68,'D-1 Off Site Habitat Baseline'!$D$1:$O$258,9,FALSE))))</f>
        <v/>
      </c>
      <c r="L68" s="520" t="str">
        <f>IF(E68="","",IF(ISNA(VLOOKUP($E68,'D-1 Off Site Habitat Baseline'!$D$1:$O$258,11,FALSE)),"",(VLOOKUP($E68,'D-1 Off Site Habitat Baseline'!$D$1:$O$258,11,FALSE))))</f>
        <v/>
      </c>
      <c r="M68" s="520" t="str">
        <f>IF(E68="","",IF(ISNA(VLOOKUP($E68,'D-1 Off Site Habitat Baseline'!$D$1:$O$258,12,FALSE)),"",(VLOOKUP($E68,'D-1 Off Site Habitat Baseline'!$D$1:$O$258,12,FALSE))))</f>
        <v/>
      </c>
      <c r="N68" s="520" t="str">
        <f>IF(E68="","",IF(ISNA(VLOOKUP($E68,'D-1 Off Site Habitat Baseline'!$D$1:$X$258,14,FALSE)),"",(VLOOKUP($E68,'D-1 Off Site Habitat Baseline'!$D$1:$X$258,14,FALSE))))</f>
        <v/>
      </c>
      <c r="O68" s="524" t="str">
        <f>IF(E68="","",IF(ISNA(VLOOKUP($E68,'D-1 Off Site Habitat Baseline'!$D$1:$X$258,13,FALSE)),"",(VLOOKUP($E68,'D-1 Off Site Habitat Baseline'!$D$1:$X$258,13,FALSE))))</f>
        <v/>
      </c>
      <c r="P68" s="232" t="str">
        <f>IFERROR(INDEX('G-1 All Habitats'!$AG$3:$AG$15,MATCH(Q68,'G-1 All Habitats'!$AF$3:$AF$15,0)),"")</f>
        <v/>
      </c>
      <c r="Q68" s="228" t="str">
        <f t="shared" si="12"/>
        <v/>
      </c>
      <c r="R68" s="229" t="str">
        <f t="shared" si="13"/>
        <v/>
      </c>
      <c r="S68" s="233" t="str">
        <f>IFERROR(INDEX('G-1 All Habitats'!$B$3:$B$129,MATCH(R68,'G-1 All Habitats'!$A$3:$A$129,0)),"")</f>
        <v/>
      </c>
      <c r="T68" s="507" t="str">
        <f t="shared" si="5"/>
        <v/>
      </c>
      <c r="U68" s="524" t="str">
        <f t="shared" si="6"/>
        <v/>
      </c>
      <c r="V68" s="523" t="str">
        <f t="shared" si="2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203"/>
      <c r="Z68" s="524" t="str">
        <f>IFERROR(INDEX('G-8 Condition Look up'!$A$3:$H$130,MATCH(S68,'G-8 Condition Look up'!$A$3:$A$130,0),MATCH(Y68,'G-8 Condition Look up'!$A$3:$H$3,0)),"")</f>
        <v/>
      </c>
      <c r="AA68" s="145"/>
      <c r="AB68" s="54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7" t="str">
        <f t="shared" si="3"/>
        <v/>
      </c>
      <c r="AE68" s="203"/>
      <c r="AF68" s="203"/>
      <c r="AG68" s="520" t="str">
        <f t="shared" si="7"/>
        <v/>
      </c>
      <c r="AH68" s="544" t="str">
        <f t="shared" si="8"/>
        <v/>
      </c>
      <c r="AI68" s="525" t="str">
        <f>IF(AH68="Check Data ⚠","Check Data ⚠",IFERROR(VLOOKUP(AH68,'G-4 Temporal multipliers'!$A$4:$C$36,3,FALSE),""))</f>
        <v/>
      </c>
      <c r="AJ68" s="537" t="str">
        <f>IF(S68="","",VLOOKUP(S68,'G-3 Multipliers'!$A$2:$E$129,4,FALSE))</f>
        <v/>
      </c>
      <c r="AK68" s="520" t="str">
        <f t="shared" si="9"/>
        <v/>
      </c>
      <c r="AL68" s="520" t="str">
        <f t="shared" si="10"/>
        <v/>
      </c>
      <c r="AM68" s="524" t="str">
        <f>IFERROR(IF(F68="","",IF(AH68="Check Data ⚠","Check Data ⚠",VLOOKUP(AL68, 'G-3 Multipliers'!$P$2:$Q$6,2,FALSE))),"")</f>
        <v/>
      </c>
      <c r="AN68" s="197"/>
      <c r="AO68" s="540" t="str">
        <f>IF(AN68="","",IF(VLOOKUP(AN68,'G-3 Multipliers'!$S$3:$T$9,2,FALSE)=0,"Spatial Data Missing ⚠",VLOOKUP(AN68,'G-3 Multipliers'!$S$3:$T$9,2,FALSE)))</f>
        <v/>
      </c>
      <c r="AP68" s="513" t="str">
        <f t="shared" si="11"/>
        <v/>
      </c>
      <c r="AQ68" s="231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7" t="str">
        <f>'D-1 Off Site Habitat Baseline'!AL68</f>
        <v/>
      </c>
      <c r="F69" s="520" t="str">
        <f>IF(E69="","",IF(ISNA(VLOOKUP($E69,'D-1 Off Site Habitat Baseline'!$D$1:$O$258,4,FALSE)),"",(VLOOKUP($E69,'D-1 Off Site Habitat Baseline'!$D$1:$O$258,4,FALSE))))</f>
        <v/>
      </c>
      <c r="G69" s="520" t="str">
        <f>IF(E69="","",IF(ISNA(VLOOKUP($E69,'D-1 Off Site Habitat Baseline'!$D$1:$O$258,5,FALSE)),"",(VLOOKUP($E69,'D-1 Off Site Habitat Baseline'!$D$1:$O$258,5,FALSE))))</f>
        <v/>
      </c>
      <c r="H69" s="520" t="str">
        <f>IF(E69="","",IF(ISNA(VLOOKUP($E69,'D-1 Off Site Habitat Baseline'!$D$1:$O$258,6,FALSE)),"",(VLOOKUP($E69,'D-1 Off Site Habitat Baseline'!$D$1:$O$258,6,FALSE))))</f>
        <v/>
      </c>
      <c r="I69" s="520" t="str">
        <f>IF(E69="","",IF(ISNA(VLOOKUP($E69,'D-1 Off Site Habitat Baseline'!$D$1:$O$258,7,FALSE)),"",(VLOOKUP($E69,'D-1 Off Site Habitat Baseline'!$D$1:$O$258,7,FALSE))))</f>
        <v/>
      </c>
      <c r="J69" s="520" t="str">
        <f>IF(E69="","",IF(ISNA(VLOOKUP($E69,'D-1 Off Site Habitat Baseline'!$D$1:$O$258,8,FALSE)),"",(VLOOKUP($E69,'D-1 Off Site Habitat Baseline'!$D$1:$O$258,8,FALSE))))</f>
        <v/>
      </c>
      <c r="K69" s="520" t="str">
        <f>IF(E69="","",IF(ISNA(VLOOKUP($E69,'D-1 Off Site Habitat Baseline'!$D$1:$O$258,9,FALSE)),"",(VLOOKUP($E69,'D-1 Off Site Habitat Baseline'!$D$1:$O$258,9,FALSE))))</f>
        <v/>
      </c>
      <c r="L69" s="520" t="str">
        <f>IF(E69="","",IF(ISNA(VLOOKUP($E69,'D-1 Off Site Habitat Baseline'!$D$1:$O$258,11,FALSE)),"",(VLOOKUP($E69,'D-1 Off Site Habitat Baseline'!$D$1:$O$258,11,FALSE))))</f>
        <v/>
      </c>
      <c r="M69" s="520" t="str">
        <f>IF(E69="","",IF(ISNA(VLOOKUP($E69,'D-1 Off Site Habitat Baseline'!$D$1:$O$258,12,FALSE)),"",(VLOOKUP($E69,'D-1 Off Site Habitat Baseline'!$D$1:$O$258,12,FALSE))))</f>
        <v/>
      </c>
      <c r="N69" s="520" t="str">
        <f>IF(E69="","",IF(ISNA(VLOOKUP($E69,'D-1 Off Site Habitat Baseline'!$D$1:$X$258,14,FALSE)),"",(VLOOKUP($E69,'D-1 Off Site Habitat Baseline'!$D$1:$X$258,14,FALSE))))</f>
        <v/>
      </c>
      <c r="O69" s="524" t="str">
        <f>IF(E69="","",IF(ISNA(VLOOKUP($E69,'D-1 Off Site Habitat Baseline'!$D$1:$X$258,13,FALSE)),"",(VLOOKUP($E69,'D-1 Off Site Habitat Baseline'!$D$1:$X$258,13,FALSE))))</f>
        <v/>
      </c>
      <c r="P69" s="232" t="str">
        <f>IFERROR(INDEX('G-1 All Habitats'!$AG$3:$AG$15,MATCH(Q69,'G-1 All Habitats'!$AF$3:$AF$15,0)),"")</f>
        <v/>
      </c>
      <c r="Q69" s="228" t="str">
        <f t="shared" si="12"/>
        <v/>
      </c>
      <c r="R69" s="229" t="str">
        <f t="shared" si="13"/>
        <v/>
      </c>
      <c r="S69" s="233" t="str">
        <f>IFERROR(INDEX('G-1 All Habitats'!$B$3:$B$129,MATCH(R69,'G-1 All Habitats'!$A$3:$A$129,0)),"")</f>
        <v/>
      </c>
      <c r="T69" s="507" t="str">
        <f t="shared" si="5"/>
        <v/>
      </c>
      <c r="U69" s="524" t="str">
        <f t="shared" si="6"/>
        <v/>
      </c>
      <c r="V69" s="523" t="str">
        <f t="shared" si="2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203"/>
      <c r="Z69" s="524" t="str">
        <f>IFERROR(INDEX('G-8 Condition Look up'!$A$3:$H$130,MATCH(S69,'G-8 Condition Look up'!$A$3:$A$130,0),MATCH(Y69,'G-8 Condition Look up'!$A$3:$H$3,0)),"")</f>
        <v/>
      </c>
      <c r="AA69" s="145"/>
      <c r="AB69" s="54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7" t="str">
        <f t="shared" si="3"/>
        <v/>
      </c>
      <c r="AE69" s="203"/>
      <c r="AF69" s="203"/>
      <c r="AG69" s="520" t="str">
        <f t="shared" si="7"/>
        <v/>
      </c>
      <c r="AH69" s="544" t="str">
        <f t="shared" si="8"/>
        <v/>
      </c>
      <c r="AI69" s="525" t="str">
        <f>IF(AH69="Check Data ⚠","Check Data ⚠",IFERROR(VLOOKUP(AH69,'G-4 Temporal multipliers'!$A$4:$C$36,3,FALSE),""))</f>
        <v/>
      </c>
      <c r="AJ69" s="537" t="str">
        <f>IF(S69="","",VLOOKUP(S69,'G-3 Multipliers'!$A$2:$E$129,4,FALSE))</f>
        <v/>
      </c>
      <c r="AK69" s="520" t="str">
        <f t="shared" si="9"/>
        <v/>
      </c>
      <c r="AL69" s="520" t="str">
        <f t="shared" si="10"/>
        <v/>
      </c>
      <c r="AM69" s="524" t="str">
        <f>IFERROR(IF(F69="","",IF(AH69="Check Data ⚠","Check Data ⚠",VLOOKUP(AL69, 'G-3 Multipliers'!$P$2:$Q$6,2,FALSE))),"")</f>
        <v/>
      </c>
      <c r="AN69" s="197"/>
      <c r="AO69" s="540" t="str">
        <f>IF(AN69="","",IF(VLOOKUP(AN69,'G-3 Multipliers'!$S$3:$T$9,2,FALSE)=0,"Spatial Data Missing ⚠",VLOOKUP(AN69,'G-3 Multipliers'!$S$3:$T$9,2,FALSE)))</f>
        <v/>
      </c>
      <c r="AP69" s="513" t="str">
        <f t="shared" si="11"/>
        <v/>
      </c>
      <c r="AQ69" s="231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7" t="str">
        <f>'D-1 Off Site Habitat Baseline'!AL69</f>
        <v/>
      </c>
      <c r="F70" s="520" t="str">
        <f>IF(E70="","",IF(ISNA(VLOOKUP($E70,'D-1 Off Site Habitat Baseline'!$D$1:$O$258,4,FALSE)),"",(VLOOKUP($E70,'D-1 Off Site Habitat Baseline'!$D$1:$O$258,4,FALSE))))</f>
        <v/>
      </c>
      <c r="G70" s="520" t="str">
        <f>IF(E70="","",IF(ISNA(VLOOKUP($E70,'D-1 Off Site Habitat Baseline'!$D$1:$O$258,5,FALSE)),"",(VLOOKUP($E70,'D-1 Off Site Habitat Baseline'!$D$1:$O$258,5,FALSE))))</f>
        <v/>
      </c>
      <c r="H70" s="520" t="str">
        <f>IF(E70="","",IF(ISNA(VLOOKUP($E70,'D-1 Off Site Habitat Baseline'!$D$1:$O$258,6,FALSE)),"",(VLOOKUP($E70,'D-1 Off Site Habitat Baseline'!$D$1:$O$258,6,FALSE))))</f>
        <v/>
      </c>
      <c r="I70" s="520" t="str">
        <f>IF(E70="","",IF(ISNA(VLOOKUP($E70,'D-1 Off Site Habitat Baseline'!$D$1:$O$258,7,FALSE)),"",(VLOOKUP($E70,'D-1 Off Site Habitat Baseline'!$D$1:$O$258,7,FALSE))))</f>
        <v/>
      </c>
      <c r="J70" s="520" t="str">
        <f>IF(E70="","",IF(ISNA(VLOOKUP($E70,'D-1 Off Site Habitat Baseline'!$D$1:$O$258,8,FALSE)),"",(VLOOKUP($E70,'D-1 Off Site Habitat Baseline'!$D$1:$O$258,8,FALSE))))</f>
        <v/>
      </c>
      <c r="K70" s="520" t="str">
        <f>IF(E70="","",IF(ISNA(VLOOKUP($E70,'D-1 Off Site Habitat Baseline'!$D$1:$O$258,9,FALSE)),"",(VLOOKUP($E70,'D-1 Off Site Habitat Baseline'!$D$1:$O$258,9,FALSE))))</f>
        <v/>
      </c>
      <c r="L70" s="520" t="str">
        <f>IF(E70="","",IF(ISNA(VLOOKUP($E70,'D-1 Off Site Habitat Baseline'!$D$1:$O$258,11,FALSE)),"",(VLOOKUP($E70,'D-1 Off Site Habitat Baseline'!$D$1:$O$258,11,FALSE))))</f>
        <v/>
      </c>
      <c r="M70" s="520" t="str">
        <f>IF(E70="","",IF(ISNA(VLOOKUP($E70,'D-1 Off Site Habitat Baseline'!$D$1:$O$258,12,FALSE)),"",(VLOOKUP($E70,'D-1 Off Site Habitat Baseline'!$D$1:$O$258,12,FALSE))))</f>
        <v/>
      </c>
      <c r="N70" s="520" t="str">
        <f>IF(E70="","",IF(ISNA(VLOOKUP($E70,'D-1 Off Site Habitat Baseline'!$D$1:$X$258,14,FALSE)),"",(VLOOKUP($E70,'D-1 Off Site Habitat Baseline'!$D$1:$X$258,14,FALSE))))</f>
        <v/>
      </c>
      <c r="O70" s="524" t="str">
        <f>IF(E70="","",IF(ISNA(VLOOKUP($E70,'D-1 Off Site Habitat Baseline'!$D$1:$X$258,13,FALSE)),"",(VLOOKUP($E70,'D-1 Off Site Habitat Baseline'!$D$1:$X$258,13,FALSE))))</f>
        <v/>
      </c>
      <c r="P70" s="232" t="str">
        <f>IFERROR(INDEX('G-1 All Habitats'!$AG$3:$AG$15,MATCH(Q70,'G-1 All Habitats'!$AF$3:$AF$15,0)),"")</f>
        <v/>
      </c>
      <c r="Q70" s="228" t="str">
        <f t="shared" si="12"/>
        <v/>
      </c>
      <c r="R70" s="229" t="str">
        <f t="shared" si="13"/>
        <v/>
      </c>
      <c r="S70" s="233" t="str">
        <f>IFERROR(INDEX('G-1 All Habitats'!$B$3:$B$129,MATCH(R70,'G-1 All Habitats'!$A$3:$A$129,0)),"")</f>
        <v/>
      </c>
      <c r="T70" s="507" t="str">
        <f t="shared" si="5"/>
        <v/>
      </c>
      <c r="U70" s="524" t="str">
        <f t="shared" si="6"/>
        <v/>
      </c>
      <c r="V70" s="523" t="str">
        <f t="shared" si="2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203"/>
      <c r="Z70" s="524" t="str">
        <f>IFERROR(INDEX('G-8 Condition Look up'!$A$3:$H$130,MATCH(S70,'G-8 Condition Look up'!$A$3:$A$130,0),MATCH(Y70,'G-8 Condition Look up'!$A$3:$H$3,0)),"")</f>
        <v/>
      </c>
      <c r="AA70" s="145"/>
      <c r="AB70" s="54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7" t="str">
        <f t="shared" si="3"/>
        <v/>
      </c>
      <c r="AE70" s="203"/>
      <c r="AF70" s="203"/>
      <c r="AG70" s="520" t="str">
        <f t="shared" si="7"/>
        <v/>
      </c>
      <c r="AH70" s="544" t="str">
        <f t="shared" si="8"/>
        <v/>
      </c>
      <c r="AI70" s="525" t="str">
        <f>IF(AH70="Check Data ⚠","Check Data ⚠",IFERROR(VLOOKUP(AH70,'G-4 Temporal multipliers'!$A$4:$C$36,3,FALSE),""))</f>
        <v/>
      </c>
      <c r="AJ70" s="537" t="str">
        <f>IF(S70="","",VLOOKUP(S70,'G-3 Multipliers'!$A$2:$E$129,4,FALSE))</f>
        <v/>
      </c>
      <c r="AK70" s="520" t="str">
        <f t="shared" si="9"/>
        <v/>
      </c>
      <c r="AL70" s="520" t="str">
        <f t="shared" si="10"/>
        <v/>
      </c>
      <c r="AM70" s="524" t="str">
        <f>IFERROR(IF(F70="","",IF(AH70="Check Data ⚠","Check Data ⚠",VLOOKUP(AL70, 'G-3 Multipliers'!$P$2:$Q$6,2,FALSE))),"")</f>
        <v/>
      </c>
      <c r="AN70" s="197"/>
      <c r="AO70" s="540" t="str">
        <f>IF(AN70="","",IF(VLOOKUP(AN70,'G-3 Multipliers'!$S$3:$T$9,2,FALSE)=0,"Spatial Data Missing ⚠",VLOOKUP(AN70,'G-3 Multipliers'!$S$3:$T$9,2,FALSE)))</f>
        <v/>
      </c>
      <c r="AP70" s="513" t="str">
        <f t="shared" si="11"/>
        <v/>
      </c>
      <c r="AQ70" s="231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7" t="str">
        <f>'D-1 Off Site Habitat Baseline'!AL70</f>
        <v/>
      </c>
      <c r="F71" s="520" t="str">
        <f>IF(E71="","",IF(ISNA(VLOOKUP($E71,'D-1 Off Site Habitat Baseline'!$D$1:$O$258,4,FALSE)),"",(VLOOKUP($E71,'D-1 Off Site Habitat Baseline'!$D$1:$O$258,4,FALSE))))</f>
        <v/>
      </c>
      <c r="G71" s="520" t="str">
        <f>IF(E71="","",IF(ISNA(VLOOKUP($E71,'D-1 Off Site Habitat Baseline'!$D$1:$O$258,5,FALSE)),"",(VLOOKUP($E71,'D-1 Off Site Habitat Baseline'!$D$1:$O$258,5,FALSE))))</f>
        <v/>
      </c>
      <c r="H71" s="520" t="str">
        <f>IF(E71="","",IF(ISNA(VLOOKUP($E71,'D-1 Off Site Habitat Baseline'!$D$1:$O$258,6,FALSE)),"",(VLOOKUP($E71,'D-1 Off Site Habitat Baseline'!$D$1:$O$258,6,FALSE))))</f>
        <v/>
      </c>
      <c r="I71" s="520" t="str">
        <f>IF(E71="","",IF(ISNA(VLOOKUP($E71,'D-1 Off Site Habitat Baseline'!$D$1:$O$258,7,FALSE)),"",(VLOOKUP($E71,'D-1 Off Site Habitat Baseline'!$D$1:$O$258,7,FALSE))))</f>
        <v/>
      </c>
      <c r="J71" s="520" t="str">
        <f>IF(E71="","",IF(ISNA(VLOOKUP($E71,'D-1 Off Site Habitat Baseline'!$D$1:$O$258,8,FALSE)),"",(VLOOKUP($E71,'D-1 Off Site Habitat Baseline'!$D$1:$O$258,8,FALSE))))</f>
        <v/>
      </c>
      <c r="K71" s="520" t="str">
        <f>IF(E71="","",IF(ISNA(VLOOKUP($E71,'D-1 Off Site Habitat Baseline'!$D$1:$O$258,9,FALSE)),"",(VLOOKUP($E71,'D-1 Off Site Habitat Baseline'!$D$1:$O$258,9,FALSE))))</f>
        <v/>
      </c>
      <c r="L71" s="520" t="str">
        <f>IF(E71="","",IF(ISNA(VLOOKUP($E71,'D-1 Off Site Habitat Baseline'!$D$1:$O$258,11,FALSE)),"",(VLOOKUP($E71,'D-1 Off Site Habitat Baseline'!$D$1:$O$258,11,FALSE))))</f>
        <v/>
      </c>
      <c r="M71" s="520" t="str">
        <f>IF(E71="","",IF(ISNA(VLOOKUP($E71,'D-1 Off Site Habitat Baseline'!$D$1:$O$258,12,FALSE)),"",(VLOOKUP($E71,'D-1 Off Site Habitat Baseline'!$D$1:$O$258,12,FALSE))))</f>
        <v/>
      </c>
      <c r="N71" s="520" t="str">
        <f>IF(E71="","",IF(ISNA(VLOOKUP($E71,'D-1 Off Site Habitat Baseline'!$D$1:$X$258,14,FALSE)),"",(VLOOKUP($E71,'D-1 Off Site Habitat Baseline'!$D$1:$X$258,14,FALSE))))</f>
        <v/>
      </c>
      <c r="O71" s="524" t="str">
        <f>IF(E71="","",IF(ISNA(VLOOKUP($E71,'D-1 Off Site Habitat Baseline'!$D$1:$X$258,13,FALSE)),"",(VLOOKUP($E71,'D-1 Off Site Habitat Baseline'!$D$1:$X$258,13,FALSE))))</f>
        <v/>
      </c>
      <c r="P71" s="232" t="str">
        <f>IFERROR(INDEX('G-1 All Habitats'!$AG$3:$AG$15,MATCH(Q71,'G-1 All Habitats'!$AF$3:$AF$15,0)),"")</f>
        <v/>
      </c>
      <c r="Q71" s="228" t="str">
        <f t="shared" si="12"/>
        <v/>
      </c>
      <c r="R71" s="229" t="str">
        <f t="shared" si="13"/>
        <v/>
      </c>
      <c r="S71" s="233" t="str">
        <f>IFERROR(INDEX('G-1 All Habitats'!$B$3:$B$129,MATCH(R71,'G-1 All Habitats'!$A$3:$A$129,0)),"")</f>
        <v/>
      </c>
      <c r="T71" s="507" t="str">
        <f t="shared" si="5"/>
        <v/>
      </c>
      <c r="U71" s="524" t="str">
        <f t="shared" si="6"/>
        <v/>
      </c>
      <c r="V71" s="523" t="str">
        <f t="shared" si="2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203"/>
      <c r="Z71" s="524" t="str">
        <f>IFERROR(INDEX('G-8 Condition Look up'!$A$3:$H$130,MATCH(S71,'G-8 Condition Look up'!$A$3:$A$130,0),MATCH(Y71,'G-8 Condition Look up'!$A$3:$H$3,0)),"")</f>
        <v/>
      </c>
      <c r="AA71" s="145"/>
      <c r="AB71" s="54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7" t="str">
        <f t="shared" si="3"/>
        <v/>
      </c>
      <c r="AE71" s="203"/>
      <c r="AF71" s="203"/>
      <c r="AG71" s="520" t="str">
        <f t="shared" si="7"/>
        <v/>
      </c>
      <c r="AH71" s="544" t="str">
        <f t="shared" si="8"/>
        <v/>
      </c>
      <c r="AI71" s="525" t="str">
        <f>IF(AH71="Check Data ⚠","Check Data ⚠",IFERROR(VLOOKUP(AH71,'G-4 Temporal multipliers'!$A$4:$C$36,3,FALSE),""))</f>
        <v/>
      </c>
      <c r="AJ71" s="537" t="str">
        <f>IF(S71="","",VLOOKUP(S71,'G-3 Multipliers'!$A$2:$E$129,4,FALSE))</f>
        <v/>
      </c>
      <c r="AK71" s="520" t="str">
        <f t="shared" si="9"/>
        <v/>
      </c>
      <c r="AL71" s="520" t="str">
        <f t="shared" si="10"/>
        <v/>
      </c>
      <c r="AM71" s="524" t="str">
        <f>IFERROR(IF(F71="","",IF(AH71="Check Data ⚠","Check Data ⚠",VLOOKUP(AL71, 'G-3 Multipliers'!$P$2:$Q$6,2,FALSE))),"")</f>
        <v/>
      </c>
      <c r="AN71" s="197"/>
      <c r="AO71" s="540" t="str">
        <f>IF(AN71="","",IF(VLOOKUP(AN71,'G-3 Multipliers'!$S$3:$T$9,2,FALSE)=0,"Spatial Data Missing ⚠",VLOOKUP(AN71,'G-3 Multipliers'!$S$3:$T$9,2,FALSE)))</f>
        <v/>
      </c>
      <c r="AP71" s="513" t="str">
        <f t="shared" si="11"/>
        <v/>
      </c>
      <c r="AQ71" s="231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7" t="str">
        <f>'D-1 Off Site Habitat Baseline'!AL71</f>
        <v/>
      </c>
      <c r="F72" s="520" t="str">
        <f>IF(E72="","",IF(ISNA(VLOOKUP($E72,'D-1 Off Site Habitat Baseline'!$D$1:$O$258,4,FALSE)),"",(VLOOKUP($E72,'D-1 Off Site Habitat Baseline'!$D$1:$O$258,4,FALSE))))</f>
        <v/>
      </c>
      <c r="G72" s="520" t="str">
        <f>IF(E72="","",IF(ISNA(VLOOKUP($E72,'D-1 Off Site Habitat Baseline'!$D$1:$O$258,5,FALSE)),"",(VLOOKUP($E72,'D-1 Off Site Habitat Baseline'!$D$1:$O$258,5,FALSE))))</f>
        <v/>
      </c>
      <c r="H72" s="520" t="str">
        <f>IF(E72="","",IF(ISNA(VLOOKUP($E72,'D-1 Off Site Habitat Baseline'!$D$1:$O$258,6,FALSE)),"",(VLOOKUP($E72,'D-1 Off Site Habitat Baseline'!$D$1:$O$258,6,FALSE))))</f>
        <v/>
      </c>
      <c r="I72" s="520" t="str">
        <f>IF(E72="","",IF(ISNA(VLOOKUP($E72,'D-1 Off Site Habitat Baseline'!$D$1:$O$258,7,FALSE)),"",(VLOOKUP($E72,'D-1 Off Site Habitat Baseline'!$D$1:$O$258,7,FALSE))))</f>
        <v/>
      </c>
      <c r="J72" s="520" t="str">
        <f>IF(E72="","",IF(ISNA(VLOOKUP($E72,'D-1 Off Site Habitat Baseline'!$D$1:$O$258,8,FALSE)),"",(VLOOKUP($E72,'D-1 Off Site Habitat Baseline'!$D$1:$O$258,8,FALSE))))</f>
        <v/>
      </c>
      <c r="K72" s="520" t="str">
        <f>IF(E72="","",IF(ISNA(VLOOKUP($E72,'D-1 Off Site Habitat Baseline'!$D$1:$O$258,9,FALSE)),"",(VLOOKUP($E72,'D-1 Off Site Habitat Baseline'!$D$1:$O$258,9,FALSE))))</f>
        <v/>
      </c>
      <c r="L72" s="520" t="str">
        <f>IF(E72="","",IF(ISNA(VLOOKUP($E72,'D-1 Off Site Habitat Baseline'!$D$1:$O$258,11,FALSE)),"",(VLOOKUP($E72,'D-1 Off Site Habitat Baseline'!$D$1:$O$258,11,FALSE))))</f>
        <v/>
      </c>
      <c r="M72" s="520" t="str">
        <f>IF(E72="","",IF(ISNA(VLOOKUP($E72,'D-1 Off Site Habitat Baseline'!$D$1:$O$258,12,FALSE)),"",(VLOOKUP($E72,'D-1 Off Site Habitat Baseline'!$D$1:$O$258,12,FALSE))))</f>
        <v/>
      </c>
      <c r="N72" s="520" t="str">
        <f>IF(E72="","",IF(ISNA(VLOOKUP($E72,'D-1 Off Site Habitat Baseline'!$D$1:$X$258,14,FALSE)),"",(VLOOKUP($E72,'D-1 Off Site Habitat Baseline'!$D$1:$X$258,14,FALSE))))</f>
        <v/>
      </c>
      <c r="O72" s="524" t="str">
        <f>IF(E72="","",IF(ISNA(VLOOKUP($E72,'D-1 Off Site Habitat Baseline'!$D$1:$X$258,13,FALSE)),"",(VLOOKUP($E72,'D-1 Off Site Habitat Baseline'!$D$1:$X$258,13,FALSE))))</f>
        <v/>
      </c>
      <c r="P72" s="232" t="str">
        <f>IFERROR(INDEX('G-1 All Habitats'!$AG$3:$AG$15,MATCH(Q72,'G-1 All Habitats'!$AF$3:$AF$15,0)),"")</f>
        <v/>
      </c>
      <c r="Q72" s="228" t="str">
        <f t="shared" si="12"/>
        <v/>
      </c>
      <c r="R72" s="229" t="str">
        <f t="shared" si="13"/>
        <v/>
      </c>
      <c r="S72" s="233" t="str">
        <f>IFERROR(INDEX('G-1 All Habitats'!$B$3:$B$129,MATCH(R72,'G-1 All Habitats'!$A$3:$A$129,0)),"")</f>
        <v/>
      </c>
      <c r="T72" s="507" t="str">
        <f t="shared" si="5"/>
        <v/>
      </c>
      <c r="U72" s="524" t="str">
        <f t="shared" si="6"/>
        <v/>
      </c>
      <c r="V72" s="523" t="str">
        <f t="shared" si="2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203"/>
      <c r="Z72" s="524" t="str">
        <f>IFERROR(INDEX('G-8 Condition Look up'!$A$3:$H$130,MATCH(S72,'G-8 Condition Look up'!$A$3:$A$130,0),MATCH(Y72,'G-8 Condition Look up'!$A$3:$H$3,0)),"")</f>
        <v/>
      </c>
      <c r="AA72" s="145"/>
      <c r="AB72" s="54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7" t="str">
        <f t="shared" si="3"/>
        <v/>
      </c>
      <c r="AE72" s="203"/>
      <c r="AF72" s="203"/>
      <c r="AG72" s="520" t="str">
        <f t="shared" si="7"/>
        <v/>
      </c>
      <c r="AH72" s="544" t="str">
        <f t="shared" si="8"/>
        <v/>
      </c>
      <c r="AI72" s="525" t="str">
        <f>IF(AH72="Check Data ⚠","Check Data ⚠",IFERROR(VLOOKUP(AH72,'G-4 Temporal multipliers'!$A$4:$C$36,3,FALSE),""))</f>
        <v/>
      </c>
      <c r="AJ72" s="537" t="str">
        <f>IF(S72="","",VLOOKUP(S72,'G-3 Multipliers'!$A$2:$E$129,4,FALSE))</f>
        <v/>
      </c>
      <c r="AK72" s="520" t="str">
        <f t="shared" si="9"/>
        <v/>
      </c>
      <c r="AL72" s="520" t="str">
        <f t="shared" si="10"/>
        <v/>
      </c>
      <c r="AM72" s="524" t="str">
        <f>IFERROR(IF(F72="","",IF(AH72="Check Data ⚠","Check Data ⚠",VLOOKUP(AL72, 'G-3 Multipliers'!$P$2:$Q$6,2,FALSE))),"")</f>
        <v/>
      </c>
      <c r="AN72" s="197"/>
      <c r="AO72" s="540" t="str">
        <f>IF(AN72="","",IF(VLOOKUP(AN72,'G-3 Multipliers'!$S$3:$T$9,2,FALSE)=0,"Spatial Data Missing ⚠",VLOOKUP(AN72,'G-3 Multipliers'!$S$3:$T$9,2,FALSE)))</f>
        <v/>
      </c>
      <c r="AP72" s="513" t="str">
        <f t="shared" si="11"/>
        <v/>
      </c>
      <c r="AQ72" s="231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7" t="str">
        <f>'D-1 Off Site Habitat Baseline'!AL72</f>
        <v/>
      </c>
      <c r="F73" s="520" t="str">
        <f>IF(E73="","",IF(ISNA(VLOOKUP($E73,'D-1 Off Site Habitat Baseline'!$D$1:$O$258,4,FALSE)),"",(VLOOKUP($E73,'D-1 Off Site Habitat Baseline'!$D$1:$O$258,4,FALSE))))</f>
        <v/>
      </c>
      <c r="G73" s="520" t="str">
        <f>IF(E73="","",IF(ISNA(VLOOKUP($E73,'D-1 Off Site Habitat Baseline'!$D$1:$O$258,5,FALSE)),"",(VLOOKUP($E73,'D-1 Off Site Habitat Baseline'!$D$1:$O$258,5,FALSE))))</f>
        <v/>
      </c>
      <c r="H73" s="520" t="str">
        <f>IF(E73="","",IF(ISNA(VLOOKUP($E73,'D-1 Off Site Habitat Baseline'!$D$1:$O$258,6,FALSE)),"",(VLOOKUP($E73,'D-1 Off Site Habitat Baseline'!$D$1:$O$258,6,FALSE))))</f>
        <v/>
      </c>
      <c r="I73" s="520" t="str">
        <f>IF(E73="","",IF(ISNA(VLOOKUP($E73,'D-1 Off Site Habitat Baseline'!$D$1:$O$258,7,FALSE)),"",(VLOOKUP($E73,'D-1 Off Site Habitat Baseline'!$D$1:$O$258,7,FALSE))))</f>
        <v/>
      </c>
      <c r="J73" s="520" t="str">
        <f>IF(E73="","",IF(ISNA(VLOOKUP($E73,'D-1 Off Site Habitat Baseline'!$D$1:$O$258,8,FALSE)),"",(VLOOKUP($E73,'D-1 Off Site Habitat Baseline'!$D$1:$O$258,8,FALSE))))</f>
        <v/>
      </c>
      <c r="K73" s="520" t="str">
        <f>IF(E73="","",IF(ISNA(VLOOKUP($E73,'D-1 Off Site Habitat Baseline'!$D$1:$O$258,9,FALSE)),"",(VLOOKUP($E73,'D-1 Off Site Habitat Baseline'!$D$1:$O$258,9,FALSE))))</f>
        <v/>
      </c>
      <c r="L73" s="520" t="str">
        <f>IF(E73="","",IF(ISNA(VLOOKUP($E73,'D-1 Off Site Habitat Baseline'!$D$1:$O$258,11,FALSE)),"",(VLOOKUP($E73,'D-1 Off Site Habitat Baseline'!$D$1:$O$258,11,FALSE))))</f>
        <v/>
      </c>
      <c r="M73" s="520" t="str">
        <f>IF(E73="","",IF(ISNA(VLOOKUP($E73,'D-1 Off Site Habitat Baseline'!$D$1:$O$258,12,FALSE)),"",(VLOOKUP($E73,'D-1 Off Site Habitat Baseline'!$D$1:$O$258,12,FALSE))))</f>
        <v/>
      </c>
      <c r="N73" s="520" t="str">
        <f>IF(E73="","",IF(ISNA(VLOOKUP($E73,'D-1 Off Site Habitat Baseline'!$D$1:$X$258,14,FALSE)),"",(VLOOKUP($E73,'D-1 Off Site Habitat Baseline'!$D$1:$X$258,14,FALSE))))</f>
        <v/>
      </c>
      <c r="O73" s="524" t="str">
        <f>IF(E73="","",IF(ISNA(VLOOKUP($E73,'D-1 Off Site Habitat Baseline'!$D$1:$X$258,13,FALSE)),"",(VLOOKUP($E73,'D-1 Off Site Habitat Baseline'!$D$1:$X$258,13,FALSE))))</f>
        <v/>
      </c>
      <c r="P73" s="232" t="str">
        <f>IFERROR(INDEX('G-1 All Habitats'!$AG$3:$AG$15,MATCH(Q73,'G-1 All Habitats'!$AF$3:$AF$15,0)),"")</f>
        <v/>
      </c>
      <c r="Q73" s="228" t="str">
        <f t="shared" si="12"/>
        <v/>
      </c>
      <c r="R73" s="229" t="str">
        <f t="shared" si="13"/>
        <v/>
      </c>
      <c r="S73" s="233" t="str">
        <f>IFERROR(INDEX('G-1 All Habitats'!$B$3:$B$129,MATCH(R73,'G-1 All Habitats'!$A$3:$A$129,0)),"")</f>
        <v/>
      </c>
      <c r="T73" s="507" t="str">
        <f t="shared" si="5"/>
        <v/>
      </c>
      <c r="U73" s="524" t="str">
        <f t="shared" si="6"/>
        <v/>
      </c>
      <c r="V73" s="523" t="str">
        <f t="shared" si="2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203"/>
      <c r="Z73" s="524" t="str">
        <f>IFERROR(INDEX('G-8 Condition Look up'!$A$3:$H$130,MATCH(S73,'G-8 Condition Look up'!$A$3:$A$130,0),MATCH(Y73,'G-8 Condition Look up'!$A$3:$H$3,0)),"")</f>
        <v/>
      </c>
      <c r="AA73" s="145"/>
      <c r="AB73" s="54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7" t="str">
        <f t="shared" si="3"/>
        <v/>
      </c>
      <c r="AE73" s="203"/>
      <c r="AF73" s="203"/>
      <c r="AG73" s="520" t="str">
        <f t="shared" si="7"/>
        <v/>
      </c>
      <c r="AH73" s="544" t="str">
        <f t="shared" si="8"/>
        <v/>
      </c>
      <c r="AI73" s="525" t="str">
        <f>IF(AH73="Check Data ⚠","Check Data ⚠",IFERROR(VLOOKUP(AH73,'G-4 Temporal multipliers'!$A$4:$C$36,3,FALSE),""))</f>
        <v/>
      </c>
      <c r="AJ73" s="537" t="str">
        <f>IF(S73="","",VLOOKUP(S73,'G-3 Multipliers'!$A$2:$E$129,4,FALSE))</f>
        <v/>
      </c>
      <c r="AK73" s="520" t="str">
        <f t="shared" si="9"/>
        <v/>
      </c>
      <c r="AL73" s="520" t="str">
        <f t="shared" si="10"/>
        <v/>
      </c>
      <c r="AM73" s="524" t="str">
        <f>IFERROR(IF(F73="","",IF(AH73="Check Data ⚠","Check Data ⚠",VLOOKUP(AL73, 'G-3 Multipliers'!$P$2:$Q$6,2,FALSE))),"")</f>
        <v/>
      </c>
      <c r="AN73" s="197"/>
      <c r="AO73" s="540" t="str">
        <f>IF(AN73="","",IF(VLOOKUP(AN73,'G-3 Multipliers'!$S$3:$T$9,2,FALSE)=0,"Spatial Data Missing ⚠",VLOOKUP(AN73,'G-3 Multipliers'!$S$3:$T$9,2,FALSE)))</f>
        <v/>
      </c>
      <c r="AP73" s="513" t="str">
        <f t="shared" si="11"/>
        <v/>
      </c>
      <c r="AQ73" s="231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7" t="str">
        <f>'D-1 Off Site Habitat Baseline'!AL73</f>
        <v/>
      </c>
      <c r="F74" s="520" t="str">
        <f>IF(E74="","",IF(ISNA(VLOOKUP($E74,'D-1 Off Site Habitat Baseline'!$D$1:$O$258,4,FALSE)),"",(VLOOKUP($E74,'D-1 Off Site Habitat Baseline'!$D$1:$O$258,4,FALSE))))</f>
        <v/>
      </c>
      <c r="G74" s="520" t="str">
        <f>IF(E74="","",IF(ISNA(VLOOKUP($E74,'D-1 Off Site Habitat Baseline'!$D$1:$O$258,5,FALSE)),"",(VLOOKUP($E74,'D-1 Off Site Habitat Baseline'!$D$1:$O$258,5,FALSE))))</f>
        <v/>
      </c>
      <c r="H74" s="520" t="str">
        <f>IF(E74="","",IF(ISNA(VLOOKUP($E74,'D-1 Off Site Habitat Baseline'!$D$1:$O$258,6,FALSE)),"",(VLOOKUP($E74,'D-1 Off Site Habitat Baseline'!$D$1:$O$258,6,FALSE))))</f>
        <v/>
      </c>
      <c r="I74" s="520" t="str">
        <f>IF(E74="","",IF(ISNA(VLOOKUP($E74,'D-1 Off Site Habitat Baseline'!$D$1:$O$258,7,FALSE)),"",(VLOOKUP($E74,'D-1 Off Site Habitat Baseline'!$D$1:$O$258,7,FALSE))))</f>
        <v/>
      </c>
      <c r="J74" s="520" t="str">
        <f>IF(E74="","",IF(ISNA(VLOOKUP($E74,'D-1 Off Site Habitat Baseline'!$D$1:$O$258,8,FALSE)),"",(VLOOKUP($E74,'D-1 Off Site Habitat Baseline'!$D$1:$O$258,8,FALSE))))</f>
        <v/>
      </c>
      <c r="K74" s="520" t="str">
        <f>IF(E74="","",IF(ISNA(VLOOKUP($E74,'D-1 Off Site Habitat Baseline'!$D$1:$O$258,9,FALSE)),"",(VLOOKUP($E74,'D-1 Off Site Habitat Baseline'!$D$1:$O$258,9,FALSE))))</f>
        <v/>
      </c>
      <c r="L74" s="520" t="str">
        <f>IF(E74="","",IF(ISNA(VLOOKUP($E74,'D-1 Off Site Habitat Baseline'!$D$1:$O$258,11,FALSE)),"",(VLOOKUP($E74,'D-1 Off Site Habitat Baseline'!$D$1:$O$258,11,FALSE))))</f>
        <v/>
      </c>
      <c r="M74" s="520" t="str">
        <f>IF(E74="","",IF(ISNA(VLOOKUP($E74,'D-1 Off Site Habitat Baseline'!$D$1:$O$258,12,FALSE)),"",(VLOOKUP($E74,'D-1 Off Site Habitat Baseline'!$D$1:$O$258,12,FALSE))))</f>
        <v/>
      </c>
      <c r="N74" s="520" t="str">
        <f>IF(E74="","",IF(ISNA(VLOOKUP($E74,'D-1 Off Site Habitat Baseline'!$D$1:$X$258,14,FALSE)),"",(VLOOKUP($E74,'D-1 Off Site Habitat Baseline'!$D$1:$X$258,14,FALSE))))</f>
        <v/>
      </c>
      <c r="O74" s="524" t="str">
        <f>IF(E74="","",IF(ISNA(VLOOKUP($E74,'D-1 Off Site Habitat Baseline'!$D$1:$X$258,13,FALSE)),"",(VLOOKUP($E74,'D-1 Off Site Habitat Baseline'!$D$1:$X$258,13,FALSE))))</f>
        <v/>
      </c>
      <c r="P74" s="232" t="str">
        <f>IFERROR(INDEX('G-1 All Habitats'!$AG$3:$AG$15,MATCH(Q74,'G-1 All Habitats'!$AF$3:$AF$15,0)),"")</f>
        <v/>
      </c>
      <c r="Q74" s="228" t="str">
        <f t="shared" si="12"/>
        <v/>
      </c>
      <c r="R74" s="229" t="str">
        <f t="shared" si="13"/>
        <v/>
      </c>
      <c r="S74" s="233" t="str">
        <f>IFERROR(INDEX('G-1 All Habitats'!$B$3:$B$129,MATCH(R74,'G-1 All Habitats'!$A$3:$A$129,0)),"")</f>
        <v/>
      </c>
      <c r="T74" s="507" t="str">
        <f t="shared" si="5"/>
        <v/>
      </c>
      <c r="U74" s="524" t="str">
        <f t="shared" si="6"/>
        <v/>
      </c>
      <c r="V74" s="523" t="str">
        <f t="shared" si="2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203"/>
      <c r="Z74" s="524" t="str">
        <f>IFERROR(INDEX('G-8 Condition Look up'!$A$3:$H$130,MATCH(S74,'G-8 Condition Look up'!$A$3:$A$130,0),MATCH(Y74,'G-8 Condition Look up'!$A$3:$H$3,0)),"")</f>
        <v/>
      </c>
      <c r="AA74" s="145"/>
      <c r="AB74" s="54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7" t="str">
        <f t="shared" si="3"/>
        <v/>
      </c>
      <c r="AE74" s="203"/>
      <c r="AF74" s="203"/>
      <c r="AG74" s="520" t="str">
        <f t="shared" si="7"/>
        <v/>
      </c>
      <c r="AH74" s="544" t="str">
        <f t="shared" si="8"/>
        <v/>
      </c>
      <c r="AI74" s="525" t="str">
        <f>IF(AH74="Check Data ⚠","Check Data ⚠",IFERROR(VLOOKUP(AH74,'G-4 Temporal multipliers'!$A$4:$C$36,3,FALSE),""))</f>
        <v/>
      </c>
      <c r="AJ74" s="537" t="str">
        <f>IF(S74="","",VLOOKUP(S74,'G-3 Multipliers'!$A$2:$E$129,4,FALSE))</f>
        <v/>
      </c>
      <c r="AK74" s="520" t="str">
        <f t="shared" si="9"/>
        <v/>
      </c>
      <c r="AL74" s="520" t="str">
        <f t="shared" si="10"/>
        <v/>
      </c>
      <c r="AM74" s="524" t="str">
        <f>IFERROR(IF(F74="","",IF(AH74="Check Data ⚠","Check Data ⚠",VLOOKUP(AL74, 'G-3 Multipliers'!$P$2:$Q$6,2,FALSE))),"")</f>
        <v/>
      </c>
      <c r="AN74" s="197"/>
      <c r="AO74" s="540" t="str">
        <f>IF(AN74="","",IF(VLOOKUP(AN74,'G-3 Multipliers'!$S$3:$T$9,2,FALSE)=0,"Spatial Data Missing ⚠",VLOOKUP(AN74,'G-3 Multipliers'!$S$3:$T$9,2,FALSE)))</f>
        <v/>
      </c>
      <c r="AP74" s="513" t="str">
        <f t="shared" si="11"/>
        <v/>
      </c>
      <c r="AQ74" s="231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7" t="str">
        <f>'D-1 Off Site Habitat Baseline'!AL74</f>
        <v/>
      </c>
      <c r="F75" s="520" t="str">
        <f>IF(E75="","",IF(ISNA(VLOOKUP($E75,'D-1 Off Site Habitat Baseline'!$D$1:$O$258,4,FALSE)),"",(VLOOKUP($E75,'D-1 Off Site Habitat Baseline'!$D$1:$O$258,4,FALSE))))</f>
        <v/>
      </c>
      <c r="G75" s="520" t="str">
        <f>IF(E75="","",IF(ISNA(VLOOKUP($E75,'D-1 Off Site Habitat Baseline'!$D$1:$O$258,5,FALSE)),"",(VLOOKUP($E75,'D-1 Off Site Habitat Baseline'!$D$1:$O$258,5,FALSE))))</f>
        <v/>
      </c>
      <c r="H75" s="520" t="str">
        <f>IF(E75="","",IF(ISNA(VLOOKUP($E75,'D-1 Off Site Habitat Baseline'!$D$1:$O$258,6,FALSE)),"",(VLOOKUP($E75,'D-1 Off Site Habitat Baseline'!$D$1:$O$258,6,FALSE))))</f>
        <v/>
      </c>
      <c r="I75" s="520" t="str">
        <f>IF(E75="","",IF(ISNA(VLOOKUP($E75,'D-1 Off Site Habitat Baseline'!$D$1:$O$258,7,FALSE)),"",(VLOOKUP($E75,'D-1 Off Site Habitat Baseline'!$D$1:$O$258,7,FALSE))))</f>
        <v/>
      </c>
      <c r="J75" s="520" t="str">
        <f>IF(E75="","",IF(ISNA(VLOOKUP($E75,'D-1 Off Site Habitat Baseline'!$D$1:$O$258,8,FALSE)),"",(VLOOKUP($E75,'D-1 Off Site Habitat Baseline'!$D$1:$O$258,8,FALSE))))</f>
        <v/>
      </c>
      <c r="K75" s="520" t="str">
        <f>IF(E75="","",IF(ISNA(VLOOKUP($E75,'D-1 Off Site Habitat Baseline'!$D$1:$O$258,9,FALSE)),"",(VLOOKUP($E75,'D-1 Off Site Habitat Baseline'!$D$1:$O$258,9,FALSE))))</f>
        <v/>
      </c>
      <c r="L75" s="520" t="str">
        <f>IF(E75="","",IF(ISNA(VLOOKUP($E75,'D-1 Off Site Habitat Baseline'!$D$1:$O$258,11,FALSE)),"",(VLOOKUP($E75,'D-1 Off Site Habitat Baseline'!$D$1:$O$258,11,FALSE))))</f>
        <v/>
      </c>
      <c r="M75" s="520" t="str">
        <f>IF(E75="","",IF(ISNA(VLOOKUP($E75,'D-1 Off Site Habitat Baseline'!$D$1:$O$258,12,FALSE)),"",(VLOOKUP($E75,'D-1 Off Site Habitat Baseline'!$D$1:$O$258,12,FALSE))))</f>
        <v/>
      </c>
      <c r="N75" s="520" t="str">
        <f>IF(E75="","",IF(ISNA(VLOOKUP($E75,'D-1 Off Site Habitat Baseline'!$D$1:$X$258,14,FALSE)),"",(VLOOKUP($E75,'D-1 Off Site Habitat Baseline'!$D$1:$X$258,14,FALSE))))</f>
        <v/>
      </c>
      <c r="O75" s="524" t="str">
        <f>IF(E75="","",IF(ISNA(VLOOKUP($E75,'D-1 Off Site Habitat Baseline'!$D$1:$X$258,13,FALSE)),"",(VLOOKUP($E75,'D-1 Off Site Habitat Baseline'!$D$1:$X$258,13,FALSE))))</f>
        <v/>
      </c>
      <c r="P75" s="232" t="str">
        <f>IFERROR(INDEX('G-1 All Habitats'!$AG$3:$AG$15,MATCH(Q75,'G-1 All Habitats'!$AF$3:$AF$15,0)),"")</f>
        <v/>
      </c>
      <c r="Q75" s="228" t="str">
        <f t="shared" si="12"/>
        <v/>
      </c>
      <c r="R75" s="229" t="str">
        <f t="shared" si="13"/>
        <v/>
      </c>
      <c r="S75" s="233" t="str">
        <f>IFERROR(INDEX('G-1 All Habitats'!$B$3:$B$129,MATCH(R75,'G-1 All Habitats'!$A$3:$A$129,0)),"")</f>
        <v/>
      </c>
      <c r="T75" s="507" t="str">
        <f t="shared" si="5"/>
        <v/>
      </c>
      <c r="U75" s="524" t="str">
        <f t="shared" si="6"/>
        <v/>
      </c>
      <c r="V75" s="523" t="str">
        <f t="shared" si="2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203"/>
      <c r="Z75" s="524" t="str">
        <f>IFERROR(INDEX('G-8 Condition Look up'!$A$3:$H$130,MATCH(S75,'G-8 Condition Look up'!$A$3:$A$130,0),MATCH(Y75,'G-8 Condition Look up'!$A$3:$H$3,0)),"")</f>
        <v/>
      </c>
      <c r="AA75" s="145"/>
      <c r="AB75" s="54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7" t="str">
        <f t="shared" si="3"/>
        <v/>
      </c>
      <c r="AE75" s="203"/>
      <c r="AF75" s="203"/>
      <c r="AG75" s="520" t="str">
        <f t="shared" si="7"/>
        <v/>
      </c>
      <c r="AH75" s="544" t="str">
        <f t="shared" si="8"/>
        <v/>
      </c>
      <c r="AI75" s="525" t="str">
        <f>IF(AH75="Check Data ⚠","Check Data ⚠",IFERROR(VLOOKUP(AH75,'G-4 Temporal multipliers'!$A$4:$C$36,3,FALSE),""))</f>
        <v/>
      </c>
      <c r="AJ75" s="537" t="str">
        <f>IF(S75="","",VLOOKUP(S75,'G-3 Multipliers'!$A$2:$E$129,4,FALSE))</f>
        <v/>
      </c>
      <c r="AK75" s="520" t="str">
        <f t="shared" si="9"/>
        <v/>
      </c>
      <c r="AL75" s="520" t="str">
        <f t="shared" si="10"/>
        <v/>
      </c>
      <c r="AM75" s="524" t="str">
        <f>IFERROR(IF(F75="","",IF(AH75="Check Data ⚠","Check Data ⚠",VLOOKUP(AL75, 'G-3 Multipliers'!$P$2:$Q$6,2,FALSE))),"")</f>
        <v/>
      </c>
      <c r="AN75" s="197"/>
      <c r="AO75" s="540" t="str">
        <f>IF(AN75="","",IF(VLOOKUP(AN75,'G-3 Multipliers'!$S$3:$T$9,2,FALSE)=0,"Spatial Data Missing ⚠",VLOOKUP(AN75,'G-3 Multipliers'!$S$3:$T$9,2,FALSE)))</f>
        <v/>
      </c>
      <c r="AP75" s="513" t="str">
        <f t="shared" si="11"/>
        <v/>
      </c>
      <c r="AQ75" s="231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7" t="str">
        <f>'D-1 Off Site Habitat Baseline'!AL75</f>
        <v/>
      </c>
      <c r="F76" s="520" t="str">
        <f>IF(E76="","",IF(ISNA(VLOOKUP($E76,'D-1 Off Site Habitat Baseline'!$D$1:$O$258,4,FALSE)),"",(VLOOKUP($E76,'D-1 Off Site Habitat Baseline'!$D$1:$O$258,4,FALSE))))</f>
        <v/>
      </c>
      <c r="G76" s="520" t="str">
        <f>IF(E76="","",IF(ISNA(VLOOKUP($E76,'D-1 Off Site Habitat Baseline'!$D$1:$O$258,5,FALSE)),"",(VLOOKUP($E76,'D-1 Off Site Habitat Baseline'!$D$1:$O$258,5,FALSE))))</f>
        <v/>
      </c>
      <c r="H76" s="520" t="str">
        <f>IF(E76="","",IF(ISNA(VLOOKUP($E76,'D-1 Off Site Habitat Baseline'!$D$1:$O$258,6,FALSE)),"",(VLOOKUP($E76,'D-1 Off Site Habitat Baseline'!$D$1:$O$258,6,FALSE))))</f>
        <v/>
      </c>
      <c r="I76" s="520" t="str">
        <f>IF(E76="","",IF(ISNA(VLOOKUP($E76,'D-1 Off Site Habitat Baseline'!$D$1:$O$258,7,FALSE)),"",(VLOOKUP($E76,'D-1 Off Site Habitat Baseline'!$D$1:$O$258,7,FALSE))))</f>
        <v/>
      </c>
      <c r="J76" s="520" t="str">
        <f>IF(E76="","",IF(ISNA(VLOOKUP($E76,'D-1 Off Site Habitat Baseline'!$D$1:$O$258,8,FALSE)),"",(VLOOKUP($E76,'D-1 Off Site Habitat Baseline'!$D$1:$O$258,8,FALSE))))</f>
        <v/>
      </c>
      <c r="K76" s="520" t="str">
        <f>IF(E76="","",IF(ISNA(VLOOKUP($E76,'D-1 Off Site Habitat Baseline'!$D$1:$O$258,9,FALSE)),"",(VLOOKUP($E76,'D-1 Off Site Habitat Baseline'!$D$1:$O$258,9,FALSE))))</f>
        <v/>
      </c>
      <c r="L76" s="520" t="str">
        <f>IF(E76="","",IF(ISNA(VLOOKUP($E76,'D-1 Off Site Habitat Baseline'!$D$1:$O$258,11,FALSE)),"",(VLOOKUP($E76,'D-1 Off Site Habitat Baseline'!$D$1:$O$258,11,FALSE))))</f>
        <v/>
      </c>
      <c r="M76" s="520" t="str">
        <f>IF(E76="","",IF(ISNA(VLOOKUP($E76,'D-1 Off Site Habitat Baseline'!$D$1:$O$258,12,FALSE)),"",(VLOOKUP($E76,'D-1 Off Site Habitat Baseline'!$D$1:$O$258,12,FALSE))))</f>
        <v/>
      </c>
      <c r="N76" s="520" t="str">
        <f>IF(E76="","",IF(ISNA(VLOOKUP($E76,'D-1 Off Site Habitat Baseline'!$D$1:$X$258,14,FALSE)),"",(VLOOKUP($E76,'D-1 Off Site Habitat Baseline'!$D$1:$X$258,14,FALSE))))</f>
        <v/>
      </c>
      <c r="O76" s="524" t="str">
        <f>IF(E76="","",IF(ISNA(VLOOKUP($E76,'D-1 Off Site Habitat Baseline'!$D$1:$X$258,13,FALSE)),"",(VLOOKUP($E76,'D-1 Off Site Habitat Baseline'!$D$1:$X$258,13,FALSE))))</f>
        <v/>
      </c>
      <c r="P76" s="232" t="str">
        <f>IFERROR(INDEX('G-1 All Habitats'!$AG$3:$AG$15,MATCH(Q76,'G-1 All Habitats'!$AF$3:$AF$15,0)),"")</f>
        <v/>
      </c>
      <c r="Q76" s="228" t="str">
        <f t="shared" si="12"/>
        <v/>
      </c>
      <c r="R76" s="229" t="str">
        <f t="shared" si="13"/>
        <v/>
      </c>
      <c r="S76" s="233" t="str">
        <f>IFERROR(INDEX('G-1 All Habitats'!$B$3:$B$129,MATCH(R76,'G-1 All Habitats'!$A$3:$A$129,0)),"")</f>
        <v/>
      </c>
      <c r="T76" s="507" t="str">
        <f t="shared" si="5"/>
        <v/>
      </c>
      <c r="U76" s="524" t="str">
        <f t="shared" si="6"/>
        <v/>
      </c>
      <c r="V76" s="523" t="str">
        <f t="shared" ref="V76:V139" si="14">IF(S76="","",VLOOKUP(E76,BaselineHabOffsite,17,FALSE))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203"/>
      <c r="Z76" s="524" t="str">
        <f>IFERROR(INDEX('G-8 Condition Look up'!$A$3:$H$130,MATCH(S76,'G-8 Condition Look up'!$A$3:$A$130,0),MATCH(Y76,'G-8 Condition Look up'!$A$3:$H$3,0)),"")</f>
        <v/>
      </c>
      <c r="AA76" s="145"/>
      <c r="AB76" s="54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7" t="str">
        <f t="shared" ref="AD76:AD139" si="15">IFERROR(IF(OR(LEFT(U76,5)="Error ▲",LEFT(T76,5)="Error ▲"),"Check Data ⚠",INDEX(EnhanceTemporal,MATCH(S76,EnhanceHabitat,0),MATCH(U76,EnhanceCondition,0))),"")</f>
        <v/>
      </c>
      <c r="AE76" s="203"/>
      <c r="AF76" s="203"/>
      <c r="AG76" s="520" t="str">
        <f t="shared" si="7"/>
        <v/>
      </c>
      <c r="AH76" s="544" t="str">
        <f t="shared" si="8"/>
        <v/>
      </c>
      <c r="AI76" s="525" t="str">
        <f>IF(AH76="Check Data ⚠","Check Data ⚠",IFERROR(VLOOKUP(AH76,'G-4 Temporal multipliers'!$A$4:$C$36,3,FALSE),""))</f>
        <v/>
      </c>
      <c r="AJ76" s="537" t="str">
        <f>IF(S76="","",VLOOKUP(S76,'G-3 Multipliers'!$A$2:$E$129,4,FALSE))</f>
        <v/>
      </c>
      <c r="AK76" s="520" t="str">
        <f t="shared" si="9"/>
        <v/>
      </c>
      <c r="AL76" s="520" t="str">
        <f t="shared" si="10"/>
        <v/>
      </c>
      <c r="AM76" s="524" t="str">
        <f>IFERROR(IF(F76="","",IF(AH76="Check Data ⚠","Check Data ⚠",VLOOKUP(AL76, 'G-3 Multipliers'!$P$2:$Q$6,2,FALSE))),"")</f>
        <v/>
      </c>
      <c r="AN76" s="197"/>
      <c r="AO76" s="540" t="str">
        <f>IF(AN76="","",IF(VLOOKUP(AN76,'G-3 Multipliers'!$S$3:$T$9,2,FALSE)=0,"Spatial Data Missing ⚠",VLOOKUP(AN76,'G-3 Multipliers'!$S$3:$T$9,2,FALSE)))</f>
        <v/>
      </c>
      <c r="AP76" s="513" t="str">
        <f t="shared" si="11"/>
        <v/>
      </c>
      <c r="AQ76" s="231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7" t="str">
        <f>'D-1 Off Site Habitat Baseline'!AL76</f>
        <v/>
      </c>
      <c r="F77" s="520" t="str">
        <f>IF(E77="","",IF(ISNA(VLOOKUP($E77,'D-1 Off Site Habitat Baseline'!$D$1:$O$258,4,FALSE)),"",(VLOOKUP($E77,'D-1 Off Site Habitat Baseline'!$D$1:$O$258,4,FALSE))))</f>
        <v/>
      </c>
      <c r="G77" s="520" t="str">
        <f>IF(E77="","",IF(ISNA(VLOOKUP($E77,'D-1 Off Site Habitat Baseline'!$D$1:$O$258,5,FALSE)),"",(VLOOKUP($E77,'D-1 Off Site Habitat Baseline'!$D$1:$O$258,5,FALSE))))</f>
        <v/>
      </c>
      <c r="H77" s="520" t="str">
        <f>IF(E77="","",IF(ISNA(VLOOKUP($E77,'D-1 Off Site Habitat Baseline'!$D$1:$O$258,6,FALSE)),"",(VLOOKUP($E77,'D-1 Off Site Habitat Baseline'!$D$1:$O$258,6,FALSE))))</f>
        <v/>
      </c>
      <c r="I77" s="520" t="str">
        <f>IF(E77="","",IF(ISNA(VLOOKUP($E77,'D-1 Off Site Habitat Baseline'!$D$1:$O$258,7,FALSE)),"",(VLOOKUP($E77,'D-1 Off Site Habitat Baseline'!$D$1:$O$258,7,FALSE))))</f>
        <v/>
      </c>
      <c r="J77" s="520" t="str">
        <f>IF(E77="","",IF(ISNA(VLOOKUP($E77,'D-1 Off Site Habitat Baseline'!$D$1:$O$258,8,FALSE)),"",(VLOOKUP($E77,'D-1 Off Site Habitat Baseline'!$D$1:$O$258,8,FALSE))))</f>
        <v/>
      </c>
      <c r="K77" s="520" t="str">
        <f>IF(E77="","",IF(ISNA(VLOOKUP($E77,'D-1 Off Site Habitat Baseline'!$D$1:$O$258,9,FALSE)),"",(VLOOKUP($E77,'D-1 Off Site Habitat Baseline'!$D$1:$O$258,9,FALSE))))</f>
        <v/>
      </c>
      <c r="L77" s="520" t="str">
        <f>IF(E77="","",IF(ISNA(VLOOKUP($E77,'D-1 Off Site Habitat Baseline'!$D$1:$O$258,11,FALSE)),"",(VLOOKUP($E77,'D-1 Off Site Habitat Baseline'!$D$1:$O$258,11,FALSE))))</f>
        <v/>
      </c>
      <c r="M77" s="520" t="str">
        <f>IF(E77="","",IF(ISNA(VLOOKUP($E77,'D-1 Off Site Habitat Baseline'!$D$1:$O$258,12,FALSE)),"",(VLOOKUP($E77,'D-1 Off Site Habitat Baseline'!$D$1:$O$258,12,FALSE))))</f>
        <v/>
      </c>
      <c r="N77" s="520" t="str">
        <f>IF(E77="","",IF(ISNA(VLOOKUP($E77,'D-1 Off Site Habitat Baseline'!$D$1:$X$258,14,FALSE)),"",(VLOOKUP($E77,'D-1 Off Site Habitat Baseline'!$D$1:$X$258,14,FALSE))))</f>
        <v/>
      </c>
      <c r="O77" s="524" t="str">
        <f>IF(E77="","",IF(ISNA(VLOOKUP($E77,'D-1 Off Site Habitat Baseline'!$D$1:$X$258,13,FALSE)),"",(VLOOKUP($E77,'D-1 Off Site Habitat Baseline'!$D$1:$X$258,13,FALSE))))</f>
        <v/>
      </c>
      <c r="P77" s="232" t="str">
        <f>IFERROR(INDEX('G-1 All Habitats'!$AG$3:$AG$15,MATCH(Q77,'G-1 All Habitats'!$AF$3:$AF$15,0)),"")</f>
        <v/>
      </c>
      <c r="Q77" s="228" t="str">
        <f t="shared" si="12"/>
        <v/>
      </c>
      <c r="R77" s="229" t="str">
        <f t="shared" si="13"/>
        <v/>
      </c>
      <c r="S77" s="233" t="str">
        <f>IFERROR(INDEX('G-1 All Habitats'!$B$3:$B$129,MATCH(R77,'G-1 All Habitats'!$A$3:$A$129,0)),"")</f>
        <v/>
      </c>
      <c r="T77" s="507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4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3" t="str">
        <f t="shared" si="14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203"/>
      <c r="Z77" s="524" t="str">
        <f>IFERROR(INDEX('G-8 Condition Look up'!$A$3:$H$130,MATCH(S77,'G-8 Condition Look up'!$A$3:$A$130,0),MATCH(Y77,'G-8 Condition Look up'!$A$3:$H$3,0)),"")</f>
        <v/>
      </c>
      <c r="AA77" s="145"/>
      <c r="AB77" s="54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7" t="str">
        <f t="shared" si="15"/>
        <v/>
      </c>
      <c r="AE77" s="203"/>
      <c r="AF77" s="203"/>
      <c r="AG77" s="520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4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5" t="str">
        <f>IF(AH77="Check Data ⚠","Check Data ⚠",IFERROR(VLOOKUP(AH77,'G-4 Temporal multipliers'!$A$4:$C$36,3,FALSE),""))</f>
        <v/>
      </c>
      <c r="AJ77" s="537" t="str">
        <f>IF(S77="","",VLOOKUP(S77,'G-3 Multipliers'!$A$2:$E$129,4,FALSE))</f>
        <v/>
      </c>
      <c r="AK77" s="520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20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4" t="str">
        <f>IFERROR(IF(F77="","",IF(AH77="Check Data ⚠","Check Data ⚠",VLOOKUP(AL77, 'G-3 Multipliers'!$P$2:$Q$6,2,FALSE))),"")</f>
        <v/>
      </c>
      <c r="AN77" s="197"/>
      <c r="AO77" s="540" t="str">
        <f>IF(AN77="","",IF(VLOOKUP(AN77,'G-3 Multipliers'!$S$3:$T$9,2,FALSE)=0,"Spatial Data Missing ⚠",VLOOKUP(AN77,'G-3 Multipliers'!$S$3:$T$9,2,FALSE)))</f>
        <v/>
      </c>
      <c r="AP77" s="513" t="str">
        <f t="shared" ref="AP77:AP140" si="22">IFERROR(((((V77*X77*Z77)-(V77*I77*K77))*(AM77*AI77))+(V77*I77*K77))*(AC77)*AO77,"")</f>
        <v/>
      </c>
      <c r="AQ77" s="231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7" t="str">
        <f>'D-1 Off Site Habitat Baseline'!AL77</f>
        <v/>
      </c>
      <c r="F78" s="520" t="str">
        <f>IF(E78="","",IF(ISNA(VLOOKUP($E78,'D-1 Off Site Habitat Baseline'!$D$1:$O$258,4,FALSE)),"",(VLOOKUP($E78,'D-1 Off Site Habitat Baseline'!$D$1:$O$258,4,FALSE))))</f>
        <v/>
      </c>
      <c r="G78" s="520" t="str">
        <f>IF(E78="","",IF(ISNA(VLOOKUP($E78,'D-1 Off Site Habitat Baseline'!$D$1:$O$258,5,FALSE)),"",(VLOOKUP($E78,'D-1 Off Site Habitat Baseline'!$D$1:$O$258,5,FALSE))))</f>
        <v/>
      </c>
      <c r="H78" s="520" t="str">
        <f>IF(E78="","",IF(ISNA(VLOOKUP($E78,'D-1 Off Site Habitat Baseline'!$D$1:$O$258,6,FALSE)),"",(VLOOKUP($E78,'D-1 Off Site Habitat Baseline'!$D$1:$O$258,6,FALSE))))</f>
        <v/>
      </c>
      <c r="I78" s="520" t="str">
        <f>IF(E78="","",IF(ISNA(VLOOKUP($E78,'D-1 Off Site Habitat Baseline'!$D$1:$O$258,7,FALSE)),"",(VLOOKUP($E78,'D-1 Off Site Habitat Baseline'!$D$1:$O$258,7,FALSE))))</f>
        <v/>
      </c>
      <c r="J78" s="520" t="str">
        <f>IF(E78="","",IF(ISNA(VLOOKUP($E78,'D-1 Off Site Habitat Baseline'!$D$1:$O$258,8,FALSE)),"",(VLOOKUP($E78,'D-1 Off Site Habitat Baseline'!$D$1:$O$258,8,FALSE))))</f>
        <v/>
      </c>
      <c r="K78" s="520" t="str">
        <f>IF(E78="","",IF(ISNA(VLOOKUP($E78,'D-1 Off Site Habitat Baseline'!$D$1:$O$258,9,FALSE)),"",(VLOOKUP($E78,'D-1 Off Site Habitat Baseline'!$D$1:$O$258,9,FALSE))))</f>
        <v/>
      </c>
      <c r="L78" s="520" t="str">
        <f>IF(E78="","",IF(ISNA(VLOOKUP($E78,'D-1 Off Site Habitat Baseline'!$D$1:$O$258,11,FALSE)),"",(VLOOKUP($E78,'D-1 Off Site Habitat Baseline'!$D$1:$O$258,11,FALSE))))</f>
        <v/>
      </c>
      <c r="M78" s="520" t="str">
        <f>IF(E78="","",IF(ISNA(VLOOKUP($E78,'D-1 Off Site Habitat Baseline'!$D$1:$O$258,12,FALSE)),"",(VLOOKUP($E78,'D-1 Off Site Habitat Baseline'!$D$1:$O$258,12,FALSE))))</f>
        <v/>
      </c>
      <c r="N78" s="520" t="str">
        <f>IF(E78="","",IF(ISNA(VLOOKUP($E78,'D-1 Off Site Habitat Baseline'!$D$1:$X$258,14,FALSE)),"",(VLOOKUP($E78,'D-1 Off Site Habitat Baseline'!$D$1:$X$258,14,FALSE))))</f>
        <v/>
      </c>
      <c r="O78" s="524" t="str">
        <f>IF(E78="","",IF(ISNA(VLOOKUP($E78,'D-1 Off Site Habitat Baseline'!$D$1:$X$258,13,FALSE)),"",(VLOOKUP($E78,'D-1 Off Site Habitat Baseline'!$D$1:$X$258,13,FALSE))))</f>
        <v/>
      </c>
      <c r="P78" s="232" t="str">
        <f>IFERROR(INDEX('G-1 All Habitats'!$AG$3:$AG$15,MATCH(Q78,'G-1 All Habitats'!$AF$3:$AF$15,0)),"")</f>
        <v/>
      </c>
      <c r="Q78" s="228" t="str">
        <f t="shared" si="12"/>
        <v/>
      </c>
      <c r="R78" s="229" t="str">
        <f t="shared" si="13"/>
        <v/>
      </c>
      <c r="S78" s="233" t="str">
        <f>IFERROR(INDEX('G-1 All Habitats'!$B$3:$B$129,MATCH(R78,'G-1 All Habitats'!$A$3:$A$129,0)),"")</f>
        <v/>
      </c>
      <c r="T78" s="507" t="str">
        <f t="shared" si="16"/>
        <v/>
      </c>
      <c r="U78" s="524" t="str">
        <f t="shared" si="17"/>
        <v/>
      </c>
      <c r="V78" s="523" t="str">
        <f t="shared" si="14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203"/>
      <c r="Z78" s="524" t="str">
        <f>IFERROR(INDEX('G-8 Condition Look up'!$A$3:$H$130,MATCH(S78,'G-8 Condition Look up'!$A$3:$A$130,0),MATCH(Y78,'G-8 Condition Look up'!$A$3:$H$3,0)),"")</f>
        <v/>
      </c>
      <c r="AA78" s="145"/>
      <c r="AB78" s="54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7" t="str">
        <f t="shared" si="15"/>
        <v/>
      </c>
      <c r="AE78" s="203"/>
      <c r="AF78" s="203"/>
      <c r="AG78" s="520" t="str">
        <f t="shared" si="18"/>
        <v/>
      </c>
      <c r="AH78" s="544" t="str">
        <f t="shared" si="19"/>
        <v/>
      </c>
      <c r="AI78" s="525" t="str">
        <f>IF(AH78="Check Data ⚠","Check Data ⚠",IFERROR(VLOOKUP(AH78,'G-4 Temporal multipliers'!$A$4:$C$36,3,FALSE),""))</f>
        <v/>
      </c>
      <c r="AJ78" s="537" t="str">
        <f>IF(S78="","",VLOOKUP(S78,'G-3 Multipliers'!$A$2:$E$129,4,FALSE))</f>
        <v/>
      </c>
      <c r="AK78" s="520" t="str">
        <f t="shared" si="20"/>
        <v/>
      </c>
      <c r="AL78" s="520" t="str">
        <f t="shared" si="21"/>
        <v/>
      </c>
      <c r="AM78" s="524" t="str">
        <f>IFERROR(IF(F78="","",IF(AH78="Check Data ⚠","Check Data ⚠",VLOOKUP(AL78, 'G-3 Multipliers'!$P$2:$Q$6,2,FALSE))),"")</f>
        <v/>
      </c>
      <c r="AN78" s="197"/>
      <c r="AO78" s="540" t="str">
        <f>IF(AN78="","",IF(VLOOKUP(AN78,'G-3 Multipliers'!$S$3:$T$9,2,FALSE)=0,"Spatial Data Missing ⚠",VLOOKUP(AN78,'G-3 Multipliers'!$S$3:$T$9,2,FALSE)))</f>
        <v/>
      </c>
      <c r="AP78" s="513" t="str">
        <f t="shared" si="22"/>
        <v/>
      </c>
      <c r="AQ78" s="231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7" t="str">
        <f>'D-1 Off Site Habitat Baseline'!AL78</f>
        <v/>
      </c>
      <c r="F79" s="520" t="str">
        <f>IF(E79="","",IF(ISNA(VLOOKUP($E79,'D-1 Off Site Habitat Baseline'!$D$1:$O$258,4,FALSE)),"",(VLOOKUP($E79,'D-1 Off Site Habitat Baseline'!$D$1:$O$258,4,FALSE))))</f>
        <v/>
      </c>
      <c r="G79" s="520" t="str">
        <f>IF(E79="","",IF(ISNA(VLOOKUP($E79,'D-1 Off Site Habitat Baseline'!$D$1:$O$258,5,FALSE)),"",(VLOOKUP($E79,'D-1 Off Site Habitat Baseline'!$D$1:$O$258,5,FALSE))))</f>
        <v/>
      </c>
      <c r="H79" s="520" t="str">
        <f>IF(E79="","",IF(ISNA(VLOOKUP($E79,'D-1 Off Site Habitat Baseline'!$D$1:$O$258,6,FALSE)),"",(VLOOKUP($E79,'D-1 Off Site Habitat Baseline'!$D$1:$O$258,6,FALSE))))</f>
        <v/>
      </c>
      <c r="I79" s="520" t="str">
        <f>IF(E79="","",IF(ISNA(VLOOKUP($E79,'D-1 Off Site Habitat Baseline'!$D$1:$O$258,7,FALSE)),"",(VLOOKUP($E79,'D-1 Off Site Habitat Baseline'!$D$1:$O$258,7,FALSE))))</f>
        <v/>
      </c>
      <c r="J79" s="520" t="str">
        <f>IF(E79="","",IF(ISNA(VLOOKUP($E79,'D-1 Off Site Habitat Baseline'!$D$1:$O$258,8,FALSE)),"",(VLOOKUP($E79,'D-1 Off Site Habitat Baseline'!$D$1:$O$258,8,FALSE))))</f>
        <v/>
      </c>
      <c r="K79" s="520" t="str">
        <f>IF(E79="","",IF(ISNA(VLOOKUP($E79,'D-1 Off Site Habitat Baseline'!$D$1:$O$258,9,FALSE)),"",(VLOOKUP($E79,'D-1 Off Site Habitat Baseline'!$D$1:$O$258,9,FALSE))))</f>
        <v/>
      </c>
      <c r="L79" s="520" t="str">
        <f>IF(E79="","",IF(ISNA(VLOOKUP($E79,'D-1 Off Site Habitat Baseline'!$D$1:$O$258,11,FALSE)),"",(VLOOKUP($E79,'D-1 Off Site Habitat Baseline'!$D$1:$O$258,11,FALSE))))</f>
        <v/>
      </c>
      <c r="M79" s="520" t="str">
        <f>IF(E79="","",IF(ISNA(VLOOKUP($E79,'D-1 Off Site Habitat Baseline'!$D$1:$O$258,12,FALSE)),"",(VLOOKUP($E79,'D-1 Off Site Habitat Baseline'!$D$1:$O$258,12,FALSE))))</f>
        <v/>
      </c>
      <c r="N79" s="520" t="str">
        <f>IF(E79="","",IF(ISNA(VLOOKUP($E79,'D-1 Off Site Habitat Baseline'!$D$1:$X$258,14,FALSE)),"",(VLOOKUP($E79,'D-1 Off Site Habitat Baseline'!$D$1:$X$258,14,FALSE))))</f>
        <v/>
      </c>
      <c r="O79" s="524" t="str">
        <f>IF(E79="","",IF(ISNA(VLOOKUP($E79,'D-1 Off Site Habitat Baseline'!$D$1:$X$258,13,FALSE)),"",(VLOOKUP($E79,'D-1 Off Site Habitat Baseline'!$D$1:$X$258,13,FALSE))))</f>
        <v/>
      </c>
      <c r="P79" s="232" t="str">
        <f>IFERROR(INDEX('G-1 All Habitats'!$AG$3:$AG$15,MATCH(Q79,'G-1 All Habitats'!$AF$3:$AF$15,0)),"")</f>
        <v/>
      </c>
      <c r="Q79" s="228" t="str">
        <f t="shared" ref="Q79:Q142" si="23">A79</f>
        <v/>
      </c>
      <c r="R79" s="229" t="str">
        <f t="shared" ref="R79:R142" si="24">B79</f>
        <v/>
      </c>
      <c r="S79" s="233" t="str">
        <f>IFERROR(INDEX('G-1 All Habitats'!$B$3:$B$129,MATCH(R79,'G-1 All Habitats'!$A$3:$A$129,0)),"")</f>
        <v/>
      </c>
      <c r="T79" s="507" t="str">
        <f t="shared" si="16"/>
        <v/>
      </c>
      <c r="U79" s="524" t="str">
        <f t="shared" si="17"/>
        <v/>
      </c>
      <c r="V79" s="523" t="str">
        <f t="shared" si="14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203"/>
      <c r="Z79" s="524" t="str">
        <f>IFERROR(INDEX('G-8 Condition Look up'!$A$3:$H$130,MATCH(S79,'G-8 Condition Look up'!$A$3:$A$130,0),MATCH(Y79,'G-8 Condition Look up'!$A$3:$H$3,0)),"")</f>
        <v/>
      </c>
      <c r="AA79" s="145"/>
      <c r="AB79" s="54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7" t="str">
        <f t="shared" si="15"/>
        <v/>
      </c>
      <c r="AE79" s="203"/>
      <c r="AF79" s="203"/>
      <c r="AG79" s="520" t="str">
        <f t="shared" si="18"/>
        <v/>
      </c>
      <c r="AH79" s="544" t="str">
        <f t="shared" si="19"/>
        <v/>
      </c>
      <c r="AI79" s="525" t="str">
        <f>IF(AH79="Check Data ⚠","Check Data ⚠",IFERROR(VLOOKUP(AH79,'G-4 Temporal multipliers'!$A$4:$C$36,3,FALSE),""))</f>
        <v/>
      </c>
      <c r="AJ79" s="537" t="str">
        <f>IF(S79="","",VLOOKUP(S79,'G-3 Multipliers'!$A$2:$E$129,4,FALSE))</f>
        <v/>
      </c>
      <c r="AK79" s="520" t="str">
        <f t="shared" si="20"/>
        <v/>
      </c>
      <c r="AL79" s="520" t="str">
        <f t="shared" si="21"/>
        <v/>
      </c>
      <c r="AM79" s="524" t="str">
        <f>IFERROR(IF(F79="","",IF(AH79="Check Data ⚠","Check Data ⚠",VLOOKUP(AL79, 'G-3 Multipliers'!$P$2:$Q$6,2,FALSE))),"")</f>
        <v/>
      </c>
      <c r="AN79" s="197"/>
      <c r="AO79" s="540" t="str">
        <f>IF(AN79="","",IF(VLOOKUP(AN79,'G-3 Multipliers'!$S$3:$T$9,2,FALSE)=0,"Spatial Data Missing ⚠",VLOOKUP(AN79,'G-3 Multipliers'!$S$3:$T$9,2,FALSE)))</f>
        <v/>
      </c>
      <c r="AP79" s="513" t="str">
        <f t="shared" si="22"/>
        <v/>
      </c>
      <c r="AQ79" s="231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7" t="str">
        <f>'D-1 Off Site Habitat Baseline'!AL79</f>
        <v/>
      </c>
      <c r="F80" s="520" t="str">
        <f>IF(E80="","",IF(ISNA(VLOOKUP($E80,'D-1 Off Site Habitat Baseline'!$D$1:$O$258,4,FALSE)),"",(VLOOKUP($E80,'D-1 Off Site Habitat Baseline'!$D$1:$O$258,4,FALSE))))</f>
        <v/>
      </c>
      <c r="G80" s="520" t="str">
        <f>IF(E80="","",IF(ISNA(VLOOKUP($E80,'D-1 Off Site Habitat Baseline'!$D$1:$O$258,5,FALSE)),"",(VLOOKUP($E80,'D-1 Off Site Habitat Baseline'!$D$1:$O$258,5,FALSE))))</f>
        <v/>
      </c>
      <c r="H80" s="520" t="str">
        <f>IF(E80="","",IF(ISNA(VLOOKUP($E80,'D-1 Off Site Habitat Baseline'!$D$1:$O$258,6,FALSE)),"",(VLOOKUP($E80,'D-1 Off Site Habitat Baseline'!$D$1:$O$258,6,FALSE))))</f>
        <v/>
      </c>
      <c r="I80" s="520" t="str">
        <f>IF(E80="","",IF(ISNA(VLOOKUP($E80,'D-1 Off Site Habitat Baseline'!$D$1:$O$258,7,FALSE)),"",(VLOOKUP($E80,'D-1 Off Site Habitat Baseline'!$D$1:$O$258,7,FALSE))))</f>
        <v/>
      </c>
      <c r="J80" s="520" t="str">
        <f>IF(E80="","",IF(ISNA(VLOOKUP($E80,'D-1 Off Site Habitat Baseline'!$D$1:$O$258,8,FALSE)),"",(VLOOKUP($E80,'D-1 Off Site Habitat Baseline'!$D$1:$O$258,8,FALSE))))</f>
        <v/>
      </c>
      <c r="K80" s="520" t="str">
        <f>IF(E80="","",IF(ISNA(VLOOKUP($E80,'D-1 Off Site Habitat Baseline'!$D$1:$O$258,9,FALSE)),"",(VLOOKUP($E80,'D-1 Off Site Habitat Baseline'!$D$1:$O$258,9,FALSE))))</f>
        <v/>
      </c>
      <c r="L80" s="520" t="str">
        <f>IF(E80="","",IF(ISNA(VLOOKUP($E80,'D-1 Off Site Habitat Baseline'!$D$1:$O$258,11,FALSE)),"",(VLOOKUP($E80,'D-1 Off Site Habitat Baseline'!$D$1:$O$258,11,FALSE))))</f>
        <v/>
      </c>
      <c r="M80" s="520" t="str">
        <f>IF(E80="","",IF(ISNA(VLOOKUP($E80,'D-1 Off Site Habitat Baseline'!$D$1:$O$258,12,FALSE)),"",(VLOOKUP($E80,'D-1 Off Site Habitat Baseline'!$D$1:$O$258,12,FALSE))))</f>
        <v/>
      </c>
      <c r="N80" s="520" t="str">
        <f>IF(E80="","",IF(ISNA(VLOOKUP($E80,'D-1 Off Site Habitat Baseline'!$D$1:$X$258,14,FALSE)),"",(VLOOKUP($E80,'D-1 Off Site Habitat Baseline'!$D$1:$X$258,14,FALSE))))</f>
        <v/>
      </c>
      <c r="O80" s="524" t="str">
        <f>IF(E80="","",IF(ISNA(VLOOKUP($E80,'D-1 Off Site Habitat Baseline'!$D$1:$X$258,13,FALSE)),"",(VLOOKUP($E80,'D-1 Off Site Habitat Baseline'!$D$1:$X$258,13,FALSE))))</f>
        <v/>
      </c>
      <c r="P80" s="232" t="str">
        <f>IFERROR(INDEX('G-1 All Habitats'!$AG$3:$AG$15,MATCH(Q80,'G-1 All Habitats'!$AF$3:$AF$15,0)),"")</f>
        <v/>
      </c>
      <c r="Q80" s="228" t="str">
        <f t="shared" si="23"/>
        <v/>
      </c>
      <c r="R80" s="229" t="str">
        <f t="shared" si="24"/>
        <v/>
      </c>
      <c r="S80" s="233" t="str">
        <f>IFERROR(INDEX('G-1 All Habitats'!$B$3:$B$129,MATCH(R80,'G-1 All Habitats'!$A$3:$A$129,0)),"")</f>
        <v/>
      </c>
      <c r="T80" s="507" t="str">
        <f t="shared" si="16"/>
        <v/>
      </c>
      <c r="U80" s="524" t="str">
        <f t="shared" si="17"/>
        <v/>
      </c>
      <c r="V80" s="523" t="str">
        <f t="shared" si="14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203"/>
      <c r="Z80" s="524" t="str">
        <f>IFERROR(INDEX('G-8 Condition Look up'!$A$3:$H$130,MATCH(S80,'G-8 Condition Look up'!$A$3:$A$130,0),MATCH(Y80,'G-8 Condition Look up'!$A$3:$H$3,0)),"")</f>
        <v/>
      </c>
      <c r="AA80" s="145"/>
      <c r="AB80" s="54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7" t="str">
        <f t="shared" si="15"/>
        <v/>
      </c>
      <c r="AE80" s="203"/>
      <c r="AF80" s="203"/>
      <c r="AG80" s="520" t="str">
        <f t="shared" si="18"/>
        <v/>
      </c>
      <c r="AH80" s="544" t="str">
        <f t="shared" si="19"/>
        <v/>
      </c>
      <c r="AI80" s="525" t="str">
        <f>IF(AH80="Check Data ⚠","Check Data ⚠",IFERROR(VLOOKUP(AH80,'G-4 Temporal multipliers'!$A$4:$C$36,3,FALSE),""))</f>
        <v/>
      </c>
      <c r="AJ80" s="537" t="str">
        <f>IF(S80="","",VLOOKUP(S80,'G-3 Multipliers'!$A$2:$E$129,4,FALSE))</f>
        <v/>
      </c>
      <c r="AK80" s="520" t="str">
        <f t="shared" si="20"/>
        <v/>
      </c>
      <c r="AL80" s="520" t="str">
        <f t="shared" si="21"/>
        <v/>
      </c>
      <c r="AM80" s="524" t="str">
        <f>IFERROR(IF(F80="","",IF(AH80="Check Data ⚠","Check Data ⚠",VLOOKUP(AL80, 'G-3 Multipliers'!$P$2:$Q$6,2,FALSE))),"")</f>
        <v/>
      </c>
      <c r="AN80" s="197"/>
      <c r="AO80" s="540" t="str">
        <f>IF(AN80="","",IF(VLOOKUP(AN80,'G-3 Multipliers'!$S$3:$T$9,2,FALSE)=0,"Spatial Data Missing ⚠",VLOOKUP(AN80,'G-3 Multipliers'!$S$3:$T$9,2,FALSE)))</f>
        <v/>
      </c>
      <c r="AP80" s="513" t="str">
        <f t="shared" si="22"/>
        <v/>
      </c>
      <c r="AQ80" s="231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7" t="str">
        <f>'D-1 Off Site Habitat Baseline'!AL80</f>
        <v/>
      </c>
      <c r="F81" s="520" t="str">
        <f>IF(E81="","",IF(ISNA(VLOOKUP($E81,'D-1 Off Site Habitat Baseline'!$D$1:$O$258,4,FALSE)),"",(VLOOKUP($E81,'D-1 Off Site Habitat Baseline'!$D$1:$O$258,4,FALSE))))</f>
        <v/>
      </c>
      <c r="G81" s="520" t="str">
        <f>IF(E81="","",IF(ISNA(VLOOKUP($E81,'D-1 Off Site Habitat Baseline'!$D$1:$O$258,5,FALSE)),"",(VLOOKUP($E81,'D-1 Off Site Habitat Baseline'!$D$1:$O$258,5,FALSE))))</f>
        <v/>
      </c>
      <c r="H81" s="520" t="str">
        <f>IF(E81="","",IF(ISNA(VLOOKUP($E81,'D-1 Off Site Habitat Baseline'!$D$1:$O$258,6,FALSE)),"",(VLOOKUP($E81,'D-1 Off Site Habitat Baseline'!$D$1:$O$258,6,FALSE))))</f>
        <v/>
      </c>
      <c r="I81" s="520" t="str">
        <f>IF(E81="","",IF(ISNA(VLOOKUP($E81,'D-1 Off Site Habitat Baseline'!$D$1:$O$258,7,FALSE)),"",(VLOOKUP($E81,'D-1 Off Site Habitat Baseline'!$D$1:$O$258,7,FALSE))))</f>
        <v/>
      </c>
      <c r="J81" s="520" t="str">
        <f>IF(E81="","",IF(ISNA(VLOOKUP($E81,'D-1 Off Site Habitat Baseline'!$D$1:$O$258,8,FALSE)),"",(VLOOKUP($E81,'D-1 Off Site Habitat Baseline'!$D$1:$O$258,8,FALSE))))</f>
        <v/>
      </c>
      <c r="K81" s="520" t="str">
        <f>IF(E81="","",IF(ISNA(VLOOKUP($E81,'D-1 Off Site Habitat Baseline'!$D$1:$O$258,9,FALSE)),"",(VLOOKUP($E81,'D-1 Off Site Habitat Baseline'!$D$1:$O$258,9,FALSE))))</f>
        <v/>
      </c>
      <c r="L81" s="520" t="str">
        <f>IF(E81="","",IF(ISNA(VLOOKUP($E81,'D-1 Off Site Habitat Baseline'!$D$1:$O$258,11,FALSE)),"",(VLOOKUP($E81,'D-1 Off Site Habitat Baseline'!$D$1:$O$258,11,FALSE))))</f>
        <v/>
      </c>
      <c r="M81" s="520" t="str">
        <f>IF(E81="","",IF(ISNA(VLOOKUP($E81,'D-1 Off Site Habitat Baseline'!$D$1:$O$258,12,FALSE)),"",(VLOOKUP($E81,'D-1 Off Site Habitat Baseline'!$D$1:$O$258,12,FALSE))))</f>
        <v/>
      </c>
      <c r="N81" s="520" t="str">
        <f>IF(E81="","",IF(ISNA(VLOOKUP($E81,'D-1 Off Site Habitat Baseline'!$D$1:$X$258,14,FALSE)),"",(VLOOKUP($E81,'D-1 Off Site Habitat Baseline'!$D$1:$X$258,14,FALSE))))</f>
        <v/>
      </c>
      <c r="O81" s="524" t="str">
        <f>IF(E81="","",IF(ISNA(VLOOKUP($E81,'D-1 Off Site Habitat Baseline'!$D$1:$X$258,13,FALSE)),"",(VLOOKUP($E81,'D-1 Off Site Habitat Baseline'!$D$1:$X$258,13,FALSE))))</f>
        <v/>
      </c>
      <c r="P81" s="232" t="str">
        <f>IFERROR(INDEX('G-1 All Habitats'!$AG$3:$AG$15,MATCH(Q81,'G-1 All Habitats'!$AF$3:$AF$15,0)),"")</f>
        <v/>
      </c>
      <c r="Q81" s="228" t="str">
        <f t="shared" si="23"/>
        <v/>
      </c>
      <c r="R81" s="229" t="str">
        <f t="shared" si="24"/>
        <v/>
      </c>
      <c r="S81" s="233" t="str">
        <f>IFERROR(INDEX('G-1 All Habitats'!$B$3:$B$129,MATCH(R81,'G-1 All Habitats'!$A$3:$A$129,0)),"")</f>
        <v/>
      </c>
      <c r="T81" s="507" t="str">
        <f t="shared" si="16"/>
        <v/>
      </c>
      <c r="U81" s="524" t="str">
        <f t="shared" si="17"/>
        <v/>
      </c>
      <c r="V81" s="523" t="str">
        <f t="shared" si="14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203"/>
      <c r="Z81" s="524" t="str">
        <f>IFERROR(INDEX('G-8 Condition Look up'!$A$3:$H$130,MATCH(S81,'G-8 Condition Look up'!$A$3:$A$130,0),MATCH(Y81,'G-8 Condition Look up'!$A$3:$H$3,0)),"")</f>
        <v/>
      </c>
      <c r="AA81" s="145"/>
      <c r="AB81" s="54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7" t="str">
        <f t="shared" si="15"/>
        <v/>
      </c>
      <c r="AE81" s="203"/>
      <c r="AF81" s="203"/>
      <c r="AG81" s="520" t="str">
        <f t="shared" si="18"/>
        <v/>
      </c>
      <c r="AH81" s="544" t="str">
        <f t="shared" si="19"/>
        <v/>
      </c>
      <c r="AI81" s="525" t="str">
        <f>IF(AH81="Check Data ⚠","Check Data ⚠",IFERROR(VLOOKUP(AH81,'G-4 Temporal multipliers'!$A$4:$C$36,3,FALSE),""))</f>
        <v/>
      </c>
      <c r="AJ81" s="537" t="str">
        <f>IF(S81="","",VLOOKUP(S81,'G-3 Multipliers'!$A$2:$E$129,4,FALSE))</f>
        <v/>
      </c>
      <c r="AK81" s="520" t="str">
        <f t="shared" si="20"/>
        <v/>
      </c>
      <c r="AL81" s="520" t="str">
        <f t="shared" si="21"/>
        <v/>
      </c>
      <c r="AM81" s="524" t="str">
        <f>IFERROR(IF(F81="","",IF(AH81="Check Data ⚠","Check Data ⚠",VLOOKUP(AL81, 'G-3 Multipliers'!$P$2:$Q$6,2,FALSE))),"")</f>
        <v/>
      </c>
      <c r="AN81" s="197"/>
      <c r="AO81" s="540" t="str">
        <f>IF(AN81="","",IF(VLOOKUP(AN81,'G-3 Multipliers'!$S$3:$T$9,2,FALSE)=0,"Spatial Data Missing ⚠",VLOOKUP(AN81,'G-3 Multipliers'!$S$3:$T$9,2,FALSE)))</f>
        <v/>
      </c>
      <c r="AP81" s="513" t="str">
        <f t="shared" si="22"/>
        <v/>
      </c>
      <c r="AQ81" s="231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7" t="str">
        <f>'D-1 Off Site Habitat Baseline'!AL81</f>
        <v/>
      </c>
      <c r="F82" s="520" t="str">
        <f>IF(E82="","",IF(ISNA(VLOOKUP($E82,'D-1 Off Site Habitat Baseline'!$D$1:$O$258,4,FALSE)),"",(VLOOKUP($E82,'D-1 Off Site Habitat Baseline'!$D$1:$O$258,4,FALSE))))</f>
        <v/>
      </c>
      <c r="G82" s="520" t="str">
        <f>IF(E82="","",IF(ISNA(VLOOKUP($E82,'D-1 Off Site Habitat Baseline'!$D$1:$O$258,5,FALSE)),"",(VLOOKUP($E82,'D-1 Off Site Habitat Baseline'!$D$1:$O$258,5,FALSE))))</f>
        <v/>
      </c>
      <c r="H82" s="520" t="str">
        <f>IF(E82="","",IF(ISNA(VLOOKUP($E82,'D-1 Off Site Habitat Baseline'!$D$1:$O$258,6,FALSE)),"",(VLOOKUP($E82,'D-1 Off Site Habitat Baseline'!$D$1:$O$258,6,FALSE))))</f>
        <v/>
      </c>
      <c r="I82" s="520" t="str">
        <f>IF(E82="","",IF(ISNA(VLOOKUP($E82,'D-1 Off Site Habitat Baseline'!$D$1:$O$258,7,FALSE)),"",(VLOOKUP($E82,'D-1 Off Site Habitat Baseline'!$D$1:$O$258,7,FALSE))))</f>
        <v/>
      </c>
      <c r="J82" s="520" t="str">
        <f>IF(E82="","",IF(ISNA(VLOOKUP($E82,'D-1 Off Site Habitat Baseline'!$D$1:$O$258,8,FALSE)),"",(VLOOKUP($E82,'D-1 Off Site Habitat Baseline'!$D$1:$O$258,8,FALSE))))</f>
        <v/>
      </c>
      <c r="K82" s="520" t="str">
        <f>IF(E82="","",IF(ISNA(VLOOKUP($E82,'D-1 Off Site Habitat Baseline'!$D$1:$O$258,9,FALSE)),"",(VLOOKUP($E82,'D-1 Off Site Habitat Baseline'!$D$1:$O$258,9,FALSE))))</f>
        <v/>
      </c>
      <c r="L82" s="520" t="str">
        <f>IF(E82="","",IF(ISNA(VLOOKUP($E82,'D-1 Off Site Habitat Baseline'!$D$1:$O$258,11,FALSE)),"",(VLOOKUP($E82,'D-1 Off Site Habitat Baseline'!$D$1:$O$258,11,FALSE))))</f>
        <v/>
      </c>
      <c r="M82" s="520" t="str">
        <f>IF(E82="","",IF(ISNA(VLOOKUP($E82,'D-1 Off Site Habitat Baseline'!$D$1:$O$258,12,FALSE)),"",(VLOOKUP($E82,'D-1 Off Site Habitat Baseline'!$D$1:$O$258,12,FALSE))))</f>
        <v/>
      </c>
      <c r="N82" s="520" t="str">
        <f>IF(E82="","",IF(ISNA(VLOOKUP($E82,'D-1 Off Site Habitat Baseline'!$D$1:$X$258,14,FALSE)),"",(VLOOKUP($E82,'D-1 Off Site Habitat Baseline'!$D$1:$X$258,14,FALSE))))</f>
        <v/>
      </c>
      <c r="O82" s="524" t="str">
        <f>IF(E82="","",IF(ISNA(VLOOKUP($E82,'D-1 Off Site Habitat Baseline'!$D$1:$X$258,13,FALSE)),"",(VLOOKUP($E82,'D-1 Off Site Habitat Baseline'!$D$1:$X$258,13,FALSE))))</f>
        <v/>
      </c>
      <c r="P82" s="232" t="str">
        <f>IFERROR(INDEX('G-1 All Habitats'!$AG$3:$AG$15,MATCH(Q82,'G-1 All Habitats'!$AF$3:$AF$15,0)),"")</f>
        <v/>
      </c>
      <c r="Q82" s="228" t="str">
        <f t="shared" si="23"/>
        <v/>
      </c>
      <c r="R82" s="229" t="str">
        <f t="shared" si="24"/>
        <v/>
      </c>
      <c r="S82" s="233" t="str">
        <f>IFERROR(INDEX('G-1 All Habitats'!$B$3:$B$129,MATCH(R82,'G-1 All Habitats'!$A$3:$A$129,0)),"")</f>
        <v/>
      </c>
      <c r="T82" s="507" t="str">
        <f t="shared" si="16"/>
        <v/>
      </c>
      <c r="U82" s="524" t="str">
        <f t="shared" si="17"/>
        <v/>
      </c>
      <c r="V82" s="523" t="str">
        <f t="shared" si="14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203"/>
      <c r="Z82" s="524" t="str">
        <f>IFERROR(INDEX('G-8 Condition Look up'!$A$3:$H$130,MATCH(S82,'G-8 Condition Look up'!$A$3:$A$130,0),MATCH(Y82,'G-8 Condition Look up'!$A$3:$H$3,0)),"")</f>
        <v/>
      </c>
      <c r="AA82" s="145"/>
      <c r="AB82" s="54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7" t="str">
        <f t="shared" si="15"/>
        <v/>
      </c>
      <c r="AE82" s="203"/>
      <c r="AF82" s="203"/>
      <c r="AG82" s="520" t="str">
        <f t="shared" si="18"/>
        <v/>
      </c>
      <c r="AH82" s="544" t="str">
        <f t="shared" si="19"/>
        <v/>
      </c>
      <c r="AI82" s="525" t="str">
        <f>IF(AH82="Check Data ⚠","Check Data ⚠",IFERROR(VLOOKUP(AH82,'G-4 Temporal multipliers'!$A$4:$C$36,3,FALSE),""))</f>
        <v/>
      </c>
      <c r="AJ82" s="537" t="str">
        <f>IF(S82="","",VLOOKUP(S82,'G-3 Multipliers'!$A$2:$E$129,4,FALSE))</f>
        <v/>
      </c>
      <c r="AK82" s="520" t="str">
        <f t="shared" si="20"/>
        <v/>
      </c>
      <c r="AL82" s="520" t="str">
        <f t="shared" si="21"/>
        <v/>
      </c>
      <c r="AM82" s="524" t="str">
        <f>IFERROR(IF(F82="","",IF(AH82="Check Data ⚠","Check Data ⚠",VLOOKUP(AL82, 'G-3 Multipliers'!$P$2:$Q$6,2,FALSE))),"")</f>
        <v/>
      </c>
      <c r="AN82" s="197"/>
      <c r="AO82" s="540" t="str">
        <f>IF(AN82="","",IF(VLOOKUP(AN82,'G-3 Multipliers'!$S$3:$T$9,2,FALSE)=0,"Spatial Data Missing ⚠",VLOOKUP(AN82,'G-3 Multipliers'!$S$3:$T$9,2,FALSE)))</f>
        <v/>
      </c>
      <c r="AP82" s="513" t="str">
        <f t="shared" si="22"/>
        <v/>
      </c>
      <c r="AQ82" s="231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7" t="str">
        <f>'D-1 Off Site Habitat Baseline'!AL82</f>
        <v/>
      </c>
      <c r="F83" s="520" t="str">
        <f>IF(E83="","",IF(ISNA(VLOOKUP($E83,'D-1 Off Site Habitat Baseline'!$D$1:$O$258,4,FALSE)),"",(VLOOKUP($E83,'D-1 Off Site Habitat Baseline'!$D$1:$O$258,4,FALSE))))</f>
        <v/>
      </c>
      <c r="G83" s="520" t="str">
        <f>IF(E83="","",IF(ISNA(VLOOKUP($E83,'D-1 Off Site Habitat Baseline'!$D$1:$O$258,5,FALSE)),"",(VLOOKUP($E83,'D-1 Off Site Habitat Baseline'!$D$1:$O$258,5,FALSE))))</f>
        <v/>
      </c>
      <c r="H83" s="520" t="str">
        <f>IF(E83="","",IF(ISNA(VLOOKUP($E83,'D-1 Off Site Habitat Baseline'!$D$1:$O$258,6,FALSE)),"",(VLOOKUP($E83,'D-1 Off Site Habitat Baseline'!$D$1:$O$258,6,FALSE))))</f>
        <v/>
      </c>
      <c r="I83" s="520" t="str">
        <f>IF(E83="","",IF(ISNA(VLOOKUP($E83,'D-1 Off Site Habitat Baseline'!$D$1:$O$258,7,FALSE)),"",(VLOOKUP($E83,'D-1 Off Site Habitat Baseline'!$D$1:$O$258,7,FALSE))))</f>
        <v/>
      </c>
      <c r="J83" s="520" t="str">
        <f>IF(E83="","",IF(ISNA(VLOOKUP($E83,'D-1 Off Site Habitat Baseline'!$D$1:$O$258,8,FALSE)),"",(VLOOKUP($E83,'D-1 Off Site Habitat Baseline'!$D$1:$O$258,8,FALSE))))</f>
        <v/>
      </c>
      <c r="K83" s="520" t="str">
        <f>IF(E83="","",IF(ISNA(VLOOKUP($E83,'D-1 Off Site Habitat Baseline'!$D$1:$O$258,9,FALSE)),"",(VLOOKUP($E83,'D-1 Off Site Habitat Baseline'!$D$1:$O$258,9,FALSE))))</f>
        <v/>
      </c>
      <c r="L83" s="520" t="str">
        <f>IF(E83="","",IF(ISNA(VLOOKUP($E83,'D-1 Off Site Habitat Baseline'!$D$1:$O$258,11,FALSE)),"",(VLOOKUP($E83,'D-1 Off Site Habitat Baseline'!$D$1:$O$258,11,FALSE))))</f>
        <v/>
      </c>
      <c r="M83" s="520" t="str">
        <f>IF(E83="","",IF(ISNA(VLOOKUP($E83,'D-1 Off Site Habitat Baseline'!$D$1:$O$258,12,FALSE)),"",(VLOOKUP($E83,'D-1 Off Site Habitat Baseline'!$D$1:$O$258,12,FALSE))))</f>
        <v/>
      </c>
      <c r="N83" s="520" t="str">
        <f>IF(E83="","",IF(ISNA(VLOOKUP($E83,'D-1 Off Site Habitat Baseline'!$D$1:$X$258,14,FALSE)),"",(VLOOKUP($E83,'D-1 Off Site Habitat Baseline'!$D$1:$X$258,14,FALSE))))</f>
        <v/>
      </c>
      <c r="O83" s="524" t="str">
        <f>IF(E83="","",IF(ISNA(VLOOKUP($E83,'D-1 Off Site Habitat Baseline'!$D$1:$X$258,13,FALSE)),"",(VLOOKUP($E83,'D-1 Off Site Habitat Baseline'!$D$1:$X$258,13,FALSE))))</f>
        <v/>
      </c>
      <c r="P83" s="232" t="str">
        <f>IFERROR(INDEX('G-1 All Habitats'!$AG$3:$AG$15,MATCH(Q83,'G-1 All Habitats'!$AF$3:$AF$15,0)),"")</f>
        <v/>
      </c>
      <c r="Q83" s="228" t="str">
        <f t="shared" si="23"/>
        <v/>
      </c>
      <c r="R83" s="229" t="str">
        <f t="shared" si="24"/>
        <v/>
      </c>
      <c r="S83" s="233" t="str">
        <f>IFERROR(INDEX('G-1 All Habitats'!$B$3:$B$129,MATCH(R83,'G-1 All Habitats'!$A$3:$A$129,0)),"")</f>
        <v/>
      </c>
      <c r="T83" s="507" t="str">
        <f t="shared" si="16"/>
        <v/>
      </c>
      <c r="U83" s="524" t="str">
        <f t="shared" si="17"/>
        <v/>
      </c>
      <c r="V83" s="523" t="str">
        <f t="shared" si="14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203"/>
      <c r="Z83" s="524" t="str">
        <f>IFERROR(INDEX('G-8 Condition Look up'!$A$3:$H$130,MATCH(S83,'G-8 Condition Look up'!$A$3:$A$130,0),MATCH(Y83,'G-8 Condition Look up'!$A$3:$H$3,0)),"")</f>
        <v/>
      </c>
      <c r="AA83" s="145"/>
      <c r="AB83" s="54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7" t="str">
        <f t="shared" si="15"/>
        <v/>
      </c>
      <c r="AE83" s="203"/>
      <c r="AF83" s="203"/>
      <c r="AG83" s="520" t="str">
        <f t="shared" si="18"/>
        <v/>
      </c>
      <c r="AH83" s="544" t="str">
        <f t="shared" si="19"/>
        <v/>
      </c>
      <c r="AI83" s="525" t="str">
        <f>IF(AH83="Check Data ⚠","Check Data ⚠",IFERROR(VLOOKUP(AH83,'G-4 Temporal multipliers'!$A$4:$C$36,3,FALSE),""))</f>
        <v/>
      </c>
      <c r="AJ83" s="537" t="str">
        <f>IF(S83="","",VLOOKUP(S83,'G-3 Multipliers'!$A$2:$E$129,4,FALSE))</f>
        <v/>
      </c>
      <c r="AK83" s="520" t="str">
        <f t="shared" si="20"/>
        <v/>
      </c>
      <c r="AL83" s="520" t="str">
        <f t="shared" si="21"/>
        <v/>
      </c>
      <c r="AM83" s="524" t="str">
        <f>IFERROR(IF(F83="","",IF(AH83="Check Data ⚠","Check Data ⚠",VLOOKUP(AL83, 'G-3 Multipliers'!$P$2:$Q$6,2,FALSE))),"")</f>
        <v/>
      </c>
      <c r="AN83" s="197"/>
      <c r="AO83" s="540" t="str">
        <f>IF(AN83="","",IF(VLOOKUP(AN83,'G-3 Multipliers'!$S$3:$T$9,2,FALSE)=0,"Spatial Data Missing ⚠",VLOOKUP(AN83,'G-3 Multipliers'!$S$3:$T$9,2,FALSE)))</f>
        <v/>
      </c>
      <c r="AP83" s="513" t="str">
        <f t="shared" si="22"/>
        <v/>
      </c>
      <c r="AQ83" s="231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7" t="str">
        <f>'D-1 Off Site Habitat Baseline'!AL83</f>
        <v/>
      </c>
      <c r="F84" s="520" t="str">
        <f>IF(E84="","",IF(ISNA(VLOOKUP($E84,'D-1 Off Site Habitat Baseline'!$D$1:$O$258,4,FALSE)),"",(VLOOKUP($E84,'D-1 Off Site Habitat Baseline'!$D$1:$O$258,4,FALSE))))</f>
        <v/>
      </c>
      <c r="G84" s="520" t="str">
        <f>IF(E84="","",IF(ISNA(VLOOKUP($E84,'D-1 Off Site Habitat Baseline'!$D$1:$O$258,5,FALSE)),"",(VLOOKUP($E84,'D-1 Off Site Habitat Baseline'!$D$1:$O$258,5,FALSE))))</f>
        <v/>
      </c>
      <c r="H84" s="520" t="str">
        <f>IF(E84="","",IF(ISNA(VLOOKUP($E84,'D-1 Off Site Habitat Baseline'!$D$1:$O$258,6,FALSE)),"",(VLOOKUP($E84,'D-1 Off Site Habitat Baseline'!$D$1:$O$258,6,FALSE))))</f>
        <v/>
      </c>
      <c r="I84" s="520" t="str">
        <f>IF(E84="","",IF(ISNA(VLOOKUP($E84,'D-1 Off Site Habitat Baseline'!$D$1:$O$258,7,FALSE)),"",(VLOOKUP($E84,'D-1 Off Site Habitat Baseline'!$D$1:$O$258,7,FALSE))))</f>
        <v/>
      </c>
      <c r="J84" s="520" t="str">
        <f>IF(E84="","",IF(ISNA(VLOOKUP($E84,'D-1 Off Site Habitat Baseline'!$D$1:$O$258,8,FALSE)),"",(VLOOKUP($E84,'D-1 Off Site Habitat Baseline'!$D$1:$O$258,8,FALSE))))</f>
        <v/>
      </c>
      <c r="K84" s="520" t="str">
        <f>IF(E84="","",IF(ISNA(VLOOKUP($E84,'D-1 Off Site Habitat Baseline'!$D$1:$O$258,9,FALSE)),"",(VLOOKUP($E84,'D-1 Off Site Habitat Baseline'!$D$1:$O$258,9,FALSE))))</f>
        <v/>
      </c>
      <c r="L84" s="520" t="str">
        <f>IF(E84="","",IF(ISNA(VLOOKUP($E84,'D-1 Off Site Habitat Baseline'!$D$1:$O$258,11,FALSE)),"",(VLOOKUP($E84,'D-1 Off Site Habitat Baseline'!$D$1:$O$258,11,FALSE))))</f>
        <v/>
      </c>
      <c r="M84" s="520" t="str">
        <f>IF(E84="","",IF(ISNA(VLOOKUP($E84,'D-1 Off Site Habitat Baseline'!$D$1:$O$258,12,FALSE)),"",(VLOOKUP($E84,'D-1 Off Site Habitat Baseline'!$D$1:$O$258,12,FALSE))))</f>
        <v/>
      </c>
      <c r="N84" s="520" t="str">
        <f>IF(E84="","",IF(ISNA(VLOOKUP($E84,'D-1 Off Site Habitat Baseline'!$D$1:$X$258,14,FALSE)),"",(VLOOKUP($E84,'D-1 Off Site Habitat Baseline'!$D$1:$X$258,14,FALSE))))</f>
        <v/>
      </c>
      <c r="O84" s="524" t="str">
        <f>IF(E84="","",IF(ISNA(VLOOKUP($E84,'D-1 Off Site Habitat Baseline'!$D$1:$X$258,13,FALSE)),"",(VLOOKUP($E84,'D-1 Off Site Habitat Baseline'!$D$1:$X$258,13,FALSE))))</f>
        <v/>
      </c>
      <c r="P84" s="232" t="str">
        <f>IFERROR(INDEX('G-1 All Habitats'!$AG$3:$AG$15,MATCH(Q84,'G-1 All Habitats'!$AF$3:$AF$15,0)),"")</f>
        <v/>
      </c>
      <c r="Q84" s="228" t="str">
        <f t="shared" si="23"/>
        <v/>
      </c>
      <c r="R84" s="229" t="str">
        <f t="shared" si="24"/>
        <v/>
      </c>
      <c r="S84" s="233" t="str">
        <f>IFERROR(INDEX('G-1 All Habitats'!$B$3:$B$129,MATCH(R84,'G-1 All Habitats'!$A$3:$A$129,0)),"")</f>
        <v/>
      </c>
      <c r="T84" s="507" t="str">
        <f t="shared" si="16"/>
        <v/>
      </c>
      <c r="U84" s="524" t="str">
        <f t="shared" si="17"/>
        <v/>
      </c>
      <c r="V84" s="523" t="str">
        <f t="shared" si="14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203"/>
      <c r="Z84" s="524" t="str">
        <f>IFERROR(INDEX('G-8 Condition Look up'!$A$3:$H$130,MATCH(S84,'G-8 Condition Look up'!$A$3:$A$130,0),MATCH(Y84,'G-8 Condition Look up'!$A$3:$H$3,0)),"")</f>
        <v/>
      </c>
      <c r="AA84" s="145"/>
      <c r="AB84" s="54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7" t="str">
        <f t="shared" si="15"/>
        <v/>
      </c>
      <c r="AE84" s="203"/>
      <c r="AF84" s="203"/>
      <c r="AG84" s="520" t="str">
        <f t="shared" si="18"/>
        <v/>
      </c>
      <c r="AH84" s="544" t="str">
        <f t="shared" si="19"/>
        <v/>
      </c>
      <c r="AI84" s="525" t="str">
        <f>IF(AH84="Check Data ⚠","Check Data ⚠",IFERROR(VLOOKUP(AH84,'G-4 Temporal multipliers'!$A$4:$C$36,3,FALSE),""))</f>
        <v/>
      </c>
      <c r="AJ84" s="537" t="str">
        <f>IF(S84="","",VLOOKUP(S84,'G-3 Multipliers'!$A$2:$E$129,4,FALSE))</f>
        <v/>
      </c>
      <c r="AK84" s="520" t="str">
        <f t="shared" si="20"/>
        <v/>
      </c>
      <c r="AL84" s="520" t="str">
        <f t="shared" si="21"/>
        <v/>
      </c>
      <c r="AM84" s="524" t="str">
        <f>IFERROR(IF(F84="","",IF(AH84="Check Data ⚠","Check Data ⚠",VLOOKUP(AL84, 'G-3 Multipliers'!$P$2:$Q$6,2,FALSE))),"")</f>
        <v/>
      </c>
      <c r="AN84" s="197"/>
      <c r="AO84" s="540" t="str">
        <f>IF(AN84="","",IF(VLOOKUP(AN84,'G-3 Multipliers'!$S$3:$T$9,2,FALSE)=0,"Spatial Data Missing ⚠",VLOOKUP(AN84,'G-3 Multipliers'!$S$3:$T$9,2,FALSE)))</f>
        <v/>
      </c>
      <c r="AP84" s="513" t="str">
        <f t="shared" si="22"/>
        <v/>
      </c>
      <c r="AQ84" s="231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7" t="str">
        <f>'D-1 Off Site Habitat Baseline'!AL84</f>
        <v/>
      </c>
      <c r="F85" s="520" t="str">
        <f>IF(E85="","",IF(ISNA(VLOOKUP($E85,'D-1 Off Site Habitat Baseline'!$D$1:$O$258,4,FALSE)),"",(VLOOKUP($E85,'D-1 Off Site Habitat Baseline'!$D$1:$O$258,4,FALSE))))</f>
        <v/>
      </c>
      <c r="G85" s="520" t="str">
        <f>IF(E85="","",IF(ISNA(VLOOKUP($E85,'D-1 Off Site Habitat Baseline'!$D$1:$O$258,5,FALSE)),"",(VLOOKUP($E85,'D-1 Off Site Habitat Baseline'!$D$1:$O$258,5,FALSE))))</f>
        <v/>
      </c>
      <c r="H85" s="520" t="str">
        <f>IF(E85="","",IF(ISNA(VLOOKUP($E85,'D-1 Off Site Habitat Baseline'!$D$1:$O$258,6,FALSE)),"",(VLOOKUP($E85,'D-1 Off Site Habitat Baseline'!$D$1:$O$258,6,FALSE))))</f>
        <v/>
      </c>
      <c r="I85" s="520" t="str">
        <f>IF(E85="","",IF(ISNA(VLOOKUP($E85,'D-1 Off Site Habitat Baseline'!$D$1:$O$258,7,FALSE)),"",(VLOOKUP($E85,'D-1 Off Site Habitat Baseline'!$D$1:$O$258,7,FALSE))))</f>
        <v/>
      </c>
      <c r="J85" s="520" t="str">
        <f>IF(E85="","",IF(ISNA(VLOOKUP($E85,'D-1 Off Site Habitat Baseline'!$D$1:$O$258,8,FALSE)),"",(VLOOKUP($E85,'D-1 Off Site Habitat Baseline'!$D$1:$O$258,8,FALSE))))</f>
        <v/>
      </c>
      <c r="K85" s="520" t="str">
        <f>IF(E85="","",IF(ISNA(VLOOKUP($E85,'D-1 Off Site Habitat Baseline'!$D$1:$O$258,9,FALSE)),"",(VLOOKUP($E85,'D-1 Off Site Habitat Baseline'!$D$1:$O$258,9,FALSE))))</f>
        <v/>
      </c>
      <c r="L85" s="520" t="str">
        <f>IF(E85="","",IF(ISNA(VLOOKUP($E85,'D-1 Off Site Habitat Baseline'!$D$1:$O$258,11,FALSE)),"",(VLOOKUP($E85,'D-1 Off Site Habitat Baseline'!$D$1:$O$258,11,FALSE))))</f>
        <v/>
      </c>
      <c r="M85" s="520" t="str">
        <f>IF(E85="","",IF(ISNA(VLOOKUP($E85,'D-1 Off Site Habitat Baseline'!$D$1:$O$258,12,FALSE)),"",(VLOOKUP($E85,'D-1 Off Site Habitat Baseline'!$D$1:$O$258,12,FALSE))))</f>
        <v/>
      </c>
      <c r="N85" s="520" t="str">
        <f>IF(E85="","",IF(ISNA(VLOOKUP($E85,'D-1 Off Site Habitat Baseline'!$D$1:$X$258,14,FALSE)),"",(VLOOKUP($E85,'D-1 Off Site Habitat Baseline'!$D$1:$X$258,14,FALSE))))</f>
        <v/>
      </c>
      <c r="O85" s="524" t="str">
        <f>IF(E85="","",IF(ISNA(VLOOKUP($E85,'D-1 Off Site Habitat Baseline'!$D$1:$X$258,13,FALSE)),"",(VLOOKUP($E85,'D-1 Off Site Habitat Baseline'!$D$1:$X$258,13,FALSE))))</f>
        <v/>
      </c>
      <c r="P85" s="232" t="str">
        <f>IFERROR(INDEX('G-1 All Habitats'!$AG$3:$AG$15,MATCH(Q85,'G-1 All Habitats'!$AF$3:$AF$15,0)),"")</f>
        <v/>
      </c>
      <c r="Q85" s="228" t="str">
        <f t="shared" si="23"/>
        <v/>
      </c>
      <c r="R85" s="229" t="str">
        <f t="shared" si="24"/>
        <v/>
      </c>
      <c r="S85" s="233" t="str">
        <f>IFERROR(INDEX('G-1 All Habitats'!$B$3:$B$129,MATCH(R85,'G-1 All Habitats'!$A$3:$A$129,0)),"")</f>
        <v/>
      </c>
      <c r="T85" s="507" t="str">
        <f t="shared" si="16"/>
        <v/>
      </c>
      <c r="U85" s="524" t="str">
        <f t="shared" si="17"/>
        <v/>
      </c>
      <c r="V85" s="523" t="str">
        <f t="shared" si="14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203"/>
      <c r="Z85" s="524" t="str">
        <f>IFERROR(INDEX('G-8 Condition Look up'!$A$3:$H$130,MATCH(S85,'G-8 Condition Look up'!$A$3:$A$130,0),MATCH(Y85,'G-8 Condition Look up'!$A$3:$H$3,0)),"")</f>
        <v/>
      </c>
      <c r="AA85" s="145"/>
      <c r="AB85" s="54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7" t="str">
        <f t="shared" si="15"/>
        <v/>
      </c>
      <c r="AE85" s="203"/>
      <c r="AF85" s="203"/>
      <c r="AG85" s="520" t="str">
        <f t="shared" si="18"/>
        <v/>
      </c>
      <c r="AH85" s="544" t="str">
        <f t="shared" si="19"/>
        <v/>
      </c>
      <c r="AI85" s="525" t="str">
        <f>IF(AH85="Check Data ⚠","Check Data ⚠",IFERROR(VLOOKUP(AH85,'G-4 Temporal multipliers'!$A$4:$C$36,3,FALSE),""))</f>
        <v/>
      </c>
      <c r="AJ85" s="537" t="str">
        <f>IF(S85="","",VLOOKUP(S85,'G-3 Multipliers'!$A$2:$E$129,4,FALSE))</f>
        <v/>
      </c>
      <c r="AK85" s="520" t="str">
        <f t="shared" si="20"/>
        <v/>
      </c>
      <c r="AL85" s="520" t="str">
        <f t="shared" si="21"/>
        <v/>
      </c>
      <c r="AM85" s="524" t="str">
        <f>IFERROR(IF(F85="","",IF(AH85="Check Data ⚠","Check Data ⚠",VLOOKUP(AL85, 'G-3 Multipliers'!$P$2:$Q$6,2,FALSE))),"")</f>
        <v/>
      </c>
      <c r="AN85" s="197"/>
      <c r="AO85" s="540" t="str">
        <f>IF(AN85="","",IF(VLOOKUP(AN85,'G-3 Multipliers'!$S$3:$T$9,2,FALSE)=0,"Spatial Data Missing ⚠",VLOOKUP(AN85,'G-3 Multipliers'!$S$3:$T$9,2,FALSE)))</f>
        <v/>
      </c>
      <c r="AP85" s="513" t="str">
        <f t="shared" si="22"/>
        <v/>
      </c>
      <c r="AQ85" s="231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7" t="str">
        <f>'D-1 Off Site Habitat Baseline'!AL85</f>
        <v/>
      </c>
      <c r="F86" s="520" t="str">
        <f>IF(E86="","",IF(ISNA(VLOOKUP($E86,'D-1 Off Site Habitat Baseline'!$D$1:$O$258,4,FALSE)),"",(VLOOKUP($E86,'D-1 Off Site Habitat Baseline'!$D$1:$O$258,4,FALSE))))</f>
        <v/>
      </c>
      <c r="G86" s="520" t="str">
        <f>IF(E86="","",IF(ISNA(VLOOKUP($E86,'D-1 Off Site Habitat Baseline'!$D$1:$O$258,5,FALSE)),"",(VLOOKUP($E86,'D-1 Off Site Habitat Baseline'!$D$1:$O$258,5,FALSE))))</f>
        <v/>
      </c>
      <c r="H86" s="520" t="str">
        <f>IF(E86="","",IF(ISNA(VLOOKUP($E86,'D-1 Off Site Habitat Baseline'!$D$1:$O$258,6,FALSE)),"",(VLOOKUP($E86,'D-1 Off Site Habitat Baseline'!$D$1:$O$258,6,FALSE))))</f>
        <v/>
      </c>
      <c r="I86" s="520" t="str">
        <f>IF(E86="","",IF(ISNA(VLOOKUP($E86,'D-1 Off Site Habitat Baseline'!$D$1:$O$258,7,FALSE)),"",(VLOOKUP($E86,'D-1 Off Site Habitat Baseline'!$D$1:$O$258,7,FALSE))))</f>
        <v/>
      </c>
      <c r="J86" s="520" t="str">
        <f>IF(E86="","",IF(ISNA(VLOOKUP($E86,'D-1 Off Site Habitat Baseline'!$D$1:$O$258,8,FALSE)),"",(VLOOKUP($E86,'D-1 Off Site Habitat Baseline'!$D$1:$O$258,8,FALSE))))</f>
        <v/>
      </c>
      <c r="K86" s="520" t="str">
        <f>IF(E86="","",IF(ISNA(VLOOKUP($E86,'D-1 Off Site Habitat Baseline'!$D$1:$O$258,9,FALSE)),"",(VLOOKUP($E86,'D-1 Off Site Habitat Baseline'!$D$1:$O$258,9,FALSE))))</f>
        <v/>
      </c>
      <c r="L86" s="520" t="str">
        <f>IF(E86="","",IF(ISNA(VLOOKUP($E86,'D-1 Off Site Habitat Baseline'!$D$1:$O$258,11,FALSE)),"",(VLOOKUP($E86,'D-1 Off Site Habitat Baseline'!$D$1:$O$258,11,FALSE))))</f>
        <v/>
      </c>
      <c r="M86" s="520" t="str">
        <f>IF(E86="","",IF(ISNA(VLOOKUP($E86,'D-1 Off Site Habitat Baseline'!$D$1:$O$258,12,FALSE)),"",(VLOOKUP($E86,'D-1 Off Site Habitat Baseline'!$D$1:$O$258,12,FALSE))))</f>
        <v/>
      </c>
      <c r="N86" s="520" t="str">
        <f>IF(E86="","",IF(ISNA(VLOOKUP($E86,'D-1 Off Site Habitat Baseline'!$D$1:$X$258,14,FALSE)),"",(VLOOKUP($E86,'D-1 Off Site Habitat Baseline'!$D$1:$X$258,14,FALSE))))</f>
        <v/>
      </c>
      <c r="O86" s="524" t="str">
        <f>IF(E86="","",IF(ISNA(VLOOKUP($E86,'D-1 Off Site Habitat Baseline'!$D$1:$X$258,13,FALSE)),"",(VLOOKUP($E86,'D-1 Off Site Habitat Baseline'!$D$1:$X$258,13,FALSE))))</f>
        <v/>
      </c>
      <c r="P86" s="232" t="str">
        <f>IFERROR(INDEX('G-1 All Habitats'!$AG$3:$AG$15,MATCH(Q86,'G-1 All Habitats'!$AF$3:$AF$15,0)),"")</f>
        <v/>
      </c>
      <c r="Q86" s="228" t="str">
        <f t="shared" si="23"/>
        <v/>
      </c>
      <c r="R86" s="229" t="str">
        <f t="shared" si="24"/>
        <v/>
      </c>
      <c r="S86" s="233" t="str">
        <f>IFERROR(INDEX('G-1 All Habitats'!$B$3:$B$129,MATCH(R86,'G-1 All Habitats'!$A$3:$A$129,0)),"")</f>
        <v/>
      </c>
      <c r="T86" s="507" t="str">
        <f t="shared" si="16"/>
        <v/>
      </c>
      <c r="U86" s="524" t="str">
        <f t="shared" si="17"/>
        <v/>
      </c>
      <c r="V86" s="523" t="str">
        <f t="shared" si="14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203"/>
      <c r="Z86" s="524" t="str">
        <f>IFERROR(INDEX('G-8 Condition Look up'!$A$3:$H$130,MATCH(S86,'G-8 Condition Look up'!$A$3:$A$130,0),MATCH(Y86,'G-8 Condition Look up'!$A$3:$H$3,0)),"")</f>
        <v/>
      </c>
      <c r="AA86" s="145"/>
      <c r="AB86" s="54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7" t="str">
        <f t="shared" si="15"/>
        <v/>
      </c>
      <c r="AE86" s="203"/>
      <c r="AF86" s="203"/>
      <c r="AG86" s="520" t="str">
        <f t="shared" si="18"/>
        <v/>
      </c>
      <c r="AH86" s="544" t="str">
        <f t="shared" si="19"/>
        <v/>
      </c>
      <c r="AI86" s="525" t="str">
        <f>IF(AH86="Check Data ⚠","Check Data ⚠",IFERROR(VLOOKUP(AH86,'G-4 Temporal multipliers'!$A$4:$C$36,3,FALSE),""))</f>
        <v/>
      </c>
      <c r="AJ86" s="537" t="str">
        <f>IF(S86="","",VLOOKUP(S86,'G-3 Multipliers'!$A$2:$E$129,4,FALSE))</f>
        <v/>
      </c>
      <c r="AK86" s="520" t="str">
        <f t="shared" si="20"/>
        <v/>
      </c>
      <c r="AL86" s="520" t="str">
        <f t="shared" si="21"/>
        <v/>
      </c>
      <c r="AM86" s="524" t="str">
        <f>IFERROR(IF(F86="","",IF(AH86="Check Data ⚠","Check Data ⚠",VLOOKUP(AL86, 'G-3 Multipliers'!$P$2:$Q$6,2,FALSE))),"")</f>
        <v/>
      </c>
      <c r="AN86" s="197"/>
      <c r="AO86" s="540" t="str">
        <f>IF(AN86="","",IF(VLOOKUP(AN86,'G-3 Multipliers'!$S$3:$T$9,2,FALSE)=0,"Spatial Data Missing ⚠",VLOOKUP(AN86,'G-3 Multipliers'!$S$3:$T$9,2,FALSE)))</f>
        <v/>
      </c>
      <c r="AP86" s="513" t="str">
        <f t="shared" si="22"/>
        <v/>
      </c>
      <c r="AQ86" s="231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7" t="str">
        <f>'D-1 Off Site Habitat Baseline'!AL86</f>
        <v/>
      </c>
      <c r="F87" s="520" t="str">
        <f>IF(E87="","",IF(ISNA(VLOOKUP($E87,'D-1 Off Site Habitat Baseline'!$D$1:$O$258,4,FALSE)),"",(VLOOKUP($E87,'D-1 Off Site Habitat Baseline'!$D$1:$O$258,4,FALSE))))</f>
        <v/>
      </c>
      <c r="G87" s="520" t="str">
        <f>IF(E87="","",IF(ISNA(VLOOKUP($E87,'D-1 Off Site Habitat Baseline'!$D$1:$O$258,5,FALSE)),"",(VLOOKUP($E87,'D-1 Off Site Habitat Baseline'!$D$1:$O$258,5,FALSE))))</f>
        <v/>
      </c>
      <c r="H87" s="520" t="str">
        <f>IF(E87="","",IF(ISNA(VLOOKUP($E87,'D-1 Off Site Habitat Baseline'!$D$1:$O$258,6,FALSE)),"",(VLOOKUP($E87,'D-1 Off Site Habitat Baseline'!$D$1:$O$258,6,FALSE))))</f>
        <v/>
      </c>
      <c r="I87" s="520" t="str">
        <f>IF(E87="","",IF(ISNA(VLOOKUP($E87,'D-1 Off Site Habitat Baseline'!$D$1:$O$258,7,FALSE)),"",(VLOOKUP($E87,'D-1 Off Site Habitat Baseline'!$D$1:$O$258,7,FALSE))))</f>
        <v/>
      </c>
      <c r="J87" s="520" t="str">
        <f>IF(E87="","",IF(ISNA(VLOOKUP($E87,'D-1 Off Site Habitat Baseline'!$D$1:$O$258,8,FALSE)),"",(VLOOKUP($E87,'D-1 Off Site Habitat Baseline'!$D$1:$O$258,8,FALSE))))</f>
        <v/>
      </c>
      <c r="K87" s="520" t="str">
        <f>IF(E87="","",IF(ISNA(VLOOKUP($E87,'D-1 Off Site Habitat Baseline'!$D$1:$O$258,9,FALSE)),"",(VLOOKUP($E87,'D-1 Off Site Habitat Baseline'!$D$1:$O$258,9,FALSE))))</f>
        <v/>
      </c>
      <c r="L87" s="520" t="str">
        <f>IF(E87="","",IF(ISNA(VLOOKUP($E87,'D-1 Off Site Habitat Baseline'!$D$1:$O$258,11,FALSE)),"",(VLOOKUP($E87,'D-1 Off Site Habitat Baseline'!$D$1:$O$258,11,FALSE))))</f>
        <v/>
      </c>
      <c r="M87" s="520" t="str">
        <f>IF(E87="","",IF(ISNA(VLOOKUP($E87,'D-1 Off Site Habitat Baseline'!$D$1:$O$258,12,FALSE)),"",(VLOOKUP($E87,'D-1 Off Site Habitat Baseline'!$D$1:$O$258,12,FALSE))))</f>
        <v/>
      </c>
      <c r="N87" s="520" t="str">
        <f>IF(E87="","",IF(ISNA(VLOOKUP($E87,'D-1 Off Site Habitat Baseline'!$D$1:$X$258,14,FALSE)),"",(VLOOKUP($E87,'D-1 Off Site Habitat Baseline'!$D$1:$X$258,14,FALSE))))</f>
        <v/>
      </c>
      <c r="O87" s="524" t="str">
        <f>IF(E87="","",IF(ISNA(VLOOKUP($E87,'D-1 Off Site Habitat Baseline'!$D$1:$X$258,13,FALSE)),"",(VLOOKUP($E87,'D-1 Off Site Habitat Baseline'!$D$1:$X$258,13,FALSE))))</f>
        <v/>
      </c>
      <c r="P87" s="232" t="str">
        <f>IFERROR(INDEX('G-1 All Habitats'!$AG$3:$AG$15,MATCH(Q87,'G-1 All Habitats'!$AF$3:$AF$15,0)),"")</f>
        <v/>
      </c>
      <c r="Q87" s="228" t="str">
        <f t="shared" si="23"/>
        <v/>
      </c>
      <c r="R87" s="229" t="str">
        <f t="shared" si="24"/>
        <v/>
      </c>
      <c r="S87" s="233" t="str">
        <f>IFERROR(INDEX('G-1 All Habitats'!$B$3:$B$129,MATCH(R87,'G-1 All Habitats'!$A$3:$A$129,0)),"")</f>
        <v/>
      </c>
      <c r="T87" s="507" t="str">
        <f t="shared" si="16"/>
        <v/>
      </c>
      <c r="U87" s="524" t="str">
        <f t="shared" si="17"/>
        <v/>
      </c>
      <c r="V87" s="523" t="str">
        <f t="shared" si="14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203"/>
      <c r="Z87" s="524" t="str">
        <f>IFERROR(INDEX('G-8 Condition Look up'!$A$3:$H$130,MATCH(S87,'G-8 Condition Look up'!$A$3:$A$130,0),MATCH(Y87,'G-8 Condition Look up'!$A$3:$H$3,0)),"")</f>
        <v/>
      </c>
      <c r="AA87" s="145"/>
      <c r="AB87" s="54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7" t="str">
        <f t="shared" si="15"/>
        <v/>
      </c>
      <c r="AE87" s="203"/>
      <c r="AF87" s="203"/>
      <c r="AG87" s="520" t="str">
        <f t="shared" si="18"/>
        <v/>
      </c>
      <c r="AH87" s="544" t="str">
        <f t="shared" si="19"/>
        <v/>
      </c>
      <c r="AI87" s="525" t="str">
        <f>IF(AH87="Check Data ⚠","Check Data ⚠",IFERROR(VLOOKUP(AH87,'G-4 Temporal multipliers'!$A$4:$C$36,3,FALSE),""))</f>
        <v/>
      </c>
      <c r="AJ87" s="537" t="str">
        <f>IF(S87="","",VLOOKUP(S87,'G-3 Multipliers'!$A$2:$E$129,4,FALSE))</f>
        <v/>
      </c>
      <c r="AK87" s="520" t="str">
        <f t="shared" si="20"/>
        <v/>
      </c>
      <c r="AL87" s="520" t="str">
        <f t="shared" si="21"/>
        <v/>
      </c>
      <c r="AM87" s="524" t="str">
        <f>IFERROR(IF(F87="","",IF(AH87="Check Data ⚠","Check Data ⚠",VLOOKUP(AL87, 'G-3 Multipliers'!$P$2:$Q$6,2,FALSE))),"")</f>
        <v/>
      </c>
      <c r="AN87" s="197"/>
      <c r="AO87" s="540" t="str">
        <f>IF(AN87="","",IF(VLOOKUP(AN87,'G-3 Multipliers'!$S$3:$T$9,2,FALSE)=0,"Spatial Data Missing ⚠",VLOOKUP(AN87,'G-3 Multipliers'!$S$3:$T$9,2,FALSE)))</f>
        <v/>
      </c>
      <c r="AP87" s="513" t="str">
        <f t="shared" si="22"/>
        <v/>
      </c>
      <c r="AQ87" s="231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7" t="str">
        <f>'D-1 Off Site Habitat Baseline'!AL87</f>
        <v/>
      </c>
      <c r="F88" s="520" t="str">
        <f>IF(E88="","",IF(ISNA(VLOOKUP($E88,'D-1 Off Site Habitat Baseline'!$D$1:$O$258,4,FALSE)),"",(VLOOKUP($E88,'D-1 Off Site Habitat Baseline'!$D$1:$O$258,4,FALSE))))</f>
        <v/>
      </c>
      <c r="G88" s="520" t="str">
        <f>IF(E88="","",IF(ISNA(VLOOKUP($E88,'D-1 Off Site Habitat Baseline'!$D$1:$O$258,5,FALSE)),"",(VLOOKUP($E88,'D-1 Off Site Habitat Baseline'!$D$1:$O$258,5,FALSE))))</f>
        <v/>
      </c>
      <c r="H88" s="520" t="str">
        <f>IF(E88="","",IF(ISNA(VLOOKUP($E88,'D-1 Off Site Habitat Baseline'!$D$1:$O$258,6,FALSE)),"",(VLOOKUP($E88,'D-1 Off Site Habitat Baseline'!$D$1:$O$258,6,FALSE))))</f>
        <v/>
      </c>
      <c r="I88" s="520" t="str">
        <f>IF(E88="","",IF(ISNA(VLOOKUP($E88,'D-1 Off Site Habitat Baseline'!$D$1:$O$258,7,FALSE)),"",(VLOOKUP($E88,'D-1 Off Site Habitat Baseline'!$D$1:$O$258,7,FALSE))))</f>
        <v/>
      </c>
      <c r="J88" s="520" t="str">
        <f>IF(E88="","",IF(ISNA(VLOOKUP($E88,'D-1 Off Site Habitat Baseline'!$D$1:$O$258,8,FALSE)),"",(VLOOKUP($E88,'D-1 Off Site Habitat Baseline'!$D$1:$O$258,8,FALSE))))</f>
        <v/>
      </c>
      <c r="K88" s="520" t="str">
        <f>IF(E88="","",IF(ISNA(VLOOKUP($E88,'D-1 Off Site Habitat Baseline'!$D$1:$O$258,9,FALSE)),"",(VLOOKUP($E88,'D-1 Off Site Habitat Baseline'!$D$1:$O$258,9,FALSE))))</f>
        <v/>
      </c>
      <c r="L88" s="520" t="str">
        <f>IF(E88="","",IF(ISNA(VLOOKUP($E88,'D-1 Off Site Habitat Baseline'!$D$1:$O$258,11,FALSE)),"",(VLOOKUP($E88,'D-1 Off Site Habitat Baseline'!$D$1:$O$258,11,FALSE))))</f>
        <v/>
      </c>
      <c r="M88" s="520" t="str">
        <f>IF(E88="","",IF(ISNA(VLOOKUP($E88,'D-1 Off Site Habitat Baseline'!$D$1:$O$258,12,FALSE)),"",(VLOOKUP($E88,'D-1 Off Site Habitat Baseline'!$D$1:$O$258,12,FALSE))))</f>
        <v/>
      </c>
      <c r="N88" s="520" t="str">
        <f>IF(E88="","",IF(ISNA(VLOOKUP($E88,'D-1 Off Site Habitat Baseline'!$D$1:$X$258,14,FALSE)),"",(VLOOKUP($E88,'D-1 Off Site Habitat Baseline'!$D$1:$X$258,14,FALSE))))</f>
        <v/>
      </c>
      <c r="O88" s="524" t="str">
        <f>IF(E88="","",IF(ISNA(VLOOKUP($E88,'D-1 Off Site Habitat Baseline'!$D$1:$X$258,13,FALSE)),"",(VLOOKUP($E88,'D-1 Off Site Habitat Baseline'!$D$1:$X$258,13,FALSE))))</f>
        <v/>
      </c>
      <c r="P88" s="232" t="str">
        <f>IFERROR(INDEX('G-1 All Habitats'!$AG$3:$AG$15,MATCH(Q88,'G-1 All Habitats'!$AF$3:$AF$15,0)),"")</f>
        <v/>
      </c>
      <c r="Q88" s="228" t="str">
        <f t="shared" si="23"/>
        <v/>
      </c>
      <c r="R88" s="229" t="str">
        <f t="shared" si="24"/>
        <v/>
      </c>
      <c r="S88" s="233" t="str">
        <f>IFERROR(INDEX('G-1 All Habitats'!$B$3:$B$129,MATCH(R88,'G-1 All Habitats'!$A$3:$A$129,0)),"")</f>
        <v/>
      </c>
      <c r="T88" s="507" t="str">
        <f t="shared" si="16"/>
        <v/>
      </c>
      <c r="U88" s="524" t="str">
        <f t="shared" si="17"/>
        <v/>
      </c>
      <c r="V88" s="523" t="str">
        <f t="shared" si="14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203"/>
      <c r="Z88" s="524" t="str">
        <f>IFERROR(INDEX('G-8 Condition Look up'!$A$3:$H$130,MATCH(S88,'G-8 Condition Look up'!$A$3:$A$130,0),MATCH(Y88,'G-8 Condition Look up'!$A$3:$H$3,0)),"")</f>
        <v/>
      </c>
      <c r="AA88" s="145"/>
      <c r="AB88" s="54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7" t="str">
        <f t="shared" si="15"/>
        <v/>
      </c>
      <c r="AE88" s="203"/>
      <c r="AF88" s="203"/>
      <c r="AG88" s="520" t="str">
        <f t="shared" si="18"/>
        <v/>
      </c>
      <c r="AH88" s="544" t="str">
        <f t="shared" si="19"/>
        <v/>
      </c>
      <c r="AI88" s="525" t="str">
        <f>IF(AH88="Check Data ⚠","Check Data ⚠",IFERROR(VLOOKUP(AH88,'G-4 Temporal multipliers'!$A$4:$C$36,3,FALSE),""))</f>
        <v/>
      </c>
      <c r="AJ88" s="537" t="str">
        <f>IF(S88="","",VLOOKUP(S88,'G-3 Multipliers'!$A$2:$E$129,4,FALSE))</f>
        <v/>
      </c>
      <c r="AK88" s="520" t="str">
        <f t="shared" si="20"/>
        <v/>
      </c>
      <c r="AL88" s="520" t="str">
        <f t="shared" si="21"/>
        <v/>
      </c>
      <c r="AM88" s="524" t="str">
        <f>IFERROR(IF(F88="","",IF(AH88="Check Data ⚠","Check Data ⚠",VLOOKUP(AL88, 'G-3 Multipliers'!$P$2:$Q$6,2,FALSE))),"")</f>
        <v/>
      </c>
      <c r="AN88" s="197"/>
      <c r="AO88" s="540" t="str">
        <f>IF(AN88="","",IF(VLOOKUP(AN88,'G-3 Multipliers'!$S$3:$T$9,2,FALSE)=0,"Spatial Data Missing ⚠",VLOOKUP(AN88,'G-3 Multipliers'!$S$3:$T$9,2,FALSE)))</f>
        <v/>
      </c>
      <c r="AP88" s="513" t="str">
        <f t="shared" si="22"/>
        <v/>
      </c>
      <c r="AQ88" s="231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7" t="str">
        <f>'D-1 Off Site Habitat Baseline'!AL88</f>
        <v/>
      </c>
      <c r="F89" s="520" t="str">
        <f>IF(E89="","",IF(ISNA(VLOOKUP($E89,'D-1 Off Site Habitat Baseline'!$D$1:$O$258,4,FALSE)),"",(VLOOKUP($E89,'D-1 Off Site Habitat Baseline'!$D$1:$O$258,4,FALSE))))</f>
        <v/>
      </c>
      <c r="G89" s="520" t="str">
        <f>IF(E89="","",IF(ISNA(VLOOKUP($E89,'D-1 Off Site Habitat Baseline'!$D$1:$O$258,5,FALSE)),"",(VLOOKUP($E89,'D-1 Off Site Habitat Baseline'!$D$1:$O$258,5,FALSE))))</f>
        <v/>
      </c>
      <c r="H89" s="520" t="str">
        <f>IF(E89="","",IF(ISNA(VLOOKUP($E89,'D-1 Off Site Habitat Baseline'!$D$1:$O$258,6,FALSE)),"",(VLOOKUP($E89,'D-1 Off Site Habitat Baseline'!$D$1:$O$258,6,FALSE))))</f>
        <v/>
      </c>
      <c r="I89" s="520" t="str">
        <f>IF(E89="","",IF(ISNA(VLOOKUP($E89,'D-1 Off Site Habitat Baseline'!$D$1:$O$258,7,FALSE)),"",(VLOOKUP($E89,'D-1 Off Site Habitat Baseline'!$D$1:$O$258,7,FALSE))))</f>
        <v/>
      </c>
      <c r="J89" s="520" t="str">
        <f>IF(E89="","",IF(ISNA(VLOOKUP($E89,'D-1 Off Site Habitat Baseline'!$D$1:$O$258,8,FALSE)),"",(VLOOKUP($E89,'D-1 Off Site Habitat Baseline'!$D$1:$O$258,8,FALSE))))</f>
        <v/>
      </c>
      <c r="K89" s="520" t="str">
        <f>IF(E89="","",IF(ISNA(VLOOKUP($E89,'D-1 Off Site Habitat Baseline'!$D$1:$O$258,9,FALSE)),"",(VLOOKUP($E89,'D-1 Off Site Habitat Baseline'!$D$1:$O$258,9,FALSE))))</f>
        <v/>
      </c>
      <c r="L89" s="520" t="str">
        <f>IF(E89="","",IF(ISNA(VLOOKUP($E89,'D-1 Off Site Habitat Baseline'!$D$1:$O$258,11,FALSE)),"",(VLOOKUP($E89,'D-1 Off Site Habitat Baseline'!$D$1:$O$258,11,FALSE))))</f>
        <v/>
      </c>
      <c r="M89" s="520" t="str">
        <f>IF(E89="","",IF(ISNA(VLOOKUP($E89,'D-1 Off Site Habitat Baseline'!$D$1:$O$258,12,FALSE)),"",(VLOOKUP($E89,'D-1 Off Site Habitat Baseline'!$D$1:$O$258,12,FALSE))))</f>
        <v/>
      </c>
      <c r="N89" s="520" t="str">
        <f>IF(E89="","",IF(ISNA(VLOOKUP($E89,'D-1 Off Site Habitat Baseline'!$D$1:$X$258,14,FALSE)),"",(VLOOKUP($E89,'D-1 Off Site Habitat Baseline'!$D$1:$X$258,14,FALSE))))</f>
        <v/>
      </c>
      <c r="O89" s="524" t="str">
        <f>IF(E89="","",IF(ISNA(VLOOKUP($E89,'D-1 Off Site Habitat Baseline'!$D$1:$X$258,13,FALSE)),"",(VLOOKUP($E89,'D-1 Off Site Habitat Baseline'!$D$1:$X$258,13,FALSE))))</f>
        <v/>
      </c>
      <c r="P89" s="232" t="str">
        <f>IFERROR(INDEX('G-1 All Habitats'!$AG$3:$AG$15,MATCH(Q89,'G-1 All Habitats'!$AF$3:$AF$15,0)),"")</f>
        <v/>
      </c>
      <c r="Q89" s="228" t="str">
        <f t="shared" si="23"/>
        <v/>
      </c>
      <c r="R89" s="229" t="str">
        <f t="shared" si="24"/>
        <v/>
      </c>
      <c r="S89" s="233" t="str">
        <f>IFERROR(INDEX('G-1 All Habitats'!$B$3:$B$129,MATCH(R89,'G-1 All Habitats'!$A$3:$A$129,0)),"")</f>
        <v/>
      </c>
      <c r="T89" s="507" t="str">
        <f t="shared" si="16"/>
        <v/>
      </c>
      <c r="U89" s="524" t="str">
        <f t="shared" si="17"/>
        <v/>
      </c>
      <c r="V89" s="523" t="str">
        <f t="shared" si="14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203"/>
      <c r="Z89" s="524" t="str">
        <f>IFERROR(INDEX('G-8 Condition Look up'!$A$3:$H$130,MATCH(S89,'G-8 Condition Look up'!$A$3:$A$130,0),MATCH(Y89,'G-8 Condition Look up'!$A$3:$H$3,0)),"")</f>
        <v/>
      </c>
      <c r="AA89" s="145"/>
      <c r="AB89" s="54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7" t="str">
        <f t="shared" si="15"/>
        <v/>
      </c>
      <c r="AE89" s="203"/>
      <c r="AF89" s="203"/>
      <c r="AG89" s="520" t="str">
        <f t="shared" si="18"/>
        <v/>
      </c>
      <c r="AH89" s="544" t="str">
        <f t="shared" si="19"/>
        <v/>
      </c>
      <c r="AI89" s="525" t="str">
        <f>IF(AH89="Check Data ⚠","Check Data ⚠",IFERROR(VLOOKUP(AH89,'G-4 Temporal multipliers'!$A$4:$C$36,3,FALSE),""))</f>
        <v/>
      </c>
      <c r="AJ89" s="537" t="str">
        <f>IF(S89="","",VLOOKUP(S89,'G-3 Multipliers'!$A$2:$E$129,4,FALSE))</f>
        <v/>
      </c>
      <c r="AK89" s="520" t="str">
        <f t="shared" si="20"/>
        <v/>
      </c>
      <c r="AL89" s="520" t="str">
        <f t="shared" si="21"/>
        <v/>
      </c>
      <c r="AM89" s="524" t="str">
        <f>IFERROR(IF(F89="","",IF(AH89="Check Data ⚠","Check Data ⚠",VLOOKUP(AL89, 'G-3 Multipliers'!$P$2:$Q$6,2,FALSE))),"")</f>
        <v/>
      </c>
      <c r="AN89" s="197"/>
      <c r="AO89" s="540" t="str">
        <f>IF(AN89="","",IF(VLOOKUP(AN89,'G-3 Multipliers'!$S$3:$T$9,2,FALSE)=0,"Spatial Data Missing ⚠",VLOOKUP(AN89,'G-3 Multipliers'!$S$3:$T$9,2,FALSE)))</f>
        <v/>
      </c>
      <c r="AP89" s="513" t="str">
        <f t="shared" si="22"/>
        <v/>
      </c>
      <c r="AQ89" s="231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7" t="str">
        <f>'D-1 Off Site Habitat Baseline'!AL89</f>
        <v/>
      </c>
      <c r="F90" s="520" t="str">
        <f>IF(E90="","",IF(ISNA(VLOOKUP($E90,'D-1 Off Site Habitat Baseline'!$D$1:$O$258,4,FALSE)),"",(VLOOKUP($E90,'D-1 Off Site Habitat Baseline'!$D$1:$O$258,4,FALSE))))</f>
        <v/>
      </c>
      <c r="G90" s="520" t="str">
        <f>IF(E90="","",IF(ISNA(VLOOKUP($E90,'D-1 Off Site Habitat Baseline'!$D$1:$O$258,5,FALSE)),"",(VLOOKUP($E90,'D-1 Off Site Habitat Baseline'!$D$1:$O$258,5,FALSE))))</f>
        <v/>
      </c>
      <c r="H90" s="520" t="str">
        <f>IF(E90="","",IF(ISNA(VLOOKUP($E90,'D-1 Off Site Habitat Baseline'!$D$1:$O$258,6,FALSE)),"",(VLOOKUP($E90,'D-1 Off Site Habitat Baseline'!$D$1:$O$258,6,FALSE))))</f>
        <v/>
      </c>
      <c r="I90" s="520" t="str">
        <f>IF(E90="","",IF(ISNA(VLOOKUP($E90,'D-1 Off Site Habitat Baseline'!$D$1:$O$258,7,FALSE)),"",(VLOOKUP($E90,'D-1 Off Site Habitat Baseline'!$D$1:$O$258,7,FALSE))))</f>
        <v/>
      </c>
      <c r="J90" s="520" t="str">
        <f>IF(E90="","",IF(ISNA(VLOOKUP($E90,'D-1 Off Site Habitat Baseline'!$D$1:$O$258,8,FALSE)),"",(VLOOKUP($E90,'D-1 Off Site Habitat Baseline'!$D$1:$O$258,8,FALSE))))</f>
        <v/>
      </c>
      <c r="K90" s="520" t="str">
        <f>IF(E90="","",IF(ISNA(VLOOKUP($E90,'D-1 Off Site Habitat Baseline'!$D$1:$O$258,9,FALSE)),"",(VLOOKUP($E90,'D-1 Off Site Habitat Baseline'!$D$1:$O$258,9,FALSE))))</f>
        <v/>
      </c>
      <c r="L90" s="520" t="str">
        <f>IF(E90="","",IF(ISNA(VLOOKUP($E90,'D-1 Off Site Habitat Baseline'!$D$1:$O$258,11,FALSE)),"",(VLOOKUP($E90,'D-1 Off Site Habitat Baseline'!$D$1:$O$258,11,FALSE))))</f>
        <v/>
      </c>
      <c r="M90" s="520" t="str">
        <f>IF(E90="","",IF(ISNA(VLOOKUP($E90,'D-1 Off Site Habitat Baseline'!$D$1:$O$258,12,FALSE)),"",(VLOOKUP($E90,'D-1 Off Site Habitat Baseline'!$D$1:$O$258,12,FALSE))))</f>
        <v/>
      </c>
      <c r="N90" s="520" t="str">
        <f>IF(E90="","",IF(ISNA(VLOOKUP($E90,'D-1 Off Site Habitat Baseline'!$D$1:$X$258,14,FALSE)),"",(VLOOKUP($E90,'D-1 Off Site Habitat Baseline'!$D$1:$X$258,14,FALSE))))</f>
        <v/>
      </c>
      <c r="O90" s="524" t="str">
        <f>IF(E90="","",IF(ISNA(VLOOKUP($E90,'D-1 Off Site Habitat Baseline'!$D$1:$X$258,13,FALSE)),"",(VLOOKUP($E90,'D-1 Off Site Habitat Baseline'!$D$1:$X$258,13,FALSE))))</f>
        <v/>
      </c>
      <c r="P90" s="232" t="str">
        <f>IFERROR(INDEX('G-1 All Habitats'!$AG$3:$AG$15,MATCH(Q90,'G-1 All Habitats'!$AF$3:$AF$15,0)),"")</f>
        <v/>
      </c>
      <c r="Q90" s="228" t="str">
        <f t="shared" si="23"/>
        <v/>
      </c>
      <c r="R90" s="229" t="str">
        <f t="shared" si="24"/>
        <v/>
      </c>
      <c r="S90" s="233" t="str">
        <f>IFERROR(INDEX('G-1 All Habitats'!$B$3:$B$129,MATCH(R90,'G-1 All Habitats'!$A$3:$A$129,0)),"")</f>
        <v/>
      </c>
      <c r="T90" s="507" t="str">
        <f t="shared" si="16"/>
        <v/>
      </c>
      <c r="U90" s="524" t="str">
        <f t="shared" si="17"/>
        <v/>
      </c>
      <c r="V90" s="523" t="str">
        <f t="shared" si="14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203"/>
      <c r="Z90" s="524" t="str">
        <f>IFERROR(INDEX('G-8 Condition Look up'!$A$3:$H$130,MATCH(S90,'G-8 Condition Look up'!$A$3:$A$130,0),MATCH(Y90,'G-8 Condition Look up'!$A$3:$H$3,0)),"")</f>
        <v/>
      </c>
      <c r="AA90" s="145"/>
      <c r="AB90" s="54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7" t="str">
        <f t="shared" si="15"/>
        <v/>
      </c>
      <c r="AE90" s="203"/>
      <c r="AF90" s="203"/>
      <c r="AG90" s="520" t="str">
        <f t="shared" si="18"/>
        <v/>
      </c>
      <c r="AH90" s="544" t="str">
        <f t="shared" si="19"/>
        <v/>
      </c>
      <c r="AI90" s="525" t="str">
        <f>IF(AH90="Check Data ⚠","Check Data ⚠",IFERROR(VLOOKUP(AH90,'G-4 Temporal multipliers'!$A$4:$C$36,3,FALSE),""))</f>
        <v/>
      </c>
      <c r="AJ90" s="537" t="str">
        <f>IF(S90="","",VLOOKUP(S90,'G-3 Multipliers'!$A$2:$E$129,4,FALSE))</f>
        <v/>
      </c>
      <c r="AK90" s="520" t="str">
        <f t="shared" si="20"/>
        <v/>
      </c>
      <c r="AL90" s="520" t="str">
        <f t="shared" si="21"/>
        <v/>
      </c>
      <c r="AM90" s="524" t="str">
        <f>IFERROR(IF(F90="","",IF(AH90="Check Data ⚠","Check Data ⚠",VLOOKUP(AL90, 'G-3 Multipliers'!$P$2:$Q$6,2,FALSE))),"")</f>
        <v/>
      </c>
      <c r="AN90" s="197"/>
      <c r="AO90" s="540" t="str">
        <f>IF(AN90="","",IF(VLOOKUP(AN90,'G-3 Multipliers'!$S$3:$T$9,2,FALSE)=0,"Spatial Data Missing ⚠",VLOOKUP(AN90,'G-3 Multipliers'!$S$3:$T$9,2,FALSE)))</f>
        <v/>
      </c>
      <c r="AP90" s="513" t="str">
        <f t="shared" si="22"/>
        <v/>
      </c>
      <c r="AQ90" s="231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7" t="str">
        <f>'D-1 Off Site Habitat Baseline'!AL90</f>
        <v/>
      </c>
      <c r="F91" s="520" t="str">
        <f>IF(E91="","",IF(ISNA(VLOOKUP($E91,'D-1 Off Site Habitat Baseline'!$D$1:$O$258,4,FALSE)),"",(VLOOKUP($E91,'D-1 Off Site Habitat Baseline'!$D$1:$O$258,4,FALSE))))</f>
        <v/>
      </c>
      <c r="G91" s="520" t="str">
        <f>IF(E91="","",IF(ISNA(VLOOKUP($E91,'D-1 Off Site Habitat Baseline'!$D$1:$O$258,5,FALSE)),"",(VLOOKUP($E91,'D-1 Off Site Habitat Baseline'!$D$1:$O$258,5,FALSE))))</f>
        <v/>
      </c>
      <c r="H91" s="520" t="str">
        <f>IF(E91="","",IF(ISNA(VLOOKUP($E91,'D-1 Off Site Habitat Baseline'!$D$1:$O$258,6,FALSE)),"",(VLOOKUP($E91,'D-1 Off Site Habitat Baseline'!$D$1:$O$258,6,FALSE))))</f>
        <v/>
      </c>
      <c r="I91" s="520" t="str">
        <f>IF(E91="","",IF(ISNA(VLOOKUP($E91,'D-1 Off Site Habitat Baseline'!$D$1:$O$258,7,FALSE)),"",(VLOOKUP($E91,'D-1 Off Site Habitat Baseline'!$D$1:$O$258,7,FALSE))))</f>
        <v/>
      </c>
      <c r="J91" s="520" t="str">
        <f>IF(E91="","",IF(ISNA(VLOOKUP($E91,'D-1 Off Site Habitat Baseline'!$D$1:$O$258,8,FALSE)),"",(VLOOKUP($E91,'D-1 Off Site Habitat Baseline'!$D$1:$O$258,8,FALSE))))</f>
        <v/>
      </c>
      <c r="K91" s="520" t="str">
        <f>IF(E91="","",IF(ISNA(VLOOKUP($E91,'D-1 Off Site Habitat Baseline'!$D$1:$O$258,9,FALSE)),"",(VLOOKUP($E91,'D-1 Off Site Habitat Baseline'!$D$1:$O$258,9,FALSE))))</f>
        <v/>
      </c>
      <c r="L91" s="520" t="str">
        <f>IF(E91="","",IF(ISNA(VLOOKUP($E91,'D-1 Off Site Habitat Baseline'!$D$1:$O$258,11,FALSE)),"",(VLOOKUP($E91,'D-1 Off Site Habitat Baseline'!$D$1:$O$258,11,FALSE))))</f>
        <v/>
      </c>
      <c r="M91" s="520" t="str">
        <f>IF(E91="","",IF(ISNA(VLOOKUP($E91,'D-1 Off Site Habitat Baseline'!$D$1:$O$258,12,FALSE)),"",(VLOOKUP($E91,'D-1 Off Site Habitat Baseline'!$D$1:$O$258,12,FALSE))))</f>
        <v/>
      </c>
      <c r="N91" s="520" t="str">
        <f>IF(E91="","",IF(ISNA(VLOOKUP($E91,'D-1 Off Site Habitat Baseline'!$D$1:$X$258,14,FALSE)),"",(VLOOKUP($E91,'D-1 Off Site Habitat Baseline'!$D$1:$X$258,14,FALSE))))</f>
        <v/>
      </c>
      <c r="O91" s="524" t="str">
        <f>IF(E91="","",IF(ISNA(VLOOKUP($E91,'D-1 Off Site Habitat Baseline'!$D$1:$X$258,13,FALSE)),"",(VLOOKUP($E91,'D-1 Off Site Habitat Baseline'!$D$1:$X$258,13,FALSE))))</f>
        <v/>
      </c>
      <c r="P91" s="232" t="str">
        <f>IFERROR(INDEX('G-1 All Habitats'!$AG$3:$AG$15,MATCH(Q91,'G-1 All Habitats'!$AF$3:$AF$15,0)),"")</f>
        <v/>
      </c>
      <c r="Q91" s="228" t="str">
        <f t="shared" si="23"/>
        <v/>
      </c>
      <c r="R91" s="229" t="str">
        <f t="shared" si="24"/>
        <v/>
      </c>
      <c r="S91" s="233" t="str">
        <f>IFERROR(INDEX('G-1 All Habitats'!$B$3:$B$129,MATCH(R91,'G-1 All Habitats'!$A$3:$A$129,0)),"")</f>
        <v/>
      </c>
      <c r="T91" s="507" t="str">
        <f t="shared" si="16"/>
        <v/>
      </c>
      <c r="U91" s="524" t="str">
        <f t="shared" si="17"/>
        <v/>
      </c>
      <c r="V91" s="523" t="str">
        <f t="shared" si="14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203"/>
      <c r="Z91" s="524" t="str">
        <f>IFERROR(INDEX('G-8 Condition Look up'!$A$3:$H$130,MATCH(S91,'G-8 Condition Look up'!$A$3:$A$130,0),MATCH(Y91,'G-8 Condition Look up'!$A$3:$H$3,0)),"")</f>
        <v/>
      </c>
      <c r="AA91" s="145"/>
      <c r="AB91" s="54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7" t="str">
        <f t="shared" si="15"/>
        <v/>
      </c>
      <c r="AE91" s="203"/>
      <c r="AF91" s="203"/>
      <c r="AG91" s="520" t="str">
        <f t="shared" si="18"/>
        <v/>
      </c>
      <c r="AH91" s="544" t="str">
        <f t="shared" si="19"/>
        <v/>
      </c>
      <c r="AI91" s="525" t="str">
        <f>IF(AH91="Check Data ⚠","Check Data ⚠",IFERROR(VLOOKUP(AH91,'G-4 Temporal multipliers'!$A$4:$C$36,3,FALSE),""))</f>
        <v/>
      </c>
      <c r="AJ91" s="537" t="str">
        <f>IF(S91="","",VLOOKUP(S91,'G-3 Multipliers'!$A$2:$E$129,4,FALSE))</f>
        <v/>
      </c>
      <c r="AK91" s="520" t="str">
        <f t="shared" si="20"/>
        <v/>
      </c>
      <c r="AL91" s="520" t="str">
        <f t="shared" si="21"/>
        <v/>
      </c>
      <c r="AM91" s="524" t="str">
        <f>IFERROR(IF(F91="","",IF(AH91="Check Data ⚠","Check Data ⚠",VLOOKUP(AL91, 'G-3 Multipliers'!$P$2:$Q$6,2,FALSE))),"")</f>
        <v/>
      </c>
      <c r="AN91" s="197"/>
      <c r="AO91" s="540" t="str">
        <f>IF(AN91="","",IF(VLOOKUP(AN91,'G-3 Multipliers'!$S$3:$T$9,2,FALSE)=0,"Spatial Data Missing ⚠",VLOOKUP(AN91,'G-3 Multipliers'!$S$3:$T$9,2,FALSE)))</f>
        <v/>
      </c>
      <c r="AP91" s="513" t="str">
        <f t="shared" si="22"/>
        <v/>
      </c>
      <c r="AQ91" s="231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7" t="str">
        <f>'D-1 Off Site Habitat Baseline'!AL91</f>
        <v/>
      </c>
      <c r="F92" s="520" t="str">
        <f>IF(E92="","",IF(ISNA(VLOOKUP($E92,'D-1 Off Site Habitat Baseline'!$D$1:$O$258,4,FALSE)),"",(VLOOKUP($E92,'D-1 Off Site Habitat Baseline'!$D$1:$O$258,4,FALSE))))</f>
        <v/>
      </c>
      <c r="G92" s="520" t="str">
        <f>IF(E92="","",IF(ISNA(VLOOKUP($E92,'D-1 Off Site Habitat Baseline'!$D$1:$O$258,5,FALSE)),"",(VLOOKUP($E92,'D-1 Off Site Habitat Baseline'!$D$1:$O$258,5,FALSE))))</f>
        <v/>
      </c>
      <c r="H92" s="520" t="str">
        <f>IF(E92="","",IF(ISNA(VLOOKUP($E92,'D-1 Off Site Habitat Baseline'!$D$1:$O$258,6,FALSE)),"",(VLOOKUP($E92,'D-1 Off Site Habitat Baseline'!$D$1:$O$258,6,FALSE))))</f>
        <v/>
      </c>
      <c r="I92" s="520" t="str">
        <f>IF(E92="","",IF(ISNA(VLOOKUP($E92,'D-1 Off Site Habitat Baseline'!$D$1:$O$258,7,FALSE)),"",(VLOOKUP($E92,'D-1 Off Site Habitat Baseline'!$D$1:$O$258,7,FALSE))))</f>
        <v/>
      </c>
      <c r="J92" s="520" t="str">
        <f>IF(E92="","",IF(ISNA(VLOOKUP($E92,'D-1 Off Site Habitat Baseline'!$D$1:$O$258,8,FALSE)),"",(VLOOKUP($E92,'D-1 Off Site Habitat Baseline'!$D$1:$O$258,8,FALSE))))</f>
        <v/>
      </c>
      <c r="K92" s="520" t="str">
        <f>IF(E92="","",IF(ISNA(VLOOKUP($E92,'D-1 Off Site Habitat Baseline'!$D$1:$O$258,9,FALSE)),"",(VLOOKUP($E92,'D-1 Off Site Habitat Baseline'!$D$1:$O$258,9,FALSE))))</f>
        <v/>
      </c>
      <c r="L92" s="520" t="str">
        <f>IF(E92="","",IF(ISNA(VLOOKUP($E92,'D-1 Off Site Habitat Baseline'!$D$1:$O$258,11,FALSE)),"",(VLOOKUP($E92,'D-1 Off Site Habitat Baseline'!$D$1:$O$258,11,FALSE))))</f>
        <v/>
      </c>
      <c r="M92" s="520" t="str">
        <f>IF(E92="","",IF(ISNA(VLOOKUP($E92,'D-1 Off Site Habitat Baseline'!$D$1:$O$258,12,FALSE)),"",(VLOOKUP($E92,'D-1 Off Site Habitat Baseline'!$D$1:$O$258,12,FALSE))))</f>
        <v/>
      </c>
      <c r="N92" s="520" t="str">
        <f>IF(E92="","",IF(ISNA(VLOOKUP($E92,'D-1 Off Site Habitat Baseline'!$D$1:$X$258,14,FALSE)),"",(VLOOKUP($E92,'D-1 Off Site Habitat Baseline'!$D$1:$X$258,14,FALSE))))</f>
        <v/>
      </c>
      <c r="O92" s="524" t="str">
        <f>IF(E92="","",IF(ISNA(VLOOKUP($E92,'D-1 Off Site Habitat Baseline'!$D$1:$X$258,13,FALSE)),"",(VLOOKUP($E92,'D-1 Off Site Habitat Baseline'!$D$1:$X$258,13,FALSE))))</f>
        <v/>
      </c>
      <c r="P92" s="232" t="str">
        <f>IFERROR(INDEX('G-1 All Habitats'!$AG$3:$AG$15,MATCH(Q92,'G-1 All Habitats'!$AF$3:$AF$15,0)),"")</f>
        <v/>
      </c>
      <c r="Q92" s="228" t="str">
        <f t="shared" si="23"/>
        <v/>
      </c>
      <c r="R92" s="229" t="str">
        <f t="shared" si="24"/>
        <v/>
      </c>
      <c r="S92" s="233" t="str">
        <f>IFERROR(INDEX('G-1 All Habitats'!$B$3:$B$129,MATCH(R92,'G-1 All Habitats'!$A$3:$A$129,0)),"")</f>
        <v/>
      </c>
      <c r="T92" s="507" t="str">
        <f t="shared" si="16"/>
        <v/>
      </c>
      <c r="U92" s="524" t="str">
        <f t="shared" si="17"/>
        <v/>
      </c>
      <c r="V92" s="523" t="str">
        <f t="shared" si="14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203"/>
      <c r="Z92" s="524" t="str">
        <f>IFERROR(INDEX('G-8 Condition Look up'!$A$3:$H$130,MATCH(S92,'G-8 Condition Look up'!$A$3:$A$130,0),MATCH(Y92,'G-8 Condition Look up'!$A$3:$H$3,0)),"")</f>
        <v/>
      </c>
      <c r="AA92" s="145"/>
      <c r="AB92" s="54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7" t="str">
        <f t="shared" si="15"/>
        <v/>
      </c>
      <c r="AE92" s="203"/>
      <c r="AF92" s="203"/>
      <c r="AG92" s="520" t="str">
        <f t="shared" si="18"/>
        <v/>
      </c>
      <c r="AH92" s="544" t="str">
        <f t="shared" si="19"/>
        <v/>
      </c>
      <c r="AI92" s="525" t="str">
        <f>IF(AH92="Check Data ⚠","Check Data ⚠",IFERROR(VLOOKUP(AH92,'G-4 Temporal multipliers'!$A$4:$C$36,3,FALSE),""))</f>
        <v/>
      </c>
      <c r="AJ92" s="537" t="str">
        <f>IF(S92="","",VLOOKUP(S92,'G-3 Multipliers'!$A$2:$E$129,4,FALSE))</f>
        <v/>
      </c>
      <c r="AK92" s="520" t="str">
        <f t="shared" si="20"/>
        <v/>
      </c>
      <c r="AL92" s="520" t="str">
        <f t="shared" si="21"/>
        <v/>
      </c>
      <c r="AM92" s="524" t="str">
        <f>IFERROR(IF(F92="","",IF(AH92="Check Data ⚠","Check Data ⚠",VLOOKUP(AL92, 'G-3 Multipliers'!$P$2:$Q$6,2,FALSE))),"")</f>
        <v/>
      </c>
      <c r="AN92" s="197"/>
      <c r="AO92" s="540" t="str">
        <f>IF(AN92="","",IF(VLOOKUP(AN92,'G-3 Multipliers'!$S$3:$T$9,2,FALSE)=0,"Spatial Data Missing ⚠",VLOOKUP(AN92,'G-3 Multipliers'!$S$3:$T$9,2,FALSE)))</f>
        <v/>
      </c>
      <c r="AP92" s="513" t="str">
        <f t="shared" si="22"/>
        <v/>
      </c>
      <c r="AQ92" s="231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7" t="str">
        <f>'D-1 Off Site Habitat Baseline'!AL92</f>
        <v/>
      </c>
      <c r="F93" s="520" t="str">
        <f>IF(E93="","",IF(ISNA(VLOOKUP($E93,'D-1 Off Site Habitat Baseline'!$D$1:$O$258,4,FALSE)),"",(VLOOKUP($E93,'D-1 Off Site Habitat Baseline'!$D$1:$O$258,4,FALSE))))</f>
        <v/>
      </c>
      <c r="G93" s="520" t="str">
        <f>IF(E93="","",IF(ISNA(VLOOKUP($E93,'D-1 Off Site Habitat Baseline'!$D$1:$O$258,5,FALSE)),"",(VLOOKUP($E93,'D-1 Off Site Habitat Baseline'!$D$1:$O$258,5,FALSE))))</f>
        <v/>
      </c>
      <c r="H93" s="520" t="str">
        <f>IF(E93="","",IF(ISNA(VLOOKUP($E93,'D-1 Off Site Habitat Baseline'!$D$1:$O$258,6,FALSE)),"",(VLOOKUP($E93,'D-1 Off Site Habitat Baseline'!$D$1:$O$258,6,FALSE))))</f>
        <v/>
      </c>
      <c r="I93" s="520" t="str">
        <f>IF(E93="","",IF(ISNA(VLOOKUP($E93,'D-1 Off Site Habitat Baseline'!$D$1:$O$258,7,FALSE)),"",(VLOOKUP($E93,'D-1 Off Site Habitat Baseline'!$D$1:$O$258,7,FALSE))))</f>
        <v/>
      </c>
      <c r="J93" s="520" t="str">
        <f>IF(E93="","",IF(ISNA(VLOOKUP($E93,'D-1 Off Site Habitat Baseline'!$D$1:$O$258,8,FALSE)),"",(VLOOKUP($E93,'D-1 Off Site Habitat Baseline'!$D$1:$O$258,8,FALSE))))</f>
        <v/>
      </c>
      <c r="K93" s="520" t="str">
        <f>IF(E93="","",IF(ISNA(VLOOKUP($E93,'D-1 Off Site Habitat Baseline'!$D$1:$O$258,9,FALSE)),"",(VLOOKUP($E93,'D-1 Off Site Habitat Baseline'!$D$1:$O$258,9,FALSE))))</f>
        <v/>
      </c>
      <c r="L93" s="520" t="str">
        <f>IF(E93="","",IF(ISNA(VLOOKUP($E93,'D-1 Off Site Habitat Baseline'!$D$1:$O$258,11,FALSE)),"",(VLOOKUP($E93,'D-1 Off Site Habitat Baseline'!$D$1:$O$258,11,FALSE))))</f>
        <v/>
      </c>
      <c r="M93" s="520" t="str">
        <f>IF(E93="","",IF(ISNA(VLOOKUP($E93,'D-1 Off Site Habitat Baseline'!$D$1:$O$258,12,FALSE)),"",(VLOOKUP($E93,'D-1 Off Site Habitat Baseline'!$D$1:$O$258,12,FALSE))))</f>
        <v/>
      </c>
      <c r="N93" s="520" t="str">
        <f>IF(E93="","",IF(ISNA(VLOOKUP($E93,'D-1 Off Site Habitat Baseline'!$D$1:$X$258,14,FALSE)),"",(VLOOKUP($E93,'D-1 Off Site Habitat Baseline'!$D$1:$X$258,14,FALSE))))</f>
        <v/>
      </c>
      <c r="O93" s="524" t="str">
        <f>IF(E93="","",IF(ISNA(VLOOKUP($E93,'D-1 Off Site Habitat Baseline'!$D$1:$X$258,13,FALSE)),"",(VLOOKUP($E93,'D-1 Off Site Habitat Baseline'!$D$1:$X$258,13,FALSE))))</f>
        <v/>
      </c>
      <c r="P93" s="232" t="str">
        <f>IFERROR(INDEX('G-1 All Habitats'!$AG$3:$AG$15,MATCH(Q93,'G-1 All Habitats'!$AF$3:$AF$15,0)),"")</f>
        <v/>
      </c>
      <c r="Q93" s="228" t="str">
        <f t="shared" si="23"/>
        <v/>
      </c>
      <c r="R93" s="229" t="str">
        <f t="shared" si="24"/>
        <v/>
      </c>
      <c r="S93" s="233" t="str">
        <f>IFERROR(INDEX('G-1 All Habitats'!$B$3:$B$129,MATCH(R93,'G-1 All Habitats'!$A$3:$A$129,0)),"")</f>
        <v/>
      </c>
      <c r="T93" s="507" t="str">
        <f t="shared" si="16"/>
        <v/>
      </c>
      <c r="U93" s="524" t="str">
        <f t="shared" si="17"/>
        <v/>
      </c>
      <c r="V93" s="523" t="str">
        <f t="shared" si="14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203"/>
      <c r="Z93" s="524" t="str">
        <f>IFERROR(INDEX('G-8 Condition Look up'!$A$3:$H$130,MATCH(S93,'G-8 Condition Look up'!$A$3:$A$130,0),MATCH(Y93,'G-8 Condition Look up'!$A$3:$H$3,0)),"")</f>
        <v/>
      </c>
      <c r="AA93" s="145"/>
      <c r="AB93" s="54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7" t="str">
        <f t="shared" si="15"/>
        <v/>
      </c>
      <c r="AE93" s="203"/>
      <c r="AF93" s="203"/>
      <c r="AG93" s="520" t="str">
        <f t="shared" si="18"/>
        <v/>
      </c>
      <c r="AH93" s="544" t="str">
        <f t="shared" si="19"/>
        <v/>
      </c>
      <c r="AI93" s="525" t="str">
        <f>IF(AH93="Check Data ⚠","Check Data ⚠",IFERROR(VLOOKUP(AH93,'G-4 Temporal multipliers'!$A$4:$C$36,3,FALSE),""))</f>
        <v/>
      </c>
      <c r="AJ93" s="537" t="str">
        <f>IF(S93="","",VLOOKUP(S93,'G-3 Multipliers'!$A$2:$E$129,4,FALSE))</f>
        <v/>
      </c>
      <c r="AK93" s="520" t="str">
        <f t="shared" si="20"/>
        <v/>
      </c>
      <c r="AL93" s="520" t="str">
        <f t="shared" si="21"/>
        <v/>
      </c>
      <c r="AM93" s="524" t="str">
        <f>IFERROR(IF(F93="","",IF(AH93="Check Data ⚠","Check Data ⚠",VLOOKUP(AL93, 'G-3 Multipliers'!$P$2:$Q$6,2,FALSE))),"")</f>
        <v/>
      </c>
      <c r="AN93" s="197"/>
      <c r="AO93" s="540" t="str">
        <f>IF(AN93="","",IF(VLOOKUP(AN93,'G-3 Multipliers'!$S$3:$T$9,2,FALSE)=0,"Spatial Data Missing ⚠",VLOOKUP(AN93,'G-3 Multipliers'!$S$3:$T$9,2,FALSE)))</f>
        <v/>
      </c>
      <c r="AP93" s="513" t="str">
        <f t="shared" si="22"/>
        <v/>
      </c>
      <c r="AQ93" s="231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7" t="str">
        <f>'D-1 Off Site Habitat Baseline'!AL93</f>
        <v/>
      </c>
      <c r="F94" s="520" t="str">
        <f>IF(E94="","",IF(ISNA(VLOOKUP($E94,'D-1 Off Site Habitat Baseline'!$D$1:$O$258,4,FALSE)),"",(VLOOKUP($E94,'D-1 Off Site Habitat Baseline'!$D$1:$O$258,4,FALSE))))</f>
        <v/>
      </c>
      <c r="G94" s="520" t="str">
        <f>IF(E94="","",IF(ISNA(VLOOKUP($E94,'D-1 Off Site Habitat Baseline'!$D$1:$O$258,5,FALSE)),"",(VLOOKUP($E94,'D-1 Off Site Habitat Baseline'!$D$1:$O$258,5,FALSE))))</f>
        <v/>
      </c>
      <c r="H94" s="520" t="str">
        <f>IF(E94="","",IF(ISNA(VLOOKUP($E94,'D-1 Off Site Habitat Baseline'!$D$1:$O$258,6,FALSE)),"",(VLOOKUP($E94,'D-1 Off Site Habitat Baseline'!$D$1:$O$258,6,FALSE))))</f>
        <v/>
      </c>
      <c r="I94" s="520" t="str">
        <f>IF(E94="","",IF(ISNA(VLOOKUP($E94,'D-1 Off Site Habitat Baseline'!$D$1:$O$258,7,FALSE)),"",(VLOOKUP($E94,'D-1 Off Site Habitat Baseline'!$D$1:$O$258,7,FALSE))))</f>
        <v/>
      </c>
      <c r="J94" s="520" t="str">
        <f>IF(E94="","",IF(ISNA(VLOOKUP($E94,'D-1 Off Site Habitat Baseline'!$D$1:$O$258,8,FALSE)),"",(VLOOKUP($E94,'D-1 Off Site Habitat Baseline'!$D$1:$O$258,8,FALSE))))</f>
        <v/>
      </c>
      <c r="K94" s="520" t="str">
        <f>IF(E94="","",IF(ISNA(VLOOKUP($E94,'D-1 Off Site Habitat Baseline'!$D$1:$O$258,9,FALSE)),"",(VLOOKUP($E94,'D-1 Off Site Habitat Baseline'!$D$1:$O$258,9,FALSE))))</f>
        <v/>
      </c>
      <c r="L94" s="520" t="str">
        <f>IF(E94="","",IF(ISNA(VLOOKUP($E94,'D-1 Off Site Habitat Baseline'!$D$1:$O$258,11,FALSE)),"",(VLOOKUP($E94,'D-1 Off Site Habitat Baseline'!$D$1:$O$258,11,FALSE))))</f>
        <v/>
      </c>
      <c r="M94" s="520" t="str">
        <f>IF(E94="","",IF(ISNA(VLOOKUP($E94,'D-1 Off Site Habitat Baseline'!$D$1:$O$258,12,FALSE)),"",(VLOOKUP($E94,'D-1 Off Site Habitat Baseline'!$D$1:$O$258,12,FALSE))))</f>
        <v/>
      </c>
      <c r="N94" s="520" t="str">
        <f>IF(E94="","",IF(ISNA(VLOOKUP($E94,'D-1 Off Site Habitat Baseline'!$D$1:$X$258,14,FALSE)),"",(VLOOKUP($E94,'D-1 Off Site Habitat Baseline'!$D$1:$X$258,14,FALSE))))</f>
        <v/>
      </c>
      <c r="O94" s="524" t="str">
        <f>IF(E94="","",IF(ISNA(VLOOKUP($E94,'D-1 Off Site Habitat Baseline'!$D$1:$X$258,13,FALSE)),"",(VLOOKUP($E94,'D-1 Off Site Habitat Baseline'!$D$1:$X$258,13,FALSE))))</f>
        <v/>
      </c>
      <c r="P94" s="232" t="str">
        <f>IFERROR(INDEX('G-1 All Habitats'!$AG$3:$AG$15,MATCH(Q94,'G-1 All Habitats'!$AF$3:$AF$15,0)),"")</f>
        <v/>
      </c>
      <c r="Q94" s="228" t="str">
        <f t="shared" si="23"/>
        <v/>
      </c>
      <c r="R94" s="229" t="str">
        <f t="shared" si="24"/>
        <v/>
      </c>
      <c r="S94" s="233" t="str">
        <f>IFERROR(INDEX('G-1 All Habitats'!$B$3:$B$129,MATCH(R94,'G-1 All Habitats'!$A$3:$A$129,0)),"")</f>
        <v/>
      </c>
      <c r="T94" s="507" t="str">
        <f t="shared" si="16"/>
        <v/>
      </c>
      <c r="U94" s="524" t="str">
        <f t="shared" si="17"/>
        <v/>
      </c>
      <c r="V94" s="523" t="str">
        <f t="shared" si="14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203"/>
      <c r="Z94" s="524" t="str">
        <f>IFERROR(INDEX('G-8 Condition Look up'!$A$3:$H$130,MATCH(S94,'G-8 Condition Look up'!$A$3:$A$130,0),MATCH(Y94,'G-8 Condition Look up'!$A$3:$H$3,0)),"")</f>
        <v/>
      </c>
      <c r="AA94" s="145"/>
      <c r="AB94" s="54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7" t="str">
        <f t="shared" si="15"/>
        <v/>
      </c>
      <c r="AE94" s="203"/>
      <c r="AF94" s="203"/>
      <c r="AG94" s="520" t="str">
        <f t="shared" si="18"/>
        <v/>
      </c>
      <c r="AH94" s="544" t="str">
        <f t="shared" si="19"/>
        <v/>
      </c>
      <c r="AI94" s="525" t="str">
        <f>IF(AH94="Check Data ⚠","Check Data ⚠",IFERROR(VLOOKUP(AH94,'G-4 Temporal multipliers'!$A$4:$C$36,3,FALSE),""))</f>
        <v/>
      </c>
      <c r="AJ94" s="537" t="str">
        <f>IF(S94="","",VLOOKUP(S94,'G-3 Multipliers'!$A$2:$E$129,4,FALSE))</f>
        <v/>
      </c>
      <c r="AK94" s="520" t="str">
        <f t="shared" si="20"/>
        <v/>
      </c>
      <c r="AL94" s="520" t="str">
        <f t="shared" si="21"/>
        <v/>
      </c>
      <c r="AM94" s="524" t="str">
        <f>IFERROR(IF(F94="","",IF(AH94="Check Data ⚠","Check Data ⚠",VLOOKUP(AL94, 'G-3 Multipliers'!$P$2:$Q$6,2,FALSE))),"")</f>
        <v/>
      </c>
      <c r="AN94" s="197"/>
      <c r="AO94" s="540" t="str">
        <f>IF(AN94="","",IF(VLOOKUP(AN94,'G-3 Multipliers'!$S$3:$T$9,2,FALSE)=0,"Spatial Data Missing ⚠",VLOOKUP(AN94,'G-3 Multipliers'!$S$3:$T$9,2,FALSE)))</f>
        <v/>
      </c>
      <c r="AP94" s="513" t="str">
        <f t="shared" si="22"/>
        <v/>
      </c>
      <c r="AQ94" s="231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7" t="str">
        <f>'D-1 Off Site Habitat Baseline'!AL94</f>
        <v/>
      </c>
      <c r="F95" s="520" t="str">
        <f>IF(E95="","",IF(ISNA(VLOOKUP($E95,'D-1 Off Site Habitat Baseline'!$D$1:$O$258,4,FALSE)),"",(VLOOKUP($E95,'D-1 Off Site Habitat Baseline'!$D$1:$O$258,4,FALSE))))</f>
        <v/>
      </c>
      <c r="G95" s="520" t="str">
        <f>IF(E95="","",IF(ISNA(VLOOKUP($E95,'D-1 Off Site Habitat Baseline'!$D$1:$O$258,5,FALSE)),"",(VLOOKUP($E95,'D-1 Off Site Habitat Baseline'!$D$1:$O$258,5,FALSE))))</f>
        <v/>
      </c>
      <c r="H95" s="520" t="str">
        <f>IF(E95="","",IF(ISNA(VLOOKUP($E95,'D-1 Off Site Habitat Baseline'!$D$1:$O$258,6,FALSE)),"",(VLOOKUP($E95,'D-1 Off Site Habitat Baseline'!$D$1:$O$258,6,FALSE))))</f>
        <v/>
      </c>
      <c r="I95" s="520" t="str">
        <f>IF(E95="","",IF(ISNA(VLOOKUP($E95,'D-1 Off Site Habitat Baseline'!$D$1:$O$258,7,FALSE)),"",(VLOOKUP($E95,'D-1 Off Site Habitat Baseline'!$D$1:$O$258,7,FALSE))))</f>
        <v/>
      </c>
      <c r="J95" s="520" t="str">
        <f>IF(E95="","",IF(ISNA(VLOOKUP($E95,'D-1 Off Site Habitat Baseline'!$D$1:$O$258,8,FALSE)),"",(VLOOKUP($E95,'D-1 Off Site Habitat Baseline'!$D$1:$O$258,8,FALSE))))</f>
        <v/>
      </c>
      <c r="K95" s="520" t="str">
        <f>IF(E95="","",IF(ISNA(VLOOKUP($E95,'D-1 Off Site Habitat Baseline'!$D$1:$O$258,9,FALSE)),"",(VLOOKUP($E95,'D-1 Off Site Habitat Baseline'!$D$1:$O$258,9,FALSE))))</f>
        <v/>
      </c>
      <c r="L95" s="520" t="str">
        <f>IF(E95="","",IF(ISNA(VLOOKUP($E95,'D-1 Off Site Habitat Baseline'!$D$1:$O$258,11,FALSE)),"",(VLOOKUP($E95,'D-1 Off Site Habitat Baseline'!$D$1:$O$258,11,FALSE))))</f>
        <v/>
      </c>
      <c r="M95" s="520" t="str">
        <f>IF(E95="","",IF(ISNA(VLOOKUP($E95,'D-1 Off Site Habitat Baseline'!$D$1:$O$258,12,FALSE)),"",(VLOOKUP($E95,'D-1 Off Site Habitat Baseline'!$D$1:$O$258,12,FALSE))))</f>
        <v/>
      </c>
      <c r="N95" s="520" t="str">
        <f>IF(E95="","",IF(ISNA(VLOOKUP($E95,'D-1 Off Site Habitat Baseline'!$D$1:$X$258,14,FALSE)),"",(VLOOKUP($E95,'D-1 Off Site Habitat Baseline'!$D$1:$X$258,14,FALSE))))</f>
        <v/>
      </c>
      <c r="O95" s="524" t="str">
        <f>IF(E95="","",IF(ISNA(VLOOKUP($E95,'D-1 Off Site Habitat Baseline'!$D$1:$X$258,13,FALSE)),"",(VLOOKUP($E95,'D-1 Off Site Habitat Baseline'!$D$1:$X$258,13,FALSE))))</f>
        <v/>
      </c>
      <c r="P95" s="232" t="str">
        <f>IFERROR(INDEX('G-1 All Habitats'!$AG$3:$AG$15,MATCH(Q95,'G-1 All Habitats'!$AF$3:$AF$15,0)),"")</f>
        <v/>
      </c>
      <c r="Q95" s="228" t="str">
        <f t="shared" si="23"/>
        <v/>
      </c>
      <c r="R95" s="229" t="str">
        <f t="shared" si="24"/>
        <v/>
      </c>
      <c r="S95" s="233" t="str">
        <f>IFERROR(INDEX('G-1 All Habitats'!$B$3:$B$129,MATCH(R95,'G-1 All Habitats'!$A$3:$A$129,0)),"")</f>
        <v/>
      </c>
      <c r="T95" s="507" t="str">
        <f t="shared" si="16"/>
        <v/>
      </c>
      <c r="U95" s="524" t="str">
        <f t="shared" si="17"/>
        <v/>
      </c>
      <c r="V95" s="523" t="str">
        <f t="shared" si="14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203"/>
      <c r="Z95" s="524" t="str">
        <f>IFERROR(INDEX('G-8 Condition Look up'!$A$3:$H$130,MATCH(S95,'G-8 Condition Look up'!$A$3:$A$130,0),MATCH(Y95,'G-8 Condition Look up'!$A$3:$H$3,0)),"")</f>
        <v/>
      </c>
      <c r="AA95" s="145"/>
      <c r="AB95" s="54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7" t="str">
        <f t="shared" si="15"/>
        <v/>
      </c>
      <c r="AE95" s="203"/>
      <c r="AF95" s="203"/>
      <c r="AG95" s="520" t="str">
        <f t="shared" si="18"/>
        <v/>
      </c>
      <c r="AH95" s="544" t="str">
        <f t="shared" si="19"/>
        <v/>
      </c>
      <c r="AI95" s="525" t="str">
        <f>IF(AH95="Check Data ⚠","Check Data ⚠",IFERROR(VLOOKUP(AH95,'G-4 Temporal multipliers'!$A$4:$C$36,3,FALSE),""))</f>
        <v/>
      </c>
      <c r="AJ95" s="537" t="str">
        <f>IF(S95="","",VLOOKUP(S95,'G-3 Multipliers'!$A$2:$E$129,4,FALSE))</f>
        <v/>
      </c>
      <c r="AK95" s="520" t="str">
        <f t="shared" si="20"/>
        <v/>
      </c>
      <c r="AL95" s="520" t="str">
        <f t="shared" si="21"/>
        <v/>
      </c>
      <c r="AM95" s="524" t="str">
        <f>IFERROR(IF(F95="","",IF(AH95="Check Data ⚠","Check Data ⚠",VLOOKUP(AL95, 'G-3 Multipliers'!$P$2:$Q$6,2,FALSE))),"")</f>
        <v/>
      </c>
      <c r="AN95" s="197"/>
      <c r="AO95" s="540" t="str">
        <f>IF(AN95="","",IF(VLOOKUP(AN95,'G-3 Multipliers'!$S$3:$T$9,2,FALSE)=0,"Spatial Data Missing ⚠",VLOOKUP(AN95,'G-3 Multipliers'!$S$3:$T$9,2,FALSE)))</f>
        <v/>
      </c>
      <c r="AP95" s="513" t="str">
        <f t="shared" si="22"/>
        <v/>
      </c>
      <c r="AQ95" s="231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7" t="str">
        <f>'D-1 Off Site Habitat Baseline'!AL95</f>
        <v/>
      </c>
      <c r="F96" s="520" t="str">
        <f>IF(E96="","",IF(ISNA(VLOOKUP($E96,'D-1 Off Site Habitat Baseline'!$D$1:$O$258,4,FALSE)),"",(VLOOKUP($E96,'D-1 Off Site Habitat Baseline'!$D$1:$O$258,4,FALSE))))</f>
        <v/>
      </c>
      <c r="G96" s="520" t="str">
        <f>IF(E96="","",IF(ISNA(VLOOKUP($E96,'D-1 Off Site Habitat Baseline'!$D$1:$O$258,5,FALSE)),"",(VLOOKUP($E96,'D-1 Off Site Habitat Baseline'!$D$1:$O$258,5,FALSE))))</f>
        <v/>
      </c>
      <c r="H96" s="520" t="str">
        <f>IF(E96="","",IF(ISNA(VLOOKUP($E96,'D-1 Off Site Habitat Baseline'!$D$1:$O$258,6,FALSE)),"",(VLOOKUP($E96,'D-1 Off Site Habitat Baseline'!$D$1:$O$258,6,FALSE))))</f>
        <v/>
      </c>
      <c r="I96" s="520" t="str">
        <f>IF(E96="","",IF(ISNA(VLOOKUP($E96,'D-1 Off Site Habitat Baseline'!$D$1:$O$258,7,FALSE)),"",(VLOOKUP($E96,'D-1 Off Site Habitat Baseline'!$D$1:$O$258,7,FALSE))))</f>
        <v/>
      </c>
      <c r="J96" s="520" t="str">
        <f>IF(E96="","",IF(ISNA(VLOOKUP($E96,'D-1 Off Site Habitat Baseline'!$D$1:$O$258,8,FALSE)),"",(VLOOKUP($E96,'D-1 Off Site Habitat Baseline'!$D$1:$O$258,8,FALSE))))</f>
        <v/>
      </c>
      <c r="K96" s="520" t="str">
        <f>IF(E96="","",IF(ISNA(VLOOKUP($E96,'D-1 Off Site Habitat Baseline'!$D$1:$O$258,9,FALSE)),"",(VLOOKUP($E96,'D-1 Off Site Habitat Baseline'!$D$1:$O$258,9,FALSE))))</f>
        <v/>
      </c>
      <c r="L96" s="520" t="str">
        <f>IF(E96="","",IF(ISNA(VLOOKUP($E96,'D-1 Off Site Habitat Baseline'!$D$1:$O$258,11,FALSE)),"",(VLOOKUP($E96,'D-1 Off Site Habitat Baseline'!$D$1:$O$258,11,FALSE))))</f>
        <v/>
      </c>
      <c r="M96" s="520" t="str">
        <f>IF(E96="","",IF(ISNA(VLOOKUP($E96,'D-1 Off Site Habitat Baseline'!$D$1:$O$258,12,FALSE)),"",(VLOOKUP($E96,'D-1 Off Site Habitat Baseline'!$D$1:$O$258,12,FALSE))))</f>
        <v/>
      </c>
      <c r="N96" s="520" t="str">
        <f>IF(E96="","",IF(ISNA(VLOOKUP($E96,'D-1 Off Site Habitat Baseline'!$D$1:$X$258,14,FALSE)),"",(VLOOKUP($E96,'D-1 Off Site Habitat Baseline'!$D$1:$X$258,14,FALSE))))</f>
        <v/>
      </c>
      <c r="O96" s="524" t="str">
        <f>IF(E96="","",IF(ISNA(VLOOKUP($E96,'D-1 Off Site Habitat Baseline'!$D$1:$X$258,13,FALSE)),"",(VLOOKUP($E96,'D-1 Off Site Habitat Baseline'!$D$1:$X$258,13,FALSE))))</f>
        <v/>
      </c>
      <c r="P96" s="232" t="str">
        <f>IFERROR(INDEX('G-1 All Habitats'!$AG$3:$AG$15,MATCH(Q96,'G-1 All Habitats'!$AF$3:$AF$15,0)),"")</f>
        <v/>
      </c>
      <c r="Q96" s="228" t="str">
        <f t="shared" si="23"/>
        <v/>
      </c>
      <c r="R96" s="229" t="str">
        <f t="shared" si="24"/>
        <v/>
      </c>
      <c r="S96" s="233" t="str">
        <f>IFERROR(INDEX('G-1 All Habitats'!$B$3:$B$129,MATCH(R96,'G-1 All Habitats'!$A$3:$A$129,0)),"")</f>
        <v/>
      </c>
      <c r="T96" s="507" t="str">
        <f t="shared" si="16"/>
        <v/>
      </c>
      <c r="U96" s="524" t="str">
        <f t="shared" si="17"/>
        <v/>
      </c>
      <c r="V96" s="523" t="str">
        <f t="shared" si="14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203"/>
      <c r="Z96" s="524" t="str">
        <f>IFERROR(INDEX('G-8 Condition Look up'!$A$3:$H$130,MATCH(S96,'G-8 Condition Look up'!$A$3:$A$130,0),MATCH(Y96,'G-8 Condition Look up'!$A$3:$H$3,0)),"")</f>
        <v/>
      </c>
      <c r="AA96" s="145"/>
      <c r="AB96" s="54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7" t="str">
        <f t="shared" si="15"/>
        <v/>
      </c>
      <c r="AE96" s="203"/>
      <c r="AF96" s="203"/>
      <c r="AG96" s="520" t="str">
        <f t="shared" si="18"/>
        <v/>
      </c>
      <c r="AH96" s="544" t="str">
        <f t="shared" si="19"/>
        <v/>
      </c>
      <c r="AI96" s="525" t="str">
        <f>IF(AH96="Check Data ⚠","Check Data ⚠",IFERROR(VLOOKUP(AH96,'G-4 Temporal multipliers'!$A$4:$C$36,3,FALSE),""))</f>
        <v/>
      </c>
      <c r="AJ96" s="537" t="str">
        <f>IF(S96="","",VLOOKUP(S96,'G-3 Multipliers'!$A$2:$E$129,4,FALSE))</f>
        <v/>
      </c>
      <c r="AK96" s="520" t="str">
        <f t="shared" si="20"/>
        <v/>
      </c>
      <c r="AL96" s="520" t="str">
        <f t="shared" si="21"/>
        <v/>
      </c>
      <c r="AM96" s="524" t="str">
        <f>IFERROR(IF(F96="","",IF(AH96="Check Data ⚠","Check Data ⚠",VLOOKUP(AL96, 'G-3 Multipliers'!$P$2:$Q$6,2,FALSE))),"")</f>
        <v/>
      </c>
      <c r="AN96" s="197"/>
      <c r="AO96" s="540" t="str">
        <f>IF(AN96="","",IF(VLOOKUP(AN96,'G-3 Multipliers'!$S$3:$T$9,2,FALSE)=0,"Spatial Data Missing ⚠",VLOOKUP(AN96,'G-3 Multipliers'!$S$3:$T$9,2,FALSE)))</f>
        <v/>
      </c>
      <c r="AP96" s="513" t="str">
        <f t="shared" si="22"/>
        <v/>
      </c>
      <c r="AQ96" s="231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7" t="str">
        <f>'D-1 Off Site Habitat Baseline'!AL96</f>
        <v/>
      </c>
      <c r="F97" s="520" t="str">
        <f>IF(E97="","",IF(ISNA(VLOOKUP($E97,'D-1 Off Site Habitat Baseline'!$D$1:$O$258,4,FALSE)),"",(VLOOKUP($E97,'D-1 Off Site Habitat Baseline'!$D$1:$O$258,4,FALSE))))</f>
        <v/>
      </c>
      <c r="G97" s="520" t="str">
        <f>IF(E97="","",IF(ISNA(VLOOKUP($E97,'D-1 Off Site Habitat Baseline'!$D$1:$O$258,5,FALSE)),"",(VLOOKUP($E97,'D-1 Off Site Habitat Baseline'!$D$1:$O$258,5,FALSE))))</f>
        <v/>
      </c>
      <c r="H97" s="520" t="str">
        <f>IF(E97="","",IF(ISNA(VLOOKUP($E97,'D-1 Off Site Habitat Baseline'!$D$1:$O$258,6,FALSE)),"",(VLOOKUP($E97,'D-1 Off Site Habitat Baseline'!$D$1:$O$258,6,FALSE))))</f>
        <v/>
      </c>
      <c r="I97" s="520" t="str">
        <f>IF(E97="","",IF(ISNA(VLOOKUP($E97,'D-1 Off Site Habitat Baseline'!$D$1:$O$258,7,FALSE)),"",(VLOOKUP($E97,'D-1 Off Site Habitat Baseline'!$D$1:$O$258,7,FALSE))))</f>
        <v/>
      </c>
      <c r="J97" s="520" t="str">
        <f>IF(E97="","",IF(ISNA(VLOOKUP($E97,'D-1 Off Site Habitat Baseline'!$D$1:$O$258,8,FALSE)),"",(VLOOKUP($E97,'D-1 Off Site Habitat Baseline'!$D$1:$O$258,8,FALSE))))</f>
        <v/>
      </c>
      <c r="K97" s="520" t="str">
        <f>IF(E97="","",IF(ISNA(VLOOKUP($E97,'D-1 Off Site Habitat Baseline'!$D$1:$O$258,9,FALSE)),"",(VLOOKUP($E97,'D-1 Off Site Habitat Baseline'!$D$1:$O$258,9,FALSE))))</f>
        <v/>
      </c>
      <c r="L97" s="520" t="str">
        <f>IF(E97="","",IF(ISNA(VLOOKUP($E97,'D-1 Off Site Habitat Baseline'!$D$1:$O$258,11,FALSE)),"",(VLOOKUP($E97,'D-1 Off Site Habitat Baseline'!$D$1:$O$258,11,FALSE))))</f>
        <v/>
      </c>
      <c r="M97" s="520" t="str">
        <f>IF(E97="","",IF(ISNA(VLOOKUP($E97,'D-1 Off Site Habitat Baseline'!$D$1:$O$258,12,FALSE)),"",(VLOOKUP($E97,'D-1 Off Site Habitat Baseline'!$D$1:$O$258,12,FALSE))))</f>
        <v/>
      </c>
      <c r="N97" s="520" t="str">
        <f>IF(E97="","",IF(ISNA(VLOOKUP($E97,'D-1 Off Site Habitat Baseline'!$D$1:$X$258,14,FALSE)),"",(VLOOKUP($E97,'D-1 Off Site Habitat Baseline'!$D$1:$X$258,14,FALSE))))</f>
        <v/>
      </c>
      <c r="O97" s="524" t="str">
        <f>IF(E97="","",IF(ISNA(VLOOKUP($E97,'D-1 Off Site Habitat Baseline'!$D$1:$X$258,13,FALSE)),"",(VLOOKUP($E97,'D-1 Off Site Habitat Baseline'!$D$1:$X$258,13,FALSE))))</f>
        <v/>
      </c>
      <c r="P97" s="232" t="str">
        <f>IFERROR(INDEX('G-1 All Habitats'!$AG$3:$AG$15,MATCH(Q97,'G-1 All Habitats'!$AF$3:$AF$15,0)),"")</f>
        <v/>
      </c>
      <c r="Q97" s="228" t="str">
        <f t="shared" si="23"/>
        <v/>
      </c>
      <c r="R97" s="229" t="str">
        <f t="shared" si="24"/>
        <v/>
      </c>
      <c r="S97" s="233" t="str">
        <f>IFERROR(INDEX('G-1 All Habitats'!$B$3:$B$129,MATCH(R97,'G-1 All Habitats'!$A$3:$A$129,0)),"")</f>
        <v/>
      </c>
      <c r="T97" s="507" t="str">
        <f t="shared" si="16"/>
        <v/>
      </c>
      <c r="U97" s="524" t="str">
        <f t="shared" si="17"/>
        <v/>
      </c>
      <c r="V97" s="523" t="str">
        <f t="shared" si="14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203"/>
      <c r="Z97" s="524" t="str">
        <f>IFERROR(INDEX('G-8 Condition Look up'!$A$3:$H$130,MATCH(S97,'G-8 Condition Look up'!$A$3:$A$130,0),MATCH(Y97,'G-8 Condition Look up'!$A$3:$H$3,0)),"")</f>
        <v/>
      </c>
      <c r="AA97" s="145"/>
      <c r="AB97" s="54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7" t="str">
        <f t="shared" si="15"/>
        <v/>
      </c>
      <c r="AE97" s="203"/>
      <c r="AF97" s="203"/>
      <c r="AG97" s="520" t="str">
        <f t="shared" si="18"/>
        <v/>
      </c>
      <c r="AH97" s="544" t="str">
        <f t="shared" si="19"/>
        <v/>
      </c>
      <c r="AI97" s="525" t="str">
        <f>IF(AH97="Check Data ⚠","Check Data ⚠",IFERROR(VLOOKUP(AH97,'G-4 Temporal multipliers'!$A$4:$C$36,3,FALSE),""))</f>
        <v/>
      </c>
      <c r="AJ97" s="537" t="str">
        <f>IF(S97="","",VLOOKUP(S97,'G-3 Multipliers'!$A$2:$E$129,4,FALSE))</f>
        <v/>
      </c>
      <c r="AK97" s="520" t="str">
        <f t="shared" si="20"/>
        <v/>
      </c>
      <c r="AL97" s="520" t="str">
        <f t="shared" si="21"/>
        <v/>
      </c>
      <c r="AM97" s="524" t="str">
        <f>IFERROR(IF(F97="","",IF(AH97="Check Data ⚠","Check Data ⚠",VLOOKUP(AL97, 'G-3 Multipliers'!$P$2:$Q$6,2,FALSE))),"")</f>
        <v/>
      </c>
      <c r="AN97" s="197"/>
      <c r="AO97" s="540" t="str">
        <f>IF(AN97="","",IF(VLOOKUP(AN97,'G-3 Multipliers'!$S$3:$T$9,2,FALSE)=0,"Spatial Data Missing ⚠",VLOOKUP(AN97,'G-3 Multipliers'!$S$3:$T$9,2,FALSE)))</f>
        <v/>
      </c>
      <c r="AP97" s="513" t="str">
        <f t="shared" si="22"/>
        <v/>
      </c>
      <c r="AQ97" s="231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7" t="str">
        <f>'D-1 Off Site Habitat Baseline'!AL97</f>
        <v/>
      </c>
      <c r="F98" s="520" t="str">
        <f>IF(E98="","",IF(ISNA(VLOOKUP($E98,'D-1 Off Site Habitat Baseline'!$D$1:$O$258,4,FALSE)),"",(VLOOKUP($E98,'D-1 Off Site Habitat Baseline'!$D$1:$O$258,4,FALSE))))</f>
        <v/>
      </c>
      <c r="G98" s="520" t="str">
        <f>IF(E98="","",IF(ISNA(VLOOKUP($E98,'D-1 Off Site Habitat Baseline'!$D$1:$O$258,5,FALSE)),"",(VLOOKUP($E98,'D-1 Off Site Habitat Baseline'!$D$1:$O$258,5,FALSE))))</f>
        <v/>
      </c>
      <c r="H98" s="520" t="str">
        <f>IF(E98="","",IF(ISNA(VLOOKUP($E98,'D-1 Off Site Habitat Baseline'!$D$1:$O$258,6,FALSE)),"",(VLOOKUP($E98,'D-1 Off Site Habitat Baseline'!$D$1:$O$258,6,FALSE))))</f>
        <v/>
      </c>
      <c r="I98" s="520" t="str">
        <f>IF(E98="","",IF(ISNA(VLOOKUP($E98,'D-1 Off Site Habitat Baseline'!$D$1:$O$258,7,FALSE)),"",(VLOOKUP($E98,'D-1 Off Site Habitat Baseline'!$D$1:$O$258,7,FALSE))))</f>
        <v/>
      </c>
      <c r="J98" s="520" t="str">
        <f>IF(E98="","",IF(ISNA(VLOOKUP($E98,'D-1 Off Site Habitat Baseline'!$D$1:$O$258,8,FALSE)),"",(VLOOKUP($E98,'D-1 Off Site Habitat Baseline'!$D$1:$O$258,8,FALSE))))</f>
        <v/>
      </c>
      <c r="K98" s="520" t="str">
        <f>IF(E98="","",IF(ISNA(VLOOKUP($E98,'D-1 Off Site Habitat Baseline'!$D$1:$O$258,9,FALSE)),"",(VLOOKUP($E98,'D-1 Off Site Habitat Baseline'!$D$1:$O$258,9,FALSE))))</f>
        <v/>
      </c>
      <c r="L98" s="520" t="str">
        <f>IF(E98="","",IF(ISNA(VLOOKUP($E98,'D-1 Off Site Habitat Baseline'!$D$1:$O$258,11,FALSE)),"",(VLOOKUP($E98,'D-1 Off Site Habitat Baseline'!$D$1:$O$258,11,FALSE))))</f>
        <v/>
      </c>
      <c r="M98" s="520" t="str">
        <f>IF(E98="","",IF(ISNA(VLOOKUP($E98,'D-1 Off Site Habitat Baseline'!$D$1:$O$258,12,FALSE)),"",(VLOOKUP($E98,'D-1 Off Site Habitat Baseline'!$D$1:$O$258,12,FALSE))))</f>
        <v/>
      </c>
      <c r="N98" s="520" t="str">
        <f>IF(E98="","",IF(ISNA(VLOOKUP($E98,'D-1 Off Site Habitat Baseline'!$D$1:$X$258,14,FALSE)),"",(VLOOKUP($E98,'D-1 Off Site Habitat Baseline'!$D$1:$X$258,14,FALSE))))</f>
        <v/>
      </c>
      <c r="O98" s="524" t="str">
        <f>IF(E98="","",IF(ISNA(VLOOKUP($E98,'D-1 Off Site Habitat Baseline'!$D$1:$X$258,13,FALSE)),"",(VLOOKUP($E98,'D-1 Off Site Habitat Baseline'!$D$1:$X$258,13,FALSE))))</f>
        <v/>
      </c>
      <c r="P98" s="232" t="str">
        <f>IFERROR(INDEX('G-1 All Habitats'!$AG$3:$AG$15,MATCH(Q98,'G-1 All Habitats'!$AF$3:$AF$15,0)),"")</f>
        <v/>
      </c>
      <c r="Q98" s="228" t="str">
        <f t="shared" si="23"/>
        <v/>
      </c>
      <c r="R98" s="229" t="str">
        <f t="shared" si="24"/>
        <v/>
      </c>
      <c r="S98" s="233" t="str">
        <f>IFERROR(INDEX('G-1 All Habitats'!$B$3:$B$129,MATCH(R98,'G-1 All Habitats'!$A$3:$A$129,0)),"")</f>
        <v/>
      </c>
      <c r="T98" s="507" t="str">
        <f t="shared" si="16"/>
        <v/>
      </c>
      <c r="U98" s="524" t="str">
        <f t="shared" si="17"/>
        <v/>
      </c>
      <c r="V98" s="523" t="str">
        <f t="shared" si="14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203"/>
      <c r="Z98" s="524" t="str">
        <f>IFERROR(INDEX('G-8 Condition Look up'!$A$3:$H$130,MATCH(S98,'G-8 Condition Look up'!$A$3:$A$130,0),MATCH(Y98,'G-8 Condition Look up'!$A$3:$H$3,0)),"")</f>
        <v/>
      </c>
      <c r="AA98" s="145"/>
      <c r="AB98" s="54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7" t="str">
        <f t="shared" si="15"/>
        <v/>
      </c>
      <c r="AE98" s="203"/>
      <c r="AF98" s="203"/>
      <c r="AG98" s="520" t="str">
        <f t="shared" si="18"/>
        <v/>
      </c>
      <c r="AH98" s="544" t="str">
        <f t="shared" si="19"/>
        <v/>
      </c>
      <c r="AI98" s="525" t="str">
        <f>IF(AH98="Check Data ⚠","Check Data ⚠",IFERROR(VLOOKUP(AH98,'G-4 Temporal multipliers'!$A$4:$C$36,3,FALSE),""))</f>
        <v/>
      </c>
      <c r="AJ98" s="537" t="str">
        <f>IF(S98="","",VLOOKUP(S98,'G-3 Multipliers'!$A$2:$E$129,4,FALSE))</f>
        <v/>
      </c>
      <c r="AK98" s="520" t="str">
        <f t="shared" si="20"/>
        <v/>
      </c>
      <c r="AL98" s="520" t="str">
        <f t="shared" si="21"/>
        <v/>
      </c>
      <c r="AM98" s="524" t="str">
        <f>IFERROR(IF(F98="","",IF(AH98="Check Data ⚠","Check Data ⚠",VLOOKUP(AL98, 'G-3 Multipliers'!$P$2:$Q$6,2,FALSE))),"")</f>
        <v/>
      </c>
      <c r="AN98" s="197"/>
      <c r="AO98" s="540" t="str">
        <f>IF(AN98="","",IF(VLOOKUP(AN98,'G-3 Multipliers'!$S$3:$T$9,2,FALSE)=0,"Spatial Data Missing ⚠",VLOOKUP(AN98,'G-3 Multipliers'!$S$3:$T$9,2,FALSE)))</f>
        <v/>
      </c>
      <c r="AP98" s="513" t="str">
        <f t="shared" si="22"/>
        <v/>
      </c>
      <c r="AQ98" s="231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7" t="str">
        <f>'D-1 Off Site Habitat Baseline'!AL98</f>
        <v/>
      </c>
      <c r="F99" s="520" t="str">
        <f>IF(E99="","",IF(ISNA(VLOOKUP($E99,'D-1 Off Site Habitat Baseline'!$D$1:$O$258,4,FALSE)),"",(VLOOKUP($E99,'D-1 Off Site Habitat Baseline'!$D$1:$O$258,4,FALSE))))</f>
        <v/>
      </c>
      <c r="G99" s="520" t="str">
        <f>IF(E99="","",IF(ISNA(VLOOKUP($E99,'D-1 Off Site Habitat Baseline'!$D$1:$O$258,5,FALSE)),"",(VLOOKUP($E99,'D-1 Off Site Habitat Baseline'!$D$1:$O$258,5,FALSE))))</f>
        <v/>
      </c>
      <c r="H99" s="520" t="str">
        <f>IF(E99="","",IF(ISNA(VLOOKUP($E99,'D-1 Off Site Habitat Baseline'!$D$1:$O$258,6,FALSE)),"",(VLOOKUP($E99,'D-1 Off Site Habitat Baseline'!$D$1:$O$258,6,FALSE))))</f>
        <v/>
      </c>
      <c r="I99" s="520" t="str">
        <f>IF(E99="","",IF(ISNA(VLOOKUP($E99,'D-1 Off Site Habitat Baseline'!$D$1:$O$258,7,FALSE)),"",(VLOOKUP($E99,'D-1 Off Site Habitat Baseline'!$D$1:$O$258,7,FALSE))))</f>
        <v/>
      </c>
      <c r="J99" s="520" t="str">
        <f>IF(E99="","",IF(ISNA(VLOOKUP($E99,'D-1 Off Site Habitat Baseline'!$D$1:$O$258,8,FALSE)),"",(VLOOKUP($E99,'D-1 Off Site Habitat Baseline'!$D$1:$O$258,8,FALSE))))</f>
        <v/>
      </c>
      <c r="K99" s="520" t="str">
        <f>IF(E99="","",IF(ISNA(VLOOKUP($E99,'D-1 Off Site Habitat Baseline'!$D$1:$O$258,9,FALSE)),"",(VLOOKUP($E99,'D-1 Off Site Habitat Baseline'!$D$1:$O$258,9,FALSE))))</f>
        <v/>
      </c>
      <c r="L99" s="520" t="str">
        <f>IF(E99="","",IF(ISNA(VLOOKUP($E99,'D-1 Off Site Habitat Baseline'!$D$1:$O$258,11,FALSE)),"",(VLOOKUP($E99,'D-1 Off Site Habitat Baseline'!$D$1:$O$258,11,FALSE))))</f>
        <v/>
      </c>
      <c r="M99" s="520" t="str">
        <f>IF(E99="","",IF(ISNA(VLOOKUP($E99,'D-1 Off Site Habitat Baseline'!$D$1:$O$258,12,FALSE)),"",(VLOOKUP($E99,'D-1 Off Site Habitat Baseline'!$D$1:$O$258,12,FALSE))))</f>
        <v/>
      </c>
      <c r="N99" s="520" t="str">
        <f>IF(E99="","",IF(ISNA(VLOOKUP($E99,'D-1 Off Site Habitat Baseline'!$D$1:$X$258,14,FALSE)),"",(VLOOKUP($E99,'D-1 Off Site Habitat Baseline'!$D$1:$X$258,14,FALSE))))</f>
        <v/>
      </c>
      <c r="O99" s="524" t="str">
        <f>IF(E99="","",IF(ISNA(VLOOKUP($E99,'D-1 Off Site Habitat Baseline'!$D$1:$X$258,13,FALSE)),"",(VLOOKUP($E99,'D-1 Off Site Habitat Baseline'!$D$1:$X$258,13,FALSE))))</f>
        <v/>
      </c>
      <c r="P99" s="232" t="str">
        <f>IFERROR(INDEX('G-1 All Habitats'!$AG$3:$AG$15,MATCH(Q99,'G-1 All Habitats'!$AF$3:$AF$15,0)),"")</f>
        <v/>
      </c>
      <c r="Q99" s="228" t="str">
        <f t="shared" si="23"/>
        <v/>
      </c>
      <c r="R99" s="229" t="str">
        <f t="shared" si="24"/>
        <v/>
      </c>
      <c r="S99" s="233" t="str">
        <f>IFERROR(INDEX('G-1 All Habitats'!$B$3:$B$129,MATCH(R99,'G-1 All Habitats'!$A$3:$A$129,0)),"")</f>
        <v/>
      </c>
      <c r="T99" s="507" t="str">
        <f t="shared" si="16"/>
        <v/>
      </c>
      <c r="U99" s="524" t="str">
        <f t="shared" si="17"/>
        <v/>
      </c>
      <c r="V99" s="523" t="str">
        <f t="shared" si="14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203"/>
      <c r="Z99" s="524" t="str">
        <f>IFERROR(INDEX('G-8 Condition Look up'!$A$3:$H$130,MATCH(S99,'G-8 Condition Look up'!$A$3:$A$130,0),MATCH(Y99,'G-8 Condition Look up'!$A$3:$H$3,0)),"")</f>
        <v/>
      </c>
      <c r="AA99" s="145"/>
      <c r="AB99" s="54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7" t="str">
        <f t="shared" si="15"/>
        <v/>
      </c>
      <c r="AE99" s="203"/>
      <c r="AF99" s="203"/>
      <c r="AG99" s="520" t="str">
        <f t="shared" si="18"/>
        <v/>
      </c>
      <c r="AH99" s="544" t="str">
        <f t="shared" si="19"/>
        <v/>
      </c>
      <c r="AI99" s="525" t="str">
        <f>IF(AH99="Check Data ⚠","Check Data ⚠",IFERROR(VLOOKUP(AH99,'G-4 Temporal multipliers'!$A$4:$C$36,3,FALSE),""))</f>
        <v/>
      </c>
      <c r="AJ99" s="537" t="str">
        <f>IF(S99="","",VLOOKUP(S99,'G-3 Multipliers'!$A$2:$E$129,4,FALSE))</f>
        <v/>
      </c>
      <c r="AK99" s="520" t="str">
        <f t="shared" si="20"/>
        <v/>
      </c>
      <c r="AL99" s="520" t="str">
        <f t="shared" si="21"/>
        <v/>
      </c>
      <c r="AM99" s="524" t="str">
        <f>IFERROR(IF(F99="","",IF(AH99="Check Data ⚠","Check Data ⚠",VLOOKUP(AL99, 'G-3 Multipliers'!$P$2:$Q$6,2,FALSE))),"")</f>
        <v/>
      </c>
      <c r="AN99" s="197"/>
      <c r="AO99" s="540" t="str">
        <f>IF(AN99="","",IF(VLOOKUP(AN99,'G-3 Multipliers'!$S$3:$T$9,2,FALSE)=0,"Spatial Data Missing ⚠",VLOOKUP(AN99,'G-3 Multipliers'!$S$3:$T$9,2,FALSE)))</f>
        <v/>
      </c>
      <c r="AP99" s="513" t="str">
        <f t="shared" si="22"/>
        <v/>
      </c>
      <c r="AQ99" s="231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7" t="str">
        <f>'D-1 Off Site Habitat Baseline'!AL99</f>
        <v/>
      </c>
      <c r="F100" s="520" t="str">
        <f>IF(E100="","",IF(ISNA(VLOOKUP($E100,'D-1 Off Site Habitat Baseline'!$D$1:$O$258,4,FALSE)),"",(VLOOKUP($E100,'D-1 Off Site Habitat Baseline'!$D$1:$O$258,4,FALSE))))</f>
        <v/>
      </c>
      <c r="G100" s="520" t="str">
        <f>IF(E100="","",IF(ISNA(VLOOKUP($E100,'D-1 Off Site Habitat Baseline'!$D$1:$O$258,5,FALSE)),"",(VLOOKUP($E100,'D-1 Off Site Habitat Baseline'!$D$1:$O$258,5,FALSE))))</f>
        <v/>
      </c>
      <c r="H100" s="520" t="str">
        <f>IF(E100="","",IF(ISNA(VLOOKUP($E100,'D-1 Off Site Habitat Baseline'!$D$1:$O$258,6,FALSE)),"",(VLOOKUP($E100,'D-1 Off Site Habitat Baseline'!$D$1:$O$258,6,FALSE))))</f>
        <v/>
      </c>
      <c r="I100" s="520" t="str">
        <f>IF(E100="","",IF(ISNA(VLOOKUP($E100,'D-1 Off Site Habitat Baseline'!$D$1:$O$258,7,FALSE)),"",(VLOOKUP($E100,'D-1 Off Site Habitat Baseline'!$D$1:$O$258,7,FALSE))))</f>
        <v/>
      </c>
      <c r="J100" s="520" t="str">
        <f>IF(E100="","",IF(ISNA(VLOOKUP($E100,'D-1 Off Site Habitat Baseline'!$D$1:$O$258,8,FALSE)),"",(VLOOKUP($E100,'D-1 Off Site Habitat Baseline'!$D$1:$O$258,8,FALSE))))</f>
        <v/>
      </c>
      <c r="K100" s="520" t="str">
        <f>IF(E100="","",IF(ISNA(VLOOKUP($E100,'D-1 Off Site Habitat Baseline'!$D$1:$O$258,9,FALSE)),"",(VLOOKUP($E100,'D-1 Off Site Habitat Baseline'!$D$1:$O$258,9,FALSE))))</f>
        <v/>
      </c>
      <c r="L100" s="520" t="str">
        <f>IF(E100="","",IF(ISNA(VLOOKUP($E100,'D-1 Off Site Habitat Baseline'!$D$1:$O$258,11,FALSE)),"",(VLOOKUP($E100,'D-1 Off Site Habitat Baseline'!$D$1:$O$258,11,FALSE))))</f>
        <v/>
      </c>
      <c r="M100" s="520" t="str">
        <f>IF(E100="","",IF(ISNA(VLOOKUP($E100,'D-1 Off Site Habitat Baseline'!$D$1:$O$258,12,FALSE)),"",(VLOOKUP($E100,'D-1 Off Site Habitat Baseline'!$D$1:$O$258,12,FALSE))))</f>
        <v/>
      </c>
      <c r="N100" s="520" t="str">
        <f>IF(E100="","",IF(ISNA(VLOOKUP($E100,'D-1 Off Site Habitat Baseline'!$D$1:$X$258,14,FALSE)),"",(VLOOKUP($E100,'D-1 Off Site Habitat Baseline'!$D$1:$X$258,14,FALSE))))</f>
        <v/>
      </c>
      <c r="O100" s="524" t="str">
        <f>IF(E100="","",IF(ISNA(VLOOKUP($E100,'D-1 Off Site Habitat Baseline'!$D$1:$X$258,13,FALSE)),"",(VLOOKUP($E100,'D-1 Off Site Habitat Baseline'!$D$1:$X$258,13,FALSE))))</f>
        <v/>
      </c>
      <c r="P100" s="232" t="str">
        <f>IFERROR(INDEX('G-1 All Habitats'!$AG$3:$AG$15,MATCH(Q100,'G-1 All Habitats'!$AF$3:$AF$15,0)),"")</f>
        <v/>
      </c>
      <c r="Q100" s="228" t="str">
        <f t="shared" si="23"/>
        <v/>
      </c>
      <c r="R100" s="229" t="str">
        <f t="shared" si="24"/>
        <v/>
      </c>
      <c r="S100" s="233" t="str">
        <f>IFERROR(INDEX('G-1 All Habitats'!$B$3:$B$129,MATCH(R100,'G-1 All Habitats'!$A$3:$A$129,0)),"")</f>
        <v/>
      </c>
      <c r="T100" s="507" t="str">
        <f t="shared" si="16"/>
        <v/>
      </c>
      <c r="U100" s="524" t="str">
        <f t="shared" si="17"/>
        <v/>
      </c>
      <c r="V100" s="523" t="str">
        <f t="shared" si="14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203"/>
      <c r="Z100" s="524" t="str">
        <f>IFERROR(INDEX('G-8 Condition Look up'!$A$3:$H$130,MATCH(S100,'G-8 Condition Look up'!$A$3:$A$130,0),MATCH(Y100,'G-8 Condition Look up'!$A$3:$H$3,0)),"")</f>
        <v/>
      </c>
      <c r="AA100" s="145"/>
      <c r="AB100" s="54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7" t="str">
        <f t="shared" si="15"/>
        <v/>
      </c>
      <c r="AE100" s="203"/>
      <c r="AF100" s="203"/>
      <c r="AG100" s="520" t="str">
        <f t="shared" si="18"/>
        <v/>
      </c>
      <c r="AH100" s="544" t="str">
        <f t="shared" si="19"/>
        <v/>
      </c>
      <c r="AI100" s="525" t="str">
        <f>IF(AH100="Check Data ⚠","Check Data ⚠",IFERROR(VLOOKUP(AH100,'G-4 Temporal multipliers'!$A$4:$C$36,3,FALSE),""))</f>
        <v/>
      </c>
      <c r="AJ100" s="537" t="str">
        <f>IF(S100="","",VLOOKUP(S100,'G-3 Multipliers'!$A$2:$E$129,4,FALSE))</f>
        <v/>
      </c>
      <c r="AK100" s="520" t="str">
        <f t="shared" si="20"/>
        <v/>
      </c>
      <c r="AL100" s="520" t="str">
        <f t="shared" si="21"/>
        <v/>
      </c>
      <c r="AM100" s="524" t="str">
        <f>IFERROR(IF(F100="","",IF(AH100="Check Data ⚠","Check Data ⚠",VLOOKUP(AL100, 'G-3 Multipliers'!$P$2:$Q$6,2,FALSE))),"")</f>
        <v/>
      </c>
      <c r="AN100" s="197"/>
      <c r="AO100" s="540" t="str">
        <f>IF(AN100="","",IF(VLOOKUP(AN100,'G-3 Multipliers'!$S$3:$T$9,2,FALSE)=0,"Spatial Data Missing ⚠",VLOOKUP(AN100,'G-3 Multipliers'!$S$3:$T$9,2,FALSE)))</f>
        <v/>
      </c>
      <c r="AP100" s="513" t="str">
        <f t="shared" si="22"/>
        <v/>
      </c>
      <c r="AQ100" s="231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7" t="str">
        <f>'D-1 Off Site Habitat Baseline'!AL100</f>
        <v/>
      </c>
      <c r="F101" s="520" t="str">
        <f>IF(E101="","",IF(ISNA(VLOOKUP($E101,'D-1 Off Site Habitat Baseline'!$D$1:$O$258,4,FALSE)),"",(VLOOKUP($E101,'D-1 Off Site Habitat Baseline'!$D$1:$O$258,4,FALSE))))</f>
        <v/>
      </c>
      <c r="G101" s="520" t="str">
        <f>IF(E101="","",IF(ISNA(VLOOKUP($E101,'D-1 Off Site Habitat Baseline'!$D$1:$O$258,5,FALSE)),"",(VLOOKUP($E101,'D-1 Off Site Habitat Baseline'!$D$1:$O$258,5,FALSE))))</f>
        <v/>
      </c>
      <c r="H101" s="520" t="str">
        <f>IF(E101="","",IF(ISNA(VLOOKUP($E101,'D-1 Off Site Habitat Baseline'!$D$1:$O$258,6,FALSE)),"",(VLOOKUP($E101,'D-1 Off Site Habitat Baseline'!$D$1:$O$258,6,FALSE))))</f>
        <v/>
      </c>
      <c r="I101" s="520" t="str">
        <f>IF(E101="","",IF(ISNA(VLOOKUP($E101,'D-1 Off Site Habitat Baseline'!$D$1:$O$258,7,FALSE)),"",(VLOOKUP($E101,'D-1 Off Site Habitat Baseline'!$D$1:$O$258,7,FALSE))))</f>
        <v/>
      </c>
      <c r="J101" s="520" t="str">
        <f>IF(E101="","",IF(ISNA(VLOOKUP($E101,'D-1 Off Site Habitat Baseline'!$D$1:$O$258,8,FALSE)),"",(VLOOKUP($E101,'D-1 Off Site Habitat Baseline'!$D$1:$O$258,8,FALSE))))</f>
        <v/>
      </c>
      <c r="K101" s="520" t="str">
        <f>IF(E101="","",IF(ISNA(VLOOKUP($E101,'D-1 Off Site Habitat Baseline'!$D$1:$O$258,9,FALSE)),"",(VLOOKUP($E101,'D-1 Off Site Habitat Baseline'!$D$1:$O$258,9,FALSE))))</f>
        <v/>
      </c>
      <c r="L101" s="520" t="str">
        <f>IF(E101="","",IF(ISNA(VLOOKUP($E101,'D-1 Off Site Habitat Baseline'!$D$1:$O$258,11,FALSE)),"",(VLOOKUP($E101,'D-1 Off Site Habitat Baseline'!$D$1:$O$258,11,FALSE))))</f>
        <v/>
      </c>
      <c r="M101" s="520" t="str">
        <f>IF(E101="","",IF(ISNA(VLOOKUP($E101,'D-1 Off Site Habitat Baseline'!$D$1:$O$258,12,FALSE)),"",(VLOOKUP($E101,'D-1 Off Site Habitat Baseline'!$D$1:$O$258,12,FALSE))))</f>
        <v/>
      </c>
      <c r="N101" s="520" t="str">
        <f>IF(E101="","",IF(ISNA(VLOOKUP($E101,'D-1 Off Site Habitat Baseline'!$D$1:$X$258,14,FALSE)),"",(VLOOKUP($E101,'D-1 Off Site Habitat Baseline'!$D$1:$X$258,14,FALSE))))</f>
        <v/>
      </c>
      <c r="O101" s="524" t="str">
        <f>IF(E101="","",IF(ISNA(VLOOKUP($E101,'D-1 Off Site Habitat Baseline'!$D$1:$X$258,13,FALSE)),"",(VLOOKUP($E101,'D-1 Off Site Habitat Baseline'!$D$1:$X$258,13,FALSE))))</f>
        <v/>
      </c>
      <c r="P101" s="232" t="str">
        <f>IFERROR(INDEX('G-1 All Habitats'!$AG$3:$AG$15,MATCH(Q101,'G-1 All Habitats'!$AF$3:$AF$15,0)),"")</f>
        <v/>
      </c>
      <c r="Q101" s="228" t="str">
        <f t="shared" si="23"/>
        <v/>
      </c>
      <c r="R101" s="229" t="str">
        <f t="shared" si="24"/>
        <v/>
      </c>
      <c r="S101" s="233" t="str">
        <f>IFERROR(INDEX('G-1 All Habitats'!$B$3:$B$129,MATCH(R101,'G-1 All Habitats'!$A$3:$A$129,0)),"")</f>
        <v/>
      </c>
      <c r="T101" s="507" t="str">
        <f t="shared" si="16"/>
        <v/>
      </c>
      <c r="U101" s="524" t="str">
        <f t="shared" si="17"/>
        <v/>
      </c>
      <c r="V101" s="523" t="str">
        <f t="shared" si="14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203"/>
      <c r="Z101" s="524" t="str">
        <f>IFERROR(INDEX('G-8 Condition Look up'!$A$3:$H$130,MATCH(S101,'G-8 Condition Look up'!$A$3:$A$130,0),MATCH(Y101,'G-8 Condition Look up'!$A$3:$H$3,0)),"")</f>
        <v/>
      </c>
      <c r="AA101" s="145"/>
      <c r="AB101" s="54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7" t="str">
        <f t="shared" si="15"/>
        <v/>
      </c>
      <c r="AE101" s="203"/>
      <c r="AF101" s="203"/>
      <c r="AG101" s="520" t="str">
        <f t="shared" si="18"/>
        <v/>
      </c>
      <c r="AH101" s="544" t="str">
        <f t="shared" si="19"/>
        <v/>
      </c>
      <c r="AI101" s="525" t="str">
        <f>IF(AH101="Check Data ⚠","Check Data ⚠",IFERROR(VLOOKUP(AH101,'G-4 Temporal multipliers'!$A$4:$C$36,3,FALSE),""))</f>
        <v/>
      </c>
      <c r="AJ101" s="537" t="str">
        <f>IF(S101="","",VLOOKUP(S101,'G-3 Multipliers'!$A$2:$E$129,4,FALSE))</f>
        <v/>
      </c>
      <c r="AK101" s="520" t="str">
        <f t="shared" si="20"/>
        <v/>
      </c>
      <c r="AL101" s="520" t="str">
        <f t="shared" si="21"/>
        <v/>
      </c>
      <c r="AM101" s="524" t="str">
        <f>IFERROR(IF(F101="","",IF(AH101="Check Data ⚠","Check Data ⚠",VLOOKUP(AL101, 'G-3 Multipliers'!$P$2:$Q$6,2,FALSE))),"")</f>
        <v/>
      </c>
      <c r="AN101" s="197"/>
      <c r="AO101" s="540" t="str">
        <f>IF(AN101="","",IF(VLOOKUP(AN101,'G-3 Multipliers'!$S$3:$T$9,2,FALSE)=0,"Spatial Data Missing ⚠",VLOOKUP(AN101,'G-3 Multipliers'!$S$3:$T$9,2,FALSE)))</f>
        <v/>
      </c>
      <c r="AP101" s="513" t="str">
        <f t="shared" si="22"/>
        <v/>
      </c>
      <c r="AQ101" s="231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7" t="str">
        <f>'D-1 Off Site Habitat Baseline'!AL101</f>
        <v/>
      </c>
      <c r="F102" s="520" t="str">
        <f>IF(E102="","",IF(ISNA(VLOOKUP($E102,'D-1 Off Site Habitat Baseline'!$D$1:$O$258,4,FALSE)),"",(VLOOKUP($E102,'D-1 Off Site Habitat Baseline'!$D$1:$O$258,4,FALSE))))</f>
        <v/>
      </c>
      <c r="G102" s="520" t="str">
        <f>IF(E102="","",IF(ISNA(VLOOKUP($E102,'D-1 Off Site Habitat Baseline'!$D$1:$O$258,5,FALSE)),"",(VLOOKUP($E102,'D-1 Off Site Habitat Baseline'!$D$1:$O$258,5,FALSE))))</f>
        <v/>
      </c>
      <c r="H102" s="520" t="str">
        <f>IF(E102="","",IF(ISNA(VLOOKUP($E102,'D-1 Off Site Habitat Baseline'!$D$1:$O$258,6,FALSE)),"",(VLOOKUP($E102,'D-1 Off Site Habitat Baseline'!$D$1:$O$258,6,FALSE))))</f>
        <v/>
      </c>
      <c r="I102" s="520" t="str">
        <f>IF(E102="","",IF(ISNA(VLOOKUP($E102,'D-1 Off Site Habitat Baseline'!$D$1:$O$258,7,FALSE)),"",(VLOOKUP($E102,'D-1 Off Site Habitat Baseline'!$D$1:$O$258,7,FALSE))))</f>
        <v/>
      </c>
      <c r="J102" s="520" t="str">
        <f>IF(E102="","",IF(ISNA(VLOOKUP($E102,'D-1 Off Site Habitat Baseline'!$D$1:$O$258,8,FALSE)),"",(VLOOKUP($E102,'D-1 Off Site Habitat Baseline'!$D$1:$O$258,8,FALSE))))</f>
        <v/>
      </c>
      <c r="K102" s="520" t="str">
        <f>IF(E102="","",IF(ISNA(VLOOKUP($E102,'D-1 Off Site Habitat Baseline'!$D$1:$O$258,9,FALSE)),"",(VLOOKUP($E102,'D-1 Off Site Habitat Baseline'!$D$1:$O$258,9,FALSE))))</f>
        <v/>
      </c>
      <c r="L102" s="520" t="str">
        <f>IF(E102="","",IF(ISNA(VLOOKUP($E102,'D-1 Off Site Habitat Baseline'!$D$1:$O$258,11,FALSE)),"",(VLOOKUP($E102,'D-1 Off Site Habitat Baseline'!$D$1:$O$258,11,FALSE))))</f>
        <v/>
      </c>
      <c r="M102" s="520" t="str">
        <f>IF(E102="","",IF(ISNA(VLOOKUP($E102,'D-1 Off Site Habitat Baseline'!$D$1:$O$258,12,FALSE)),"",(VLOOKUP($E102,'D-1 Off Site Habitat Baseline'!$D$1:$O$258,12,FALSE))))</f>
        <v/>
      </c>
      <c r="N102" s="520" t="str">
        <f>IF(E102="","",IF(ISNA(VLOOKUP($E102,'D-1 Off Site Habitat Baseline'!$D$1:$X$258,14,FALSE)),"",(VLOOKUP($E102,'D-1 Off Site Habitat Baseline'!$D$1:$X$258,14,FALSE))))</f>
        <v/>
      </c>
      <c r="O102" s="524" t="str">
        <f>IF(E102="","",IF(ISNA(VLOOKUP($E102,'D-1 Off Site Habitat Baseline'!$D$1:$X$258,13,FALSE)),"",(VLOOKUP($E102,'D-1 Off Site Habitat Baseline'!$D$1:$X$258,13,FALSE))))</f>
        <v/>
      </c>
      <c r="P102" s="232" t="str">
        <f>IFERROR(INDEX('G-1 All Habitats'!$AG$3:$AG$15,MATCH(Q102,'G-1 All Habitats'!$AF$3:$AF$15,0)),"")</f>
        <v/>
      </c>
      <c r="Q102" s="228" t="str">
        <f t="shared" si="23"/>
        <v/>
      </c>
      <c r="R102" s="229" t="str">
        <f t="shared" si="24"/>
        <v/>
      </c>
      <c r="S102" s="233" t="str">
        <f>IFERROR(INDEX('G-1 All Habitats'!$B$3:$B$129,MATCH(R102,'G-1 All Habitats'!$A$3:$A$129,0)),"")</f>
        <v/>
      </c>
      <c r="T102" s="507" t="str">
        <f t="shared" si="16"/>
        <v/>
      </c>
      <c r="U102" s="524" t="str">
        <f t="shared" si="17"/>
        <v/>
      </c>
      <c r="V102" s="523" t="str">
        <f t="shared" si="14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203"/>
      <c r="Z102" s="524" t="str">
        <f>IFERROR(INDEX('G-8 Condition Look up'!$A$3:$H$130,MATCH(S102,'G-8 Condition Look up'!$A$3:$A$130,0),MATCH(Y102,'G-8 Condition Look up'!$A$3:$H$3,0)),"")</f>
        <v/>
      </c>
      <c r="AA102" s="145"/>
      <c r="AB102" s="54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7" t="str">
        <f t="shared" si="15"/>
        <v/>
      </c>
      <c r="AE102" s="203"/>
      <c r="AF102" s="203"/>
      <c r="AG102" s="520" t="str">
        <f t="shared" si="18"/>
        <v/>
      </c>
      <c r="AH102" s="544" t="str">
        <f t="shared" si="19"/>
        <v/>
      </c>
      <c r="AI102" s="525" t="str">
        <f>IF(AH102="Check Data ⚠","Check Data ⚠",IFERROR(VLOOKUP(AH102,'G-4 Temporal multipliers'!$A$4:$C$36,3,FALSE),""))</f>
        <v/>
      </c>
      <c r="AJ102" s="537" t="str">
        <f>IF(S102="","",VLOOKUP(S102,'G-3 Multipliers'!$A$2:$E$129,4,FALSE))</f>
        <v/>
      </c>
      <c r="AK102" s="520" t="str">
        <f t="shared" si="20"/>
        <v/>
      </c>
      <c r="AL102" s="520" t="str">
        <f t="shared" si="21"/>
        <v/>
      </c>
      <c r="AM102" s="524" t="str">
        <f>IFERROR(IF(F102="","",IF(AH102="Check Data ⚠","Check Data ⚠",VLOOKUP(AL102, 'G-3 Multipliers'!$P$2:$Q$6,2,FALSE))),"")</f>
        <v/>
      </c>
      <c r="AN102" s="197"/>
      <c r="AO102" s="540" t="str">
        <f>IF(AN102="","",IF(VLOOKUP(AN102,'G-3 Multipliers'!$S$3:$T$9,2,FALSE)=0,"Spatial Data Missing ⚠",VLOOKUP(AN102,'G-3 Multipliers'!$S$3:$T$9,2,FALSE)))</f>
        <v/>
      </c>
      <c r="AP102" s="513" t="str">
        <f t="shared" si="22"/>
        <v/>
      </c>
      <c r="AQ102" s="231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7" t="str">
        <f>'D-1 Off Site Habitat Baseline'!AL102</f>
        <v/>
      </c>
      <c r="F103" s="520" t="str">
        <f>IF(E103="","",IF(ISNA(VLOOKUP($E103,'D-1 Off Site Habitat Baseline'!$D$1:$O$258,4,FALSE)),"",(VLOOKUP($E103,'D-1 Off Site Habitat Baseline'!$D$1:$O$258,4,FALSE))))</f>
        <v/>
      </c>
      <c r="G103" s="520" t="str">
        <f>IF(E103="","",IF(ISNA(VLOOKUP($E103,'D-1 Off Site Habitat Baseline'!$D$1:$O$258,5,FALSE)),"",(VLOOKUP($E103,'D-1 Off Site Habitat Baseline'!$D$1:$O$258,5,FALSE))))</f>
        <v/>
      </c>
      <c r="H103" s="520" t="str">
        <f>IF(E103="","",IF(ISNA(VLOOKUP($E103,'D-1 Off Site Habitat Baseline'!$D$1:$O$258,6,FALSE)),"",(VLOOKUP($E103,'D-1 Off Site Habitat Baseline'!$D$1:$O$258,6,FALSE))))</f>
        <v/>
      </c>
      <c r="I103" s="520" t="str">
        <f>IF(E103="","",IF(ISNA(VLOOKUP($E103,'D-1 Off Site Habitat Baseline'!$D$1:$O$258,7,FALSE)),"",(VLOOKUP($E103,'D-1 Off Site Habitat Baseline'!$D$1:$O$258,7,FALSE))))</f>
        <v/>
      </c>
      <c r="J103" s="520" t="str">
        <f>IF(E103="","",IF(ISNA(VLOOKUP($E103,'D-1 Off Site Habitat Baseline'!$D$1:$O$258,8,FALSE)),"",(VLOOKUP($E103,'D-1 Off Site Habitat Baseline'!$D$1:$O$258,8,FALSE))))</f>
        <v/>
      </c>
      <c r="K103" s="520" t="str">
        <f>IF(E103="","",IF(ISNA(VLOOKUP($E103,'D-1 Off Site Habitat Baseline'!$D$1:$O$258,9,FALSE)),"",(VLOOKUP($E103,'D-1 Off Site Habitat Baseline'!$D$1:$O$258,9,FALSE))))</f>
        <v/>
      </c>
      <c r="L103" s="520" t="str">
        <f>IF(E103="","",IF(ISNA(VLOOKUP($E103,'D-1 Off Site Habitat Baseline'!$D$1:$O$258,11,FALSE)),"",(VLOOKUP($E103,'D-1 Off Site Habitat Baseline'!$D$1:$O$258,11,FALSE))))</f>
        <v/>
      </c>
      <c r="M103" s="520" t="str">
        <f>IF(E103="","",IF(ISNA(VLOOKUP($E103,'D-1 Off Site Habitat Baseline'!$D$1:$O$258,12,FALSE)),"",(VLOOKUP($E103,'D-1 Off Site Habitat Baseline'!$D$1:$O$258,12,FALSE))))</f>
        <v/>
      </c>
      <c r="N103" s="520" t="str">
        <f>IF(E103="","",IF(ISNA(VLOOKUP($E103,'D-1 Off Site Habitat Baseline'!$D$1:$X$258,14,FALSE)),"",(VLOOKUP($E103,'D-1 Off Site Habitat Baseline'!$D$1:$X$258,14,FALSE))))</f>
        <v/>
      </c>
      <c r="O103" s="524" t="str">
        <f>IF(E103="","",IF(ISNA(VLOOKUP($E103,'D-1 Off Site Habitat Baseline'!$D$1:$X$258,13,FALSE)),"",(VLOOKUP($E103,'D-1 Off Site Habitat Baseline'!$D$1:$X$258,13,FALSE))))</f>
        <v/>
      </c>
      <c r="P103" s="232" t="str">
        <f>IFERROR(INDEX('G-1 All Habitats'!$AG$3:$AG$15,MATCH(Q103,'G-1 All Habitats'!$AF$3:$AF$15,0)),"")</f>
        <v/>
      </c>
      <c r="Q103" s="228" t="str">
        <f t="shared" si="23"/>
        <v/>
      </c>
      <c r="R103" s="229" t="str">
        <f t="shared" si="24"/>
        <v/>
      </c>
      <c r="S103" s="233" t="str">
        <f>IFERROR(INDEX('G-1 All Habitats'!$B$3:$B$129,MATCH(R103,'G-1 All Habitats'!$A$3:$A$129,0)),"")</f>
        <v/>
      </c>
      <c r="T103" s="507" t="str">
        <f t="shared" si="16"/>
        <v/>
      </c>
      <c r="U103" s="524" t="str">
        <f t="shared" si="17"/>
        <v/>
      </c>
      <c r="V103" s="523" t="str">
        <f t="shared" si="14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203"/>
      <c r="Z103" s="524" t="str">
        <f>IFERROR(INDEX('G-8 Condition Look up'!$A$3:$H$130,MATCH(S103,'G-8 Condition Look up'!$A$3:$A$130,0),MATCH(Y103,'G-8 Condition Look up'!$A$3:$H$3,0)),"")</f>
        <v/>
      </c>
      <c r="AA103" s="145"/>
      <c r="AB103" s="54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7" t="str">
        <f t="shared" si="15"/>
        <v/>
      </c>
      <c r="AE103" s="203"/>
      <c r="AF103" s="203"/>
      <c r="AG103" s="520" t="str">
        <f t="shared" si="18"/>
        <v/>
      </c>
      <c r="AH103" s="544" t="str">
        <f t="shared" si="19"/>
        <v/>
      </c>
      <c r="AI103" s="525" t="str">
        <f>IF(AH103="Check Data ⚠","Check Data ⚠",IFERROR(VLOOKUP(AH103,'G-4 Temporal multipliers'!$A$4:$C$36,3,FALSE),""))</f>
        <v/>
      </c>
      <c r="AJ103" s="537" t="str">
        <f>IF(S103="","",VLOOKUP(S103,'G-3 Multipliers'!$A$2:$E$129,4,FALSE))</f>
        <v/>
      </c>
      <c r="AK103" s="520" t="str">
        <f t="shared" si="20"/>
        <v/>
      </c>
      <c r="AL103" s="520" t="str">
        <f t="shared" si="21"/>
        <v/>
      </c>
      <c r="AM103" s="524" t="str">
        <f>IFERROR(IF(F103="","",IF(AH103="Check Data ⚠","Check Data ⚠",VLOOKUP(AL103, 'G-3 Multipliers'!$P$2:$Q$6,2,FALSE))),"")</f>
        <v/>
      </c>
      <c r="AN103" s="197"/>
      <c r="AO103" s="540" t="str">
        <f>IF(AN103="","",IF(VLOOKUP(AN103,'G-3 Multipliers'!$S$3:$T$9,2,FALSE)=0,"Spatial Data Missing ⚠",VLOOKUP(AN103,'G-3 Multipliers'!$S$3:$T$9,2,FALSE)))</f>
        <v/>
      </c>
      <c r="AP103" s="513" t="str">
        <f t="shared" si="22"/>
        <v/>
      </c>
      <c r="AQ103" s="231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7" t="str">
        <f>'D-1 Off Site Habitat Baseline'!AL103</f>
        <v/>
      </c>
      <c r="F104" s="520" t="str">
        <f>IF(E104="","",IF(ISNA(VLOOKUP($E104,'D-1 Off Site Habitat Baseline'!$D$1:$O$258,4,FALSE)),"",(VLOOKUP($E104,'D-1 Off Site Habitat Baseline'!$D$1:$O$258,4,FALSE))))</f>
        <v/>
      </c>
      <c r="G104" s="520" t="str">
        <f>IF(E104="","",IF(ISNA(VLOOKUP($E104,'D-1 Off Site Habitat Baseline'!$D$1:$O$258,5,FALSE)),"",(VLOOKUP($E104,'D-1 Off Site Habitat Baseline'!$D$1:$O$258,5,FALSE))))</f>
        <v/>
      </c>
      <c r="H104" s="520" t="str">
        <f>IF(E104="","",IF(ISNA(VLOOKUP($E104,'D-1 Off Site Habitat Baseline'!$D$1:$O$258,6,FALSE)),"",(VLOOKUP($E104,'D-1 Off Site Habitat Baseline'!$D$1:$O$258,6,FALSE))))</f>
        <v/>
      </c>
      <c r="I104" s="520" t="str">
        <f>IF(E104="","",IF(ISNA(VLOOKUP($E104,'D-1 Off Site Habitat Baseline'!$D$1:$O$258,7,FALSE)),"",(VLOOKUP($E104,'D-1 Off Site Habitat Baseline'!$D$1:$O$258,7,FALSE))))</f>
        <v/>
      </c>
      <c r="J104" s="520" t="str">
        <f>IF(E104="","",IF(ISNA(VLOOKUP($E104,'D-1 Off Site Habitat Baseline'!$D$1:$O$258,8,FALSE)),"",(VLOOKUP($E104,'D-1 Off Site Habitat Baseline'!$D$1:$O$258,8,FALSE))))</f>
        <v/>
      </c>
      <c r="K104" s="520" t="str">
        <f>IF(E104="","",IF(ISNA(VLOOKUP($E104,'D-1 Off Site Habitat Baseline'!$D$1:$O$258,9,FALSE)),"",(VLOOKUP($E104,'D-1 Off Site Habitat Baseline'!$D$1:$O$258,9,FALSE))))</f>
        <v/>
      </c>
      <c r="L104" s="520" t="str">
        <f>IF(E104="","",IF(ISNA(VLOOKUP($E104,'D-1 Off Site Habitat Baseline'!$D$1:$O$258,11,FALSE)),"",(VLOOKUP($E104,'D-1 Off Site Habitat Baseline'!$D$1:$O$258,11,FALSE))))</f>
        <v/>
      </c>
      <c r="M104" s="520" t="str">
        <f>IF(E104="","",IF(ISNA(VLOOKUP($E104,'D-1 Off Site Habitat Baseline'!$D$1:$O$258,12,FALSE)),"",(VLOOKUP($E104,'D-1 Off Site Habitat Baseline'!$D$1:$O$258,12,FALSE))))</f>
        <v/>
      </c>
      <c r="N104" s="520" t="str">
        <f>IF(E104="","",IF(ISNA(VLOOKUP($E104,'D-1 Off Site Habitat Baseline'!$D$1:$X$258,14,FALSE)),"",(VLOOKUP($E104,'D-1 Off Site Habitat Baseline'!$D$1:$X$258,14,FALSE))))</f>
        <v/>
      </c>
      <c r="O104" s="524" t="str">
        <f>IF(E104="","",IF(ISNA(VLOOKUP($E104,'D-1 Off Site Habitat Baseline'!$D$1:$X$258,13,FALSE)),"",(VLOOKUP($E104,'D-1 Off Site Habitat Baseline'!$D$1:$X$258,13,FALSE))))</f>
        <v/>
      </c>
      <c r="P104" s="232" t="str">
        <f>IFERROR(INDEX('G-1 All Habitats'!$AG$3:$AG$15,MATCH(Q104,'G-1 All Habitats'!$AF$3:$AF$15,0)),"")</f>
        <v/>
      </c>
      <c r="Q104" s="228" t="str">
        <f t="shared" si="23"/>
        <v/>
      </c>
      <c r="R104" s="229" t="str">
        <f t="shared" si="24"/>
        <v/>
      </c>
      <c r="S104" s="233" t="str">
        <f>IFERROR(INDEX('G-1 All Habitats'!$B$3:$B$129,MATCH(R104,'G-1 All Habitats'!$A$3:$A$129,0)),"")</f>
        <v/>
      </c>
      <c r="T104" s="507" t="str">
        <f t="shared" si="16"/>
        <v/>
      </c>
      <c r="U104" s="524" t="str">
        <f t="shared" si="17"/>
        <v/>
      </c>
      <c r="V104" s="523" t="str">
        <f t="shared" si="14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203"/>
      <c r="Z104" s="524" t="str">
        <f>IFERROR(INDEX('G-8 Condition Look up'!$A$3:$H$130,MATCH(S104,'G-8 Condition Look up'!$A$3:$A$130,0),MATCH(Y104,'G-8 Condition Look up'!$A$3:$H$3,0)),"")</f>
        <v/>
      </c>
      <c r="AA104" s="145"/>
      <c r="AB104" s="54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7" t="str">
        <f t="shared" si="15"/>
        <v/>
      </c>
      <c r="AE104" s="203"/>
      <c r="AF104" s="203"/>
      <c r="AG104" s="520" t="str">
        <f t="shared" si="18"/>
        <v/>
      </c>
      <c r="AH104" s="544" t="str">
        <f t="shared" si="19"/>
        <v/>
      </c>
      <c r="AI104" s="525" t="str">
        <f>IF(AH104="Check Data ⚠","Check Data ⚠",IFERROR(VLOOKUP(AH104,'G-4 Temporal multipliers'!$A$4:$C$36,3,FALSE),""))</f>
        <v/>
      </c>
      <c r="AJ104" s="537" t="str">
        <f>IF(S104="","",VLOOKUP(S104,'G-3 Multipliers'!$A$2:$E$129,4,FALSE))</f>
        <v/>
      </c>
      <c r="AK104" s="520" t="str">
        <f t="shared" si="20"/>
        <v/>
      </c>
      <c r="AL104" s="520" t="str">
        <f t="shared" si="21"/>
        <v/>
      </c>
      <c r="AM104" s="524" t="str">
        <f>IFERROR(IF(F104="","",IF(AH104="Check Data ⚠","Check Data ⚠",VLOOKUP(AL104, 'G-3 Multipliers'!$P$2:$Q$6,2,FALSE))),"")</f>
        <v/>
      </c>
      <c r="AN104" s="197"/>
      <c r="AO104" s="540" t="str">
        <f>IF(AN104="","",IF(VLOOKUP(AN104,'G-3 Multipliers'!$S$3:$T$9,2,FALSE)=0,"Spatial Data Missing ⚠",VLOOKUP(AN104,'G-3 Multipliers'!$S$3:$T$9,2,FALSE)))</f>
        <v/>
      </c>
      <c r="AP104" s="513" t="str">
        <f t="shared" si="22"/>
        <v/>
      </c>
      <c r="AQ104" s="231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7" t="str">
        <f>'D-1 Off Site Habitat Baseline'!AL104</f>
        <v/>
      </c>
      <c r="F105" s="520" t="str">
        <f>IF(E105="","",IF(ISNA(VLOOKUP($E105,'D-1 Off Site Habitat Baseline'!$D$1:$O$258,4,FALSE)),"",(VLOOKUP($E105,'D-1 Off Site Habitat Baseline'!$D$1:$O$258,4,FALSE))))</f>
        <v/>
      </c>
      <c r="G105" s="520" t="str">
        <f>IF(E105="","",IF(ISNA(VLOOKUP($E105,'D-1 Off Site Habitat Baseline'!$D$1:$O$258,5,FALSE)),"",(VLOOKUP($E105,'D-1 Off Site Habitat Baseline'!$D$1:$O$258,5,FALSE))))</f>
        <v/>
      </c>
      <c r="H105" s="520" t="str">
        <f>IF(E105="","",IF(ISNA(VLOOKUP($E105,'D-1 Off Site Habitat Baseline'!$D$1:$O$258,6,FALSE)),"",(VLOOKUP($E105,'D-1 Off Site Habitat Baseline'!$D$1:$O$258,6,FALSE))))</f>
        <v/>
      </c>
      <c r="I105" s="520" t="str">
        <f>IF(E105="","",IF(ISNA(VLOOKUP($E105,'D-1 Off Site Habitat Baseline'!$D$1:$O$258,7,FALSE)),"",(VLOOKUP($E105,'D-1 Off Site Habitat Baseline'!$D$1:$O$258,7,FALSE))))</f>
        <v/>
      </c>
      <c r="J105" s="520" t="str">
        <f>IF(E105="","",IF(ISNA(VLOOKUP($E105,'D-1 Off Site Habitat Baseline'!$D$1:$O$258,8,FALSE)),"",(VLOOKUP($E105,'D-1 Off Site Habitat Baseline'!$D$1:$O$258,8,FALSE))))</f>
        <v/>
      </c>
      <c r="K105" s="520" t="str">
        <f>IF(E105="","",IF(ISNA(VLOOKUP($E105,'D-1 Off Site Habitat Baseline'!$D$1:$O$258,9,FALSE)),"",(VLOOKUP($E105,'D-1 Off Site Habitat Baseline'!$D$1:$O$258,9,FALSE))))</f>
        <v/>
      </c>
      <c r="L105" s="520" t="str">
        <f>IF(E105="","",IF(ISNA(VLOOKUP($E105,'D-1 Off Site Habitat Baseline'!$D$1:$O$258,11,FALSE)),"",(VLOOKUP($E105,'D-1 Off Site Habitat Baseline'!$D$1:$O$258,11,FALSE))))</f>
        <v/>
      </c>
      <c r="M105" s="520" t="str">
        <f>IF(E105="","",IF(ISNA(VLOOKUP($E105,'D-1 Off Site Habitat Baseline'!$D$1:$O$258,12,FALSE)),"",(VLOOKUP($E105,'D-1 Off Site Habitat Baseline'!$D$1:$O$258,12,FALSE))))</f>
        <v/>
      </c>
      <c r="N105" s="520" t="str">
        <f>IF(E105="","",IF(ISNA(VLOOKUP($E105,'D-1 Off Site Habitat Baseline'!$D$1:$X$258,14,FALSE)),"",(VLOOKUP($E105,'D-1 Off Site Habitat Baseline'!$D$1:$X$258,14,FALSE))))</f>
        <v/>
      </c>
      <c r="O105" s="524" t="str">
        <f>IF(E105="","",IF(ISNA(VLOOKUP($E105,'D-1 Off Site Habitat Baseline'!$D$1:$X$258,13,FALSE)),"",(VLOOKUP($E105,'D-1 Off Site Habitat Baseline'!$D$1:$X$258,13,FALSE))))</f>
        <v/>
      </c>
      <c r="P105" s="232" t="str">
        <f>IFERROR(INDEX('G-1 All Habitats'!$AG$3:$AG$15,MATCH(Q105,'G-1 All Habitats'!$AF$3:$AF$15,0)),"")</f>
        <v/>
      </c>
      <c r="Q105" s="228" t="str">
        <f t="shared" si="23"/>
        <v/>
      </c>
      <c r="R105" s="229" t="str">
        <f t="shared" si="24"/>
        <v/>
      </c>
      <c r="S105" s="233" t="str">
        <f>IFERROR(INDEX('G-1 All Habitats'!$B$3:$B$129,MATCH(R105,'G-1 All Habitats'!$A$3:$A$129,0)),"")</f>
        <v/>
      </c>
      <c r="T105" s="507" t="str">
        <f t="shared" si="16"/>
        <v/>
      </c>
      <c r="U105" s="524" t="str">
        <f t="shared" si="17"/>
        <v/>
      </c>
      <c r="V105" s="523" t="str">
        <f t="shared" si="14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203"/>
      <c r="Z105" s="524" t="str">
        <f>IFERROR(INDEX('G-8 Condition Look up'!$A$3:$H$130,MATCH(S105,'G-8 Condition Look up'!$A$3:$A$130,0),MATCH(Y105,'G-8 Condition Look up'!$A$3:$H$3,0)),"")</f>
        <v/>
      </c>
      <c r="AA105" s="145"/>
      <c r="AB105" s="54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7" t="str">
        <f t="shared" si="15"/>
        <v/>
      </c>
      <c r="AE105" s="203"/>
      <c r="AF105" s="203"/>
      <c r="AG105" s="520" t="str">
        <f t="shared" si="18"/>
        <v/>
      </c>
      <c r="AH105" s="544" t="str">
        <f t="shared" si="19"/>
        <v/>
      </c>
      <c r="AI105" s="525" t="str">
        <f>IF(AH105="Check Data ⚠","Check Data ⚠",IFERROR(VLOOKUP(AH105,'G-4 Temporal multipliers'!$A$4:$C$36,3,FALSE),""))</f>
        <v/>
      </c>
      <c r="AJ105" s="537" t="str">
        <f>IF(S105="","",VLOOKUP(S105,'G-3 Multipliers'!$A$2:$E$129,4,FALSE))</f>
        <v/>
      </c>
      <c r="AK105" s="520" t="str">
        <f t="shared" si="20"/>
        <v/>
      </c>
      <c r="AL105" s="520" t="str">
        <f t="shared" si="21"/>
        <v/>
      </c>
      <c r="AM105" s="524" t="str">
        <f>IFERROR(IF(F105="","",IF(AH105="Check Data ⚠","Check Data ⚠",VLOOKUP(AL105, 'G-3 Multipliers'!$P$2:$Q$6,2,FALSE))),"")</f>
        <v/>
      </c>
      <c r="AN105" s="197"/>
      <c r="AO105" s="540" t="str">
        <f>IF(AN105="","",IF(VLOOKUP(AN105,'G-3 Multipliers'!$S$3:$T$9,2,FALSE)=0,"Spatial Data Missing ⚠",VLOOKUP(AN105,'G-3 Multipliers'!$S$3:$T$9,2,FALSE)))</f>
        <v/>
      </c>
      <c r="AP105" s="513" t="str">
        <f t="shared" si="22"/>
        <v/>
      </c>
      <c r="AQ105" s="231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7" t="str">
        <f>'D-1 Off Site Habitat Baseline'!AL105</f>
        <v/>
      </c>
      <c r="F106" s="520" t="str">
        <f>IF(E106="","",IF(ISNA(VLOOKUP($E106,'D-1 Off Site Habitat Baseline'!$D$1:$O$258,4,FALSE)),"",(VLOOKUP($E106,'D-1 Off Site Habitat Baseline'!$D$1:$O$258,4,FALSE))))</f>
        <v/>
      </c>
      <c r="G106" s="520" t="str">
        <f>IF(E106="","",IF(ISNA(VLOOKUP($E106,'D-1 Off Site Habitat Baseline'!$D$1:$O$258,5,FALSE)),"",(VLOOKUP($E106,'D-1 Off Site Habitat Baseline'!$D$1:$O$258,5,FALSE))))</f>
        <v/>
      </c>
      <c r="H106" s="520" t="str">
        <f>IF(E106="","",IF(ISNA(VLOOKUP($E106,'D-1 Off Site Habitat Baseline'!$D$1:$O$258,6,FALSE)),"",(VLOOKUP($E106,'D-1 Off Site Habitat Baseline'!$D$1:$O$258,6,FALSE))))</f>
        <v/>
      </c>
      <c r="I106" s="520" t="str">
        <f>IF(E106="","",IF(ISNA(VLOOKUP($E106,'D-1 Off Site Habitat Baseline'!$D$1:$O$258,7,FALSE)),"",(VLOOKUP($E106,'D-1 Off Site Habitat Baseline'!$D$1:$O$258,7,FALSE))))</f>
        <v/>
      </c>
      <c r="J106" s="520" t="str">
        <f>IF(E106="","",IF(ISNA(VLOOKUP($E106,'D-1 Off Site Habitat Baseline'!$D$1:$O$258,8,FALSE)),"",(VLOOKUP($E106,'D-1 Off Site Habitat Baseline'!$D$1:$O$258,8,FALSE))))</f>
        <v/>
      </c>
      <c r="K106" s="520" t="str">
        <f>IF(E106="","",IF(ISNA(VLOOKUP($E106,'D-1 Off Site Habitat Baseline'!$D$1:$O$258,9,FALSE)),"",(VLOOKUP($E106,'D-1 Off Site Habitat Baseline'!$D$1:$O$258,9,FALSE))))</f>
        <v/>
      </c>
      <c r="L106" s="520" t="str">
        <f>IF(E106="","",IF(ISNA(VLOOKUP($E106,'D-1 Off Site Habitat Baseline'!$D$1:$O$258,11,FALSE)),"",(VLOOKUP($E106,'D-1 Off Site Habitat Baseline'!$D$1:$O$258,11,FALSE))))</f>
        <v/>
      </c>
      <c r="M106" s="520" t="str">
        <f>IF(E106="","",IF(ISNA(VLOOKUP($E106,'D-1 Off Site Habitat Baseline'!$D$1:$O$258,12,FALSE)),"",(VLOOKUP($E106,'D-1 Off Site Habitat Baseline'!$D$1:$O$258,12,FALSE))))</f>
        <v/>
      </c>
      <c r="N106" s="520" t="str">
        <f>IF(E106="","",IF(ISNA(VLOOKUP($E106,'D-1 Off Site Habitat Baseline'!$D$1:$X$258,14,FALSE)),"",(VLOOKUP($E106,'D-1 Off Site Habitat Baseline'!$D$1:$X$258,14,FALSE))))</f>
        <v/>
      </c>
      <c r="O106" s="524" t="str">
        <f>IF(E106="","",IF(ISNA(VLOOKUP($E106,'D-1 Off Site Habitat Baseline'!$D$1:$X$258,13,FALSE)),"",(VLOOKUP($E106,'D-1 Off Site Habitat Baseline'!$D$1:$X$258,13,FALSE))))</f>
        <v/>
      </c>
      <c r="P106" s="232" t="str">
        <f>IFERROR(INDEX('G-1 All Habitats'!$AG$3:$AG$15,MATCH(Q106,'G-1 All Habitats'!$AF$3:$AF$15,0)),"")</f>
        <v/>
      </c>
      <c r="Q106" s="228" t="str">
        <f t="shared" si="23"/>
        <v/>
      </c>
      <c r="R106" s="229" t="str">
        <f t="shared" si="24"/>
        <v/>
      </c>
      <c r="S106" s="233" t="str">
        <f>IFERROR(INDEX('G-1 All Habitats'!$B$3:$B$129,MATCH(R106,'G-1 All Habitats'!$A$3:$A$129,0)),"")</f>
        <v/>
      </c>
      <c r="T106" s="507" t="str">
        <f t="shared" si="16"/>
        <v/>
      </c>
      <c r="U106" s="524" t="str">
        <f t="shared" si="17"/>
        <v/>
      </c>
      <c r="V106" s="523" t="str">
        <f t="shared" si="14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203"/>
      <c r="Z106" s="524" t="str">
        <f>IFERROR(INDEX('G-8 Condition Look up'!$A$3:$H$130,MATCH(S106,'G-8 Condition Look up'!$A$3:$A$130,0),MATCH(Y106,'G-8 Condition Look up'!$A$3:$H$3,0)),"")</f>
        <v/>
      </c>
      <c r="AA106" s="145"/>
      <c r="AB106" s="54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7" t="str">
        <f t="shared" si="15"/>
        <v/>
      </c>
      <c r="AE106" s="203"/>
      <c r="AF106" s="203"/>
      <c r="AG106" s="520" t="str">
        <f t="shared" si="18"/>
        <v/>
      </c>
      <c r="AH106" s="544" t="str">
        <f t="shared" si="19"/>
        <v/>
      </c>
      <c r="AI106" s="525" t="str">
        <f>IF(AH106="Check Data ⚠","Check Data ⚠",IFERROR(VLOOKUP(AH106,'G-4 Temporal multipliers'!$A$4:$C$36,3,FALSE),""))</f>
        <v/>
      </c>
      <c r="AJ106" s="537" t="str">
        <f>IF(S106="","",VLOOKUP(S106,'G-3 Multipliers'!$A$2:$E$129,4,FALSE))</f>
        <v/>
      </c>
      <c r="AK106" s="520" t="str">
        <f t="shared" si="20"/>
        <v/>
      </c>
      <c r="AL106" s="520" t="str">
        <f t="shared" si="21"/>
        <v/>
      </c>
      <c r="AM106" s="524" t="str">
        <f>IFERROR(IF(F106="","",IF(AH106="Check Data ⚠","Check Data ⚠",VLOOKUP(AL106, 'G-3 Multipliers'!$P$2:$Q$6,2,FALSE))),"")</f>
        <v/>
      </c>
      <c r="AN106" s="197"/>
      <c r="AO106" s="540" t="str">
        <f>IF(AN106="","",IF(VLOOKUP(AN106,'G-3 Multipliers'!$S$3:$T$9,2,FALSE)=0,"Spatial Data Missing ⚠",VLOOKUP(AN106,'G-3 Multipliers'!$S$3:$T$9,2,FALSE)))</f>
        <v/>
      </c>
      <c r="AP106" s="513" t="str">
        <f t="shared" si="22"/>
        <v/>
      </c>
      <c r="AQ106" s="231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7" t="str">
        <f>'D-1 Off Site Habitat Baseline'!AL106</f>
        <v/>
      </c>
      <c r="F107" s="520" t="str">
        <f>IF(E107="","",IF(ISNA(VLOOKUP($E107,'D-1 Off Site Habitat Baseline'!$D$1:$O$258,4,FALSE)),"",(VLOOKUP($E107,'D-1 Off Site Habitat Baseline'!$D$1:$O$258,4,FALSE))))</f>
        <v/>
      </c>
      <c r="G107" s="520" t="str">
        <f>IF(E107="","",IF(ISNA(VLOOKUP($E107,'D-1 Off Site Habitat Baseline'!$D$1:$O$258,5,FALSE)),"",(VLOOKUP($E107,'D-1 Off Site Habitat Baseline'!$D$1:$O$258,5,FALSE))))</f>
        <v/>
      </c>
      <c r="H107" s="520" t="str">
        <f>IF(E107="","",IF(ISNA(VLOOKUP($E107,'D-1 Off Site Habitat Baseline'!$D$1:$O$258,6,FALSE)),"",(VLOOKUP($E107,'D-1 Off Site Habitat Baseline'!$D$1:$O$258,6,FALSE))))</f>
        <v/>
      </c>
      <c r="I107" s="520" t="str">
        <f>IF(E107="","",IF(ISNA(VLOOKUP($E107,'D-1 Off Site Habitat Baseline'!$D$1:$O$258,7,FALSE)),"",(VLOOKUP($E107,'D-1 Off Site Habitat Baseline'!$D$1:$O$258,7,FALSE))))</f>
        <v/>
      </c>
      <c r="J107" s="520" t="str">
        <f>IF(E107="","",IF(ISNA(VLOOKUP($E107,'D-1 Off Site Habitat Baseline'!$D$1:$O$258,8,FALSE)),"",(VLOOKUP($E107,'D-1 Off Site Habitat Baseline'!$D$1:$O$258,8,FALSE))))</f>
        <v/>
      </c>
      <c r="K107" s="520" t="str">
        <f>IF(E107="","",IF(ISNA(VLOOKUP($E107,'D-1 Off Site Habitat Baseline'!$D$1:$O$258,9,FALSE)),"",(VLOOKUP($E107,'D-1 Off Site Habitat Baseline'!$D$1:$O$258,9,FALSE))))</f>
        <v/>
      </c>
      <c r="L107" s="520" t="str">
        <f>IF(E107="","",IF(ISNA(VLOOKUP($E107,'D-1 Off Site Habitat Baseline'!$D$1:$O$258,11,FALSE)),"",(VLOOKUP($E107,'D-1 Off Site Habitat Baseline'!$D$1:$O$258,11,FALSE))))</f>
        <v/>
      </c>
      <c r="M107" s="520" t="str">
        <f>IF(E107="","",IF(ISNA(VLOOKUP($E107,'D-1 Off Site Habitat Baseline'!$D$1:$O$258,12,FALSE)),"",(VLOOKUP($E107,'D-1 Off Site Habitat Baseline'!$D$1:$O$258,12,FALSE))))</f>
        <v/>
      </c>
      <c r="N107" s="520" t="str">
        <f>IF(E107="","",IF(ISNA(VLOOKUP($E107,'D-1 Off Site Habitat Baseline'!$D$1:$X$258,14,FALSE)),"",(VLOOKUP($E107,'D-1 Off Site Habitat Baseline'!$D$1:$X$258,14,FALSE))))</f>
        <v/>
      </c>
      <c r="O107" s="524" t="str">
        <f>IF(E107="","",IF(ISNA(VLOOKUP($E107,'D-1 Off Site Habitat Baseline'!$D$1:$X$258,13,FALSE)),"",(VLOOKUP($E107,'D-1 Off Site Habitat Baseline'!$D$1:$X$258,13,FALSE))))</f>
        <v/>
      </c>
      <c r="P107" s="232" t="str">
        <f>IFERROR(INDEX('G-1 All Habitats'!$AG$3:$AG$15,MATCH(Q107,'G-1 All Habitats'!$AF$3:$AF$15,0)),"")</f>
        <v/>
      </c>
      <c r="Q107" s="228" t="str">
        <f t="shared" si="23"/>
        <v/>
      </c>
      <c r="R107" s="229" t="str">
        <f t="shared" si="24"/>
        <v/>
      </c>
      <c r="S107" s="233" t="str">
        <f>IFERROR(INDEX('G-1 All Habitats'!$B$3:$B$129,MATCH(R107,'G-1 All Habitats'!$A$3:$A$129,0)),"")</f>
        <v/>
      </c>
      <c r="T107" s="507" t="str">
        <f t="shared" si="16"/>
        <v/>
      </c>
      <c r="U107" s="524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3" t="str">
        <f t="shared" si="14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203"/>
      <c r="Z107" s="524" t="str">
        <f>IFERROR(INDEX('G-8 Condition Look up'!$A$3:$H$130,MATCH(S107,'G-8 Condition Look up'!$A$3:$A$130,0),MATCH(Y107,'G-8 Condition Look up'!$A$3:$H$3,0)),"")</f>
        <v/>
      </c>
      <c r="AA107" s="145"/>
      <c r="AB107" s="54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7" t="str">
        <f t="shared" si="15"/>
        <v/>
      </c>
      <c r="AE107" s="203"/>
      <c r="AF107" s="203"/>
      <c r="AG107" s="520" t="str">
        <f t="shared" si="18"/>
        <v/>
      </c>
      <c r="AH107" s="544" t="str">
        <f t="shared" si="19"/>
        <v/>
      </c>
      <c r="AI107" s="525" t="str">
        <f>IF(AH107="Check Data ⚠","Check Data ⚠",IFERROR(VLOOKUP(AH107,'G-4 Temporal multipliers'!$A$4:$C$36,3,FALSE),""))</f>
        <v/>
      </c>
      <c r="AJ107" s="537" t="str">
        <f>IF(S107="","",VLOOKUP(S107,'G-3 Multipliers'!$A$2:$E$129,4,FALSE))</f>
        <v/>
      </c>
      <c r="AK107" s="520" t="str">
        <f t="shared" si="20"/>
        <v/>
      </c>
      <c r="AL107" s="520" t="str">
        <f t="shared" si="21"/>
        <v/>
      </c>
      <c r="AM107" s="524" t="str">
        <f>IFERROR(IF(F107="","",IF(AH107="Check Data ⚠","Check Data ⚠",VLOOKUP(AL107, 'G-3 Multipliers'!$P$2:$Q$6,2,FALSE))),"")</f>
        <v/>
      </c>
      <c r="AN107" s="197"/>
      <c r="AO107" s="540" t="str">
        <f>IF(AN107="","",IF(VLOOKUP(AN107,'G-3 Multipliers'!$S$3:$T$9,2,FALSE)=0,"Spatial Data Missing ⚠",VLOOKUP(AN107,'G-3 Multipliers'!$S$3:$T$9,2,FALSE)))</f>
        <v/>
      </c>
      <c r="AP107" s="513" t="str">
        <f t="shared" si="22"/>
        <v/>
      </c>
      <c r="AQ107" s="231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7" t="str">
        <f>'D-1 Off Site Habitat Baseline'!AL107</f>
        <v/>
      </c>
      <c r="F108" s="520" t="str">
        <f>IF(E108="","",IF(ISNA(VLOOKUP($E108,'D-1 Off Site Habitat Baseline'!$D$1:$O$258,4,FALSE)),"",(VLOOKUP($E108,'D-1 Off Site Habitat Baseline'!$D$1:$O$258,4,FALSE))))</f>
        <v/>
      </c>
      <c r="G108" s="520" t="str">
        <f>IF(E108="","",IF(ISNA(VLOOKUP($E108,'D-1 Off Site Habitat Baseline'!$D$1:$O$258,5,FALSE)),"",(VLOOKUP($E108,'D-1 Off Site Habitat Baseline'!$D$1:$O$258,5,FALSE))))</f>
        <v/>
      </c>
      <c r="H108" s="520" t="str">
        <f>IF(E108="","",IF(ISNA(VLOOKUP($E108,'D-1 Off Site Habitat Baseline'!$D$1:$O$258,6,FALSE)),"",(VLOOKUP($E108,'D-1 Off Site Habitat Baseline'!$D$1:$O$258,6,FALSE))))</f>
        <v/>
      </c>
      <c r="I108" s="520" t="str">
        <f>IF(E108="","",IF(ISNA(VLOOKUP($E108,'D-1 Off Site Habitat Baseline'!$D$1:$O$258,7,FALSE)),"",(VLOOKUP($E108,'D-1 Off Site Habitat Baseline'!$D$1:$O$258,7,FALSE))))</f>
        <v/>
      </c>
      <c r="J108" s="520" t="str">
        <f>IF(E108="","",IF(ISNA(VLOOKUP($E108,'D-1 Off Site Habitat Baseline'!$D$1:$O$258,8,FALSE)),"",(VLOOKUP($E108,'D-1 Off Site Habitat Baseline'!$D$1:$O$258,8,FALSE))))</f>
        <v/>
      </c>
      <c r="K108" s="520" t="str">
        <f>IF(E108="","",IF(ISNA(VLOOKUP($E108,'D-1 Off Site Habitat Baseline'!$D$1:$O$258,9,FALSE)),"",(VLOOKUP($E108,'D-1 Off Site Habitat Baseline'!$D$1:$O$258,9,FALSE))))</f>
        <v/>
      </c>
      <c r="L108" s="520" t="str">
        <f>IF(E108="","",IF(ISNA(VLOOKUP($E108,'D-1 Off Site Habitat Baseline'!$D$1:$O$258,11,FALSE)),"",(VLOOKUP($E108,'D-1 Off Site Habitat Baseline'!$D$1:$O$258,11,FALSE))))</f>
        <v/>
      </c>
      <c r="M108" s="520" t="str">
        <f>IF(E108="","",IF(ISNA(VLOOKUP($E108,'D-1 Off Site Habitat Baseline'!$D$1:$O$258,12,FALSE)),"",(VLOOKUP($E108,'D-1 Off Site Habitat Baseline'!$D$1:$O$258,12,FALSE))))</f>
        <v/>
      </c>
      <c r="N108" s="520" t="str">
        <f>IF(E108="","",IF(ISNA(VLOOKUP($E108,'D-1 Off Site Habitat Baseline'!$D$1:$X$258,14,FALSE)),"",(VLOOKUP($E108,'D-1 Off Site Habitat Baseline'!$D$1:$X$258,14,FALSE))))</f>
        <v/>
      </c>
      <c r="O108" s="524" t="str">
        <f>IF(E108="","",IF(ISNA(VLOOKUP($E108,'D-1 Off Site Habitat Baseline'!$D$1:$X$258,13,FALSE)),"",(VLOOKUP($E108,'D-1 Off Site Habitat Baseline'!$D$1:$X$258,13,FALSE))))</f>
        <v/>
      </c>
      <c r="P108" s="232" t="str">
        <f>IFERROR(INDEX('G-1 All Habitats'!$AG$3:$AG$15,MATCH(Q108,'G-1 All Habitats'!$AF$3:$AF$15,0)),"")</f>
        <v/>
      </c>
      <c r="Q108" s="228" t="str">
        <f t="shared" si="23"/>
        <v/>
      </c>
      <c r="R108" s="229" t="str">
        <f t="shared" si="24"/>
        <v/>
      </c>
      <c r="S108" s="233" t="str">
        <f>IFERROR(INDEX('G-1 All Habitats'!$B$3:$B$129,MATCH(R108,'G-1 All Habitats'!$A$3:$A$129,0)),"")</f>
        <v/>
      </c>
      <c r="T108" s="507" t="str">
        <f t="shared" si="16"/>
        <v/>
      </c>
      <c r="U108" s="524" t="str">
        <f t="shared" si="17"/>
        <v/>
      </c>
      <c r="V108" s="523" t="str">
        <f t="shared" si="14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203"/>
      <c r="Z108" s="524" t="str">
        <f>IFERROR(INDEX('G-8 Condition Look up'!$A$3:$H$130,MATCH(S108,'G-8 Condition Look up'!$A$3:$A$130,0),MATCH(Y108,'G-8 Condition Look up'!$A$3:$H$3,0)),"")</f>
        <v/>
      </c>
      <c r="AA108" s="145"/>
      <c r="AB108" s="54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7" t="str">
        <f t="shared" si="15"/>
        <v/>
      </c>
      <c r="AE108" s="203"/>
      <c r="AF108" s="203"/>
      <c r="AG108" s="520" t="str">
        <f t="shared" si="18"/>
        <v/>
      </c>
      <c r="AH108" s="544" t="str">
        <f t="shared" si="19"/>
        <v/>
      </c>
      <c r="AI108" s="525" t="str">
        <f>IF(AH108="Check Data ⚠","Check Data ⚠",IFERROR(VLOOKUP(AH108,'G-4 Temporal multipliers'!$A$4:$C$36,3,FALSE),""))</f>
        <v/>
      </c>
      <c r="AJ108" s="537" t="str">
        <f>IF(S108="","",VLOOKUP(S108,'G-3 Multipliers'!$A$2:$E$129,4,FALSE))</f>
        <v/>
      </c>
      <c r="AK108" s="520" t="str">
        <f t="shared" si="20"/>
        <v/>
      </c>
      <c r="AL108" s="520" t="str">
        <f t="shared" si="21"/>
        <v/>
      </c>
      <c r="AM108" s="524" t="str">
        <f>IFERROR(IF(F108="","",IF(AH108="Check Data ⚠","Check Data ⚠",VLOOKUP(AL108, 'G-3 Multipliers'!$P$2:$Q$6,2,FALSE))),"")</f>
        <v/>
      </c>
      <c r="AN108" s="197"/>
      <c r="AO108" s="540" t="str">
        <f>IF(AN108="","",IF(VLOOKUP(AN108,'G-3 Multipliers'!$S$3:$T$9,2,FALSE)=0,"Spatial Data Missing ⚠",VLOOKUP(AN108,'G-3 Multipliers'!$S$3:$T$9,2,FALSE)))</f>
        <v/>
      </c>
      <c r="AP108" s="513" t="str">
        <f t="shared" si="22"/>
        <v/>
      </c>
      <c r="AQ108" s="231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7" t="str">
        <f>'D-1 Off Site Habitat Baseline'!AL108</f>
        <v/>
      </c>
      <c r="F109" s="520" t="str">
        <f>IF(E109="","",IF(ISNA(VLOOKUP($E109,'D-1 Off Site Habitat Baseline'!$D$1:$O$258,4,FALSE)),"",(VLOOKUP($E109,'D-1 Off Site Habitat Baseline'!$D$1:$O$258,4,FALSE))))</f>
        <v/>
      </c>
      <c r="G109" s="520" t="str">
        <f>IF(E109="","",IF(ISNA(VLOOKUP($E109,'D-1 Off Site Habitat Baseline'!$D$1:$O$258,5,FALSE)),"",(VLOOKUP($E109,'D-1 Off Site Habitat Baseline'!$D$1:$O$258,5,FALSE))))</f>
        <v/>
      </c>
      <c r="H109" s="520" t="str">
        <f>IF(E109="","",IF(ISNA(VLOOKUP($E109,'D-1 Off Site Habitat Baseline'!$D$1:$O$258,6,FALSE)),"",(VLOOKUP($E109,'D-1 Off Site Habitat Baseline'!$D$1:$O$258,6,FALSE))))</f>
        <v/>
      </c>
      <c r="I109" s="520" t="str">
        <f>IF(E109="","",IF(ISNA(VLOOKUP($E109,'D-1 Off Site Habitat Baseline'!$D$1:$O$258,7,FALSE)),"",(VLOOKUP($E109,'D-1 Off Site Habitat Baseline'!$D$1:$O$258,7,FALSE))))</f>
        <v/>
      </c>
      <c r="J109" s="520" t="str">
        <f>IF(E109="","",IF(ISNA(VLOOKUP($E109,'D-1 Off Site Habitat Baseline'!$D$1:$O$258,8,FALSE)),"",(VLOOKUP($E109,'D-1 Off Site Habitat Baseline'!$D$1:$O$258,8,FALSE))))</f>
        <v/>
      </c>
      <c r="K109" s="520" t="str">
        <f>IF(E109="","",IF(ISNA(VLOOKUP($E109,'D-1 Off Site Habitat Baseline'!$D$1:$O$258,9,FALSE)),"",(VLOOKUP($E109,'D-1 Off Site Habitat Baseline'!$D$1:$O$258,9,FALSE))))</f>
        <v/>
      </c>
      <c r="L109" s="520" t="str">
        <f>IF(E109="","",IF(ISNA(VLOOKUP($E109,'D-1 Off Site Habitat Baseline'!$D$1:$O$258,11,FALSE)),"",(VLOOKUP($E109,'D-1 Off Site Habitat Baseline'!$D$1:$O$258,11,FALSE))))</f>
        <v/>
      </c>
      <c r="M109" s="520" t="str">
        <f>IF(E109="","",IF(ISNA(VLOOKUP($E109,'D-1 Off Site Habitat Baseline'!$D$1:$O$258,12,FALSE)),"",(VLOOKUP($E109,'D-1 Off Site Habitat Baseline'!$D$1:$O$258,12,FALSE))))</f>
        <v/>
      </c>
      <c r="N109" s="520" t="str">
        <f>IF(E109="","",IF(ISNA(VLOOKUP($E109,'D-1 Off Site Habitat Baseline'!$D$1:$X$258,14,FALSE)),"",(VLOOKUP($E109,'D-1 Off Site Habitat Baseline'!$D$1:$X$258,14,FALSE))))</f>
        <v/>
      </c>
      <c r="O109" s="524" t="str">
        <f>IF(E109="","",IF(ISNA(VLOOKUP($E109,'D-1 Off Site Habitat Baseline'!$D$1:$X$258,13,FALSE)),"",(VLOOKUP($E109,'D-1 Off Site Habitat Baseline'!$D$1:$X$258,13,FALSE))))</f>
        <v/>
      </c>
      <c r="P109" s="232" t="str">
        <f>IFERROR(INDEX('G-1 All Habitats'!$AG$3:$AG$15,MATCH(Q109,'G-1 All Habitats'!$AF$3:$AF$15,0)),"")</f>
        <v/>
      </c>
      <c r="Q109" s="228" t="str">
        <f t="shared" si="23"/>
        <v/>
      </c>
      <c r="R109" s="229" t="str">
        <f t="shared" si="24"/>
        <v/>
      </c>
      <c r="S109" s="233" t="str">
        <f>IFERROR(INDEX('G-1 All Habitats'!$B$3:$B$129,MATCH(R109,'G-1 All Habitats'!$A$3:$A$129,0)),"")</f>
        <v/>
      </c>
      <c r="T109" s="507" t="str">
        <f t="shared" si="16"/>
        <v/>
      </c>
      <c r="U109" s="524" t="str">
        <f t="shared" si="17"/>
        <v/>
      </c>
      <c r="V109" s="523" t="str">
        <f t="shared" si="14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203"/>
      <c r="Z109" s="524" t="str">
        <f>IFERROR(INDEX('G-8 Condition Look up'!$A$3:$H$130,MATCH(S109,'G-8 Condition Look up'!$A$3:$A$130,0),MATCH(Y109,'G-8 Condition Look up'!$A$3:$H$3,0)),"")</f>
        <v/>
      </c>
      <c r="AA109" s="145"/>
      <c r="AB109" s="54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7" t="str">
        <f t="shared" si="15"/>
        <v/>
      </c>
      <c r="AE109" s="203"/>
      <c r="AF109" s="203"/>
      <c r="AG109" s="520" t="str">
        <f t="shared" si="18"/>
        <v/>
      </c>
      <c r="AH109" s="544" t="str">
        <f t="shared" si="19"/>
        <v/>
      </c>
      <c r="AI109" s="525" t="str">
        <f>IF(AH109="Check Data ⚠","Check Data ⚠",IFERROR(VLOOKUP(AH109,'G-4 Temporal multipliers'!$A$4:$C$36,3,FALSE),""))</f>
        <v/>
      </c>
      <c r="AJ109" s="537" t="str">
        <f>IF(S109="","",VLOOKUP(S109,'G-3 Multipliers'!$A$2:$E$129,4,FALSE))</f>
        <v/>
      </c>
      <c r="AK109" s="520" t="str">
        <f t="shared" si="20"/>
        <v/>
      </c>
      <c r="AL109" s="520" t="str">
        <f t="shared" si="21"/>
        <v/>
      </c>
      <c r="AM109" s="524" t="str">
        <f>IFERROR(IF(F109="","",IF(AH109="Check Data ⚠","Check Data ⚠",VLOOKUP(AL109, 'G-3 Multipliers'!$P$2:$Q$6,2,FALSE))),"")</f>
        <v/>
      </c>
      <c r="AN109" s="197"/>
      <c r="AO109" s="540" t="str">
        <f>IF(AN109="","",IF(VLOOKUP(AN109,'G-3 Multipliers'!$S$3:$T$9,2,FALSE)=0,"Spatial Data Missing ⚠",VLOOKUP(AN109,'G-3 Multipliers'!$S$3:$T$9,2,FALSE)))</f>
        <v/>
      </c>
      <c r="AP109" s="513" t="str">
        <f t="shared" si="22"/>
        <v/>
      </c>
      <c r="AQ109" s="231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7" t="str">
        <f>'D-1 Off Site Habitat Baseline'!AL109</f>
        <v/>
      </c>
      <c r="F110" s="520" t="str">
        <f>IF(E110="","",IF(ISNA(VLOOKUP($E110,'D-1 Off Site Habitat Baseline'!$D$1:$O$258,4,FALSE)),"",(VLOOKUP($E110,'D-1 Off Site Habitat Baseline'!$D$1:$O$258,4,FALSE))))</f>
        <v/>
      </c>
      <c r="G110" s="520" t="str">
        <f>IF(E110="","",IF(ISNA(VLOOKUP($E110,'D-1 Off Site Habitat Baseline'!$D$1:$O$258,5,FALSE)),"",(VLOOKUP($E110,'D-1 Off Site Habitat Baseline'!$D$1:$O$258,5,FALSE))))</f>
        <v/>
      </c>
      <c r="H110" s="520" t="str">
        <f>IF(E110="","",IF(ISNA(VLOOKUP($E110,'D-1 Off Site Habitat Baseline'!$D$1:$O$258,6,FALSE)),"",(VLOOKUP($E110,'D-1 Off Site Habitat Baseline'!$D$1:$O$258,6,FALSE))))</f>
        <v/>
      </c>
      <c r="I110" s="520" t="str">
        <f>IF(E110="","",IF(ISNA(VLOOKUP($E110,'D-1 Off Site Habitat Baseline'!$D$1:$O$258,7,FALSE)),"",(VLOOKUP($E110,'D-1 Off Site Habitat Baseline'!$D$1:$O$258,7,FALSE))))</f>
        <v/>
      </c>
      <c r="J110" s="520" t="str">
        <f>IF(E110="","",IF(ISNA(VLOOKUP($E110,'D-1 Off Site Habitat Baseline'!$D$1:$O$258,8,FALSE)),"",(VLOOKUP($E110,'D-1 Off Site Habitat Baseline'!$D$1:$O$258,8,FALSE))))</f>
        <v/>
      </c>
      <c r="K110" s="520" t="str">
        <f>IF(E110="","",IF(ISNA(VLOOKUP($E110,'D-1 Off Site Habitat Baseline'!$D$1:$O$258,9,FALSE)),"",(VLOOKUP($E110,'D-1 Off Site Habitat Baseline'!$D$1:$O$258,9,FALSE))))</f>
        <v/>
      </c>
      <c r="L110" s="520" t="str">
        <f>IF(E110="","",IF(ISNA(VLOOKUP($E110,'D-1 Off Site Habitat Baseline'!$D$1:$O$258,11,FALSE)),"",(VLOOKUP($E110,'D-1 Off Site Habitat Baseline'!$D$1:$O$258,11,FALSE))))</f>
        <v/>
      </c>
      <c r="M110" s="520" t="str">
        <f>IF(E110="","",IF(ISNA(VLOOKUP($E110,'D-1 Off Site Habitat Baseline'!$D$1:$O$258,12,FALSE)),"",(VLOOKUP($E110,'D-1 Off Site Habitat Baseline'!$D$1:$O$258,12,FALSE))))</f>
        <v/>
      </c>
      <c r="N110" s="520" t="str">
        <f>IF(E110="","",IF(ISNA(VLOOKUP($E110,'D-1 Off Site Habitat Baseline'!$D$1:$X$258,14,FALSE)),"",(VLOOKUP($E110,'D-1 Off Site Habitat Baseline'!$D$1:$X$258,14,FALSE))))</f>
        <v/>
      </c>
      <c r="O110" s="524" t="str">
        <f>IF(E110="","",IF(ISNA(VLOOKUP($E110,'D-1 Off Site Habitat Baseline'!$D$1:$X$258,13,FALSE)),"",(VLOOKUP($E110,'D-1 Off Site Habitat Baseline'!$D$1:$X$258,13,FALSE))))</f>
        <v/>
      </c>
      <c r="P110" s="232" t="str">
        <f>IFERROR(INDEX('G-1 All Habitats'!$AG$3:$AG$15,MATCH(Q110,'G-1 All Habitats'!$AF$3:$AF$15,0)),"")</f>
        <v/>
      </c>
      <c r="Q110" s="228" t="str">
        <f t="shared" si="23"/>
        <v/>
      </c>
      <c r="R110" s="229" t="str">
        <f t="shared" si="24"/>
        <v/>
      </c>
      <c r="S110" s="233" t="str">
        <f>IFERROR(INDEX('G-1 All Habitats'!$B$3:$B$129,MATCH(R110,'G-1 All Habitats'!$A$3:$A$129,0)),"")</f>
        <v/>
      </c>
      <c r="T110" s="507" t="str">
        <f t="shared" si="16"/>
        <v/>
      </c>
      <c r="U110" s="524" t="str">
        <f t="shared" si="17"/>
        <v/>
      </c>
      <c r="V110" s="523" t="str">
        <f t="shared" si="14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203"/>
      <c r="Z110" s="524" t="str">
        <f>IFERROR(INDEX('G-8 Condition Look up'!$A$3:$H$130,MATCH(S110,'G-8 Condition Look up'!$A$3:$A$130,0),MATCH(Y110,'G-8 Condition Look up'!$A$3:$H$3,0)),"")</f>
        <v/>
      </c>
      <c r="AA110" s="145"/>
      <c r="AB110" s="54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7" t="str">
        <f t="shared" si="15"/>
        <v/>
      </c>
      <c r="AE110" s="203"/>
      <c r="AF110" s="203"/>
      <c r="AG110" s="520" t="str">
        <f t="shared" si="18"/>
        <v/>
      </c>
      <c r="AH110" s="544" t="str">
        <f t="shared" si="19"/>
        <v/>
      </c>
      <c r="AI110" s="525" t="str">
        <f>IF(AH110="Check Data ⚠","Check Data ⚠",IFERROR(VLOOKUP(AH110,'G-4 Temporal multipliers'!$A$4:$C$36,3,FALSE),""))</f>
        <v/>
      </c>
      <c r="AJ110" s="537" t="str">
        <f>IF(S110="","",VLOOKUP(S110,'G-3 Multipliers'!$A$2:$E$129,4,FALSE))</f>
        <v/>
      </c>
      <c r="AK110" s="520" t="str">
        <f t="shared" si="20"/>
        <v/>
      </c>
      <c r="AL110" s="520" t="str">
        <f t="shared" si="21"/>
        <v/>
      </c>
      <c r="AM110" s="524" t="str">
        <f>IFERROR(IF(F110="","",IF(AH110="Check Data ⚠","Check Data ⚠",VLOOKUP(AL110, 'G-3 Multipliers'!$P$2:$Q$6,2,FALSE))),"")</f>
        <v/>
      </c>
      <c r="AN110" s="197"/>
      <c r="AO110" s="540" t="str">
        <f>IF(AN110="","",IF(VLOOKUP(AN110,'G-3 Multipliers'!$S$3:$T$9,2,FALSE)=0,"Spatial Data Missing ⚠",VLOOKUP(AN110,'G-3 Multipliers'!$S$3:$T$9,2,FALSE)))</f>
        <v/>
      </c>
      <c r="AP110" s="513" t="str">
        <f t="shared" si="22"/>
        <v/>
      </c>
      <c r="AQ110" s="231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7" t="str">
        <f>'D-1 Off Site Habitat Baseline'!AL110</f>
        <v/>
      </c>
      <c r="F111" s="520" t="str">
        <f>IF(E111="","",IF(ISNA(VLOOKUP($E111,'D-1 Off Site Habitat Baseline'!$D$1:$O$258,4,FALSE)),"",(VLOOKUP($E111,'D-1 Off Site Habitat Baseline'!$D$1:$O$258,4,FALSE))))</f>
        <v/>
      </c>
      <c r="G111" s="520" t="str">
        <f>IF(E111="","",IF(ISNA(VLOOKUP($E111,'D-1 Off Site Habitat Baseline'!$D$1:$O$258,5,FALSE)),"",(VLOOKUP($E111,'D-1 Off Site Habitat Baseline'!$D$1:$O$258,5,FALSE))))</f>
        <v/>
      </c>
      <c r="H111" s="520" t="str">
        <f>IF(E111="","",IF(ISNA(VLOOKUP($E111,'D-1 Off Site Habitat Baseline'!$D$1:$O$258,6,FALSE)),"",(VLOOKUP($E111,'D-1 Off Site Habitat Baseline'!$D$1:$O$258,6,FALSE))))</f>
        <v/>
      </c>
      <c r="I111" s="520" t="str">
        <f>IF(E111="","",IF(ISNA(VLOOKUP($E111,'D-1 Off Site Habitat Baseline'!$D$1:$O$258,7,FALSE)),"",(VLOOKUP($E111,'D-1 Off Site Habitat Baseline'!$D$1:$O$258,7,FALSE))))</f>
        <v/>
      </c>
      <c r="J111" s="520" t="str">
        <f>IF(E111="","",IF(ISNA(VLOOKUP($E111,'D-1 Off Site Habitat Baseline'!$D$1:$O$258,8,FALSE)),"",(VLOOKUP($E111,'D-1 Off Site Habitat Baseline'!$D$1:$O$258,8,FALSE))))</f>
        <v/>
      </c>
      <c r="K111" s="520" t="str">
        <f>IF(E111="","",IF(ISNA(VLOOKUP($E111,'D-1 Off Site Habitat Baseline'!$D$1:$O$258,9,FALSE)),"",(VLOOKUP($E111,'D-1 Off Site Habitat Baseline'!$D$1:$O$258,9,FALSE))))</f>
        <v/>
      </c>
      <c r="L111" s="520" t="str">
        <f>IF(E111="","",IF(ISNA(VLOOKUP($E111,'D-1 Off Site Habitat Baseline'!$D$1:$O$258,11,FALSE)),"",(VLOOKUP($E111,'D-1 Off Site Habitat Baseline'!$D$1:$O$258,11,FALSE))))</f>
        <v/>
      </c>
      <c r="M111" s="520" t="str">
        <f>IF(E111="","",IF(ISNA(VLOOKUP($E111,'D-1 Off Site Habitat Baseline'!$D$1:$O$258,12,FALSE)),"",(VLOOKUP($E111,'D-1 Off Site Habitat Baseline'!$D$1:$O$258,12,FALSE))))</f>
        <v/>
      </c>
      <c r="N111" s="520" t="str">
        <f>IF(E111="","",IF(ISNA(VLOOKUP($E111,'D-1 Off Site Habitat Baseline'!$D$1:$X$258,14,FALSE)),"",(VLOOKUP($E111,'D-1 Off Site Habitat Baseline'!$D$1:$X$258,14,FALSE))))</f>
        <v/>
      </c>
      <c r="O111" s="524" t="str">
        <f>IF(E111="","",IF(ISNA(VLOOKUP($E111,'D-1 Off Site Habitat Baseline'!$D$1:$X$258,13,FALSE)),"",(VLOOKUP($E111,'D-1 Off Site Habitat Baseline'!$D$1:$X$258,13,FALSE))))</f>
        <v/>
      </c>
      <c r="P111" s="232" t="str">
        <f>IFERROR(INDEX('G-1 All Habitats'!$AG$3:$AG$15,MATCH(Q111,'G-1 All Habitats'!$AF$3:$AF$15,0)),"")</f>
        <v/>
      </c>
      <c r="Q111" s="228" t="str">
        <f t="shared" si="23"/>
        <v/>
      </c>
      <c r="R111" s="229" t="str">
        <f t="shared" si="24"/>
        <v/>
      </c>
      <c r="S111" s="233" t="str">
        <f>IFERROR(INDEX('G-1 All Habitats'!$B$3:$B$129,MATCH(R111,'G-1 All Habitats'!$A$3:$A$129,0)),"")</f>
        <v/>
      </c>
      <c r="T111" s="507" t="str">
        <f t="shared" si="16"/>
        <v/>
      </c>
      <c r="U111" s="524" t="str">
        <f t="shared" si="17"/>
        <v/>
      </c>
      <c r="V111" s="523" t="str">
        <f t="shared" si="14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203"/>
      <c r="Z111" s="524" t="str">
        <f>IFERROR(INDEX('G-8 Condition Look up'!$A$3:$H$130,MATCH(S111,'G-8 Condition Look up'!$A$3:$A$130,0),MATCH(Y111,'G-8 Condition Look up'!$A$3:$H$3,0)),"")</f>
        <v/>
      </c>
      <c r="AA111" s="145"/>
      <c r="AB111" s="54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7" t="str">
        <f t="shared" si="15"/>
        <v/>
      </c>
      <c r="AE111" s="203"/>
      <c r="AF111" s="203"/>
      <c r="AG111" s="520" t="str">
        <f t="shared" si="18"/>
        <v/>
      </c>
      <c r="AH111" s="544" t="str">
        <f t="shared" si="19"/>
        <v/>
      </c>
      <c r="AI111" s="525" t="str">
        <f>IF(AH111="Check Data ⚠","Check Data ⚠",IFERROR(VLOOKUP(AH111,'G-4 Temporal multipliers'!$A$4:$C$36,3,FALSE),""))</f>
        <v/>
      </c>
      <c r="AJ111" s="537" t="str">
        <f>IF(S111="","",VLOOKUP(S111,'G-3 Multipliers'!$A$2:$E$129,4,FALSE))</f>
        <v/>
      </c>
      <c r="AK111" s="520" t="str">
        <f t="shared" si="20"/>
        <v/>
      </c>
      <c r="AL111" s="520" t="str">
        <f t="shared" si="21"/>
        <v/>
      </c>
      <c r="AM111" s="524" t="str">
        <f>IFERROR(IF(F111="","",IF(AH111="Check Data ⚠","Check Data ⚠",VLOOKUP(AL111, 'G-3 Multipliers'!$P$2:$Q$6,2,FALSE))),"")</f>
        <v/>
      </c>
      <c r="AN111" s="197"/>
      <c r="AO111" s="540" t="str">
        <f>IF(AN111="","",IF(VLOOKUP(AN111,'G-3 Multipliers'!$S$3:$T$9,2,FALSE)=0,"Spatial Data Missing ⚠",VLOOKUP(AN111,'G-3 Multipliers'!$S$3:$T$9,2,FALSE)))</f>
        <v/>
      </c>
      <c r="AP111" s="513" t="str">
        <f t="shared" si="22"/>
        <v/>
      </c>
      <c r="AQ111" s="231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7" t="str">
        <f>'D-1 Off Site Habitat Baseline'!AL111</f>
        <v/>
      </c>
      <c r="F112" s="520" t="str">
        <f>IF(E112="","",IF(ISNA(VLOOKUP($E112,'D-1 Off Site Habitat Baseline'!$D$1:$O$258,4,FALSE)),"",(VLOOKUP($E112,'D-1 Off Site Habitat Baseline'!$D$1:$O$258,4,FALSE))))</f>
        <v/>
      </c>
      <c r="G112" s="520" t="str">
        <f>IF(E112="","",IF(ISNA(VLOOKUP($E112,'D-1 Off Site Habitat Baseline'!$D$1:$O$258,5,FALSE)),"",(VLOOKUP($E112,'D-1 Off Site Habitat Baseline'!$D$1:$O$258,5,FALSE))))</f>
        <v/>
      </c>
      <c r="H112" s="520" t="str">
        <f>IF(E112="","",IF(ISNA(VLOOKUP($E112,'D-1 Off Site Habitat Baseline'!$D$1:$O$258,6,FALSE)),"",(VLOOKUP($E112,'D-1 Off Site Habitat Baseline'!$D$1:$O$258,6,FALSE))))</f>
        <v/>
      </c>
      <c r="I112" s="520" t="str">
        <f>IF(E112="","",IF(ISNA(VLOOKUP($E112,'D-1 Off Site Habitat Baseline'!$D$1:$O$258,7,FALSE)),"",(VLOOKUP($E112,'D-1 Off Site Habitat Baseline'!$D$1:$O$258,7,FALSE))))</f>
        <v/>
      </c>
      <c r="J112" s="520" t="str">
        <f>IF(E112="","",IF(ISNA(VLOOKUP($E112,'D-1 Off Site Habitat Baseline'!$D$1:$O$258,8,FALSE)),"",(VLOOKUP($E112,'D-1 Off Site Habitat Baseline'!$D$1:$O$258,8,FALSE))))</f>
        <v/>
      </c>
      <c r="K112" s="520" t="str">
        <f>IF(E112="","",IF(ISNA(VLOOKUP($E112,'D-1 Off Site Habitat Baseline'!$D$1:$O$258,9,FALSE)),"",(VLOOKUP($E112,'D-1 Off Site Habitat Baseline'!$D$1:$O$258,9,FALSE))))</f>
        <v/>
      </c>
      <c r="L112" s="520" t="str">
        <f>IF(E112="","",IF(ISNA(VLOOKUP($E112,'D-1 Off Site Habitat Baseline'!$D$1:$O$258,11,FALSE)),"",(VLOOKUP($E112,'D-1 Off Site Habitat Baseline'!$D$1:$O$258,11,FALSE))))</f>
        <v/>
      </c>
      <c r="M112" s="520" t="str">
        <f>IF(E112="","",IF(ISNA(VLOOKUP($E112,'D-1 Off Site Habitat Baseline'!$D$1:$O$258,12,FALSE)),"",(VLOOKUP($E112,'D-1 Off Site Habitat Baseline'!$D$1:$O$258,12,FALSE))))</f>
        <v/>
      </c>
      <c r="N112" s="520" t="str">
        <f>IF(E112="","",IF(ISNA(VLOOKUP($E112,'D-1 Off Site Habitat Baseline'!$D$1:$X$258,14,FALSE)),"",(VLOOKUP($E112,'D-1 Off Site Habitat Baseline'!$D$1:$X$258,14,FALSE))))</f>
        <v/>
      </c>
      <c r="O112" s="524" t="str">
        <f>IF(E112="","",IF(ISNA(VLOOKUP($E112,'D-1 Off Site Habitat Baseline'!$D$1:$X$258,13,FALSE)),"",(VLOOKUP($E112,'D-1 Off Site Habitat Baseline'!$D$1:$X$258,13,FALSE))))</f>
        <v/>
      </c>
      <c r="P112" s="232" t="str">
        <f>IFERROR(INDEX('G-1 All Habitats'!$AG$3:$AG$15,MATCH(Q112,'G-1 All Habitats'!$AF$3:$AF$15,0)),"")</f>
        <v/>
      </c>
      <c r="Q112" s="228" t="str">
        <f t="shared" si="23"/>
        <v/>
      </c>
      <c r="R112" s="229" t="str">
        <f t="shared" si="24"/>
        <v/>
      </c>
      <c r="S112" s="233" t="str">
        <f>IFERROR(INDEX('G-1 All Habitats'!$B$3:$B$129,MATCH(R112,'G-1 All Habitats'!$A$3:$A$129,0)),"")</f>
        <v/>
      </c>
      <c r="T112" s="507" t="str">
        <f t="shared" si="16"/>
        <v/>
      </c>
      <c r="U112" s="524" t="str">
        <f t="shared" si="17"/>
        <v/>
      </c>
      <c r="V112" s="523" t="str">
        <f t="shared" si="14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203"/>
      <c r="Z112" s="524" t="str">
        <f>IFERROR(INDEX('G-8 Condition Look up'!$A$3:$H$130,MATCH(S112,'G-8 Condition Look up'!$A$3:$A$130,0),MATCH(Y112,'G-8 Condition Look up'!$A$3:$H$3,0)),"")</f>
        <v/>
      </c>
      <c r="AA112" s="145"/>
      <c r="AB112" s="54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7" t="str">
        <f t="shared" si="15"/>
        <v/>
      </c>
      <c r="AE112" s="203"/>
      <c r="AF112" s="203"/>
      <c r="AG112" s="520" t="str">
        <f t="shared" si="18"/>
        <v/>
      </c>
      <c r="AH112" s="544" t="str">
        <f t="shared" si="19"/>
        <v/>
      </c>
      <c r="AI112" s="525" t="str">
        <f>IF(AH112="Check Data ⚠","Check Data ⚠",IFERROR(VLOOKUP(AH112,'G-4 Temporal multipliers'!$A$4:$C$36,3,FALSE),""))</f>
        <v/>
      </c>
      <c r="AJ112" s="537" t="str">
        <f>IF(S112="","",VLOOKUP(S112,'G-3 Multipliers'!$A$2:$E$129,4,FALSE))</f>
        <v/>
      </c>
      <c r="AK112" s="520" t="str">
        <f t="shared" si="20"/>
        <v/>
      </c>
      <c r="AL112" s="520" t="str">
        <f t="shared" si="21"/>
        <v/>
      </c>
      <c r="AM112" s="524" t="str">
        <f>IFERROR(IF(F112="","",IF(AH112="Check Data ⚠","Check Data ⚠",VLOOKUP(AL112, 'G-3 Multipliers'!$P$2:$Q$6,2,FALSE))),"")</f>
        <v/>
      </c>
      <c r="AN112" s="197"/>
      <c r="AO112" s="540" t="str">
        <f>IF(AN112="","",IF(VLOOKUP(AN112,'G-3 Multipliers'!$S$3:$T$9,2,FALSE)=0,"Spatial Data Missing ⚠",VLOOKUP(AN112,'G-3 Multipliers'!$S$3:$T$9,2,FALSE)))</f>
        <v/>
      </c>
      <c r="AP112" s="513" t="str">
        <f t="shared" si="22"/>
        <v/>
      </c>
      <c r="AQ112" s="231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7" t="str">
        <f>'D-1 Off Site Habitat Baseline'!AL112</f>
        <v/>
      </c>
      <c r="F113" s="520" t="str">
        <f>IF(E113="","",IF(ISNA(VLOOKUP($E113,'D-1 Off Site Habitat Baseline'!$D$1:$O$258,4,FALSE)),"",(VLOOKUP($E113,'D-1 Off Site Habitat Baseline'!$D$1:$O$258,4,FALSE))))</f>
        <v/>
      </c>
      <c r="G113" s="520" t="str">
        <f>IF(E113="","",IF(ISNA(VLOOKUP($E113,'D-1 Off Site Habitat Baseline'!$D$1:$O$258,5,FALSE)),"",(VLOOKUP($E113,'D-1 Off Site Habitat Baseline'!$D$1:$O$258,5,FALSE))))</f>
        <v/>
      </c>
      <c r="H113" s="520" t="str">
        <f>IF(E113="","",IF(ISNA(VLOOKUP($E113,'D-1 Off Site Habitat Baseline'!$D$1:$O$258,6,FALSE)),"",(VLOOKUP($E113,'D-1 Off Site Habitat Baseline'!$D$1:$O$258,6,FALSE))))</f>
        <v/>
      </c>
      <c r="I113" s="520" t="str">
        <f>IF(E113="","",IF(ISNA(VLOOKUP($E113,'D-1 Off Site Habitat Baseline'!$D$1:$O$258,7,FALSE)),"",(VLOOKUP($E113,'D-1 Off Site Habitat Baseline'!$D$1:$O$258,7,FALSE))))</f>
        <v/>
      </c>
      <c r="J113" s="520" t="str">
        <f>IF(E113="","",IF(ISNA(VLOOKUP($E113,'D-1 Off Site Habitat Baseline'!$D$1:$O$258,8,FALSE)),"",(VLOOKUP($E113,'D-1 Off Site Habitat Baseline'!$D$1:$O$258,8,FALSE))))</f>
        <v/>
      </c>
      <c r="K113" s="520" t="str">
        <f>IF(E113="","",IF(ISNA(VLOOKUP($E113,'D-1 Off Site Habitat Baseline'!$D$1:$O$258,9,FALSE)),"",(VLOOKUP($E113,'D-1 Off Site Habitat Baseline'!$D$1:$O$258,9,FALSE))))</f>
        <v/>
      </c>
      <c r="L113" s="520" t="str">
        <f>IF(E113="","",IF(ISNA(VLOOKUP($E113,'D-1 Off Site Habitat Baseline'!$D$1:$O$258,11,FALSE)),"",(VLOOKUP($E113,'D-1 Off Site Habitat Baseline'!$D$1:$O$258,11,FALSE))))</f>
        <v/>
      </c>
      <c r="M113" s="520" t="str">
        <f>IF(E113="","",IF(ISNA(VLOOKUP($E113,'D-1 Off Site Habitat Baseline'!$D$1:$O$258,12,FALSE)),"",(VLOOKUP($E113,'D-1 Off Site Habitat Baseline'!$D$1:$O$258,12,FALSE))))</f>
        <v/>
      </c>
      <c r="N113" s="520" t="str">
        <f>IF(E113="","",IF(ISNA(VLOOKUP($E113,'D-1 Off Site Habitat Baseline'!$D$1:$X$258,14,FALSE)),"",(VLOOKUP($E113,'D-1 Off Site Habitat Baseline'!$D$1:$X$258,14,FALSE))))</f>
        <v/>
      </c>
      <c r="O113" s="524" t="str">
        <f>IF(E113="","",IF(ISNA(VLOOKUP($E113,'D-1 Off Site Habitat Baseline'!$D$1:$X$258,13,FALSE)),"",(VLOOKUP($E113,'D-1 Off Site Habitat Baseline'!$D$1:$X$258,13,FALSE))))</f>
        <v/>
      </c>
      <c r="P113" s="232" t="str">
        <f>IFERROR(INDEX('G-1 All Habitats'!$AG$3:$AG$15,MATCH(Q113,'G-1 All Habitats'!$AF$3:$AF$15,0)),"")</f>
        <v/>
      </c>
      <c r="Q113" s="228" t="str">
        <f t="shared" si="23"/>
        <v/>
      </c>
      <c r="R113" s="229" t="str">
        <f t="shared" si="24"/>
        <v/>
      </c>
      <c r="S113" s="233" t="str">
        <f>IFERROR(INDEX('G-1 All Habitats'!$B$3:$B$129,MATCH(R113,'G-1 All Habitats'!$A$3:$A$129,0)),"")</f>
        <v/>
      </c>
      <c r="T113" s="507" t="str">
        <f t="shared" si="16"/>
        <v/>
      </c>
      <c r="U113" s="524" t="str">
        <f t="shared" si="17"/>
        <v/>
      </c>
      <c r="V113" s="523" t="str">
        <f t="shared" si="14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203"/>
      <c r="Z113" s="524" t="str">
        <f>IFERROR(INDEX('G-8 Condition Look up'!$A$3:$H$130,MATCH(S113,'G-8 Condition Look up'!$A$3:$A$130,0),MATCH(Y113,'G-8 Condition Look up'!$A$3:$H$3,0)),"")</f>
        <v/>
      </c>
      <c r="AA113" s="145"/>
      <c r="AB113" s="54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7" t="str">
        <f t="shared" si="15"/>
        <v/>
      </c>
      <c r="AE113" s="203"/>
      <c r="AF113" s="203"/>
      <c r="AG113" s="520" t="str">
        <f t="shared" si="18"/>
        <v/>
      </c>
      <c r="AH113" s="544" t="str">
        <f t="shared" si="19"/>
        <v/>
      </c>
      <c r="AI113" s="525" t="str">
        <f>IF(AH113="Check Data ⚠","Check Data ⚠",IFERROR(VLOOKUP(AH113,'G-4 Temporal multipliers'!$A$4:$C$36,3,FALSE),""))</f>
        <v/>
      </c>
      <c r="AJ113" s="537" t="str">
        <f>IF(S113="","",VLOOKUP(S113,'G-3 Multipliers'!$A$2:$E$129,4,FALSE))</f>
        <v/>
      </c>
      <c r="AK113" s="520" t="str">
        <f t="shared" si="20"/>
        <v/>
      </c>
      <c r="AL113" s="520" t="str">
        <f t="shared" si="21"/>
        <v/>
      </c>
      <c r="AM113" s="524" t="str">
        <f>IFERROR(IF(F113="","",IF(AH113="Check Data ⚠","Check Data ⚠",VLOOKUP(AL113, 'G-3 Multipliers'!$P$2:$Q$6,2,FALSE))),"")</f>
        <v/>
      </c>
      <c r="AN113" s="197"/>
      <c r="AO113" s="540" t="str">
        <f>IF(AN113="","",IF(VLOOKUP(AN113,'G-3 Multipliers'!$S$3:$T$9,2,FALSE)=0,"Spatial Data Missing ⚠",VLOOKUP(AN113,'G-3 Multipliers'!$S$3:$T$9,2,FALSE)))</f>
        <v/>
      </c>
      <c r="AP113" s="513" t="str">
        <f t="shared" si="22"/>
        <v/>
      </c>
      <c r="AQ113" s="231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7" t="str">
        <f>'D-1 Off Site Habitat Baseline'!AL113</f>
        <v/>
      </c>
      <c r="F114" s="520" t="str">
        <f>IF(E114="","",IF(ISNA(VLOOKUP($E114,'D-1 Off Site Habitat Baseline'!$D$1:$O$258,4,FALSE)),"",(VLOOKUP($E114,'D-1 Off Site Habitat Baseline'!$D$1:$O$258,4,FALSE))))</f>
        <v/>
      </c>
      <c r="G114" s="520" t="str">
        <f>IF(E114="","",IF(ISNA(VLOOKUP($E114,'D-1 Off Site Habitat Baseline'!$D$1:$O$258,5,FALSE)),"",(VLOOKUP($E114,'D-1 Off Site Habitat Baseline'!$D$1:$O$258,5,FALSE))))</f>
        <v/>
      </c>
      <c r="H114" s="520" t="str">
        <f>IF(E114="","",IF(ISNA(VLOOKUP($E114,'D-1 Off Site Habitat Baseline'!$D$1:$O$258,6,FALSE)),"",(VLOOKUP($E114,'D-1 Off Site Habitat Baseline'!$D$1:$O$258,6,FALSE))))</f>
        <v/>
      </c>
      <c r="I114" s="520" t="str">
        <f>IF(E114="","",IF(ISNA(VLOOKUP($E114,'D-1 Off Site Habitat Baseline'!$D$1:$O$258,7,FALSE)),"",(VLOOKUP($E114,'D-1 Off Site Habitat Baseline'!$D$1:$O$258,7,FALSE))))</f>
        <v/>
      </c>
      <c r="J114" s="520" t="str">
        <f>IF(E114="","",IF(ISNA(VLOOKUP($E114,'D-1 Off Site Habitat Baseline'!$D$1:$O$258,8,FALSE)),"",(VLOOKUP($E114,'D-1 Off Site Habitat Baseline'!$D$1:$O$258,8,FALSE))))</f>
        <v/>
      </c>
      <c r="K114" s="520" t="str">
        <f>IF(E114="","",IF(ISNA(VLOOKUP($E114,'D-1 Off Site Habitat Baseline'!$D$1:$O$258,9,FALSE)),"",(VLOOKUP($E114,'D-1 Off Site Habitat Baseline'!$D$1:$O$258,9,FALSE))))</f>
        <v/>
      </c>
      <c r="L114" s="520" t="str">
        <f>IF(E114="","",IF(ISNA(VLOOKUP($E114,'D-1 Off Site Habitat Baseline'!$D$1:$O$258,11,FALSE)),"",(VLOOKUP($E114,'D-1 Off Site Habitat Baseline'!$D$1:$O$258,11,FALSE))))</f>
        <v/>
      </c>
      <c r="M114" s="520" t="str">
        <f>IF(E114="","",IF(ISNA(VLOOKUP($E114,'D-1 Off Site Habitat Baseline'!$D$1:$O$258,12,FALSE)),"",(VLOOKUP($E114,'D-1 Off Site Habitat Baseline'!$D$1:$O$258,12,FALSE))))</f>
        <v/>
      </c>
      <c r="N114" s="520" t="str">
        <f>IF(E114="","",IF(ISNA(VLOOKUP($E114,'D-1 Off Site Habitat Baseline'!$D$1:$X$258,14,FALSE)),"",(VLOOKUP($E114,'D-1 Off Site Habitat Baseline'!$D$1:$X$258,14,FALSE))))</f>
        <v/>
      </c>
      <c r="O114" s="524" t="str">
        <f>IF(E114="","",IF(ISNA(VLOOKUP($E114,'D-1 Off Site Habitat Baseline'!$D$1:$X$258,13,FALSE)),"",(VLOOKUP($E114,'D-1 Off Site Habitat Baseline'!$D$1:$X$258,13,FALSE))))</f>
        <v/>
      </c>
      <c r="P114" s="232" t="str">
        <f>IFERROR(INDEX('G-1 All Habitats'!$AG$3:$AG$15,MATCH(Q114,'G-1 All Habitats'!$AF$3:$AF$15,0)),"")</f>
        <v/>
      </c>
      <c r="Q114" s="228" t="str">
        <f t="shared" si="23"/>
        <v/>
      </c>
      <c r="R114" s="229" t="str">
        <f t="shared" si="24"/>
        <v/>
      </c>
      <c r="S114" s="233" t="str">
        <f>IFERROR(INDEX('G-1 All Habitats'!$B$3:$B$129,MATCH(R114,'G-1 All Habitats'!$A$3:$A$129,0)),"")</f>
        <v/>
      </c>
      <c r="T114" s="507" t="str">
        <f t="shared" si="16"/>
        <v/>
      </c>
      <c r="U114" s="524" t="str">
        <f t="shared" si="17"/>
        <v/>
      </c>
      <c r="V114" s="523" t="str">
        <f t="shared" si="14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203"/>
      <c r="Z114" s="524" t="str">
        <f>IFERROR(INDEX('G-8 Condition Look up'!$A$3:$H$130,MATCH(S114,'G-8 Condition Look up'!$A$3:$A$130,0),MATCH(Y114,'G-8 Condition Look up'!$A$3:$H$3,0)),"")</f>
        <v/>
      </c>
      <c r="AA114" s="145"/>
      <c r="AB114" s="54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7" t="str">
        <f t="shared" si="15"/>
        <v/>
      </c>
      <c r="AE114" s="203"/>
      <c r="AF114" s="203"/>
      <c r="AG114" s="520" t="str">
        <f t="shared" si="18"/>
        <v/>
      </c>
      <c r="AH114" s="544" t="str">
        <f t="shared" si="19"/>
        <v/>
      </c>
      <c r="AI114" s="525" t="str">
        <f>IF(AH114="Check Data ⚠","Check Data ⚠",IFERROR(VLOOKUP(AH114,'G-4 Temporal multipliers'!$A$4:$C$36,3,FALSE),""))</f>
        <v/>
      </c>
      <c r="AJ114" s="537" t="str">
        <f>IF(S114="","",VLOOKUP(S114,'G-3 Multipliers'!$A$2:$E$129,4,FALSE))</f>
        <v/>
      </c>
      <c r="AK114" s="520" t="str">
        <f t="shared" si="20"/>
        <v/>
      </c>
      <c r="AL114" s="520" t="str">
        <f t="shared" si="21"/>
        <v/>
      </c>
      <c r="AM114" s="524" t="str">
        <f>IFERROR(IF(F114="","",IF(AH114="Check Data ⚠","Check Data ⚠",VLOOKUP(AL114, 'G-3 Multipliers'!$P$2:$Q$6,2,FALSE))),"")</f>
        <v/>
      </c>
      <c r="AN114" s="197"/>
      <c r="AO114" s="540" t="str">
        <f>IF(AN114="","",IF(VLOOKUP(AN114,'G-3 Multipliers'!$S$3:$T$9,2,FALSE)=0,"Spatial Data Missing ⚠",VLOOKUP(AN114,'G-3 Multipliers'!$S$3:$T$9,2,FALSE)))</f>
        <v/>
      </c>
      <c r="AP114" s="513" t="str">
        <f t="shared" si="22"/>
        <v/>
      </c>
      <c r="AQ114" s="231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7" t="str">
        <f>'D-1 Off Site Habitat Baseline'!AL114</f>
        <v/>
      </c>
      <c r="F115" s="520" t="str">
        <f>IF(E115="","",IF(ISNA(VLOOKUP($E115,'D-1 Off Site Habitat Baseline'!$D$1:$O$258,4,FALSE)),"",(VLOOKUP($E115,'D-1 Off Site Habitat Baseline'!$D$1:$O$258,4,FALSE))))</f>
        <v/>
      </c>
      <c r="G115" s="520" t="str">
        <f>IF(E115="","",IF(ISNA(VLOOKUP($E115,'D-1 Off Site Habitat Baseline'!$D$1:$O$258,5,FALSE)),"",(VLOOKUP($E115,'D-1 Off Site Habitat Baseline'!$D$1:$O$258,5,FALSE))))</f>
        <v/>
      </c>
      <c r="H115" s="520" t="str">
        <f>IF(E115="","",IF(ISNA(VLOOKUP($E115,'D-1 Off Site Habitat Baseline'!$D$1:$O$258,6,FALSE)),"",(VLOOKUP($E115,'D-1 Off Site Habitat Baseline'!$D$1:$O$258,6,FALSE))))</f>
        <v/>
      </c>
      <c r="I115" s="520" t="str">
        <f>IF(E115="","",IF(ISNA(VLOOKUP($E115,'D-1 Off Site Habitat Baseline'!$D$1:$O$258,7,FALSE)),"",(VLOOKUP($E115,'D-1 Off Site Habitat Baseline'!$D$1:$O$258,7,FALSE))))</f>
        <v/>
      </c>
      <c r="J115" s="520" t="str">
        <f>IF(E115="","",IF(ISNA(VLOOKUP($E115,'D-1 Off Site Habitat Baseline'!$D$1:$O$258,8,FALSE)),"",(VLOOKUP($E115,'D-1 Off Site Habitat Baseline'!$D$1:$O$258,8,FALSE))))</f>
        <v/>
      </c>
      <c r="K115" s="520" t="str">
        <f>IF(E115="","",IF(ISNA(VLOOKUP($E115,'D-1 Off Site Habitat Baseline'!$D$1:$O$258,9,FALSE)),"",(VLOOKUP($E115,'D-1 Off Site Habitat Baseline'!$D$1:$O$258,9,FALSE))))</f>
        <v/>
      </c>
      <c r="L115" s="520" t="str">
        <f>IF(E115="","",IF(ISNA(VLOOKUP($E115,'D-1 Off Site Habitat Baseline'!$D$1:$O$258,11,FALSE)),"",(VLOOKUP($E115,'D-1 Off Site Habitat Baseline'!$D$1:$O$258,11,FALSE))))</f>
        <v/>
      </c>
      <c r="M115" s="520" t="str">
        <f>IF(E115="","",IF(ISNA(VLOOKUP($E115,'D-1 Off Site Habitat Baseline'!$D$1:$O$258,12,FALSE)),"",(VLOOKUP($E115,'D-1 Off Site Habitat Baseline'!$D$1:$O$258,12,FALSE))))</f>
        <v/>
      </c>
      <c r="N115" s="520" t="str">
        <f>IF(E115="","",IF(ISNA(VLOOKUP($E115,'D-1 Off Site Habitat Baseline'!$D$1:$X$258,14,FALSE)),"",(VLOOKUP($E115,'D-1 Off Site Habitat Baseline'!$D$1:$X$258,14,FALSE))))</f>
        <v/>
      </c>
      <c r="O115" s="524" t="str">
        <f>IF(E115="","",IF(ISNA(VLOOKUP($E115,'D-1 Off Site Habitat Baseline'!$D$1:$X$258,13,FALSE)),"",(VLOOKUP($E115,'D-1 Off Site Habitat Baseline'!$D$1:$X$258,13,FALSE))))</f>
        <v/>
      </c>
      <c r="P115" s="232" t="str">
        <f>IFERROR(INDEX('G-1 All Habitats'!$AG$3:$AG$15,MATCH(Q115,'G-1 All Habitats'!$AF$3:$AF$15,0)),"")</f>
        <v/>
      </c>
      <c r="Q115" s="228" t="str">
        <f t="shared" si="23"/>
        <v/>
      </c>
      <c r="R115" s="229" t="str">
        <f t="shared" si="24"/>
        <v/>
      </c>
      <c r="S115" s="233" t="str">
        <f>IFERROR(INDEX('G-1 All Habitats'!$B$3:$B$129,MATCH(R115,'G-1 All Habitats'!$A$3:$A$129,0)),"")</f>
        <v/>
      </c>
      <c r="T115" s="507" t="str">
        <f t="shared" si="16"/>
        <v/>
      </c>
      <c r="U115" s="524" t="str">
        <f t="shared" si="17"/>
        <v/>
      </c>
      <c r="V115" s="523" t="str">
        <f t="shared" si="14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203"/>
      <c r="Z115" s="524" t="str">
        <f>IFERROR(INDEX('G-8 Condition Look up'!$A$3:$H$130,MATCH(S115,'G-8 Condition Look up'!$A$3:$A$130,0),MATCH(Y115,'G-8 Condition Look up'!$A$3:$H$3,0)),"")</f>
        <v/>
      </c>
      <c r="AA115" s="145"/>
      <c r="AB115" s="54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7" t="str">
        <f t="shared" si="15"/>
        <v/>
      </c>
      <c r="AE115" s="203"/>
      <c r="AF115" s="203"/>
      <c r="AG115" s="520" t="str">
        <f t="shared" si="18"/>
        <v/>
      </c>
      <c r="AH115" s="544" t="str">
        <f t="shared" si="19"/>
        <v/>
      </c>
      <c r="AI115" s="525" t="str">
        <f>IF(AH115="Check Data ⚠","Check Data ⚠",IFERROR(VLOOKUP(AH115,'G-4 Temporal multipliers'!$A$4:$C$36,3,FALSE),""))</f>
        <v/>
      </c>
      <c r="AJ115" s="537" t="str">
        <f>IF(S115="","",VLOOKUP(S115,'G-3 Multipliers'!$A$2:$E$129,4,FALSE))</f>
        <v/>
      </c>
      <c r="AK115" s="520" t="str">
        <f t="shared" si="20"/>
        <v/>
      </c>
      <c r="AL115" s="520" t="str">
        <f t="shared" si="21"/>
        <v/>
      </c>
      <c r="AM115" s="524" t="str">
        <f>IFERROR(IF(F115="","",IF(AH115="Check Data ⚠","Check Data ⚠",VLOOKUP(AL115, 'G-3 Multipliers'!$P$2:$Q$6,2,FALSE))),"")</f>
        <v/>
      </c>
      <c r="AN115" s="197"/>
      <c r="AO115" s="540" t="str">
        <f>IF(AN115="","",IF(VLOOKUP(AN115,'G-3 Multipliers'!$S$3:$T$9,2,FALSE)=0,"Spatial Data Missing ⚠",VLOOKUP(AN115,'G-3 Multipliers'!$S$3:$T$9,2,FALSE)))</f>
        <v/>
      </c>
      <c r="AP115" s="513" t="str">
        <f t="shared" si="22"/>
        <v/>
      </c>
      <c r="AQ115" s="231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7" t="str">
        <f>'D-1 Off Site Habitat Baseline'!AL115</f>
        <v/>
      </c>
      <c r="F116" s="520" t="str">
        <f>IF(E116="","",IF(ISNA(VLOOKUP($E116,'D-1 Off Site Habitat Baseline'!$D$1:$O$258,4,FALSE)),"",(VLOOKUP($E116,'D-1 Off Site Habitat Baseline'!$D$1:$O$258,4,FALSE))))</f>
        <v/>
      </c>
      <c r="G116" s="520" t="str">
        <f>IF(E116="","",IF(ISNA(VLOOKUP($E116,'D-1 Off Site Habitat Baseline'!$D$1:$O$258,5,FALSE)),"",(VLOOKUP($E116,'D-1 Off Site Habitat Baseline'!$D$1:$O$258,5,FALSE))))</f>
        <v/>
      </c>
      <c r="H116" s="520" t="str">
        <f>IF(E116="","",IF(ISNA(VLOOKUP($E116,'D-1 Off Site Habitat Baseline'!$D$1:$O$258,6,FALSE)),"",(VLOOKUP($E116,'D-1 Off Site Habitat Baseline'!$D$1:$O$258,6,FALSE))))</f>
        <v/>
      </c>
      <c r="I116" s="520" t="str">
        <f>IF(E116="","",IF(ISNA(VLOOKUP($E116,'D-1 Off Site Habitat Baseline'!$D$1:$O$258,7,FALSE)),"",(VLOOKUP($E116,'D-1 Off Site Habitat Baseline'!$D$1:$O$258,7,FALSE))))</f>
        <v/>
      </c>
      <c r="J116" s="520" t="str">
        <f>IF(E116="","",IF(ISNA(VLOOKUP($E116,'D-1 Off Site Habitat Baseline'!$D$1:$O$258,8,FALSE)),"",(VLOOKUP($E116,'D-1 Off Site Habitat Baseline'!$D$1:$O$258,8,FALSE))))</f>
        <v/>
      </c>
      <c r="K116" s="520" t="str">
        <f>IF(E116="","",IF(ISNA(VLOOKUP($E116,'D-1 Off Site Habitat Baseline'!$D$1:$O$258,9,FALSE)),"",(VLOOKUP($E116,'D-1 Off Site Habitat Baseline'!$D$1:$O$258,9,FALSE))))</f>
        <v/>
      </c>
      <c r="L116" s="520" t="str">
        <f>IF(E116="","",IF(ISNA(VLOOKUP($E116,'D-1 Off Site Habitat Baseline'!$D$1:$O$258,11,FALSE)),"",(VLOOKUP($E116,'D-1 Off Site Habitat Baseline'!$D$1:$O$258,11,FALSE))))</f>
        <v/>
      </c>
      <c r="M116" s="520" t="str">
        <f>IF(E116="","",IF(ISNA(VLOOKUP($E116,'D-1 Off Site Habitat Baseline'!$D$1:$O$258,12,FALSE)),"",(VLOOKUP($E116,'D-1 Off Site Habitat Baseline'!$D$1:$O$258,12,FALSE))))</f>
        <v/>
      </c>
      <c r="N116" s="520" t="str">
        <f>IF(E116="","",IF(ISNA(VLOOKUP($E116,'D-1 Off Site Habitat Baseline'!$D$1:$X$258,14,FALSE)),"",(VLOOKUP($E116,'D-1 Off Site Habitat Baseline'!$D$1:$X$258,14,FALSE))))</f>
        <v/>
      </c>
      <c r="O116" s="524" t="str">
        <f>IF(E116="","",IF(ISNA(VLOOKUP($E116,'D-1 Off Site Habitat Baseline'!$D$1:$X$258,13,FALSE)),"",(VLOOKUP($E116,'D-1 Off Site Habitat Baseline'!$D$1:$X$258,13,FALSE))))</f>
        <v/>
      </c>
      <c r="P116" s="232" t="str">
        <f>IFERROR(INDEX('G-1 All Habitats'!$AG$3:$AG$15,MATCH(Q116,'G-1 All Habitats'!$AF$3:$AF$15,0)),"")</f>
        <v/>
      </c>
      <c r="Q116" s="228" t="str">
        <f t="shared" si="23"/>
        <v/>
      </c>
      <c r="R116" s="229" t="str">
        <f t="shared" si="24"/>
        <v/>
      </c>
      <c r="S116" s="233" t="str">
        <f>IFERROR(INDEX('G-1 All Habitats'!$B$3:$B$129,MATCH(R116,'G-1 All Habitats'!$A$3:$A$129,0)),"")</f>
        <v/>
      </c>
      <c r="T116" s="507" t="str">
        <f t="shared" si="16"/>
        <v/>
      </c>
      <c r="U116" s="524" t="str">
        <f t="shared" si="17"/>
        <v/>
      </c>
      <c r="V116" s="523" t="str">
        <f t="shared" si="14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203"/>
      <c r="Z116" s="524" t="str">
        <f>IFERROR(INDEX('G-8 Condition Look up'!$A$3:$H$130,MATCH(S116,'G-8 Condition Look up'!$A$3:$A$130,0),MATCH(Y116,'G-8 Condition Look up'!$A$3:$H$3,0)),"")</f>
        <v/>
      </c>
      <c r="AA116" s="145"/>
      <c r="AB116" s="54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7" t="str">
        <f t="shared" si="15"/>
        <v/>
      </c>
      <c r="AE116" s="203"/>
      <c r="AF116" s="203"/>
      <c r="AG116" s="520" t="str">
        <f t="shared" si="18"/>
        <v/>
      </c>
      <c r="AH116" s="544" t="str">
        <f t="shared" si="19"/>
        <v/>
      </c>
      <c r="AI116" s="525" t="str">
        <f>IF(AH116="Check Data ⚠","Check Data ⚠",IFERROR(VLOOKUP(AH116,'G-4 Temporal multipliers'!$A$4:$C$36,3,FALSE),""))</f>
        <v/>
      </c>
      <c r="AJ116" s="537" t="str">
        <f>IF(S116="","",VLOOKUP(S116,'G-3 Multipliers'!$A$2:$E$129,4,FALSE))</f>
        <v/>
      </c>
      <c r="AK116" s="520" t="str">
        <f t="shared" si="20"/>
        <v/>
      </c>
      <c r="AL116" s="520" t="str">
        <f t="shared" si="21"/>
        <v/>
      </c>
      <c r="AM116" s="524" t="str">
        <f>IFERROR(IF(F116="","",IF(AH116="Check Data ⚠","Check Data ⚠",VLOOKUP(AL116, 'G-3 Multipliers'!$P$2:$Q$6,2,FALSE))),"")</f>
        <v/>
      </c>
      <c r="AN116" s="197"/>
      <c r="AO116" s="540" t="str">
        <f>IF(AN116="","",IF(VLOOKUP(AN116,'G-3 Multipliers'!$S$3:$T$9,2,FALSE)=0,"Spatial Data Missing ⚠",VLOOKUP(AN116,'G-3 Multipliers'!$S$3:$T$9,2,FALSE)))</f>
        <v/>
      </c>
      <c r="AP116" s="513" t="str">
        <f t="shared" si="22"/>
        <v/>
      </c>
      <c r="AQ116" s="231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7" t="str">
        <f>'D-1 Off Site Habitat Baseline'!AL116</f>
        <v/>
      </c>
      <c r="F117" s="520" t="str">
        <f>IF(E117="","",IF(ISNA(VLOOKUP($E117,'D-1 Off Site Habitat Baseline'!$D$1:$O$258,4,FALSE)),"",(VLOOKUP($E117,'D-1 Off Site Habitat Baseline'!$D$1:$O$258,4,FALSE))))</f>
        <v/>
      </c>
      <c r="G117" s="520" t="str">
        <f>IF(E117="","",IF(ISNA(VLOOKUP($E117,'D-1 Off Site Habitat Baseline'!$D$1:$O$258,5,FALSE)),"",(VLOOKUP($E117,'D-1 Off Site Habitat Baseline'!$D$1:$O$258,5,FALSE))))</f>
        <v/>
      </c>
      <c r="H117" s="520" t="str">
        <f>IF(E117="","",IF(ISNA(VLOOKUP($E117,'D-1 Off Site Habitat Baseline'!$D$1:$O$258,6,FALSE)),"",(VLOOKUP($E117,'D-1 Off Site Habitat Baseline'!$D$1:$O$258,6,FALSE))))</f>
        <v/>
      </c>
      <c r="I117" s="520" t="str">
        <f>IF(E117="","",IF(ISNA(VLOOKUP($E117,'D-1 Off Site Habitat Baseline'!$D$1:$O$258,7,FALSE)),"",(VLOOKUP($E117,'D-1 Off Site Habitat Baseline'!$D$1:$O$258,7,FALSE))))</f>
        <v/>
      </c>
      <c r="J117" s="520" t="str">
        <f>IF(E117="","",IF(ISNA(VLOOKUP($E117,'D-1 Off Site Habitat Baseline'!$D$1:$O$258,8,FALSE)),"",(VLOOKUP($E117,'D-1 Off Site Habitat Baseline'!$D$1:$O$258,8,FALSE))))</f>
        <v/>
      </c>
      <c r="K117" s="520" t="str">
        <f>IF(E117="","",IF(ISNA(VLOOKUP($E117,'D-1 Off Site Habitat Baseline'!$D$1:$O$258,9,FALSE)),"",(VLOOKUP($E117,'D-1 Off Site Habitat Baseline'!$D$1:$O$258,9,FALSE))))</f>
        <v/>
      </c>
      <c r="L117" s="520" t="str">
        <f>IF(E117="","",IF(ISNA(VLOOKUP($E117,'D-1 Off Site Habitat Baseline'!$D$1:$O$258,11,FALSE)),"",(VLOOKUP($E117,'D-1 Off Site Habitat Baseline'!$D$1:$O$258,11,FALSE))))</f>
        <v/>
      </c>
      <c r="M117" s="520" t="str">
        <f>IF(E117="","",IF(ISNA(VLOOKUP($E117,'D-1 Off Site Habitat Baseline'!$D$1:$O$258,12,FALSE)),"",(VLOOKUP($E117,'D-1 Off Site Habitat Baseline'!$D$1:$O$258,12,FALSE))))</f>
        <v/>
      </c>
      <c r="N117" s="520" t="str">
        <f>IF(E117="","",IF(ISNA(VLOOKUP($E117,'D-1 Off Site Habitat Baseline'!$D$1:$X$258,14,FALSE)),"",(VLOOKUP($E117,'D-1 Off Site Habitat Baseline'!$D$1:$X$258,14,FALSE))))</f>
        <v/>
      </c>
      <c r="O117" s="524" t="str">
        <f>IF(E117="","",IF(ISNA(VLOOKUP($E117,'D-1 Off Site Habitat Baseline'!$D$1:$X$258,13,FALSE)),"",(VLOOKUP($E117,'D-1 Off Site Habitat Baseline'!$D$1:$X$258,13,FALSE))))</f>
        <v/>
      </c>
      <c r="P117" s="232" t="str">
        <f>IFERROR(INDEX('G-1 All Habitats'!$AG$3:$AG$15,MATCH(Q117,'G-1 All Habitats'!$AF$3:$AF$15,0)),"")</f>
        <v/>
      </c>
      <c r="Q117" s="228" t="str">
        <f t="shared" si="23"/>
        <v/>
      </c>
      <c r="R117" s="229" t="str">
        <f t="shared" si="24"/>
        <v/>
      </c>
      <c r="S117" s="233" t="str">
        <f>IFERROR(INDEX('G-1 All Habitats'!$B$3:$B$129,MATCH(R117,'G-1 All Habitats'!$A$3:$A$129,0)),"")</f>
        <v/>
      </c>
      <c r="T117" s="507" t="str">
        <f t="shared" si="16"/>
        <v/>
      </c>
      <c r="U117" s="524" t="str">
        <f t="shared" si="17"/>
        <v/>
      </c>
      <c r="V117" s="523" t="str">
        <f t="shared" si="14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203"/>
      <c r="Z117" s="524" t="str">
        <f>IFERROR(INDEX('G-8 Condition Look up'!$A$3:$H$130,MATCH(S117,'G-8 Condition Look up'!$A$3:$A$130,0),MATCH(Y117,'G-8 Condition Look up'!$A$3:$H$3,0)),"")</f>
        <v/>
      </c>
      <c r="AA117" s="145"/>
      <c r="AB117" s="54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7" t="str">
        <f t="shared" si="15"/>
        <v/>
      </c>
      <c r="AE117" s="203"/>
      <c r="AF117" s="203"/>
      <c r="AG117" s="520" t="str">
        <f t="shared" si="18"/>
        <v/>
      </c>
      <c r="AH117" s="544" t="str">
        <f t="shared" si="19"/>
        <v/>
      </c>
      <c r="AI117" s="525" t="str">
        <f>IF(AH117="Check Data ⚠","Check Data ⚠",IFERROR(VLOOKUP(AH117,'G-4 Temporal multipliers'!$A$4:$C$36,3,FALSE),""))</f>
        <v/>
      </c>
      <c r="AJ117" s="537" t="str">
        <f>IF(S117="","",VLOOKUP(S117,'G-3 Multipliers'!$A$2:$E$129,4,FALSE))</f>
        <v/>
      </c>
      <c r="AK117" s="520" t="str">
        <f t="shared" si="20"/>
        <v/>
      </c>
      <c r="AL117" s="520" t="str">
        <f t="shared" si="21"/>
        <v/>
      </c>
      <c r="AM117" s="524" t="str">
        <f>IFERROR(IF(F117="","",IF(AH117="Check Data ⚠","Check Data ⚠",VLOOKUP(AL117, 'G-3 Multipliers'!$P$2:$Q$6,2,FALSE))),"")</f>
        <v/>
      </c>
      <c r="AN117" s="197"/>
      <c r="AO117" s="540" t="str">
        <f>IF(AN117="","",IF(VLOOKUP(AN117,'G-3 Multipliers'!$S$3:$T$9,2,FALSE)=0,"Spatial Data Missing ⚠",VLOOKUP(AN117,'G-3 Multipliers'!$S$3:$T$9,2,FALSE)))</f>
        <v/>
      </c>
      <c r="AP117" s="513" t="str">
        <f t="shared" si="22"/>
        <v/>
      </c>
      <c r="AQ117" s="231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7" t="str">
        <f>'D-1 Off Site Habitat Baseline'!AL117</f>
        <v/>
      </c>
      <c r="F118" s="520" t="str">
        <f>IF(E118="","",IF(ISNA(VLOOKUP($E118,'D-1 Off Site Habitat Baseline'!$D$1:$O$258,4,FALSE)),"",(VLOOKUP($E118,'D-1 Off Site Habitat Baseline'!$D$1:$O$258,4,FALSE))))</f>
        <v/>
      </c>
      <c r="G118" s="520" t="str">
        <f>IF(E118="","",IF(ISNA(VLOOKUP($E118,'D-1 Off Site Habitat Baseline'!$D$1:$O$258,5,FALSE)),"",(VLOOKUP($E118,'D-1 Off Site Habitat Baseline'!$D$1:$O$258,5,FALSE))))</f>
        <v/>
      </c>
      <c r="H118" s="520" t="str">
        <f>IF(E118="","",IF(ISNA(VLOOKUP($E118,'D-1 Off Site Habitat Baseline'!$D$1:$O$258,6,FALSE)),"",(VLOOKUP($E118,'D-1 Off Site Habitat Baseline'!$D$1:$O$258,6,FALSE))))</f>
        <v/>
      </c>
      <c r="I118" s="520" t="str">
        <f>IF(E118="","",IF(ISNA(VLOOKUP($E118,'D-1 Off Site Habitat Baseline'!$D$1:$O$258,7,FALSE)),"",(VLOOKUP($E118,'D-1 Off Site Habitat Baseline'!$D$1:$O$258,7,FALSE))))</f>
        <v/>
      </c>
      <c r="J118" s="520" t="str">
        <f>IF(E118="","",IF(ISNA(VLOOKUP($E118,'D-1 Off Site Habitat Baseline'!$D$1:$O$258,8,FALSE)),"",(VLOOKUP($E118,'D-1 Off Site Habitat Baseline'!$D$1:$O$258,8,FALSE))))</f>
        <v/>
      </c>
      <c r="K118" s="520" t="str">
        <f>IF(E118="","",IF(ISNA(VLOOKUP($E118,'D-1 Off Site Habitat Baseline'!$D$1:$O$258,9,FALSE)),"",(VLOOKUP($E118,'D-1 Off Site Habitat Baseline'!$D$1:$O$258,9,FALSE))))</f>
        <v/>
      </c>
      <c r="L118" s="520" t="str">
        <f>IF(E118="","",IF(ISNA(VLOOKUP($E118,'D-1 Off Site Habitat Baseline'!$D$1:$O$258,11,FALSE)),"",(VLOOKUP($E118,'D-1 Off Site Habitat Baseline'!$D$1:$O$258,11,FALSE))))</f>
        <v/>
      </c>
      <c r="M118" s="520" t="str">
        <f>IF(E118="","",IF(ISNA(VLOOKUP($E118,'D-1 Off Site Habitat Baseline'!$D$1:$O$258,12,FALSE)),"",(VLOOKUP($E118,'D-1 Off Site Habitat Baseline'!$D$1:$O$258,12,FALSE))))</f>
        <v/>
      </c>
      <c r="N118" s="520" t="str">
        <f>IF(E118="","",IF(ISNA(VLOOKUP($E118,'D-1 Off Site Habitat Baseline'!$D$1:$X$258,14,FALSE)),"",(VLOOKUP($E118,'D-1 Off Site Habitat Baseline'!$D$1:$X$258,14,FALSE))))</f>
        <v/>
      </c>
      <c r="O118" s="524" t="str">
        <f>IF(E118="","",IF(ISNA(VLOOKUP($E118,'D-1 Off Site Habitat Baseline'!$D$1:$X$258,13,FALSE)),"",(VLOOKUP($E118,'D-1 Off Site Habitat Baseline'!$D$1:$X$258,13,FALSE))))</f>
        <v/>
      </c>
      <c r="P118" s="232" t="str">
        <f>IFERROR(INDEX('G-1 All Habitats'!$AG$3:$AG$15,MATCH(Q118,'G-1 All Habitats'!$AF$3:$AF$15,0)),"")</f>
        <v/>
      </c>
      <c r="Q118" s="228" t="str">
        <f t="shared" si="23"/>
        <v/>
      </c>
      <c r="R118" s="229" t="str">
        <f t="shared" si="24"/>
        <v/>
      </c>
      <c r="S118" s="233" t="str">
        <f>IFERROR(INDEX('G-1 All Habitats'!$B$3:$B$129,MATCH(R118,'G-1 All Habitats'!$A$3:$A$129,0)),"")</f>
        <v/>
      </c>
      <c r="T118" s="507" t="str">
        <f t="shared" si="16"/>
        <v/>
      </c>
      <c r="U118" s="524" t="str">
        <f t="shared" si="17"/>
        <v/>
      </c>
      <c r="V118" s="523" t="str">
        <f t="shared" si="14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203"/>
      <c r="Z118" s="524" t="str">
        <f>IFERROR(INDEX('G-8 Condition Look up'!$A$3:$H$130,MATCH(S118,'G-8 Condition Look up'!$A$3:$A$130,0),MATCH(Y118,'G-8 Condition Look up'!$A$3:$H$3,0)),"")</f>
        <v/>
      </c>
      <c r="AA118" s="145"/>
      <c r="AB118" s="54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7" t="str">
        <f t="shared" si="15"/>
        <v/>
      </c>
      <c r="AE118" s="203"/>
      <c r="AF118" s="203"/>
      <c r="AG118" s="520" t="str">
        <f t="shared" si="18"/>
        <v/>
      </c>
      <c r="AH118" s="544" t="str">
        <f t="shared" si="19"/>
        <v/>
      </c>
      <c r="AI118" s="525" t="str">
        <f>IF(AH118="Check Data ⚠","Check Data ⚠",IFERROR(VLOOKUP(AH118,'G-4 Temporal multipliers'!$A$4:$C$36,3,FALSE),""))</f>
        <v/>
      </c>
      <c r="AJ118" s="537" t="str">
        <f>IF(S118="","",VLOOKUP(S118,'G-3 Multipliers'!$A$2:$E$129,4,FALSE))</f>
        <v/>
      </c>
      <c r="AK118" s="520" t="str">
        <f t="shared" si="20"/>
        <v/>
      </c>
      <c r="AL118" s="520" t="str">
        <f t="shared" si="21"/>
        <v/>
      </c>
      <c r="AM118" s="524" t="str">
        <f>IFERROR(IF(F118="","",IF(AH118="Check Data ⚠","Check Data ⚠",VLOOKUP(AL118, 'G-3 Multipliers'!$P$2:$Q$6,2,FALSE))),"")</f>
        <v/>
      </c>
      <c r="AN118" s="197"/>
      <c r="AO118" s="540" t="str">
        <f>IF(AN118="","",IF(VLOOKUP(AN118,'G-3 Multipliers'!$S$3:$T$9,2,FALSE)=0,"Spatial Data Missing ⚠",VLOOKUP(AN118,'G-3 Multipliers'!$S$3:$T$9,2,FALSE)))</f>
        <v/>
      </c>
      <c r="AP118" s="513" t="str">
        <f t="shared" si="22"/>
        <v/>
      </c>
      <c r="AQ118" s="231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7" t="str">
        <f>'D-1 Off Site Habitat Baseline'!AL118</f>
        <v/>
      </c>
      <c r="F119" s="520" t="str">
        <f>IF(E119="","",IF(ISNA(VLOOKUP($E119,'D-1 Off Site Habitat Baseline'!$D$1:$O$258,4,FALSE)),"",(VLOOKUP($E119,'D-1 Off Site Habitat Baseline'!$D$1:$O$258,4,FALSE))))</f>
        <v/>
      </c>
      <c r="G119" s="520" t="str">
        <f>IF(E119="","",IF(ISNA(VLOOKUP($E119,'D-1 Off Site Habitat Baseline'!$D$1:$O$258,5,FALSE)),"",(VLOOKUP($E119,'D-1 Off Site Habitat Baseline'!$D$1:$O$258,5,FALSE))))</f>
        <v/>
      </c>
      <c r="H119" s="520" t="str">
        <f>IF(E119="","",IF(ISNA(VLOOKUP($E119,'D-1 Off Site Habitat Baseline'!$D$1:$O$258,6,FALSE)),"",(VLOOKUP($E119,'D-1 Off Site Habitat Baseline'!$D$1:$O$258,6,FALSE))))</f>
        <v/>
      </c>
      <c r="I119" s="520" t="str">
        <f>IF(E119="","",IF(ISNA(VLOOKUP($E119,'D-1 Off Site Habitat Baseline'!$D$1:$O$258,7,FALSE)),"",(VLOOKUP($E119,'D-1 Off Site Habitat Baseline'!$D$1:$O$258,7,FALSE))))</f>
        <v/>
      </c>
      <c r="J119" s="520" t="str">
        <f>IF(E119="","",IF(ISNA(VLOOKUP($E119,'D-1 Off Site Habitat Baseline'!$D$1:$O$258,8,FALSE)),"",(VLOOKUP($E119,'D-1 Off Site Habitat Baseline'!$D$1:$O$258,8,FALSE))))</f>
        <v/>
      </c>
      <c r="K119" s="520" t="str">
        <f>IF(E119="","",IF(ISNA(VLOOKUP($E119,'D-1 Off Site Habitat Baseline'!$D$1:$O$258,9,FALSE)),"",(VLOOKUP($E119,'D-1 Off Site Habitat Baseline'!$D$1:$O$258,9,FALSE))))</f>
        <v/>
      </c>
      <c r="L119" s="520" t="str">
        <f>IF(E119="","",IF(ISNA(VLOOKUP($E119,'D-1 Off Site Habitat Baseline'!$D$1:$O$258,11,FALSE)),"",(VLOOKUP($E119,'D-1 Off Site Habitat Baseline'!$D$1:$O$258,11,FALSE))))</f>
        <v/>
      </c>
      <c r="M119" s="520" t="str">
        <f>IF(E119="","",IF(ISNA(VLOOKUP($E119,'D-1 Off Site Habitat Baseline'!$D$1:$O$258,12,FALSE)),"",(VLOOKUP($E119,'D-1 Off Site Habitat Baseline'!$D$1:$O$258,12,FALSE))))</f>
        <v/>
      </c>
      <c r="N119" s="520" t="str">
        <f>IF(E119="","",IF(ISNA(VLOOKUP($E119,'D-1 Off Site Habitat Baseline'!$D$1:$X$258,14,FALSE)),"",(VLOOKUP($E119,'D-1 Off Site Habitat Baseline'!$D$1:$X$258,14,FALSE))))</f>
        <v/>
      </c>
      <c r="O119" s="524" t="str">
        <f>IF(E119="","",IF(ISNA(VLOOKUP($E119,'D-1 Off Site Habitat Baseline'!$D$1:$X$258,13,FALSE)),"",(VLOOKUP($E119,'D-1 Off Site Habitat Baseline'!$D$1:$X$258,13,FALSE))))</f>
        <v/>
      </c>
      <c r="P119" s="232" t="str">
        <f>IFERROR(INDEX('G-1 All Habitats'!$AG$3:$AG$15,MATCH(Q119,'G-1 All Habitats'!$AF$3:$AF$15,0)),"")</f>
        <v/>
      </c>
      <c r="Q119" s="228" t="str">
        <f t="shared" si="23"/>
        <v/>
      </c>
      <c r="R119" s="229" t="str">
        <f t="shared" si="24"/>
        <v/>
      </c>
      <c r="S119" s="233" t="str">
        <f>IFERROR(INDEX('G-1 All Habitats'!$B$3:$B$129,MATCH(R119,'G-1 All Habitats'!$A$3:$A$129,0)),"")</f>
        <v/>
      </c>
      <c r="T119" s="507" t="str">
        <f t="shared" si="16"/>
        <v/>
      </c>
      <c r="U119" s="524" t="str">
        <f t="shared" si="17"/>
        <v/>
      </c>
      <c r="V119" s="523" t="str">
        <f t="shared" si="14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203"/>
      <c r="Z119" s="524" t="str">
        <f>IFERROR(INDEX('G-8 Condition Look up'!$A$3:$H$130,MATCH(S119,'G-8 Condition Look up'!$A$3:$A$130,0),MATCH(Y119,'G-8 Condition Look up'!$A$3:$H$3,0)),"")</f>
        <v/>
      </c>
      <c r="AA119" s="145"/>
      <c r="AB119" s="54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7" t="str">
        <f t="shared" si="15"/>
        <v/>
      </c>
      <c r="AE119" s="203"/>
      <c r="AF119" s="203"/>
      <c r="AG119" s="520" t="str">
        <f t="shared" si="18"/>
        <v/>
      </c>
      <c r="AH119" s="544" t="str">
        <f t="shared" si="19"/>
        <v/>
      </c>
      <c r="AI119" s="525" t="str">
        <f>IF(AH119="Check Data ⚠","Check Data ⚠",IFERROR(VLOOKUP(AH119,'G-4 Temporal multipliers'!$A$4:$C$36,3,FALSE),""))</f>
        <v/>
      </c>
      <c r="AJ119" s="537" t="str">
        <f>IF(S119="","",VLOOKUP(S119,'G-3 Multipliers'!$A$2:$E$129,4,FALSE))</f>
        <v/>
      </c>
      <c r="AK119" s="520" t="str">
        <f t="shared" si="20"/>
        <v/>
      </c>
      <c r="AL119" s="520" t="str">
        <f t="shared" si="21"/>
        <v/>
      </c>
      <c r="AM119" s="524" t="str">
        <f>IFERROR(IF(F119="","",IF(AH119="Check Data ⚠","Check Data ⚠",VLOOKUP(AL119, 'G-3 Multipliers'!$P$2:$Q$6,2,FALSE))),"")</f>
        <v/>
      </c>
      <c r="AN119" s="197"/>
      <c r="AO119" s="540" t="str">
        <f>IF(AN119="","",IF(VLOOKUP(AN119,'G-3 Multipliers'!$S$3:$T$9,2,FALSE)=0,"Spatial Data Missing ⚠",VLOOKUP(AN119,'G-3 Multipliers'!$S$3:$T$9,2,FALSE)))</f>
        <v/>
      </c>
      <c r="AP119" s="513" t="str">
        <f t="shared" si="22"/>
        <v/>
      </c>
      <c r="AQ119" s="231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7" t="str">
        <f>'D-1 Off Site Habitat Baseline'!AL119</f>
        <v/>
      </c>
      <c r="F120" s="520" t="str">
        <f>IF(E120="","",IF(ISNA(VLOOKUP($E120,'D-1 Off Site Habitat Baseline'!$D$1:$O$258,4,FALSE)),"",(VLOOKUP($E120,'D-1 Off Site Habitat Baseline'!$D$1:$O$258,4,FALSE))))</f>
        <v/>
      </c>
      <c r="G120" s="520" t="str">
        <f>IF(E120="","",IF(ISNA(VLOOKUP($E120,'D-1 Off Site Habitat Baseline'!$D$1:$O$258,5,FALSE)),"",(VLOOKUP($E120,'D-1 Off Site Habitat Baseline'!$D$1:$O$258,5,FALSE))))</f>
        <v/>
      </c>
      <c r="H120" s="520" t="str">
        <f>IF(E120="","",IF(ISNA(VLOOKUP($E120,'D-1 Off Site Habitat Baseline'!$D$1:$O$258,6,FALSE)),"",(VLOOKUP($E120,'D-1 Off Site Habitat Baseline'!$D$1:$O$258,6,FALSE))))</f>
        <v/>
      </c>
      <c r="I120" s="520" t="str">
        <f>IF(E120="","",IF(ISNA(VLOOKUP($E120,'D-1 Off Site Habitat Baseline'!$D$1:$O$258,7,FALSE)),"",(VLOOKUP($E120,'D-1 Off Site Habitat Baseline'!$D$1:$O$258,7,FALSE))))</f>
        <v/>
      </c>
      <c r="J120" s="520" t="str">
        <f>IF(E120="","",IF(ISNA(VLOOKUP($E120,'D-1 Off Site Habitat Baseline'!$D$1:$O$258,8,FALSE)),"",(VLOOKUP($E120,'D-1 Off Site Habitat Baseline'!$D$1:$O$258,8,FALSE))))</f>
        <v/>
      </c>
      <c r="K120" s="520" t="str">
        <f>IF(E120="","",IF(ISNA(VLOOKUP($E120,'D-1 Off Site Habitat Baseline'!$D$1:$O$258,9,FALSE)),"",(VLOOKUP($E120,'D-1 Off Site Habitat Baseline'!$D$1:$O$258,9,FALSE))))</f>
        <v/>
      </c>
      <c r="L120" s="520" t="str">
        <f>IF(E120="","",IF(ISNA(VLOOKUP($E120,'D-1 Off Site Habitat Baseline'!$D$1:$O$258,11,FALSE)),"",(VLOOKUP($E120,'D-1 Off Site Habitat Baseline'!$D$1:$O$258,11,FALSE))))</f>
        <v/>
      </c>
      <c r="M120" s="520" t="str">
        <f>IF(E120="","",IF(ISNA(VLOOKUP($E120,'D-1 Off Site Habitat Baseline'!$D$1:$O$258,12,FALSE)),"",(VLOOKUP($E120,'D-1 Off Site Habitat Baseline'!$D$1:$O$258,12,FALSE))))</f>
        <v/>
      </c>
      <c r="N120" s="520" t="str">
        <f>IF(E120="","",IF(ISNA(VLOOKUP($E120,'D-1 Off Site Habitat Baseline'!$D$1:$X$258,14,FALSE)),"",(VLOOKUP($E120,'D-1 Off Site Habitat Baseline'!$D$1:$X$258,14,FALSE))))</f>
        <v/>
      </c>
      <c r="O120" s="524" t="str">
        <f>IF(E120="","",IF(ISNA(VLOOKUP($E120,'D-1 Off Site Habitat Baseline'!$D$1:$X$258,13,FALSE)),"",(VLOOKUP($E120,'D-1 Off Site Habitat Baseline'!$D$1:$X$258,13,FALSE))))</f>
        <v/>
      </c>
      <c r="P120" s="232" t="str">
        <f>IFERROR(INDEX('G-1 All Habitats'!$AG$3:$AG$15,MATCH(Q120,'G-1 All Habitats'!$AF$3:$AF$15,0)),"")</f>
        <v/>
      </c>
      <c r="Q120" s="228" t="str">
        <f t="shared" si="23"/>
        <v/>
      </c>
      <c r="R120" s="229" t="str">
        <f t="shared" si="24"/>
        <v/>
      </c>
      <c r="S120" s="233" t="str">
        <f>IFERROR(INDEX('G-1 All Habitats'!$B$3:$B$129,MATCH(R120,'G-1 All Habitats'!$A$3:$A$129,0)),"")</f>
        <v/>
      </c>
      <c r="T120" s="507" t="str">
        <f t="shared" si="16"/>
        <v/>
      </c>
      <c r="U120" s="524" t="str">
        <f t="shared" si="17"/>
        <v/>
      </c>
      <c r="V120" s="523" t="str">
        <f t="shared" si="14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203"/>
      <c r="Z120" s="524" t="str">
        <f>IFERROR(INDEX('G-8 Condition Look up'!$A$3:$H$130,MATCH(S120,'G-8 Condition Look up'!$A$3:$A$130,0),MATCH(Y120,'G-8 Condition Look up'!$A$3:$H$3,0)),"")</f>
        <v/>
      </c>
      <c r="AA120" s="145"/>
      <c r="AB120" s="54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7" t="str">
        <f t="shared" si="15"/>
        <v/>
      </c>
      <c r="AE120" s="203"/>
      <c r="AF120" s="203"/>
      <c r="AG120" s="520" t="str">
        <f t="shared" si="18"/>
        <v/>
      </c>
      <c r="AH120" s="544" t="str">
        <f t="shared" si="19"/>
        <v/>
      </c>
      <c r="AI120" s="525" t="str">
        <f>IF(AH120="Check Data ⚠","Check Data ⚠",IFERROR(VLOOKUP(AH120,'G-4 Temporal multipliers'!$A$4:$C$36,3,FALSE),""))</f>
        <v/>
      </c>
      <c r="AJ120" s="537" t="str">
        <f>IF(S120="","",VLOOKUP(S120,'G-3 Multipliers'!$A$2:$E$129,4,FALSE))</f>
        <v/>
      </c>
      <c r="AK120" s="520" t="str">
        <f t="shared" si="20"/>
        <v/>
      </c>
      <c r="AL120" s="520" t="str">
        <f t="shared" si="21"/>
        <v/>
      </c>
      <c r="AM120" s="524" t="str">
        <f>IFERROR(IF(F120="","",IF(AH120="Check Data ⚠","Check Data ⚠",VLOOKUP(AL120, 'G-3 Multipliers'!$P$2:$Q$6,2,FALSE))),"")</f>
        <v/>
      </c>
      <c r="AN120" s="197"/>
      <c r="AO120" s="540" t="str">
        <f>IF(AN120="","",IF(VLOOKUP(AN120,'G-3 Multipliers'!$S$3:$T$9,2,FALSE)=0,"Spatial Data Missing ⚠",VLOOKUP(AN120,'G-3 Multipliers'!$S$3:$T$9,2,FALSE)))</f>
        <v/>
      </c>
      <c r="AP120" s="513" t="str">
        <f t="shared" si="22"/>
        <v/>
      </c>
      <c r="AQ120" s="231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7" t="str">
        <f>'D-1 Off Site Habitat Baseline'!AL120</f>
        <v/>
      </c>
      <c r="F121" s="520" t="str">
        <f>IF(E121="","",IF(ISNA(VLOOKUP($E121,'D-1 Off Site Habitat Baseline'!$D$1:$O$258,4,FALSE)),"",(VLOOKUP($E121,'D-1 Off Site Habitat Baseline'!$D$1:$O$258,4,FALSE))))</f>
        <v/>
      </c>
      <c r="G121" s="520" t="str">
        <f>IF(E121="","",IF(ISNA(VLOOKUP($E121,'D-1 Off Site Habitat Baseline'!$D$1:$O$258,5,FALSE)),"",(VLOOKUP($E121,'D-1 Off Site Habitat Baseline'!$D$1:$O$258,5,FALSE))))</f>
        <v/>
      </c>
      <c r="H121" s="520" t="str">
        <f>IF(E121="","",IF(ISNA(VLOOKUP($E121,'D-1 Off Site Habitat Baseline'!$D$1:$O$258,6,FALSE)),"",(VLOOKUP($E121,'D-1 Off Site Habitat Baseline'!$D$1:$O$258,6,FALSE))))</f>
        <v/>
      </c>
      <c r="I121" s="520" t="str">
        <f>IF(E121="","",IF(ISNA(VLOOKUP($E121,'D-1 Off Site Habitat Baseline'!$D$1:$O$258,7,FALSE)),"",(VLOOKUP($E121,'D-1 Off Site Habitat Baseline'!$D$1:$O$258,7,FALSE))))</f>
        <v/>
      </c>
      <c r="J121" s="520" t="str">
        <f>IF(E121="","",IF(ISNA(VLOOKUP($E121,'D-1 Off Site Habitat Baseline'!$D$1:$O$258,8,FALSE)),"",(VLOOKUP($E121,'D-1 Off Site Habitat Baseline'!$D$1:$O$258,8,FALSE))))</f>
        <v/>
      </c>
      <c r="K121" s="520" t="str">
        <f>IF(E121="","",IF(ISNA(VLOOKUP($E121,'D-1 Off Site Habitat Baseline'!$D$1:$O$258,9,FALSE)),"",(VLOOKUP($E121,'D-1 Off Site Habitat Baseline'!$D$1:$O$258,9,FALSE))))</f>
        <v/>
      </c>
      <c r="L121" s="520" t="str">
        <f>IF(E121="","",IF(ISNA(VLOOKUP($E121,'D-1 Off Site Habitat Baseline'!$D$1:$O$258,11,FALSE)),"",(VLOOKUP($E121,'D-1 Off Site Habitat Baseline'!$D$1:$O$258,11,FALSE))))</f>
        <v/>
      </c>
      <c r="M121" s="520" t="str">
        <f>IF(E121="","",IF(ISNA(VLOOKUP($E121,'D-1 Off Site Habitat Baseline'!$D$1:$O$258,12,FALSE)),"",(VLOOKUP($E121,'D-1 Off Site Habitat Baseline'!$D$1:$O$258,12,FALSE))))</f>
        <v/>
      </c>
      <c r="N121" s="520" t="str">
        <f>IF(E121="","",IF(ISNA(VLOOKUP($E121,'D-1 Off Site Habitat Baseline'!$D$1:$X$258,14,FALSE)),"",(VLOOKUP($E121,'D-1 Off Site Habitat Baseline'!$D$1:$X$258,14,FALSE))))</f>
        <v/>
      </c>
      <c r="O121" s="524" t="str">
        <f>IF(E121="","",IF(ISNA(VLOOKUP($E121,'D-1 Off Site Habitat Baseline'!$D$1:$X$258,13,FALSE)),"",(VLOOKUP($E121,'D-1 Off Site Habitat Baseline'!$D$1:$X$258,13,FALSE))))</f>
        <v/>
      </c>
      <c r="P121" s="232" t="str">
        <f>IFERROR(INDEX('G-1 All Habitats'!$AG$3:$AG$15,MATCH(Q121,'G-1 All Habitats'!$AF$3:$AF$15,0)),"")</f>
        <v/>
      </c>
      <c r="Q121" s="228" t="str">
        <f t="shared" si="23"/>
        <v/>
      </c>
      <c r="R121" s="229" t="str">
        <f t="shared" si="24"/>
        <v/>
      </c>
      <c r="S121" s="233" t="str">
        <f>IFERROR(INDEX('G-1 All Habitats'!$B$3:$B$129,MATCH(R121,'G-1 All Habitats'!$A$3:$A$129,0)),"")</f>
        <v/>
      </c>
      <c r="T121" s="507" t="str">
        <f t="shared" si="16"/>
        <v/>
      </c>
      <c r="U121" s="524" t="str">
        <f t="shared" si="17"/>
        <v/>
      </c>
      <c r="V121" s="523" t="str">
        <f t="shared" si="14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203"/>
      <c r="Z121" s="524" t="str">
        <f>IFERROR(INDEX('G-8 Condition Look up'!$A$3:$H$130,MATCH(S121,'G-8 Condition Look up'!$A$3:$A$130,0),MATCH(Y121,'G-8 Condition Look up'!$A$3:$H$3,0)),"")</f>
        <v/>
      </c>
      <c r="AA121" s="145"/>
      <c r="AB121" s="54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7" t="str">
        <f t="shared" si="15"/>
        <v/>
      </c>
      <c r="AE121" s="203"/>
      <c r="AF121" s="203"/>
      <c r="AG121" s="520" t="str">
        <f t="shared" si="18"/>
        <v/>
      </c>
      <c r="AH121" s="544" t="str">
        <f t="shared" si="19"/>
        <v/>
      </c>
      <c r="AI121" s="525" t="str">
        <f>IF(AH121="Check Data ⚠","Check Data ⚠",IFERROR(VLOOKUP(AH121,'G-4 Temporal multipliers'!$A$4:$C$36,3,FALSE),""))</f>
        <v/>
      </c>
      <c r="AJ121" s="537" t="str">
        <f>IF(S121="","",VLOOKUP(S121,'G-3 Multipliers'!$A$2:$E$129,4,FALSE))</f>
        <v/>
      </c>
      <c r="AK121" s="520" t="str">
        <f t="shared" si="20"/>
        <v/>
      </c>
      <c r="AL121" s="520" t="str">
        <f t="shared" si="21"/>
        <v/>
      </c>
      <c r="AM121" s="524" t="str">
        <f>IFERROR(IF(F121="","",IF(AH121="Check Data ⚠","Check Data ⚠",VLOOKUP(AL121, 'G-3 Multipliers'!$P$2:$Q$6,2,FALSE))),"")</f>
        <v/>
      </c>
      <c r="AN121" s="197"/>
      <c r="AO121" s="540" t="str">
        <f>IF(AN121="","",IF(VLOOKUP(AN121,'G-3 Multipliers'!$S$3:$T$9,2,FALSE)=0,"Spatial Data Missing ⚠",VLOOKUP(AN121,'G-3 Multipliers'!$S$3:$T$9,2,FALSE)))</f>
        <v/>
      </c>
      <c r="AP121" s="513" t="str">
        <f t="shared" si="22"/>
        <v/>
      </c>
      <c r="AQ121" s="231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7" t="str">
        <f>'D-1 Off Site Habitat Baseline'!AL121</f>
        <v/>
      </c>
      <c r="F122" s="520" t="str">
        <f>IF(E122="","",IF(ISNA(VLOOKUP($E122,'D-1 Off Site Habitat Baseline'!$D$1:$O$258,4,FALSE)),"",(VLOOKUP($E122,'D-1 Off Site Habitat Baseline'!$D$1:$O$258,4,FALSE))))</f>
        <v/>
      </c>
      <c r="G122" s="520" t="str">
        <f>IF(E122="","",IF(ISNA(VLOOKUP($E122,'D-1 Off Site Habitat Baseline'!$D$1:$O$258,5,FALSE)),"",(VLOOKUP($E122,'D-1 Off Site Habitat Baseline'!$D$1:$O$258,5,FALSE))))</f>
        <v/>
      </c>
      <c r="H122" s="520" t="str">
        <f>IF(E122="","",IF(ISNA(VLOOKUP($E122,'D-1 Off Site Habitat Baseline'!$D$1:$O$258,6,FALSE)),"",(VLOOKUP($E122,'D-1 Off Site Habitat Baseline'!$D$1:$O$258,6,FALSE))))</f>
        <v/>
      </c>
      <c r="I122" s="520" t="str">
        <f>IF(E122="","",IF(ISNA(VLOOKUP($E122,'D-1 Off Site Habitat Baseline'!$D$1:$O$258,7,FALSE)),"",(VLOOKUP($E122,'D-1 Off Site Habitat Baseline'!$D$1:$O$258,7,FALSE))))</f>
        <v/>
      </c>
      <c r="J122" s="520" t="str">
        <f>IF(E122="","",IF(ISNA(VLOOKUP($E122,'D-1 Off Site Habitat Baseline'!$D$1:$O$258,8,FALSE)),"",(VLOOKUP($E122,'D-1 Off Site Habitat Baseline'!$D$1:$O$258,8,FALSE))))</f>
        <v/>
      </c>
      <c r="K122" s="520" t="str">
        <f>IF(E122="","",IF(ISNA(VLOOKUP($E122,'D-1 Off Site Habitat Baseline'!$D$1:$O$258,9,FALSE)),"",(VLOOKUP($E122,'D-1 Off Site Habitat Baseline'!$D$1:$O$258,9,FALSE))))</f>
        <v/>
      </c>
      <c r="L122" s="520" t="str">
        <f>IF(E122="","",IF(ISNA(VLOOKUP($E122,'D-1 Off Site Habitat Baseline'!$D$1:$O$258,11,FALSE)),"",(VLOOKUP($E122,'D-1 Off Site Habitat Baseline'!$D$1:$O$258,11,FALSE))))</f>
        <v/>
      </c>
      <c r="M122" s="520" t="str">
        <f>IF(E122="","",IF(ISNA(VLOOKUP($E122,'D-1 Off Site Habitat Baseline'!$D$1:$O$258,12,FALSE)),"",(VLOOKUP($E122,'D-1 Off Site Habitat Baseline'!$D$1:$O$258,12,FALSE))))</f>
        <v/>
      </c>
      <c r="N122" s="520" t="str">
        <f>IF(E122="","",IF(ISNA(VLOOKUP($E122,'D-1 Off Site Habitat Baseline'!$D$1:$X$258,14,FALSE)),"",(VLOOKUP($E122,'D-1 Off Site Habitat Baseline'!$D$1:$X$258,14,FALSE))))</f>
        <v/>
      </c>
      <c r="O122" s="524" t="str">
        <f>IF(E122="","",IF(ISNA(VLOOKUP($E122,'D-1 Off Site Habitat Baseline'!$D$1:$X$258,13,FALSE)),"",(VLOOKUP($E122,'D-1 Off Site Habitat Baseline'!$D$1:$X$258,13,FALSE))))</f>
        <v/>
      </c>
      <c r="P122" s="232" t="str">
        <f>IFERROR(INDEX('G-1 All Habitats'!$AG$3:$AG$15,MATCH(Q122,'G-1 All Habitats'!$AF$3:$AF$15,0)),"")</f>
        <v/>
      </c>
      <c r="Q122" s="228" t="str">
        <f t="shared" si="23"/>
        <v/>
      </c>
      <c r="R122" s="229" t="str">
        <f t="shared" si="24"/>
        <v/>
      </c>
      <c r="S122" s="233" t="str">
        <f>IFERROR(INDEX('G-1 All Habitats'!$B$3:$B$129,MATCH(R122,'G-1 All Habitats'!$A$3:$A$129,0)),"")</f>
        <v/>
      </c>
      <c r="T122" s="507" t="str">
        <f t="shared" si="16"/>
        <v/>
      </c>
      <c r="U122" s="524" t="str">
        <f t="shared" si="17"/>
        <v/>
      </c>
      <c r="V122" s="523" t="str">
        <f t="shared" si="14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203"/>
      <c r="Z122" s="524" t="str">
        <f>IFERROR(INDEX('G-8 Condition Look up'!$A$3:$H$130,MATCH(S122,'G-8 Condition Look up'!$A$3:$A$130,0),MATCH(Y122,'G-8 Condition Look up'!$A$3:$H$3,0)),"")</f>
        <v/>
      </c>
      <c r="AA122" s="145"/>
      <c r="AB122" s="54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7" t="str">
        <f t="shared" si="15"/>
        <v/>
      </c>
      <c r="AE122" s="203"/>
      <c r="AF122" s="203"/>
      <c r="AG122" s="520" t="str">
        <f t="shared" si="18"/>
        <v/>
      </c>
      <c r="AH122" s="544" t="str">
        <f t="shared" si="19"/>
        <v/>
      </c>
      <c r="AI122" s="525" t="str">
        <f>IF(AH122="Check Data ⚠","Check Data ⚠",IFERROR(VLOOKUP(AH122,'G-4 Temporal multipliers'!$A$4:$C$36,3,FALSE),""))</f>
        <v/>
      </c>
      <c r="AJ122" s="537" t="str">
        <f>IF(S122="","",VLOOKUP(S122,'G-3 Multipliers'!$A$2:$E$129,4,FALSE))</f>
        <v/>
      </c>
      <c r="AK122" s="520" t="str">
        <f t="shared" si="20"/>
        <v/>
      </c>
      <c r="AL122" s="520" t="str">
        <f t="shared" si="21"/>
        <v/>
      </c>
      <c r="AM122" s="524" t="str">
        <f>IFERROR(IF(F122="","",IF(AH122="Check Data ⚠","Check Data ⚠",VLOOKUP(AL122, 'G-3 Multipliers'!$P$2:$Q$6,2,FALSE))),"")</f>
        <v/>
      </c>
      <c r="AN122" s="197"/>
      <c r="AO122" s="540" t="str">
        <f>IF(AN122="","",IF(VLOOKUP(AN122,'G-3 Multipliers'!$S$3:$T$9,2,FALSE)=0,"Spatial Data Missing ⚠",VLOOKUP(AN122,'G-3 Multipliers'!$S$3:$T$9,2,FALSE)))</f>
        <v/>
      </c>
      <c r="AP122" s="513" t="str">
        <f t="shared" si="22"/>
        <v/>
      </c>
      <c r="AQ122" s="231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7" t="str">
        <f>'D-1 Off Site Habitat Baseline'!AL122</f>
        <v/>
      </c>
      <c r="F123" s="520" t="str">
        <f>IF(E123="","",IF(ISNA(VLOOKUP($E123,'D-1 Off Site Habitat Baseline'!$D$1:$O$258,4,FALSE)),"",(VLOOKUP($E123,'D-1 Off Site Habitat Baseline'!$D$1:$O$258,4,FALSE))))</f>
        <v/>
      </c>
      <c r="G123" s="520" t="str">
        <f>IF(E123="","",IF(ISNA(VLOOKUP($E123,'D-1 Off Site Habitat Baseline'!$D$1:$O$258,5,FALSE)),"",(VLOOKUP($E123,'D-1 Off Site Habitat Baseline'!$D$1:$O$258,5,FALSE))))</f>
        <v/>
      </c>
      <c r="H123" s="520" t="str">
        <f>IF(E123="","",IF(ISNA(VLOOKUP($E123,'D-1 Off Site Habitat Baseline'!$D$1:$O$258,6,FALSE)),"",(VLOOKUP($E123,'D-1 Off Site Habitat Baseline'!$D$1:$O$258,6,FALSE))))</f>
        <v/>
      </c>
      <c r="I123" s="520" t="str">
        <f>IF(E123="","",IF(ISNA(VLOOKUP($E123,'D-1 Off Site Habitat Baseline'!$D$1:$O$258,7,FALSE)),"",(VLOOKUP($E123,'D-1 Off Site Habitat Baseline'!$D$1:$O$258,7,FALSE))))</f>
        <v/>
      </c>
      <c r="J123" s="520" t="str">
        <f>IF(E123="","",IF(ISNA(VLOOKUP($E123,'D-1 Off Site Habitat Baseline'!$D$1:$O$258,8,FALSE)),"",(VLOOKUP($E123,'D-1 Off Site Habitat Baseline'!$D$1:$O$258,8,FALSE))))</f>
        <v/>
      </c>
      <c r="K123" s="520" t="str">
        <f>IF(E123="","",IF(ISNA(VLOOKUP($E123,'D-1 Off Site Habitat Baseline'!$D$1:$O$258,9,FALSE)),"",(VLOOKUP($E123,'D-1 Off Site Habitat Baseline'!$D$1:$O$258,9,FALSE))))</f>
        <v/>
      </c>
      <c r="L123" s="520" t="str">
        <f>IF(E123="","",IF(ISNA(VLOOKUP($E123,'D-1 Off Site Habitat Baseline'!$D$1:$O$258,11,FALSE)),"",(VLOOKUP($E123,'D-1 Off Site Habitat Baseline'!$D$1:$O$258,11,FALSE))))</f>
        <v/>
      </c>
      <c r="M123" s="520" t="str">
        <f>IF(E123="","",IF(ISNA(VLOOKUP($E123,'D-1 Off Site Habitat Baseline'!$D$1:$O$258,12,FALSE)),"",(VLOOKUP($E123,'D-1 Off Site Habitat Baseline'!$D$1:$O$258,12,FALSE))))</f>
        <v/>
      </c>
      <c r="N123" s="520" t="str">
        <f>IF(E123="","",IF(ISNA(VLOOKUP($E123,'D-1 Off Site Habitat Baseline'!$D$1:$X$258,14,FALSE)),"",(VLOOKUP($E123,'D-1 Off Site Habitat Baseline'!$D$1:$X$258,14,FALSE))))</f>
        <v/>
      </c>
      <c r="O123" s="524" t="str">
        <f>IF(E123="","",IF(ISNA(VLOOKUP($E123,'D-1 Off Site Habitat Baseline'!$D$1:$X$258,13,FALSE)),"",(VLOOKUP($E123,'D-1 Off Site Habitat Baseline'!$D$1:$X$258,13,FALSE))))</f>
        <v/>
      </c>
      <c r="P123" s="232" t="str">
        <f>IFERROR(INDEX('G-1 All Habitats'!$AG$3:$AG$15,MATCH(Q123,'G-1 All Habitats'!$AF$3:$AF$15,0)),"")</f>
        <v/>
      </c>
      <c r="Q123" s="228" t="str">
        <f t="shared" si="23"/>
        <v/>
      </c>
      <c r="R123" s="229" t="str">
        <f t="shared" si="24"/>
        <v/>
      </c>
      <c r="S123" s="233" t="str">
        <f>IFERROR(INDEX('G-1 All Habitats'!$B$3:$B$129,MATCH(R123,'G-1 All Habitats'!$A$3:$A$129,0)),"")</f>
        <v/>
      </c>
      <c r="T123" s="507" t="str">
        <f t="shared" si="16"/>
        <v/>
      </c>
      <c r="U123" s="524" t="str">
        <f t="shared" si="17"/>
        <v/>
      </c>
      <c r="V123" s="523" t="str">
        <f t="shared" si="14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203"/>
      <c r="Z123" s="524" t="str">
        <f>IFERROR(INDEX('G-8 Condition Look up'!$A$3:$H$130,MATCH(S123,'G-8 Condition Look up'!$A$3:$A$130,0),MATCH(Y123,'G-8 Condition Look up'!$A$3:$H$3,0)),"")</f>
        <v/>
      </c>
      <c r="AA123" s="145"/>
      <c r="AB123" s="54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7" t="str">
        <f t="shared" si="15"/>
        <v/>
      </c>
      <c r="AE123" s="203"/>
      <c r="AF123" s="203"/>
      <c r="AG123" s="520" t="str">
        <f t="shared" si="18"/>
        <v/>
      </c>
      <c r="AH123" s="544" t="str">
        <f t="shared" si="19"/>
        <v/>
      </c>
      <c r="AI123" s="525" t="str">
        <f>IF(AH123="Check Data ⚠","Check Data ⚠",IFERROR(VLOOKUP(AH123,'G-4 Temporal multipliers'!$A$4:$C$36,3,FALSE),""))</f>
        <v/>
      </c>
      <c r="AJ123" s="537" t="str">
        <f>IF(S123="","",VLOOKUP(S123,'G-3 Multipliers'!$A$2:$E$129,4,FALSE))</f>
        <v/>
      </c>
      <c r="AK123" s="520" t="str">
        <f t="shared" si="20"/>
        <v/>
      </c>
      <c r="AL123" s="520" t="str">
        <f t="shared" si="21"/>
        <v/>
      </c>
      <c r="AM123" s="524" t="str">
        <f>IFERROR(IF(F123="","",IF(AH123="Check Data ⚠","Check Data ⚠",VLOOKUP(AL123, 'G-3 Multipliers'!$P$2:$Q$6,2,FALSE))),"")</f>
        <v/>
      </c>
      <c r="AN123" s="197"/>
      <c r="AO123" s="540" t="str">
        <f>IF(AN123="","",IF(VLOOKUP(AN123,'G-3 Multipliers'!$S$3:$T$9,2,FALSE)=0,"Spatial Data Missing ⚠",VLOOKUP(AN123,'G-3 Multipliers'!$S$3:$T$9,2,FALSE)))</f>
        <v/>
      </c>
      <c r="AP123" s="513" t="str">
        <f t="shared" si="22"/>
        <v/>
      </c>
      <c r="AQ123" s="231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7" t="str">
        <f>'D-1 Off Site Habitat Baseline'!AL123</f>
        <v/>
      </c>
      <c r="F124" s="520" t="str">
        <f>IF(E124="","",IF(ISNA(VLOOKUP($E124,'D-1 Off Site Habitat Baseline'!$D$1:$O$258,4,FALSE)),"",(VLOOKUP($E124,'D-1 Off Site Habitat Baseline'!$D$1:$O$258,4,FALSE))))</f>
        <v/>
      </c>
      <c r="G124" s="520" t="str">
        <f>IF(E124="","",IF(ISNA(VLOOKUP($E124,'D-1 Off Site Habitat Baseline'!$D$1:$O$258,5,FALSE)),"",(VLOOKUP($E124,'D-1 Off Site Habitat Baseline'!$D$1:$O$258,5,FALSE))))</f>
        <v/>
      </c>
      <c r="H124" s="520" t="str">
        <f>IF(E124="","",IF(ISNA(VLOOKUP($E124,'D-1 Off Site Habitat Baseline'!$D$1:$O$258,6,FALSE)),"",(VLOOKUP($E124,'D-1 Off Site Habitat Baseline'!$D$1:$O$258,6,FALSE))))</f>
        <v/>
      </c>
      <c r="I124" s="520" t="str">
        <f>IF(E124="","",IF(ISNA(VLOOKUP($E124,'D-1 Off Site Habitat Baseline'!$D$1:$O$258,7,FALSE)),"",(VLOOKUP($E124,'D-1 Off Site Habitat Baseline'!$D$1:$O$258,7,FALSE))))</f>
        <v/>
      </c>
      <c r="J124" s="520" t="str">
        <f>IF(E124="","",IF(ISNA(VLOOKUP($E124,'D-1 Off Site Habitat Baseline'!$D$1:$O$258,8,FALSE)),"",(VLOOKUP($E124,'D-1 Off Site Habitat Baseline'!$D$1:$O$258,8,FALSE))))</f>
        <v/>
      </c>
      <c r="K124" s="520" t="str">
        <f>IF(E124="","",IF(ISNA(VLOOKUP($E124,'D-1 Off Site Habitat Baseline'!$D$1:$O$258,9,FALSE)),"",(VLOOKUP($E124,'D-1 Off Site Habitat Baseline'!$D$1:$O$258,9,FALSE))))</f>
        <v/>
      </c>
      <c r="L124" s="520" t="str">
        <f>IF(E124="","",IF(ISNA(VLOOKUP($E124,'D-1 Off Site Habitat Baseline'!$D$1:$O$258,11,FALSE)),"",(VLOOKUP($E124,'D-1 Off Site Habitat Baseline'!$D$1:$O$258,11,FALSE))))</f>
        <v/>
      </c>
      <c r="M124" s="520" t="str">
        <f>IF(E124="","",IF(ISNA(VLOOKUP($E124,'D-1 Off Site Habitat Baseline'!$D$1:$O$258,12,FALSE)),"",(VLOOKUP($E124,'D-1 Off Site Habitat Baseline'!$D$1:$O$258,12,FALSE))))</f>
        <v/>
      </c>
      <c r="N124" s="520" t="str">
        <f>IF(E124="","",IF(ISNA(VLOOKUP($E124,'D-1 Off Site Habitat Baseline'!$D$1:$X$258,14,FALSE)),"",(VLOOKUP($E124,'D-1 Off Site Habitat Baseline'!$D$1:$X$258,14,FALSE))))</f>
        <v/>
      </c>
      <c r="O124" s="524" t="str">
        <f>IF(E124="","",IF(ISNA(VLOOKUP($E124,'D-1 Off Site Habitat Baseline'!$D$1:$X$258,13,FALSE)),"",(VLOOKUP($E124,'D-1 Off Site Habitat Baseline'!$D$1:$X$258,13,FALSE))))</f>
        <v/>
      </c>
      <c r="P124" s="232" t="str">
        <f>IFERROR(INDEX('G-1 All Habitats'!$AG$3:$AG$15,MATCH(Q124,'G-1 All Habitats'!$AF$3:$AF$15,0)),"")</f>
        <v/>
      </c>
      <c r="Q124" s="228" t="str">
        <f t="shared" si="23"/>
        <v/>
      </c>
      <c r="R124" s="229" t="str">
        <f t="shared" si="24"/>
        <v/>
      </c>
      <c r="S124" s="233" t="str">
        <f>IFERROR(INDEX('G-1 All Habitats'!$B$3:$B$129,MATCH(R124,'G-1 All Habitats'!$A$3:$A$129,0)),"")</f>
        <v/>
      </c>
      <c r="T124" s="507" t="str">
        <f t="shared" si="16"/>
        <v/>
      </c>
      <c r="U124" s="524" t="str">
        <f t="shared" si="17"/>
        <v/>
      </c>
      <c r="V124" s="523" t="str">
        <f t="shared" si="14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203"/>
      <c r="Z124" s="524" t="str">
        <f>IFERROR(INDEX('G-8 Condition Look up'!$A$3:$H$130,MATCH(S124,'G-8 Condition Look up'!$A$3:$A$130,0),MATCH(Y124,'G-8 Condition Look up'!$A$3:$H$3,0)),"")</f>
        <v/>
      </c>
      <c r="AA124" s="145"/>
      <c r="AB124" s="54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7" t="str">
        <f t="shared" si="15"/>
        <v/>
      </c>
      <c r="AE124" s="203"/>
      <c r="AF124" s="203"/>
      <c r="AG124" s="520" t="str">
        <f t="shared" si="18"/>
        <v/>
      </c>
      <c r="AH124" s="544" t="str">
        <f t="shared" si="19"/>
        <v/>
      </c>
      <c r="AI124" s="525" t="str">
        <f>IF(AH124="Check Data ⚠","Check Data ⚠",IFERROR(VLOOKUP(AH124,'G-4 Temporal multipliers'!$A$4:$C$36,3,FALSE),""))</f>
        <v/>
      </c>
      <c r="AJ124" s="537" t="str">
        <f>IF(S124="","",VLOOKUP(S124,'G-3 Multipliers'!$A$2:$E$129,4,FALSE))</f>
        <v/>
      </c>
      <c r="AK124" s="520" t="str">
        <f t="shared" si="20"/>
        <v/>
      </c>
      <c r="AL124" s="520" t="str">
        <f t="shared" si="21"/>
        <v/>
      </c>
      <c r="AM124" s="524" t="str">
        <f>IFERROR(IF(F124="","",IF(AH124="Check Data ⚠","Check Data ⚠",VLOOKUP(AL124, 'G-3 Multipliers'!$P$2:$Q$6,2,FALSE))),"")</f>
        <v/>
      </c>
      <c r="AN124" s="197"/>
      <c r="AO124" s="540" t="str">
        <f>IF(AN124="","",IF(VLOOKUP(AN124,'G-3 Multipliers'!$S$3:$T$9,2,FALSE)=0,"Spatial Data Missing ⚠",VLOOKUP(AN124,'G-3 Multipliers'!$S$3:$T$9,2,FALSE)))</f>
        <v/>
      </c>
      <c r="AP124" s="513" t="str">
        <f t="shared" si="22"/>
        <v/>
      </c>
      <c r="AQ124" s="231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7" t="str">
        <f>'D-1 Off Site Habitat Baseline'!AL124</f>
        <v/>
      </c>
      <c r="F125" s="520" t="str">
        <f>IF(E125="","",IF(ISNA(VLOOKUP($E125,'D-1 Off Site Habitat Baseline'!$D$1:$O$258,4,FALSE)),"",(VLOOKUP($E125,'D-1 Off Site Habitat Baseline'!$D$1:$O$258,4,FALSE))))</f>
        <v/>
      </c>
      <c r="G125" s="520" t="str">
        <f>IF(E125="","",IF(ISNA(VLOOKUP($E125,'D-1 Off Site Habitat Baseline'!$D$1:$O$258,5,FALSE)),"",(VLOOKUP($E125,'D-1 Off Site Habitat Baseline'!$D$1:$O$258,5,FALSE))))</f>
        <v/>
      </c>
      <c r="H125" s="520" t="str">
        <f>IF(E125="","",IF(ISNA(VLOOKUP($E125,'D-1 Off Site Habitat Baseline'!$D$1:$O$258,6,FALSE)),"",(VLOOKUP($E125,'D-1 Off Site Habitat Baseline'!$D$1:$O$258,6,FALSE))))</f>
        <v/>
      </c>
      <c r="I125" s="520" t="str">
        <f>IF(E125="","",IF(ISNA(VLOOKUP($E125,'D-1 Off Site Habitat Baseline'!$D$1:$O$258,7,FALSE)),"",(VLOOKUP($E125,'D-1 Off Site Habitat Baseline'!$D$1:$O$258,7,FALSE))))</f>
        <v/>
      </c>
      <c r="J125" s="520" t="str">
        <f>IF(E125="","",IF(ISNA(VLOOKUP($E125,'D-1 Off Site Habitat Baseline'!$D$1:$O$258,8,FALSE)),"",(VLOOKUP($E125,'D-1 Off Site Habitat Baseline'!$D$1:$O$258,8,FALSE))))</f>
        <v/>
      </c>
      <c r="K125" s="520" t="str">
        <f>IF(E125="","",IF(ISNA(VLOOKUP($E125,'D-1 Off Site Habitat Baseline'!$D$1:$O$258,9,FALSE)),"",(VLOOKUP($E125,'D-1 Off Site Habitat Baseline'!$D$1:$O$258,9,FALSE))))</f>
        <v/>
      </c>
      <c r="L125" s="520" t="str">
        <f>IF(E125="","",IF(ISNA(VLOOKUP($E125,'D-1 Off Site Habitat Baseline'!$D$1:$O$258,11,FALSE)),"",(VLOOKUP($E125,'D-1 Off Site Habitat Baseline'!$D$1:$O$258,11,FALSE))))</f>
        <v/>
      </c>
      <c r="M125" s="520" t="str">
        <f>IF(E125="","",IF(ISNA(VLOOKUP($E125,'D-1 Off Site Habitat Baseline'!$D$1:$O$258,12,FALSE)),"",(VLOOKUP($E125,'D-1 Off Site Habitat Baseline'!$D$1:$O$258,12,FALSE))))</f>
        <v/>
      </c>
      <c r="N125" s="520" t="str">
        <f>IF(E125="","",IF(ISNA(VLOOKUP($E125,'D-1 Off Site Habitat Baseline'!$D$1:$X$258,14,FALSE)),"",(VLOOKUP($E125,'D-1 Off Site Habitat Baseline'!$D$1:$X$258,14,FALSE))))</f>
        <v/>
      </c>
      <c r="O125" s="524" t="str">
        <f>IF(E125="","",IF(ISNA(VLOOKUP($E125,'D-1 Off Site Habitat Baseline'!$D$1:$X$258,13,FALSE)),"",(VLOOKUP($E125,'D-1 Off Site Habitat Baseline'!$D$1:$X$258,13,FALSE))))</f>
        <v/>
      </c>
      <c r="P125" s="232" t="str">
        <f>IFERROR(INDEX('G-1 All Habitats'!$AG$3:$AG$15,MATCH(Q125,'G-1 All Habitats'!$AF$3:$AF$15,0)),"")</f>
        <v/>
      </c>
      <c r="Q125" s="228" t="str">
        <f t="shared" si="23"/>
        <v/>
      </c>
      <c r="R125" s="229" t="str">
        <f t="shared" si="24"/>
        <v/>
      </c>
      <c r="S125" s="233" t="str">
        <f>IFERROR(INDEX('G-1 All Habitats'!$B$3:$B$129,MATCH(R125,'G-1 All Habitats'!$A$3:$A$129,0)),"")</f>
        <v/>
      </c>
      <c r="T125" s="507" t="str">
        <f t="shared" si="16"/>
        <v/>
      </c>
      <c r="U125" s="524" t="str">
        <f t="shared" si="17"/>
        <v/>
      </c>
      <c r="V125" s="523" t="str">
        <f t="shared" si="14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203"/>
      <c r="Z125" s="524" t="str">
        <f>IFERROR(INDEX('G-8 Condition Look up'!$A$3:$H$130,MATCH(S125,'G-8 Condition Look up'!$A$3:$A$130,0),MATCH(Y125,'G-8 Condition Look up'!$A$3:$H$3,0)),"")</f>
        <v/>
      </c>
      <c r="AA125" s="145"/>
      <c r="AB125" s="54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7" t="str">
        <f t="shared" si="15"/>
        <v/>
      </c>
      <c r="AE125" s="203"/>
      <c r="AF125" s="203"/>
      <c r="AG125" s="520" t="str">
        <f t="shared" si="18"/>
        <v/>
      </c>
      <c r="AH125" s="544" t="str">
        <f t="shared" si="19"/>
        <v/>
      </c>
      <c r="AI125" s="525" t="str">
        <f>IF(AH125="Check Data ⚠","Check Data ⚠",IFERROR(VLOOKUP(AH125,'G-4 Temporal multipliers'!$A$4:$C$36,3,FALSE),""))</f>
        <v/>
      </c>
      <c r="AJ125" s="537" t="str">
        <f>IF(S125="","",VLOOKUP(S125,'G-3 Multipliers'!$A$2:$E$129,4,FALSE))</f>
        <v/>
      </c>
      <c r="AK125" s="520" t="str">
        <f t="shared" si="20"/>
        <v/>
      </c>
      <c r="AL125" s="520" t="str">
        <f t="shared" si="21"/>
        <v/>
      </c>
      <c r="AM125" s="524" t="str">
        <f>IFERROR(IF(F125="","",IF(AH125="Check Data ⚠","Check Data ⚠",VLOOKUP(AL125, 'G-3 Multipliers'!$P$2:$Q$6,2,FALSE))),"")</f>
        <v/>
      </c>
      <c r="AN125" s="197"/>
      <c r="AO125" s="540" t="str">
        <f>IF(AN125="","",IF(VLOOKUP(AN125,'G-3 Multipliers'!$S$3:$T$9,2,FALSE)=0,"Spatial Data Missing ⚠",VLOOKUP(AN125,'G-3 Multipliers'!$S$3:$T$9,2,FALSE)))</f>
        <v/>
      </c>
      <c r="AP125" s="513" t="str">
        <f t="shared" si="22"/>
        <v/>
      </c>
      <c r="AQ125" s="231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7" t="str">
        <f>'D-1 Off Site Habitat Baseline'!AL125</f>
        <v/>
      </c>
      <c r="F126" s="520" t="str">
        <f>IF(E126="","",IF(ISNA(VLOOKUP($E126,'D-1 Off Site Habitat Baseline'!$D$1:$O$258,4,FALSE)),"",(VLOOKUP($E126,'D-1 Off Site Habitat Baseline'!$D$1:$O$258,4,FALSE))))</f>
        <v/>
      </c>
      <c r="G126" s="520" t="str">
        <f>IF(E126="","",IF(ISNA(VLOOKUP($E126,'D-1 Off Site Habitat Baseline'!$D$1:$O$258,5,FALSE)),"",(VLOOKUP($E126,'D-1 Off Site Habitat Baseline'!$D$1:$O$258,5,FALSE))))</f>
        <v/>
      </c>
      <c r="H126" s="520" t="str">
        <f>IF(E126="","",IF(ISNA(VLOOKUP($E126,'D-1 Off Site Habitat Baseline'!$D$1:$O$258,6,FALSE)),"",(VLOOKUP($E126,'D-1 Off Site Habitat Baseline'!$D$1:$O$258,6,FALSE))))</f>
        <v/>
      </c>
      <c r="I126" s="520" t="str">
        <f>IF(E126="","",IF(ISNA(VLOOKUP($E126,'D-1 Off Site Habitat Baseline'!$D$1:$O$258,7,FALSE)),"",(VLOOKUP($E126,'D-1 Off Site Habitat Baseline'!$D$1:$O$258,7,FALSE))))</f>
        <v/>
      </c>
      <c r="J126" s="520" t="str">
        <f>IF(E126="","",IF(ISNA(VLOOKUP($E126,'D-1 Off Site Habitat Baseline'!$D$1:$O$258,8,FALSE)),"",(VLOOKUP($E126,'D-1 Off Site Habitat Baseline'!$D$1:$O$258,8,FALSE))))</f>
        <v/>
      </c>
      <c r="K126" s="520" t="str">
        <f>IF(E126="","",IF(ISNA(VLOOKUP($E126,'D-1 Off Site Habitat Baseline'!$D$1:$O$258,9,FALSE)),"",(VLOOKUP($E126,'D-1 Off Site Habitat Baseline'!$D$1:$O$258,9,FALSE))))</f>
        <v/>
      </c>
      <c r="L126" s="520" t="str">
        <f>IF(E126="","",IF(ISNA(VLOOKUP($E126,'D-1 Off Site Habitat Baseline'!$D$1:$O$258,11,FALSE)),"",(VLOOKUP($E126,'D-1 Off Site Habitat Baseline'!$D$1:$O$258,11,FALSE))))</f>
        <v/>
      </c>
      <c r="M126" s="520" t="str">
        <f>IF(E126="","",IF(ISNA(VLOOKUP($E126,'D-1 Off Site Habitat Baseline'!$D$1:$O$258,12,FALSE)),"",(VLOOKUP($E126,'D-1 Off Site Habitat Baseline'!$D$1:$O$258,12,FALSE))))</f>
        <v/>
      </c>
      <c r="N126" s="520" t="str">
        <f>IF(E126="","",IF(ISNA(VLOOKUP($E126,'D-1 Off Site Habitat Baseline'!$D$1:$X$258,14,FALSE)),"",(VLOOKUP($E126,'D-1 Off Site Habitat Baseline'!$D$1:$X$258,14,FALSE))))</f>
        <v/>
      </c>
      <c r="O126" s="524" t="str">
        <f>IF(E126="","",IF(ISNA(VLOOKUP($E126,'D-1 Off Site Habitat Baseline'!$D$1:$X$258,13,FALSE)),"",(VLOOKUP($E126,'D-1 Off Site Habitat Baseline'!$D$1:$X$258,13,FALSE))))</f>
        <v/>
      </c>
      <c r="P126" s="232" t="str">
        <f>IFERROR(INDEX('G-1 All Habitats'!$AG$3:$AG$15,MATCH(Q126,'G-1 All Habitats'!$AF$3:$AF$15,0)),"")</f>
        <v/>
      </c>
      <c r="Q126" s="228" t="str">
        <f t="shared" si="23"/>
        <v/>
      </c>
      <c r="R126" s="229" t="str">
        <f t="shared" si="24"/>
        <v/>
      </c>
      <c r="S126" s="233" t="str">
        <f>IFERROR(INDEX('G-1 All Habitats'!$B$3:$B$129,MATCH(R126,'G-1 All Habitats'!$A$3:$A$129,0)),"")</f>
        <v/>
      </c>
      <c r="T126" s="507" t="str">
        <f t="shared" si="16"/>
        <v/>
      </c>
      <c r="U126" s="524" t="str">
        <f t="shared" si="17"/>
        <v/>
      </c>
      <c r="V126" s="523" t="str">
        <f t="shared" si="14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203"/>
      <c r="Z126" s="524" t="str">
        <f>IFERROR(INDEX('G-8 Condition Look up'!$A$3:$H$130,MATCH(S126,'G-8 Condition Look up'!$A$3:$A$130,0),MATCH(Y126,'G-8 Condition Look up'!$A$3:$H$3,0)),"")</f>
        <v/>
      </c>
      <c r="AA126" s="145"/>
      <c r="AB126" s="54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7" t="str">
        <f t="shared" si="15"/>
        <v/>
      </c>
      <c r="AE126" s="203"/>
      <c r="AF126" s="203"/>
      <c r="AG126" s="520" t="str">
        <f t="shared" si="18"/>
        <v/>
      </c>
      <c r="AH126" s="544" t="str">
        <f t="shared" si="19"/>
        <v/>
      </c>
      <c r="AI126" s="525" t="str">
        <f>IF(AH126="Check Data ⚠","Check Data ⚠",IFERROR(VLOOKUP(AH126,'G-4 Temporal multipliers'!$A$4:$C$36,3,FALSE),""))</f>
        <v/>
      </c>
      <c r="AJ126" s="537" t="str">
        <f>IF(S126="","",VLOOKUP(S126,'G-3 Multipliers'!$A$2:$E$129,4,FALSE))</f>
        <v/>
      </c>
      <c r="AK126" s="520" t="str">
        <f t="shared" si="20"/>
        <v/>
      </c>
      <c r="AL126" s="520" t="str">
        <f t="shared" si="21"/>
        <v/>
      </c>
      <c r="AM126" s="524" t="str">
        <f>IFERROR(IF(F126="","",IF(AH126="Check Data ⚠","Check Data ⚠",VLOOKUP(AL126, 'G-3 Multipliers'!$P$2:$Q$6,2,FALSE))),"")</f>
        <v/>
      </c>
      <c r="AN126" s="197"/>
      <c r="AO126" s="540" t="str">
        <f>IF(AN126="","",IF(VLOOKUP(AN126,'G-3 Multipliers'!$S$3:$T$9,2,FALSE)=0,"Spatial Data Missing ⚠",VLOOKUP(AN126,'G-3 Multipliers'!$S$3:$T$9,2,FALSE)))</f>
        <v/>
      </c>
      <c r="AP126" s="513" t="str">
        <f t="shared" si="22"/>
        <v/>
      </c>
      <c r="AQ126" s="231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7" t="str">
        <f>'D-1 Off Site Habitat Baseline'!AL126</f>
        <v/>
      </c>
      <c r="F127" s="520" t="str">
        <f>IF(E127="","",IF(ISNA(VLOOKUP($E127,'D-1 Off Site Habitat Baseline'!$D$1:$O$258,4,FALSE)),"",(VLOOKUP($E127,'D-1 Off Site Habitat Baseline'!$D$1:$O$258,4,FALSE))))</f>
        <v/>
      </c>
      <c r="G127" s="520" t="str">
        <f>IF(E127="","",IF(ISNA(VLOOKUP($E127,'D-1 Off Site Habitat Baseline'!$D$1:$O$258,5,FALSE)),"",(VLOOKUP($E127,'D-1 Off Site Habitat Baseline'!$D$1:$O$258,5,FALSE))))</f>
        <v/>
      </c>
      <c r="H127" s="520" t="str">
        <f>IF(E127="","",IF(ISNA(VLOOKUP($E127,'D-1 Off Site Habitat Baseline'!$D$1:$O$258,6,FALSE)),"",(VLOOKUP($E127,'D-1 Off Site Habitat Baseline'!$D$1:$O$258,6,FALSE))))</f>
        <v/>
      </c>
      <c r="I127" s="520" t="str">
        <f>IF(E127="","",IF(ISNA(VLOOKUP($E127,'D-1 Off Site Habitat Baseline'!$D$1:$O$258,7,FALSE)),"",(VLOOKUP($E127,'D-1 Off Site Habitat Baseline'!$D$1:$O$258,7,FALSE))))</f>
        <v/>
      </c>
      <c r="J127" s="520" t="str">
        <f>IF(E127="","",IF(ISNA(VLOOKUP($E127,'D-1 Off Site Habitat Baseline'!$D$1:$O$258,8,FALSE)),"",(VLOOKUP($E127,'D-1 Off Site Habitat Baseline'!$D$1:$O$258,8,FALSE))))</f>
        <v/>
      </c>
      <c r="K127" s="520" t="str">
        <f>IF(E127="","",IF(ISNA(VLOOKUP($E127,'D-1 Off Site Habitat Baseline'!$D$1:$O$258,9,FALSE)),"",(VLOOKUP($E127,'D-1 Off Site Habitat Baseline'!$D$1:$O$258,9,FALSE))))</f>
        <v/>
      </c>
      <c r="L127" s="520" t="str">
        <f>IF(E127="","",IF(ISNA(VLOOKUP($E127,'D-1 Off Site Habitat Baseline'!$D$1:$O$258,11,FALSE)),"",(VLOOKUP($E127,'D-1 Off Site Habitat Baseline'!$D$1:$O$258,11,FALSE))))</f>
        <v/>
      </c>
      <c r="M127" s="520" t="str">
        <f>IF(E127="","",IF(ISNA(VLOOKUP($E127,'D-1 Off Site Habitat Baseline'!$D$1:$O$258,12,FALSE)),"",(VLOOKUP($E127,'D-1 Off Site Habitat Baseline'!$D$1:$O$258,12,FALSE))))</f>
        <v/>
      </c>
      <c r="N127" s="520" t="str">
        <f>IF(E127="","",IF(ISNA(VLOOKUP($E127,'D-1 Off Site Habitat Baseline'!$D$1:$X$258,14,FALSE)),"",(VLOOKUP($E127,'D-1 Off Site Habitat Baseline'!$D$1:$X$258,14,FALSE))))</f>
        <v/>
      </c>
      <c r="O127" s="524" t="str">
        <f>IF(E127="","",IF(ISNA(VLOOKUP($E127,'D-1 Off Site Habitat Baseline'!$D$1:$X$258,13,FALSE)),"",(VLOOKUP($E127,'D-1 Off Site Habitat Baseline'!$D$1:$X$258,13,FALSE))))</f>
        <v/>
      </c>
      <c r="P127" s="232" t="str">
        <f>IFERROR(INDEX('G-1 All Habitats'!$AG$3:$AG$15,MATCH(Q127,'G-1 All Habitats'!$AF$3:$AF$15,0)),"")</f>
        <v/>
      </c>
      <c r="Q127" s="228" t="str">
        <f t="shared" si="23"/>
        <v/>
      </c>
      <c r="R127" s="229" t="str">
        <f t="shared" si="24"/>
        <v/>
      </c>
      <c r="S127" s="233" t="str">
        <f>IFERROR(INDEX('G-1 All Habitats'!$B$3:$B$129,MATCH(R127,'G-1 All Habitats'!$A$3:$A$129,0)),"")</f>
        <v/>
      </c>
      <c r="T127" s="507" t="str">
        <f t="shared" si="16"/>
        <v/>
      </c>
      <c r="U127" s="524" t="str">
        <f t="shared" si="17"/>
        <v/>
      </c>
      <c r="V127" s="523" t="str">
        <f t="shared" si="14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203"/>
      <c r="Z127" s="524" t="str">
        <f>IFERROR(INDEX('G-8 Condition Look up'!$A$3:$H$130,MATCH(S127,'G-8 Condition Look up'!$A$3:$A$130,0),MATCH(Y127,'G-8 Condition Look up'!$A$3:$H$3,0)),"")</f>
        <v/>
      </c>
      <c r="AA127" s="145"/>
      <c r="AB127" s="54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7" t="str">
        <f t="shared" si="15"/>
        <v/>
      </c>
      <c r="AE127" s="203"/>
      <c r="AF127" s="203"/>
      <c r="AG127" s="520" t="str">
        <f t="shared" si="18"/>
        <v/>
      </c>
      <c r="AH127" s="544" t="str">
        <f t="shared" si="19"/>
        <v/>
      </c>
      <c r="AI127" s="525" t="str">
        <f>IF(AH127="Check Data ⚠","Check Data ⚠",IFERROR(VLOOKUP(AH127,'G-4 Temporal multipliers'!$A$4:$C$36,3,FALSE),""))</f>
        <v/>
      </c>
      <c r="AJ127" s="537" t="str">
        <f>IF(S127="","",VLOOKUP(S127,'G-3 Multipliers'!$A$2:$E$129,4,FALSE))</f>
        <v/>
      </c>
      <c r="AK127" s="520" t="str">
        <f t="shared" si="20"/>
        <v/>
      </c>
      <c r="AL127" s="520" t="str">
        <f t="shared" si="21"/>
        <v/>
      </c>
      <c r="AM127" s="524" t="str">
        <f>IFERROR(IF(F127="","",IF(AH127="Check Data ⚠","Check Data ⚠",VLOOKUP(AL127, 'G-3 Multipliers'!$P$2:$Q$6,2,FALSE))),"")</f>
        <v/>
      </c>
      <c r="AN127" s="197"/>
      <c r="AO127" s="540" t="str">
        <f>IF(AN127="","",IF(VLOOKUP(AN127,'G-3 Multipliers'!$S$3:$T$9,2,FALSE)=0,"Spatial Data Missing ⚠",VLOOKUP(AN127,'G-3 Multipliers'!$S$3:$T$9,2,FALSE)))</f>
        <v/>
      </c>
      <c r="AP127" s="513" t="str">
        <f t="shared" si="22"/>
        <v/>
      </c>
      <c r="AQ127" s="231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7" t="str">
        <f>'D-1 Off Site Habitat Baseline'!AL127</f>
        <v/>
      </c>
      <c r="F128" s="520" t="str">
        <f>IF(E128="","",IF(ISNA(VLOOKUP($E128,'D-1 Off Site Habitat Baseline'!$D$1:$O$258,4,FALSE)),"",(VLOOKUP($E128,'D-1 Off Site Habitat Baseline'!$D$1:$O$258,4,FALSE))))</f>
        <v/>
      </c>
      <c r="G128" s="520" t="str">
        <f>IF(E128="","",IF(ISNA(VLOOKUP($E128,'D-1 Off Site Habitat Baseline'!$D$1:$O$258,5,FALSE)),"",(VLOOKUP($E128,'D-1 Off Site Habitat Baseline'!$D$1:$O$258,5,FALSE))))</f>
        <v/>
      </c>
      <c r="H128" s="520" t="str">
        <f>IF(E128="","",IF(ISNA(VLOOKUP($E128,'D-1 Off Site Habitat Baseline'!$D$1:$O$258,6,FALSE)),"",(VLOOKUP($E128,'D-1 Off Site Habitat Baseline'!$D$1:$O$258,6,FALSE))))</f>
        <v/>
      </c>
      <c r="I128" s="520" t="str">
        <f>IF(E128="","",IF(ISNA(VLOOKUP($E128,'D-1 Off Site Habitat Baseline'!$D$1:$O$258,7,FALSE)),"",(VLOOKUP($E128,'D-1 Off Site Habitat Baseline'!$D$1:$O$258,7,FALSE))))</f>
        <v/>
      </c>
      <c r="J128" s="520" t="str">
        <f>IF(E128="","",IF(ISNA(VLOOKUP($E128,'D-1 Off Site Habitat Baseline'!$D$1:$O$258,8,FALSE)),"",(VLOOKUP($E128,'D-1 Off Site Habitat Baseline'!$D$1:$O$258,8,FALSE))))</f>
        <v/>
      </c>
      <c r="K128" s="520" t="str">
        <f>IF(E128="","",IF(ISNA(VLOOKUP($E128,'D-1 Off Site Habitat Baseline'!$D$1:$O$258,9,FALSE)),"",(VLOOKUP($E128,'D-1 Off Site Habitat Baseline'!$D$1:$O$258,9,FALSE))))</f>
        <v/>
      </c>
      <c r="L128" s="520" t="str">
        <f>IF(E128="","",IF(ISNA(VLOOKUP($E128,'D-1 Off Site Habitat Baseline'!$D$1:$O$258,11,FALSE)),"",(VLOOKUP($E128,'D-1 Off Site Habitat Baseline'!$D$1:$O$258,11,FALSE))))</f>
        <v/>
      </c>
      <c r="M128" s="520" t="str">
        <f>IF(E128="","",IF(ISNA(VLOOKUP($E128,'D-1 Off Site Habitat Baseline'!$D$1:$O$258,12,FALSE)),"",(VLOOKUP($E128,'D-1 Off Site Habitat Baseline'!$D$1:$O$258,12,FALSE))))</f>
        <v/>
      </c>
      <c r="N128" s="520" t="str">
        <f>IF(E128="","",IF(ISNA(VLOOKUP($E128,'D-1 Off Site Habitat Baseline'!$D$1:$X$258,14,FALSE)),"",(VLOOKUP($E128,'D-1 Off Site Habitat Baseline'!$D$1:$X$258,14,FALSE))))</f>
        <v/>
      </c>
      <c r="O128" s="524" t="str">
        <f>IF(E128="","",IF(ISNA(VLOOKUP($E128,'D-1 Off Site Habitat Baseline'!$D$1:$X$258,13,FALSE)),"",(VLOOKUP($E128,'D-1 Off Site Habitat Baseline'!$D$1:$X$258,13,FALSE))))</f>
        <v/>
      </c>
      <c r="P128" s="232" t="str">
        <f>IFERROR(INDEX('G-1 All Habitats'!$AG$3:$AG$15,MATCH(Q128,'G-1 All Habitats'!$AF$3:$AF$15,0)),"")</f>
        <v/>
      </c>
      <c r="Q128" s="228" t="str">
        <f t="shared" si="23"/>
        <v/>
      </c>
      <c r="R128" s="229" t="str">
        <f t="shared" si="24"/>
        <v/>
      </c>
      <c r="S128" s="233" t="str">
        <f>IFERROR(INDEX('G-1 All Habitats'!$B$3:$B$129,MATCH(R128,'G-1 All Habitats'!$A$3:$A$129,0)),"")</f>
        <v/>
      </c>
      <c r="T128" s="507" t="str">
        <f t="shared" si="16"/>
        <v/>
      </c>
      <c r="U128" s="524" t="str">
        <f t="shared" si="17"/>
        <v/>
      </c>
      <c r="V128" s="523" t="str">
        <f t="shared" si="14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203"/>
      <c r="Z128" s="524" t="str">
        <f>IFERROR(INDEX('G-8 Condition Look up'!$A$3:$H$130,MATCH(S128,'G-8 Condition Look up'!$A$3:$A$130,0),MATCH(Y128,'G-8 Condition Look up'!$A$3:$H$3,0)),"")</f>
        <v/>
      </c>
      <c r="AA128" s="145"/>
      <c r="AB128" s="54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7" t="str">
        <f t="shared" si="15"/>
        <v/>
      </c>
      <c r="AE128" s="203"/>
      <c r="AF128" s="203"/>
      <c r="AG128" s="520" t="str">
        <f t="shared" si="18"/>
        <v/>
      </c>
      <c r="AH128" s="544" t="str">
        <f t="shared" si="19"/>
        <v/>
      </c>
      <c r="AI128" s="525" t="str">
        <f>IF(AH128="Check Data ⚠","Check Data ⚠",IFERROR(VLOOKUP(AH128,'G-4 Temporal multipliers'!$A$4:$C$36,3,FALSE),""))</f>
        <v/>
      </c>
      <c r="AJ128" s="537" t="str">
        <f>IF(S128="","",VLOOKUP(S128,'G-3 Multipliers'!$A$2:$E$129,4,FALSE))</f>
        <v/>
      </c>
      <c r="AK128" s="520" t="str">
        <f t="shared" si="20"/>
        <v/>
      </c>
      <c r="AL128" s="520" t="str">
        <f t="shared" si="21"/>
        <v/>
      </c>
      <c r="AM128" s="524" t="str">
        <f>IFERROR(IF(F128="","",IF(AH128="Check Data ⚠","Check Data ⚠",VLOOKUP(AL128, 'G-3 Multipliers'!$P$2:$Q$6,2,FALSE))),"")</f>
        <v/>
      </c>
      <c r="AN128" s="197"/>
      <c r="AO128" s="540" t="str">
        <f>IF(AN128="","",IF(VLOOKUP(AN128,'G-3 Multipliers'!$S$3:$T$9,2,FALSE)=0,"Spatial Data Missing ⚠",VLOOKUP(AN128,'G-3 Multipliers'!$S$3:$T$9,2,FALSE)))</f>
        <v/>
      </c>
      <c r="AP128" s="513" t="str">
        <f t="shared" si="22"/>
        <v/>
      </c>
      <c r="AQ128" s="231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7" t="str">
        <f>'D-1 Off Site Habitat Baseline'!AL128</f>
        <v/>
      </c>
      <c r="F129" s="520" t="str">
        <f>IF(E129="","",IF(ISNA(VLOOKUP($E129,'D-1 Off Site Habitat Baseline'!$D$1:$O$258,4,FALSE)),"",(VLOOKUP($E129,'D-1 Off Site Habitat Baseline'!$D$1:$O$258,4,FALSE))))</f>
        <v/>
      </c>
      <c r="G129" s="520" t="str">
        <f>IF(E129="","",IF(ISNA(VLOOKUP($E129,'D-1 Off Site Habitat Baseline'!$D$1:$O$258,5,FALSE)),"",(VLOOKUP($E129,'D-1 Off Site Habitat Baseline'!$D$1:$O$258,5,FALSE))))</f>
        <v/>
      </c>
      <c r="H129" s="520" t="str">
        <f>IF(E129="","",IF(ISNA(VLOOKUP($E129,'D-1 Off Site Habitat Baseline'!$D$1:$O$258,6,FALSE)),"",(VLOOKUP($E129,'D-1 Off Site Habitat Baseline'!$D$1:$O$258,6,FALSE))))</f>
        <v/>
      </c>
      <c r="I129" s="520" t="str">
        <f>IF(E129="","",IF(ISNA(VLOOKUP($E129,'D-1 Off Site Habitat Baseline'!$D$1:$O$258,7,FALSE)),"",(VLOOKUP($E129,'D-1 Off Site Habitat Baseline'!$D$1:$O$258,7,FALSE))))</f>
        <v/>
      </c>
      <c r="J129" s="520" t="str">
        <f>IF(E129="","",IF(ISNA(VLOOKUP($E129,'D-1 Off Site Habitat Baseline'!$D$1:$O$258,8,FALSE)),"",(VLOOKUP($E129,'D-1 Off Site Habitat Baseline'!$D$1:$O$258,8,FALSE))))</f>
        <v/>
      </c>
      <c r="K129" s="520" t="str">
        <f>IF(E129="","",IF(ISNA(VLOOKUP($E129,'D-1 Off Site Habitat Baseline'!$D$1:$O$258,9,FALSE)),"",(VLOOKUP($E129,'D-1 Off Site Habitat Baseline'!$D$1:$O$258,9,FALSE))))</f>
        <v/>
      </c>
      <c r="L129" s="520" t="str">
        <f>IF(E129="","",IF(ISNA(VLOOKUP($E129,'D-1 Off Site Habitat Baseline'!$D$1:$O$258,11,FALSE)),"",(VLOOKUP($E129,'D-1 Off Site Habitat Baseline'!$D$1:$O$258,11,FALSE))))</f>
        <v/>
      </c>
      <c r="M129" s="520" t="str">
        <f>IF(E129="","",IF(ISNA(VLOOKUP($E129,'D-1 Off Site Habitat Baseline'!$D$1:$O$258,12,FALSE)),"",(VLOOKUP($E129,'D-1 Off Site Habitat Baseline'!$D$1:$O$258,12,FALSE))))</f>
        <v/>
      </c>
      <c r="N129" s="520" t="str">
        <f>IF(E129="","",IF(ISNA(VLOOKUP($E129,'D-1 Off Site Habitat Baseline'!$D$1:$X$258,14,FALSE)),"",(VLOOKUP($E129,'D-1 Off Site Habitat Baseline'!$D$1:$X$258,14,FALSE))))</f>
        <v/>
      </c>
      <c r="O129" s="524" t="str">
        <f>IF(E129="","",IF(ISNA(VLOOKUP($E129,'D-1 Off Site Habitat Baseline'!$D$1:$X$258,13,FALSE)),"",(VLOOKUP($E129,'D-1 Off Site Habitat Baseline'!$D$1:$X$258,13,FALSE))))</f>
        <v/>
      </c>
      <c r="P129" s="232" t="str">
        <f>IFERROR(INDEX('G-1 All Habitats'!$AG$3:$AG$15,MATCH(Q129,'G-1 All Habitats'!$AF$3:$AF$15,0)),"")</f>
        <v/>
      </c>
      <c r="Q129" s="228" t="str">
        <f t="shared" si="23"/>
        <v/>
      </c>
      <c r="R129" s="229" t="str">
        <f t="shared" si="24"/>
        <v/>
      </c>
      <c r="S129" s="233" t="str">
        <f>IFERROR(INDEX('G-1 All Habitats'!$B$3:$B$129,MATCH(R129,'G-1 All Habitats'!$A$3:$A$129,0)),"")</f>
        <v/>
      </c>
      <c r="T129" s="507" t="str">
        <f t="shared" si="16"/>
        <v/>
      </c>
      <c r="U129" s="524" t="str">
        <f t="shared" si="17"/>
        <v/>
      </c>
      <c r="V129" s="523" t="str">
        <f t="shared" si="14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203"/>
      <c r="Z129" s="524" t="str">
        <f>IFERROR(INDEX('G-8 Condition Look up'!$A$3:$H$130,MATCH(S129,'G-8 Condition Look up'!$A$3:$A$130,0),MATCH(Y129,'G-8 Condition Look up'!$A$3:$H$3,0)),"")</f>
        <v/>
      </c>
      <c r="AA129" s="145"/>
      <c r="AB129" s="54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7" t="str">
        <f t="shared" si="15"/>
        <v/>
      </c>
      <c r="AE129" s="203"/>
      <c r="AF129" s="203"/>
      <c r="AG129" s="520" t="str">
        <f t="shared" si="18"/>
        <v/>
      </c>
      <c r="AH129" s="544" t="str">
        <f t="shared" si="19"/>
        <v/>
      </c>
      <c r="AI129" s="525" t="str">
        <f>IF(AH129="Check Data ⚠","Check Data ⚠",IFERROR(VLOOKUP(AH129,'G-4 Temporal multipliers'!$A$4:$C$36,3,FALSE),""))</f>
        <v/>
      </c>
      <c r="AJ129" s="537" t="str">
        <f>IF(S129="","",VLOOKUP(S129,'G-3 Multipliers'!$A$2:$E$129,4,FALSE))</f>
        <v/>
      </c>
      <c r="AK129" s="520" t="str">
        <f t="shared" si="20"/>
        <v/>
      </c>
      <c r="AL129" s="520" t="str">
        <f t="shared" si="21"/>
        <v/>
      </c>
      <c r="AM129" s="524" t="str">
        <f>IFERROR(IF(F129="","",IF(AH129="Check Data ⚠","Check Data ⚠",VLOOKUP(AL129, 'G-3 Multipliers'!$P$2:$Q$6,2,FALSE))),"")</f>
        <v/>
      </c>
      <c r="AN129" s="197"/>
      <c r="AO129" s="540" t="str">
        <f>IF(AN129="","",IF(VLOOKUP(AN129,'G-3 Multipliers'!$S$3:$T$9,2,FALSE)=0,"Spatial Data Missing ⚠",VLOOKUP(AN129,'G-3 Multipliers'!$S$3:$T$9,2,FALSE)))</f>
        <v/>
      </c>
      <c r="AP129" s="513" t="str">
        <f t="shared" si="22"/>
        <v/>
      </c>
      <c r="AQ129" s="231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7" t="str">
        <f>'D-1 Off Site Habitat Baseline'!AL129</f>
        <v/>
      </c>
      <c r="F130" s="520" t="str">
        <f>IF(E130="","",IF(ISNA(VLOOKUP($E130,'D-1 Off Site Habitat Baseline'!$D$1:$O$258,4,FALSE)),"",(VLOOKUP($E130,'D-1 Off Site Habitat Baseline'!$D$1:$O$258,4,FALSE))))</f>
        <v/>
      </c>
      <c r="G130" s="520" t="str">
        <f>IF(E130="","",IF(ISNA(VLOOKUP($E130,'D-1 Off Site Habitat Baseline'!$D$1:$O$258,5,FALSE)),"",(VLOOKUP($E130,'D-1 Off Site Habitat Baseline'!$D$1:$O$258,5,FALSE))))</f>
        <v/>
      </c>
      <c r="H130" s="520" t="str">
        <f>IF(E130="","",IF(ISNA(VLOOKUP($E130,'D-1 Off Site Habitat Baseline'!$D$1:$O$258,6,FALSE)),"",(VLOOKUP($E130,'D-1 Off Site Habitat Baseline'!$D$1:$O$258,6,FALSE))))</f>
        <v/>
      </c>
      <c r="I130" s="520" t="str">
        <f>IF(E130="","",IF(ISNA(VLOOKUP($E130,'D-1 Off Site Habitat Baseline'!$D$1:$O$258,7,FALSE)),"",(VLOOKUP($E130,'D-1 Off Site Habitat Baseline'!$D$1:$O$258,7,FALSE))))</f>
        <v/>
      </c>
      <c r="J130" s="520" t="str">
        <f>IF(E130="","",IF(ISNA(VLOOKUP($E130,'D-1 Off Site Habitat Baseline'!$D$1:$O$258,8,FALSE)),"",(VLOOKUP($E130,'D-1 Off Site Habitat Baseline'!$D$1:$O$258,8,FALSE))))</f>
        <v/>
      </c>
      <c r="K130" s="520" t="str">
        <f>IF(E130="","",IF(ISNA(VLOOKUP($E130,'D-1 Off Site Habitat Baseline'!$D$1:$O$258,9,FALSE)),"",(VLOOKUP($E130,'D-1 Off Site Habitat Baseline'!$D$1:$O$258,9,FALSE))))</f>
        <v/>
      </c>
      <c r="L130" s="520" t="str">
        <f>IF(E130="","",IF(ISNA(VLOOKUP($E130,'D-1 Off Site Habitat Baseline'!$D$1:$O$258,11,FALSE)),"",(VLOOKUP($E130,'D-1 Off Site Habitat Baseline'!$D$1:$O$258,11,FALSE))))</f>
        <v/>
      </c>
      <c r="M130" s="520" t="str">
        <f>IF(E130="","",IF(ISNA(VLOOKUP($E130,'D-1 Off Site Habitat Baseline'!$D$1:$O$258,12,FALSE)),"",(VLOOKUP($E130,'D-1 Off Site Habitat Baseline'!$D$1:$O$258,12,FALSE))))</f>
        <v/>
      </c>
      <c r="N130" s="520" t="str">
        <f>IF(E130="","",IF(ISNA(VLOOKUP($E130,'D-1 Off Site Habitat Baseline'!$D$1:$X$258,14,FALSE)),"",(VLOOKUP($E130,'D-1 Off Site Habitat Baseline'!$D$1:$X$258,14,FALSE))))</f>
        <v/>
      </c>
      <c r="O130" s="524" t="str">
        <f>IF(E130="","",IF(ISNA(VLOOKUP($E130,'D-1 Off Site Habitat Baseline'!$D$1:$X$258,13,FALSE)),"",(VLOOKUP($E130,'D-1 Off Site Habitat Baseline'!$D$1:$X$258,13,FALSE))))</f>
        <v/>
      </c>
      <c r="P130" s="232" t="str">
        <f>IFERROR(INDEX('G-1 All Habitats'!$AG$3:$AG$15,MATCH(Q130,'G-1 All Habitats'!$AF$3:$AF$15,0)),"")</f>
        <v/>
      </c>
      <c r="Q130" s="228" t="str">
        <f t="shared" si="23"/>
        <v/>
      </c>
      <c r="R130" s="229" t="str">
        <f t="shared" si="24"/>
        <v/>
      </c>
      <c r="S130" s="233" t="str">
        <f>IFERROR(INDEX('G-1 All Habitats'!$B$3:$B$129,MATCH(R130,'G-1 All Habitats'!$A$3:$A$129,0)),"")</f>
        <v/>
      </c>
      <c r="T130" s="507" t="str">
        <f t="shared" si="16"/>
        <v/>
      </c>
      <c r="U130" s="524" t="str">
        <f t="shared" si="17"/>
        <v/>
      </c>
      <c r="V130" s="523" t="str">
        <f t="shared" si="14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203"/>
      <c r="Z130" s="524" t="str">
        <f>IFERROR(INDEX('G-8 Condition Look up'!$A$3:$H$130,MATCH(S130,'G-8 Condition Look up'!$A$3:$A$130,0),MATCH(Y130,'G-8 Condition Look up'!$A$3:$H$3,0)),"")</f>
        <v/>
      </c>
      <c r="AA130" s="145"/>
      <c r="AB130" s="54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7" t="str">
        <f t="shared" si="15"/>
        <v/>
      </c>
      <c r="AE130" s="203"/>
      <c r="AF130" s="203"/>
      <c r="AG130" s="520" t="str">
        <f t="shared" si="18"/>
        <v/>
      </c>
      <c r="AH130" s="544" t="str">
        <f t="shared" si="19"/>
        <v/>
      </c>
      <c r="AI130" s="525" t="str">
        <f>IF(AH130="Check Data ⚠","Check Data ⚠",IFERROR(VLOOKUP(AH130,'G-4 Temporal multipliers'!$A$4:$C$36,3,FALSE),""))</f>
        <v/>
      </c>
      <c r="AJ130" s="537" t="str">
        <f>IF(S130="","",VLOOKUP(S130,'G-3 Multipliers'!$A$2:$E$129,4,FALSE))</f>
        <v/>
      </c>
      <c r="AK130" s="520" t="str">
        <f t="shared" si="20"/>
        <v/>
      </c>
      <c r="AL130" s="520" t="str">
        <f t="shared" si="21"/>
        <v/>
      </c>
      <c r="AM130" s="524" t="str">
        <f>IFERROR(IF(F130="","",IF(AH130="Check Data ⚠","Check Data ⚠",VLOOKUP(AL130, 'G-3 Multipliers'!$P$2:$Q$6,2,FALSE))),"")</f>
        <v/>
      </c>
      <c r="AN130" s="197"/>
      <c r="AO130" s="540" t="str">
        <f>IF(AN130="","",IF(VLOOKUP(AN130,'G-3 Multipliers'!$S$3:$T$9,2,FALSE)=0,"Spatial Data Missing ⚠",VLOOKUP(AN130,'G-3 Multipliers'!$S$3:$T$9,2,FALSE)))</f>
        <v/>
      </c>
      <c r="AP130" s="513" t="str">
        <f t="shared" si="22"/>
        <v/>
      </c>
      <c r="AQ130" s="231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7" t="str">
        <f>'D-1 Off Site Habitat Baseline'!AL130</f>
        <v/>
      </c>
      <c r="F131" s="520" t="str">
        <f>IF(E131="","",IF(ISNA(VLOOKUP($E131,'D-1 Off Site Habitat Baseline'!$D$1:$O$258,4,FALSE)),"",(VLOOKUP($E131,'D-1 Off Site Habitat Baseline'!$D$1:$O$258,4,FALSE))))</f>
        <v/>
      </c>
      <c r="G131" s="520" t="str">
        <f>IF(E131="","",IF(ISNA(VLOOKUP($E131,'D-1 Off Site Habitat Baseline'!$D$1:$O$258,5,FALSE)),"",(VLOOKUP($E131,'D-1 Off Site Habitat Baseline'!$D$1:$O$258,5,FALSE))))</f>
        <v/>
      </c>
      <c r="H131" s="520" t="str">
        <f>IF(E131="","",IF(ISNA(VLOOKUP($E131,'D-1 Off Site Habitat Baseline'!$D$1:$O$258,6,FALSE)),"",(VLOOKUP($E131,'D-1 Off Site Habitat Baseline'!$D$1:$O$258,6,FALSE))))</f>
        <v/>
      </c>
      <c r="I131" s="520" t="str">
        <f>IF(E131="","",IF(ISNA(VLOOKUP($E131,'D-1 Off Site Habitat Baseline'!$D$1:$O$258,7,FALSE)),"",(VLOOKUP($E131,'D-1 Off Site Habitat Baseline'!$D$1:$O$258,7,FALSE))))</f>
        <v/>
      </c>
      <c r="J131" s="520" t="str">
        <f>IF(E131="","",IF(ISNA(VLOOKUP($E131,'D-1 Off Site Habitat Baseline'!$D$1:$O$258,8,FALSE)),"",(VLOOKUP($E131,'D-1 Off Site Habitat Baseline'!$D$1:$O$258,8,FALSE))))</f>
        <v/>
      </c>
      <c r="K131" s="520" t="str">
        <f>IF(E131="","",IF(ISNA(VLOOKUP($E131,'D-1 Off Site Habitat Baseline'!$D$1:$O$258,9,FALSE)),"",(VLOOKUP($E131,'D-1 Off Site Habitat Baseline'!$D$1:$O$258,9,FALSE))))</f>
        <v/>
      </c>
      <c r="L131" s="520" t="str">
        <f>IF(E131="","",IF(ISNA(VLOOKUP($E131,'D-1 Off Site Habitat Baseline'!$D$1:$O$258,11,FALSE)),"",(VLOOKUP($E131,'D-1 Off Site Habitat Baseline'!$D$1:$O$258,11,FALSE))))</f>
        <v/>
      </c>
      <c r="M131" s="520" t="str">
        <f>IF(E131="","",IF(ISNA(VLOOKUP($E131,'D-1 Off Site Habitat Baseline'!$D$1:$O$258,12,FALSE)),"",(VLOOKUP($E131,'D-1 Off Site Habitat Baseline'!$D$1:$O$258,12,FALSE))))</f>
        <v/>
      </c>
      <c r="N131" s="520" t="str">
        <f>IF(E131="","",IF(ISNA(VLOOKUP($E131,'D-1 Off Site Habitat Baseline'!$D$1:$X$258,14,FALSE)),"",(VLOOKUP($E131,'D-1 Off Site Habitat Baseline'!$D$1:$X$258,14,FALSE))))</f>
        <v/>
      </c>
      <c r="O131" s="524" t="str">
        <f>IF(E131="","",IF(ISNA(VLOOKUP($E131,'D-1 Off Site Habitat Baseline'!$D$1:$X$258,13,FALSE)),"",(VLOOKUP($E131,'D-1 Off Site Habitat Baseline'!$D$1:$X$258,13,FALSE))))</f>
        <v/>
      </c>
      <c r="P131" s="232" t="str">
        <f>IFERROR(INDEX('G-1 All Habitats'!$AG$3:$AG$15,MATCH(Q131,'G-1 All Habitats'!$AF$3:$AF$15,0)),"")</f>
        <v/>
      </c>
      <c r="Q131" s="228" t="str">
        <f t="shared" si="23"/>
        <v/>
      </c>
      <c r="R131" s="229" t="str">
        <f t="shared" si="24"/>
        <v/>
      </c>
      <c r="S131" s="233" t="str">
        <f>IFERROR(INDEX('G-1 All Habitats'!$B$3:$B$129,MATCH(R131,'G-1 All Habitats'!$A$3:$A$129,0)),"")</f>
        <v/>
      </c>
      <c r="T131" s="507" t="str">
        <f t="shared" si="16"/>
        <v/>
      </c>
      <c r="U131" s="524" t="str">
        <f t="shared" si="17"/>
        <v/>
      </c>
      <c r="V131" s="523" t="str">
        <f t="shared" si="14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203"/>
      <c r="Z131" s="524" t="str">
        <f>IFERROR(INDEX('G-8 Condition Look up'!$A$3:$H$130,MATCH(S131,'G-8 Condition Look up'!$A$3:$A$130,0),MATCH(Y131,'G-8 Condition Look up'!$A$3:$H$3,0)),"")</f>
        <v/>
      </c>
      <c r="AA131" s="145"/>
      <c r="AB131" s="54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7" t="str">
        <f t="shared" si="15"/>
        <v/>
      </c>
      <c r="AE131" s="203"/>
      <c r="AF131" s="203"/>
      <c r="AG131" s="520" t="str">
        <f t="shared" si="18"/>
        <v/>
      </c>
      <c r="AH131" s="544" t="str">
        <f t="shared" si="19"/>
        <v/>
      </c>
      <c r="AI131" s="525" t="str">
        <f>IF(AH131="Check Data ⚠","Check Data ⚠",IFERROR(VLOOKUP(AH131,'G-4 Temporal multipliers'!$A$4:$C$36,3,FALSE),""))</f>
        <v/>
      </c>
      <c r="AJ131" s="537" t="str">
        <f>IF(S131="","",VLOOKUP(S131,'G-3 Multipliers'!$A$2:$E$129,4,FALSE))</f>
        <v/>
      </c>
      <c r="AK131" s="520" t="str">
        <f t="shared" si="20"/>
        <v/>
      </c>
      <c r="AL131" s="520" t="str">
        <f t="shared" si="21"/>
        <v/>
      </c>
      <c r="AM131" s="524" t="str">
        <f>IFERROR(IF(F131="","",IF(AH131="Check Data ⚠","Check Data ⚠",VLOOKUP(AL131, 'G-3 Multipliers'!$P$2:$Q$6,2,FALSE))),"")</f>
        <v/>
      </c>
      <c r="AN131" s="197"/>
      <c r="AO131" s="540" t="str">
        <f>IF(AN131="","",IF(VLOOKUP(AN131,'G-3 Multipliers'!$S$3:$T$9,2,FALSE)=0,"Spatial Data Missing ⚠",VLOOKUP(AN131,'G-3 Multipliers'!$S$3:$T$9,2,FALSE)))</f>
        <v/>
      </c>
      <c r="AP131" s="513" t="str">
        <f t="shared" si="22"/>
        <v/>
      </c>
      <c r="AQ131" s="231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7" t="str">
        <f>'D-1 Off Site Habitat Baseline'!AL131</f>
        <v/>
      </c>
      <c r="F132" s="520" t="str">
        <f>IF(E132="","",IF(ISNA(VLOOKUP($E132,'D-1 Off Site Habitat Baseline'!$D$1:$O$258,4,FALSE)),"",(VLOOKUP($E132,'D-1 Off Site Habitat Baseline'!$D$1:$O$258,4,FALSE))))</f>
        <v/>
      </c>
      <c r="G132" s="520" t="str">
        <f>IF(E132="","",IF(ISNA(VLOOKUP($E132,'D-1 Off Site Habitat Baseline'!$D$1:$O$258,5,FALSE)),"",(VLOOKUP($E132,'D-1 Off Site Habitat Baseline'!$D$1:$O$258,5,FALSE))))</f>
        <v/>
      </c>
      <c r="H132" s="520" t="str">
        <f>IF(E132="","",IF(ISNA(VLOOKUP($E132,'D-1 Off Site Habitat Baseline'!$D$1:$O$258,6,FALSE)),"",(VLOOKUP($E132,'D-1 Off Site Habitat Baseline'!$D$1:$O$258,6,FALSE))))</f>
        <v/>
      </c>
      <c r="I132" s="520" t="str">
        <f>IF(E132="","",IF(ISNA(VLOOKUP($E132,'D-1 Off Site Habitat Baseline'!$D$1:$O$258,7,FALSE)),"",(VLOOKUP($E132,'D-1 Off Site Habitat Baseline'!$D$1:$O$258,7,FALSE))))</f>
        <v/>
      </c>
      <c r="J132" s="520" t="str">
        <f>IF(E132="","",IF(ISNA(VLOOKUP($E132,'D-1 Off Site Habitat Baseline'!$D$1:$O$258,8,FALSE)),"",(VLOOKUP($E132,'D-1 Off Site Habitat Baseline'!$D$1:$O$258,8,FALSE))))</f>
        <v/>
      </c>
      <c r="K132" s="520" t="str">
        <f>IF(E132="","",IF(ISNA(VLOOKUP($E132,'D-1 Off Site Habitat Baseline'!$D$1:$O$258,9,FALSE)),"",(VLOOKUP($E132,'D-1 Off Site Habitat Baseline'!$D$1:$O$258,9,FALSE))))</f>
        <v/>
      </c>
      <c r="L132" s="520" t="str">
        <f>IF(E132="","",IF(ISNA(VLOOKUP($E132,'D-1 Off Site Habitat Baseline'!$D$1:$O$258,11,FALSE)),"",(VLOOKUP($E132,'D-1 Off Site Habitat Baseline'!$D$1:$O$258,11,FALSE))))</f>
        <v/>
      </c>
      <c r="M132" s="520" t="str">
        <f>IF(E132="","",IF(ISNA(VLOOKUP($E132,'D-1 Off Site Habitat Baseline'!$D$1:$O$258,12,FALSE)),"",(VLOOKUP($E132,'D-1 Off Site Habitat Baseline'!$D$1:$O$258,12,FALSE))))</f>
        <v/>
      </c>
      <c r="N132" s="520" t="str">
        <f>IF(E132="","",IF(ISNA(VLOOKUP($E132,'D-1 Off Site Habitat Baseline'!$D$1:$X$258,14,FALSE)),"",(VLOOKUP($E132,'D-1 Off Site Habitat Baseline'!$D$1:$X$258,14,FALSE))))</f>
        <v/>
      </c>
      <c r="O132" s="524" t="str">
        <f>IF(E132="","",IF(ISNA(VLOOKUP($E132,'D-1 Off Site Habitat Baseline'!$D$1:$X$258,13,FALSE)),"",(VLOOKUP($E132,'D-1 Off Site Habitat Baseline'!$D$1:$X$258,13,FALSE))))</f>
        <v/>
      </c>
      <c r="P132" s="232" t="str">
        <f>IFERROR(INDEX('G-1 All Habitats'!$AG$3:$AG$15,MATCH(Q132,'G-1 All Habitats'!$AF$3:$AF$15,0)),"")</f>
        <v/>
      </c>
      <c r="Q132" s="228" t="str">
        <f t="shared" si="23"/>
        <v/>
      </c>
      <c r="R132" s="229" t="str">
        <f t="shared" si="24"/>
        <v/>
      </c>
      <c r="S132" s="233" t="str">
        <f>IFERROR(INDEX('G-1 All Habitats'!$B$3:$B$129,MATCH(R132,'G-1 All Habitats'!$A$3:$A$129,0)),"")</f>
        <v/>
      </c>
      <c r="T132" s="507" t="str">
        <f t="shared" si="16"/>
        <v/>
      </c>
      <c r="U132" s="524" t="str">
        <f t="shared" si="17"/>
        <v/>
      </c>
      <c r="V132" s="523" t="str">
        <f t="shared" si="14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203"/>
      <c r="Z132" s="524" t="str">
        <f>IFERROR(INDEX('G-8 Condition Look up'!$A$3:$H$130,MATCH(S132,'G-8 Condition Look up'!$A$3:$A$130,0),MATCH(Y132,'G-8 Condition Look up'!$A$3:$H$3,0)),"")</f>
        <v/>
      </c>
      <c r="AA132" s="145"/>
      <c r="AB132" s="54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7" t="str">
        <f t="shared" si="15"/>
        <v/>
      </c>
      <c r="AE132" s="203"/>
      <c r="AF132" s="203"/>
      <c r="AG132" s="520" t="str">
        <f t="shared" si="18"/>
        <v/>
      </c>
      <c r="AH132" s="544" t="str">
        <f t="shared" si="19"/>
        <v/>
      </c>
      <c r="AI132" s="525" t="str">
        <f>IF(AH132="Check Data ⚠","Check Data ⚠",IFERROR(VLOOKUP(AH132,'G-4 Temporal multipliers'!$A$4:$C$36,3,FALSE),""))</f>
        <v/>
      </c>
      <c r="AJ132" s="537" t="str">
        <f>IF(S132="","",VLOOKUP(S132,'G-3 Multipliers'!$A$2:$E$129,4,FALSE))</f>
        <v/>
      </c>
      <c r="AK132" s="520" t="str">
        <f t="shared" si="20"/>
        <v/>
      </c>
      <c r="AL132" s="520" t="str">
        <f t="shared" si="21"/>
        <v/>
      </c>
      <c r="AM132" s="524" t="str">
        <f>IFERROR(IF(F132="","",IF(AH132="Check Data ⚠","Check Data ⚠",VLOOKUP(AL132, 'G-3 Multipliers'!$P$2:$Q$6,2,FALSE))),"")</f>
        <v/>
      </c>
      <c r="AN132" s="197"/>
      <c r="AO132" s="540" t="str">
        <f>IF(AN132="","",IF(VLOOKUP(AN132,'G-3 Multipliers'!$S$3:$T$9,2,FALSE)=0,"Spatial Data Missing ⚠",VLOOKUP(AN132,'G-3 Multipliers'!$S$3:$T$9,2,FALSE)))</f>
        <v/>
      </c>
      <c r="AP132" s="513" t="str">
        <f t="shared" si="22"/>
        <v/>
      </c>
      <c r="AQ132" s="231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7" t="str">
        <f>'D-1 Off Site Habitat Baseline'!AL132</f>
        <v/>
      </c>
      <c r="F133" s="520" t="str">
        <f>IF(E133="","",IF(ISNA(VLOOKUP($E133,'D-1 Off Site Habitat Baseline'!$D$1:$O$258,4,FALSE)),"",(VLOOKUP($E133,'D-1 Off Site Habitat Baseline'!$D$1:$O$258,4,FALSE))))</f>
        <v/>
      </c>
      <c r="G133" s="520" t="str">
        <f>IF(E133="","",IF(ISNA(VLOOKUP($E133,'D-1 Off Site Habitat Baseline'!$D$1:$O$258,5,FALSE)),"",(VLOOKUP($E133,'D-1 Off Site Habitat Baseline'!$D$1:$O$258,5,FALSE))))</f>
        <v/>
      </c>
      <c r="H133" s="520" t="str">
        <f>IF(E133="","",IF(ISNA(VLOOKUP($E133,'D-1 Off Site Habitat Baseline'!$D$1:$O$258,6,FALSE)),"",(VLOOKUP($E133,'D-1 Off Site Habitat Baseline'!$D$1:$O$258,6,FALSE))))</f>
        <v/>
      </c>
      <c r="I133" s="520" t="str">
        <f>IF(E133="","",IF(ISNA(VLOOKUP($E133,'D-1 Off Site Habitat Baseline'!$D$1:$O$258,7,FALSE)),"",(VLOOKUP($E133,'D-1 Off Site Habitat Baseline'!$D$1:$O$258,7,FALSE))))</f>
        <v/>
      </c>
      <c r="J133" s="520" t="str">
        <f>IF(E133="","",IF(ISNA(VLOOKUP($E133,'D-1 Off Site Habitat Baseline'!$D$1:$O$258,8,FALSE)),"",(VLOOKUP($E133,'D-1 Off Site Habitat Baseline'!$D$1:$O$258,8,FALSE))))</f>
        <v/>
      </c>
      <c r="K133" s="520" t="str">
        <f>IF(E133="","",IF(ISNA(VLOOKUP($E133,'D-1 Off Site Habitat Baseline'!$D$1:$O$258,9,FALSE)),"",(VLOOKUP($E133,'D-1 Off Site Habitat Baseline'!$D$1:$O$258,9,FALSE))))</f>
        <v/>
      </c>
      <c r="L133" s="520" t="str">
        <f>IF(E133="","",IF(ISNA(VLOOKUP($E133,'D-1 Off Site Habitat Baseline'!$D$1:$O$258,11,FALSE)),"",(VLOOKUP($E133,'D-1 Off Site Habitat Baseline'!$D$1:$O$258,11,FALSE))))</f>
        <v/>
      </c>
      <c r="M133" s="520" t="str">
        <f>IF(E133="","",IF(ISNA(VLOOKUP($E133,'D-1 Off Site Habitat Baseline'!$D$1:$O$258,12,FALSE)),"",(VLOOKUP($E133,'D-1 Off Site Habitat Baseline'!$D$1:$O$258,12,FALSE))))</f>
        <v/>
      </c>
      <c r="N133" s="520" t="str">
        <f>IF(E133="","",IF(ISNA(VLOOKUP($E133,'D-1 Off Site Habitat Baseline'!$D$1:$X$258,14,FALSE)),"",(VLOOKUP($E133,'D-1 Off Site Habitat Baseline'!$D$1:$X$258,14,FALSE))))</f>
        <v/>
      </c>
      <c r="O133" s="524" t="str">
        <f>IF(E133="","",IF(ISNA(VLOOKUP($E133,'D-1 Off Site Habitat Baseline'!$D$1:$X$258,13,FALSE)),"",(VLOOKUP($E133,'D-1 Off Site Habitat Baseline'!$D$1:$X$258,13,FALSE))))</f>
        <v/>
      </c>
      <c r="P133" s="232" t="str">
        <f>IFERROR(INDEX('G-1 All Habitats'!$AG$3:$AG$15,MATCH(Q133,'G-1 All Habitats'!$AF$3:$AF$15,0)),"")</f>
        <v/>
      </c>
      <c r="Q133" s="228" t="str">
        <f t="shared" si="23"/>
        <v/>
      </c>
      <c r="R133" s="229" t="str">
        <f t="shared" si="24"/>
        <v/>
      </c>
      <c r="S133" s="233" t="str">
        <f>IFERROR(INDEX('G-1 All Habitats'!$B$3:$B$129,MATCH(R133,'G-1 All Habitats'!$A$3:$A$129,0)),"")</f>
        <v/>
      </c>
      <c r="T133" s="507" t="str">
        <f t="shared" si="16"/>
        <v/>
      </c>
      <c r="U133" s="524" t="str">
        <f t="shared" si="17"/>
        <v/>
      </c>
      <c r="V133" s="523" t="str">
        <f t="shared" si="14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203"/>
      <c r="Z133" s="524" t="str">
        <f>IFERROR(INDEX('G-8 Condition Look up'!$A$3:$H$130,MATCH(S133,'G-8 Condition Look up'!$A$3:$A$130,0),MATCH(Y133,'G-8 Condition Look up'!$A$3:$H$3,0)),"")</f>
        <v/>
      </c>
      <c r="AA133" s="145"/>
      <c r="AB133" s="54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7" t="str">
        <f t="shared" si="15"/>
        <v/>
      </c>
      <c r="AE133" s="203"/>
      <c r="AF133" s="203"/>
      <c r="AG133" s="520" t="str">
        <f t="shared" si="18"/>
        <v/>
      </c>
      <c r="AH133" s="544" t="str">
        <f t="shared" si="19"/>
        <v/>
      </c>
      <c r="AI133" s="525" t="str">
        <f>IF(AH133="Check Data ⚠","Check Data ⚠",IFERROR(VLOOKUP(AH133,'G-4 Temporal multipliers'!$A$4:$C$36,3,FALSE),""))</f>
        <v/>
      </c>
      <c r="AJ133" s="537" t="str">
        <f>IF(S133="","",VLOOKUP(S133,'G-3 Multipliers'!$A$2:$E$129,4,FALSE))</f>
        <v/>
      </c>
      <c r="AK133" s="520" t="str">
        <f t="shared" si="20"/>
        <v/>
      </c>
      <c r="AL133" s="520" t="str">
        <f t="shared" si="21"/>
        <v/>
      </c>
      <c r="AM133" s="524" t="str">
        <f>IFERROR(IF(F133="","",IF(AH133="Check Data ⚠","Check Data ⚠",VLOOKUP(AL133, 'G-3 Multipliers'!$P$2:$Q$6,2,FALSE))),"")</f>
        <v/>
      </c>
      <c r="AN133" s="197"/>
      <c r="AO133" s="540" t="str">
        <f>IF(AN133="","",IF(VLOOKUP(AN133,'G-3 Multipliers'!$S$3:$T$9,2,FALSE)=0,"Spatial Data Missing ⚠",VLOOKUP(AN133,'G-3 Multipliers'!$S$3:$T$9,2,FALSE)))</f>
        <v/>
      </c>
      <c r="AP133" s="513" t="str">
        <f t="shared" si="22"/>
        <v/>
      </c>
      <c r="AQ133" s="231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7" t="str">
        <f>'D-1 Off Site Habitat Baseline'!AL133</f>
        <v/>
      </c>
      <c r="F134" s="520" t="str">
        <f>IF(E134="","",IF(ISNA(VLOOKUP($E134,'D-1 Off Site Habitat Baseline'!$D$1:$O$258,4,FALSE)),"",(VLOOKUP($E134,'D-1 Off Site Habitat Baseline'!$D$1:$O$258,4,FALSE))))</f>
        <v/>
      </c>
      <c r="G134" s="520" t="str">
        <f>IF(E134="","",IF(ISNA(VLOOKUP($E134,'D-1 Off Site Habitat Baseline'!$D$1:$O$258,5,FALSE)),"",(VLOOKUP($E134,'D-1 Off Site Habitat Baseline'!$D$1:$O$258,5,FALSE))))</f>
        <v/>
      </c>
      <c r="H134" s="520" t="str">
        <f>IF(E134="","",IF(ISNA(VLOOKUP($E134,'D-1 Off Site Habitat Baseline'!$D$1:$O$258,6,FALSE)),"",(VLOOKUP($E134,'D-1 Off Site Habitat Baseline'!$D$1:$O$258,6,FALSE))))</f>
        <v/>
      </c>
      <c r="I134" s="520" t="str">
        <f>IF(E134="","",IF(ISNA(VLOOKUP($E134,'D-1 Off Site Habitat Baseline'!$D$1:$O$258,7,FALSE)),"",(VLOOKUP($E134,'D-1 Off Site Habitat Baseline'!$D$1:$O$258,7,FALSE))))</f>
        <v/>
      </c>
      <c r="J134" s="520" t="str">
        <f>IF(E134="","",IF(ISNA(VLOOKUP($E134,'D-1 Off Site Habitat Baseline'!$D$1:$O$258,8,FALSE)),"",(VLOOKUP($E134,'D-1 Off Site Habitat Baseline'!$D$1:$O$258,8,FALSE))))</f>
        <v/>
      </c>
      <c r="K134" s="520" t="str">
        <f>IF(E134="","",IF(ISNA(VLOOKUP($E134,'D-1 Off Site Habitat Baseline'!$D$1:$O$258,9,FALSE)),"",(VLOOKUP($E134,'D-1 Off Site Habitat Baseline'!$D$1:$O$258,9,FALSE))))</f>
        <v/>
      </c>
      <c r="L134" s="520" t="str">
        <f>IF(E134="","",IF(ISNA(VLOOKUP($E134,'D-1 Off Site Habitat Baseline'!$D$1:$O$258,11,FALSE)),"",(VLOOKUP($E134,'D-1 Off Site Habitat Baseline'!$D$1:$O$258,11,FALSE))))</f>
        <v/>
      </c>
      <c r="M134" s="520" t="str">
        <f>IF(E134="","",IF(ISNA(VLOOKUP($E134,'D-1 Off Site Habitat Baseline'!$D$1:$O$258,12,FALSE)),"",(VLOOKUP($E134,'D-1 Off Site Habitat Baseline'!$D$1:$O$258,12,FALSE))))</f>
        <v/>
      </c>
      <c r="N134" s="520" t="str">
        <f>IF(E134="","",IF(ISNA(VLOOKUP($E134,'D-1 Off Site Habitat Baseline'!$D$1:$X$258,14,FALSE)),"",(VLOOKUP($E134,'D-1 Off Site Habitat Baseline'!$D$1:$X$258,14,FALSE))))</f>
        <v/>
      </c>
      <c r="O134" s="524" t="str">
        <f>IF(E134="","",IF(ISNA(VLOOKUP($E134,'D-1 Off Site Habitat Baseline'!$D$1:$X$258,13,FALSE)),"",(VLOOKUP($E134,'D-1 Off Site Habitat Baseline'!$D$1:$X$258,13,FALSE))))</f>
        <v/>
      </c>
      <c r="P134" s="232" t="str">
        <f>IFERROR(INDEX('G-1 All Habitats'!$AG$3:$AG$15,MATCH(Q134,'G-1 All Habitats'!$AF$3:$AF$15,0)),"")</f>
        <v/>
      </c>
      <c r="Q134" s="228" t="str">
        <f t="shared" si="23"/>
        <v/>
      </c>
      <c r="R134" s="229" t="str">
        <f t="shared" si="24"/>
        <v/>
      </c>
      <c r="S134" s="233" t="str">
        <f>IFERROR(INDEX('G-1 All Habitats'!$B$3:$B$129,MATCH(R134,'G-1 All Habitats'!$A$3:$A$129,0)),"")</f>
        <v/>
      </c>
      <c r="T134" s="507" t="str">
        <f t="shared" si="16"/>
        <v/>
      </c>
      <c r="U134" s="524" t="str">
        <f t="shared" si="17"/>
        <v/>
      </c>
      <c r="V134" s="523" t="str">
        <f t="shared" si="14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203"/>
      <c r="Z134" s="524" t="str">
        <f>IFERROR(INDEX('G-8 Condition Look up'!$A$3:$H$130,MATCH(S134,'G-8 Condition Look up'!$A$3:$A$130,0),MATCH(Y134,'G-8 Condition Look up'!$A$3:$H$3,0)),"")</f>
        <v/>
      </c>
      <c r="AA134" s="145"/>
      <c r="AB134" s="54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7" t="str">
        <f t="shared" si="15"/>
        <v/>
      </c>
      <c r="AE134" s="203"/>
      <c r="AF134" s="203"/>
      <c r="AG134" s="520" t="str">
        <f t="shared" si="18"/>
        <v/>
      </c>
      <c r="AH134" s="544" t="str">
        <f t="shared" si="19"/>
        <v/>
      </c>
      <c r="AI134" s="525" t="str">
        <f>IF(AH134="Check Data ⚠","Check Data ⚠",IFERROR(VLOOKUP(AH134,'G-4 Temporal multipliers'!$A$4:$C$36,3,FALSE),""))</f>
        <v/>
      </c>
      <c r="AJ134" s="537" t="str">
        <f>IF(S134="","",VLOOKUP(S134,'G-3 Multipliers'!$A$2:$E$129,4,FALSE))</f>
        <v/>
      </c>
      <c r="AK134" s="520" t="str">
        <f t="shared" si="20"/>
        <v/>
      </c>
      <c r="AL134" s="520" t="str">
        <f t="shared" si="21"/>
        <v/>
      </c>
      <c r="AM134" s="524" t="str">
        <f>IFERROR(IF(F134="","",IF(AH134="Check Data ⚠","Check Data ⚠",VLOOKUP(AL134, 'G-3 Multipliers'!$P$2:$Q$6,2,FALSE))),"")</f>
        <v/>
      </c>
      <c r="AN134" s="197"/>
      <c r="AO134" s="540" t="str">
        <f>IF(AN134="","",IF(VLOOKUP(AN134,'G-3 Multipliers'!$S$3:$T$9,2,FALSE)=0,"Spatial Data Missing ⚠",VLOOKUP(AN134,'G-3 Multipliers'!$S$3:$T$9,2,FALSE)))</f>
        <v/>
      </c>
      <c r="AP134" s="513" t="str">
        <f t="shared" si="22"/>
        <v/>
      </c>
      <c r="AQ134" s="231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7" t="str">
        <f>'D-1 Off Site Habitat Baseline'!AL134</f>
        <v/>
      </c>
      <c r="F135" s="520" t="str">
        <f>IF(E135="","",IF(ISNA(VLOOKUP($E135,'D-1 Off Site Habitat Baseline'!$D$1:$O$258,4,FALSE)),"",(VLOOKUP($E135,'D-1 Off Site Habitat Baseline'!$D$1:$O$258,4,FALSE))))</f>
        <v/>
      </c>
      <c r="G135" s="520" t="str">
        <f>IF(E135="","",IF(ISNA(VLOOKUP($E135,'D-1 Off Site Habitat Baseline'!$D$1:$O$258,5,FALSE)),"",(VLOOKUP($E135,'D-1 Off Site Habitat Baseline'!$D$1:$O$258,5,FALSE))))</f>
        <v/>
      </c>
      <c r="H135" s="520" t="str">
        <f>IF(E135="","",IF(ISNA(VLOOKUP($E135,'D-1 Off Site Habitat Baseline'!$D$1:$O$258,6,FALSE)),"",(VLOOKUP($E135,'D-1 Off Site Habitat Baseline'!$D$1:$O$258,6,FALSE))))</f>
        <v/>
      </c>
      <c r="I135" s="520" t="str">
        <f>IF(E135="","",IF(ISNA(VLOOKUP($E135,'D-1 Off Site Habitat Baseline'!$D$1:$O$258,7,FALSE)),"",(VLOOKUP($E135,'D-1 Off Site Habitat Baseline'!$D$1:$O$258,7,FALSE))))</f>
        <v/>
      </c>
      <c r="J135" s="520" t="str">
        <f>IF(E135="","",IF(ISNA(VLOOKUP($E135,'D-1 Off Site Habitat Baseline'!$D$1:$O$258,8,FALSE)),"",(VLOOKUP($E135,'D-1 Off Site Habitat Baseline'!$D$1:$O$258,8,FALSE))))</f>
        <v/>
      </c>
      <c r="K135" s="520" t="str">
        <f>IF(E135="","",IF(ISNA(VLOOKUP($E135,'D-1 Off Site Habitat Baseline'!$D$1:$O$258,9,FALSE)),"",(VLOOKUP($E135,'D-1 Off Site Habitat Baseline'!$D$1:$O$258,9,FALSE))))</f>
        <v/>
      </c>
      <c r="L135" s="520" t="str">
        <f>IF(E135="","",IF(ISNA(VLOOKUP($E135,'D-1 Off Site Habitat Baseline'!$D$1:$O$258,11,FALSE)),"",(VLOOKUP($E135,'D-1 Off Site Habitat Baseline'!$D$1:$O$258,11,FALSE))))</f>
        <v/>
      </c>
      <c r="M135" s="520" t="str">
        <f>IF(E135="","",IF(ISNA(VLOOKUP($E135,'D-1 Off Site Habitat Baseline'!$D$1:$O$258,12,FALSE)),"",(VLOOKUP($E135,'D-1 Off Site Habitat Baseline'!$D$1:$O$258,12,FALSE))))</f>
        <v/>
      </c>
      <c r="N135" s="520" t="str">
        <f>IF(E135="","",IF(ISNA(VLOOKUP($E135,'D-1 Off Site Habitat Baseline'!$D$1:$X$258,14,FALSE)),"",(VLOOKUP($E135,'D-1 Off Site Habitat Baseline'!$D$1:$X$258,14,FALSE))))</f>
        <v/>
      </c>
      <c r="O135" s="524" t="str">
        <f>IF(E135="","",IF(ISNA(VLOOKUP($E135,'D-1 Off Site Habitat Baseline'!$D$1:$X$258,13,FALSE)),"",(VLOOKUP($E135,'D-1 Off Site Habitat Baseline'!$D$1:$X$258,13,FALSE))))</f>
        <v/>
      </c>
      <c r="P135" s="232" t="str">
        <f>IFERROR(INDEX('G-1 All Habitats'!$AG$3:$AG$15,MATCH(Q135,'G-1 All Habitats'!$AF$3:$AF$15,0)),"")</f>
        <v/>
      </c>
      <c r="Q135" s="228" t="str">
        <f t="shared" si="23"/>
        <v/>
      </c>
      <c r="R135" s="229" t="str">
        <f t="shared" si="24"/>
        <v/>
      </c>
      <c r="S135" s="233" t="str">
        <f>IFERROR(INDEX('G-1 All Habitats'!$B$3:$B$129,MATCH(R135,'G-1 All Habitats'!$A$3:$A$129,0)),"")</f>
        <v/>
      </c>
      <c r="T135" s="507" t="str">
        <f t="shared" si="16"/>
        <v/>
      </c>
      <c r="U135" s="524" t="str">
        <f t="shared" si="17"/>
        <v/>
      </c>
      <c r="V135" s="523" t="str">
        <f t="shared" si="14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203"/>
      <c r="Z135" s="524" t="str">
        <f>IFERROR(INDEX('G-8 Condition Look up'!$A$3:$H$130,MATCH(S135,'G-8 Condition Look up'!$A$3:$A$130,0),MATCH(Y135,'G-8 Condition Look up'!$A$3:$H$3,0)),"")</f>
        <v/>
      </c>
      <c r="AA135" s="145"/>
      <c r="AB135" s="54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7" t="str">
        <f t="shared" si="15"/>
        <v/>
      </c>
      <c r="AE135" s="203"/>
      <c r="AF135" s="203"/>
      <c r="AG135" s="520" t="str">
        <f t="shared" si="18"/>
        <v/>
      </c>
      <c r="AH135" s="544" t="str">
        <f t="shared" si="19"/>
        <v/>
      </c>
      <c r="AI135" s="525" t="str">
        <f>IF(AH135="Check Data ⚠","Check Data ⚠",IFERROR(VLOOKUP(AH135,'G-4 Temporal multipliers'!$A$4:$C$36,3,FALSE),""))</f>
        <v/>
      </c>
      <c r="AJ135" s="537" t="str">
        <f>IF(S135="","",VLOOKUP(S135,'G-3 Multipliers'!$A$2:$E$129,4,FALSE))</f>
        <v/>
      </c>
      <c r="AK135" s="520" t="str">
        <f t="shared" si="20"/>
        <v/>
      </c>
      <c r="AL135" s="520" t="str">
        <f t="shared" si="21"/>
        <v/>
      </c>
      <c r="AM135" s="524" t="str">
        <f>IFERROR(IF(F135="","",IF(AH135="Check Data ⚠","Check Data ⚠",VLOOKUP(AL135, 'G-3 Multipliers'!$P$2:$Q$6,2,FALSE))),"")</f>
        <v/>
      </c>
      <c r="AN135" s="197"/>
      <c r="AO135" s="540" t="str">
        <f>IF(AN135="","",IF(VLOOKUP(AN135,'G-3 Multipliers'!$S$3:$T$9,2,FALSE)=0,"Spatial Data Missing ⚠",VLOOKUP(AN135,'G-3 Multipliers'!$S$3:$T$9,2,FALSE)))</f>
        <v/>
      </c>
      <c r="AP135" s="513" t="str">
        <f t="shared" si="22"/>
        <v/>
      </c>
      <c r="AQ135" s="231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7" t="str">
        <f>'D-1 Off Site Habitat Baseline'!AL135</f>
        <v/>
      </c>
      <c r="F136" s="520" t="str">
        <f>IF(E136="","",IF(ISNA(VLOOKUP($E136,'D-1 Off Site Habitat Baseline'!$D$1:$O$258,4,FALSE)),"",(VLOOKUP($E136,'D-1 Off Site Habitat Baseline'!$D$1:$O$258,4,FALSE))))</f>
        <v/>
      </c>
      <c r="G136" s="520" t="str">
        <f>IF(E136="","",IF(ISNA(VLOOKUP($E136,'D-1 Off Site Habitat Baseline'!$D$1:$O$258,5,FALSE)),"",(VLOOKUP($E136,'D-1 Off Site Habitat Baseline'!$D$1:$O$258,5,FALSE))))</f>
        <v/>
      </c>
      <c r="H136" s="520" t="str">
        <f>IF(E136="","",IF(ISNA(VLOOKUP($E136,'D-1 Off Site Habitat Baseline'!$D$1:$O$258,6,FALSE)),"",(VLOOKUP($E136,'D-1 Off Site Habitat Baseline'!$D$1:$O$258,6,FALSE))))</f>
        <v/>
      </c>
      <c r="I136" s="520" t="str">
        <f>IF(E136="","",IF(ISNA(VLOOKUP($E136,'D-1 Off Site Habitat Baseline'!$D$1:$O$258,7,FALSE)),"",(VLOOKUP($E136,'D-1 Off Site Habitat Baseline'!$D$1:$O$258,7,FALSE))))</f>
        <v/>
      </c>
      <c r="J136" s="520" t="str">
        <f>IF(E136="","",IF(ISNA(VLOOKUP($E136,'D-1 Off Site Habitat Baseline'!$D$1:$O$258,8,FALSE)),"",(VLOOKUP($E136,'D-1 Off Site Habitat Baseline'!$D$1:$O$258,8,FALSE))))</f>
        <v/>
      </c>
      <c r="K136" s="520" t="str">
        <f>IF(E136="","",IF(ISNA(VLOOKUP($E136,'D-1 Off Site Habitat Baseline'!$D$1:$O$258,9,FALSE)),"",(VLOOKUP($E136,'D-1 Off Site Habitat Baseline'!$D$1:$O$258,9,FALSE))))</f>
        <v/>
      </c>
      <c r="L136" s="520" t="str">
        <f>IF(E136="","",IF(ISNA(VLOOKUP($E136,'D-1 Off Site Habitat Baseline'!$D$1:$O$258,11,FALSE)),"",(VLOOKUP($E136,'D-1 Off Site Habitat Baseline'!$D$1:$O$258,11,FALSE))))</f>
        <v/>
      </c>
      <c r="M136" s="520" t="str">
        <f>IF(E136="","",IF(ISNA(VLOOKUP($E136,'D-1 Off Site Habitat Baseline'!$D$1:$O$258,12,FALSE)),"",(VLOOKUP($E136,'D-1 Off Site Habitat Baseline'!$D$1:$O$258,12,FALSE))))</f>
        <v/>
      </c>
      <c r="N136" s="520" t="str">
        <f>IF(E136="","",IF(ISNA(VLOOKUP($E136,'D-1 Off Site Habitat Baseline'!$D$1:$X$258,14,FALSE)),"",(VLOOKUP($E136,'D-1 Off Site Habitat Baseline'!$D$1:$X$258,14,FALSE))))</f>
        <v/>
      </c>
      <c r="O136" s="524" t="str">
        <f>IF(E136="","",IF(ISNA(VLOOKUP($E136,'D-1 Off Site Habitat Baseline'!$D$1:$X$258,13,FALSE)),"",(VLOOKUP($E136,'D-1 Off Site Habitat Baseline'!$D$1:$X$258,13,FALSE))))</f>
        <v/>
      </c>
      <c r="P136" s="232" t="str">
        <f>IFERROR(INDEX('G-1 All Habitats'!$AG$3:$AG$15,MATCH(Q136,'G-1 All Habitats'!$AF$3:$AF$15,0)),"")</f>
        <v/>
      </c>
      <c r="Q136" s="228" t="str">
        <f t="shared" si="23"/>
        <v/>
      </c>
      <c r="R136" s="229" t="str">
        <f t="shared" si="24"/>
        <v/>
      </c>
      <c r="S136" s="233" t="str">
        <f>IFERROR(INDEX('G-1 All Habitats'!$B$3:$B$129,MATCH(R136,'G-1 All Habitats'!$A$3:$A$129,0)),"")</f>
        <v/>
      </c>
      <c r="T136" s="507" t="str">
        <f t="shared" si="16"/>
        <v/>
      </c>
      <c r="U136" s="524" t="str">
        <f t="shared" si="17"/>
        <v/>
      </c>
      <c r="V136" s="523" t="str">
        <f t="shared" si="14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203"/>
      <c r="Z136" s="524" t="str">
        <f>IFERROR(INDEX('G-8 Condition Look up'!$A$3:$H$130,MATCH(S136,'G-8 Condition Look up'!$A$3:$A$130,0),MATCH(Y136,'G-8 Condition Look up'!$A$3:$H$3,0)),"")</f>
        <v/>
      </c>
      <c r="AA136" s="145"/>
      <c r="AB136" s="54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7" t="str">
        <f t="shared" si="15"/>
        <v/>
      </c>
      <c r="AE136" s="203"/>
      <c r="AF136" s="203"/>
      <c r="AG136" s="520" t="str">
        <f t="shared" si="18"/>
        <v/>
      </c>
      <c r="AH136" s="544" t="str">
        <f t="shared" si="19"/>
        <v/>
      </c>
      <c r="AI136" s="525" t="str">
        <f>IF(AH136="Check Data ⚠","Check Data ⚠",IFERROR(VLOOKUP(AH136,'G-4 Temporal multipliers'!$A$4:$C$36,3,FALSE),""))</f>
        <v/>
      </c>
      <c r="AJ136" s="537" t="str">
        <f>IF(S136="","",VLOOKUP(S136,'G-3 Multipliers'!$A$2:$E$129,4,FALSE))</f>
        <v/>
      </c>
      <c r="AK136" s="520" t="str">
        <f t="shared" si="20"/>
        <v/>
      </c>
      <c r="AL136" s="520" t="str">
        <f t="shared" si="21"/>
        <v/>
      </c>
      <c r="AM136" s="524" t="str">
        <f>IFERROR(IF(F136="","",IF(AH136="Check Data ⚠","Check Data ⚠",VLOOKUP(AL136, 'G-3 Multipliers'!$P$2:$Q$6,2,FALSE))),"")</f>
        <v/>
      </c>
      <c r="AN136" s="197"/>
      <c r="AO136" s="540" t="str">
        <f>IF(AN136="","",IF(VLOOKUP(AN136,'G-3 Multipliers'!$S$3:$T$9,2,FALSE)=0,"Spatial Data Missing ⚠",VLOOKUP(AN136,'G-3 Multipliers'!$S$3:$T$9,2,FALSE)))</f>
        <v/>
      </c>
      <c r="AP136" s="513" t="str">
        <f t="shared" si="22"/>
        <v/>
      </c>
      <c r="AQ136" s="231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7" t="str">
        <f>'D-1 Off Site Habitat Baseline'!AL136</f>
        <v/>
      </c>
      <c r="F137" s="520" t="str">
        <f>IF(E137="","",IF(ISNA(VLOOKUP($E137,'D-1 Off Site Habitat Baseline'!$D$1:$O$258,4,FALSE)),"",(VLOOKUP($E137,'D-1 Off Site Habitat Baseline'!$D$1:$O$258,4,FALSE))))</f>
        <v/>
      </c>
      <c r="G137" s="520" t="str">
        <f>IF(E137="","",IF(ISNA(VLOOKUP($E137,'D-1 Off Site Habitat Baseline'!$D$1:$O$258,5,FALSE)),"",(VLOOKUP($E137,'D-1 Off Site Habitat Baseline'!$D$1:$O$258,5,FALSE))))</f>
        <v/>
      </c>
      <c r="H137" s="520" t="str">
        <f>IF(E137="","",IF(ISNA(VLOOKUP($E137,'D-1 Off Site Habitat Baseline'!$D$1:$O$258,6,FALSE)),"",(VLOOKUP($E137,'D-1 Off Site Habitat Baseline'!$D$1:$O$258,6,FALSE))))</f>
        <v/>
      </c>
      <c r="I137" s="520" t="str">
        <f>IF(E137="","",IF(ISNA(VLOOKUP($E137,'D-1 Off Site Habitat Baseline'!$D$1:$O$258,7,FALSE)),"",(VLOOKUP($E137,'D-1 Off Site Habitat Baseline'!$D$1:$O$258,7,FALSE))))</f>
        <v/>
      </c>
      <c r="J137" s="520" t="str">
        <f>IF(E137="","",IF(ISNA(VLOOKUP($E137,'D-1 Off Site Habitat Baseline'!$D$1:$O$258,8,FALSE)),"",(VLOOKUP($E137,'D-1 Off Site Habitat Baseline'!$D$1:$O$258,8,FALSE))))</f>
        <v/>
      </c>
      <c r="K137" s="520" t="str">
        <f>IF(E137="","",IF(ISNA(VLOOKUP($E137,'D-1 Off Site Habitat Baseline'!$D$1:$O$258,9,FALSE)),"",(VLOOKUP($E137,'D-1 Off Site Habitat Baseline'!$D$1:$O$258,9,FALSE))))</f>
        <v/>
      </c>
      <c r="L137" s="520" t="str">
        <f>IF(E137="","",IF(ISNA(VLOOKUP($E137,'D-1 Off Site Habitat Baseline'!$D$1:$O$258,11,FALSE)),"",(VLOOKUP($E137,'D-1 Off Site Habitat Baseline'!$D$1:$O$258,11,FALSE))))</f>
        <v/>
      </c>
      <c r="M137" s="520" t="str">
        <f>IF(E137="","",IF(ISNA(VLOOKUP($E137,'D-1 Off Site Habitat Baseline'!$D$1:$O$258,12,FALSE)),"",(VLOOKUP($E137,'D-1 Off Site Habitat Baseline'!$D$1:$O$258,12,FALSE))))</f>
        <v/>
      </c>
      <c r="N137" s="520" t="str">
        <f>IF(E137="","",IF(ISNA(VLOOKUP($E137,'D-1 Off Site Habitat Baseline'!$D$1:$X$258,14,FALSE)),"",(VLOOKUP($E137,'D-1 Off Site Habitat Baseline'!$D$1:$X$258,14,FALSE))))</f>
        <v/>
      </c>
      <c r="O137" s="524" t="str">
        <f>IF(E137="","",IF(ISNA(VLOOKUP($E137,'D-1 Off Site Habitat Baseline'!$D$1:$X$258,13,FALSE)),"",(VLOOKUP($E137,'D-1 Off Site Habitat Baseline'!$D$1:$X$258,13,FALSE))))</f>
        <v/>
      </c>
      <c r="P137" s="232" t="str">
        <f>IFERROR(INDEX('G-1 All Habitats'!$AG$3:$AG$15,MATCH(Q137,'G-1 All Habitats'!$AF$3:$AF$15,0)),"")</f>
        <v/>
      </c>
      <c r="Q137" s="228" t="str">
        <f t="shared" si="23"/>
        <v/>
      </c>
      <c r="R137" s="229" t="str">
        <f t="shared" si="24"/>
        <v/>
      </c>
      <c r="S137" s="233" t="str">
        <f>IFERROR(INDEX('G-1 All Habitats'!$B$3:$B$129,MATCH(R137,'G-1 All Habitats'!$A$3:$A$129,0)),"")</f>
        <v/>
      </c>
      <c r="T137" s="507" t="str">
        <f t="shared" si="16"/>
        <v/>
      </c>
      <c r="U137" s="524" t="str">
        <f t="shared" si="17"/>
        <v/>
      </c>
      <c r="V137" s="523" t="str">
        <f t="shared" si="14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203"/>
      <c r="Z137" s="524" t="str">
        <f>IFERROR(INDEX('G-8 Condition Look up'!$A$3:$H$130,MATCH(S137,'G-8 Condition Look up'!$A$3:$A$130,0),MATCH(Y137,'G-8 Condition Look up'!$A$3:$H$3,0)),"")</f>
        <v/>
      </c>
      <c r="AA137" s="145"/>
      <c r="AB137" s="54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7" t="str">
        <f t="shared" si="15"/>
        <v/>
      </c>
      <c r="AE137" s="203"/>
      <c r="AF137" s="203"/>
      <c r="AG137" s="520" t="str">
        <f t="shared" si="18"/>
        <v/>
      </c>
      <c r="AH137" s="544" t="str">
        <f t="shared" si="19"/>
        <v/>
      </c>
      <c r="AI137" s="525" t="str">
        <f>IF(AH137="Check Data ⚠","Check Data ⚠",IFERROR(VLOOKUP(AH137,'G-4 Temporal multipliers'!$A$4:$C$36,3,FALSE),""))</f>
        <v/>
      </c>
      <c r="AJ137" s="537" t="str">
        <f>IF(S137="","",VLOOKUP(S137,'G-3 Multipliers'!$A$2:$E$129,4,FALSE))</f>
        <v/>
      </c>
      <c r="AK137" s="520" t="str">
        <f t="shared" si="20"/>
        <v/>
      </c>
      <c r="AL137" s="520" t="str">
        <f t="shared" si="21"/>
        <v/>
      </c>
      <c r="AM137" s="524" t="str">
        <f>IFERROR(IF(F137="","",IF(AH137="Check Data ⚠","Check Data ⚠",VLOOKUP(AL137, 'G-3 Multipliers'!$P$2:$Q$6,2,FALSE))),"")</f>
        <v/>
      </c>
      <c r="AN137" s="197"/>
      <c r="AO137" s="540" t="str">
        <f>IF(AN137="","",IF(VLOOKUP(AN137,'G-3 Multipliers'!$S$3:$T$9,2,FALSE)=0,"Spatial Data Missing ⚠",VLOOKUP(AN137,'G-3 Multipliers'!$S$3:$T$9,2,FALSE)))</f>
        <v/>
      </c>
      <c r="AP137" s="513" t="str">
        <f t="shared" si="22"/>
        <v/>
      </c>
      <c r="AQ137" s="231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7" t="str">
        <f>'D-1 Off Site Habitat Baseline'!AL137</f>
        <v/>
      </c>
      <c r="F138" s="520" t="str">
        <f>IF(E138="","",IF(ISNA(VLOOKUP($E138,'D-1 Off Site Habitat Baseline'!$D$1:$O$258,4,FALSE)),"",(VLOOKUP($E138,'D-1 Off Site Habitat Baseline'!$D$1:$O$258,4,FALSE))))</f>
        <v/>
      </c>
      <c r="G138" s="520" t="str">
        <f>IF(E138="","",IF(ISNA(VLOOKUP($E138,'D-1 Off Site Habitat Baseline'!$D$1:$O$258,5,FALSE)),"",(VLOOKUP($E138,'D-1 Off Site Habitat Baseline'!$D$1:$O$258,5,FALSE))))</f>
        <v/>
      </c>
      <c r="H138" s="520" t="str">
        <f>IF(E138="","",IF(ISNA(VLOOKUP($E138,'D-1 Off Site Habitat Baseline'!$D$1:$O$258,6,FALSE)),"",(VLOOKUP($E138,'D-1 Off Site Habitat Baseline'!$D$1:$O$258,6,FALSE))))</f>
        <v/>
      </c>
      <c r="I138" s="520" t="str">
        <f>IF(E138="","",IF(ISNA(VLOOKUP($E138,'D-1 Off Site Habitat Baseline'!$D$1:$O$258,7,FALSE)),"",(VLOOKUP($E138,'D-1 Off Site Habitat Baseline'!$D$1:$O$258,7,FALSE))))</f>
        <v/>
      </c>
      <c r="J138" s="520" t="str">
        <f>IF(E138="","",IF(ISNA(VLOOKUP($E138,'D-1 Off Site Habitat Baseline'!$D$1:$O$258,8,FALSE)),"",(VLOOKUP($E138,'D-1 Off Site Habitat Baseline'!$D$1:$O$258,8,FALSE))))</f>
        <v/>
      </c>
      <c r="K138" s="520" t="str">
        <f>IF(E138="","",IF(ISNA(VLOOKUP($E138,'D-1 Off Site Habitat Baseline'!$D$1:$O$258,9,FALSE)),"",(VLOOKUP($E138,'D-1 Off Site Habitat Baseline'!$D$1:$O$258,9,FALSE))))</f>
        <v/>
      </c>
      <c r="L138" s="520" t="str">
        <f>IF(E138="","",IF(ISNA(VLOOKUP($E138,'D-1 Off Site Habitat Baseline'!$D$1:$O$258,11,FALSE)),"",(VLOOKUP($E138,'D-1 Off Site Habitat Baseline'!$D$1:$O$258,11,FALSE))))</f>
        <v/>
      </c>
      <c r="M138" s="520" t="str">
        <f>IF(E138="","",IF(ISNA(VLOOKUP($E138,'D-1 Off Site Habitat Baseline'!$D$1:$O$258,12,FALSE)),"",(VLOOKUP($E138,'D-1 Off Site Habitat Baseline'!$D$1:$O$258,12,FALSE))))</f>
        <v/>
      </c>
      <c r="N138" s="520" t="str">
        <f>IF(E138="","",IF(ISNA(VLOOKUP($E138,'D-1 Off Site Habitat Baseline'!$D$1:$X$258,14,FALSE)),"",(VLOOKUP($E138,'D-1 Off Site Habitat Baseline'!$D$1:$X$258,14,FALSE))))</f>
        <v/>
      </c>
      <c r="O138" s="524" t="str">
        <f>IF(E138="","",IF(ISNA(VLOOKUP($E138,'D-1 Off Site Habitat Baseline'!$D$1:$X$258,13,FALSE)),"",(VLOOKUP($E138,'D-1 Off Site Habitat Baseline'!$D$1:$X$258,13,FALSE))))</f>
        <v/>
      </c>
      <c r="P138" s="232" t="str">
        <f>IFERROR(INDEX('G-1 All Habitats'!$AG$3:$AG$15,MATCH(Q138,'G-1 All Habitats'!$AF$3:$AF$15,0)),"")</f>
        <v/>
      </c>
      <c r="Q138" s="228" t="str">
        <f t="shared" si="23"/>
        <v/>
      </c>
      <c r="R138" s="229" t="str">
        <f t="shared" si="24"/>
        <v/>
      </c>
      <c r="S138" s="233" t="str">
        <f>IFERROR(INDEX('G-1 All Habitats'!$B$3:$B$129,MATCH(R138,'G-1 All Habitats'!$A$3:$A$129,0)),"")</f>
        <v/>
      </c>
      <c r="T138" s="507" t="str">
        <f t="shared" si="16"/>
        <v/>
      </c>
      <c r="U138" s="524" t="str">
        <f t="shared" si="17"/>
        <v/>
      </c>
      <c r="V138" s="523" t="str">
        <f t="shared" si="14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203"/>
      <c r="Z138" s="524" t="str">
        <f>IFERROR(INDEX('G-8 Condition Look up'!$A$3:$H$130,MATCH(S138,'G-8 Condition Look up'!$A$3:$A$130,0),MATCH(Y138,'G-8 Condition Look up'!$A$3:$H$3,0)),"")</f>
        <v/>
      </c>
      <c r="AA138" s="145"/>
      <c r="AB138" s="54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7" t="str">
        <f t="shared" si="15"/>
        <v/>
      </c>
      <c r="AE138" s="203"/>
      <c r="AF138" s="203"/>
      <c r="AG138" s="520" t="str">
        <f t="shared" si="18"/>
        <v/>
      </c>
      <c r="AH138" s="544" t="str">
        <f t="shared" si="19"/>
        <v/>
      </c>
      <c r="AI138" s="525" t="str">
        <f>IF(AH138="Check Data ⚠","Check Data ⚠",IFERROR(VLOOKUP(AH138,'G-4 Temporal multipliers'!$A$4:$C$36,3,FALSE),""))</f>
        <v/>
      </c>
      <c r="AJ138" s="537" t="str">
        <f>IF(S138="","",VLOOKUP(S138,'G-3 Multipliers'!$A$2:$E$129,4,FALSE))</f>
        <v/>
      </c>
      <c r="AK138" s="520" t="str">
        <f t="shared" si="20"/>
        <v/>
      </c>
      <c r="AL138" s="520" t="str">
        <f t="shared" si="21"/>
        <v/>
      </c>
      <c r="AM138" s="524" t="str">
        <f>IFERROR(IF(F138="","",IF(AH138="Check Data ⚠","Check Data ⚠",VLOOKUP(AL138, 'G-3 Multipliers'!$P$2:$Q$6,2,FALSE))),"")</f>
        <v/>
      </c>
      <c r="AN138" s="197"/>
      <c r="AO138" s="540" t="str">
        <f>IF(AN138="","",IF(VLOOKUP(AN138,'G-3 Multipliers'!$S$3:$T$9,2,FALSE)=0,"Spatial Data Missing ⚠",VLOOKUP(AN138,'G-3 Multipliers'!$S$3:$T$9,2,FALSE)))</f>
        <v/>
      </c>
      <c r="AP138" s="513" t="str">
        <f t="shared" si="22"/>
        <v/>
      </c>
      <c r="AQ138" s="231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7" t="str">
        <f>'D-1 Off Site Habitat Baseline'!AL138</f>
        <v/>
      </c>
      <c r="F139" s="520" t="str">
        <f>IF(E139="","",IF(ISNA(VLOOKUP($E139,'D-1 Off Site Habitat Baseline'!$D$1:$O$258,4,FALSE)),"",(VLOOKUP($E139,'D-1 Off Site Habitat Baseline'!$D$1:$O$258,4,FALSE))))</f>
        <v/>
      </c>
      <c r="G139" s="520" t="str">
        <f>IF(E139="","",IF(ISNA(VLOOKUP($E139,'D-1 Off Site Habitat Baseline'!$D$1:$O$258,5,FALSE)),"",(VLOOKUP($E139,'D-1 Off Site Habitat Baseline'!$D$1:$O$258,5,FALSE))))</f>
        <v/>
      </c>
      <c r="H139" s="520" t="str">
        <f>IF(E139="","",IF(ISNA(VLOOKUP($E139,'D-1 Off Site Habitat Baseline'!$D$1:$O$258,6,FALSE)),"",(VLOOKUP($E139,'D-1 Off Site Habitat Baseline'!$D$1:$O$258,6,FALSE))))</f>
        <v/>
      </c>
      <c r="I139" s="520" t="str">
        <f>IF(E139="","",IF(ISNA(VLOOKUP($E139,'D-1 Off Site Habitat Baseline'!$D$1:$O$258,7,FALSE)),"",(VLOOKUP($E139,'D-1 Off Site Habitat Baseline'!$D$1:$O$258,7,FALSE))))</f>
        <v/>
      </c>
      <c r="J139" s="520" t="str">
        <f>IF(E139="","",IF(ISNA(VLOOKUP($E139,'D-1 Off Site Habitat Baseline'!$D$1:$O$258,8,FALSE)),"",(VLOOKUP($E139,'D-1 Off Site Habitat Baseline'!$D$1:$O$258,8,FALSE))))</f>
        <v/>
      </c>
      <c r="K139" s="520" t="str">
        <f>IF(E139="","",IF(ISNA(VLOOKUP($E139,'D-1 Off Site Habitat Baseline'!$D$1:$O$258,9,FALSE)),"",(VLOOKUP($E139,'D-1 Off Site Habitat Baseline'!$D$1:$O$258,9,FALSE))))</f>
        <v/>
      </c>
      <c r="L139" s="520" t="str">
        <f>IF(E139="","",IF(ISNA(VLOOKUP($E139,'D-1 Off Site Habitat Baseline'!$D$1:$O$258,11,FALSE)),"",(VLOOKUP($E139,'D-1 Off Site Habitat Baseline'!$D$1:$O$258,11,FALSE))))</f>
        <v/>
      </c>
      <c r="M139" s="520" t="str">
        <f>IF(E139="","",IF(ISNA(VLOOKUP($E139,'D-1 Off Site Habitat Baseline'!$D$1:$O$258,12,FALSE)),"",(VLOOKUP($E139,'D-1 Off Site Habitat Baseline'!$D$1:$O$258,12,FALSE))))</f>
        <v/>
      </c>
      <c r="N139" s="520" t="str">
        <f>IF(E139="","",IF(ISNA(VLOOKUP($E139,'D-1 Off Site Habitat Baseline'!$D$1:$X$258,14,FALSE)),"",(VLOOKUP($E139,'D-1 Off Site Habitat Baseline'!$D$1:$X$258,14,FALSE))))</f>
        <v/>
      </c>
      <c r="O139" s="524" t="str">
        <f>IF(E139="","",IF(ISNA(VLOOKUP($E139,'D-1 Off Site Habitat Baseline'!$D$1:$X$258,13,FALSE)),"",(VLOOKUP($E139,'D-1 Off Site Habitat Baseline'!$D$1:$X$258,13,FALSE))))</f>
        <v/>
      </c>
      <c r="P139" s="232" t="str">
        <f>IFERROR(INDEX('G-1 All Habitats'!$AG$3:$AG$15,MATCH(Q139,'G-1 All Habitats'!$AF$3:$AF$15,0)),"")</f>
        <v/>
      </c>
      <c r="Q139" s="228" t="str">
        <f t="shared" si="23"/>
        <v/>
      </c>
      <c r="R139" s="229" t="str">
        <f t="shared" si="24"/>
        <v/>
      </c>
      <c r="S139" s="233" t="str">
        <f>IFERROR(INDEX('G-1 All Habitats'!$B$3:$B$129,MATCH(R139,'G-1 All Habitats'!$A$3:$A$129,0)),"")</f>
        <v/>
      </c>
      <c r="T139" s="507" t="str">
        <f t="shared" si="16"/>
        <v/>
      </c>
      <c r="U139" s="524" t="str">
        <f t="shared" si="17"/>
        <v/>
      </c>
      <c r="V139" s="523" t="str">
        <f t="shared" si="14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203"/>
      <c r="Z139" s="524" t="str">
        <f>IFERROR(INDEX('G-8 Condition Look up'!$A$3:$H$130,MATCH(S139,'G-8 Condition Look up'!$A$3:$A$130,0),MATCH(Y139,'G-8 Condition Look up'!$A$3:$H$3,0)),"")</f>
        <v/>
      </c>
      <c r="AA139" s="145"/>
      <c r="AB139" s="54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7" t="str">
        <f t="shared" si="15"/>
        <v/>
      </c>
      <c r="AE139" s="203"/>
      <c r="AF139" s="203"/>
      <c r="AG139" s="520" t="str">
        <f t="shared" si="18"/>
        <v/>
      </c>
      <c r="AH139" s="544" t="str">
        <f t="shared" si="19"/>
        <v/>
      </c>
      <c r="AI139" s="525" t="str">
        <f>IF(AH139="Check Data ⚠","Check Data ⚠",IFERROR(VLOOKUP(AH139,'G-4 Temporal multipliers'!$A$4:$C$36,3,FALSE),""))</f>
        <v/>
      </c>
      <c r="AJ139" s="537" t="str">
        <f>IF(S139="","",VLOOKUP(S139,'G-3 Multipliers'!$A$2:$E$129,4,FALSE))</f>
        <v/>
      </c>
      <c r="AK139" s="520" t="str">
        <f t="shared" si="20"/>
        <v/>
      </c>
      <c r="AL139" s="520" t="str">
        <f t="shared" si="21"/>
        <v/>
      </c>
      <c r="AM139" s="524" t="str">
        <f>IFERROR(IF(F139="","",IF(AH139="Check Data ⚠","Check Data ⚠",VLOOKUP(AL139, 'G-3 Multipliers'!$P$2:$Q$6,2,FALSE))),"")</f>
        <v/>
      </c>
      <c r="AN139" s="197"/>
      <c r="AO139" s="540" t="str">
        <f>IF(AN139="","",IF(VLOOKUP(AN139,'G-3 Multipliers'!$S$3:$T$9,2,FALSE)=0,"Spatial Data Missing ⚠",VLOOKUP(AN139,'G-3 Multipliers'!$S$3:$T$9,2,FALSE)))</f>
        <v/>
      </c>
      <c r="AP139" s="513" t="str">
        <f t="shared" si="22"/>
        <v/>
      </c>
      <c r="AQ139" s="231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7" t="str">
        <f>'D-1 Off Site Habitat Baseline'!AL139</f>
        <v/>
      </c>
      <c r="F140" s="520" t="str">
        <f>IF(E140="","",IF(ISNA(VLOOKUP($E140,'D-1 Off Site Habitat Baseline'!$D$1:$O$258,4,FALSE)),"",(VLOOKUP($E140,'D-1 Off Site Habitat Baseline'!$D$1:$O$258,4,FALSE))))</f>
        <v/>
      </c>
      <c r="G140" s="520" t="str">
        <f>IF(E140="","",IF(ISNA(VLOOKUP($E140,'D-1 Off Site Habitat Baseline'!$D$1:$O$258,5,FALSE)),"",(VLOOKUP($E140,'D-1 Off Site Habitat Baseline'!$D$1:$O$258,5,FALSE))))</f>
        <v/>
      </c>
      <c r="H140" s="520" t="str">
        <f>IF(E140="","",IF(ISNA(VLOOKUP($E140,'D-1 Off Site Habitat Baseline'!$D$1:$O$258,6,FALSE)),"",(VLOOKUP($E140,'D-1 Off Site Habitat Baseline'!$D$1:$O$258,6,FALSE))))</f>
        <v/>
      </c>
      <c r="I140" s="520" t="str">
        <f>IF(E140="","",IF(ISNA(VLOOKUP($E140,'D-1 Off Site Habitat Baseline'!$D$1:$O$258,7,FALSE)),"",(VLOOKUP($E140,'D-1 Off Site Habitat Baseline'!$D$1:$O$258,7,FALSE))))</f>
        <v/>
      </c>
      <c r="J140" s="520" t="str">
        <f>IF(E140="","",IF(ISNA(VLOOKUP($E140,'D-1 Off Site Habitat Baseline'!$D$1:$O$258,8,FALSE)),"",(VLOOKUP($E140,'D-1 Off Site Habitat Baseline'!$D$1:$O$258,8,FALSE))))</f>
        <v/>
      </c>
      <c r="K140" s="520" t="str">
        <f>IF(E140="","",IF(ISNA(VLOOKUP($E140,'D-1 Off Site Habitat Baseline'!$D$1:$O$258,9,FALSE)),"",(VLOOKUP($E140,'D-1 Off Site Habitat Baseline'!$D$1:$O$258,9,FALSE))))</f>
        <v/>
      </c>
      <c r="L140" s="520" t="str">
        <f>IF(E140="","",IF(ISNA(VLOOKUP($E140,'D-1 Off Site Habitat Baseline'!$D$1:$O$258,11,FALSE)),"",(VLOOKUP($E140,'D-1 Off Site Habitat Baseline'!$D$1:$O$258,11,FALSE))))</f>
        <v/>
      </c>
      <c r="M140" s="520" t="str">
        <f>IF(E140="","",IF(ISNA(VLOOKUP($E140,'D-1 Off Site Habitat Baseline'!$D$1:$O$258,12,FALSE)),"",(VLOOKUP($E140,'D-1 Off Site Habitat Baseline'!$D$1:$O$258,12,FALSE))))</f>
        <v/>
      </c>
      <c r="N140" s="520" t="str">
        <f>IF(E140="","",IF(ISNA(VLOOKUP($E140,'D-1 Off Site Habitat Baseline'!$D$1:$X$258,14,FALSE)),"",(VLOOKUP($E140,'D-1 Off Site Habitat Baseline'!$D$1:$X$258,14,FALSE))))</f>
        <v/>
      </c>
      <c r="O140" s="524" t="str">
        <f>IF(E140="","",IF(ISNA(VLOOKUP($E140,'D-1 Off Site Habitat Baseline'!$D$1:$X$258,13,FALSE)),"",(VLOOKUP($E140,'D-1 Off Site Habitat Baseline'!$D$1:$X$258,13,FALSE))))</f>
        <v/>
      </c>
      <c r="P140" s="232" t="str">
        <f>IFERROR(INDEX('G-1 All Habitats'!$AG$3:$AG$15,MATCH(Q140,'G-1 All Habitats'!$AF$3:$AF$15,0)),"")</f>
        <v/>
      </c>
      <c r="Q140" s="228" t="str">
        <f t="shared" si="23"/>
        <v/>
      </c>
      <c r="R140" s="229" t="str">
        <f t="shared" si="24"/>
        <v/>
      </c>
      <c r="S140" s="233" t="str">
        <f>IFERROR(INDEX('G-1 All Habitats'!$B$3:$B$129,MATCH(R140,'G-1 All Habitats'!$A$3:$A$129,0)),"")</f>
        <v/>
      </c>
      <c r="T140" s="507" t="str">
        <f t="shared" si="16"/>
        <v/>
      </c>
      <c r="U140" s="524" t="str">
        <f t="shared" si="17"/>
        <v/>
      </c>
      <c r="V140" s="523" t="str">
        <f t="shared" ref="V140:V203" si="25">IF(S140="","",VLOOKUP(E140,BaselineHabOffsite,17,FALSE))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203"/>
      <c r="Z140" s="524" t="str">
        <f>IFERROR(INDEX('G-8 Condition Look up'!$A$3:$H$130,MATCH(S140,'G-8 Condition Look up'!$A$3:$A$130,0),MATCH(Y140,'G-8 Condition Look up'!$A$3:$H$3,0)),"")</f>
        <v/>
      </c>
      <c r="AA140" s="145"/>
      <c r="AB140" s="54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7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3"/>
      <c r="AF140" s="203"/>
      <c r="AG140" s="520" t="str">
        <f t="shared" si="18"/>
        <v/>
      </c>
      <c r="AH140" s="544" t="str">
        <f t="shared" si="19"/>
        <v/>
      </c>
      <c r="AI140" s="525" t="str">
        <f>IF(AH140="Check Data ⚠","Check Data ⚠",IFERROR(VLOOKUP(AH140,'G-4 Temporal multipliers'!$A$4:$C$36,3,FALSE),""))</f>
        <v/>
      </c>
      <c r="AJ140" s="537" t="str">
        <f>IF(S140="","",VLOOKUP(S140,'G-3 Multipliers'!$A$2:$E$129,4,FALSE))</f>
        <v/>
      </c>
      <c r="AK140" s="520" t="str">
        <f t="shared" si="20"/>
        <v/>
      </c>
      <c r="AL140" s="520" t="str">
        <f t="shared" si="21"/>
        <v/>
      </c>
      <c r="AM140" s="524" t="str">
        <f>IFERROR(IF(F140="","",IF(AH140="Check Data ⚠","Check Data ⚠",VLOOKUP(AL140, 'G-3 Multipliers'!$P$2:$Q$6,2,FALSE))),"")</f>
        <v/>
      </c>
      <c r="AN140" s="197"/>
      <c r="AO140" s="540" t="str">
        <f>IF(AN140="","",IF(VLOOKUP(AN140,'G-3 Multipliers'!$S$3:$T$9,2,FALSE)=0,"Spatial Data Missing ⚠",VLOOKUP(AN140,'G-3 Multipliers'!$S$3:$T$9,2,FALSE)))</f>
        <v/>
      </c>
      <c r="AP140" s="513" t="str">
        <f t="shared" si="22"/>
        <v/>
      </c>
      <c r="AQ140" s="231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7" t="str">
        <f>'D-1 Off Site Habitat Baseline'!AL140</f>
        <v/>
      </c>
      <c r="F141" s="520" t="str">
        <f>IF(E141="","",IF(ISNA(VLOOKUP($E141,'D-1 Off Site Habitat Baseline'!$D$1:$O$258,4,FALSE)),"",(VLOOKUP($E141,'D-1 Off Site Habitat Baseline'!$D$1:$O$258,4,FALSE))))</f>
        <v/>
      </c>
      <c r="G141" s="520" t="str">
        <f>IF(E141="","",IF(ISNA(VLOOKUP($E141,'D-1 Off Site Habitat Baseline'!$D$1:$O$258,5,FALSE)),"",(VLOOKUP($E141,'D-1 Off Site Habitat Baseline'!$D$1:$O$258,5,FALSE))))</f>
        <v/>
      </c>
      <c r="H141" s="520" t="str">
        <f>IF(E141="","",IF(ISNA(VLOOKUP($E141,'D-1 Off Site Habitat Baseline'!$D$1:$O$258,6,FALSE)),"",(VLOOKUP($E141,'D-1 Off Site Habitat Baseline'!$D$1:$O$258,6,FALSE))))</f>
        <v/>
      </c>
      <c r="I141" s="520" t="str">
        <f>IF(E141="","",IF(ISNA(VLOOKUP($E141,'D-1 Off Site Habitat Baseline'!$D$1:$O$258,7,FALSE)),"",(VLOOKUP($E141,'D-1 Off Site Habitat Baseline'!$D$1:$O$258,7,FALSE))))</f>
        <v/>
      </c>
      <c r="J141" s="520" t="str">
        <f>IF(E141="","",IF(ISNA(VLOOKUP($E141,'D-1 Off Site Habitat Baseline'!$D$1:$O$258,8,FALSE)),"",(VLOOKUP($E141,'D-1 Off Site Habitat Baseline'!$D$1:$O$258,8,FALSE))))</f>
        <v/>
      </c>
      <c r="K141" s="520" t="str">
        <f>IF(E141="","",IF(ISNA(VLOOKUP($E141,'D-1 Off Site Habitat Baseline'!$D$1:$O$258,9,FALSE)),"",(VLOOKUP($E141,'D-1 Off Site Habitat Baseline'!$D$1:$O$258,9,FALSE))))</f>
        <v/>
      </c>
      <c r="L141" s="520" t="str">
        <f>IF(E141="","",IF(ISNA(VLOOKUP($E141,'D-1 Off Site Habitat Baseline'!$D$1:$O$258,11,FALSE)),"",(VLOOKUP($E141,'D-1 Off Site Habitat Baseline'!$D$1:$O$258,11,FALSE))))</f>
        <v/>
      </c>
      <c r="M141" s="520" t="str">
        <f>IF(E141="","",IF(ISNA(VLOOKUP($E141,'D-1 Off Site Habitat Baseline'!$D$1:$O$258,12,FALSE)),"",(VLOOKUP($E141,'D-1 Off Site Habitat Baseline'!$D$1:$O$258,12,FALSE))))</f>
        <v/>
      </c>
      <c r="N141" s="520" t="str">
        <f>IF(E141="","",IF(ISNA(VLOOKUP($E141,'D-1 Off Site Habitat Baseline'!$D$1:$X$258,14,FALSE)),"",(VLOOKUP($E141,'D-1 Off Site Habitat Baseline'!$D$1:$X$258,14,FALSE))))</f>
        <v/>
      </c>
      <c r="O141" s="524" t="str">
        <f>IF(E141="","",IF(ISNA(VLOOKUP($E141,'D-1 Off Site Habitat Baseline'!$D$1:$X$258,13,FALSE)),"",(VLOOKUP($E141,'D-1 Off Site Habitat Baseline'!$D$1:$X$258,13,FALSE))))</f>
        <v/>
      </c>
      <c r="P141" s="232" t="str">
        <f>IFERROR(INDEX('G-1 All Habitats'!$AG$3:$AG$15,MATCH(Q141,'G-1 All Habitats'!$AF$3:$AF$15,0)),"")</f>
        <v/>
      </c>
      <c r="Q141" s="228" t="str">
        <f t="shared" si="23"/>
        <v/>
      </c>
      <c r="R141" s="229" t="str">
        <f t="shared" si="24"/>
        <v/>
      </c>
      <c r="S141" s="233" t="str">
        <f>IFERROR(INDEX('G-1 All Habitats'!$B$3:$B$129,MATCH(R141,'G-1 All Habitats'!$A$3:$A$129,0)),"")</f>
        <v/>
      </c>
      <c r="T141" s="507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4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3" t="str">
        <f t="shared" si="25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203"/>
      <c r="Z141" s="524" t="str">
        <f>IFERROR(INDEX('G-8 Condition Look up'!$A$3:$H$130,MATCH(S141,'G-8 Condition Look up'!$A$3:$A$130,0),MATCH(Y141,'G-8 Condition Look up'!$A$3:$H$3,0)),"")</f>
        <v/>
      </c>
      <c r="AA141" s="145"/>
      <c r="AB141" s="54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7" t="str">
        <f t="shared" si="26"/>
        <v/>
      </c>
      <c r="AE141" s="203"/>
      <c r="AF141" s="203"/>
      <c r="AG141" s="520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4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5" t="str">
        <f>IF(AH141="Check Data ⚠","Check Data ⚠",IFERROR(VLOOKUP(AH141,'G-4 Temporal multipliers'!$A$4:$C$36,3,FALSE),""))</f>
        <v/>
      </c>
      <c r="AJ141" s="537" t="str">
        <f>IF(S141="","",VLOOKUP(S141,'G-3 Multipliers'!$A$2:$E$129,4,FALSE))</f>
        <v/>
      </c>
      <c r="AK141" s="520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20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4" t="str">
        <f>IFERROR(IF(F141="","",IF(AH141="Check Data ⚠","Check Data ⚠",VLOOKUP(AL141, 'G-3 Multipliers'!$P$2:$Q$6,2,FALSE))),"")</f>
        <v/>
      </c>
      <c r="AN141" s="197"/>
      <c r="AO141" s="540" t="str">
        <f>IF(AN141="","",IF(VLOOKUP(AN141,'G-3 Multipliers'!$S$3:$T$9,2,FALSE)=0,"Spatial Data Missing ⚠",VLOOKUP(AN141,'G-3 Multipliers'!$S$3:$T$9,2,FALSE)))</f>
        <v/>
      </c>
      <c r="AP141" s="513" t="str">
        <f t="shared" ref="AP141:AP204" si="33">IFERROR(((((V141*X141*Z141)-(V141*I141*K141))*(AM141*AI141))+(V141*I141*K141))*(AC141)*AO141,"")</f>
        <v/>
      </c>
      <c r="AQ141" s="231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7" t="str">
        <f>'D-1 Off Site Habitat Baseline'!AL141</f>
        <v/>
      </c>
      <c r="F142" s="520" t="str">
        <f>IF(E142="","",IF(ISNA(VLOOKUP($E142,'D-1 Off Site Habitat Baseline'!$D$1:$O$258,4,FALSE)),"",(VLOOKUP($E142,'D-1 Off Site Habitat Baseline'!$D$1:$O$258,4,FALSE))))</f>
        <v/>
      </c>
      <c r="G142" s="520" t="str">
        <f>IF(E142="","",IF(ISNA(VLOOKUP($E142,'D-1 Off Site Habitat Baseline'!$D$1:$O$258,5,FALSE)),"",(VLOOKUP($E142,'D-1 Off Site Habitat Baseline'!$D$1:$O$258,5,FALSE))))</f>
        <v/>
      </c>
      <c r="H142" s="520" t="str">
        <f>IF(E142="","",IF(ISNA(VLOOKUP($E142,'D-1 Off Site Habitat Baseline'!$D$1:$O$258,6,FALSE)),"",(VLOOKUP($E142,'D-1 Off Site Habitat Baseline'!$D$1:$O$258,6,FALSE))))</f>
        <v/>
      </c>
      <c r="I142" s="520" t="str">
        <f>IF(E142="","",IF(ISNA(VLOOKUP($E142,'D-1 Off Site Habitat Baseline'!$D$1:$O$258,7,FALSE)),"",(VLOOKUP($E142,'D-1 Off Site Habitat Baseline'!$D$1:$O$258,7,FALSE))))</f>
        <v/>
      </c>
      <c r="J142" s="520" t="str">
        <f>IF(E142="","",IF(ISNA(VLOOKUP($E142,'D-1 Off Site Habitat Baseline'!$D$1:$O$258,8,FALSE)),"",(VLOOKUP($E142,'D-1 Off Site Habitat Baseline'!$D$1:$O$258,8,FALSE))))</f>
        <v/>
      </c>
      <c r="K142" s="520" t="str">
        <f>IF(E142="","",IF(ISNA(VLOOKUP($E142,'D-1 Off Site Habitat Baseline'!$D$1:$O$258,9,FALSE)),"",(VLOOKUP($E142,'D-1 Off Site Habitat Baseline'!$D$1:$O$258,9,FALSE))))</f>
        <v/>
      </c>
      <c r="L142" s="520" t="str">
        <f>IF(E142="","",IF(ISNA(VLOOKUP($E142,'D-1 Off Site Habitat Baseline'!$D$1:$O$258,11,FALSE)),"",(VLOOKUP($E142,'D-1 Off Site Habitat Baseline'!$D$1:$O$258,11,FALSE))))</f>
        <v/>
      </c>
      <c r="M142" s="520" t="str">
        <f>IF(E142="","",IF(ISNA(VLOOKUP($E142,'D-1 Off Site Habitat Baseline'!$D$1:$O$258,12,FALSE)),"",(VLOOKUP($E142,'D-1 Off Site Habitat Baseline'!$D$1:$O$258,12,FALSE))))</f>
        <v/>
      </c>
      <c r="N142" s="520" t="str">
        <f>IF(E142="","",IF(ISNA(VLOOKUP($E142,'D-1 Off Site Habitat Baseline'!$D$1:$X$258,14,FALSE)),"",(VLOOKUP($E142,'D-1 Off Site Habitat Baseline'!$D$1:$X$258,14,FALSE))))</f>
        <v/>
      </c>
      <c r="O142" s="524" t="str">
        <f>IF(E142="","",IF(ISNA(VLOOKUP($E142,'D-1 Off Site Habitat Baseline'!$D$1:$X$258,13,FALSE)),"",(VLOOKUP($E142,'D-1 Off Site Habitat Baseline'!$D$1:$X$258,13,FALSE))))</f>
        <v/>
      </c>
      <c r="P142" s="232" t="str">
        <f>IFERROR(INDEX('G-1 All Habitats'!$AG$3:$AG$15,MATCH(Q142,'G-1 All Habitats'!$AF$3:$AF$15,0)),"")</f>
        <v/>
      </c>
      <c r="Q142" s="228" t="str">
        <f t="shared" si="23"/>
        <v/>
      </c>
      <c r="R142" s="229" t="str">
        <f t="shared" si="24"/>
        <v/>
      </c>
      <c r="S142" s="233" t="str">
        <f>IFERROR(INDEX('G-1 All Habitats'!$B$3:$B$129,MATCH(R142,'G-1 All Habitats'!$A$3:$A$129,0)),"")</f>
        <v/>
      </c>
      <c r="T142" s="507" t="str">
        <f t="shared" si="27"/>
        <v/>
      </c>
      <c r="U142" s="524" t="str">
        <f t="shared" si="28"/>
        <v/>
      </c>
      <c r="V142" s="523" t="str">
        <f t="shared" si="25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203"/>
      <c r="Z142" s="524" t="str">
        <f>IFERROR(INDEX('G-8 Condition Look up'!$A$3:$H$130,MATCH(S142,'G-8 Condition Look up'!$A$3:$A$130,0),MATCH(Y142,'G-8 Condition Look up'!$A$3:$H$3,0)),"")</f>
        <v/>
      </c>
      <c r="AA142" s="145"/>
      <c r="AB142" s="54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7" t="str">
        <f t="shared" si="26"/>
        <v/>
      </c>
      <c r="AE142" s="203"/>
      <c r="AF142" s="203"/>
      <c r="AG142" s="520" t="str">
        <f t="shared" si="29"/>
        <v/>
      </c>
      <c r="AH142" s="544" t="str">
        <f t="shared" si="30"/>
        <v/>
      </c>
      <c r="AI142" s="525" t="str">
        <f>IF(AH142="Check Data ⚠","Check Data ⚠",IFERROR(VLOOKUP(AH142,'G-4 Temporal multipliers'!$A$4:$C$36,3,FALSE),""))</f>
        <v/>
      </c>
      <c r="AJ142" s="537" t="str">
        <f>IF(S142="","",VLOOKUP(S142,'G-3 Multipliers'!$A$2:$E$129,4,FALSE))</f>
        <v/>
      </c>
      <c r="AK142" s="520" t="str">
        <f t="shared" si="31"/>
        <v/>
      </c>
      <c r="AL142" s="520" t="str">
        <f t="shared" si="32"/>
        <v/>
      </c>
      <c r="AM142" s="524" t="str">
        <f>IFERROR(IF(F142="","",IF(AH142="Check Data ⚠","Check Data ⚠",VLOOKUP(AL142, 'G-3 Multipliers'!$P$2:$Q$6,2,FALSE))),"")</f>
        <v/>
      </c>
      <c r="AN142" s="197"/>
      <c r="AO142" s="540" t="str">
        <f>IF(AN142="","",IF(VLOOKUP(AN142,'G-3 Multipliers'!$S$3:$T$9,2,FALSE)=0,"Spatial Data Missing ⚠",VLOOKUP(AN142,'G-3 Multipliers'!$S$3:$T$9,2,FALSE)))</f>
        <v/>
      </c>
      <c r="AP142" s="513" t="str">
        <f t="shared" si="33"/>
        <v/>
      </c>
      <c r="AQ142" s="231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7" t="str">
        <f>'D-1 Off Site Habitat Baseline'!AL142</f>
        <v/>
      </c>
      <c r="F143" s="520" t="str">
        <f>IF(E143="","",IF(ISNA(VLOOKUP($E143,'D-1 Off Site Habitat Baseline'!$D$1:$O$258,4,FALSE)),"",(VLOOKUP($E143,'D-1 Off Site Habitat Baseline'!$D$1:$O$258,4,FALSE))))</f>
        <v/>
      </c>
      <c r="G143" s="520" t="str">
        <f>IF(E143="","",IF(ISNA(VLOOKUP($E143,'D-1 Off Site Habitat Baseline'!$D$1:$O$258,5,FALSE)),"",(VLOOKUP($E143,'D-1 Off Site Habitat Baseline'!$D$1:$O$258,5,FALSE))))</f>
        <v/>
      </c>
      <c r="H143" s="520" t="str">
        <f>IF(E143="","",IF(ISNA(VLOOKUP($E143,'D-1 Off Site Habitat Baseline'!$D$1:$O$258,6,FALSE)),"",(VLOOKUP($E143,'D-1 Off Site Habitat Baseline'!$D$1:$O$258,6,FALSE))))</f>
        <v/>
      </c>
      <c r="I143" s="520" t="str">
        <f>IF(E143="","",IF(ISNA(VLOOKUP($E143,'D-1 Off Site Habitat Baseline'!$D$1:$O$258,7,FALSE)),"",(VLOOKUP($E143,'D-1 Off Site Habitat Baseline'!$D$1:$O$258,7,FALSE))))</f>
        <v/>
      </c>
      <c r="J143" s="520" t="str">
        <f>IF(E143="","",IF(ISNA(VLOOKUP($E143,'D-1 Off Site Habitat Baseline'!$D$1:$O$258,8,FALSE)),"",(VLOOKUP($E143,'D-1 Off Site Habitat Baseline'!$D$1:$O$258,8,FALSE))))</f>
        <v/>
      </c>
      <c r="K143" s="520" t="str">
        <f>IF(E143="","",IF(ISNA(VLOOKUP($E143,'D-1 Off Site Habitat Baseline'!$D$1:$O$258,9,FALSE)),"",(VLOOKUP($E143,'D-1 Off Site Habitat Baseline'!$D$1:$O$258,9,FALSE))))</f>
        <v/>
      </c>
      <c r="L143" s="520" t="str">
        <f>IF(E143="","",IF(ISNA(VLOOKUP($E143,'D-1 Off Site Habitat Baseline'!$D$1:$O$258,11,FALSE)),"",(VLOOKUP($E143,'D-1 Off Site Habitat Baseline'!$D$1:$O$258,11,FALSE))))</f>
        <v/>
      </c>
      <c r="M143" s="520" t="str">
        <f>IF(E143="","",IF(ISNA(VLOOKUP($E143,'D-1 Off Site Habitat Baseline'!$D$1:$O$258,12,FALSE)),"",(VLOOKUP($E143,'D-1 Off Site Habitat Baseline'!$D$1:$O$258,12,FALSE))))</f>
        <v/>
      </c>
      <c r="N143" s="520" t="str">
        <f>IF(E143="","",IF(ISNA(VLOOKUP($E143,'D-1 Off Site Habitat Baseline'!$D$1:$X$258,14,FALSE)),"",(VLOOKUP($E143,'D-1 Off Site Habitat Baseline'!$D$1:$X$258,14,FALSE))))</f>
        <v/>
      </c>
      <c r="O143" s="524" t="str">
        <f>IF(E143="","",IF(ISNA(VLOOKUP($E143,'D-1 Off Site Habitat Baseline'!$D$1:$X$258,13,FALSE)),"",(VLOOKUP($E143,'D-1 Off Site Habitat Baseline'!$D$1:$X$258,13,FALSE))))</f>
        <v/>
      </c>
      <c r="P143" s="232" t="str">
        <f>IFERROR(INDEX('G-1 All Habitats'!$AG$3:$AG$15,MATCH(Q143,'G-1 All Habitats'!$AF$3:$AF$15,0)),"")</f>
        <v/>
      </c>
      <c r="Q143" s="228" t="str">
        <f t="shared" ref="Q143:Q206" si="34">A143</f>
        <v/>
      </c>
      <c r="R143" s="229" t="str">
        <f t="shared" ref="R143:R206" si="35">B143</f>
        <v/>
      </c>
      <c r="S143" s="233" t="str">
        <f>IFERROR(INDEX('G-1 All Habitats'!$B$3:$B$129,MATCH(R143,'G-1 All Habitats'!$A$3:$A$129,0)),"")</f>
        <v/>
      </c>
      <c r="T143" s="507" t="str">
        <f t="shared" si="27"/>
        <v/>
      </c>
      <c r="U143" s="524" t="str">
        <f t="shared" si="28"/>
        <v/>
      </c>
      <c r="V143" s="523" t="str">
        <f t="shared" si="25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203"/>
      <c r="Z143" s="524" t="str">
        <f>IFERROR(INDEX('G-8 Condition Look up'!$A$3:$H$130,MATCH(S143,'G-8 Condition Look up'!$A$3:$A$130,0),MATCH(Y143,'G-8 Condition Look up'!$A$3:$H$3,0)),"")</f>
        <v/>
      </c>
      <c r="AA143" s="145"/>
      <c r="AB143" s="54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7" t="str">
        <f t="shared" si="26"/>
        <v/>
      </c>
      <c r="AE143" s="203"/>
      <c r="AF143" s="203"/>
      <c r="AG143" s="520" t="str">
        <f t="shared" si="29"/>
        <v/>
      </c>
      <c r="AH143" s="544" t="str">
        <f t="shared" si="30"/>
        <v/>
      </c>
      <c r="AI143" s="525" t="str">
        <f>IF(AH143="Check Data ⚠","Check Data ⚠",IFERROR(VLOOKUP(AH143,'G-4 Temporal multipliers'!$A$4:$C$36,3,FALSE),""))</f>
        <v/>
      </c>
      <c r="AJ143" s="537" t="str">
        <f>IF(S143="","",VLOOKUP(S143,'G-3 Multipliers'!$A$2:$E$129,4,FALSE))</f>
        <v/>
      </c>
      <c r="AK143" s="520" t="str">
        <f t="shared" si="31"/>
        <v/>
      </c>
      <c r="AL143" s="520" t="str">
        <f t="shared" si="32"/>
        <v/>
      </c>
      <c r="AM143" s="524" t="str">
        <f>IFERROR(IF(F143="","",IF(AH143="Check Data ⚠","Check Data ⚠",VLOOKUP(AL143, 'G-3 Multipliers'!$P$2:$Q$6,2,FALSE))),"")</f>
        <v/>
      </c>
      <c r="AN143" s="197"/>
      <c r="AO143" s="540" t="str">
        <f>IF(AN143="","",IF(VLOOKUP(AN143,'G-3 Multipliers'!$S$3:$T$9,2,FALSE)=0,"Spatial Data Missing ⚠",VLOOKUP(AN143,'G-3 Multipliers'!$S$3:$T$9,2,FALSE)))</f>
        <v/>
      </c>
      <c r="AP143" s="513" t="str">
        <f t="shared" si="33"/>
        <v/>
      </c>
      <c r="AQ143" s="231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7" t="str">
        <f>'D-1 Off Site Habitat Baseline'!AL143</f>
        <v/>
      </c>
      <c r="F144" s="520" t="str">
        <f>IF(E144="","",IF(ISNA(VLOOKUP($E144,'D-1 Off Site Habitat Baseline'!$D$1:$O$258,4,FALSE)),"",(VLOOKUP($E144,'D-1 Off Site Habitat Baseline'!$D$1:$O$258,4,FALSE))))</f>
        <v/>
      </c>
      <c r="G144" s="520" t="str">
        <f>IF(E144="","",IF(ISNA(VLOOKUP($E144,'D-1 Off Site Habitat Baseline'!$D$1:$O$258,5,FALSE)),"",(VLOOKUP($E144,'D-1 Off Site Habitat Baseline'!$D$1:$O$258,5,FALSE))))</f>
        <v/>
      </c>
      <c r="H144" s="520" t="str">
        <f>IF(E144="","",IF(ISNA(VLOOKUP($E144,'D-1 Off Site Habitat Baseline'!$D$1:$O$258,6,FALSE)),"",(VLOOKUP($E144,'D-1 Off Site Habitat Baseline'!$D$1:$O$258,6,FALSE))))</f>
        <v/>
      </c>
      <c r="I144" s="520" t="str">
        <f>IF(E144="","",IF(ISNA(VLOOKUP($E144,'D-1 Off Site Habitat Baseline'!$D$1:$O$258,7,FALSE)),"",(VLOOKUP($E144,'D-1 Off Site Habitat Baseline'!$D$1:$O$258,7,FALSE))))</f>
        <v/>
      </c>
      <c r="J144" s="520" t="str">
        <f>IF(E144="","",IF(ISNA(VLOOKUP($E144,'D-1 Off Site Habitat Baseline'!$D$1:$O$258,8,FALSE)),"",(VLOOKUP($E144,'D-1 Off Site Habitat Baseline'!$D$1:$O$258,8,FALSE))))</f>
        <v/>
      </c>
      <c r="K144" s="520" t="str">
        <f>IF(E144="","",IF(ISNA(VLOOKUP($E144,'D-1 Off Site Habitat Baseline'!$D$1:$O$258,9,FALSE)),"",(VLOOKUP($E144,'D-1 Off Site Habitat Baseline'!$D$1:$O$258,9,FALSE))))</f>
        <v/>
      </c>
      <c r="L144" s="520" t="str">
        <f>IF(E144="","",IF(ISNA(VLOOKUP($E144,'D-1 Off Site Habitat Baseline'!$D$1:$O$258,11,FALSE)),"",(VLOOKUP($E144,'D-1 Off Site Habitat Baseline'!$D$1:$O$258,11,FALSE))))</f>
        <v/>
      </c>
      <c r="M144" s="520" t="str">
        <f>IF(E144="","",IF(ISNA(VLOOKUP($E144,'D-1 Off Site Habitat Baseline'!$D$1:$O$258,12,FALSE)),"",(VLOOKUP($E144,'D-1 Off Site Habitat Baseline'!$D$1:$O$258,12,FALSE))))</f>
        <v/>
      </c>
      <c r="N144" s="520" t="str">
        <f>IF(E144="","",IF(ISNA(VLOOKUP($E144,'D-1 Off Site Habitat Baseline'!$D$1:$X$258,14,FALSE)),"",(VLOOKUP($E144,'D-1 Off Site Habitat Baseline'!$D$1:$X$258,14,FALSE))))</f>
        <v/>
      </c>
      <c r="O144" s="524" t="str">
        <f>IF(E144="","",IF(ISNA(VLOOKUP($E144,'D-1 Off Site Habitat Baseline'!$D$1:$X$258,13,FALSE)),"",(VLOOKUP($E144,'D-1 Off Site Habitat Baseline'!$D$1:$X$258,13,FALSE))))</f>
        <v/>
      </c>
      <c r="P144" s="232" t="str">
        <f>IFERROR(INDEX('G-1 All Habitats'!$AG$3:$AG$15,MATCH(Q144,'G-1 All Habitats'!$AF$3:$AF$15,0)),"")</f>
        <v/>
      </c>
      <c r="Q144" s="228" t="str">
        <f t="shared" si="34"/>
        <v/>
      </c>
      <c r="R144" s="229" t="str">
        <f t="shared" si="35"/>
        <v/>
      </c>
      <c r="S144" s="233" t="str">
        <f>IFERROR(INDEX('G-1 All Habitats'!$B$3:$B$129,MATCH(R144,'G-1 All Habitats'!$A$3:$A$129,0)),"")</f>
        <v/>
      </c>
      <c r="T144" s="507" t="str">
        <f t="shared" si="27"/>
        <v/>
      </c>
      <c r="U144" s="524" t="str">
        <f t="shared" si="28"/>
        <v/>
      </c>
      <c r="V144" s="523" t="str">
        <f t="shared" si="25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203"/>
      <c r="Z144" s="524" t="str">
        <f>IFERROR(INDEX('G-8 Condition Look up'!$A$3:$H$130,MATCH(S144,'G-8 Condition Look up'!$A$3:$A$130,0),MATCH(Y144,'G-8 Condition Look up'!$A$3:$H$3,0)),"")</f>
        <v/>
      </c>
      <c r="AA144" s="145"/>
      <c r="AB144" s="54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7" t="str">
        <f t="shared" si="26"/>
        <v/>
      </c>
      <c r="AE144" s="203"/>
      <c r="AF144" s="203"/>
      <c r="AG144" s="520" t="str">
        <f t="shared" si="29"/>
        <v/>
      </c>
      <c r="AH144" s="544" t="str">
        <f t="shared" si="30"/>
        <v/>
      </c>
      <c r="AI144" s="525" t="str">
        <f>IF(AH144="Check Data ⚠","Check Data ⚠",IFERROR(VLOOKUP(AH144,'G-4 Temporal multipliers'!$A$4:$C$36,3,FALSE),""))</f>
        <v/>
      </c>
      <c r="AJ144" s="537" t="str">
        <f>IF(S144="","",VLOOKUP(S144,'G-3 Multipliers'!$A$2:$E$129,4,FALSE))</f>
        <v/>
      </c>
      <c r="AK144" s="520" t="str">
        <f t="shared" si="31"/>
        <v/>
      </c>
      <c r="AL144" s="520" t="str">
        <f t="shared" si="32"/>
        <v/>
      </c>
      <c r="AM144" s="524" t="str">
        <f>IFERROR(IF(F144="","",IF(AH144="Check Data ⚠","Check Data ⚠",VLOOKUP(AL144, 'G-3 Multipliers'!$P$2:$Q$6,2,FALSE))),"")</f>
        <v/>
      </c>
      <c r="AN144" s="197"/>
      <c r="AO144" s="540" t="str">
        <f>IF(AN144="","",IF(VLOOKUP(AN144,'G-3 Multipliers'!$S$3:$T$9,2,FALSE)=0,"Spatial Data Missing ⚠",VLOOKUP(AN144,'G-3 Multipliers'!$S$3:$T$9,2,FALSE)))</f>
        <v/>
      </c>
      <c r="AP144" s="513" t="str">
        <f t="shared" si="33"/>
        <v/>
      </c>
      <c r="AQ144" s="231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7" t="str">
        <f>'D-1 Off Site Habitat Baseline'!AL144</f>
        <v/>
      </c>
      <c r="F145" s="520" t="str">
        <f>IF(E145="","",IF(ISNA(VLOOKUP($E145,'D-1 Off Site Habitat Baseline'!$D$1:$O$258,4,FALSE)),"",(VLOOKUP($E145,'D-1 Off Site Habitat Baseline'!$D$1:$O$258,4,FALSE))))</f>
        <v/>
      </c>
      <c r="G145" s="520" t="str">
        <f>IF(E145="","",IF(ISNA(VLOOKUP($E145,'D-1 Off Site Habitat Baseline'!$D$1:$O$258,5,FALSE)),"",(VLOOKUP($E145,'D-1 Off Site Habitat Baseline'!$D$1:$O$258,5,FALSE))))</f>
        <v/>
      </c>
      <c r="H145" s="520" t="str">
        <f>IF(E145="","",IF(ISNA(VLOOKUP($E145,'D-1 Off Site Habitat Baseline'!$D$1:$O$258,6,FALSE)),"",(VLOOKUP($E145,'D-1 Off Site Habitat Baseline'!$D$1:$O$258,6,FALSE))))</f>
        <v/>
      </c>
      <c r="I145" s="520" t="str">
        <f>IF(E145="","",IF(ISNA(VLOOKUP($E145,'D-1 Off Site Habitat Baseline'!$D$1:$O$258,7,FALSE)),"",(VLOOKUP($E145,'D-1 Off Site Habitat Baseline'!$D$1:$O$258,7,FALSE))))</f>
        <v/>
      </c>
      <c r="J145" s="520" t="str">
        <f>IF(E145="","",IF(ISNA(VLOOKUP($E145,'D-1 Off Site Habitat Baseline'!$D$1:$O$258,8,FALSE)),"",(VLOOKUP($E145,'D-1 Off Site Habitat Baseline'!$D$1:$O$258,8,FALSE))))</f>
        <v/>
      </c>
      <c r="K145" s="520" t="str">
        <f>IF(E145="","",IF(ISNA(VLOOKUP($E145,'D-1 Off Site Habitat Baseline'!$D$1:$O$258,9,FALSE)),"",(VLOOKUP($E145,'D-1 Off Site Habitat Baseline'!$D$1:$O$258,9,FALSE))))</f>
        <v/>
      </c>
      <c r="L145" s="520" t="str">
        <f>IF(E145="","",IF(ISNA(VLOOKUP($E145,'D-1 Off Site Habitat Baseline'!$D$1:$O$258,11,FALSE)),"",(VLOOKUP($E145,'D-1 Off Site Habitat Baseline'!$D$1:$O$258,11,FALSE))))</f>
        <v/>
      </c>
      <c r="M145" s="520" t="str">
        <f>IF(E145="","",IF(ISNA(VLOOKUP($E145,'D-1 Off Site Habitat Baseline'!$D$1:$O$258,12,FALSE)),"",(VLOOKUP($E145,'D-1 Off Site Habitat Baseline'!$D$1:$O$258,12,FALSE))))</f>
        <v/>
      </c>
      <c r="N145" s="520" t="str">
        <f>IF(E145="","",IF(ISNA(VLOOKUP($E145,'D-1 Off Site Habitat Baseline'!$D$1:$X$258,14,FALSE)),"",(VLOOKUP($E145,'D-1 Off Site Habitat Baseline'!$D$1:$X$258,14,FALSE))))</f>
        <v/>
      </c>
      <c r="O145" s="524" t="str">
        <f>IF(E145="","",IF(ISNA(VLOOKUP($E145,'D-1 Off Site Habitat Baseline'!$D$1:$X$258,13,FALSE)),"",(VLOOKUP($E145,'D-1 Off Site Habitat Baseline'!$D$1:$X$258,13,FALSE))))</f>
        <v/>
      </c>
      <c r="P145" s="232" t="str">
        <f>IFERROR(INDEX('G-1 All Habitats'!$AG$3:$AG$15,MATCH(Q145,'G-1 All Habitats'!$AF$3:$AF$15,0)),"")</f>
        <v/>
      </c>
      <c r="Q145" s="228" t="str">
        <f t="shared" si="34"/>
        <v/>
      </c>
      <c r="R145" s="229" t="str">
        <f t="shared" si="35"/>
        <v/>
      </c>
      <c r="S145" s="233" t="str">
        <f>IFERROR(INDEX('G-1 All Habitats'!$B$3:$B$129,MATCH(R145,'G-1 All Habitats'!$A$3:$A$129,0)),"")</f>
        <v/>
      </c>
      <c r="T145" s="507" t="str">
        <f t="shared" si="27"/>
        <v/>
      </c>
      <c r="U145" s="524" t="str">
        <f t="shared" si="28"/>
        <v/>
      </c>
      <c r="V145" s="523" t="str">
        <f t="shared" si="25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203"/>
      <c r="Z145" s="524" t="str">
        <f>IFERROR(INDEX('G-8 Condition Look up'!$A$3:$H$130,MATCH(S145,'G-8 Condition Look up'!$A$3:$A$130,0),MATCH(Y145,'G-8 Condition Look up'!$A$3:$H$3,0)),"")</f>
        <v/>
      </c>
      <c r="AA145" s="145"/>
      <c r="AB145" s="54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7" t="str">
        <f t="shared" si="26"/>
        <v/>
      </c>
      <c r="AE145" s="203"/>
      <c r="AF145" s="203"/>
      <c r="AG145" s="520" t="str">
        <f t="shared" si="29"/>
        <v/>
      </c>
      <c r="AH145" s="544" t="str">
        <f t="shared" si="30"/>
        <v/>
      </c>
      <c r="AI145" s="525" t="str">
        <f>IF(AH145="Check Data ⚠","Check Data ⚠",IFERROR(VLOOKUP(AH145,'G-4 Temporal multipliers'!$A$4:$C$36,3,FALSE),""))</f>
        <v/>
      </c>
      <c r="AJ145" s="537" t="str">
        <f>IF(S145="","",VLOOKUP(S145,'G-3 Multipliers'!$A$2:$E$129,4,FALSE))</f>
        <v/>
      </c>
      <c r="AK145" s="520" t="str">
        <f t="shared" si="31"/>
        <v/>
      </c>
      <c r="AL145" s="520" t="str">
        <f t="shared" si="32"/>
        <v/>
      </c>
      <c r="AM145" s="524" t="str">
        <f>IFERROR(IF(F145="","",IF(AH145="Check Data ⚠","Check Data ⚠",VLOOKUP(AL145, 'G-3 Multipliers'!$P$2:$Q$6,2,FALSE))),"")</f>
        <v/>
      </c>
      <c r="AN145" s="197"/>
      <c r="AO145" s="540" t="str">
        <f>IF(AN145="","",IF(VLOOKUP(AN145,'G-3 Multipliers'!$S$3:$T$9,2,FALSE)=0,"Spatial Data Missing ⚠",VLOOKUP(AN145,'G-3 Multipliers'!$S$3:$T$9,2,FALSE)))</f>
        <v/>
      </c>
      <c r="AP145" s="513" t="str">
        <f t="shared" si="33"/>
        <v/>
      </c>
      <c r="AQ145" s="231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7" t="str">
        <f>'D-1 Off Site Habitat Baseline'!AL145</f>
        <v/>
      </c>
      <c r="F146" s="520" t="str">
        <f>IF(E146="","",IF(ISNA(VLOOKUP($E146,'D-1 Off Site Habitat Baseline'!$D$1:$O$258,4,FALSE)),"",(VLOOKUP($E146,'D-1 Off Site Habitat Baseline'!$D$1:$O$258,4,FALSE))))</f>
        <v/>
      </c>
      <c r="G146" s="520" t="str">
        <f>IF(E146="","",IF(ISNA(VLOOKUP($E146,'D-1 Off Site Habitat Baseline'!$D$1:$O$258,5,FALSE)),"",(VLOOKUP($E146,'D-1 Off Site Habitat Baseline'!$D$1:$O$258,5,FALSE))))</f>
        <v/>
      </c>
      <c r="H146" s="520" t="str">
        <f>IF(E146="","",IF(ISNA(VLOOKUP($E146,'D-1 Off Site Habitat Baseline'!$D$1:$O$258,6,FALSE)),"",(VLOOKUP($E146,'D-1 Off Site Habitat Baseline'!$D$1:$O$258,6,FALSE))))</f>
        <v/>
      </c>
      <c r="I146" s="520" t="str">
        <f>IF(E146="","",IF(ISNA(VLOOKUP($E146,'D-1 Off Site Habitat Baseline'!$D$1:$O$258,7,FALSE)),"",(VLOOKUP($E146,'D-1 Off Site Habitat Baseline'!$D$1:$O$258,7,FALSE))))</f>
        <v/>
      </c>
      <c r="J146" s="520" t="str">
        <f>IF(E146="","",IF(ISNA(VLOOKUP($E146,'D-1 Off Site Habitat Baseline'!$D$1:$O$258,8,FALSE)),"",(VLOOKUP($E146,'D-1 Off Site Habitat Baseline'!$D$1:$O$258,8,FALSE))))</f>
        <v/>
      </c>
      <c r="K146" s="520" t="str">
        <f>IF(E146="","",IF(ISNA(VLOOKUP($E146,'D-1 Off Site Habitat Baseline'!$D$1:$O$258,9,FALSE)),"",(VLOOKUP($E146,'D-1 Off Site Habitat Baseline'!$D$1:$O$258,9,FALSE))))</f>
        <v/>
      </c>
      <c r="L146" s="520" t="str">
        <f>IF(E146="","",IF(ISNA(VLOOKUP($E146,'D-1 Off Site Habitat Baseline'!$D$1:$O$258,11,FALSE)),"",(VLOOKUP($E146,'D-1 Off Site Habitat Baseline'!$D$1:$O$258,11,FALSE))))</f>
        <v/>
      </c>
      <c r="M146" s="520" t="str">
        <f>IF(E146="","",IF(ISNA(VLOOKUP($E146,'D-1 Off Site Habitat Baseline'!$D$1:$O$258,12,FALSE)),"",(VLOOKUP($E146,'D-1 Off Site Habitat Baseline'!$D$1:$O$258,12,FALSE))))</f>
        <v/>
      </c>
      <c r="N146" s="520" t="str">
        <f>IF(E146="","",IF(ISNA(VLOOKUP($E146,'D-1 Off Site Habitat Baseline'!$D$1:$X$258,14,FALSE)),"",(VLOOKUP($E146,'D-1 Off Site Habitat Baseline'!$D$1:$X$258,14,FALSE))))</f>
        <v/>
      </c>
      <c r="O146" s="524" t="str">
        <f>IF(E146="","",IF(ISNA(VLOOKUP($E146,'D-1 Off Site Habitat Baseline'!$D$1:$X$258,13,FALSE)),"",(VLOOKUP($E146,'D-1 Off Site Habitat Baseline'!$D$1:$X$258,13,FALSE))))</f>
        <v/>
      </c>
      <c r="P146" s="232" t="str">
        <f>IFERROR(INDEX('G-1 All Habitats'!$AG$3:$AG$15,MATCH(Q146,'G-1 All Habitats'!$AF$3:$AF$15,0)),"")</f>
        <v/>
      </c>
      <c r="Q146" s="228" t="str">
        <f t="shared" si="34"/>
        <v/>
      </c>
      <c r="R146" s="229" t="str">
        <f t="shared" si="35"/>
        <v/>
      </c>
      <c r="S146" s="233" t="str">
        <f>IFERROR(INDEX('G-1 All Habitats'!$B$3:$B$129,MATCH(R146,'G-1 All Habitats'!$A$3:$A$129,0)),"")</f>
        <v/>
      </c>
      <c r="T146" s="507" t="str">
        <f t="shared" si="27"/>
        <v/>
      </c>
      <c r="U146" s="524" t="str">
        <f t="shared" si="28"/>
        <v/>
      </c>
      <c r="V146" s="523" t="str">
        <f t="shared" si="25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203"/>
      <c r="Z146" s="524" t="str">
        <f>IFERROR(INDEX('G-8 Condition Look up'!$A$3:$H$130,MATCH(S146,'G-8 Condition Look up'!$A$3:$A$130,0),MATCH(Y146,'G-8 Condition Look up'!$A$3:$H$3,0)),"")</f>
        <v/>
      </c>
      <c r="AA146" s="145"/>
      <c r="AB146" s="54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7" t="str">
        <f t="shared" si="26"/>
        <v/>
      </c>
      <c r="AE146" s="203"/>
      <c r="AF146" s="203"/>
      <c r="AG146" s="520" t="str">
        <f t="shared" si="29"/>
        <v/>
      </c>
      <c r="AH146" s="544" t="str">
        <f t="shared" si="30"/>
        <v/>
      </c>
      <c r="AI146" s="525" t="str">
        <f>IF(AH146="Check Data ⚠","Check Data ⚠",IFERROR(VLOOKUP(AH146,'G-4 Temporal multipliers'!$A$4:$C$36,3,FALSE),""))</f>
        <v/>
      </c>
      <c r="AJ146" s="537" t="str">
        <f>IF(S146="","",VLOOKUP(S146,'G-3 Multipliers'!$A$2:$E$129,4,FALSE))</f>
        <v/>
      </c>
      <c r="AK146" s="520" t="str">
        <f t="shared" si="31"/>
        <v/>
      </c>
      <c r="AL146" s="520" t="str">
        <f t="shared" si="32"/>
        <v/>
      </c>
      <c r="AM146" s="524" t="str">
        <f>IFERROR(IF(F146="","",IF(AH146="Check Data ⚠","Check Data ⚠",VLOOKUP(AL146, 'G-3 Multipliers'!$P$2:$Q$6,2,FALSE))),"")</f>
        <v/>
      </c>
      <c r="AN146" s="197"/>
      <c r="AO146" s="540" t="str">
        <f>IF(AN146="","",IF(VLOOKUP(AN146,'G-3 Multipliers'!$S$3:$T$9,2,FALSE)=0,"Spatial Data Missing ⚠",VLOOKUP(AN146,'G-3 Multipliers'!$S$3:$T$9,2,FALSE)))</f>
        <v/>
      </c>
      <c r="AP146" s="513" t="str">
        <f t="shared" si="33"/>
        <v/>
      </c>
      <c r="AQ146" s="231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7" t="str">
        <f>'D-1 Off Site Habitat Baseline'!AL146</f>
        <v/>
      </c>
      <c r="F147" s="520" t="str">
        <f>IF(E147="","",IF(ISNA(VLOOKUP($E147,'D-1 Off Site Habitat Baseline'!$D$1:$O$258,4,FALSE)),"",(VLOOKUP($E147,'D-1 Off Site Habitat Baseline'!$D$1:$O$258,4,FALSE))))</f>
        <v/>
      </c>
      <c r="G147" s="520" t="str">
        <f>IF(E147="","",IF(ISNA(VLOOKUP($E147,'D-1 Off Site Habitat Baseline'!$D$1:$O$258,5,FALSE)),"",(VLOOKUP($E147,'D-1 Off Site Habitat Baseline'!$D$1:$O$258,5,FALSE))))</f>
        <v/>
      </c>
      <c r="H147" s="520" t="str">
        <f>IF(E147="","",IF(ISNA(VLOOKUP($E147,'D-1 Off Site Habitat Baseline'!$D$1:$O$258,6,FALSE)),"",(VLOOKUP($E147,'D-1 Off Site Habitat Baseline'!$D$1:$O$258,6,FALSE))))</f>
        <v/>
      </c>
      <c r="I147" s="520" t="str">
        <f>IF(E147="","",IF(ISNA(VLOOKUP($E147,'D-1 Off Site Habitat Baseline'!$D$1:$O$258,7,FALSE)),"",(VLOOKUP($E147,'D-1 Off Site Habitat Baseline'!$D$1:$O$258,7,FALSE))))</f>
        <v/>
      </c>
      <c r="J147" s="520" t="str">
        <f>IF(E147="","",IF(ISNA(VLOOKUP($E147,'D-1 Off Site Habitat Baseline'!$D$1:$O$258,8,FALSE)),"",(VLOOKUP($E147,'D-1 Off Site Habitat Baseline'!$D$1:$O$258,8,FALSE))))</f>
        <v/>
      </c>
      <c r="K147" s="520" t="str">
        <f>IF(E147="","",IF(ISNA(VLOOKUP($E147,'D-1 Off Site Habitat Baseline'!$D$1:$O$258,9,FALSE)),"",(VLOOKUP($E147,'D-1 Off Site Habitat Baseline'!$D$1:$O$258,9,FALSE))))</f>
        <v/>
      </c>
      <c r="L147" s="520" t="str">
        <f>IF(E147="","",IF(ISNA(VLOOKUP($E147,'D-1 Off Site Habitat Baseline'!$D$1:$O$258,11,FALSE)),"",(VLOOKUP($E147,'D-1 Off Site Habitat Baseline'!$D$1:$O$258,11,FALSE))))</f>
        <v/>
      </c>
      <c r="M147" s="520" t="str">
        <f>IF(E147="","",IF(ISNA(VLOOKUP($E147,'D-1 Off Site Habitat Baseline'!$D$1:$O$258,12,FALSE)),"",(VLOOKUP($E147,'D-1 Off Site Habitat Baseline'!$D$1:$O$258,12,FALSE))))</f>
        <v/>
      </c>
      <c r="N147" s="520" t="str">
        <f>IF(E147="","",IF(ISNA(VLOOKUP($E147,'D-1 Off Site Habitat Baseline'!$D$1:$X$258,14,FALSE)),"",(VLOOKUP($E147,'D-1 Off Site Habitat Baseline'!$D$1:$X$258,14,FALSE))))</f>
        <v/>
      </c>
      <c r="O147" s="524" t="str">
        <f>IF(E147="","",IF(ISNA(VLOOKUP($E147,'D-1 Off Site Habitat Baseline'!$D$1:$X$258,13,FALSE)),"",(VLOOKUP($E147,'D-1 Off Site Habitat Baseline'!$D$1:$X$258,13,FALSE))))</f>
        <v/>
      </c>
      <c r="P147" s="232" t="str">
        <f>IFERROR(INDEX('G-1 All Habitats'!$AG$3:$AG$15,MATCH(Q147,'G-1 All Habitats'!$AF$3:$AF$15,0)),"")</f>
        <v/>
      </c>
      <c r="Q147" s="228" t="str">
        <f t="shared" si="34"/>
        <v/>
      </c>
      <c r="R147" s="229" t="str">
        <f t="shared" si="35"/>
        <v/>
      </c>
      <c r="S147" s="233" t="str">
        <f>IFERROR(INDEX('G-1 All Habitats'!$B$3:$B$129,MATCH(R147,'G-1 All Habitats'!$A$3:$A$129,0)),"")</f>
        <v/>
      </c>
      <c r="T147" s="507" t="str">
        <f t="shared" si="27"/>
        <v/>
      </c>
      <c r="U147" s="524" t="str">
        <f t="shared" si="28"/>
        <v/>
      </c>
      <c r="V147" s="523" t="str">
        <f t="shared" si="25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203"/>
      <c r="Z147" s="524" t="str">
        <f>IFERROR(INDEX('G-8 Condition Look up'!$A$3:$H$130,MATCH(S147,'G-8 Condition Look up'!$A$3:$A$130,0),MATCH(Y147,'G-8 Condition Look up'!$A$3:$H$3,0)),"")</f>
        <v/>
      </c>
      <c r="AA147" s="145"/>
      <c r="AB147" s="54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7" t="str">
        <f t="shared" si="26"/>
        <v/>
      </c>
      <c r="AE147" s="203"/>
      <c r="AF147" s="203"/>
      <c r="AG147" s="520" t="str">
        <f t="shared" si="29"/>
        <v/>
      </c>
      <c r="AH147" s="544" t="str">
        <f t="shared" si="30"/>
        <v/>
      </c>
      <c r="AI147" s="525" t="str">
        <f>IF(AH147="Check Data ⚠","Check Data ⚠",IFERROR(VLOOKUP(AH147,'G-4 Temporal multipliers'!$A$4:$C$36,3,FALSE),""))</f>
        <v/>
      </c>
      <c r="AJ147" s="537" t="str">
        <f>IF(S147="","",VLOOKUP(S147,'G-3 Multipliers'!$A$2:$E$129,4,FALSE))</f>
        <v/>
      </c>
      <c r="AK147" s="520" t="str">
        <f t="shared" si="31"/>
        <v/>
      </c>
      <c r="AL147" s="520" t="str">
        <f t="shared" si="32"/>
        <v/>
      </c>
      <c r="AM147" s="524" t="str">
        <f>IFERROR(IF(F147="","",IF(AH147="Check Data ⚠","Check Data ⚠",VLOOKUP(AL147, 'G-3 Multipliers'!$P$2:$Q$6,2,FALSE))),"")</f>
        <v/>
      </c>
      <c r="AN147" s="197"/>
      <c r="AO147" s="540" t="str">
        <f>IF(AN147="","",IF(VLOOKUP(AN147,'G-3 Multipliers'!$S$3:$T$9,2,FALSE)=0,"Spatial Data Missing ⚠",VLOOKUP(AN147,'G-3 Multipliers'!$S$3:$T$9,2,FALSE)))</f>
        <v/>
      </c>
      <c r="AP147" s="513" t="str">
        <f t="shared" si="33"/>
        <v/>
      </c>
      <c r="AQ147" s="231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7" t="str">
        <f>'D-1 Off Site Habitat Baseline'!AL147</f>
        <v/>
      </c>
      <c r="F148" s="520" t="str">
        <f>IF(E148="","",IF(ISNA(VLOOKUP($E148,'D-1 Off Site Habitat Baseline'!$D$1:$O$258,4,FALSE)),"",(VLOOKUP($E148,'D-1 Off Site Habitat Baseline'!$D$1:$O$258,4,FALSE))))</f>
        <v/>
      </c>
      <c r="G148" s="520" t="str">
        <f>IF(E148="","",IF(ISNA(VLOOKUP($E148,'D-1 Off Site Habitat Baseline'!$D$1:$O$258,5,FALSE)),"",(VLOOKUP($E148,'D-1 Off Site Habitat Baseline'!$D$1:$O$258,5,FALSE))))</f>
        <v/>
      </c>
      <c r="H148" s="520" t="str">
        <f>IF(E148="","",IF(ISNA(VLOOKUP($E148,'D-1 Off Site Habitat Baseline'!$D$1:$O$258,6,FALSE)),"",(VLOOKUP($E148,'D-1 Off Site Habitat Baseline'!$D$1:$O$258,6,FALSE))))</f>
        <v/>
      </c>
      <c r="I148" s="520" t="str">
        <f>IF(E148="","",IF(ISNA(VLOOKUP($E148,'D-1 Off Site Habitat Baseline'!$D$1:$O$258,7,FALSE)),"",(VLOOKUP($E148,'D-1 Off Site Habitat Baseline'!$D$1:$O$258,7,FALSE))))</f>
        <v/>
      </c>
      <c r="J148" s="520" t="str">
        <f>IF(E148="","",IF(ISNA(VLOOKUP($E148,'D-1 Off Site Habitat Baseline'!$D$1:$O$258,8,FALSE)),"",(VLOOKUP($E148,'D-1 Off Site Habitat Baseline'!$D$1:$O$258,8,FALSE))))</f>
        <v/>
      </c>
      <c r="K148" s="520" t="str">
        <f>IF(E148="","",IF(ISNA(VLOOKUP($E148,'D-1 Off Site Habitat Baseline'!$D$1:$O$258,9,FALSE)),"",(VLOOKUP($E148,'D-1 Off Site Habitat Baseline'!$D$1:$O$258,9,FALSE))))</f>
        <v/>
      </c>
      <c r="L148" s="520" t="str">
        <f>IF(E148="","",IF(ISNA(VLOOKUP($E148,'D-1 Off Site Habitat Baseline'!$D$1:$O$258,11,FALSE)),"",(VLOOKUP($E148,'D-1 Off Site Habitat Baseline'!$D$1:$O$258,11,FALSE))))</f>
        <v/>
      </c>
      <c r="M148" s="520" t="str">
        <f>IF(E148="","",IF(ISNA(VLOOKUP($E148,'D-1 Off Site Habitat Baseline'!$D$1:$O$258,12,FALSE)),"",(VLOOKUP($E148,'D-1 Off Site Habitat Baseline'!$D$1:$O$258,12,FALSE))))</f>
        <v/>
      </c>
      <c r="N148" s="520" t="str">
        <f>IF(E148="","",IF(ISNA(VLOOKUP($E148,'D-1 Off Site Habitat Baseline'!$D$1:$X$258,14,FALSE)),"",(VLOOKUP($E148,'D-1 Off Site Habitat Baseline'!$D$1:$X$258,14,FALSE))))</f>
        <v/>
      </c>
      <c r="O148" s="524" t="str">
        <f>IF(E148="","",IF(ISNA(VLOOKUP($E148,'D-1 Off Site Habitat Baseline'!$D$1:$X$258,13,FALSE)),"",(VLOOKUP($E148,'D-1 Off Site Habitat Baseline'!$D$1:$X$258,13,FALSE))))</f>
        <v/>
      </c>
      <c r="P148" s="232" t="str">
        <f>IFERROR(INDEX('G-1 All Habitats'!$AG$3:$AG$15,MATCH(Q148,'G-1 All Habitats'!$AF$3:$AF$15,0)),"")</f>
        <v/>
      </c>
      <c r="Q148" s="228" t="str">
        <f t="shared" si="34"/>
        <v/>
      </c>
      <c r="R148" s="229" t="str">
        <f t="shared" si="35"/>
        <v/>
      </c>
      <c r="S148" s="233" t="str">
        <f>IFERROR(INDEX('G-1 All Habitats'!$B$3:$B$129,MATCH(R148,'G-1 All Habitats'!$A$3:$A$129,0)),"")</f>
        <v/>
      </c>
      <c r="T148" s="507" t="str">
        <f t="shared" si="27"/>
        <v/>
      </c>
      <c r="U148" s="524" t="str">
        <f t="shared" si="28"/>
        <v/>
      </c>
      <c r="V148" s="523" t="str">
        <f t="shared" si="25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203"/>
      <c r="Z148" s="524" t="str">
        <f>IFERROR(INDEX('G-8 Condition Look up'!$A$3:$H$130,MATCH(S148,'G-8 Condition Look up'!$A$3:$A$130,0),MATCH(Y148,'G-8 Condition Look up'!$A$3:$H$3,0)),"")</f>
        <v/>
      </c>
      <c r="AA148" s="145"/>
      <c r="AB148" s="54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7" t="str">
        <f t="shared" si="26"/>
        <v/>
      </c>
      <c r="AE148" s="203"/>
      <c r="AF148" s="203"/>
      <c r="AG148" s="520" t="str">
        <f t="shared" si="29"/>
        <v/>
      </c>
      <c r="AH148" s="544" t="str">
        <f t="shared" si="30"/>
        <v/>
      </c>
      <c r="AI148" s="525" t="str">
        <f>IF(AH148="Check Data ⚠","Check Data ⚠",IFERROR(VLOOKUP(AH148,'G-4 Temporal multipliers'!$A$4:$C$36,3,FALSE),""))</f>
        <v/>
      </c>
      <c r="AJ148" s="537" t="str">
        <f>IF(S148="","",VLOOKUP(S148,'G-3 Multipliers'!$A$2:$E$129,4,FALSE))</f>
        <v/>
      </c>
      <c r="AK148" s="520" t="str">
        <f t="shared" si="31"/>
        <v/>
      </c>
      <c r="AL148" s="520" t="str">
        <f t="shared" si="32"/>
        <v/>
      </c>
      <c r="AM148" s="524" t="str">
        <f>IFERROR(IF(F148="","",IF(AH148="Check Data ⚠","Check Data ⚠",VLOOKUP(AL148, 'G-3 Multipliers'!$P$2:$Q$6,2,FALSE))),"")</f>
        <v/>
      </c>
      <c r="AN148" s="197"/>
      <c r="AO148" s="540" t="str">
        <f>IF(AN148="","",IF(VLOOKUP(AN148,'G-3 Multipliers'!$S$3:$T$9,2,FALSE)=0,"Spatial Data Missing ⚠",VLOOKUP(AN148,'G-3 Multipliers'!$S$3:$T$9,2,FALSE)))</f>
        <v/>
      </c>
      <c r="AP148" s="513" t="str">
        <f t="shared" si="33"/>
        <v/>
      </c>
      <c r="AQ148" s="231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7" t="str">
        <f>'D-1 Off Site Habitat Baseline'!AL148</f>
        <v/>
      </c>
      <c r="F149" s="520" t="str">
        <f>IF(E149="","",IF(ISNA(VLOOKUP($E149,'D-1 Off Site Habitat Baseline'!$D$1:$O$258,4,FALSE)),"",(VLOOKUP($E149,'D-1 Off Site Habitat Baseline'!$D$1:$O$258,4,FALSE))))</f>
        <v/>
      </c>
      <c r="G149" s="520" t="str">
        <f>IF(E149="","",IF(ISNA(VLOOKUP($E149,'D-1 Off Site Habitat Baseline'!$D$1:$O$258,5,FALSE)),"",(VLOOKUP($E149,'D-1 Off Site Habitat Baseline'!$D$1:$O$258,5,FALSE))))</f>
        <v/>
      </c>
      <c r="H149" s="520" t="str">
        <f>IF(E149="","",IF(ISNA(VLOOKUP($E149,'D-1 Off Site Habitat Baseline'!$D$1:$O$258,6,FALSE)),"",(VLOOKUP($E149,'D-1 Off Site Habitat Baseline'!$D$1:$O$258,6,FALSE))))</f>
        <v/>
      </c>
      <c r="I149" s="520" t="str">
        <f>IF(E149="","",IF(ISNA(VLOOKUP($E149,'D-1 Off Site Habitat Baseline'!$D$1:$O$258,7,FALSE)),"",(VLOOKUP($E149,'D-1 Off Site Habitat Baseline'!$D$1:$O$258,7,FALSE))))</f>
        <v/>
      </c>
      <c r="J149" s="520" t="str">
        <f>IF(E149="","",IF(ISNA(VLOOKUP($E149,'D-1 Off Site Habitat Baseline'!$D$1:$O$258,8,FALSE)),"",(VLOOKUP($E149,'D-1 Off Site Habitat Baseline'!$D$1:$O$258,8,FALSE))))</f>
        <v/>
      </c>
      <c r="K149" s="520" t="str">
        <f>IF(E149="","",IF(ISNA(VLOOKUP($E149,'D-1 Off Site Habitat Baseline'!$D$1:$O$258,9,FALSE)),"",(VLOOKUP($E149,'D-1 Off Site Habitat Baseline'!$D$1:$O$258,9,FALSE))))</f>
        <v/>
      </c>
      <c r="L149" s="520" t="str">
        <f>IF(E149="","",IF(ISNA(VLOOKUP($E149,'D-1 Off Site Habitat Baseline'!$D$1:$O$258,11,FALSE)),"",(VLOOKUP($E149,'D-1 Off Site Habitat Baseline'!$D$1:$O$258,11,FALSE))))</f>
        <v/>
      </c>
      <c r="M149" s="520" t="str">
        <f>IF(E149="","",IF(ISNA(VLOOKUP($E149,'D-1 Off Site Habitat Baseline'!$D$1:$O$258,12,FALSE)),"",(VLOOKUP($E149,'D-1 Off Site Habitat Baseline'!$D$1:$O$258,12,FALSE))))</f>
        <v/>
      </c>
      <c r="N149" s="520" t="str">
        <f>IF(E149="","",IF(ISNA(VLOOKUP($E149,'D-1 Off Site Habitat Baseline'!$D$1:$X$258,14,FALSE)),"",(VLOOKUP($E149,'D-1 Off Site Habitat Baseline'!$D$1:$X$258,14,FALSE))))</f>
        <v/>
      </c>
      <c r="O149" s="524" t="str">
        <f>IF(E149="","",IF(ISNA(VLOOKUP($E149,'D-1 Off Site Habitat Baseline'!$D$1:$X$258,13,FALSE)),"",(VLOOKUP($E149,'D-1 Off Site Habitat Baseline'!$D$1:$X$258,13,FALSE))))</f>
        <v/>
      </c>
      <c r="P149" s="232" t="str">
        <f>IFERROR(INDEX('G-1 All Habitats'!$AG$3:$AG$15,MATCH(Q149,'G-1 All Habitats'!$AF$3:$AF$15,0)),"")</f>
        <v/>
      </c>
      <c r="Q149" s="228" t="str">
        <f t="shared" si="34"/>
        <v/>
      </c>
      <c r="R149" s="229" t="str">
        <f t="shared" si="35"/>
        <v/>
      </c>
      <c r="S149" s="233" t="str">
        <f>IFERROR(INDEX('G-1 All Habitats'!$B$3:$B$129,MATCH(R149,'G-1 All Habitats'!$A$3:$A$129,0)),"")</f>
        <v/>
      </c>
      <c r="T149" s="507" t="str">
        <f t="shared" si="27"/>
        <v/>
      </c>
      <c r="U149" s="524" t="str">
        <f t="shared" si="28"/>
        <v/>
      </c>
      <c r="V149" s="523" t="str">
        <f t="shared" si="25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203"/>
      <c r="Z149" s="524" t="str">
        <f>IFERROR(INDEX('G-8 Condition Look up'!$A$3:$H$130,MATCH(S149,'G-8 Condition Look up'!$A$3:$A$130,0),MATCH(Y149,'G-8 Condition Look up'!$A$3:$H$3,0)),"")</f>
        <v/>
      </c>
      <c r="AA149" s="145"/>
      <c r="AB149" s="54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7" t="str">
        <f t="shared" si="26"/>
        <v/>
      </c>
      <c r="AE149" s="203"/>
      <c r="AF149" s="203"/>
      <c r="AG149" s="520" t="str">
        <f t="shared" si="29"/>
        <v/>
      </c>
      <c r="AH149" s="544" t="str">
        <f t="shared" si="30"/>
        <v/>
      </c>
      <c r="AI149" s="525" t="str">
        <f>IF(AH149="Check Data ⚠","Check Data ⚠",IFERROR(VLOOKUP(AH149,'G-4 Temporal multipliers'!$A$4:$C$36,3,FALSE),""))</f>
        <v/>
      </c>
      <c r="AJ149" s="537" t="str">
        <f>IF(S149="","",VLOOKUP(S149,'G-3 Multipliers'!$A$2:$E$129,4,FALSE))</f>
        <v/>
      </c>
      <c r="AK149" s="520" t="str">
        <f t="shared" si="31"/>
        <v/>
      </c>
      <c r="AL149" s="520" t="str">
        <f t="shared" si="32"/>
        <v/>
      </c>
      <c r="AM149" s="524" t="str">
        <f>IFERROR(IF(F149="","",IF(AH149="Check Data ⚠","Check Data ⚠",VLOOKUP(AL149, 'G-3 Multipliers'!$P$2:$Q$6,2,FALSE))),"")</f>
        <v/>
      </c>
      <c r="AN149" s="197"/>
      <c r="AO149" s="540" t="str">
        <f>IF(AN149="","",IF(VLOOKUP(AN149,'G-3 Multipliers'!$S$3:$T$9,2,FALSE)=0,"Spatial Data Missing ⚠",VLOOKUP(AN149,'G-3 Multipliers'!$S$3:$T$9,2,FALSE)))</f>
        <v/>
      </c>
      <c r="AP149" s="513" t="str">
        <f t="shared" si="33"/>
        <v/>
      </c>
      <c r="AQ149" s="231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7" t="str">
        <f>'D-1 Off Site Habitat Baseline'!AL149</f>
        <v/>
      </c>
      <c r="F150" s="520" t="str">
        <f>IF(E150="","",IF(ISNA(VLOOKUP($E150,'D-1 Off Site Habitat Baseline'!$D$1:$O$258,4,FALSE)),"",(VLOOKUP($E150,'D-1 Off Site Habitat Baseline'!$D$1:$O$258,4,FALSE))))</f>
        <v/>
      </c>
      <c r="G150" s="520" t="str">
        <f>IF(E150="","",IF(ISNA(VLOOKUP($E150,'D-1 Off Site Habitat Baseline'!$D$1:$O$258,5,FALSE)),"",(VLOOKUP($E150,'D-1 Off Site Habitat Baseline'!$D$1:$O$258,5,FALSE))))</f>
        <v/>
      </c>
      <c r="H150" s="520" t="str">
        <f>IF(E150="","",IF(ISNA(VLOOKUP($E150,'D-1 Off Site Habitat Baseline'!$D$1:$O$258,6,FALSE)),"",(VLOOKUP($E150,'D-1 Off Site Habitat Baseline'!$D$1:$O$258,6,FALSE))))</f>
        <v/>
      </c>
      <c r="I150" s="520" t="str">
        <f>IF(E150="","",IF(ISNA(VLOOKUP($E150,'D-1 Off Site Habitat Baseline'!$D$1:$O$258,7,FALSE)),"",(VLOOKUP($E150,'D-1 Off Site Habitat Baseline'!$D$1:$O$258,7,FALSE))))</f>
        <v/>
      </c>
      <c r="J150" s="520" t="str">
        <f>IF(E150="","",IF(ISNA(VLOOKUP($E150,'D-1 Off Site Habitat Baseline'!$D$1:$O$258,8,FALSE)),"",(VLOOKUP($E150,'D-1 Off Site Habitat Baseline'!$D$1:$O$258,8,FALSE))))</f>
        <v/>
      </c>
      <c r="K150" s="520" t="str">
        <f>IF(E150="","",IF(ISNA(VLOOKUP($E150,'D-1 Off Site Habitat Baseline'!$D$1:$O$258,9,FALSE)),"",(VLOOKUP($E150,'D-1 Off Site Habitat Baseline'!$D$1:$O$258,9,FALSE))))</f>
        <v/>
      </c>
      <c r="L150" s="520" t="str">
        <f>IF(E150="","",IF(ISNA(VLOOKUP($E150,'D-1 Off Site Habitat Baseline'!$D$1:$O$258,11,FALSE)),"",(VLOOKUP($E150,'D-1 Off Site Habitat Baseline'!$D$1:$O$258,11,FALSE))))</f>
        <v/>
      </c>
      <c r="M150" s="520" t="str">
        <f>IF(E150="","",IF(ISNA(VLOOKUP($E150,'D-1 Off Site Habitat Baseline'!$D$1:$O$258,12,FALSE)),"",(VLOOKUP($E150,'D-1 Off Site Habitat Baseline'!$D$1:$O$258,12,FALSE))))</f>
        <v/>
      </c>
      <c r="N150" s="520" t="str">
        <f>IF(E150="","",IF(ISNA(VLOOKUP($E150,'D-1 Off Site Habitat Baseline'!$D$1:$X$258,14,FALSE)),"",(VLOOKUP($E150,'D-1 Off Site Habitat Baseline'!$D$1:$X$258,14,FALSE))))</f>
        <v/>
      </c>
      <c r="O150" s="524" t="str">
        <f>IF(E150="","",IF(ISNA(VLOOKUP($E150,'D-1 Off Site Habitat Baseline'!$D$1:$X$258,13,FALSE)),"",(VLOOKUP($E150,'D-1 Off Site Habitat Baseline'!$D$1:$X$258,13,FALSE))))</f>
        <v/>
      </c>
      <c r="P150" s="232" t="str">
        <f>IFERROR(INDEX('G-1 All Habitats'!$AG$3:$AG$15,MATCH(Q150,'G-1 All Habitats'!$AF$3:$AF$15,0)),"")</f>
        <v/>
      </c>
      <c r="Q150" s="228" t="str">
        <f t="shared" si="34"/>
        <v/>
      </c>
      <c r="R150" s="229" t="str">
        <f t="shared" si="35"/>
        <v/>
      </c>
      <c r="S150" s="233" t="str">
        <f>IFERROR(INDEX('G-1 All Habitats'!$B$3:$B$129,MATCH(R150,'G-1 All Habitats'!$A$3:$A$129,0)),"")</f>
        <v/>
      </c>
      <c r="T150" s="507" t="str">
        <f t="shared" si="27"/>
        <v/>
      </c>
      <c r="U150" s="524" t="str">
        <f t="shared" si="28"/>
        <v/>
      </c>
      <c r="V150" s="523" t="str">
        <f t="shared" si="25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203"/>
      <c r="Z150" s="524" t="str">
        <f>IFERROR(INDEX('G-8 Condition Look up'!$A$3:$H$130,MATCH(S150,'G-8 Condition Look up'!$A$3:$A$130,0),MATCH(Y150,'G-8 Condition Look up'!$A$3:$H$3,0)),"")</f>
        <v/>
      </c>
      <c r="AA150" s="145"/>
      <c r="AB150" s="54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7" t="str">
        <f t="shared" si="26"/>
        <v/>
      </c>
      <c r="AE150" s="203"/>
      <c r="AF150" s="203"/>
      <c r="AG150" s="520" t="str">
        <f t="shared" si="29"/>
        <v/>
      </c>
      <c r="AH150" s="544" t="str">
        <f t="shared" si="30"/>
        <v/>
      </c>
      <c r="AI150" s="525" t="str">
        <f>IF(AH150="Check Data ⚠","Check Data ⚠",IFERROR(VLOOKUP(AH150,'G-4 Temporal multipliers'!$A$4:$C$36,3,FALSE),""))</f>
        <v/>
      </c>
      <c r="AJ150" s="537" t="str">
        <f>IF(S150="","",VLOOKUP(S150,'G-3 Multipliers'!$A$2:$E$129,4,FALSE))</f>
        <v/>
      </c>
      <c r="AK150" s="520" t="str">
        <f t="shared" si="31"/>
        <v/>
      </c>
      <c r="AL150" s="520" t="str">
        <f t="shared" si="32"/>
        <v/>
      </c>
      <c r="AM150" s="524" t="str">
        <f>IFERROR(IF(F150="","",IF(AH150="Check Data ⚠","Check Data ⚠",VLOOKUP(AL150, 'G-3 Multipliers'!$P$2:$Q$6,2,FALSE))),"")</f>
        <v/>
      </c>
      <c r="AN150" s="197"/>
      <c r="AO150" s="540" t="str">
        <f>IF(AN150="","",IF(VLOOKUP(AN150,'G-3 Multipliers'!$S$3:$T$9,2,FALSE)=0,"Spatial Data Missing ⚠",VLOOKUP(AN150,'G-3 Multipliers'!$S$3:$T$9,2,FALSE)))</f>
        <v/>
      </c>
      <c r="AP150" s="513" t="str">
        <f t="shared" si="33"/>
        <v/>
      </c>
      <c r="AQ150" s="231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7" t="str">
        <f>'D-1 Off Site Habitat Baseline'!AL150</f>
        <v/>
      </c>
      <c r="F151" s="520" t="str">
        <f>IF(E151="","",IF(ISNA(VLOOKUP($E151,'D-1 Off Site Habitat Baseline'!$D$1:$O$258,4,FALSE)),"",(VLOOKUP($E151,'D-1 Off Site Habitat Baseline'!$D$1:$O$258,4,FALSE))))</f>
        <v/>
      </c>
      <c r="G151" s="520" t="str">
        <f>IF(E151="","",IF(ISNA(VLOOKUP($E151,'D-1 Off Site Habitat Baseline'!$D$1:$O$258,5,FALSE)),"",(VLOOKUP($E151,'D-1 Off Site Habitat Baseline'!$D$1:$O$258,5,FALSE))))</f>
        <v/>
      </c>
      <c r="H151" s="520" t="str">
        <f>IF(E151="","",IF(ISNA(VLOOKUP($E151,'D-1 Off Site Habitat Baseline'!$D$1:$O$258,6,FALSE)),"",(VLOOKUP($E151,'D-1 Off Site Habitat Baseline'!$D$1:$O$258,6,FALSE))))</f>
        <v/>
      </c>
      <c r="I151" s="520" t="str">
        <f>IF(E151="","",IF(ISNA(VLOOKUP($E151,'D-1 Off Site Habitat Baseline'!$D$1:$O$258,7,FALSE)),"",(VLOOKUP($E151,'D-1 Off Site Habitat Baseline'!$D$1:$O$258,7,FALSE))))</f>
        <v/>
      </c>
      <c r="J151" s="520" t="str">
        <f>IF(E151="","",IF(ISNA(VLOOKUP($E151,'D-1 Off Site Habitat Baseline'!$D$1:$O$258,8,FALSE)),"",(VLOOKUP($E151,'D-1 Off Site Habitat Baseline'!$D$1:$O$258,8,FALSE))))</f>
        <v/>
      </c>
      <c r="K151" s="520" t="str">
        <f>IF(E151="","",IF(ISNA(VLOOKUP($E151,'D-1 Off Site Habitat Baseline'!$D$1:$O$258,9,FALSE)),"",(VLOOKUP($E151,'D-1 Off Site Habitat Baseline'!$D$1:$O$258,9,FALSE))))</f>
        <v/>
      </c>
      <c r="L151" s="520" t="str">
        <f>IF(E151="","",IF(ISNA(VLOOKUP($E151,'D-1 Off Site Habitat Baseline'!$D$1:$O$258,11,FALSE)),"",(VLOOKUP($E151,'D-1 Off Site Habitat Baseline'!$D$1:$O$258,11,FALSE))))</f>
        <v/>
      </c>
      <c r="M151" s="520" t="str">
        <f>IF(E151="","",IF(ISNA(VLOOKUP($E151,'D-1 Off Site Habitat Baseline'!$D$1:$O$258,12,FALSE)),"",(VLOOKUP($E151,'D-1 Off Site Habitat Baseline'!$D$1:$O$258,12,FALSE))))</f>
        <v/>
      </c>
      <c r="N151" s="520" t="str">
        <f>IF(E151="","",IF(ISNA(VLOOKUP($E151,'D-1 Off Site Habitat Baseline'!$D$1:$X$258,14,FALSE)),"",(VLOOKUP($E151,'D-1 Off Site Habitat Baseline'!$D$1:$X$258,14,FALSE))))</f>
        <v/>
      </c>
      <c r="O151" s="524" t="str">
        <f>IF(E151="","",IF(ISNA(VLOOKUP($E151,'D-1 Off Site Habitat Baseline'!$D$1:$X$258,13,FALSE)),"",(VLOOKUP($E151,'D-1 Off Site Habitat Baseline'!$D$1:$X$258,13,FALSE))))</f>
        <v/>
      </c>
      <c r="P151" s="232" t="str">
        <f>IFERROR(INDEX('G-1 All Habitats'!$AG$3:$AG$15,MATCH(Q151,'G-1 All Habitats'!$AF$3:$AF$15,0)),"")</f>
        <v/>
      </c>
      <c r="Q151" s="228" t="str">
        <f t="shared" si="34"/>
        <v/>
      </c>
      <c r="R151" s="229" t="str">
        <f t="shared" si="35"/>
        <v/>
      </c>
      <c r="S151" s="233" t="str">
        <f>IFERROR(INDEX('G-1 All Habitats'!$B$3:$B$129,MATCH(R151,'G-1 All Habitats'!$A$3:$A$129,0)),"")</f>
        <v/>
      </c>
      <c r="T151" s="507" t="str">
        <f t="shared" si="27"/>
        <v/>
      </c>
      <c r="U151" s="524" t="str">
        <f t="shared" si="28"/>
        <v/>
      </c>
      <c r="V151" s="523" t="str">
        <f t="shared" si="25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203"/>
      <c r="Z151" s="524" t="str">
        <f>IFERROR(INDEX('G-8 Condition Look up'!$A$3:$H$130,MATCH(S151,'G-8 Condition Look up'!$A$3:$A$130,0),MATCH(Y151,'G-8 Condition Look up'!$A$3:$H$3,0)),"")</f>
        <v/>
      </c>
      <c r="AA151" s="145"/>
      <c r="AB151" s="54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7" t="str">
        <f t="shared" si="26"/>
        <v/>
      </c>
      <c r="AE151" s="203"/>
      <c r="AF151" s="203"/>
      <c r="AG151" s="520" t="str">
        <f t="shared" si="29"/>
        <v/>
      </c>
      <c r="AH151" s="544" t="str">
        <f t="shared" si="30"/>
        <v/>
      </c>
      <c r="AI151" s="525" t="str">
        <f>IF(AH151="Check Data ⚠","Check Data ⚠",IFERROR(VLOOKUP(AH151,'G-4 Temporal multipliers'!$A$4:$C$36,3,FALSE),""))</f>
        <v/>
      </c>
      <c r="AJ151" s="537" t="str">
        <f>IF(S151="","",VLOOKUP(S151,'G-3 Multipliers'!$A$2:$E$129,4,FALSE))</f>
        <v/>
      </c>
      <c r="AK151" s="520" t="str">
        <f t="shared" si="31"/>
        <v/>
      </c>
      <c r="AL151" s="520" t="str">
        <f t="shared" si="32"/>
        <v/>
      </c>
      <c r="AM151" s="524" t="str">
        <f>IFERROR(IF(F151="","",IF(AH151="Check Data ⚠","Check Data ⚠",VLOOKUP(AL151, 'G-3 Multipliers'!$P$2:$Q$6,2,FALSE))),"")</f>
        <v/>
      </c>
      <c r="AN151" s="197"/>
      <c r="AO151" s="540" t="str">
        <f>IF(AN151="","",IF(VLOOKUP(AN151,'G-3 Multipliers'!$S$3:$T$9,2,FALSE)=0,"Spatial Data Missing ⚠",VLOOKUP(AN151,'G-3 Multipliers'!$S$3:$T$9,2,FALSE)))</f>
        <v/>
      </c>
      <c r="AP151" s="513" t="str">
        <f t="shared" si="33"/>
        <v/>
      </c>
      <c r="AQ151" s="231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7" t="str">
        <f>'D-1 Off Site Habitat Baseline'!AL151</f>
        <v/>
      </c>
      <c r="F152" s="520" t="str">
        <f>IF(E152="","",IF(ISNA(VLOOKUP($E152,'D-1 Off Site Habitat Baseline'!$D$1:$O$258,4,FALSE)),"",(VLOOKUP($E152,'D-1 Off Site Habitat Baseline'!$D$1:$O$258,4,FALSE))))</f>
        <v/>
      </c>
      <c r="G152" s="520" t="str">
        <f>IF(E152="","",IF(ISNA(VLOOKUP($E152,'D-1 Off Site Habitat Baseline'!$D$1:$O$258,5,FALSE)),"",(VLOOKUP($E152,'D-1 Off Site Habitat Baseline'!$D$1:$O$258,5,FALSE))))</f>
        <v/>
      </c>
      <c r="H152" s="520" t="str">
        <f>IF(E152="","",IF(ISNA(VLOOKUP($E152,'D-1 Off Site Habitat Baseline'!$D$1:$O$258,6,FALSE)),"",(VLOOKUP($E152,'D-1 Off Site Habitat Baseline'!$D$1:$O$258,6,FALSE))))</f>
        <v/>
      </c>
      <c r="I152" s="520" t="str">
        <f>IF(E152="","",IF(ISNA(VLOOKUP($E152,'D-1 Off Site Habitat Baseline'!$D$1:$O$258,7,FALSE)),"",(VLOOKUP($E152,'D-1 Off Site Habitat Baseline'!$D$1:$O$258,7,FALSE))))</f>
        <v/>
      </c>
      <c r="J152" s="520" t="str">
        <f>IF(E152="","",IF(ISNA(VLOOKUP($E152,'D-1 Off Site Habitat Baseline'!$D$1:$O$258,8,FALSE)),"",(VLOOKUP($E152,'D-1 Off Site Habitat Baseline'!$D$1:$O$258,8,FALSE))))</f>
        <v/>
      </c>
      <c r="K152" s="520" t="str">
        <f>IF(E152="","",IF(ISNA(VLOOKUP($E152,'D-1 Off Site Habitat Baseline'!$D$1:$O$258,9,FALSE)),"",(VLOOKUP($E152,'D-1 Off Site Habitat Baseline'!$D$1:$O$258,9,FALSE))))</f>
        <v/>
      </c>
      <c r="L152" s="520" t="str">
        <f>IF(E152="","",IF(ISNA(VLOOKUP($E152,'D-1 Off Site Habitat Baseline'!$D$1:$O$258,11,FALSE)),"",(VLOOKUP($E152,'D-1 Off Site Habitat Baseline'!$D$1:$O$258,11,FALSE))))</f>
        <v/>
      </c>
      <c r="M152" s="520" t="str">
        <f>IF(E152="","",IF(ISNA(VLOOKUP($E152,'D-1 Off Site Habitat Baseline'!$D$1:$O$258,12,FALSE)),"",(VLOOKUP($E152,'D-1 Off Site Habitat Baseline'!$D$1:$O$258,12,FALSE))))</f>
        <v/>
      </c>
      <c r="N152" s="520" t="str">
        <f>IF(E152="","",IF(ISNA(VLOOKUP($E152,'D-1 Off Site Habitat Baseline'!$D$1:$X$258,14,FALSE)),"",(VLOOKUP($E152,'D-1 Off Site Habitat Baseline'!$D$1:$X$258,14,FALSE))))</f>
        <v/>
      </c>
      <c r="O152" s="524" t="str">
        <f>IF(E152="","",IF(ISNA(VLOOKUP($E152,'D-1 Off Site Habitat Baseline'!$D$1:$X$258,13,FALSE)),"",(VLOOKUP($E152,'D-1 Off Site Habitat Baseline'!$D$1:$X$258,13,FALSE))))</f>
        <v/>
      </c>
      <c r="P152" s="232" t="str">
        <f>IFERROR(INDEX('G-1 All Habitats'!$AG$3:$AG$15,MATCH(Q152,'G-1 All Habitats'!$AF$3:$AF$15,0)),"")</f>
        <v/>
      </c>
      <c r="Q152" s="228" t="str">
        <f t="shared" si="34"/>
        <v/>
      </c>
      <c r="R152" s="229" t="str">
        <f t="shared" si="35"/>
        <v/>
      </c>
      <c r="S152" s="233" t="str">
        <f>IFERROR(INDEX('G-1 All Habitats'!$B$3:$B$129,MATCH(R152,'G-1 All Habitats'!$A$3:$A$129,0)),"")</f>
        <v/>
      </c>
      <c r="T152" s="507" t="str">
        <f t="shared" si="27"/>
        <v/>
      </c>
      <c r="U152" s="524" t="str">
        <f t="shared" si="28"/>
        <v/>
      </c>
      <c r="V152" s="523" t="str">
        <f t="shared" si="25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203"/>
      <c r="Z152" s="524" t="str">
        <f>IFERROR(INDEX('G-8 Condition Look up'!$A$3:$H$130,MATCH(S152,'G-8 Condition Look up'!$A$3:$A$130,0),MATCH(Y152,'G-8 Condition Look up'!$A$3:$H$3,0)),"")</f>
        <v/>
      </c>
      <c r="AA152" s="145"/>
      <c r="AB152" s="54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7" t="str">
        <f t="shared" si="26"/>
        <v/>
      </c>
      <c r="AE152" s="203"/>
      <c r="AF152" s="203"/>
      <c r="AG152" s="520" t="str">
        <f t="shared" si="29"/>
        <v/>
      </c>
      <c r="AH152" s="544" t="str">
        <f t="shared" si="30"/>
        <v/>
      </c>
      <c r="AI152" s="525" t="str">
        <f>IF(AH152="Check Data ⚠","Check Data ⚠",IFERROR(VLOOKUP(AH152,'G-4 Temporal multipliers'!$A$4:$C$36,3,FALSE),""))</f>
        <v/>
      </c>
      <c r="AJ152" s="537" t="str">
        <f>IF(S152="","",VLOOKUP(S152,'G-3 Multipliers'!$A$2:$E$129,4,FALSE))</f>
        <v/>
      </c>
      <c r="AK152" s="520" t="str">
        <f t="shared" si="31"/>
        <v/>
      </c>
      <c r="AL152" s="520" t="str">
        <f t="shared" si="32"/>
        <v/>
      </c>
      <c r="AM152" s="524" t="str">
        <f>IFERROR(IF(F152="","",IF(AH152="Check Data ⚠","Check Data ⚠",VLOOKUP(AL152, 'G-3 Multipliers'!$P$2:$Q$6,2,FALSE))),"")</f>
        <v/>
      </c>
      <c r="AN152" s="197"/>
      <c r="AO152" s="540" t="str">
        <f>IF(AN152="","",IF(VLOOKUP(AN152,'G-3 Multipliers'!$S$3:$T$9,2,FALSE)=0,"Spatial Data Missing ⚠",VLOOKUP(AN152,'G-3 Multipliers'!$S$3:$T$9,2,FALSE)))</f>
        <v/>
      </c>
      <c r="AP152" s="513" t="str">
        <f t="shared" si="33"/>
        <v/>
      </c>
      <c r="AQ152" s="231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7" t="str">
        <f>'D-1 Off Site Habitat Baseline'!AL152</f>
        <v/>
      </c>
      <c r="F153" s="520" t="str">
        <f>IF(E153="","",IF(ISNA(VLOOKUP($E153,'D-1 Off Site Habitat Baseline'!$D$1:$O$258,4,FALSE)),"",(VLOOKUP($E153,'D-1 Off Site Habitat Baseline'!$D$1:$O$258,4,FALSE))))</f>
        <v/>
      </c>
      <c r="G153" s="520" t="str">
        <f>IF(E153="","",IF(ISNA(VLOOKUP($E153,'D-1 Off Site Habitat Baseline'!$D$1:$O$258,5,FALSE)),"",(VLOOKUP($E153,'D-1 Off Site Habitat Baseline'!$D$1:$O$258,5,FALSE))))</f>
        <v/>
      </c>
      <c r="H153" s="520" t="str">
        <f>IF(E153="","",IF(ISNA(VLOOKUP($E153,'D-1 Off Site Habitat Baseline'!$D$1:$O$258,6,FALSE)),"",(VLOOKUP($E153,'D-1 Off Site Habitat Baseline'!$D$1:$O$258,6,FALSE))))</f>
        <v/>
      </c>
      <c r="I153" s="520" t="str">
        <f>IF(E153="","",IF(ISNA(VLOOKUP($E153,'D-1 Off Site Habitat Baseline'!$D$1:$O$258,7,FALSE)),"",(VLOOKUP($E153,'D-1 Off Site Habitat Baseline'!$D$1:$O$258,7,FALSE))))</f>
        <v/>
      </c>
      <c r="J153" s="520" t="str">
        <f>IF(E153="","",IF(ISNA(VLOOKUP($E153,'D-1 Off Site Habitat Baseline'!$D$1:$O$258,8,FALSE)),"",(VLOOKUP($E153,'D-1 Off Site Habitat Baseline'!$D$1:$O$258,8,FALSE))))</f>
        <v/>
      </c>
      <c r="K153" s="520" t="str">
        <f>IF(E153="","",IF(ISNA(VLOOKUP($E153,'D-1 Off Site Habitat Baseline'!$D$1:$O$258,9,FALSE)),"",(VLOOKUP($E153,'D-1 Off Site Habitat Baseline'!$D$1:$O$258,9,FALSE))))</f>
        <v/>
      </c>
      <c r="L153" s="520" t="str">
        <f>IF(E153="","",IF(ISNA(VLOOKUP($E153,'D-1 Off Site Habitat Baseline'!$D$1:$O$258,11,FALSE)),"",(VLOOKUP($E153,'D-1 Off Site Habitat Baseline'!$D$1:$O$258,11,FALSE))))</f>
        <v/>
      </c>
      <c r="M153" s="520" t="str">
        <f>IF(E153="","",IF(ISNA(VLOOKUP($E153,'D-1 Off Site Habitat Baseline'!$D$1:$O$258,12,FALSE)),"",(VLOOKUP($E153,'D-1 Off Site Habitat Baseline'!$D$1:$O$258,12,FALSE))))</f>
        <v/>
      </c>
      <c r="N153" s="520" t="str">
        <f>IF(E153="","",IF(ISNA(VLOOKUP($E153,'D-1 Off Site Habitat Baseline'!$D$1:$X$258,14,FALSE)),"",(VLOOKUP($E153,'D-1 Off Site Habitat Baseline'!$D$1:$X$258,14,FALSE))))</f>
        <v/>
      </c>
      <c r="O153" s="524" t="str">
        <f>IF(E153="","",IF(ISNA(VLOOKUP($E153,'D-1 Off Site Habitat Baseline'!$D$1:$X$258,13,FALSE)),"",(VLOOKUP($E153,'D-1 Off Site Habitat Baseline'!$D$1:$X$258,13,FALSE))))</f>
        <v/>
      </c>
      <c r="P153" s="232" t="str">
        <f>IFERROR(INDEX('G-1 All Habitats'!$AG$3:$AG$15,MATCH(Q153,'G-1 All Habitats'!$AF$3:$AF$15,0)),"")</f>
        <v/>
      </c>
      <c r="Q153" s="228" t="str">
        <f t="shared" si="34"/>
        <v/>
      </c>
      <c r="R153" s="229" t="str">
        <f t="shared" si="35"/>
        <v/>
      </c>
      <c r="S153" s="233" t="str">
        <f>IFERROR(INDEX('G-1 All Habitats'!$B$3:$B$129,MATCH(R153,'G-1 All Habitats'!$A$3:$A$129,0)),"")</f>
        <v/>
      </c>
      <c r="T153" s="507" t="str">
        <f t="shared" si="27"/>
        <v/>
      </c>
      <c r="U153" s="524" t="str">
        <f t="shared" si="28"/>
        <v/>
      </c>
      <c r="V153" s="523" t="str">
        <f t="shared" si="25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203"/>
      <c r="Z153" s="524" t="str">
        <f>IFERROR(INDEX('G-8 Condition Look up'!$A$3:$H$130,MATCH(S153,'G-8 Condition Look up'!$A$3:$A$130,0),MATCH(Y153,'G-8 Condition Look up'!$A$3:$H$3,0)),"")</f>
        <v/>
      </c>
      <c r="AA153" s="145"/>
      <c r="AB153" s="54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7" t="str">
        <f t="shared" si="26"/>
        <v/>
      </c>
      <c r="AE153" s="203"/>
      <c r="AF153" s="203"/>
      <c r="AG153" s="520" t="str">
        <f t="shared" si="29"/>
        <v/>
      </c>
      <c r="AH153" s="544" t="str">
        <f t="shared" si="30"/>
        <v/>
      </c>
      <c r="AI153" s="525" t="str">
        <f>IF(AH153="Check Data ⚠","Check Data ⚠",IFERROR(VLOOKUP(AH153,'G-4 Temporal multipliers'!$A$4:$C$36,3,FALSE),""))</f>
        <v/>
      </c>
      <c r="AJ153" s="537" t="str">
        <f>IF(S153="","",VLOOKUP(S153,'G-3 Multipliers'!$A$2:$E$129,4,FALSE))</f>
        <v/>
      </c>
      <c r="AK153" s="520" t="str">
        <f t="shared" si="31"/>
        <v/>
      </c>
      <c r="AL153" s="520" t="str">
        <f t="shared" si="32"/>
        <v/>
      </c>
      <c r="AM153" s="524" t="str">
        <f>IFERROR(IF(F153="","",IF(AH153="Check Data ⚠","Check Data ⚠",VLOOKUP(AL153, 'G-3 Multipliers'!$P$2:$Q$6,2,FALSE))),"")</f>
        <v/>
      </c>
      <c r="AN153" s="197"/>
      <c r="AO153" s="540" t="str">
        <f>IF(AN153="","",IF(VLOOKUP(AN153,'G-3 Multipliers'!$S$3:$T$9,2,FALSE)=0,"Spatial Data Missing ⚠",VLOOKUP(AN153,'G-3 Multipliers'!$S$3:$T$9,2,FALSE)))</f>
        <v/>
      </c>
      <c r="AP153" s="513" t="str">
        <f t="shared" si="33"/>
        <v/>
      </c>
      <c r="AQ153" s="231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7" t="str">
        <f>'D-1 Off Site Habitat Baseline'!AL153</f>
        <v/>
      </c>
      <c r="F154" s="520" t="str">
        <f>IF(E154="","",IF(ISNA(VLOOKUP($E154,'D-1 Off Site Habitat Baseline'!$D$1:$O$258,4,FALSE)),"",(VLOOKUP($E154,'D-1 Off Site Habitat Baseline'!$D$1:$O$258,4,FALSE))))</f>
        <v/>
      </c>
      <c r="G154" s="520" t="str">
        <f>IF(E154="","",IF(ISNA(VLOOKUP($E154,'D-1 Off Site Habitat Baseline'!$D$1:$O$258,5,FALSE)),"",(VLOOKUP($E154,'D-1 Off Site Habitat Baseline'!$D$1:$O$258,5,FALSE))))</f>
        <v/>
      </c>
      <c r="H154" s="520" t="str">
        <f>IF(E154="","",IF(ISNA(VLOOKUP($E154,'D-1 Off Site Habitat Baseline'!$D$1:$O$258,6,FALSE)),"",(VLOOKUP($E154,'D-1 Off Site Habitat Baseline'!$D$1:$O$258,6,FALSE))))</f>
        <v/>
      </c>
      <c r="I154" s="520" t="str">
        <f>IF(E154="","",IF(ISNA(VLOOKUP($E154,'D-1 Off Site Habitat Baseline'!$D$1:$O$258,7,FALSE)),"",(VLOOKUP($E154,'D-1 Off Site Habitat Baseline'!$D$1:$O$258,7,FALSE))))</f>
        <v/>
      </c>
      <c r="J154" s="520" t="str">
        <f>IF(E154="","",IF(ISNA(VLOOKUP($E154,'D-1 Off Site Habitat Baseline'!$D$1:$O$258,8,FALSE)),"",(VLOOKUP($E154,'D-1 Off Site Habitat Baseline'!$D$1:$O$258,8,FALSE))))</f>
        <v/>
      </c>
      <c r="K154" s="520" t="str">
        <f>IF(E154="","",IF(ISNA(VLOOKUP($E154,'D-1 Off Site Habitat Baseline'!$D$1:$O$258,9,FALSE)),"",(VLOOKUP($E154,'D-1 Off Site Habitat Baseline'!$D$1:$O$258,9,FALSE))))</f>
        <v/>
      </c>
      <c r="L154" s="520" t="str">
        <f>IF(E154="","",IF(ISNA(VLOOKUP($E154,'D-1 Off Site Habitat Baseline'!$D$1:$O$258,11,FALSE)),"",(VLOOKUP($E154,'D-1 Off Site Habitat Baseline'!$D$1:$O$258,11,FALSE))))</f>
        <v/>
      </c>
      <c r="M154" s="520" t="str">
        <f>IF(E154="","",IF(ISNA(VLOOKUP($E154,'D-1 Off Site Habitat Baseline'!$D$1:$O$258,12,FALSE)),"",(VLOOKUP($E154,'D-1 Off Site Habitat Baseline'!$D$1:$O$258,12,FALSE))))</f>
        <v/>
      </c>
      <c r="N154" s="520" t="str">
        <f>IF(E154="","",IF(ISNA(VLOOKUP($E154,'D-1 Off Site Habitat Baseline'!$D$1:$X$258,14,FALSE)),"",(VLOOKUP($E154,'D-1 Off Site Habitat Baseline'!$D$1:$X$258,14,FALSE))))</f>
        <v/>
      </c>
      <c r="O154" s="524" t="str">
        <f>IF(E154="","",IF(ISNA(VLOOKUP($E154,'D-1 Off Site Habitat Baseline'!$D$1:$X$258,13,FALSE)),"",(VLOOKUP($E154,'D-1 Off Site Habitat Baseline'!$D$1:$X$258,13,FALSE))))</f>
        <v/>
      </c>
      <c r="P154" s="232" t="str">
        <f>IFERROR(INDEX('G-1 All Habitats'!$AG$3:$AG$15,MATCH(Q154,'G-1 All Habitats'!$AF$3:$AF$15,0)),"")</f>
        <v/>
      </c>
      <c r="Q154" s="228" t="str">
        <f t="shared" si="34"/>
        <v/>
      </c>
      <c r="R154" s="229" t="str">
        <f t="shared" si="35"/>
        <v/>
      </c>
      <c r="S154" s="233" t="str">
        <f>IFERROR(INDEX('G-1 All Habitats'!$B$3:$B$129,MATCH(R154,'G-1 All Habitats'!$A$3:$A$129,0)),"")</f>
        <v/>
      </c>
      <c r="T154" s="507" t="str">
        <f t="shared" si="27"/>
        <v/>
      </c>
      <c r="U154" s="524" t="str">
        <f t="shared" si="28"/>
        <v/>
      </c>
      <c r="V154" s="523" t="str">
        <f t="shared" si="25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203"/>
      <c r="Z154" s="524" t="str">
        <f>IFERROR(INDEX('G-8 Condition Look up'!$A$3:$H$130,MATCH(S154,'G-8 Condition Look up'!$A$3:$A$130,0),MATCH(Y154,'G-8 Condition Look up'!$A$3:$H$3,0)),"")</f>
        <v/>
      </c>
      <c r="AA154" s="145"/>
      <c r="AB154" s="54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7" t="str">
        <f t="shared" si="26"/>
        <v/>
      </c>
      <c r="AE154" s="203"/>
      <c r="AF154" s="203"/>
      <c r="AG154" s="520" t="str">
        <f t="shared" si="29"/>
        <v/>
      </c>
      <c r="AH154" s="544" t="str">
        <f t="shared" si="30"/>
        <v/>
      </c>
      <c r="AI154" s="525" t="str">
        <f>IF(AH154="Check Data ⚠","Check Data ⚠",IFERROR(VLOOKUP(AH154,'G-4 Temporal multipliers'!$A$4:$C$36,3,FALSE),""))</f>
        <v/>
      </c>
      <c r="AJ154" s="537" t="str">
        <f>IF(S154="","",VLOOKUP(S154,'G-3 Multipliers'!$A$2:$E$129,4,FALSE))</f>
        <v/>
      </c>
      <c r="AK154" s="520" t="str">
        <f t="shared" si="31"/>
        <v/>
      </c>
      <c r="AL154" s="520" t="str">
        <f t="shared" si="32"/>
        <v/>
      </c>
      <c r="AM154" s="524" t="str">
        <f>IFERROR(IF(F154="","",IF(AH154="Check Data ⚠","Check Data ⚠",VLOOKUP(AL154, 'G-3 Multipliers'!$P$2:$Q$6,2,FALSE))),"")</f>
        <v/>
      </c>
      <c r="AN154" s="197"/>
      <c r="AO154" s="540" t="str">
        <f>IF(AN154="","",IF(VLOOKUP(AN154,'G-3 Multipliers'!$S$3:$T$9,2,FALSE)=0,"Spatial Data Missing ⚠",VLOOKUP(AN154,'G-3 Multipliers'!$S$3:$T$9,2,FALSE)))</f>
        <v/>
      </c>
      <c r="AP154" s="513" t="str">
        <f t="shared" si="33"/>
        <v/>
      </c>
      <c r="AQ154" s="231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7" t="str">
        <f>'D-1 Off Site Habitat Baseline'!AL154</f>
        <v/>
      </c>
      <c r="F155" s="520" t="str">
        <f>IF(E155="","",IF(ISNA(VLOOKUP($E155,'D-1 Off Site Habitat Baseline'!$D$1:$O$258,4,FALSE)),"",(VLOOKUP($E155,'D-1 Off Site Habitat Baseline'!$D$1:$O$258,4,FALSE))))</f>
        <v/>
      </c>
      <c r="G155" s="520" t="str">
        <f>IF(E155="","",IF(ISNA(VLOOKUP($E155,'D-1 Off Site Habitat Baseline'!$D$1:$O$258,5,FALSE)),"",(VLOOKUP($E155,'D-1 Off Site Habitat Baseline'!$D$1:$O$258,5,FALSE))))</f>
        <v/>
      </c>
      <c r="H155" s="520" t="str">
        <f>IF(E155="","",IF(ISNA(VLOOKUP($E155,'D-1 Off Site Habitat Baseline'!$D$1:$O$258,6,FALSE)),"",(VLOOKUP($E155,'D-1 Off Site Habitat Baseline'!$D$1:$O$258,6,FALSE))))</f>
        <v/>
      </c>
      <c r="I155" s="520" t="str">
        <f>IF(E155="","",IF(ISNA(VLOOKUP($E155,'D-1 Off Site Habitat Baseline'!$D$1:$O$258,7,FALSE)),"",(VLOOKUP($E155,'D-1 Off Site Habitat Baseline'!$D$1:$O$258,7,FALSE))))</f>
        <v/>
      </c>
      <c r="J155" s="520" t="str">
        <f>IF(E155="","",IF(ISNA(VLOOKUP($E155,'D-1 Off Site Habitat Baseline'!$D$1:$O$258,8,FALSE)),"",(VLOOKUP($E155,'D-1 Off Site Habitat Baseline'!$D$1:$O$258,8,FALSE))))</f>
        <v/>
      </c>
      <c r="K155" s="520" t="str">
        <f>IF(E155="","",IF(ISNA(VLOOKUP($E155,'D-1 Off Site Habitat Baseline'!$D$1:$O$258,9,FALSE)),"",(VLOOKUP($E155,'D-1 Off Site Habitat Baseline'!$D$1:$O$258,9,FALSE))))</f>
        <v/>
      </c>
      <c r="L155" s="520" t="str">
        <f>IF(E155="","",IF(ISNA(VLOOKUP($E155,'D-1 Off Site Habitat Baseline'!$D$1:$O$258,11,FALSE)),"",(VLOOKUP($E155,'D-1 Off Site Habitat Baseline'!$D$1:$O$258,11,FALSE))))</f>
        <v/>
      </c>
      <c r="M155" s="520" t="str">
        <f>IF(E155="","",IF(ISNA(VLOOKUP($E155,'D-1 Off Site Habitat Baseline'!$D$1:$O$258,12,FALSE)),"",(VLOOKUP($E155,'D-1 Off Site Habitat Baseline'!$D$1:$O$258,12,FALSE))))</f>
        <v/>
      </c>
      <c r="N155" s="520" t="str">
        <f>IF(E155="","",IF(ISNA(VLOOKUP($E155,'D-1 Off Site Habitat Baseline'!$D$1:$X$258,14,FALSE)),"",(VLOOKUP($E155,'D-1 Off Site Habitat Baseline'!$D$1:$X$258,14,FALSE))))</f>
        <v/>
      </c>
      <c r="O155" s="524" t="str">
        <f>IF(E155="","",IF(ISNA(VLOOKUP($E155,'D-1 Off Site Habitat Baseline'!$D$1:$X$258,13,FALSE)),"",(VLOOKUP($E155,'D-1 Off Site Habitat Baseline'!$D$1:$X$258,13,FALSE))))</f>
        <v/>
      </c>
      <c r="P155" s="232" t="str">
        <f>IFERROR(INDEX('G-1 All Habitats'!$AG$3:$AG$15,MATCH(Q155,'G-1 All Habitats'!$AF$3:$AF$15,0)),"")</f>
        <v/>
      </c>
      <c r="Q155" s="228" t="str">
        <f t="shared" si="34"/>
        <v/>
      </c>
      <c r="R155" s="229" t="str">
        <f t="shared" si="35"/>
        <v/>
      </c>
      <c r="S155" s="233" t="str">
        <f>IFERROR(INDEX('G-1 All Habitats'!$B$3:$B$129,MATCH(R155,'G-1 All Habitats'!$A$3:$A$129,0)),"")</f>
        <v/>
      </c>
      <c r="T155" s="507" t="str">
        <f t="shared" si="27"/>
        <v/>
      </c>
      <c r="U155" s="524" t="str">
        <f t="shared" si="28"/>
        <v/>
      </c>
      <c r="V155" s="523" t="str">
        <f t="shared" si="25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203"/>
      <c r="Z155" s="524" t="str">
        <f>IFERROR(INDEX('G-8 Condition Look up'!$A$3:$H$130,MATCH(S155,'G-8 Condition Look up'!$A$3:$A$130,0),MATCH(Y155,'G-8 Condition Look up'!$A$3:$H$3,0)),"")</f>
        <v/>
      </c>
      <c r="AA155" s="145"/>
      <c r="AB155" s="54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7" t="str">
        <f t="shared" si="26"/>
        <v/>
      </c>
      <c r="AE155" s="203"/>
      <c r="AF155" s="203"/>
      <c r="AG155" s="520" t="str">
        <f t="shared" si="29"/>
        <v/>
      </c>
      <c r="AH155" s="544" t="str">
        <f t="shared" si="30"/>
        <v/>
      </c>
      <c r="AI155" s="525" t="str">
        <f>IF(AH155="Check Data ⚠","Check Data ⚠",IFERROR(VLOOKUP(AH155,'G-4 Temporal multipliers'!$A$4:$C$36,3,FALSE),""))</f>
        <v/>
      </c>
      <c r="AJ155" s="537" t="str">
        <f>IF(S155="","",VLOOKUP(S155,'G-3 Multipliers'!$A$2:$E$129,4,FALSE))</f>
        <v/>
      </c>
      <c r="AK155" s="520" t="str">
        <f t="shared" si="31"/>
        <v/>
      </c>
      <c r="AL155" s="520" t="str">
        <f t="shared" si="32"/>
        <v/>
      </c>
      <c r="AM155" s="524" t="str">
        <f>IFERROR(IF(F155="","",IF(AH155="Check Data ⚠","Check Data ⚠",VLOOKUP(AL155, 'G-3 Multipliers'!$P$2:$Q$6,2,FALSE))),"")</f>
        <v/>
      </c>
      <c r="AN155" s="197"/>
      <c r="AO155" s="540" t="str">
        <f>IF(AN155="","",IF(VLOOKUP(AN155,'G-3 Multipliers'!$S$3:$T$9,2,FALSE)=0,"Spatial Data Missing ⚠",VLOOKUP(AN155,'G-3 Multipliers'!$S$3:$T$9,2,FALSE)))</f>
        <v/>
      </c>
      <c r="AP155" s="513" t="str">
        <f t="shared" si="33"/>
        <v/>
      </c>
      <c r="AQ155" s="231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7" t="str">
        <f>'D-1 Off Site Habitat Baseline'!AL155</f>
        <v/>
      </c>
      <c r="F156" s="520" t="str">
        <f>IF(E156="","",IF(ISNA(VLOOKUP($E156,'D-1 Off Site Habitat Baseline'!$D$1:$O$258,4,FALSE)),"",(VLOOKUP($E156,'D-1 Off Site Habitat Baseline'!$D$1:$O$258,4,FALSE))))</f>
        <v/>
      </c>
      <c r="G156" s="520" t="str">
        <f>IF(E156="","",IF(ISNA(VLOOKUP($E156,'D-1 Off Site Habitat Baseline'!$D$1:$O$258,5,FALSE)),"",(VLOOKUP($E156,'D-1 Off Site Habitat Baseline'!$D$1:$O$258,5,FALSE))))</f>
        <v/>
      </c>
      <c r="H156" s="520" t="str">
        <f>IF(E156="","",IF(ISNA(VLOOKUP($E156,'D-1 Off Site Habitat Baseline'!$D$1:$O$258,6,FALSE)),"",(VLOOKUP($E156,'D-1 Off Site Habitat Baseline'!$D$1:$O$258,6,FALSE))))</f>
        <v/>
      </c>
      <c r="I156" s="520" t="str">
        <f>IF(E156="","",IF(ISNA(VLOOKUP($E156,'D-1 Off Site Habitat Baseline'!$D$1:$O$258,7,FALSE)),"",(VLOOKUP($E156,'D-1 Off Site Habitat Baseline'!$D$1:$O$258,7,FALSE))))</f>
        <v/>
      </c>
      <c r="J156" s="520" t="str">
        <f>IF(E156="","",IF(ISNA(VLOOKUP($E156,'D-1 Off Site Habitat Baseline'!$D$1:$O$258,8,FALSE)),"",(VLOOKUP($E156,'D-1 Off Site Habitat Baseline'!$D$1:$O$258,8,FALSE))))</f>
        <v/>
      </c>
      <c r="K156" s="520" t="str">
        <f>IF(E156="","",IF(ISNA(VLOOKUP($E156,'D-1 Off Site Habitat Baseline'!$D$1:$O$258,9,FALSE)),"",(VLOOKUP($E156,'D-1 Off Site Habitat Baseline'!$D$1:$O$258,9,FALSE))))</f>
        <v/>
      </c>
      <c r="L156" s="520" t="str">
        <f>IF(E156="","",IF(ISNA(VLOOKUP($E156,'D-1 Off Site Habitat Baseline'!$D$1:$O$258,11,FALSE)),"",(VLOOKUP($E156,'D-1 Off Site Habitat Baseline'!$D$1:$O$258,11,FALSE))))</f>
        <v/>
      </c>
      <c r="M156" s="520" t="str">
        <f>IF(E156="","",IF(ISNA(VLOOKUP($E156,'D-1 Off Site Habitat Baseline'!$D$1:$O$258,12,FALSE)),"",(VLOOKUP($E156,'D-1 Off Site Habitat Baseline'!$D$1:$O$258,12,FALSE))))</f>
        <v/>
      </c>
      <c r="N156" s="520" t="str">
        <f>IF(E156="","",IF(ISNA(VLOOKUP($E156,'D-1 Off Site Habitat Baseline'!$D$1:$X$258,14,FALSE)),"",(VLOOKUP($E156,'D-1 Off Site Habitat Baseline'!$D$1:$X$258,14,FALSE))))</f>
        <v/>
      </c>
      <c r="O156" s="524" t="str">
        <f>IF(E156="","",IF(ISNA(VLOOKUP($E156,'D-1 Off Site Habitat Baseline'!$D$1:$X$258,13,FALSE)),"",(VLOOKUP($E156,'D-1 Off Site Habitat Baseline'!$D$1:$X$258,13,FALSE))))</f>
        <v/>
      </c>
      <c r="P156" s="232" t="str">
        <f>IFERROR(INDEX('G-1 All Habitats'!$AG$3:$AG$15,MATCH(Q156,'G-1 All Habitats'!$AF$3:$AF$15,0)),"")</f>
        <v/>
      </c>
      <c r="Q156" s="228" t="str">
        <f t="shared" si="34"/>
        <v/>
      </c>
      <c r="R156" s="229" t="str">
        <f t="shared" si="35"/>
        <v/>
      </c>
      <c r="S156" s="233" t="str">
        <f>IFERROR(INDEX('G-1 All Habitats'!$B$3:$B$129,MATCH(R156,'G-1 All Habitats'!$A$3:$A$129,0)),"")</f>
        <v/>
      </c>
      <c r="T156" s="507" t="str">
        <f t="shared" si="27"/>
        <v/>
      </c>
      <c r="U156" s="524" t="str">
        <f t="shared" si="28"/>
        <v/>
      </c>
      <c r="V156" s="523" t="str">
        <f t="shared" si="25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203"/>
      <c r="Z156" s="524" t="str">
        <f>IFERROR(INDEX('G-8 Condition Look up'!$A$3:$H$130,MATCH(S156,'G-8 Condition Look up'!$A$3:$A$130,0),MATCH(Y156,'G-8 Condition Look up'!$A$3:$H$3,0)),"")</f>
        <v/>
      </c>
      <c r="AA156" s="145"/>
      <c r="AB156" s="54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7" t="str">
        <f t="shared" si="26"/>
        <v/>
      </c>
      <c r="AE156" s="203"/>
      <c r="AF156" s="203"/>
      <c r="AG156" s="520" t="str">
        <f t="shared" si="29"/>
        <v/>
      </c>
      <c r="AH156" s="544" t="str">
        <f t="shared" si="30"/>
        <v/>
      </c>
      <c r="AI156" s="525" t="str">
        <f>IF(AH156="Check Data ⚠","Check Data ⚠",IFERROR(VLOOKUP(AH156,'G-4 Temporal multipliers'!$A$4:$C$36,3,FALSE),""))</f>
        <v/>
      </c>
      <c r="AJ156" s="537" t="str">
        <f>IF(S156="","",VLOOKUP(S156,'G-3 Multipliers'!$A$2:$E$129,4,FALSE))</f>
        <v/>
      </c>
      <c r="AK156" s="520" t="str">
        <f t="shared" si="31"/>
        <v/>
      </c>
      <c r="AL156" s="520" t="str">
        <f t="shared" si="32"/>
        <v/>
      </c>
      <c r="AM156" s="524" t="str">
        <f>IFERROR(IF(F156="","",IF(AH156="Check Data ⚠","Check Data ⚠",VLOOKUP(AL156, 'G-3 Multipliers'!$P$2:$Q$6,2,FALSE))),"")</f>
        <v/>
      </c>
      <c r="AN156" s="197"/>
      <c r="AO156" s="540" t="str">
        <f>IF(AN156="","",IF(VLOOKUP(AN156,'G-3 Multipliers'!$S$3:$T$9,2,FALSE)=0,"Spatial Data Missing ⚠",VLOOKUP(AN156,'G-3 Multipliers'!$S$3:$T$9,2,FALSE)))</f>
        <v/>
      </c>
      <c r="AP156" s="513" t="str">
        <f t="shared" si="33"/>
        <v/>
      </c>
      <c r="AQ156" s="231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7" t="str">
        <f>'D-1 Off Site Habitat Baseline'!AL156</f>
        <v/>
      </c>
      <c r="F157" s="520" t="str">
        <f>IF(E157="","",IF(ISNA(VLOOKUP($E157,'D-1 Off Site Habitat Baseline'!$D$1:$O$258,4,FALSE)),"",(VLOOKUP($E157,'D-1 Off Site Habitat Baseline'!$D$1:$O$258,4,FALSE))))</f>
        <v/>
      </c>
      <c r="G157" s="520" t="str">
        <f>IF(E157="","",IF(ISNA(VLOOKUP($E157,'D-1 Off Site Habitat Baseline'!$D$1:$O$258,5,FALSE)),"",(VLOOKUP($E157,'D-1 Off Site Habitat Baseline'!$D$1:$O$258,5,FALSE))))</f>
        <v/>
      </c>
      <c r="H157" s="520" t="str">
        <f>IF(E157="","",IF(ISNA(VLOOKUP($E157,'D-1 Off Site Habitat Baseline'!$D$1:$O$258,6,FALSE)),"",(VLOOKUP($E157,'D-1 Off Site Habitat Baseline'!$D$1:$O$258,6,FALSE))))</f>
        <v/>
      </c>
      <c r="I157" s="520" t="str">
        <f>IF(E157="","",IF(ISNA(VLOOKUP($E157,'D-1 Off Site Habitat Baseline'!$D$1:$O$258,7,FALSE)),"",(VLOOKUP($E157,'D-1 Off Site Habitat Baseline'!$D$1:$O$258,7,FALSE))))</f>
        <v/>
      </c>
      <c r="J157" s="520" t="str">
        <f>IF(E157="","",IF(ISNA(VLOOKUP($E157,'D-1 Off Site Habitat Baseline'!$D$1:$O$258,8,FALSE)),"",(VLOOKUP($E157,'D-1 Off Site Habitat Baseline'!$D$1:$O$258,8,FALSE))))</f>
        <v/>
      </c>
      <c r="K157" s="520" t="str">
        <f>IF(E157="","",IF(ISNA(VLOOKUP($E157,'D-1 Off Site Habitat Baseline'!$D$1:$O$258,9,FALSE)),"",(VLOOKUP($E157,'D-1 Off Site Habitat Baseline'!$D$1:$O$258,9,FALSE))))</f>
        <v/>
      </c>
      <c r="L157" s="520" t="str">
        <f>IF(E157="","",IF(ISNA(VLOOKUP($E157,'D-1 Off Site Habitat Baseline'!$D$1:$O$258,11,FALSE)),"",(VLOOKUP($E157,'D-1 Off Site Habitat Baseline'!$D$1:$O$258,11,FALSE))))</f>
        <v/>
      </c>
      <c r="M157" s="520" t="str">
        <f>IF(E157="","",IF(ISNA(VLOOKUP($E157,'D-1 Off Site Habitat Baseline'!$D$1:$O$258,12,FALSE)),"",(VLOOKUP($E157,'D-1 Off Site Habitat Baseline'!$D$1:$O$258,12,FALSE))))</f>
        <v/>
      </c>
      <c r="N157" s="520" t="str">
        <f>IF(E157="","",IF(ISNA(VLOOKUP($E157,'D-1 Off Site Habitat Baseline'!$D$1:$X$258,14,FALSE)),"",(VLOOKUP($E157,'D-1 Off Site Habitat Baseline'!$D$1:$X$258,14,FALSE))))</f>
        <v/>
      </c>
      <c r="O157" s="524" t="str">
        <f>IF(E157="","",IF(ISNA(VLOOKUP($E157,'D-1 Off Site Habitat Baseline'!$D$1:$X$258,13,FALSE)),"",(VLOOKUP($E157,'D-1 Off Site Habitat Baseline'!$D$1:$X$258,13,FALSE))))</f>
        <v/>
      </c>
      <c r="P157" s="232" t="str">
        <f>IFERROR(INDEX('G-1 All Habitats'!$AG$3:$AG$15,MATCH(Q157,'G-1 All Habitats'!$AF$3:$AF$15,0)),"")</f>
        <v/>
      </c>
      <c r="Q157" s="228" t="str">
        <f t="shared" si="34"/>
        <v/>
      </c>
      <c r="R157" s="229" t="str">
        <f t="shared" si="35"/>
        <v/>
      </c>
      <c r="S157" s="233" t="str">
        <f>IFERROR(INDEX('G-1 All Habitats'!$B$3:$B$129,MATCH(R157,'G-1 All Habitats'!$A$3:$A$129,0)),"")</f>
        <v/>
      </c>
      <c r="T157" s="507" t="str">
        <f t="shared" si="27"/>
        <v/>
      </c>
      <c r="U157" s="524" t="str">
        <f t="shared" si="28"/>
        <v/>
      </c>
      <c r="V157" s="523" t="str">
        <f t="shared" si="25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203"/>
      <c r="Z157" s="524" t="str">
        <f>IFERROR(INDEX('G-8 Condition Look up'!$A$3:$H$130,MATCH(S157,'G-8 Condition Look up'!$A$3:$A$130,0),MATCH(Y157,'G-8 Condition Look up'!$A$3:$H$3,0)),"")</f>
        <v/>
      </c>
      <c r="AA157" s="145"/>
      <c r="AB157" s="54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7" t="str">
        <f t="shared" si="26"/>
        <v/>
      </c>
      <c r="AE157" s="203"/>
      <c r="AF157" s="203"/>
      <c r="AG157" s="520" t="str">
        <f t="shared" si="29"/>
        <v/>
      </c>
      <c r="AH157" s="544" t="str">
        <f t="shared" si="30"/>
        <v/>
      </c>
      <c r="AI157" s="525" t="str">
        <f>IF(AH157="Check Data ⚠","Check Data ⚠",IFERROR(VLOOKUP(AH157,'G-4 Temporal multipliers'!$A$4:$C$36,3,FALSE),""))</f>
        <v/>
      </c>
      <c r="AJ157" s="537" t="str">
        <f>IF(S157="","",VLOOKUP(S157,'G-3 Multipliers'!$A$2:$E$129,4,FALSE))</f>
        <v/>
      </c>
      <c r="AK157" s="520" t="str">
        <f t="shared" si="31"/>
        <v/>
      </c>
      <c r="AL157" s="520" t="str">
        <f t="shared" si="32"/>
        <v/>
      </c>
      <c r="AM157" s="524" t="str">
        <f>IFERROR(IF(F157="","",IF(AH157="Check Data ⚠","Check Data ⚠",VLOOKUP(AL157, 'G-3 Multipliers'!$P$2:$Q$6,2,FALSE))),"")</f>
        <v/>
      </c>
      <c r="AN157" s="197"/>
      <c r="AO157" s="540" t="str">
        <f>IF(AN157="","",IF(VLOOKUP(AN157,'G-3 Multipliers'!$S$3:$T$9,2,FALSE)=0,"Spatial Data Missing ⚠",VLOOKUP(AN157,'G-3 Multipliers'!$S$3:$T$9,2,FALSE)))</f>
        <v/>
      </c>
      <c r="AP157" s="513" t="str">
        <f t="shared" si="33"/>
        <v/>
      </c>
      <c r="AQ157" s="231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7" t="str">
        <f>'D-1 Off Site Habitat Baseline'!AL157</f>
        <v/>
      </c>
      <c r="F158" s="520" t="str">
        <f>IF(E158="","",IF(ISNA(VLOOKUP($E158,'D-1 Off Site Habitat Baseline'!$D$1:$O$258,4,FALSE)),"",(VLOOKUP($E158,'D-1 Off Site Habitat Baseline'!$D$1:$O$258,4,FALSE))))</f>
        <v/>
      </c>
      <c r="G158" s="520" t="str">
        <f>IF(E158="","",IF(ISNA(VLOOKUP($E158,'D-1 Off Site Habitat Baseline'!$D$1:$O$258,5,FALSE)),"",(VLOOKUP($E158,'D-1 Off Site Habitat Baseline'!$D$1:$O$258,5,FALSE))))</f>
        <v/>
      </c>
      <c r="H158" s="520" t="str">
        <f>IF(E158="","",IF(ISNA(VLOOKUP($E158,'D-1 Off Site Habitat Baseline'!$D$1:$O$258,6,FALSE)),"",(VLOOKUP($E158,'D-1 Off Site Habitat Baseline'!$D$1:$O$258,6,FALSE))))</f>
        <v/>
      </c>
      <c r="I158" s="520" t="str">
        <f>IF(E158="","",IF(ISNA(VLOOKUP($E158,'D-1 Off Site Habitat Baseline'!$D$1:$O$258,7,FALSE)),"",(VLOOKUP($E158,'D-1 Off Site Habitat Baseline'!$D$1:$O$258,7,FALSE))))</f>
        <v/>
      </c>
      <c r="J158" s="520" t="str">
        <f>IF(E158="","",IF(ISNA(VLOOKUP($E158,'D-1 Off Site Habitat Baseline'!$D$1:$O$258,8,FALSE)),"",(VLOOKUP($E158,'D-1 Off Site Habitat Baseline'!$D$1:$O$258,8,FALSE))))</f>
        <v/>
      </c>
      <c r="K158" s="520" t="str">
        <f>IF(E158="","",IF(ISNA(VLOOKUP($E158,'D-1 Off Site Habitat Baseline'!$D$1:$O$258,9,FALSE)),"",(VLOOKUP($E158,'D-1 Off Site Habitat Baseline'!$D$1:$O$258,9,FALSE))))</f>
        <v/>
      </c>
      <c r="L158" s="520" t="str">
        <f>IF(E158="","",IF(ISNA(VLOOKUP($E158,'D-1 Off Site Habitat Baseline'!$D$1:$O$258,11,FALSE)),"",(VLOOKUP($E158,'D-1 Off Site Habitat Baseline'!$D$1:$O$258,11,FALSE))))</f>
        <v/>
      </c>
      <c r="M158" s="520" t="str">
        <f>IF(E158="","",IF(ISNA(VLOOKUP($E158,'D-1 Off Site Habitat Baseline'!$D$1:$O$258,12,FALSE)),"",(VLOOKUP($E158,'D-1 Off Site Habitat Baseline'!$D$1:$O$258,12,FALSE))))</f>
        <v/>
      </c>
      <c r="N158" s="520" t="str">
        <f>IF(E158="","",IF(ISNA(VLOOKUP($E158,'D-1 Off Site Habitat Baseline'!$D$1:$X$258,14,FALSE)),"",(VLOOKUP($E158,'D-1 Off Site Habitat Baseline'!$D$1:$X$258,14,FALSE))))</f>
        <v/>
      </c>
      <c r="O158" s="524" t="str">
        <f>IF(E158="","",IF(ISNA(VLOOKUP($E158,'D-1 Off Site Habitat Baseline'!$D$1:$X$258,13,FALSE)),"",(VLOOKUP($E158,'D-1 Off Site Habitat Baseline'!$D$1:$X$258,13,FALSE))))</f>
        <v/>
      </c>
      <c r="P158" s="232" t="str">
        <f>IFERROR(INDEX('G-1 All Habitats'!$AG$3:$AG$15,MATCH(Q158,'G-1 All Habitats'!$AF$3:$AF$15,0)),"")</f>
        <v/>
      </c>
      <c r="Q158" s="228" t="str">
        <f t="shared" si="34"/>
        <v/>
      </c>
      <c r="R158" s="229" t="str">
        <f t="shared" si="35"/>
        <v/>
      </c>
      <c r="S158" s="233" t="str">
        <f>IFERROR(INDEX('G-1 All Habitats'!$B$3:$B$129,MATCH(R158,'G-1 All Habitats'!$A$3:$A$129,0)),"")</f>
        <v/>
      </c>
      <c r="T158" s="507" t="str">
        <f t="shared" si="27"/>
        <v/>
      </c>
      <c r="U158" s="524" t="str">
        <f t="shared" si="28"/>
        <v/>
      </c>
      <c r="V158" s="523" t="str">
        <f t="shared" si="25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203"/>
      <c r="Z158" s="524" t="str">
        <f>IFERROR(INDEX('G-8 Condition Look up'!$A$3:$H$130,MATCH(S158,'G-8 Condition Look up'!$A$3:$A$130,0),MATCH(Y158,'G-8 Condition Look up'!$A$3:$H$3,0)),"")</f>
        <v/>
      </c>
      <c r="AA158" s="145"/>
      <c r="AB158" s="54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7" t="str">
        <f t="shared" si="26"/>
        <v/>
      </c>
      <c r="AE158" s="203"/>
      <c r="AF158" s="203"/>
      <c r="AG158" s="520" t="str">
        <f t="shared" si="29"/>
        <v/>
      </c>
      <c r="AH158" s="544" t="str">
        <f t="shared" si="30"/>
        <v/>
      </c>
      <c r="AI158" s="525" t="str">
        <f>IF(AH158="Check Data ⚠","Check Data ⚠",IFERROR(VLOOKUP(AH158,'G-4 Temporal multipliers'!$A$4:$C$36,3,FALSE),""))</f>
        <v/>
      </c>
      <c r="AJ158" s="537" t="str">
        <f>IF(S158="","",VLOOKUP(S158,'G-3 Multipliers'!$A$2:$E$129,4,FALSE))</f>
        <v/>
      </c>
      <c r="AK158" s="520" t="str">
        <f t="shared" si="31"/>
        <v/>
      </c>
      <c r="AL158" s="520" t="str">
        <f t="shared" si="32"/>
        <v/>
      </c>
      <c r="AM158" s="524" t="str">
        <f>IFERROR(IF(F158="","",IF(AH158="Check Data ⚠","Check Data ⚠",VLOOKUP(AL158, 'G-3 Multipliers'!$P$2:$Q$6,2,FALSE))),"")</f>
        <v/>
      </c>
      <c r="AN158" s="197"/>
      <c r="AO158" s="540" t="str">
        <f>IF(AN158="","",IF(VLOOKUP(AN158,'G-3 Multipliers'!$S$3:$T$9,2,FALSE)=0,"Spatial Data Missing ⚠",VLOOKUP(AN158,'G-3 Multipliers'!$S$3:$T$9,2,FALSE)))</f>
        <v/>
      </c>
      <c r="AP158" s="513" t="str">
        <f t="shared" si="33"/>
        <v/>
      </c>
      <c r="AQ158" s="231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7" t="str">
        <f>'D-1 Off Site Habitat Baseline'!AL158</f>
        <v/>
      </c>
      <c r="F159" s="520" t="str">
        <f>IF(E159="","",IF(ISNA(VLOOKUP($E159,'D-1 Off Site Habitat Baseline'!$D$1:$O$258,4,FALSE)),"",(VLOOKUP($E159,'D-1 Off Site Habitat Baseline'!$D$1:$O$258,4,FALSE))))</f>
        <v/>
      </c>
      <c r="G159" s="520" t="str">
        <f>IF(E159="","",IF(ISNA(VLOOKUP($E159,'D-1 Off Site Habitat Baseline'!$D$1:$O$258,5,FALSE)),"",(VLOOKUP($E159,'D-1 Off Site Habitat Baseline'!$D$1:$O$258,5,FALSE))))</f>
        <v/>
      </c>
      <c r="H159" s="520" t="str">
        <f>IF(E159="","",IF(ISNA(VLOOKUP($E159,'D-1 Off Site Habitat Baseline'!$D$1:$O$258,6,FALSE)),"",(VLOOKUP($E159,'D-1 Off Site Habitat Baseline'!$D$1:$O$258,6,FALSE))))</f>
        <v/>
      </c>
      <c r="I159" s="520" t="str">
        <f>IF(E159="","",IF(ISNA(VLOOKUP($E159,'D-1 Off Site Habitat Baseline'!$D$1:$O$258,7,FALSE)),"",(VLOOKUP($E159,'D-1 Off Site Habitat Baseline'!$D$1:$O$258,7,FALSE))))</f>
        <v/>
      </c>
      <c r="J159" s="520" t="str">
        <f>IF(E159="","",IF(ISNA(VLOOKUP($E159,'D-1 Off Site Habitat Baseline'!$D$1:$O$258,8,FALSE)),"",(VLOOKUP($E159,'D-1 Off Site Habitat Baseline'!$D$1:$O$258,8,FALSE))))</f>
        <v/>
      </c>
      <c r="K159" s="520" t="str">
        <f>IF(E159="","",IF(ISNA(VLOOKUP($E159,'D-1 Off Site Habitat Baseline'!$D$1:$O$258,9,FALSE)),"",(VLOOKUP($E159,'D-1 Off Site Habitat Baseline'!$D$1:$O$258,9,FALSE))))</f>
        <v/>
      </c>
      <c r="L159" s="520" t="str">
        <f>IF(E159="","",IF(ISNA(VLOOKUP($E159,'D-1 Off Site Habitat Baseline'!$D$1:$O$258,11,FALSE)),"",(VLOOKUP($E159,'D-1 Off Site Habitat Baseline'!$D$1:$O$258,11,FALSE))))</f>
        <v/>
      </c>
      <c r="M159" s="520" t="str">
        <f>IF(E159="","",IF(ISNA(VLOOKUP($E159,'D-1 Off Site Habitat Baseline'!$D$1:$O$258,12,FALSE)),"",(VLOOKUP($E159,'D-1 Off Site Habitat Baseline'!$D$1:$O$258,12,FALSE))))</f>
        <v/>
      </c>
      <c r="N159" s="520" t="str">
        <f>IF(E159="","",IF(ISNA(VLOOKUP($E159,'D-1 Off Site Habitat Baseline'!$D$1:$X$258,14,FALSE)),"",(VLOOKUP($E159,'D-1 Off Site Habitat Baseline'!$D$1:$X$258,14,FALSE))))</f>
        <v/>
      </c>
      <c r="O159" s="524" t="str">
        <f>IF(E159="","",IF(ISNA(VLOOKUP($E159,'D-1 Off Site Habitat Baseline'!$D$1:$X$258,13,FALSE)),"",(VLOOKUP($E159,'D-1 Off Site Habitat Baseline'!$D$1:$X$258,13,FALSE))))</f>
        <v/>
      </c>
      <c r="P159" s="232" t="str">
        <f>IFERROR(INDEX('G-1 All Habitats'!$AG$3:$AG$15,MATCH(Q159,'G-1 All Habitats'!$AF$3:$AF$15,0)),"")</f>
        <v/>
      </c>
      <c r="Q159" s="228" t="str">
        <f t="shared" si="34"/>
        <v/>
      </c>
      <c r="R159" s="229" t="str">
        <f t="shared" si="35"/>
        <v/>
      </c>
      <c r="S159" s="233" t="str">
        <f>IFERROR(INDEX('G-1 All Habitats'!$B$3:$B$129,MATCH(R159,'G-1 All Habitats'!$A$3:$A$129,0)),"")</f>
        <v/>
      </c>
      <c r="T159" s="507" t="str">
        <f t="shared" si="27"/>
        <v/>
      </c>
      <c r="U159" s="524" t="str">
        <f t="shared" si="28"/>
        <v/>
      </c>
      <c r="V159" s="523" t="str">
        <f t="shared" si="25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203"/>
      <c r="Z159" s="524" t="str">
        <f>IFERROR(INDEX('G-8 Condition Look up'!$A$3:$H$130,MATCH(S159,'G-8 Condition Look up'!$A$3:$A$130,0),MATCH(Y159,'G-8 Condition Look up'!$A$3:$H$3,0)),"")</f>
        <v/>
      </c>
      <c r="AA159" s="145"/>
      <c r="AB159" s="54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7" t="str">
        <f t="shared" si="26"/>
        <v/>
      </c>
      <c r="AE159" s="203"/>
      <c r="AF159" s="203"/>
      <c r="AG159" s="520" t="str">
        <f t="shared" si="29"/>
        <v/>
      </c>
      <c r="AH159" s="544" t="str">
        <f t="shared" si="30"/>
        <v/>
      </c>
      <c r="AI159" s="525" t="str">
        <f>IF(AH159="Check Data ⚠","Check Data ⚠",IFERROR(VLOOKUP(AH159,'G-4 Temporal multipliers'!$A$4:$C$36,3,FALSE),""))</f>
        <v/>
      </c>
      <c r="AJ159" s="537" t="str">
        <f>IF(S159="","",VLOOKUP(S159,'G-3 Multipliers'!$A$2:$E$129,4,FALSE))</f>
        <v/>
      </c>
      <c r="AK159" s="520" t="str">
        <f t="shared" si="31"/>
        <v/>
      </c>
      <c r="AL159" s="520" t="str">
        <f t="shared" si="32"/>
        <v/>
      </c>
      <c r="AM159" s="524" t="str">
        <f>IFERROR(IF(F159="","",IF(AH159="Check Data ⚠","Check Data ⚠",VLOOKUP(AL159, 'G-3 Multipliers'!$P$2:$Q$6,2,FALSE))),"")</f>
        <v/>
      </c>
      <c r="AN159" s="197"/>
      <c r="AO159" s="540" t="str">
        <f>IF(AN159="","",IF(VLOOKUP(AN159,'G-3 Multipliers'!$S$3:$T$9,2,FALSE)=0,"Spatial Data Missing ⚠",VLOOKUP(AN159,'G-3 Multipliers'!$S$3:$T$9,2,FALSE)))</f>
        <v/>
      </c>
      <c r="AP159" s="513" t="str">
        <f t="shared" si="33"/>
        <v/>
      </c>
      <c r="AQ159" s="231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7" t="str">
        <f>'D-1 Off Site Habitat Baseline'!AL159</f>
        <v/>
      </c>
      <c r="F160" s="520" t="str">
        <f>IF(E160="","",IF(ISNA(VLOOKUP($E160,'D-1 Off Site Habitat Baseline'!$D$1:$O$258,4,FALSE)),"",(VLOOKUP($E160,'D-1 Off Site Habitat Baseline'!$D$1:$O$258,4,FALSE))))</f>
        <v/>
      </c>
      <c r="G160" s="520" t="str">
        <f>IF(E160="","",IF(ISNA(VLOOKUP($E160,'D-1 Off Site Habitat Baseline'!$D$1:$O$258,5,FALSE)),"",(VLOOKUP($E160,'D-1 Off Site Habitat Baseline'!$D$1:$O$258,5,FALSE))))</f>
        <v/>
      </c>
      <c r="H160" s="520" t="str">
        <f>IF(E160="","",IF(ISNA(VLOOKUP($E160,'D-1 Off Site Habitat Baseline'!$D$1:$O$258,6,FALSE)),"",(VLOOKUP($E160,'D-1 Off Site Habitat Baseline'!$D$1:$O$258,6,FALSE))))</f>
        <v/>
      </c>
      <c r="I160" s="520" t="str">
        <f>IF(E160="","",IF(ISNA(VLOOKUP($E160,'D-1 Off Site Habitat Baseline'!$D$1:$O$258,7,FALSE)),"",(VLOOKUP($E160,'D-1 Off Site Habitat Baseline'!$D$1:$O$258,7,FALSE))))</f>
        <v/>
      </c>
      <c r="J160" s="520" t="str">
        <f>IF(E160="","",IF(ISNA(VLOOKUP($E160,'D-1 Off Site Habitat Baseline'!$D$1:$O$258,8,FALSE)),"",(VLOOKUP($E160,'D-1 Off Site Habitat Baseline'!$D$1:$O$258,8,FALSE))))</f>
        <v/>
      </c>
      <c r="K160" s="520" t="str">
        <f>IF(E160="","",IF(ISNA(VLOOKUP($E160,'D-1 Off Site Habitat Baseline'!$D$1:$O$258,9,FALSE)),"",(VLOOKUP($E160,'D-1 Off Site Habitat Baseline'!$D$1:$O$258,9,FALSE))))</f>
        <v/>
      </c>
      <c r="L160" s="520" t="str">
        <f>IF(E160="","",IF(ISNA(VLOOKUP($E160,'D-1 Off Site Habitat Baseline'!$D$1:$O$258,11,FALSE)),"",(VLOOKUP($E160,'D-1 Off Site Habitat Baseline'!$D$1:$O$258,11,FALSE))))</f>
        <v/>
      </c>
      <c r="M160" s="520" t="str">
        <f>IF(E160="","",IF(ISNA(VLOOKUP($E160,'D-1 Off Site Habitat Baseline'!$D$1:$O$258,12,FALSE)),"",(VLOOKUP($E160,'D-1 Off Site Habitat Baseline'!$D$1:$O$258,12,FALSE))))</f>
        <v/>
      </c>
      <c r="N160" s="520" t="str">
        <f>IF(E160="","",IF(ISNA(VLOOKUP($E160,'D-1 Off Site Habitat Baseline'!$D$1:$X$258,14,FALSE)),"",(VLOOKUP($E160,'D-1 Off Site Habitat Baseline'!$D$1:$X$258,14,FALSE))))</f>
        <v/>
      </c>
      <c r="O160" s="524" t="str">
        <f>IF(E160="","",IF(ISNA(VLOOKUP($E160,'D-1 Off Site Habitat Baseline'!$D$1:$X$258,13,FALSE)),"",(VLOOKUP($E160,'D-1 Off Site Habitat Baseline'!$D$1:$X$258,13,FALSE))))</f>
        <v/>
      </c>
      <c r="P160" s="232" t="str">
        <f>IFERROR(INDEX('G-1 All Habitats'!$AG$3:$AG$15,MATCH(Q160,'G-1 All Habitats'!$AF$3:$AF$15,0)),"")</f>
        <v/>
      </c>
      <c r="Q160" s="228" t="str">
        <f t="shared" si="34"/>
        <v/>
      </c>
      <c r="R160" s="229" t="str">
        <f t="shared" si="35"/>
        <v/>
      </c>
      <c r="S160" s="233" t="str">
        <f>IFERROR(INDEX('G-1 All Habitats'!$B$3:$B$129,MATCH(R160,'G-1 All Habitats'!$A$3:$A$129,0)),"")</f>
        <v/>
      </c>
      <c r="T160" s="507" t="str">
        <f t="shared" si="27"/>
        <v/>
      </c>
      <c r="U160" s="524" t="str">
        <f t="shared" si="28"/>
        <v/>
      </c>
      <c r="V160" s="523" t="str">
        <f t="shared" si="25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203"/>
      <c r="Z160" s="524" t="str">
        <f>IFERROR(INDEX('G-8 Condition Look up'!$A$3:$H$130,MATCH(S160,'G-8 Condition Look up'!$A$3:$A$130,0),MATCH(Y160,'G-8 Condition Look up'!$A$3:$H$3,0)),"")</f>
        <v/>
      </c>
      <c r="AA160" s="145"/>
      <c r="AB160" s="54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7" t="str">
        <f t="shared" si="26"/>
        <v/>
      </c>
      <c r="AE160" s="203"/>
      <c r="AF160" s="203"/>
      <c r="AG160" s="520" t="str">
        <f t="shared" si="29"/>
        <v/>
      </c>
      <c r="AH160" s="544" t="str">
        <f t="shared" si="30"/>
        <v/>
      </c>
      <c r="AI160" s="525" t="str">
        <f>IF(AH160="Check Data ⚠","Check Data ⚠",IFERROR(VLOOKUP(AH160,'G-4 Temporal multipliers'!$A$4:$C$36,3,FALSE),""))</f>
        <v/>
      </c>
      <c r="AJ160" s="537" t="str">
        <f>IF(S160="","",VLOOKUP(S160,'G-3 Multipliers'!$A$2:$E$129,4,FALSE))</f>
        <v/>
      </c>
      <c r="AK160" s="520" t="str">
        <f t="shared" si="31"/>
        <v/>
      </c>
      <c r="AL160" s="520" t="str">
        <f t="shared" si="32"/>
        <v/>
      </c>
      <c r="AM160" s="524" t="str">
        <f>IFERROR(IF(F160="","",IF(AH160="Check Data ⚠","Check Data ⚠",VLOOKUP(AL160, 'G-3 Multipliers'!$P$2:$Q$6,2,FALSE))),"")</f>
        <v/>
      </c>
      <c r="AN160" s="197"/>
      <c r="AO160" s="540" t="str">
        <f>IF(AN160="","",IF(VLOOKUP(AN160,'G-3 Multipliers'!$S$3:$T$9,2,FALSE)=0,"Spatial Data Missing ⚠",VLOOKUP(AN160,'G-3 Multipliers'!$S$3:$T$9,2,FALSE)))</f>
        <v/>
      </c>
      <c r="AP160" s="513" t="str">
        <f t="shared" si="33"/>
        <v/>
      </c>
      <c r="AQ160" s="231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7" t="str">
        <f>'D-1 Off Site Habitat Baseline'!AL160</f>
        <v/>
      </c>
      <c r="F161" s="520" t="str">
        <f>IF(E161="","",IF(ISNA(VLOOKUP($E161,'D-1 Off Site Habitat Baseline'!$D$1:$O$258,4,FALSE)),"",(VLOOKUP($E161,'D-1 Off Site Habitat Baseline'!$D$1:$O$258,4,FALSE))))</f>
        <v/>
      </c>
      <c r="G161" s="520" t="str">
        <f>IF(E161="","",IF(ISNA(VLOOKUP($E161,'D-1 Off Site Habitat Baseline'!$D$1:$O$258,5,FALSE)),"",(VLOOKUP($E161,'D-1 Off Site Habitat Baseline'!$D$1:$O$258,5,FALSE))))</f>
        <v/>
      </c>
      <c r="H161" s="520" t="str">
        <f>IF(E161="","",IF(ISNA(VLOOKUP($E161,'D-1 Off Site Habitat Baseline'!$D$1:$O$258,6,FALSE)),"",(VLOOKUP($E161,'D-1 Off Site Habitat Baseline'!$D$1:$O$258,6,FALSE))))</f>
        <v/>
      </c>
      <c r="I161" s="520" t="str">
        <f>IF(E161="","",IF(ISNA(VLOOKUP($E161,'D-1 Off Site Habitat Baseline'!$D$1:$O$258,7,FALSE)),"",(VLOOKUP($E161,'D-1 Off Site Habitat Baseline'!$D$1:$O$258,7,FALSE))))</f>
        <v/>
      </c>
      <c r="J161" s="520" t="str">
        <f>IF(E161="","",IF(ISNA(VLOOKUP($E161,'D-1 Off Site Habitat Baseline'!$D$1:$O$258,8,FALSE)),"",(VLOOKUP($E161,'D-1 Off Site Habitat Baseline'!$D$1:$O$258,8,FALSE))))</f>
        <v/>
      </c>
      <c r="K161" s="520" t="str">
        <f>IF(E161="","",IF(ISNA(VLOOKUP($E161,'D-1 Off Site Habitat Baseline'!$D$1:$O$258,9,FALSE)),"",(VLOOKUP($E161,'D-1 Off Site Habitat Baseline'!$D$1:$O$258,9,FALSE))))</f>
        <v/>
      </c>
      <c r="L161" s="520" t="str">
        <f>IF(E161="","",IF(ISNA(VLOOKUP($E161,'D-1 Off Site Habitat Baseline'!$D$1:$O$258,11,FALSE)),"",(VLOOKUP($E161,'D-1 Off Site Habitat Baseline'!$D$1:$O$258,11,FALSE))))</f>
        <v/>
      </c>
      <c r="M161" s="520" t="str">
        <f>IF(E161="","",IF(ISNA(VLOOKUP($E161,'D-1 Off Site Habitat Baseline'!$D$1:$O$258,12,FALSE)),"",(VLOOKUP($E161,'D-1 Off Site Habitat Baseline'!$D$1:$O$258,12,FALSE))))</f>
        <v/>
      </c>
      <c r="N161" s="520" t="str">
        <f>IF(E161="","",IF(ISNA(VLOOKUP($E161,'D-1 Off Site Habitat Baseline'!$D$1:$X$258,14,FALSE)),"",(VLOOKUP($E161,'D-1 Off Site Habitat Baseline'!$D$1:$X$258,14,FALSE))))</f>
        <v/>
      </c>
      <c r="O161" s="524" t="str">
        <f>IF(E161="","",IF(ISNA(VLOOKUP($E161,'D-1 Off Site Habitat Baseline'!$D$1:$X$258,13,FALSE)),"",(VLOOKUP($E161,'D-1 Off Site Habitat Baseline'!$D$1:$X$258,13,FALSE))))</f>
        <v/>
      </c>
      <c r="P161" s="232" t="str">
        <f>IFERROR(INDEX('G-1 All Habitats'!$AG$3:$AG$15,MATCH(Q161,'G-1 All Habitats'!$AF$3:$AF$15,0)),"")</f>
        <v/>
      </c>
      <c r="Q161" s="228" t="str">
        <f t="shared" si="34"/>
        <v/>
      </c>
      <c r="R161" s="229" t="str">
        <f t="shared" si="35"/>
        <v/>
      </c>
      <c r="S161" s="233" t="str">
        <f>IFERROR(INDEX('G-1 All Habitats'!$B$3:$B$129,MATCH(R161,'G-1 All Habitats'!$A$3:$A$129,0)),"")</f>
        <v/>
      </c>
      <c r="T161" s="507" t="str">
        <f t="shared" si="27"/>
        <v/>
      </c>
      <c r="U161" s="524" t="str">
        <f t="shared" si="28"/>
        <v/>
      </c>
      <c r="V161" s="523" t="str">
        <f t="shared" si="25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203"/>
      <c r="Z161" s="524" t="str">
        <f>IFERROR(INDEX('G-8 Condition Look up'!$A$3:$H$130,MATCH(S161,'G-8 Condition Look up'!$A$3:$A$130,0),MATCH(Y161,'G-8 Condition Look up'!$A$3:$H$3,0)),"")</f>
        <v/>
      </c>
      <c r="AA161" s="145"/>
      <c r="AB161" s="54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7" t="str">
        <f t="shared" si="26"/>
        <v/>
      </c>
      <c r="AE161" s="203"/>
      <c r="AF161" s="203"/>
      <c r="AG161" s="520" t="str">
        <f t="shared" si="29"/>
        <v/>
      </c>
      <c r="AH161" s="544" t="str">
        <f t="shared" si="30"/>
        <v/>
      </c>
      <c r="AI161" s="525" t="str">
        <f>IF(AH161="Check Data ⚠","Check Data ⚠",IFERROR(VLOOKUP(AH161,'G-4 Temporal multipliers'!$A$4:$C$36,3,FALSE),""))</f>
        <v/>
      </c>
      <c r="AJ161" s="537" t="str">
        <f>IF(S161="","",VLOOKUP(S161,'G-3 Multipliers'!$A$2:$E$129,4,FALSE))</f>
        <v/>
      </c>
      <c r="AK161" s="520" t="str">
        <f t="shared" si="31"/>
        <v/>
      </c>
      <c r="AL161" s="520" t="str">
        <f t="shared" si="32"/>
        <v/>
      </c>
      <c r="AM161" s="524" t="str">
        <f>IFERROR(IF(F161="","",IF(AH161="Check Data ⚠","Check Data ⚠",VLOOKUP(AL161, 'G-3 Multipliers'!$P$2:$Q$6,2,FALSE))),"")</f>
        <v/>
      </c>
      <c r="AN161" s="197"/>
      <c r="AO161" s="540" t="str">
        <f>IF(AN161="","",IF(VLOOKUP(AN161,'G-3 Multipliers'!$S$3:$T$9,2,FALSE)=0,"Spatial Data Missing ⚠",VLOOKUP(AN161,'G-3 Multipliers'!$S$3:$T$9,2,FALSE)))</f>
        <v/>
      </c>
      <c r="AP161" s="513" t="str">
        <f t="shared" si="33"/>
        <v/>
      </c>
      <c r="AQ161" s="231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7" t="str">
        <f>'D-1 Off Site Habitat Baseline'!AL161</f>
        <v/>
      </c>
      <c r="F162" s="520" t="str">
        <f>IF(E162="","",IF(ISNA(VLOOKUP($E162,'D-1 Off Site Habitat Baseline'!$D$1:$O$258,4,FALSE)),"",(VLOOKUP($E162,'D-1 Off Site Habitat Baseline'!$D$1:$O$258,4,FALSE))))</f>
        <v/>
      </c>
      <c r="G162" s="520" t="str">
        <f>IF(E162="","",IF(ISNA(VLOOKUP($E162,'D-1 Off Site Habitat Baseline'!$D$1:$O$258,5,FALSE)),"",(VLOOKUP($E162,'D-1 Off Site Habitat Baseline'!$D$1:$O$258,5,FALSE))))</f>
        <v/>
      </c>
      <c r="H162" s="520" t="str">
        <f>IF(E162="","",IF(ISNA(VLOOKUP($E162,'D-1 Off Site Habitat Baseline'!$D$1:$O$258,6,FALSE)),"",(VLOOKUP($E162,'D-1 Off Site Habitat Baseline'!$D$1:$O$258,6,FALSE))))</f>
        <v/>
      </c>
      <c r="I162" s="520" t="str">
        <f>IF(E162="","",IF(ISNA(VLOOKUP($E162,'D-1 Off Site Habitat Baseline'!$D$1:$O$258,7,FALSE)),"",(VLOOKUP($E162,'D-1 Off Site Habitat Baseline'!$D$1:$O$258,7,FALSE))))</f>
        <v/>
      </c>
      <c r="J162" s="520" t="str">
        <f>IF(E162="","",IF(ISNA(VLOOKUP($E162,'D-1 Off Site Habitat Baseline'!$D$1:$O$258,8,FALSE)),"",(VLOOKUP($E162,'D-1 Off Site Habitat Baseline'!$D$1:$O$258,8,FALSE))))</f>
        <v/>
      </c>
      <c r="K162" s="520" t="str">
        <f>IF(E162="","",IF(ISNA(VLOOKUP($E162,'D-1 Off Site Habitat Baseline'!$D$1:$O$258,9,FALSE)),"",(VLOOKUP($E162,'D-1 Off Site Habitat Baseline'!$D$1:$O$258,9,FALSE))))</f>
        <v/>
      </c>
      <c r="L162" s="520" t="str">
        <f>IF(E162="","",IF(ISNA(VLOOKUP($E162,'D-1 Off Site Habitat Baseline'!$D$1:$O$258,11,FALSE)),"",(VLOOKUP($E162,'D-1 Off Site Habitat Baseline'!$D$1:$O$258,11,FALSE))))</f>
        <v/>
      </c>
      <c r="M162" s="520" t="str">
        <f>IF(E162="","",IF(ISNA(VLOOKUP($E162,'D-1 Off Site Habitat Baseline'!$D$1:$O$258,12,FALSE)),"",(VLOOKUP($E162,'D-1 Off Site Habitat Baseline'!$D$1:$O$258,12,FALSE))))</f>
        <v/>
      </c>
      <c r="N162" s="520" t="str">
        <f>IF(E162="","",IF(ISNA(VLOOKUP($E162,'D-1 Off Site Habitat Baseline'!$D$1:$X$258,14,FALSE)),"",(VLOOKUP($E162,'D-1 Off Site Habitat Baseline'!$D$1:$X$258,14,FALSE))))</f>
        <v/>
      </c>
      <c r="O162" s="524" t="str">
        <f>IF(E162="","",IF(ISNA(VLOOKUP($E162,'D-1 Off Site Habitat Baseline'!$D$1:$X$258,13,FALSE)),"",(VLOOKUP($E162,'D-1 Off Site Habitat Baseline'!$D$1:$X$258,13,FALSE))))</f>
        <v/>
      </c>
      <c r="P162" s="232" t="str">
        <f>IFERROR(INDEX('G-1 All Habitats'!$AG$3:$AG$15,MATCH(Q162,'G-1 All Habitats'!$AF$3:$AF$15,0)),"")</f>
        <v/>
      </c>
      <c r="Q162" s="228" t="str">
        <f t="shared" si="34"/>
        <v/>
      </c>
      <c r="R162" s="229" t="str">
        <f t="shared" si="35"/>
        <v/>
      </c>
      <c r="S162" s="233" t="str">
        <f>IFERROR(INDEX('G-1 All Habitats'!$B$3:$B$129,MATCH(R162,'G-1 All Habitats'!$A$3:$A$129,0)),"")</f>
        <v/>
      </c>
      <c r="T162" s="507" t="str">
        <f t="shared" si="27"/>
        <v/>
      </c>
      <c r="U162" s="524" t="str">
        <f t="shared" si="28"/>
        <v/>
      </c>
      <c r="V162" s="523" t="str">
        <f t="shared" si="25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203"/>
      <c r="Z162" s="524" t="str">
        <f>IFERROR(INDEX('G-8 Condition Look up'!$A$3:$H$130,MATCH(S162,'G-8 Condition Look up'!$A$3:$A$130,0),MATCH(Y162,'G-8 Condition Look up'!$A$3:$H$3,0)),"")</f>
        <v/>
      </c>
      <c r="AA162" s="145"/>
      <c r="AB162" s="54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7" t="str">
        <f t="shared" si="26"/>
        <v/>
      </c>
      <c r="AE162" s="203"/>
      <c r="AF162" s="203"/>
      <c r="AG162" s="520" t="str">
        <f t="shared" si="29"/>
        <v/>
      </c>
      <c r="AH162" s="544" t="str">
        <f t="shared" si="30"/>
        <v/>
      </c>
      <c r="AI162" s="525" t="str">
        <f>IF(AH162="Check Data ⚠","Check Data ⚠",IFERROR(VLOOKUP(AH162,'G-4 Temporal multipliers'!$A$4:$C$36,3,FALSE),""))</f>
        <v/>
      </c>
      <c r="AJ162" s="537" t="str">
        <f>IF(S162="","",VLOOKUP(S162,'G-3 Multipliers'!$A$2:$E$129,4,FALSE))</f>
        <v/>
      </c>
      <c r="AK162" s="520" t="str">
        <f t="shared" si="31"/>
        <v/>
      </c>
      <c r="AL162" s="520" t="str">
        <f t="shared" si="32"/>
        <v/>
      </c>
      <c r="AM162" s="524" t="str">
        <f>IFERROR(IF(F162="","",IF(AH162="Check Data ⚠","Check Data ⚠",VLOOKUP(AL162, 'G-3 Multipliers'!$P$2:$Q$6,2,FALSE))),"")</f>
        <v/>
      </c>
      <c r="AN162" s="197"/>
      <c r="AO162" s="540" t="str">
        <f>IF(AN162="","",IF(VLOOKUP(AN162,'G-3 Multipliers'!$S$3:$T$9,2,FALSE)=0,"Spatial Data Missing ⚠",VLOOKUP(AN162,'G-3 Multipliers'!$S$3:$T$9,2,FALSE)))</f>
        <v/>
      </c>
      <c r="AP162" s="513" t="str">
        <f t="shared" si="33"/>
        <v/>
      </c>
      <c r="AQ162" s="231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7" t="str">
        <f>'D-1 Off Site Habitat Baseline'!AL162</f>
        <v/>
      </c>
      <c r="F163" s="520" t="str">
        <f>IF(E163="","",IF(ISNA(VLOOKUP($E163,'D-1 Off Site Habitat Baseline'!$D$1:$O$258,4,FALSE)),"",(VLOOKUP($E163,'D-1 Off Site Habitat Baseline'!$D$1:$O$258,4,FALSE))))</f>
        <v/>
      </c>
      <c r="G163" s="520" t="str">
        <f>IF(E163="","",IF(ISNA(VLOOKUP($E163,'D-1 Off Site Habitat Baseline'!$D$1:$O$258,5,FALSE)),"",(VLOOKUP($E163,'D-1 Off Site Habitat Baseline'!$D$1:$O$258,5,FALSE))))</f>
        <v/>
      </c>
      <c r="H163" s="520" t="str">
        <f>IF(E163="","",IF(ISNA(VLOOKUP($E163,'D-1 Off Site Habitat Baseline'!$D$1:$O$258,6,FALSE)),"",(VLOOKUP($E163,'D-1 Off Site Habitat Baseline'!$D$1:$O$258,6,FALSE))))</f>
        <v/>
      </c>
      <c r="I163" s="520" t="str">
        <f>IF(E163="","",IF(ISNA(VLOOKUP($E163,'D-1 Off Site Habitat Baseline'!$D$1:$O$258,7,FALSE)),"",(VLOOKUP($E163,'D-1 Off Site Habitat Baseline'!$D$1:$O$258,7,FALSE))))</f>
        <v/>
      </c>
      <c r="J163" s="520" t="str">
        <f>IF(E163="","",IF(ISNA(VLOOKUP($E163,'D-1 Off Site Habitat Baseline'!$D$1:$O$258,8,FALSE)),"",(VLOOKUP($E163,'D-1 Off Site Habitat Baseline'!$D$1:$O$258,8,FALSE))))</f>
        <v/>
      </c>
      <c r="K163" s="520" t="str">
        <f>IF(E163="","",IF(ISNA(VLOOKUP($E163,'D-1 Off Site Habitat Baseline'!$D$1:$O$258,9,FALSE)),"",(VLOOKUP($E163,'D-1 Off Site Habitat Baseline'!$D$1:$O$258,9,FALSE))))</f>
        <v/>
      </c>
      <c r="L163" s="520" t="str">
        <f>IF(E163="","",IF(ISNA(VLOOKUP($E163,'D-1 Off Site Habitat Baseline'!$D$1:$O$258,11,FALSE)),"",(VLOOKUP($E163,'D-1 Off Site Habitat Baseline'!$D$1:$O$258,11,FALSE))))</f>
        <v/>
      </c>
      <c r="M163" s="520" t="str">
        <f>IF(E163="","",IF(ISNA(VLOOKUP($E163,'D-1 Off Site Habitat Baseline'!$D$1:$O$258,12,FALSE)),"",(VLOOKUP($E163,'D-1 Off Site Habitat Baseline'!$D$1:$O$258,12,FALSE))))</f>
        <v/>
      </c>
      <c r="N163" s="520" t="str">
        <f>IF(E163="","",IF(ISNA(VLOOKUP($E163,'D-1 Off Site Habitat Baseline'!$D$1:$X$258,14,FALSE)),"",(VLOOKUP($E163,'D-1 Off Site Habitat Baseline'!$D$1:$X$258,14,FALSE))))</f>
        <v/>
      </c>
      <c r="O163" s="524" t="str">
        <f>IF(E163="","",IF(ISNA(VLOOKUP($E163,'D-1 Off Site Habitat Baseline'!$D$1:$X$258,13,FALSE)),"",(VLOOKUP($E163,'D-1 Off Site Habitat Baseline'!$D$1:$X$258,13,FALSE))))</f>
        <v/>
      </c>
      <c r="P163" s="232" t="str">
        <f>IFERROR(INDEX('G-1 All Habitats'!$AG$3:$AG$15,MATCH(Q163,'G-1 All Habitats'!$AF$3:$AF$15,0)),"")</f>
        <v/>
      </c>
      <c r="Q163" s="228" t="str">
        <f t="shared" si="34"/>
        <v/>
      </c>
      <c r="R163" s="229" t="str">
        <f t="shared" si="35"/>
        <v/>
      </c>
      <c r="S163" s="233" t="str">
        <f>IFERROR(INDEX('G-1 All Habitats'!$B$3:$B$129,MATCH(R163,'G-1 All Habitats'!$A$3:$A$129,0)),"")</f>
        <v/>
      </c>
      <c r="T163" s="507" t="str">
        <f t="shared" si="27"/>
        <v/>
      </c>
      <c r="U163" s="524" t="str">
        <f t="shared" si="28"/>
        <v/>
      </c>
      <c r="V163" s="523" t="str">
        <f t="shared" si="25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203"/>
      <c r="Z163" s="524" t="str">
        <f>IFERROR(INDEX('G-8 Condition Look up'!$A$3:$H$130,MATCH(S163,'G-8 Condition Look up'!$A$3:$A$130,0),MATCH(Y163,'G-8 Condition Look up'!$A$3:$H$3,0)),"")</f>
        <v/>
      </c>
      <c r="AA163" s="145"/>
      <c r="AB163" s="54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7" t="str">
        <f t="shared" si="26"/>
        <v/>
      </c>
      <c r="AE163" s="203"/>
      <c r="AF163" s="203"/>
      <c r="AG163" s="520" t="str">
        <f t="shared" si="29"/>
        <v/>
      </c>
      <c r="AH163" s="544" t="str">
        <f t="shared" si="30"/>
        <v/>
      </c>
      <c r="AI163" s="525" t="str">
        <f>IF(AH163="Check Data ⚠","Check Data ⚠",IFERROR(VLOOKUP(AH163,'G-4 Temporal multipliers'!$A$4:$C$36,3,FALSE),""))</f>
        <v/>
      </c>
      <c r="AJ163" s="537" t="str">
        <f>IF(S163="","",VLOOKUP(S163,'G-3 Multipliers'!$A$2:$E$129,4,FALSE))</f>
        <v/>
      </c>
      <c r="AK163" s="520" t="str">
        <f t="shared" si="31"/>
        <v/>
      </c>
      <c r="AL163" s="520" t="str">
        <f t="shared" si="32"/>
        <v/>
      </c>
      <c r="AM163" s="524" t="str">
        <f>IFERROR(IF(F163="","",IF(AH163="Check Data ⚠","Check Data ⚠",VLOOKUP(AL163, 'G-3 Multipliers'!$P$2:$Q$6,2,FALSE))),"")</f>
        <v/>
      </c>
      <c r="AN163" s="197"/>
      <c r="AO163" s="540" t="str">
        <f>IF(AN163="","",IF(VLOOKUP(AN163,'G-3 Multipliers'!$S$3:$T$9,2,FALSE)=0,"Spatial Data Missing ⚠",VLOOKUP(AN163,'G-3 Multipliers'!$S$3:$T$9,2,FALSE)))</f>
        <v/>
      </c>
      <c r="AP163" s="513" t="str">
        <f t="shared" si="33"/>
        <v/>
      </c>
      <c r="AQ163" s="231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7" t="str">
        <f>'D-1 Off Site Habitat Baseline'!AL163</f>
        <v/>
      </c>
      <c r="F164" s="520" t="str">
        <f>IF(E164="","",IF(ISNA(VLOOKUP($E164,'D-1 Off Site Habitat Baseline'!$D$1:$O$258,4,FALSE)),"",(VLOOKUP($E164,'D-1 Off Site Habitat Baseline'!$D$1:$O$258,4,FALSE))))</f>
        <v/>
      </c>
      <c r="G164" s="520" t="str">
        <f>IF(E164="","",IF(ISNA(VLOOKUP($E164,'D-1 Off Site Habitat Baseline'!$D$1:$O$258,5,FALSE)),"",(VLOOKUP($E164,'D-1 Off Site Habitat Baseline'!$D$1:$O$258,5,FALSE))))</f>
        <v/>
      </c>
      <c r="H164" s="520" t="str">
        <f>IF(E164="","",IF(ISNA(VLOOKUP($E164,'D-1 Off Site Habitat Baseline'!$D$1:$O$258,6,FALSE)),"",(VLOOKUP($E164,'D-1 Off Site Habitat Baseline'!$D$1:$O$258,6,FALSE))))</f>
        <v/>
      </c>
      <c r="I164" s="520" t="str">
        <f>IF(E164="","",IF(ISNA(VLOOKUP($E164,'D-1 Off Site Habitat Baseline'!$D$1:$O$258,7,FALSE)),"",(VLOOKUP($E164,'D-1 Off Site Habitat Baseline'!$D$1:$O$258,7,FALSE))))</f>
        <v/>
      </c>
      <c r="J164" s="520" t="str">
        <f>IF(E164="","",IF(ISNA(VLOOKUP($E164,'D-1 Off Site Habitat Baseline'!$D$1:$O$258,8,FALSE)),"",(VLOOKUP($E164,'D-1 Off Site Habitat Baseline'!$D$1:$O$258,8,FALSE))))</f>
        <v/>
      </c>
      <c r="K164" s="520" t="str">
        <f>IF(E164="","",IF(ISNA(VLOOKUP($E164,'D-1 Off Site Habitat Baseline'!$D$1:$O$258,9,FALSE)),"",(VLOOKUP($E164,'D-1 Off Site Habitat Baseline'!$D$1:$O$258,9,FALSE))))</f>
        <v/>
      </c>
      <c r="L164" s="520" t="str">
        <f>IF(E164="","",IF(ISNA(VLOOKUP($E164,'D-1 Off Site Habitat Baseline'!$D$1:$O$258,11,FALSE)),"",(VLOOKUP($E164,'D-1 Off Site Habitat Baseline'!$D$1:$O$258,11,FALSE))))</f>
        <v/>
      </c>
      <c r="M164" s="520" t="str">
        <f>IF(E164="","",IF(ISNA(VLOOKUP($E164,'D-1 Off Site Habitat Baseline'!$D$1:$O$258,12,FALSE)),"",(VLOOKUP($E164,'D-1 Off Site Habitat Baseline'!$D$1:$O$258,12,FALSE))))</f>
        <v/>
      </c>
      <c r="N164" s="520" t="str">
        <f>IF(E164="","",IF(ISNA(VLOOKUP($E164,'D-1 Off Site Habitat Baseline'!$D$1:$X$258,14,FALSE)),"",(VLOOKUP($E164,'D-1 Off Site Habitat Baseline'!$D$1:$X$258,14,FALSE))))</f>
        <v/>
      </c>
      <c r="O164" s="524" t="str">
        <f>IF(E164="","",IF(ISNA(VLOOKUP($E164,'D-1 Off Site Habitat Baseline'!$D$1:$X$258,13,FALSE)),"",(VLOOKUP($E164,'D-1 Off Site Habitat Baseline'!$D$1:$X$258,13,FALSE))))</f>
        <v/>
      </c>
      <c r="P164" s="232" t="str">
        <f>IFERROR(INDEX('G-1 All Habitats'!$AG$3:$AG$15,MATCH(Q164,'G-1 All Habitats'!$AF$3:$AF$15,0)),"")</f>
        <v/>
      </c>
      <c r="Q164" s="228" t="str">
        <f t="shared" si="34"/>
        <v/>
      </c>
      <c r="R164" s="229" t="str">
        <f t="shared" si="35"/>
        <v/>
      </c>
      <c r="S164" s="233" t="str">
        <f>IFERROR(INDEX('G-1 All Habitats'!$B$3:$B$129,MATCH(R164,'G-1 All Habitats'!$A$3:$A$129,0)),"")</f>
        <v/>
      </c>
      <c r="T164" s="507" t="str">
        <f t="shared" si="27"/>
        <v/>
      </c>
      <c r="U164" s="524" t="str">
        <f t="shared" si="28"/>
        <v/>
      </c>
      <c r="V164" s="523" t="str">
        <f t="shared" si="25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203"/>
      <c r="Z164" s="524" t="str">
        <f>IFERROR(INDEX('G-8 Condition Look up'!$A$3:$H$130,MATCH(S164,'G-8 Condition Look up'!$A$3:$A$130,0),MATCH(Y164,'G-8 Condition Look up'!$A$3:$H$3,0)),"")</f>
        <v/>
      </c>
      <c r="AA164" s="145"/>
      <c r="AB164" s="54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7" t="str">
        <f t="shared" si="26"/>
        <v/>
      </c>
      <c r="AE164" s="203"/>
      <c r="AF164" s="203"/>
      <c r="AG164" s="520" t="str">
        <f t="shared" si="29"/>
        <v/>
      </c>
      <c r="AH164" s="544" t="str">
        <f t="shared" si="30"/>
        <v/>
      </c>
      <c r="AI164" s="525" t="str">
        <f>IF(AH164="Check Data ⚠","Check Data ⚠",IFERROR(VLOOKUP(AH164,'G-4 Temporal multipliers'!$A$4:$C$36,3,FALSE),""))</f>
        <v/>
      </c>
      <c r="AJ164" s="537" t="str">
        <f>IF(S164="","",VLOOKUP(S164,'G-3 Multipliers'!$A$2:$E$129,4,FALSE))</f>
        <v/>
      </c>
      <c r="AK164" s="520" t="str">
        <f t="shared" si="31"/>
        <v/>
      </c>
      <c r="AL164" s="520" t="str">
        <f t="shared" si="32"/>
        <v/>
      </c>
      <c r="AM164" s="524" t="str">
        <f>IFERROR(IF(F164="","",IF(AH164="Check Data ⚠","Check Data ⚠",VLOOKUP(AL164, 'G-3 Multipliers'!$P$2:$Q$6,2,FALSE))),"")</f>
        <v/>
      </c>
      <c r="AN164" s="197"/>
      <c r="AO164" s="540" t="str">
        <f>IF(AN164="","",IF(VLOOKUP(AN164,'G-3 Multipliers'!$S$3:$T$9,2,FALSE)=0,"Spatial Data Missing ⚠",VLOOKUP(AN164,'G-3 Multipliers'!$S$3:$T$9,2,FALSE)))</f>
        <v/>
      </c>
      <c r="AP164" s="513" t="str">
        <f t="shared" si="33"/>
        <v/>
      </c>
      <c r="AQ164" s="231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7" t="str">
        <f>'D-1 Off Site Habitat Baseline'!AL164</f>
        <v/>
      </c>
      <c r="F165" s="520" t="str">
        <f>IF(E165="","",IF(ISNA(VLOOKUP($E165,'D-1 Off Site Habitat Baseline'!$D$1:$O$258,4,FALSE)),"",(VLOOKUP($E165,'D-1 Off Site Habitat Baseline'!$D$1:$O$258,4,FALSE))))</f>
        <v/>
      </c>
      <c r="G165" s="520" t="str">
        <f>IF(E165="","",IF(ISNA(VLOOKUP($E165,'D-1 Off Site Habitat Baseline'!$D$1:$O$258,5,FALSE)),"",(VLOOKUP($E165,'D-1 Off Site Habitat Baseline'!$D$1:$O$258,5,FALSE))))</f>
        <v/>
      </c>
      <c r="H165" s="520" t="str">
        <f>IF(E165="","",IF(ISNA(VLOOKUP($E165,'D-1 Off Site Habitat Baseline'!$D$1:$O$258,6,FALSE)),"",(VLOOKUP($E165,'D-1 Off Site Habitat Baseline'!$D$1:$O$258,6,FALSE))))</f>
        <v/>
      </c>
      <c r="I165" s="520" t="str">
        <f>IF(E165="","",IF(ISNA(VLOOKUP($E165,'D-1 Off Site Habitat Baseline'!$D$1:$O$258,7,FALSE)),"",(VLOOKUP($E165,'D-1 Off Site Habitat Baseline'!$D$1:$O$258,7,FALSE))))</f>
        <v/>
      </c>
      <c r="J165" s="520" t="str">
        <f>IF(E165="","",IF(ISNA(VLOOKUP($E165,'D-1 Off Site Habitat Baseline'!$D$1:$O$258,8,FALSE)),"",(VLOOKUP($E165,'D-1 Off Site Habitat Baseline'!$D$1:$O$258,8,FALSE))))</f>
        <v/>
      </c>
      <c r="K165" s="520" t="str">
        <f>IF(E165="","",IF(ISNA(VLOOKUP($E165,'D-1 Off Site Habitat Baseline'!$D$1:$O$258,9,FALSE)),"",(VLOOKUP($E165,'D-1 Off Site Habitat Baseline'!$D$1:$O$258,9,FALSE))))</f>
        <v/>
      </c>
      <c r="L165" s="520" t="str">
        <f>IF(E165="","",IF(ISNA(VLOOKUP($E165,'D-1 Off Site Habitat Baseline'!$D$1:$O$258,11,FALSE)),"",(VLOOKUP($E165,'D-1 Off Site Habitat Baseline'!$D$1:$O$258,11,FALSE))))</f>
        <v/>
      </c>
      <c r="M165" s="520" t="str">
        <f>IF(E165="","",IF(ISNA(VLOOKUP($E165,'D-1 Off Site Habitat Baseline'!$D$1:$O$258,12,FALSE)),"",(VLOOKUP($E165,'D-1 Off Site Habitat Baseline'!$D$1:$O$258,12,FALSE))))</f>
        <v/>
      </c>
      <c r="N165" s="520" t="str">
        <f>IF(E165="","",IF(ISNA(VLOOKUP($E165,'D-1 Off Site Habitat Baseline'!$D$1:$X$258,14,FALSE)),"",(VLOOKUP($E165,'D-1 Off Site Habitat Baseline'!$D$1:$X$258,14,FALSE))))</f>
        <v/>
      </c>
      <c r="O165" s="524" t="str">
        <f>IF(E165="","",IF(ISNA(VLOOKUP($E165,'D-1 Off Site Habitat Baseline'!$D$1:$X$258,13,FALSE)),"",(VLOOKUP($E165,'D-1 Off Site Habitat Baseline'!$D$1:$X$258,13,FALSE))))</f>
        <v/>
      </c>
      <c r="P165" s="232" t="str">
        <f>IFERROR(INDEX('G-1 All Habitats'!$AG$3:$AG$15,MATCH(Q165,'G-1 All Habitats'!$AF$3:$AF$15,0)),"")</f>
        <v/>
      </c>
      <c r="Q165" s="228" t="str">
        <f t="shared" si="34"/>
        <v/>
      </c>
      <c r="R165" s="229" t="str">
        <f t="shared" si="35"/>
        <v/>
      </c>
      <c r="S165" s="233" t="str">
        <f>IFERROR(INDEX('G-1 All Habitats'!$B$3:$B$129,MATCH(R165,'G-1 All Habitats'!$A$3:$A$129,0)),"")</f>
        <v/>
      </c>
      <c r="T165" s="507" t="str">
        <f t="shared" si="27"/>
        <v/>
      </c>
      <c r="U165" s="524" t="str">
        <f t="shared" si="28"/>
        <v/>
      </c>
      <c r="V165" s="523" t="str">
        <f t="shared" si="25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203"/>
      <c r="Z165" s="524" t="str">
        <f>IFERROR(INDEX('G-8 Condition Look up'!$A$3:$H$130,MATCH(S165,'G-8 Condition Look up'!$A$3:$A$130,0),MATCH(Y165,'G-8 Condition Look up'!$A$3:$H$3,0)),"")</f>
        <v/>
      </c>
      <c r="AA165" s="145"/>
      <c r="AB165" s="54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7" t="str">
        <f t="shared" si="26"/>
        <v/>
      </c>
      <c r="AE165" s="203"/>
      <c r="AF165" s="203"/>
      <c r="AG165" s="520" t="str">
        <f t="shared" si="29"/>
        <v/>
      </c>
      <c r="AH165" s="544" t="str">
        <f t="shared" si="30"/>
        <v/>
      </c>
      <c r="AI165" s="525" t="str">
        <f>IF(AH165="Check Data ⚠","Check Data ⚠",IFERROR(VLOOKUP(AH165,'G-4 Temporal multipliers'!$A$4:$C$36,3,FALSE),""))</f>
        <v/>
      </c>
      <c r="AJ165" s="537" t="str">
        <f>IF(S165="","",VLOOKUP(S165,'G-3 Multipliers'!$A$2:$E$129,4,FALSE))</f>
        <v/>
      </c>
      <c r="AK165" s="520" t="str">
        <f t="shared" si="31"/>
        <v/>
      </c>
      <c r="AL165" s="520" t="str">
        <f t="shared" si="32"/>
        <v/>
      </c>
      <c r="AM165" s="524" t="str">
        <f>IFERROR(IF(F165="","",IF(AH165="Check Data ⚠","Check Data ⚠",VLOOKUP(AL165, 'G-3 Multipliers'!$P$2:$Q$6,2,FALSE))),"")</f>
        <v/>
      </c>
      <c r="AN165" s="197"/>
      <c r="AO165" s="540" t="str">
        <f>IF(AN165="","",IF(VLOOKUP(AN165,'G-3 Multipliers'!$S$3:$T$9,2,FALSE)=0,"Spatial Data Missing ⚠",VLOOKUP(AN165,'G-3 Multipliers'!$S$3:$T$9,2,FALSE)))</f>
        <v/>
      </c>
      <c r="AP165" s="513" t="str">
        <f t="shared" si="33"/>
        <v/>
      </c>
      <c r="AQ165" s="231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7" t="str">
        <f>'D-1 Off Site Habitat Baseline'!AL165</f>
        <v/>
      </c>
      <c r="F166" s="520" t="str">
        <f>IF(E166="","",IF(ISNA(VLOOKUP($E166,'D-1 Off Site Habitat Baseline'!$D$1:$O$258,4,FALSE)),"",(VLOOKUP($E166,'D-1 Off Site Habitat Baseline'!$D$1:$O$258,4,FALSE))))</f>
        <v/>
      </c>
      <c r="G166" s="520" t="str">
        <f>IF(E166="","",IF(ISNA(VLOOKUP($E166,'D-1 Off Site Habitat Baseline'!$D$1:$O$258,5,FALSE)),"",(VLOOKUP($E166,'D-1 Off Site Habitat Baseline'!$D$1:$O$258,5,FALSE))))</f>
        <v/>
      </c>
      <c r="H166" s="520" t="str">
        <f>IF(E166="","",IF(ISNA(VLOOKUP($E166,'D-1 Off Site Habitat Baseline'!$D$1:$O$258,6,FALSE)),"",(VLOOKUP($E166,'D-1 Off Site Habitat Baseline'!$D$1:$O$258,6,FALSE))))</f>
        <v/>
      </c>
      <c r="I166" s="520" t="str">
        <f>IF(E166="","",IF(ISNA(VLOOKUP($E166,'D-1 Off Site Habitat Baseline'!$D$1:$O$258,7,FALSE)),"",(VLOOKUP($E166,'D-1 Off Site Habitat Baseline'!$D$1:$O$258,7,FALSE))))</f>
        <v/>
      </c>
      <c r="J166" s="520" t="str">
        <f>IF(E166="","",IF(ISNA(VLOOKUP($E166,'D-1 Off Site Habitat Baseline'!$D$1:$O$258,8,FALSE)),"",(VLOOKUP($E166,'D-1 Off Site Habitat Baseline'!$D$1:$O$258,8,FALSE))))</f>
        <v/>
      </c>
      <c r="K166" s="520" t="str">
        <f>IF(E166="","",IF(ISNA(VLOOKUP($E166,'D-1 Off Site Habitat Baseline'!$D$1:$O$258,9,FALSE)),"",(VLOOKUP($E166,'D-1 Off Site Habitat Baseline'!$D$1:$O$258,9,FALSE))))</f>
        <v/>
      </c>
      <c r="L166" s="520" t="str">
        <f>IF(E166="","",IF(ISNA(VLOOKUP($E166,'D-1 Off Site Habitat Baseline'!$D$1:$O$258,11,FALSE)),"",(VLOOKUP($E166,'D-1 Off Site Habitat Baseline'!$D$1:$O$258,11,FALSE))))</f>
        <v/>
      </c>
      <c r="M166" s="520" t="str">
        <f>IF(E166="","",IF(ISNA(VLOOKUP($E166,'D-1 Off Site Habitat Baseline'!$D$1:$O$258,12,FALSE)),"",(VLOOKUP($E166,'D-1 Off Site Habitat Baseline'!$D$1:$O$258,12,FALSE))))</f>
        <v/>
      </c>
      <c r="N166" s="520" t="str">
        <f>IF(E166="","",IF(ISNA(VLOOKUP($E166,'D-1 Off Site Habitat Baseline'!$D$1:$X$258,14,FALSE)),"",(VLOOKUP($E166,'D-1 Off Site Habitat Baseline'!$D$1:$X$258,14,FALSE))))</f>
        <v/>
      </c>
      <c r="O166" s="524" t="str">
        <f>IF(E166="","",IF(ISNA(VLOOKUP($E166,'D-1 Off Site Habitat Baseline'!$D$1:$X$258,13,FALSE)),"",(VLOOKUP($E166,'D-1 Off Site Habitat Baseline'!$D$1:$X$258,13,FALSE))))</f>
        <v/>
      </c>
      <c r="P166" s="232" t="str">
        <f>IFERROR(INDEX('G-1 All Habitats'!$AG$3:$AG$15,MATCH(Q166,'G-1 All Habitats'!$AF$3:$AF$15,0)),"")</f>
        <v/>
      </c>
      <c r="Q166" s="228" t="str">
        <f t="shared" si="34"/>
        <v/>
      </c>
      <c r="R166" s="229" t="str">
        <f t="shared" si="35"/>
        <v/>
      </c>
      <c r="S166" s="233" t="str">
        <f>IFERROR(INDEX('G-1 All Habitats'!$B$3:$B$129,MATCH(R166,'G-1 All Habitats'!$A$3:$A$129,0)),"")</f>
        <v/>
      </c>
      <c r="T166" s="507" t="str">
        <f t="shared" si="27"/>
        <v/>
      </c>
      <c r="U166" s="524" t="str">
        <f t="shared" si="28"/>
        <v/>
      </c>
      <c r="V166" s="523" t="str">
        <f t="shared" si="25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203"/>
      <c r="Z166" s="524" t="str">
        <f>IFERROR(INDEX('G-8 Condition Look up'!$A$3:$H$130,MATCH(S166,'G-8 Condition Look up'!$A$3:$A$130,0),MATCH(Y166,'G-8 Condition Look up'!$A$3:$H$3,0)),"")</f>
        <v/>
      </c>
      <c r="AA166" s="145"/>
      <c r="AB166" s="54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7" t="str">
        <f t="shared" si="26"/>
        <v/>
      </c>
      <c r="AE166" s="203"/>
      <c r="AF166" s="203"/>
      <c r="AG166" s="520" t="str">
        <f t="shared" si="29"/>
        <v/>
      </c>
      <c r="AH166" s="544" t="str">
        <f t="shared" si="30"/>
        <v/>
      </c>
      <c r="AI166" s="525" t="str">
        <f>IF(AH166="Check Data ⚠","Check Data ⚠",IFERROR(VLOOKUP(AH166,'G-4 Temporal multipliers'!$A$4:$C$36,3,FALSE),""))</f>
        <v/>
      </c>
      <c r="AJ166" s="537" t="str">
        <f>IF(S166="","",VLOOKUP(S166,'G-3 Multipliers'!$A$2:$E$129,4,FALSE))</f>
        <v/>
      </c>
      <c r="AK166" s="520" t="str">
        <f t="shared" si="31"/>
        <v/>
      </c>
      <c r="AL166" s="520" t="str">
        <f t="shared" si="32"/>
        <v/>
      </c>
      <c r="AM166" s="524" t="str">
        <f>IFERROR(IF(F166="","",IF(AH166="Check Data ⚠","Check Data ⚠",VLOOKUP(AL166, 'G-3 Multipliers'!$P$2:$Q$6,2,FALSE))),"")</f>
        <v/>
      </c>
      <c r="AN166" s="197"/>
      <c r="AO166" s="540" t="str">
        <f>IF(AN166="","",IF(VLOOKUP(AN166,'G-3 Multipliers'!$S$3:$T$9,2,FALSE)=0,"Spatial Data Missing ⚠",VLOOKUP(AN166,'G-3 Multipliers'!$S$3:$T$9,2,FALSE)))</f>
        <v/>
      </c>
      <c r="AP166" s="513" t="str">
        <f t="shared" si="33"/>
        <v/>
      </c>
      <c r="AQ166" s="231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7" t="str">
        <f>'D-1 Off Site Habitat Baseline'!AL166</f>
        <v/>
      </c>
      <c r="F167" s="520" t="str">
        <f>IF(E167="","",IF(ISNA(VLOOKUP($E167,'D-1 Off Site Habitat Baseline'!$D$1:$O$258,4,FALSE)),"",(VLOOKUP($E167,'D-1 Off Site Habitat Baseline'!$D$1:$O$258,4,FALSE))))</f>
        <v/>
      </c>
      <c r="G167" s="520" t="str">
        <f>IF(E167="","",IF(ISNA(VLOOKUP($E167,'D-1 Off Site Habitat Baseline'!$D$1:$O$258,5,FALSE)),"",(VLOOKUP($E167,'D-1 Off Site Habitat Baseline'!$D$1:$O$258,5,FALSE))))</f>
        <v/>
      </c>
      <c r="H167" s="520" t="str">
        <f>IF(E167="","",IF(ISNA(VLOOKUP($E167,'D-1 Off Site Habitat Baseline'!$D$1:$O$258,6,FALSE)),"",(VLOOKUP($E167,'D-1 Off Site Habitat Baseline'!$D$1:$O$258,6,FALSE))))</f>
        <v/>
      </c>
      <c r="I167" s="520" t="str">
        <f>IF(E167="","",IF(ISNA(VLOOKUP($E167,'D-1 Off Site Habitat Baseline'!$D$1:$O$258,7,FALSE)),"",(VLOOKUP($E167,'D-1 Off Site Habitat Baseline'!$D$1:$O$258,7,FALSE))))</f>
        <v/>
      </c>
      <c r="J167" s="520" t="str">
        <f>IF(E167="","",IF(ISNA(VLOOKUP($E167,'D-1 Off Site Habitat Baseline'!$D$1:$O$258,8,FALSE)),"",(VLOOKUP($E167,'D-1 Off Site Habitat Baseline'!$D$1:$O$258,8,FALSE))))</f>
        <v/>
      </c>
      <c r="K167" s="520" t="str">
        <f>IF(E167="","",IF(ISNA(VLOOKUP($E167,'D-1 Off Site Habitat Baseline'!$D$1:$O$258,9,FALSE)),"",(VLOOKUP($E167,'D-1 Off Site Habitat Baseline'!$D$1:$O$258,9,FALSE))))</f>
        <v/>
      </c>
      <c r="L167" s="520" t="str">
        <f>IF(E167="","",IF(ISNA(VLOOKUP($E167,'D-1 Off Site Habitat Baseline'!$D$1:$O$258,11,FALSE)),"",(VLOOKUP($E167,'D-1 Off Site Habitat Baseline'!$D$1:$O$258,11,FALSE))))</f>
        <v/>
      </c>
      <c r="M167" s="520" t="str">
        <f>IF(E167="","",IF(ISNA(VLOOKUP($E167,'D-1 Off Site Habitat Baseline'!$D$1:$O$258,12,FALSE)),"",(VLOOKUP($E167,'D-1 Off Site Habitat Baseline'!$D$1:$O$258,12,FALSE))))</f>
        <v/>
      </c>
      <c r="N167" s="520" t="str">
        <f>IF(E167="","",IF(ISNA(VLOOKUP($E167,'D-1 Off Site Habitat Baseline'!$D$1:$X$258,14,FALSE)),"",(VLOOKUP($E167,'D-1 Off Site Habitat Baseline'!$D$1:$X$258,14,FALSE))))</f>
        <v/>
      </c>
      <c r="O167" s="524" t="str">
        <f>IF(E167="","",IF(ISNA(VLOOKUP($E167,'D-1 Off Site Habitat Baseline'!$D$1:$X$258,13,FALSE)),"",(VLOOKUP($E167,'D-1 Off Site Habitat Baseline'!$D$1:$X$258,13,FALSE))))</f>
        <v/>
      </c>
      <c r="P167" s="232" t="str">
        <f>IFERROR(INDEX('G-1 All Habitats'!$AG$3:$AG$15,MATCH(Q167,'G-1 All Habitats'!$AF$3:$AF$15,0)),"")</f>
        <v/>
      </c>
      <c r="Q167" s="228" t="str">
        <f t="shared" si="34"/>
        <v/>
      </c>
      <c r="R167" s="229" t="str">
        <f t="shared" si="35"/>
        <v/>
      </c>
      <c r="S167" s="233" t="str">
        <f>IFERROR(INDEX('G-1 All Habitats'!$B$3:$B$129,MATCH(R167,'G-1 All Habitats'!$A$3:$A$129,0)),"")</f>
        <v/>
      </c>
      <c r="T167" s="507" t="str">
        <f t="shared" si="27"/>
        <v/>
      </c>
      <c r="U167" s="524" t="str">
        <f t="shared" si="28"/>
        <v/>
      </c>
      <c r="V167" s="523" t="str">
        <f t="shared" si="25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203"/>
      <c r="Z167" s="524" t="str">
        <f>IFERROR(INDEX('G-8 Condition Look up'!$A$3:$H$130,MATCH(S167,'G-8 Condition Look up'!$A$3:$A$130,0),MATCH(Y167,'G-8 Condition Look up'!$A$3:$H$3,0)),"")</f>
        <v/>
      </c>
      <c r="AA167" s="145"/>
      <c r="AB167" s="54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7" t="str">
        <f t="shared" si="26"/>
        <v/>
      </c>
      <c r="AE167" s="203"/>
      <c r="AF167" s="203"/>
      <c r="AG167" s="520" t="str">
        <f t="shared" si="29"/>
        <v/>
      </c>
      <c r="AH167" s="544" t="str">
        <f t="shared" si="30"/>
        <v/>
      </c>
      <c r="AI167" s="525" t="str">
        <f>IF(AH167="Check Data ⚠","Check Data ⚠",IFERROR(VLOOKUP(AH167,'G-4 Temporal multipliers'!$A$4:$C$36,3,FALSE),""))</f>
        <v/>
      </c>
      <c r="AJ167" s="537" t="str">
        <f>IF(S167="","",VLOOKUP(S167,'G-3 Multipliers'!$A$2:$E$129,4,FALSE))</f>
        <v/>
      </c>
      <c r="AK167" s="520" t="str">
        <f t="shared" si="31"/>
        <v/>
      </c>
      <c r="AL167" s="520" t="str">
        <f t="shared" si="32"/>
        <v/>
      </c>
      <c r="AM167" s="524" t="str">
        <f>IFERROR(IF(F167="","",IF(AH167="Check Data ⚠","Check Data ⚠",VLOOKUP(AL167, 'G-3 Multipliers'!$P$2:$Q$6,2,FALSE))),"")</f>
        <v/>
      </c>
      <c r="AN167" s="197"/>
      <c r="AO167" s="540" t="str">
        <f>IF(AN167="","",IF(VLOOKUP(AN167,'G-3 Multipliers'!$S$3:$T$9,2,FALSE)=0,"Spatial Data Missing ⚠",VLOOKUP(AN167,'G-3 Multipliers'!$S$3:$T$9,2,FALSE)))</f>
        <v/>
      </c>
      <c r="AP167" s="513" t="str">
        <f t="shared" si="33"/>
        <v/>
      </c>
      <c r="AQ167" s="231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7" t="str">
        <f>'D-1 Off Site Habitat Baseline'!AL167</f>
        <v/>
      </c>
      <c r="F168" s="520" t="str">
        <f>IF(E168="","",IF(ISNA(VLOOKUP($E168,'D-1 Off Site Habitat Baseline'!$D$1:$O$258,4,FALSE)),"",(VLOOKUP($E168,'D-1 Off Site Habitat Baseline'!$D$1:$O$258,4,FALSE))))</f>
        <v/>
      </c>
      <c r="G168" s="520" t="str">
        <f>IF(E168="","",IF(ISNA(VLOOKUP($E168,'D-1 Off Site Habitat Baseline'!$D$1:$O$258,5,FALSE)),"",(VLOOKUP($E168,'D-1 Off Site Habitat Baseline'!$D$1:$O$258,5,FALSE))))</f>
        <v/>
      </c>
      <c r="H168" s="520" t="str">
        <f>IF(E168="","",IF(ISNA(VLOOKUP($E168,'D-1 Off Site Habitat Baseline'!$D$1:$O$258,6,FALSE)),"",(VLOOKUP($E168,'D-1 Off Site Habitat Baseline'!$D$1:$O$258,6,FALSE))))</f>
        <v/>
      </c>
      <c r="I168" s="520" t="str">
        <f>IF(E168="","",IF(ISNA(VLOOKUP($E168,'D-1 Off Site Habitat Baseline'!$D$1:$O$258,7,FALSE)),"",(VLOOKUP($E168,'D-1 Off Site Habitat Baseline'!$D$1:$O$258,7,FALSE))))</f>
        <v/>
      </c>
      <c r="J168" s="520" t="str">
        <f>IF(E168="","",IF(ISNA(VLOOKUP($E168,'D-1 Off Site Habitat Baseline'!$D$1:$O$258,8,FALSE)),"",(VLOOKUP($E168,'D-1 Off Site Habitat Baseline'!$D$1:$O$258,8,FALSE))))</f>
        <v/>
      </c>
      <c r="K168" s="520" t="str">
        <f>IF(E168="","",IF(ISNA(VLOOKUP($E168,'D-1 Off Site Habitat Baseline'!$D$1:$O$258,9,FALSE)),"",(VLOOKUP($E168,'D-1 Off Site Habitat Baseline'!$D$1:$O$258,9,FALSE))))</f>
        <v/>
      </c>
      <c r="L168" s="520" t="str">
        <f>IF(E168="","",IF(ISNA(VLOOKUP($E168,'D-1 Off Site Habitat Baseline'!$D$1:$O$258,11,FALSE)),"",(VLOOKUP($E168,'D-1 Off Site Habitat Baseline'!$D$1:$O$258,11,FALSE))))</f>
        <v/>
      </c>
      <c r="M168" s="520" t="str">
        <f>IF(E168="","",IF(ISNA(VLOOKUP($E168,'D-1 Off Site Habitat Baseline'!$D$1:$O$258,12,FALSE)),"",(VLOOKUP($E168,'D-1 Off Site Habitat Baseline'!$D$1:$O$258,12,FALSE))))</f>
        <v/>
      </c>
      <c r="N168" s="520" t="str">
        <f>IF(E168="","",IF(ISNA(VLOOKUP($E168,'D-1 Off Site Habitat Baseline'!$D$1:$X$258,14,FALSE)),"",(VLOOKUP($E168,'D-1 Off Site Habitat Baseline'!$D$1:$X$258,14,FALSE))))</f>
        <v/>
      </c>
      <c r="O168" s="524" t="str">
        <f>IF(E168="","",IF(ISNA(VLOOKUP($E168,'D-1 Off Site Habitat Baseline'!$D$1:$X$258,13,FALSE)),"",(VLOOKUP($E168,'D-1 Off Site Habitat Baseline'!$D$1:$X$258,13,FALSE))))</f>
        <v/>
      </c>
      <c r="P168" s="232" t="str">
        <f>IFERROR(INDEX('G-1 All Habitats'!$AG$3:$AG$15,MATCH(Q168,'G-1 All Habitats'!$AF$3:$AF$15,0)),"")</f>
        <v/>
      </c>
      <c r="Q168" s="228" t="str">
        <f t="shared" si="34"/>
        <v/>
      </c>
      <c r="R168" s="229" t="str">
        <f t="shared" si="35"/>
        <v/>
      </c>
      <c r="S168" s="233" t="str">
        <f>IFERROR(INDEX('G-1 All Habitats'!$B$3:$B$129,MATCH(R168,'G-1 All Habitats'!$A$3:$A$129,0)),"")</f>
        <v/>
      </c>
      <c r="T168" s="507" t="str">
        <f t="shared" si="27"/>
        <v/>
      </c>
      <c r="U168" s="524" t="str">
        <f t="shared" si="28"/>
        <v/>
      </c>
      <c r="V168" s="523" t="str">
        <f t="shared" si="25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203"/>
      <c r="Z168" s="524" t="str">
        <f>IFERROR(INDEX('G-8 Condition Look up'!$A$3:$H$130,MATCH(S168,'G-8 Condition Look up'!$A$3:$A$130,0),MATCH(Y168,'G-8 Condition Look up'!$A$3:$H$3,0)),"")</f>
        <v/>
      </c>
      <c r="AA168" s="145"/>
      <c r="AB168" s="54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7" t="str">
        <f t="shared" si="26"/>
        <v/>
      </c>
      <c r="AE168" s="203"/>
      <c r="AF168" s="203"/>
      <c r="AG168" s="520" t="str">
        <f t="shared" si="29"/>
        <v/>
      </c>
      <c r="AH168" s="544" t="str">
        <f t="shared" si="30"/>
        <v/>
      </c>
      <c r="AI168" s="525" t="str">
        <f>IF(AH168="Check Data ⚠","Check Data ⚠",IFERROR(VLOOKUP(AH168,'G-4 Temporal multipliers'!$A$4:$C$36,3,FALSE),""))</f>
        <v/>
      </c>
      <c r="AJ168" s="537" t="str">
        <f>IF(S168="","",VLOOKUP(S168,'G-3 Multipliers'!$A$2:$E$129,4,FALSE))</f>
        <v/>
      </c>
      <c r="AK168" s="520" t="str">
        <f t="shared" si="31"/>
        <v/>
      </c>
      <c r="AL168" s="520" t="str">
        <f t="shared" si="32"/>
        <v/>
      </c>
      <c r="AM168" s="524" t="str">
        <f>IFERROR(IF(F168="","",IF(AH168="Check Data ⚠","Check Data ⚠",VLOOKUP(AL168, 'G-3 Multipliers'!$P$2:$Q$6,2,FALSE))),"")</f>
        <v/>
      </c>
      <c r="AN168" s="197"/>
      <c r="AO168" s="540" t="str">
        <f>IF(AN168="","",IF(VLOOKUP(AN168,'G-3 Multipliers'!$S$3:$T$9,2,FALSE)=0,"Spatial Data Missing ⚠",VLOOKUP(AN168,'G-3 Multipliers'!$S$3:$T$9,2,FALSE)))</f>
        <v/>
      </c>
      <c r="AP168" s="513" t="str">
        <f t="shared" si="33"/>
        <v/>
      </c>
      <c r="AQ168" s="231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7" t="str">
        <f>'D-1 Off Site Habitat Baseline'!AL168</f>
        <v/>
      </c>
      <c r="F169" s="520" t="str">
        <f>IF(E169="","",IF(ISNA(VLOOKUP($E169,'D-1 Off Site Habitat Baseline'!$D$1:$O$258,4,FALSE)),"",(VLOOKUP($E169,'D-1 Off Site Habitat Baseline'!$D$1:$O$258,4,FALSE))))</f>
        <v/>
      </c>
      <c r="G169" s="520" t="str">
        <f>IF(E169="","",IF(ISNA(VLOOKUP($E169,'D-1 Off Site Habitat Baseline'!$D$1:$O$258,5,FALSE)),"",(VLOOKUP($E169,'D-1 Off Site Habitat Baseline'!$D$1:$O$258,5,FALSE))))</f>
        <v/>
      </c>
      <c r="H169" s="520" t="str">
        <f>IF(E169="","",IF(ISNA(VLOOKUP($E169,'D-1 Off Site Habitat Baseline'!$D$1:$O$258,6,FALSE)),"",(VLOOKUP($E169,'D-1 Off Site Habitat Baseline'!$D$1:$O$258,6,FALSE))))</f>
        <v/>
      </c>
      <c r="I169" s="520" t="str">
        <f>IF(E169="","",IF(ISNA(VLOOKUP($E169,'D-1 Off Site Habitat Baseline'!$D$1:$O$258,7,FALSE)),"",(VLOOKUP($E169,'D-1 Off Site Habitat Baseline'!$D$1:$O$258,7,FALSE))))</f>
        <v/>
      </c>
      <c r="J169" s="520" t="str">
        <f>IF(E169="","",IF(ISNA(VLOOKUP($E169,'D-1 Off Site Habitat Baseline'!$D$1:$O$258,8,FALSE)),"",(VLOOKUP($E169,'D-1 Off Site Habitat Baseline'!$D$1:$O$258,8,FALSE))))</f>
        <v/>
      </c>
      <c r="K169" s="520" t="str">
        <f>IF(E169="","",IF(ISNA(VLOOKUP($E169,'D-1 Off Site Habitat Baseline'!$D$1:$O$258,9,FALSE)),"",(VLOOKUP($E169,'D-1 Off Site Habitat Baseline'!$D$1:$O$258,9,FALSE))))</f>
        <v/>
      </c>
      <c r="L169" s="520" t="str">
        <f>IF(E169="","",IF(ISNA(VLOOKUP($E169,'D-1 Off Site Habitat Baseline'!$D$1:$O$258,11,FALSE)),"",(VLOOKUP($E169,'D-1 Off Site Habitat Baseline'!$D$1:$O$258,11,FALSE))))</f>
        <v/>
      </c>
      <c r="M169" s="520" t="str">
        <f>IF(E169="","",IF(ISNA(VLOOKUP($E169,'D-1 Off Site Habitat Baseline'!$D$1:$O$258,12,FALSE)),"",(VLOOKUP($E169,'D-1 Off Site Habitat Baseline'!$D$1:$O$258,12,FALSE))))</f>
        <v/>
      </c>
      <c r="N169" s="520" t="str">
        <f>IF(E169="","",IF(ISNA(VLOOKUP($E169,'D-1 Off Site Habitat Baseline'!$D$1:$X$258,14,FALSE)),"",(VLOOKUP($E169,'D-1 Off Site Habitat Baseline'!$D$1:$X$258,14,FALSE))))</f>
        <v/>
      </c>
      <c r="O169" s="524" t="str">
        <f>IF(E169="","",IF(ISNA(VLOOKUP($E169,'D-1 Off Site Habitat Baseline'!$D$1:$X$258,13,FALSE)),"",(VLOOKUP($E169,'D-1 Off Site Habitat Baseline'!$D$1:$X$258,13,FALSE))))</f>
        <v/>
      </c>
      <c r="P169" s="232" t="str">
        <f>IFERROR(INDEX('G-1 All Habitats'!$AG$3:$AG$15,MATCH(Q169,'G-1 All Habitats'!$AF$3:$AF$15,0)),"")</f>
        <v/>
      </c>
      <c r="Q169" s="228" t="str">
        <f t="shared" si="34"/>
        <v/>
      </c>
      <c r="R169" s="229" t="str">
        <f t="shared" si="35"/>
        <v/>
      </c>
      <c r="S169" s="233" t="str">
        <f>IFERROR(INDEX('G-1 All Habitats'!$B$3:$B$129,MATCH(R169,'G-1 All Habitats'!$A$3:$A$129,0)),"")</f>
        <v/>
      </c>
      <c r="T169" s="507" t="str">
        <f t="shared" si="27"/>
        <v/>
      </c>
      <c r="U169" s="524" t="str">
        <f t="shared" si="28"/>
        <v/>
      </c>
      <c r="V169" s="523" t="str">
        <f t="shared" si="25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203"/>
      <c r="Z169" s="524" t="str">
        <f>IFERROR(INDEX('G-8 Condition Look up'!$A$3:$H$130,MATCH(S169,'G-8 Condition Look up'!$A$3:$A$130,0),MATCH(Y169,'G-8 Condition Look up'!$A$3:$H$3,0)),"")</f>
        <v/>
      </c>
      <c r="AA169" s="145"/>
      <c r="AB169" s="54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7" t="str">
        <f t="shared" si="26"/>
        <v/>
      </c>
      <c r="AE169" s="203"/>
      <c r="AF169" s="203"/>
      <c r="AG169" s="520" t="str">
        <f t="shared" si="29"/>
        <v/>
      </c>
      <c r="AH169" s="544" t="str">
        <f t="shared" si="30"/>
        <v/>
      </c>
      <c r="AI169" s="525" t="str">
        <f>IF(AH169="Check Data ⚠","Check Data ⚠",IFERROR(VLOOKUP(AH169,'G-4 Temporal multipliers'!$A$4:$C$36,3,FALSE),""))</f>
        <v/>
      </c>
      <c r="AJ169" s="537" t="str">
        <f>IF(S169="","",VLOOKUP(S169,'G-3 Multipliers'!$A$2:$E$129,4,FALSE))</f>
        <v/>
      </c>
      <c r="AK169" s="520" t="str">
        <f t="shared" si="31"/>
        <v/>
      </c>
      <c r="AL169" s="520" t="str">
        <f t="shared" si="32"/>
        <v/>
      </c>
      <c r="AM169" s="524" t="str">
        <f>IFERROR(IF(F169="","",IF(AH169="Check Data ⚠","Check Data ⚠",VLOOKUP(AL169, 'G-3 Multipliers'!$P$2:$Q$6,2,FALSE))),"")</f>
        <v/>
      </c>
      <c r="AN169" s="197"/>
      <c r="AO169" s="540" t="str">
        <f>IF(AN169="","",IF(VLOOKUP(AN169,'G-3 Multipliers'!$S$3:$T$9,2,FALSE)=0,"Spatial Data Missing ⚠",VLOOKUP(AN169,'G-3 Multipliers'!$S$3:$T$9,2,FALSE)))</f>
        <v/>
      </c>
      <c r="AP169" s="513" t="str">
        <f t="shared" si="33"/>
        <v/>
      </c>
      <c r="AQ169" s="231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7" t="str">
        <f>'D-1 Off Site Habitat Baseline'!AL169</f>
        <v/>
      </c>
      <c r="F170" s="520" t="str">
        <f>IF(E170="","",IF(ISNA(VLOOKUP($E170,'D-1 Off Site Habitat Baseline'!$D$1:$O$258,4,FALSE)),"",(VLOOKUP($E170,'D-1 Off Site Habitat Baseline'!$D$1:$O$258,4,FALSE))))</f>
        <v/>
      </c>
      <c r="G170" s="520" t="str">
        <f>IF(E170="","",IF(ISNA(VLOOKUP($E170,'D-1 Off Site Habitat Baseline'!$D$1:$O$258,5,FALSE)),"",(VLOOKUP($E170,'D-1 Off Site Habitat Baseline'!$D$1:$O$258,5,FALSE))))</f>
        <v/>
      </c>
      <c r="H170" s="520" t="str">
        <f>IF(E170="","",IF(ISNA(VLOOKUP($E170,'D-1 Off Site Habitat Baseline'!$D$1:$O$258,6,FALSE)),"",(VLOOKUP($E170,'D-1 Off Site Habitat Baseline'!$D$1:$O$258,6,FALSE))))</f>
        <v/>
      </c>
      <c r="I170" s="520" t="str">
        <f>IF(E170="","",IF(ISNA(VLOOKUP($E170,'D-1 Off Site Habitat Baseline'!$D$1:$O$258,7,FALSE)),"",(VLOOKUP($E170,'D-1 Off Site Habitat Baseline'!$D$1:$O$258,7,FALSE))))</f>
        <v/>
      </c>
      <c r="J170" s="520" t="str">
        <f>IF(E170="","",IF(ISNA(VLOOKUP($E170,'D-1 Off Site Habitat Baseline'!$D$1:$O$258,8,FALSE)),"",(VLOOKUP($E170,'D-1 Off Site Habitat Baseline'!$D$1:$O$258,8,FALSE))))</f>
        <v/>
      </c>
      <c r="K170" s="520" t="str">
        <f>IF(E170="","",IF(ISNA(VLOOKUP($E170,'D-1 Off Site Habitat Baseline'!$D$1:$O$258,9,FALSE)),"",(VLOOKUP($E170,'D-1 Off Site Habitat Baseline'!$D$1:$O$258,9,FALSE))))</f>
        <v/>
      </c>
      <c r="L170" s="520" t="str">
        <f>IF(E170="","",IF(ISNA(VLOOKUP($E170,'D-1 Off Site Habitat Baseline'!$D$1:$O$258,11,FALSE)),"",(VLOOKUP($E170,'D-1 Off Site Habitat Baseline'!$D$1:$O$258,11,FALSE))))</f>
        <v/>
      </c>
      <c r="M170" s="520" t="str">
        <f>IF(E170="","",IF(ISNA(VLOOKUP($E170,'D-1 Off Site Habitat Baseline'!$D$1:$O$258,12,FALSE)),"",(VLOOKUP($E170,'D-1 Off Site Habitat Baseline'!$D$1:$O$258,12,FALSE))))</f>
        <v/>
      </c>
      <c r="N170" s="520" t="str">
        <f>IF(E170="","",IF(ISNA(VLOOKUP($E170,'D-1 Off Site Habitat Baseline'!$D$1:$X$258,14,FALSE)),"",(VLOOKUP($E170,'D-1 Off Site Habitat Baseline'!$D$1:$X$258,14,FALSE))))</f>
        <v/>
      </c>
      <c r="O170" s="524" t="str">
        <f>IF(E170="","",IF(ISNA(VLOOKUP($E170,'D-1 Off Site Habitat Baseline'!$D$1:$X$258,13,FALSE)),"",(VLOOKUP($E170,'D-1 Off Site Habitat Baseline'!$D$1:$X$258,13,FALSE))))</f>
        <v/>
      </c>
      <c r="P170" s="232" t="str">
        <f>IFERROR(INDEX('G-1 All Habitats'!$AG$3:$AG$15,MATCH(Q170,'G-1 All Habitats'!$AF$3:$AF$15,0)),"")</f>
        <v/>
      </c>
      <c r="Q170" s="228" t="str">
        <f t="shared" si="34"/>
        <v/>
      </c>
      <c r="R170" s="229" t="str">
        <f t="shared" si="35"/>
        <v/>
      </c>
      <c r="S170" s="233" t="str">
        <f>IFERROR(INDEX('G-1 All Habitats'!$B$3:$B$129,MATCH(R170,'G-1 All Habitats'!$A$3:$A$129,0)),"")</f>
        <v/>
      </c>
      <c r="T170" s="507" t="str">
        <f t="shared" si="27"/>
        <v/>
      </c>
      <c r="U170" s="524" t="str">
        <f t="shared" si="28"/>
        <v/>
      </c>
      <c r="V170" s="523" t="str">
        <f t="shared" si="25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203"/>
      <c r="Z170" s="524" t="str">
        <f>IFERROR(INDEX('G-8 Condition Look up'!$A$3:$H$130,MATCH(S170,'G-8 Condition Look up'!$A$3:$A$130,0),MATCH(Y170,'G-8 Condition Look up'!$A$3:$H$3,0)),"")</f>
        <v/>
      </c>
      <c r="AA170" s="145"/>
      <c r="AB170" s="54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7" t="str">
        <f t="shared" si="26"/>
        <v/>
      </c>
      <c r="AE170" s="203"/>
      <c r="AF170" s="203"/>
      <c r="AG170" s="520" t="str">
        <f t="shared" si="29"/>
        <v/>
      </c>
      <c r="AH170" s="544" t="str">
        <f t="shared" si="30"/>
        <v/>
      </c>
      <c r="AI170" s="525" t="str">
        <f>IF(AH170="Check Data ⚠","Check Data ⚠",IFERROR(VLOOKUP(AH170,'G-4 Temporal multipliers'!$A$4:$C$36,3,FALSE),""))</f>
        <v/>
      </c>
      <c r="AJ170" s="537" t="str">
        <f>IF(S170="","",VLOOKUP(S170,'G-3 Multipliers'!$A$2:$E$129,4,FALSE))</f>
        <v/>
      </c>
      <c r="AK170" s="520" t="str">
        <f t="shared" si="31"/>
        <v/>
      </c>
      <c r="AL170" s="520" t="str">
        <f t="shared" si="32"/>
        <v/>
      </c>
      <c r="AM170" s="524" t="str">
        <f>IFERROR(IF(F170="","",IF(AH170="Check Data ⚠","Check Data ⚠",VLOOKUP(AL170, 'G-3 Multipliers'!$P$2:$Q$6,2,FALSE))),"")</f>
        <v/>
      </c>
      <c r="AN170" s="197"/>
      <c r="AO170" s="540" t="str">
        <f>IF(AN170="","",IF(VLOOKUP(AN170,'G-3 Multipliers'!$S$3:$T$9,2,FALSE)=0,"Spatial Data Missing ⚠",VLOOKUP(AN170,'G-3 Multipliers'!$S$3:$T$9,2,FALSE)))</f>
        <v/>
      </c>
      <c r="AP170" s="513" t="str">
        <f t="shared" si="33"/>
        <v/>
      </c>
      <c r="AQ170" s="231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7" t="str">
        <f>'D-1 Off Site Habitat Baseline'!AL170</f>
        <v/>
      </c>
      <c r="F171" s="520" t="str">
        <f>IF(E171="","",IF(ISNA(VLOOKUP($E171,'D-1 Off Site Habitat Baseline'!$D$1:$O$258,4,FALSE)),"",(VLOOKUP($E171,'D-1 Off Site Habitat Baseline'!$D$1:$O$258,4,FALSE))))</f>
        <v/>
      </c>
      <c r="G171" s="520" t="str">
        <f>IF(E171="","",IF(ISNA(VLOOKUP($E171,'D-1 Off Site Habitat Baseline'!$D$1:$O$258,5,FALSE)),"",(VLOOKUP($E171,'D-1 Off Site Habitat Baseline'!$D$1:$O$258,5,FALSE))))</f>
        <v/>
      </c>
      <c r="H171" s="520" t="str">
        <f>IF(E171="","",IF(ISNA(VLOOKUP($E171,'D-1 Off Site Habitat Baseline'!$D$1:$O$258,6,FALSE)),"",(VLOOKUP($E171,'D-1 Off Site Habitat Baseline'!$D$1:$O$258,6,FALSE))))</f>
        <v/>
      </c>
      <c r="I171" s="520" t="str">
        <f>IF(E171="","",IF(ISNA(VLOOKUP($E171,'D-1 Off Site Habitat Baseline'!$D$1:$O$258,7,FALSE)),"",(VLOOKUP($E171,'D-1 Off Site Habitat Baseline'!$D$1:$O$258,7,FALSE))))</f>
        <v/>
      </c>
      <c r="J171" s="520" t="str">
        <f>IF(E171="","",IF(ISNA(VLOOKUP($E171,'D-1 Off Site Habitat Baseline'!$D$1:$O$258,8,FALSE)),"",(VLOOKUP($E171,'D-1 Off Site Habitat Baseline'!$D$1:$O$258,8,FALSE))))</f>
        <v/>
      </c>
      <c r="K171" s="520" t="str">
        <f>IF(E171="","",IF(ISNA(VLOOKUP($E171,'D-1 Off Site Habitat Baseline'!$D$1:$O$258,9,FALSE)),"",(VLOOKUP($E171,'D-1 Off Site Habitat Baseline'!$D$1:$O$258,9,FALSE))))</f>
        <v/>
      </c>
      <c r="L171" s="520" t="str">
        <f>IF(E171="","",IF(ISNA(VLOOKUP($E171,'D-1 Off Site Habitat Baseline'!$D$1:$O$258,11,FALSE)),"",(VLOOKUP($E171,'D-1 Off Site Habitat Baseline'!$D$1:$O$258,11,FALSE))))</f>
        <v/>
      </c>
      <c r="M171" s="520" t="str">
        <f>IF(E171="","",IF(ISNA(VLOOKUP($E171,'D-1 Off Site Habitat Baseline'!$D$1:$O$258,12,FALSE)),"",(VLOOKUP($E171,'D-1 Off Site Habitat Baseline'!$D$1:$O$258,12,FALSE))))</f>
        <v/>
      </c>
      <c r="N171" s="520" t="str">
        <f>IF(E171="","",IF(ISNA(VLOOKUP($E171,'D-1 Off Site Habitat Baseline'!$D$1:$X$258,14,FALSE)),"",(VLOOKUP($E171,'D-1 Off Site Habitat Baseline'!$D$1:$X$258,14,FALSE))))</f>
        <v/>
      </c>
      <c r="O171" s="524" t="str">
        <f>IF(E171="","",IF(ISNA(VLOOKUP($E171,'D-1 Off Site Habitat Baseline'!$D$1:$X$258,13,FALSE)),"",(VLOOKUP($E171,'D-1 Off Site Habitat Baseline'!$D$1:$X$258,13,FALSE))))</f>
        <v/>
      </c>
      <c r="P171" s="232" t="str">
        <f>IFERROR(INDEX('G-1 All Habitats'!$AG$3:$AG$15,MATCH(Q171,'G-1 All Habitats'!$AF$3:$AF$15,0)),"")</f>
        <v/>
      </c>
      <c r="Q171" s="228" t="str">
        <f t="shared" si="34"/>
        <v/>
      </c>
      <c r="R171" s="229" t="str">
        <f t="shared" si="35"/>
        <v/>
      </c>
      <c r="S171" s="233" t="str">
        <f>IFERROR(INDEX('G-1 All Habitats'!$B$3:$B$129,MATCH(R171,'G-1 All Habitats'!$A$3:$A$129,0)),"")</f>
        <v/>
      </c>
      <c r="T171" s="507" t="str">
        <f t="shared" si="27"/>
        <v/>
      </c>
      <c r="U171" s="524" t="str">
        <f t="shared" si="28"/>
        <v/>
      </c>
      <c r="V171" s="523" t="str">
        <f t="shared" si="25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203"/>
      <c r="Z171" s="524" t="str">
        <f>IFERROR(INDEX('G-8 Condition Look up'!$A$3:$H$130,MATCH(S171,'G-8 Condition Look up'!$A$3:$A$130,0),MATCH(Y171,'G-8 Condition Look up'!$A$3:$H$3,0)),"")</f>
        <v/>
      </c>
      <c r="AA171" s="145"/>
      <c r="AB171" s="54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7" t="str">
        <f t="shared" si="26"/>
        <v/>
      </c>
      <c r="AE171" s="203"/>
      <c r="AF171" s="203"/>
      <c r="AG171" s="520" t="str">
        <f t="shared" si="29"/>
        <v/>
      </c>
      <c r="AH171" s="544" t="str">
        <f t="shared" si="30"/>
        <v/>
      </c>
      <c r="AI171" s="525" t="str">
        <f>IF(AH171="Check Data ⚠","Check Data ⚠",IFERROR(VLOOKUP(AH171,'G-4 Temporal multipliers'!$A$4:$C$36,3,FALSE),""))</f>
        <v/>
      </c>
      <c r="AJ171" s="537" t="str">
        <f>IF(S171="","",VLOOKUP(S171,'G-3 Multipliers'!$A$2:$E$129,4,FALSE))</f>
        <v/>
      </c>
      <c r="AK171" s="520" t="str">
        <f t="shared" si="31"/>
        <v/>
      </c>
      <c r="AL171" s="520" t="str">
        <f t="shared" si="32"/>
        <v/>
      </c>
      <c r="AM171" s="524" t="str">
        <f>IFERROR(IF(F171="","",IF(AH171="Check Data ⚠","Check Data ⚠",VLOOKUP(AL171, 'G-3 Multipliers'!$P$2:$Q$6,2,FALSE))),"")</f>
        <v/>
      </c>
      <c r="AN171" s="197"/>
      <c r="AO171" s="540" t="str">
        <f>IF(AN171="","",IF(VLOOKUP(AN171,'G-3 Multipliers'!$S$3:$T$9,2,FALSE)=0,"Spatial Data Missing ⚠",VLOOKUP(AN171,'G-3 Multipliers'!$S$3:$T$9,2,FALSE)))</f>
        <v/>
      </c>
      <c r="AP171" s="513" t="str">
        <f t="shared" si="33"/>
        <v/>
      </c>
      <c r="AQ171" s="231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7" t="str">
        <f>'D-1 Off Site Habitat Baseline'!AL171</f>
        <v/>
      </c>
      <c r="F172" s="520" t="str">
        <f>IF(E172="","",IF(ISNA(VLOOKUP($E172,'D-1 Off Site Habitat Baseline'!$D$1:$O$258,4,FALSE)),"",(VLOOKUP($E172,'D-1 Off Site Habitat Baseline'!$D$1:$O$258,4,FALSE))))</f>
        <v/>
      </c>
      <c r="G172" s="520" t="str">
        <f>IF(E172="","",IF(ISNA(VLOOKUP($E172,'D-1 Off Site Habitat Baseline'!$D$1:$O$258,5,FALSE)),"",(VLOOKUP($E172,'D-1 Off Site Habitat Baseline'!$D$1:$O$258,5,FALSE))))</f>
        <v/>
      </c>
      <c r="H172" s="520" t="str">
        <f>IF(E172="","",IF(ISNA(VLOOKUP($E172,'D-1 Off Site Habitat Baseline'!$D$1:$O$258,6,FALSE)),"",(VLOOKUP($E172,'D-1 Off Site Habitat Baseline'!$D$1:$O$258,6,FALSE))))</f>
        <v/>
      </c>
      <c r="I172" s="520" t="str">
        <f>IF(E172="","",IF(ISNA(VLOOKUP($E172,'D-1 Off Site Habitat Baseline'!$D$1:$O$258,7,FALSE)),"",(VLOOKUP($E172,'D-1 Off Site Habitat Baseline'!$D$1:$O$258,7,FALSE))))</f>
        <v/>
      </c>
      <c r="J172" s="520" t="str">
        <f>IF(E172="","",IF(ISNA(VLOOKUP($E172,'D-1 Off Site Habitat Baseline'!$D$1:$O$258,8,FALSE)),"",(VLOOKUP($E172,'D-1 Off Site Habitat Baseline'!$D$1:$O$258,8,FALSE))))</f>
        <v/>
      </c>
      <c r="K172" s="520" t="str">
        <f>IF(E172="","",IF(ISNA(VLOOKUP($E172,'D-1 Off Site Habitat Baseline'!$D$1:$O$258,9,FALSE)),"",(VLOOKUP($E172,'D-1 Off Site Habitat Baseline'!$D$1:$O$258,9,FALSE))))</f>
        <v/>
      </c>
      <c r="L172" s="520" t="str">
        <f>IF(E172="","",IF(ISNA(VLOOKUP($E172,'D-1 Off Site Habitat Baseline'!$D$1:$O$258,11,FALSE)),"",(VLOOKUP($E172,'D-1 Off Site Habitat Baseline'!$D$1:$O$258,11,FALSE))))</f>
        <v/>
      </c>
      <c r="M172" s="520" t="str">
        <f>IF(E172="","",IF(ISNA(VLOOKUP($E172,'D-1 Off Site Habitat Baseline'!$D$1:$O$258,12,FALSE)),"",(VLOOKUP($E172,'D-1 Off Site Habitat Baseline'!$D$1:$O$258,12,FALSE))))</f>
        <v/>
      </c>
      <c r="N172" s="520" t="str">
        <f>IF(E172="","",IF(ISNA(VLOOKUP($E172,'D-1 Off Site Habitat Baseline'!$D$1:$X$258,14,FALSE)),"",(VLOOKUP($E172,'D-1 Off Site Habitat Baseline'!$D$1:$X$258,14,FALSE))))</f>
        <v/>
      </c>
      <c r="O172" s="524" t="str">
        <f>IF(E172="","",IF(ISNA(VLOOKUP($E172,'D-1 Off Site Habitat Baseline'!$D$1:$X$258,13,FALSE)),"",(VLOOKUP($E172,'D-1 Off Site Habitat Baseline'!$D$1:$X$258,13,FALSE))))</f>
        <v/>
      </c>
      <c r="P172" s="232" t="str">
        <f>IFERROR(INDEX('G-1 All Habitats'!$AG$3:$AG$15,MATCH(Q172,'G-1 All Habitats'!$AF$3:$AF$15,0)),"")</f>
        <v/>
      </c>
      <c r="Q172" s="228" t="str">
        <f t="shared" si="34"/>
        <v/>
      </c>
      <c r="R172" s="229" t="str">
        <f t="shared" si="35"/>
        <v/>
      </c>
      <c r="S172" s="233" t="str">
        <f>IFERROR(INDEX('G-1 All Habitats'!$B$3:$B$129,MATCH(R172,'G-1 All Habitats'!$A$3:$A$129,0)),"")</f>
        <v/>
      </c>
      <c r="T172" s="507" t="str">
        <f t="shared" si="27"/>
        <v/>
      </c>
      <c r="U172" s="524" t="str">
        <f t="shared" si="28"/>
        <v/>
      </c>
      <c r="V172" s="523" t="str">
        <f t="shared" si="25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203"/>
      <c r="Z172" s="524" t="str">
        <f>IFERROR(INDEX('G-8 Condition Look up'!$A$3:$H$130,MATCH(S172,'G-8 Condition Look up'!$A$3:$A$130,0),MATCH(Y172,'G-8 Condition Look up'!$A$3:$H$3,0)),"")</f>
        <v/>
      </c>
      <c r="AA172" s="145"/>
      <c r="AB172" s="54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7" t="str">
        <f t="shared" si="26"/>
        <v/>
      </c>
      <c r="AE172" s="203"/>
      <c r="AF172" s="203"/>
      <c r="AG172" s="520" t="str">
        <f t="shared" si="29"/>
        <v/>
      </c>
      <c r="AH172" s="544" t="str">
        <f t="shared" si="30"/>
        <v/>
      </c>
      <c r="AI172" s="525" t="str">
        <f>IF(AH172="Check Data ⚠","Check Data ⚠",IFERROR(VLOOKUP(AH172,'G-4 Temporal multipliers'!$A$4:$C$36,3,FALSE),""))</f>
        <v/>
      </c>
      <c r="AJ172" s="537" t="str">
        <f>IF(S172="","",VLOOKUP(S172,'G-3 Multipliers'!$A$2:$E$129,4,FALSE))</f>
        <v/>
      </c>
      <c r="AK172" s="520" t="str">
        <f t="shared" si="31"/>
        <v/>
      </c>
      <c r="AL172" s="520" t="str">
        <f t="shared" si="32"/>
        <v/>
      </c>
      <c r="AM172" s="524" t="str">
        <f>IFERROR(IF(F172="","",IF(AH172="Check Data ⚠","Check Data ⚠",VLOOKUP(AL172, 'G-3 Multipliers'!$P$2:$Q$6,2,FALSE))),"")</f>
        <v/>
      </c>
      <c r="AN172" s="197"/>
      <c r="AO172" s="540" t="str">
        <f>IF(AN172="","",IF(VLOOKUP(AN172,'G-3 Multipliers'!$S$3:$T$9,2,FALSE)=0,"Spatial Data Missing ⚠",VLOOKUP(AN172,'G-3 Multipliers'!$S$3:$T$9,2,FALSE)))</f>
        <v/>
      </c>
      <c r="AP172" s="513" t="str">
        <f t="shared" si="33"/>
        <v/>
      </c>
      <c r="AQ172" s="231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7" t="str">
        <f>'D-1 Off Site Habitat Baseline'!AL172</f>
        <v/>
      </c>
      <c r="F173" s="520" t="str">
        <f>IF(E173="","",IF(ISNA(VLOOKUP($E173,'D-1 Off Site Habitat Baseline'!$D$1:$O$258,4,FALSE)),"",(VLOOKUP($E173,'D-1 Off Site Habitat Baseline'!$D$1:$O$258,4,FALSE))))</f>
        <v/>
      </c>
      <c r="G173" s="520" t="str">
        <f>IF(E173="","",IF(ISNA(VLOOKUP($E173,'D-1 Off Site Habitat Baseline'!$D$1:$O$258,5,FALSE)),"",(VLOOKUP($E173,'D-1 Off Site Habitat Baseline'!$D$1:$O$258,5,FALSE))))</f>
        <v/>
      </c>
      <c r="H173" s="520" t="str">
        <f>IF(E173="","",IF(ISNA(VLOOKUP($E173,'D-1 Off Site Habitat Baseline'!$D$1:$O$258,6,FALSE)),"",(VLOOKUP($E173,'D-1 Off Site Habitat Baseline'!$D$1:$O$258,6,FALSE))))</f>
        <v/>
      </c>
      <c r="I173" s="520" t="str">
        <f>IF(E173="","",IF(ISNA(VLOOKUP($E173,'D-1 Off Site Habitat Baseline'!$D$1:$O$258,7,FALSE)),"",(VLOOKUP($E173,'D-1 Off Site Habitat Baseline'!$D$1:$O$258,7,FALSE))))</f>
        <v/>
      </c>
      <c r="J173" s="520" t="str">
        <f>IF(E173="","",IF(ISNA(VLOOKUP($E173,'D-1 Off Site Habitat Baseline'!$D$1:$O$258,8,FALSE)),"",(VLOOKUP($E173,'D-1 Off Site Habitat Baseline'!$D$1:$O$258,8,FALSE))))</f>
        <v/>
      </c>
      <c r="K173" s="520" t="str">
        <f>IF(E173="","",IF(ISNA(VLOOKUP($E173,'D-1 Off Site Habitat Baseline'!$D$1:$O$258,9,FALSE)),"",(VLOOKUP($E173,'D-1 Off Site Habitat Baseline'!$D$1:$O$258,9,FALSE))))</f>
        <v/>
      </c>
      <c r="L173" s="520" t="str">
        <f>IF(E173="","",IF(ISNA(VLOOKUP($E173,'D-1 Off Site Habitat Baseline'!$D$1:$O$258,11,FALSE)),"",(VLOOKUP($E173,'D-1 Off Site Habitat Baseline'!$D$1:$O$258,11,FALSE))))</f>
        <v/>
      </c>
      <c r="M173" s="520" t="str">
        <f>IF(E173="","",IF(ISNA(VLOOKUP($E173,'D-1 Off Site Habitat Baseline'!$D$1:$O$258,12,FALSE)),"",(VLOOKUP($E173,'D-1 Off Site Habitat Baseline'!$D$1:$O$258,12,FALSE))))</f>
        <v/>
      </c>
      <c r="N173" s="520" t="str">
        <f>IF(E173="","",IF(ISNA(VLOOKUP($E173,'D-1 Off Site Habitat Baseline'!$D$1:$X$258,14,FALSE)),"",(VLOOKUP($E173,'D-1 Off Site Habitat Baseline'!$D$1:$X$258,14,FALSE))))</f>
        <v/>
      </c>
      <c r="O173" s="524" t="str">
        <f>IF(E173="","",IF(ISNA(VLOOKUP($E173,'D-1 Off Site Habitat Baseline'!$D$1:$X$258,13,FALSE)),"",(VLOOKUP($E173,'D-1 Off Site Habitat Baseline'!$D$1:$X$258,13,FALSE))))</f>
        <v/>
      </c>
      <c r="P173" s="232" t="str">
        <f>IFERROR(INDEX('G-1 All Habitats'!$AG$3:$AG$15,MATCH(Q173,'G-1 All Habitats'!$AF$3:$AF$15,0)),"")</f>
        <v/>
      </c>
      <c r="Q173" s="228" t="str">
        <f t="shared" si="34"/>
        <v/>
      </c>
      <c r="R173" s="229" t="str">
        <f t="shared" si="35"/>
        <v/>
      </c>
      <c r="S173" s="233" t="str">
        <f>IFERROR(INDEX('G-1 All Habitats'!$B$3:$B$129,MATCH(R173,'G-1 All Habitats'!$A$3:$A$129,0)),"")</f>
        <v/>
      </c>
      <c r="T173" s="507" t="str">
        <f t="shared" si="27"/>
        <v/>
      </c>
      <c r="U173" s="524" t="str">
        <f t="shared" si="28"/>
        <v/>
      </c>
      <c r="V173" s="523" t="str">
        <f t="shared" si="25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203"/>
      <c r="Z173" s="524" t="str">
        <f>IFERROR(INDEX('G-8 Condition Look up'!$A$3:$H$130,MATCH(S173,'G-8 Condition Look up'!$A$3:$A$130,0),MATCH(Y173,'G-8 Condition Look up'!$A$3:$H$3,0)),"")</f>
        <v/>
      </c>
      <c r="AA173" s="145"/>
      <c r="AB173" s="54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7" t="str">
        <f t="shared" si="26"/>
        <v/>
      </c>
      <c r="AE173" s="203"/>
      <c r="AF173" s="203"/>
      <c r="AG173" s="520" t="str">
        <f t="shared" si="29"/>
        <v/>
      </c>
      <c r="AH173" s="544" t="str">
        <f t="shared" si="30"/>
        <v/>
      </c>
      <c r="AI173" s="525" t="str">
        <f>IF(AH173="Check Data ⚠","Check Data ⚠",IFERROR(VLOOKUP(AH173,'G-4 Temporal multipliers'!$A$4:$C$36,3,FALSE),""))</f>
        <v/>
      </c>
      <c r="AJ173" s="537" t="str">
        <f>IF(S173="","",VLOOKUP(S173,'G-3 Multipliers'!$A$2:$E$129,4,FALSE))</f>
        <v/>
      </c>
      <c r="AK173" s="520" t="str">
        <f t="shared" si="31"/>
        <v/>
      </c>
      <c r="AL173" s="520" t="str">
        <f t="shared" si="32"/>
        <v/>
      </c>
      <c r="AM173" s="524" t="str">
        <f>IFERROR(IF(F173="","",IF(AH173="Check Data ⚠","Check Data ⚠",VLOOKUP(AL173, 'G-3 Multipliers'!$P$2:$Q$6,2,FALSE))),"")</f>
        <v/>
      </c>
      <c r="AN173" s="197"/>
      <c r="AO173" s="540" t="str">
        <f>IF(AN173="","",IF(VLOOKUP(AN173,'G-3 Multipliers'!$S$3:$T$9,2,FALSE)=0,"Spatial Data Missing ⚠",VLOOKUP(AN173,'G-3 Multipliers'!$S$3:$T$9,2,FALSE)))</f>
        <v/>
      </c>
      <c r="AP173" s="513" t="str">
        <f t="shared" si="33"/>
        <v/>
      </c>
      <c r="AQ173" s="231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7" t="str">
        <f>'D-1 Off Site Habitat Baseline'!AL173</f>
        <v/>
      </c>
      <c r="F174" s="520" t="str">
        <f>IF(E174="","",IF(ISNA(VLOOKUP($E174,'D-1 Off Site Habitat Baseline'!$D$1:$O$258,4,FALSE)),"",(VLOOKUP($E174,'D-1 Off Site Habitat Baseline'!$D$1:$O$258,4,FALSE))))</f>
        <v/>
      </c>
      <c r="G174" s="520" t="str">
        <f>IF(E174="","",IF(ISNA(VLOOKUP($E174,'D-1 Off Site Habitat Baseline'!$D$1:$O$258,5,FALSE)),"",(VLOOKUP($E174,'D-1 Off Site Habitat Baseline'!$D$1:$O$258,5,FALSE))))</f>
        <v/>
      </c>
      <c r="H174" s="520" t="str">
        <f>IF(E174="","",IF(ISNA(VLOOKUP($E174,'D-1 Off Site Habitat Baseline'!$D$1:$O$258,6,FALSE)),"",(VLOOKUP($E174,'D-1 Off Site Habitat Baseline'!$D$1:$O$258,6,FALSE))))</f>
        <v/>
      </c>
      <c r="I174" s="520" t="str">
        <f>IF(E174="","",IF(ISNA(VLOOKUP($E174,'D-1 Off Site Habitat Baseline'!$D$1:$O$258,7,FALSE)),"",(VLOOKUP($E174,'D-1 Off Site Habitat Baseline'!$D$1:$O$258,7,FALSE))))</f>
        <v/>
      </c>
      <c r="J174" s="520" t="str">
        <f>IF(E174="","",IF(ISNA(VLOOKUP($E174,'D-1 Off Site Habitat Baseline'!$D$1:$O$258,8,FALSE)),"",(VLOOKUP($E174,'D-1 Off Site Habitat Baseline'!$D$1:$O$258,8,FALSE))))</f>
        <v/>
      </c>
      <c r="K174" s="520" t="str">
        <f>IF(E174="","",IF(ISNA(VLOOKUP($E174,'D-1 Off Site Habitat Baseline'!$D$1:$O$258,9,FALSE)),"",(VLOOKUP($E174,'D-1 Off Site Habitat Baseline'!$D$1:$O$258,9,FALSE))))</f>
        <v/>
      </c>
      <c r="L174" s="520" t="str">
        <f>IF(E174="","",IF(ISNA(VLOOKUP($E174,'D-1 Off Site Habitat Baseline'!$D$1:$O$258,11,FALSE)),"",(VLOOKUP($E174,'D-1 Off Site Habitat Baseline'!$D$1:$O$258,11,FALSE))))</f>
        <v/>
      </c>
      <c r="M174" s="520" t="str">
        <f>IF(E174="","",IF(ISNA(VLOOKUP($E174,'D-1 Off Site Habitat Baseline'!$D$1:$O$258,12,FALSE)),"",(VLOOKUP($E174,'D-1 Off Site Habitat Baseline'!$D$1:$O$258,12,FALSE))))</f>
        <v/>
      </c>
      <c r="N174" s="520" t="str">
        <f>IF(E174="","",IF(ISNA(VLOOKUP($E174,'D-1 Off Site Habitat Baseline'!$D$1:$X$258,14,FALSE)),"",(VLOOKUP($E174,'D-1 Off Site Habitat Baseline'!$D$1:$X$258,14,FALSE))))</f>
        <v/>
      </c>
      <c r="O174" s="524" t="str">
        <f>IF(E174="","",IF(ISNA(VLOOKUP($E174,'D-1 Off Site Habitat Baseline'!$D$1:$X$258,13,FALSE)),"",(VLOOKUP($E174,'D-1 Off Site Habitat Baseline'!$D$1:$X$258,13,FALSE))))</f>
        <v/>
      </c>
      <c r="P174" s="232" t="str">
        <f>IFERROR(INDEX('G-1 All Habitats'!$AG$3:$AG$15,MATCH(Q174,'G-1 All Habitats'!$AF$3:$AF$15,0)),"")</f>
        <v/>
      </c>
      <c r="Q174" s="228" t="str">
        <f t="shared" si="34"/>
        <v/>
      </c>
      <c r="R174" s="229" t="str">
        <f t="shared" si="35"/>
        <v/>
      </c>
      <c r="S174" s="233" t="str">
        <f>IFERROR(INDEX('G-1 All Habitats'!$B$3:$B$129,MATCH(R174,'G-1 All Habitats'!$A$3:$A$129,0)),"")</f>
        <v/>
      </c>
      <c r="T174" s="507" t="str">
        <f t="shared" si="27"/>
        <v/>
      </c>
      <c r="U174" s="524" t="str">
        <f t="shared" si="28"/>
        <v/>
      </c>
      <c r="V174" s="523" t="str">
        <f t="shared" si="25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203"/>
      <c r="Z174" s="524" t="str">
        <f>IFERROR(INDEX('G-8 Condition Look up'!$A$3:$H$130,MATCH(S174,'G-8 Condition Look up'!$A$3:$A$130,0),MATCH(Y174,'G-8 Condition Look up'!$A$3:$H$3,0)),"")</f>
        <v/>
      </c>
      <c r="AA174" s="145"/>
      <c r="AB174" s="54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7" t="str">
        <f t="shared" si="26"/>
        <v/>
      </c>
      <c r="AE174" s="203"/>
      <c r="AF174" s="203"/>
      <c r="AG174" s="520" t="str">
        <f t="shared" si="29"/>
        <v/>
      </c>
      <c r="AH174" s="544" t="str">
        <f t="shared" si="30"/>
        <v/>
      </c>
      <c r="AI174" s="525" t="str">
        <f>IF(AH174="Check Data ⚠","Check Data ⚠",IFERROR(VLOOKUP(AH174,'G-4 Temporal multipliers'!$A$4:$C$36,3,FALSE),""))</f>
        <v/>
      </c>
      <c r="AJ174" s="537" t="str">
        <f>IF(S174="","",VLOOKUP(S174,'G-3 Multipliers'!$A$2:$E$129,4,FALSE))</f>
        <v/>
      </c>
      <c r="AK174" s="520" t="str">
        <f t="shared" si="31"/>
        <v/>
      </c>
      <c r="AL174" s="520" t="str">
        <f t="shared" si="32"/>
        <v/>
      </c>
      <c r="AM174" s="524" t="str">
        <f>IFERROR(IF(F174="","",IF(AH174="Check Data ⚠","Check Data ⚠",VLOOKUP(AL174, 'G-3 Multipliers'!$P$2:$Q$6,2,FALSE))),"")</f>
        <v/>
      </c>
      <c r="AN174" s="197"/>
      <c r="AO174" s="540" t="str">
        <f>IF(AN174="","",IF(VLOOKUP(AN174,'G-3 Multipliers'!$S$3:$T$9,2,FALSE)=0,"Spatial Data Missing ⚠",VLOOKUP(AN174,'G-3 Multipliers'!$S$3:$T$9,2,FALSE)))</f>
        <v/>
      </c>
      <c r="AP174" s="513" t="str">
        <f t="shared" si="33"/>
        <v/>
      </c>
      <c r="AQ174" s="231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7" t="str">
        <f>'D-1 Off Site Habitat Baseline'!AL174</f>
        <v/>
      </c>
      <c r="F175" s="520" t="str">
        <f>IF(E175="","",IF(ISNA(VLOOKUP($E175,'D-1 Off Site Habitat Baseline'!$D$1:$O$258,4,FALSE)),"",(VLOOKUP($E175,'D-1 Off Site Habitat Baseline'!$D$1:$O$258,4,FALSE))))</f>
        <v/>
      </c>
      <c r="G175" s="520" t="str">
        <f>IF(E175="","",IF(ISNA(VLOOKUP($E175,'D-1 Off Site Habitat Baseline'!$D$1:$O$258,5,FALSE)),"",(VLOOKUP($E175,'D-1 Off Site Habitat Baseline'!$D$1:$O$258,5,FALSE))))</f>
        <v/>
      </c>
      <c r="H175" s="520" t="str">
        <f>IF(E175="","",IF(ISNA(VLOOKUP($E175,'D-1 Off Site Habitat Baseline'!$D$1:$O$258,6,FALSE)),"",(VLOOKUP($E175,'D-1 Off Site Habitat Baseline'!$D$1:$O$258,6,FALSE))))</f>
        <v/>
      </c>
      <c r="I175" s="520" t="str">
        <f>IF(E175="","",IF(ISNA(VLOOKUP($E175,'D-1 Off Site Habitat Baseline'!$D$1:$O$258,7,FALSE)),"",(VLOOKUP($E175,'D-1 Off Site Habitat Baseline'!$D$1:$O$258,7,FALSE))))</f>
        <v/>
      </c>
      <c r="J175" s="520" t="str">
        <f>IF(E175="","",IF(ISNA(VLOOKUP($E175,'D-1 Off Site Habitat Baseline'!$D$1:$O$258,8,FALSE)),"",(VLOOKUP($E175,'D-1 Off Site Habitat Baseline'!$D$1:$O$258,8,FALSE))))</f>
        <v/>
      </c>
      <c r="K175" s="520" t="str">
        <f>IF(E175="","",IF(ISNA(VLOOKUP($E175,'D-1 Off Site Habitat Baseline'!$D$1:$O$258,9,FALSE)),"",(VLOOKUP($E175,'D-1 Off Site Habitat Baseline'!$D$1:$O$258,9,FALSE))))</f>
        <v/>
      </c>
      <c r="L175" s="520" t="str">
        <f>IF(E175="","",IF(ISNA(VLOOKUP($E175,'D-1 Off Site Habitat Baseline'!$D$1:$O$258,11,FALSE)),"",(VLOOKUP($E175,'D-1 Off Site Habitat Baseline'!$D$1:$O$258,11,FALSE))))</f>
        <v/>
      </c>
      <c r="M175" s="520" t="str">
        <f>IF(E175="","",IF(ISNA(VLOOKUP($E175,'D-1 Off Site Habitat Baseline'!$D$1:$O$258,12,FALSE)),"",(VLOOKUP($E175,'D-1 Off Site Habitat Baseline'!$D$1:$O$258,12,FALSE))))</f>
        <v/>
      </c>
      <c r="N175" s="520" t="str">
        <f>IF(E175="","",IF(ISNA(VLOOKUP($E175,'D-1 Off Site Habitat Baseline'!$D$1:$X$258,14,FALSE)),"",(VLOOKUP($E175,'D-1 Off Site Habitat Baseline'!$D$1:$X$258,14,FALSE))))</f>
        <v/>
      </c>
      <c r="O175" s="524" t="str">
        <f>IF(E175="","",IF(ISNA(VLOOKUP($E175,'D-1 Off Site Habitat Baseline'!$D$1:$X$258,13,FALSE)),"",(VLOOKUP($E175,'D-1 Off Site Habitat Baseline'!$D$1:$X$258,13,FALSE))))</f>
        <v/>
      </c>
      <c r="P175" s="232" t="str">
        <f>IFERROR(INDEX('G-1 All Habitats'!$AG$3:$AG$15,MATCH(Q175,'G-1 All Habitats'!$AF$3:$AF$15,0)),"")</f>
        <v/>
      </c>
      <c r="Q175" s="228" t="str">
        <f t="shared" si="34"/>
        <v/>
      </c>
      <c r="R175" s="229" t="str">
        <f t="shared" si="35"/>
        <v/>
      </c>
      <c r="S175" s="233" t="str">
        <f>IFERROR(INDEX('G-1 All Habitats'!$B$3:$B$129,MATCH(R175,'G-1 All Habitats'!$A$3:$A$129,0)),"")</f>
        <v/>
      </c>
      <c r="T175" s="507" t="str">
        <f t="shared" si="27"/>
        <v/>
      </c>
      <c r="U175" s="524" t="str">
        <f t="shared" si="28"/>
        <v/>
      </c>
      <c r="V175" s="523" t="str">
        <f t="shared" si="25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203"/>
      <c r="Z175" s="524" t="str">
        <f>IFERROR(INDEX('G-8 Condition Look up'!$A$3:$H$130,MATCH(S175,'G-8 Condition Look up'!$A$3:$A$130,0),MATCH(Y175,'G-8 Condition Look up'!$A$3:$H$3,0)),"")</f>
        <v/>
      </c>
      <c r="AA175" s="145"/>
      <c r="AB175" s="54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7" t="str">
        <f t="shared" si="26"/>
        <v/>
      </c>
      <c r="AE175" s="203"/>
      <c r="AF175" s="203"/>
      <c r="AG175" s="520" t="str">
        <f t="shared" si="29"/>
        <v/>
      </c>
      <c r="AH175" s="544" t="str">
        <f t="shared" si="30"/>
        <v/>
      </c>
      <c r="AI175" s="525" t="str">
        <f>IF(AH175="Check Data ⚠","Check Data ⚠",IFERROR(VLOOKUP(AH175,'G-4 Temporal multipliers'!$A$4:$C$36,3,FALSE),""))</f>
        <v/>
      </c>
      <c r="AJ175" s="537" t="str">
        <f>IF(S175="","",VLOOKUP(S175,'G-3 Multipliers'!$A$2:$E$129,4,FALSE))</f>
        <v/>
      </c>
      <c r="AK175" s="520" t="str">
        <f t="shared" si="31"/>
        <v/>
      </c>
      <c r="AL175" s="520" t="str">
        <f t="shared" si="32"/>
        <v/>
      </c>
      <c r="AM175" s="524" t="str">
        <f>IFERROR(IF(F175="","",IF(AH175="Check Data ⚠","Check Data ⚠",VLOOKUP(AL175, 'G-3 Multipliers'!$P$2:$Q$6,2,FALSE))),"")</f>
        <v/>
      </c>
      <c r="AN175" s="197"/>
      <c r="AO175" s="540" t="str">
        <f>IF(AN175="","",IF(VLOOKUP(AN175,'G-3 Multipliers'!$S$3:$T$9,2,FALSE)=0,"Spatial Data Missing ⚠",VLOOKUP(AN175,'G-3 Multipliers'!$S$3:$T$9,2,FALSE)))</f>
        <v/>
      </c>
      <c r="AP175" s="513" t="str">
        <f t="shared" si="33"/>
        <v/>
      </c>
      <c r="AQ175" s="231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7" t="str">
        <f>'D-1 Off Site Habitat Baseline'!AL175</f>
        <v/>
      </c>
      <c r="F176" s="520" t="str">
        <f>IF(E176="","",IF(ISNA(VLOOKUP($E176,'D-1 Off Site Habitat Baseline'!$D$1:$O$258,4,FALSE)),"",(VLOOKUP($E176,'D-1 Off Site Habitat Baseline'!$D$1:$O$258,4,FALSE))))</f>
        <v/>
      </c>
      <c r="G176" s="520" t="str">
        <f>IF(E176="","",IF(ISNA(VLOOKUP($E176,'D-1 Off Site Habitat Baseline'!$D$1:$O$258,5,FALSE)),"",(VLOOKUP($E176,'D-1 Off Site Habitat Baseline'!$D$1:$O$258,5,FALSE))))</f>
        <v/>
      </c>
      <c r="H176" s="520" t="str">
        <f>IF(E176="","",IF(ISNA(VLOOKUP($E176,'D-1 Off Site Habitat Baseline'!$D$1:$O$258,6,FALSE)),"",(VLOOKUP($E176,'D-1 Off Site Habitat Baseline'!$D$1:$O$258,6,FALSE))))</f>
        <v/>
      </c>
      <c r="I176" s="520" t="str">
        <f>IF(E176="","",IF(ISNA(VLOOKUP($E176,'D-1 Off Site Habitat Baseline'!$D$1:$O$258,7,FALSE)),"",(VLOOKUP($E176,'D-1 Off Site Habitat Baseline'!$D$1:$O$258,7,FALSE))))</f>
        <v/>
      </c>
      <c r="J176" s="520" t="str">
        <f>IF(E176="","",IF(ISNA(VLOOKUP($E176,'D-1 Off Site Habitat Baseline'!$D$1:$O$258,8,FALSE)),"",(VLOOKUP($E176,'D-1 Off Site Habitat Baseline'!$D$1:$O$258,8,FALSE))))</f>
        <v/>
      </c>
      <c r="K176" s="520" t="str">
        <f>IF(E176="","",IF(ISNA(VLOOKUP($E176,'D-1 Off Site Habitat Baseline'!$D$1:$O$258,9,FALSE)),"",(VLOOKUP($E176,'D-1 Off Site Habitat Baseline'!$D$1:$O$258,9,FALSE))))</f>
        <v/>
      </c>
      <c r="L176" s="520" t="str">
        <f>IF(E176="","",IF(ISNA(VLOOKUP($E176,'D-1 Off Site Habitat Baseline'!$D$1:$O$258,11,FALSE)),"",(VLOOKUP($E176,'D-1 Off Site Habitat Baseline'!$D$1:$O$258,11,FALSE))))</f>
        <v/>
      </c>
      <c r="M176" s="520" t="str">
        <f>IF(E176="","",IF(ISNA(VLOOKUP($E176,'D-1 Off Site Habitat Baseline'!$D$1:$O$258,12,FALSE)),"",(VLOOKUP($E176,'D-1 Off Site Habitat Baseline'!$D$1:$O$258,12,FALSE))))</f>
        <v/>
      </c>
      <c r="N176" s="520" t="str">
        <f>IF(E176="","",IF(ISNA(VLOOKUP($E176,'D-1 Off Site Habitat Baseline'!$D$1:$X$258,14,FALSE)),"",(VLOOKUP($E176,'D-1 Off Site Habitat Baseline'!$D$1:$X$258,14,FALSE))))</f>
        <v/>
      </c>
      <c r="O176" s="524" t="str">
        <f>IF(E176="","",IF(ISNA(VLOOKUP($E176,'D-1 Off Site Habitat Baseline'!$D$1:$X$258,13,FALSE)),"",(VLOOKUP($E176,'D-1 Off Site Habitat Baseline'!$D$1:$X$258,13,FALSE))))</f>
        <v/>
      </c>
      <c r="P176" s="232" t="str">
        <f>IFERROR(INDEX('G-1 All Habitats'!$AG$3:$AG$15,MATCH(Q176,'G-1 All Habitats'!$AF$3:$AF$15,0)),"")</f>
        <v/>
      </c>
      <c r="Q176" s="228" t="str">
        <f t="shared" si="34"/>
        <v/>
      </c>
      <c r="R176" s="229" t="str">
        <f t="shared" si="35"/>
        <v/>
      </c>
      <c r="S176" s="233" t="str">
        <f>IFERROR(INDEX('G-1 All Habitats'!$B$3:$B$129,MATCH(R176,'G-1 All Habitats'!$A$3:$A$129,0)),"")</f>
        <v/>
      </c>
      <c r="T176" s="507" t="str">
        <f t="shared" si="27"/>
        <v/>
      </c>
      <c r="U176" s="524" t="str">
        <f t="shared" si="28"/>
        <v/>
      </c>
      <c r="V176" s="523" t="str">
        <f t="shared" si="25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203"/>
      <c r="Z176" s="524" t="str">
        <f>IFERROR(INDEX('G-8 Condition Look up'!$A$3:$H$130,MATCH(S176,'G-8 Condition Look up'!$A$3:$A$130,0),MATCH(Y176,'G-8 Condition Look up'!$A$3:$H$3,0)),"")</f>
        <v/>
      </c>
      <c r="AA176" s="145"/>
      <c r="AB176" s="54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7" t="str">
        <f t="shared" si="26"/>
        <v/>
      </c>
      <c r="AE176" s="203"/>
      <c r="AF176" s="203"/>
      <c r="AG176" s="520" t="str">
        <f t="shared" si="29"/>
        <v/>
      </c>
      <c r="AH176" s="544" t="str">
        <f t="shared" si="30"/>
        <v/>
      </c>
      <c r="AI176" s="525" t="str">
        <f>IF(AH176="Check Data ⚠","Check Data ⚠",IFERROR(VLOOKUP(AH176,'G-4 Temporal multipliers'!$A$4:$C$36,3,FALSE),""))</f>
        <v/>
      </c>
      <c r="AJ176" s="537" t="str">
        <f>IF(S176="","",VLOOKUP(S176,'G-3 Multipliers'!$A$2:$E$129,4,FALSE))</f>
        <v/>
      </c>
      <c r="AK176" s="520" t="str">
        <f t="shared" si="31"/>
        <v/>
      </c>
      <c r="AL176" s="520" t="str">
        <f t="shared" si="32"/>
        <v/>
      </c>
      <c r="AM176" s="524" t="str">
        <f>IFERROR(IF(F176="","",IF(AH176="Check Data ⚠","Check Data ⚠",VLOOKUP(AL176, 'G-3 Multipliers'!$P$2:$Q$6,2,FALSE))),"")</f>
        <v/>
      </c>
      <c r="AN176" s="197"/>
      <c r="AO176" s="540" t="str">
        <f>IF(AN176="","",IF(VLOOKUP(AN176,'G-3 Multipliers'!$S$3:$T$9,2,FALSE)=0,"Spatial Data Missing ⚠",VLOOKUP(AN176,'G-3 Multipliers'!$S$3:$T$9,2,FALSE)))</f>
        <v/>
      </c>
      <c r="AP176" s="513" t="str">
        <f t="shared" si="33"/>
        <v/>
      </c>
      <c r="AQ176" s="231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7" t="str">
        <f>'D-1 Off Site Habitat Baseline'!AL176</f>
        <v/>
      </c>
      <c r="F177" s="520" t="str">
        <f>IF(E177="","",IF(ISNA(VLOOKUP($E177,'D-1 Off Site Habitat Baseline'!$D$1:$O$258,4,FALSE)),"",(VLOOKUP($E177,'D-1 Off Site Habitat Baseline'!$D$1:$O$258,4,FALSE))))</f>
        <v/>
      </c>
      <c r="G177" s="520" t="str">
        <f>IF(E177="","",IF(ISNA(VLOOKUP($E177,'D-1 Off Site Habitat Baseline'!$D$1:$O$258,5,FALSE)),"",(VLOOKUP($E177,'D-1 Off Site Habitat Baseline'!$D$1:$O$258,5,FALSE))))</f>
        <v/>
      </c>
      <c r="H177" s="520" t="str">
        <f>IF(E177="","",IF(ISNA(VLOOKUP($E177,'D-1 Off Site Habitat Baseline'!$D$1:$O$258,6,FALSE)),"",(VLOOKUP($E177,'D-1 Off Site Habitat Baseline'!$D$1:$O$258,6,FALSE))))</f>
        <v/>
      </c>
      <c r="I177" s="520" t="str">
        <f>IF(E177="","",IF(ISNA(VLOOKUP($E177,'D-1 Off Site Habitat Baseline'!$D$1:$O$258,7,FALSE)),"",(VLOOKUP($E177,'D-1 Off Site Habitat Baseline'!$D$1:$O$258,7,FALSE))))</f>
        <v/>
      </c>
      <c r="J177" s="520" t="str">
        <f>IF(E177="","",IF(ISNA(VLOOKUP($E177,'D-1 Off Site Habitat Baseline'!$D$1:$O$258,8,FALSE)),"",(VLOOKUP($E177,'D-1 Off Site Habitat Baseline'!$D$1:$O$258,8,FALSE))))</f>
        <v/>
      </c>
      <c r="K177" s="520" t="str">
        <f>IF(E177="","",IF(ISNA(VLOOKUP($E177,'D-1 Off Site Habitat Baseline'!$D$1:$O$258,9,FALSE)),"",(VLOOKUP($E177,'D-1 Off Site Habitat Baseline'!$D$1:$O$258,9,FALSE))))</f>
        <v/>
      </c>
      <c r="L177" s="520" t="str">
        <f>IF(E177="","",IF(ISNA(VLOOKUP($E177,'D-1 Off Site Habitat Baseline'!$D$1:$O$258,11,FALSE)),"",(VLOOKUP($E177,'D-1 Off Site Habitat Baseline'!$D$1:$O$258,11,FALSE))))</f>
        <v/>
      </c>
      <c r="M177" s="520" t="str">
        <f>IF(E177="","",IF(ISNA(VLOOKUP($E177,'D-1 Off Site Habitat Baseline'!$D$1:$O$258,12,FALSE)),"",(VLOOKUP($E177,'D-1 Off Site Habitat Baseline'!$D$1:$O$258,12,FALSE))))</f>
        <v/>
      </c>
      <c r="N177" s="520" t="str">
        <f>IF(E177="","",IF(ISNA(VLOOKUP($E177,'D-1 Off Site Habitat Baseline'!$D$1:$X$258,14,FALSE)),"",(VLOOKUP($E177,'D-1 Off Site Habitat Baseline'!$D$1:$X$258,14,FALSE))))</f>
        <v/>
      </c>
      <c r="O177" s="524" t="str">
        <f>IF(E177="","",IF(ISNA(VLOOKUP($E177,'D-1 Off Site Habitat Baseline'!$D$1:$X$258,13,FALSE)),"",(VLOOKUP($E177,'D-1 Off Site Habitat Baseline'!$D$1:$X$258,13,FALSE))))</f>
        <v/>
      </c>
      <c r="P177" s="232" t="str">
        <f>IFERROR(INDEX('G-1 All Habitats'!$AG$3:$AG$15,MATCH(Q177,'G-1 All Habitats'!$AF$3:$AF$15,0)),"")</f>
        <v/>
      </c>
      <c r="Q177" s="228" t="str">
        <f t="shared" si="34"/>
        <v/>
      </c>
      <c r="R177" s="229" t="str">
        <f t="shared" si="35"/>
        <v/>
      </c>
      <c r="S177" s="233" t="str">
        <f>IFERROR(INDEX('G-1 All Habitats'!$B$3:$B$129,MATCH(R177,'G-1 All Habitats'!$A$3:$A$129,0)),"")</f>
        <v/>
      </c>
      <c r="T177" s="507" t="str">
        <f t="shared" si="27"/>
        <v/>
      </c>
      <c r="U177" s="524" t="str">
        <f t="shared" si="28"/>
        <v/>
      </c>
      <c r="V177" s="523" t="str">
        <f t="shared" si="25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203"/>
      <c r="Z177" s="524" t="str">
        <f>IFERROR(INDEX('G-8 Condition Look up'!$A$3:$H$130,MATCH(S177,'G-8 Condition Look up'!$A$3:$A$130,0),MATCH(Y177,'G-8 Condition Look up'!$A$3:$H$3,0)),"")</f>
        <v/>
      </c>
      <c r="AA177" s="145"/>
      <c r="AB177" s="54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7" t="str">
        <f t="shared" si="26"/>
        <v/>
      </c>
      <c r="AE177" s="203"/>
      <c r="AF177" s="203"/>
      <c r="AG177" s="520" t="str">
        <f t="shared" si="29"/>
        <v/>
      </c>
      <c r="AH177" s="544" t="str">
        <f t="shared" si="30"/>
        <v/>
      </c>
      <c r="AI177" s="525" t="str">
        <f>IF(AH177="Check Data ⚠","Check Data ⚠",IFERROR(VLOOKUP(AH177,'G-4 Temporal multipliers'!$A$4:$C$36,3,FALSE),""))</f>
        <v/>
      </c>
      <c r="AJ177" s="537" t="str">
        <f>IF(S177="","",VLOOKUP(S177,'G-3 Multipliers'!$A$2:$E$129,4,FALSE))</f>
        <v/>
      </c>
      <c r="AK177" s="520" t="str">
        <f t="shared" si="31"/>
        <v/>
      </c>
      <c r="AL177" s="520" t="str">
        <f t="shared" si="32"/>
        <v/>
      </c>
      <c r="AM177" s="524" t="str">
        <f>IFERROR(IF(F177="","",IF(AH177="Check Data ⚠","Check Data ⚠",VLOOKUP(AL177, 'G-3 Multipliers'!$P$2:$Q$6,2,FALSE))),"")</f>
        <v/>
      </c>
      <c r="AN177" s="197"/>
      <c r="AO177" s="540" t="str">
        <f>IF(AN177="","",IF(VLOOKUP(AN177,'G-3 Multipliers'!$S$3:$T$9,2,FALSE)=0,"Spatial Data Missing ⚠",VLOOKUP(AN177,'G-3 Multipliers'!$S$3:$T$9,2,FALSE)))</f>
        <v/>
      </c>
      <c r="AP177" s="513" t="str">
        <f t="shared" si="33"/>
        <v/>
      </c>
      <c r="AQ177" s="231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7" t="str">
        <f>'D-1 Off Site Habitat Baseline'!AL177</f>
        <v/>
      </c>
      <c r="F178" s="520" t="str">
        <f>IF(E178="","",IF(ISNA(VLOOKUP($E178,'D-1 Off Site Habitat Baseline'!$D$1:$O$258,4,FALSE)),"",(VLOOKUP($E178,'D-1 Off Site Habitat Baseline'!$D$1:$O$258,4,FALSE))))</f>
        <v/>
      </c>
      <c r="G178" s="520" t="str">
        <f>IF(E178="","",IF(ISNA(VLOOKUP($E178,'D-1 Off Site Habitat Baseline'!$D$1:$O$258,5,FALSE)),"",(VLOOKUP($E178,'D-1 Off Site Habitat Baseline'!$D$1:$O$258,5,FALSE))))</f>
        <v/>
      </c>
      <c r="H178" s="520" t="str">
        <f>IF(E178="","",IF(ISNA(VLOOKUP($E178,'D-1 Off Site Habitat Baseline'!$D$1:$O$258,6,FALSE)),"",(VLOOKUP($E178,'D-1 Off Site Habitat Baseline'!$D$1:$O$258,6,FALSE))))</f>
        <v/>
      </c>
      <c r="I178" s="520" t="str">
        <f>IF(E178="","",IF(ISNA(VLOOKUP($E178,'D-1 Off Site Habitat Baseline'!$D$1:$O$258,7,FALSE)),"",(VLOOKUP($E178,'D-1 Off Site Habitat Baseline'!$D$1:$O$258,7,FALSE))))</f>
        <v/>
      </c>
      <c r="J178" s="520" t="str">
        <f>IF(E178="","",IF(ISNA(VLOOKUP($E178,'D-1 Off Site Habitat Baseline'!$D$1:$O$258,8,FALSE)),"",(VLOOKUP($E178,'D-1 Off Site Habitat Baseline'!$D$1:$O$258,8,FALSE))))</f>
        <v/>
      </c>
      <c r="K178" s="520" t="str">
        <f>IF(E178="","",IF(ISNA(VLOOKUP($E178,'D-1 Off Site Habitat Baseline'!$D$1:$O$258,9,FALSE)),"",(VLOOKUP($E178,'D-1 Off Site Habitat Baseline'!$D$1:$O$258,9,FALSE))))</f>
        <v/>
      </c>
      <c r="L178" s="520" t="str">
        <f>IF(E178="","",IF(ISNA(VLOOKUP($E178,'D-1 Off Site Habitat Baseline'!$D$1:$O$258,11,FALSE)),"",(VLOOKUP($E178,'D-1 Off Site Habitat Baseline'!$D$1:$O$258,11,FALSE))))</f>
        <v/>
      </c>
      <c r="M178" s="520" t="str">
        <f>IF(E178="","",IF(ISNA(VLOOKUP($E178,'D-1 Off Site Habitat Baseline'!$D$1:$O$258,12,FALSE)),"",(VLOOKUP($E178,'D-1 Off Site Habitat Baseline'!$D$1:$O$258,12,FALSE))))</f>
        <v/>
      </c>
      <c r="N178" s="520" t="str">
        <f>IF(E178="","",IF(ISNA(VLOOKUP($E178,'D-1 Off Site Habitat Baseline'!$D$1:$X$258,14,FALSE)),"",(VLOOKUP($E178,'D-1 Off Site Habitat Baseline'!$D$1:$X$258,14,FALSE))))</f>
        <v/>
      </c>
      <c r="O178" s="524" t="str">
        <f>IF(E178="","",IF(ISNA(VLOOKUP($E178,'D-1 Off Site Habitat Baseline'!$D$1:$X$258,13,FALSE)),"",(VLOOKUP($E178,'D-1 Off Site Habitat Baseline'!$D$1:$X$258,13,FALSE))))</f>
        <v/>
      </c>
      <c r="P178" s="232" t="str">
        <f>IFERROR(INDEX('G-1 All Habitats'!$AG$3:$AG$15,MATCH(Q178,'G-1 All Habitats'!$AF$3:$AF$15,0)),"")</f>
        <v/>
      </c>
      <c r="Q178" s="228" t="str">
        <f t="shared" si="34"/>
        <v/>
      </c>
      <c r="R178" s="229" t="str">
        <f t="shared" si="35"/>
        <v/>
      </c>
      <c r="S178" s="233" t="str">
        <f>IFERROR(INDEX('G-1 All Habitats'!$B$3:$B$129,MATCH(R178,'G-1 All Habitats'!$A$3:$A$129,0)),"")</f>
        <v/>
      </c>
      <c r="T178" s="507" t="str">
        <f t="shared" si="27"/>
        <v/>
      </c>
      <c r="U178" s="524" t="str">
        <f t="shared" si="28"/>
        <v/>
      </c>
      <c r="V178" s="523" t="str">
        <f t="shared" si="25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203"/>
      <c r="Z178" s="524" t="str">
        <f>IFERROR(INDEX('G-8 Condition Look up'!$A$3:$H$130,MATCH(S178,'G-8 Condition Look up'!$A$3:$A$130,0),MATCH(Y178,'G-8 Condition Look up'!$A$3:$H$3,0)),"")</f>
        <v/>
      </c>
      <c r="AA178" s="145"/>
      <c r="AB178" s="54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7" t="str">
        <f t="shared" si="26"/>
        <v/>
      </c>
      <c r="AE178" s="203"/>
      <c r="AF178" s="203"/>
      <c r="AG178" s="520" t="str">
        <f t="shared" si="29"/>
        <v/>
      </c>
      <c r="AH178" s="544" t="str">
        <f t="shared" si="30"/>
        <v/>
      </c>
      <c r="AI178" s="525" t="str">
        <f>IF(AH178="Check Data ⚠","Check Data ⚠",IFERROR(VLOOKUP(AH178,'G-4 Temporal multipliers'!$A$4:$C$36,3,FALSE),""))</f>
        <v/>
      </c>
      <c r="AJ178" s="537" t="str">
        <f>IF(S178="","",VLOOKUP(S178,'G-3 Multipliers'!$A$2:$E$129,4,FALSE))</f>
        <v/>
      </c>
      <c r="AK178" s="520" t="str">
        <f t="shared" si="31"/>
        <v/>
      </c>
      <c r="AL178" s="520" t="str">
        <f t="shared" si="32"/>
        <v/>
      </c>
      <c r="AM178" s="524" t="str">
        <f>IFERROR(IF(F178="","",IF(AH178="Check Data ⚠","Check Data ⚠",VLOOKUP(AL178, 'G-3 Multipliers'!$P$2:$Q$6,2,FALSE))),"")</f>
        <v/>
      </c>
      <c r="AN178" s="197"/>
      <c r="AO178" s="540" t="str">
        <f>IF(AN178="","",IF(VLOOKUP(AN178,'G-3 Multipliers'!$S$3:$T$9,2,FALSE)=0,"Spatial Data Missing ⚠",VLOOKUP(AN178,'G-3 Multipliers'!$S$3:$T$9,2,FALSE)))</f>
        <v/>
      </c>
      <c r="AP178" s="513" t="str">
        <f t="shared" si="33"/>
        <v/>
      </c>
      <c r="AQ178" s="231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7" t="str">
        <f>'D-1 Off Site Habitat Baseline'!AL178</f>
        <v/>
      </c>
      <c r="F179" s="520" t="str">
        <f>IF(E179="","",IF(ISNA(VLOOKUP($E179,'D-1 Off Site Habitat Baseline'!$D$1:$O$258,4,FALSE)),"",(VLOOKUP($E179,'D-1 Off Site Habitat Baseline'!$D$1:$O$258,4,FALSE))))</f>
        <v/>
      </c>
      <c r="G179" s="520" t="str">
        <f>IF(E179="","",IF(ISNA(VLOOKUP($E179,'D-1 Off Site Habitat Baseline'!$D$1:$O$258,5,FALSE)),"",(VLOOKUP($E179,'D-1 Off Site Habitat Baseline'!$D$1:$O$258,5,FALSE))))</f>
        <v/>
      </c>
      <c r="H179" s="520" t="str">
        <f>IF(E179="","",IF(ISNA(VLOOKUP($E179,'D-1 Off Site Habitat Baseline'!$D$1:$O$258,6,FALSE)),"",(VLOOKUP($E179,'D-1 Off Site Habitat Baseline'!$D$1:$O$258,6,FALSE))))</f>
        <v/>
      </c>
      <c r="I179" s="520" t="str">
        <f>IF(E179="","",IF(ISNA(VLOOKUP($E179,'D-1 Off Site Habitat Baseline'!$D$1:$O$258,7,FALSE)),"",(VLOOKUP($E179,'D-1 Off Site Habitat Baseline'!$D$1:$O$258,7,FALSE))))</f>
        <v/>
      </c>
      <c r="J179" s="520" t="str">
        <f>IF(E179="","",IF(ISNA(VLOOKUP($E179,'D-1 Off Site Habitat Baseline'!$D$1:$O$258,8,FALSE)),"",(VLOOKUP($E179,'D-1 Off Site Habitat Baseline'!$D$1:$O$258,8,FALSE))))</f>
        <v/>
      </c>
      <c r="K179" s="520" t="str">
        <f>IF(E179="","",IF(ISNA(VLOOKUP($E179,'D-1 Off Site Habitat Baseline'!$D$1:$O$258,9,FALSE)),"",(VLOOKUP($E179,'D-1 Off Site Habitat Baseline'!$D$1:$O$258,9,FALSE))))</f>
        <v/>
      </c>
      <c r="L179" s="520" t="str">
        <f>IF(E179="","",IF(ISNA(VLOOKUP($E179,'D-1 Off Site Habitat Baseline'!$D$1:$O$258,11,FALSE)),"",(VLOOKUP($E179,'D-1 Off Site Habitat Baseline'!$D$1:$O$258,11,FALSE))))</f>
        <v/>
      </c>
      <c r="M179" s="520" t="str">
        <f>IF(E179="","",IF(ISNA(VLOOKUP($E179,'D-1 Off Site Habitat Baseline'!$D$1:$O$258,12,FALSE)),"",(VLOOKUP($E179,'D-1 Off Site Habitat Baseline'!$D$1:$O$258,12,FALSE))))</f>
        <v/>
      </c>
      <c r="N179" s="520" t="str">
        <f>IF(E179="","",IF(ISNA(VLOOKUP($E179,'D-1 Off Site Habitat Baseline'!$D$1:$X$258,14,FALSE)),"",(VLOOKUP($E179,'D-1 Off Site Habitat Baseline'!$D$1:$X$258,14,FALSE))))</f>
        <v/>
      </c>
      <c r="O179" s="524" t="str">
        <f>IF(E179="","",IF(ISNA(VLOOKUP($E179,'D-1 Off Site Habitat Baseline'!$D$1:$X$258,13,FALSE)),"",(VLOOKUP($E179,'D-1 Off Site Habitat Baseline'!$D$1:$X$258,13,FALSE))))</f>
        <v/>
      </c>
      <c r="P179" s="232" t="str">
        <f>IFERROR(INDEX('G-1 All Habitats'!$AG$3:$AG$15,MATCH(Q179,'G-1 All Habitats'!$AF$3:$AF$15,0)),"")</f>
        <v/>
      </c>
      <c r="Q179" s="228" t="str">
        <f t="shared" si="34"/>
        <v/>
      </c>
      <c r="R179" s="229" t="str">
        <f t="shared" si="35"/>
        <v/>
      </c>
      <c r="S179" s="233" t="str">
        <f>IFERROR(INDEX('G-1 All Habitats'!$B$3:$B$129,MATCH(R179,'G-1 All Habitats'!$A$3:$A$129,0)),"")</f>
        <v/>
      </c>
      <c r="T179" s="507" t="str">
        <f t="shared" si="27"/>
        <v/>
      </c>
      <c r="U179" s="524" t="str">
        <f t="shared" si="28"/>
        <v/>
      </c>
      <c r="V179" s="523" t="str">
        <f t="shared" si="25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203"/>
      <c r="Z179" s="524" t="str">
        <f>IFERROR(INDEX('G-8 Condition Look up'!$A$3:$H$130,MATCH(S179,'G-8 Condition Look up'!$A$3:$A$130,0),MATCH(Y179,'G-8 Condition Look up'!$A$3:$H$3,0)),"")</f>
        <v/>
      </c>
      <c r="AA179" s="145"/>
      <c r="AB179" s="54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7" t="str">
        <f t="shared" si="26"/>
        <v/>
      </c>
      <c r="AE179" s="203"/>
      <c r="AF179" s="203"/>
      <c r="AG179" s="520" t="str">
        <f t="shared" si="29"/>
        <v/>
      </c>
      <c r="AH179" s="544" t="str">
        <f t="shared" si="30"/>
        <v/>
      </c>
      <c r="AI179" s="525" t="str">
        <f>IF(AH179="Check Data ⚠","Check Data ⚠",IFERROR(VLOOKUP(AH179,'G-4 Temporal multipliers'!$A$4:$C$36,3,FALSE),""))</f>
        <v/>
      </c>
      <c r="AJ179" s="537" t="str">
        <f>IF(S179="","",VLOOKUP(S179,'G-3 Multipliers'!$A$2:$E$129,4,FALSE))</f>
        <v/>
      </c>
      <c r="AK179" s="520" t="str">
        <f t="shared" si="31"/>
        <v/>
      </c>
      <c r="AL179" s="520" t="str">
        <f t="shared" si="32"/>
        <v/>
      </c>
      <c r="AM179" s="524" t="str">
        <f>IFERROR(IF(F179="","",IF(AH179="Check Data ⚠","Check Data ⚠",VLOOKUP(AL179, 'G-3 Multipliers'!$P$2:$Q$6,2,FALSE))),"")</f>
        <v/>
      </c>
      <c r="AN179" s="197"/>
      <c r="AO179" s="540" t="str">
        <f>IF(AN179="","",IF(VLOOKUP(AN179,'G-3 Multipliers'!$S$3:$T$9,2,FALSE)=0,"Spatial Data Missing ⚠",VLOOKUP(AN179,'G-3 Multipliers'!$S$3:$T$9,2,FALSE)))</f>
        <v/>
      </c>
      <c r="AP179" s="513" t="str">
        <f t="shared" si="33"/>
        <v/>
      </c>
      <c r="AQ179" s="231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7" t="str">
        <f>'D-1 Off Site Habitat Baseline'!AL179</f>
        <v/>
      </c>
      <c r="F180" s="520" t="str">
        <f>IF(E180="","",IF(ISNA(VLOOKUP($E180,'D-1 Off Site Habitat Baseline'!$D$1:$O$258,4,FALSE)),"",(VLOOKUP($E180,'D-1 Off Site Habitat Baseline'!$D$1:$O$258,4,FALSE))))</f>
        <v/>
      </c>
      <c r="G180" s="520" t="str">
        <f>IF(E180="","",IF(ISNA(VLOOKUP($E180,'D-1 Off Site Habitat Baseline'!$D$1:$O$258,5,FALSE)),"",(VLOOKUP($E180,'D-1 Off Site Habitat Baseline'!$D$1:$O$258,5,FALSE))))</f>
        <v/>
      </c>
      <c r="H180" s="520" t="str">
        <f>IF(E180="","",IF(ISNA(VLOOKUP($E180,'D-1 Off Site Habitat Baseline'!$D$1:$O$258,6,FALSE)),"",(VLOOKUP($E180,'D-1 Off Site Habitat Baseline'!$D$1:$O$258,6,FALSE))))</f>
        <v/>
      </c>
      <c r="I180" s="520" t="str">
        <f>IF(E180="","",IF(ISNA(VLOOKUP($E180,'D-1 Off Site Habitat Baseline'!$D$1:$O$258,7,FALSE)),"",(VLOOKUP($E180,'D-1 Off Site Habitat Baseline'!$D$1:$O$258,7,FALSE))))</f>
        <v/>
      </c>
      <c r="J180" s="520" t="str">
        <f>IF(E180="","",IF(ISNA(VLOOKUP($E180,'D-1 Off Site Habitat Baseline'!$D$1:$O$258,8,FALSE)),"",(VLOOKUP($E180,'D-1 Off Site Habitat Baseline'!$D$1:$O$258,8,FALSE))))</f>
        <v/>
      </c>
      <c r="K180" s="520" t="str">
        <f>IF(E180="","",IF(ISNA(VLOOKUP($E180,'D-1 Off Site Habitat Baseline'!$D$1:$O$258,9,FALSE)),"",(VLOOKUP($E180,'D-1 Off Site Habitat Baseline'!$D$1:$O$258,9,FALSE))))</f>
        <v/>
      </c>
      <c r="L180" s="520" t="str">
        <f>IF(E180="","",IF(ISNA(VLOOKUP($E180,'D-1 Off Site Habitat Baseline'!$D$1:$O$258,11,FALSE)),"",(VLOOKUP($E180,'D-1 Off Site Habitat Baseline'!$D$1:$O$258,11,FALSE))))</f>
        <v/>
      </c>
      <c r="M180" s="520" t="str">
        <f>IF(E180="","",IF(ISNA(VLOOKUP($E180,'D-1 Off Site Habitat Baseline'!$D$1:$O$258,12,FALSE)),"",(VLOOKUP($E180,'D-1 Off Site Habitat Baseline'!$D$1:$O$258,12,FALSE))))</f>
        <v/>
      </c>
      <c r="N180" s="520" t="str">
        <f>IF(E180="","",IF(ISNA(VLOOKUP($E180,'D-1 Off Site Habitat Baseline'!$D$1:$X$258,14,FALSE)),"",(VLOOKUP($E180,'D-1 Off Site Habitat Baseline'!$D$1:$X$258,14,FALSE))))</f>
        <v/>
      </c>
      <c r="O180" s="524" t="str">
        <f>IF(E180="","",IF(ISNA(VLOOKUP($E180,'D-1 Off Site Habitat Baseline'!$D$1:$X$258,13,FALSE)),"",(VLOOKUP($E180,'D-1 Off Site Habitat Baseline'!$D$1:$X$258,13,FALSE))))</f>
        <v/>
      </c>
      <c r="P180" s="232" t="str">
        <f>IFERROR(INDEX('G-1 All Habitats'!$AG$3:$AG$15,MATCH(Q180,'G-1 All Habitats'!$AF$3:$AF$15,0)),"")</f>
        <v/>
      </c>
      <c r="Q180" s="228" t="str">
        <f t="shared" si="34"/>
        <v/>
      </c>
      <c r="R180" s="229" t="str">
        <f t="shared" si="35"/>
        <v/>
      </c>
      <c r="S180" s="233" t="str">
        <f>IFERROR(INDEX('G-1 All Habitats'!$B$3:$B$129,MATCH(R180,'G-1 All Habitats'!$A$3:$A$129,0)),"")</f>
        <v/>
      </c>
      <c r="T180" s="507" t="str">
        <f t="shared" si="27"/>
        <v/>
      </c>
      <c r="U180" s="524" t="str">
        <f t="shared" si="28"/>
        <v/>
      </c>
      <c r="V180" s="523" t="str">
        <f t="shared" si="25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203"/>
      <c r="Z180" s="524" t="str">
        <f>IFERROR(INDEX('G-8 Condition Look up'!$A$3:$H$130,MATCH(S180,'G-8 Condition Look up'!$A$3:$A$130,0),MATCH(Y180,'G-8 Condition Look up'!$A$3:$H$3,0)),"")</f>
        <v/>
      </c>
      <c r="AA180" s="145"/>
      <c r="AB180" s="54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7" t="str">
        <f t="shared" si="26"/>
        <v/>
      </c>
      <c r="AE180" s="203"/>
      <c r="AF180" s="203"/>
      <c r="AG180" s="520" t="str">
        <f t="shared" si="29"/>
        <v/>
      </c>
      <c r="AH180" s="544" t="str">
        <f t="shared" si="30"/>
        <v/>
      </c>
      <c r="AI180" s="525" t="str">
        <f>IF(AH180="Check Data ⚠","Check Data ⚠",IFERROR(VLOOKUP(AH180,'G-4 Temporal multipliers'!$A$4:$C$36,3,FALSE),""))</f>
        <v/>
      </c>
      <c r="AJ180" s="537" t="str">
        <f>IF(S180="","",VLOOKUP(S180,'G-3 Multipliers'!$A$2:$E$129,4,FALSE))</f>
        <v/>
      </c>
      <c r="AK180" s="520" t="str">
        <f t="shared" si="31"/>
        <v/>
      </c>
      <c r="AL180" s="520" t="str">
        <f t="shared" si="32"/>
        <v/>
      </c>
      <c r="AM180" s="524" t="str">
        <f>IFERROR(IF(F180="","",IF(AH180="Check Data ⚠","Check Data ⚠",VLOOKUP(AL180, 'G-3 Multipliers'!$P$2:$Q$6,2,FALSE))),"")</f>
        <v/>
      </c>
      <c r="AN180" s="197"/>
      <c r="AO180" s="540" t="str">
        <f>IF(AN180="","",IF(VLOOKUP(AN180,'G-3 Multipliers'!$S$3:$T$9,2,FALSE)=0,"Spatial Data Missing ⚠",VLOOKUP(AN180,'G-3 Multipliers'!$S$3:$T$9,2,FALSE)))</f>
        <v/>
      </c>
      <c r="AP180" s="513" t="str">
        <f t="shared" si="33"/>
        <v/>
      </c>
      <c r="AQ180" s="231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7" t="str">
        <f>'D-1 Off Site Habitat Baseline'!AL180</f>
        <v/>
      </c>
      <c r="F181" s="520" t="str">
        <f>IF(E181="","",IF(ISNA(VLOOKUP($E181,'D-1 Off Site Habitat Baseline'!$D$1:$O$258,4,FALSE)),"",(VLOOKUP($E181,'D-1 Off Site Habitat Baseline'!$D$1:$O$258,4,FALSE))))</f>
        <v/>
      </c>
      <c r="G181" s="520" t="str">
        <f>IF(E181="","",IF(ISNA(VLOOKUP($E181,'D-1 Off Site Habitat Baseline'!$D$1:$O$258,5,FALSE)),"",(VLOOKUP($E181,'D-1 Off Site Habitat Baseline'!$D$1:$O$258,5,FALSE))))</f>
        <v/>
      </c>
      <c r="H181" s="520" t="str">
        <f>IF(E181="","",IF(ISNA(VLOOKUP($E181,'D-1 Off Site Habitat Baseline'!$D$1:$O$258,6,FALSE)),"",(VLOOKUP($E181,'D-1 Off Site Habitat Baseline'!$D$1:$O$258,6,FALSE))))</f>
        <v/>
      </c>
      <c r="I181" s="520" t="str">
        <f>IF(E181="","",IF(ISNA(VLOOKUP($E181,'D-1 Off Site Habitat Baseline'!$D$1:$O$258,7,FALSE)),"",(VLOOKUP($E181,'D-1 Off Site Habitat Baseline'!$D$1:$O$258,7,FALSE))))</f>
        <v/>
      </c>
      <c r="J181" s="520" t="str">
        <f>IF(E181="","",IF(ISNA(VLOOKUP($E181,'D-1 Off Site Habitat Baseline'!$D$1:$O$258,8,FALSE)),"",(VLOOKUP($E181,'D-1 Off Site Habitat Baseline'!$D$1:$O$258,8,FALSE))))</f>
        <v/>
      </c>
      <c r="K181" s="520" t="str">
        <f>IF(E181="","",IF(ISNA(VLOOKUP($E181,'D-1 Off Site Habitat Baseline'!$D$1:$O$258,9,FALSE)),"",(VLOOKUP($E181,'D-1 Off Site Habitat Baseline'!$D$1:$O$258,9,FALSE))))</f>
        <v/>
      </c>
      <c r="L181" s="520" t="str">
        <f>IF(E181="","",IF(ISNA(VLOOKUP($E181,'D-1 Off Site Habitat Baseline'!$D$1:$O$258,11,FALSE)),"",(VLOOKUP($E181,'D-1 Off Site Habitat Baseline'!$D$1:$O$258,11,FALSE))))</f>
        <v/>
      </c>
      <c r="M181" s="520" t="str">
        <f>IF(E181="","",IF(ISNA(VLOOKUP($E181,'D-1 Off Site Habitat Baseline'!$D$1:$O$258,12,FALSE)),"",(VLOOKUP($E181,'D-1 Off Site Habitat Baseline'!$D$1:$O$258,12,FALSE))))</f>
        <v/>
      </c>
      <c r="N181" s="520" t="str">
        <f>IF(E181="","",IF(ISNA(VLOOKUP($E181,'D-1 Off Site Habitat Baseline'!$D$1:$X$258,14,FALSE)),"",(VLOOKUP($E181,'D-1 Off Site Habitat Baseline'!$D$1:$X$258,14,FALSE))))</f>
        <v/>
      </c>
      <c r="O181" s="524" t="str">
        <f>IF(E181="","",IF(ISNA(VLOOKUP($E181,'D-1 Off Site Habitat Baseline'!$D$1:$X$258,13,FALSE)),"",(VLOOKUP($E181,'D-1 Off Site Habitat Baseline'!$D$1:$X$258,13,FALSE))))</f>
        <v/>
      </c>
      <c r="P181" s="232" t="str">
        <f>IFERROR(INDEX('G-1 All Habitats'!$AG$3:$AG$15,MATCH(Q181,'G-1 All Habitats'!$AF$3:$AF$15,0)),"")</f>
        <v/>
      </c>
      <c r="Q181" s="228" t="str">
        <f t="shared" si="34"/>
        <v/>
      </c>
      <c r="R181" s="229" t="str">
        <f t="shared" si="35"/>
        <v/>
      </c>
      <c r="S181" s="233" t="str">
        <f>IFERROR(INDEX('G-1 All Habitats'!$B$3:$B$129,MATCH(R181,'G-1 All Habitats'!$A$3:$A$129,0)),"")</f>
        <v/>
      </c>
      <c r="T181" s="507" t="str">
        <f t="shared" si="27"/>
        <v/>
      </c>
      <c r="U181" s="524" t="str">
        <f t="shared" si="28"/>
        <v/>
      </c>
      <c r="V181" s="523" t="str">
        <f t="shared" si="25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203"/>
      <c r="Z181" s="524" t="str">
        <f>IFERROR(INDEX('G-8 Condition Look up'!$A$3:$H$130,MATCH(S181,'G-8 Condition Look up'!$A$3:$A$130,0),MATCH(Y181,'G-8 Condition Look up'!$A$3:$H$3,0)),"")</f>
        <v/>
      </c>
      <c r="AA181" s="145"/>
      <c r="AB181" s="54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7" t="str">
        <f t="shared" si="26"/>
        <v/>
      </c>
      <c r="AE181" s="203"/>
      <c r="AF181" s="203"/>
      <c r="AG181" s="520" t="str">
        <f t="shared" si="29"/>
        <v/>
      </c>
      <c r="AH181" s="544" t="str">
        <f t="shared" si="30"/>
        <v/>
      </c>
      <c r="AI181" s="525" t="str">
        <f>IF(AH181="Check Data ⚠","Check Data ⚠",IFERROR(VLOOKUP(AH181,'G-4 Temporal multipliers'!$A$4:$C$36,3,FALSE),""))</f>
        <v/>
      </c>
      <c r="AJ181" s="537" t="str">
        <f>IF(S181="","",VLOOKUP(S181,'G-3 Multipliers'!$A$2:$E$129,4,FALSE))</f>
        <v/>
      </c>
      <c r="AK181" s="520" t="str">
        <f t="shared" si="31"/>
        <v/>
      </c>
      <c r="AL181" s="520" t="str">
        <f t="shared" si="32"/>
        <v/>
      </c>
      <c r="AM181" s="524" t="str">
        <f>IFERROR(IF(F181="","",IF(AH181="Check Data ⚠","Check Data ⚠",VLOOKUP(AL181, 'G-3 Multipliers'!$P$2:$Q$6,2,FALSE))),"")</f>
        <v/>
      </c>
      <c r="AN181" s="197"/>
      <c r="AO181" s="540" t="str">
        <f>IF(AN181="","",IF(VLOOKUP(AN181,'G-3 Multipliers'!$S$3:$T$9,2,FALSE)=0,"Spatial Data Missing ⚠",VLOOKUP(AN181,'G-3 Multipliers'!$S$3:$T$9,2,FALSE)))</f>
        <v/>
      </c>
      <c r="AP181" s="513" t="str">
        <f t="shared" si="33"/>
        <v/>
      </c>
      <c r="AQ181" s="231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7" t="str">
        <f>'D-1 Off Site Habitat Baseline'!AL181</f>
        <v/>
      </c>
      <c r="F182" s="520" t="str">
        <f>IF(E182="","",IF(ISNA(VLOOKUP($E182,'D-1 Off Site Habitat Baseline'!$D$1:$O$258,4,FALSE)),"",(VLOOKUP($E182,'D-1 Off Site Habitat Baseline'!$D$1:$O$258,4,FALSE))))</f>
        <v/>
      </c>
      <c r="G182" s="520" t="str">
        <f>IF(E182="","",IF(ISNA(VLOOKUP($E182,'D-1 Off Site Habitat Baseline'!$D$1:$O$258,5,FALSE)),"",(VLOOKUP($E182,'D-1 Off Site Habitat Baseline'!$D$1:$O$258,5,FALSE))))</f>
        <v/>
      </c>
      <c r="H182" s="520" t="str">
        <f>IF(E182="","",IF(ISNA(VLOOKUP($E182,'D-1 Off Site Habitat Baseline'!$D$1:$O$258,6,FALSE)),"",(VLOOKUP($E182,'D-1 Off Site Habitat Baseline'!$D$1:$O$258,6,FALSE))))</f>
        <v/>
      </c>
      <c r="I182" s="520" t="str">
        <f>IF(E182="","",IF(ISNA(VLOOKUP($E182,'D-1 Off Site Habitat Baseline'!$D$1:$O$258,7,FALSE)),"",(VLOOKUP($E182,'D-1 Off Site Habitat Baseline'!$D$1:$O$258,7,FALSE))))</f>
        <v/>
      </c>
      <c r="J182" s="520" t="str">
        <f>IF(E182="","",IF(ISNA(VLOOKUP($E182,'D-1 Off Site Habitat Baseline'!$D$1:$O$258,8,FALSE)),"",(VLOOKUP($E182,'D-1 Off Site Habitat Baseline'!$D$1:$O$258,8,FALSE))))</f>
        <v/>
      </c>
      <c r="K182" s="520" t="str">
        <f>IF(E182="","",IF(ISNA(VLOOKUP($E182,'D-1 Off Site Habitat Baseline'!$D$1:$O$258,9,FALSE)),"",(VLOOKUP($E182,'D-1 Off Site Habitat Baseline'!$D$1:$O$258,9,FALSE))))</f>
        <v/>
      </c>
      <c r="L182" s="520" t="str">
        <f>IF(E182="","",IF(ISNA(VLOOKUP($E182,'D-1 Off Site Habitat Baseline'!$D$1:$O$258,11,FALSE)),"",(VLOOKUP($E182,'D-1 Off Site Habitat Baseline'!$D$1:$O$258,11,FALSE))))</f>
        <v/>
      </c>
      <c r="M182" s="520" t="str">
        <f>IF(E182="","",IF(ISNA(VLOOKUP($E182,'D-1 Off Site Habitat Baseline'!$D$1:$O$258,12,FALSE)),"",(VLOOKUP($E182,'D-1 Off Site Habitat Baseline'!$D$1:$O$258,12,FALSE))))</f>
        <v/>
      </c>
      <c r="N182" s="520" t="str">
        <f>IF(E182="","",IF(ISNA(VLOOKUP($E182,'D-1 Off Site Habitat Baseline'!$D$1:$X$258,14,FALSE)),"",(VLOOKUP($E182,'D-1 Off Site Habitat Baseline'!$D$1:$X$258,14,FALSE))))</f>
        <v/>
      </c>
      <c r="O182" s="524" t="str">
        <f>IF(E182="","",IF(ISNA(VLOOKUP($E182,'D-1 Off Site Habitat Baseline'!$D$1:$X$258,13,FALSE)),"",(VLOOKUP($E182,'D-1 Off Site Habitat Baseline'!$D$1:$X$258,13,FALSE))))</f>
        <v/>
      </c>
      <c r="P182" s="232" t="str">
        <f>IFERROR(INDEX('G-1 All Habitats'!$AG$3:$AG$15,MATCH(Q182,'G-1 All Habitats'!$AF$3:$AF$15,0)),"")</f>
        <v/>
      </c>
      <c r="Q182" s="228" t="str">
        <f t="shared" si="34"/>
        <v/>
      </c>
      <c r="R182" s="229" t="str">
        <f t="shared" si="35"/>
        <v/>
      </c>
      <c r="S182" s="233" t="str">
        <f>IFERROR(INDEX('G-1 All Habitats'!$B$3:$B$129,MATCH(R182,'G-1 All Habitats'!$A$3:$A$129,0)),"")</f>
        <v/>
      </c>
      <c r="T182" s="507" t="str">
        <f t="shared" si="27"/>
        <v/>
      </c>
      <c r="U182" s="524" t="str">
        <f t="shared" si="28"/>
        <v/>
      </c>
      <c r="V182" s="523" t="str">
        <f t="shared" si="25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203"/>
      <c r="Z182" s="524" t="str">
        <f>IFERROR(INDEX('G-8 Condition Look up'!$A$3:$H$130,MATCH(S182,'G-8 Condition Look up'!$A$3:$A$130,0),MATCH(Y182,'G-8 Condition Look up'!$A$3:$H$3,0)),"")</f>
        <v/>
      </c>
      <c r="AA182" s="145"/>
      <c r="AB182" s="54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7" t="str">
        <f t="shared" si="26"/>
        <v/>
      </c>
      <c r="AE182" s="203"/>
      <c r="AF182" s="203"/>
      <c r="AG182" s="520" t="str">
        <f t="shared" si="29"/>
        <v/>
      </c>
      <c r="AH182" s="544" t="str">
        <f t="shared" si="30"/>
        <v/>
      </c>
      <c r="AI182" s="525" t="str">
        <f>IF(AH182="Check Data ⚠","Check Data ⚠",IFERROR(VLOOKUP(AH182,'G-4 Temporal multipliers'!$A$4:$C$36,3,FALSE),""))</f>
        <v/>
      </c>
      <c r="AJ182" s="537" t="str">
        <f>IF(S182="","",VLOOKUP(S182,'G-3 Multipliers'!$A$2:$E$129,4,FALSE))</f>
        <v/>
      </c>
      <c r="AK182" s="520" t="str">
        <f t="shared" si="31"/>
        <v/>
      </c>
      <c r="AL182" s="520" t="str">
        <f t="shared" si="32"/>
        <v/>
      </c>
      <c r="AM182" s="524" t="str">
        <f>IFERROR(IF(F182="","",IF(AH182="Check Data ⚠","Check Data ⚠",VLOOKUP(AL182, 'G-3 Multipliers'!$P$2:$Q$6,2,FALSE))),"")</f>
        <v/>
      </c>
      <c r="AN182" s="197"/>
      <c r="AO182" s="540" t="str">
        <f>IF(AN182="","",IF(VLOOKUP(AN182,'G-3 Multipliers'!$S$3:$T$9,2,FALSE)=0,"Spatial Data Missing ⚠",VLOOKUP(AN182,'G-3 Multipliers'!$S$3:$T$9,2,FALSE)))</f>
        <v/>
      </c>
      <c r="AP182" s="513" t="str">
        <f t="shared" si="33"/>
        <v/>
      </c>
      <c r="AQ182" s="231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7" t="str">
        <f>'D-1 Off Site Habitat Baseline'!AL182</f>
        <v/>
      </c>
      <c r="F183" s="520" t="str">
        <f>IF(E183="","",IF(ISNA(VLOOKUP($E183,'D-1 Off Site Habitat Baseline'!$D$1:$O$258,4,FALSE)),"",(VLOOKUP($E183,'D-1 Off Site Habitat Baseline'!$D$1:$O$258,4,FALSE))))</f>
        <v/>
      </c>
      <c r="G183" s="520" t="str">
        <f>IF(E183="","",IF(ISNA(VLOOKUP($E183,'D-1 Off Site Habitat Baseline'!$D$1:$O$258,5,FALSE)),"",(VLOOKUP($E183,'D-1 Off Site Habitat Baseline'!$D$1:$O$258,5,FALSE))))</f>
        <v/>
      </c>
      <c r="H183" s="520" t="str">
        <f>IF(E183="","",IF(ISNA(VLOOKUP($E183,'D-1 Off Site Habitat Baseline'!$D$1:$O$258,6,FALSE)),"",(VLOOKUP($E183,'D-1 Off Site Habitat Baseline'!$D$1:$O$258,6,FALSE))))</f>
        <v/>
      </c>
      <c r="I183" s="520" t="str">
        <f>IF(E183="","",IF(ISNA(VLOOKUP($E183,'D-1 Off Site Habitat Baseline'!$D$1:$O$258,7,FALSE)),"",(VLOOKUP($E183,'D-1 Off Site Habitat Baseline'!$D$1:$O$258,7,FALSE))))</f>
        <v/>
      </c>
      <c r="J183" s="520" t="str">
        <f>IF(E183="","",IF(ISNA(VLOOKUP($E183,'D-1 Off Site Habitat Baseline'!$D$1:$O$258,8,FALSE)),"",(VLOOKUP($E183,'D-1 Off Site Habitat Baseline'!$D$1:$O$258,8,FALSE))))</f>
        <v/>
      </c>
      <c r="K183" s="520" t="str">
        <f>IF(E183="","",IF(ISNA(VLOOKUP($E183,'D-1 Off Site Habitat Baseline'!$D$1:$O$258,9,FALSE)),"",(VLOOKUP($E183,'D-1 Off Site Habitat Baseline'!$D$1:$O$258,9,FALSE))))</f>
        <v/>
      </c>
      <c r="L183" s="520" t="str">
        <f>IF(E183="","",IF(ISNA(VLOOKUP($E183,'D-1 Off Site Habitat Baseline'!$D$1:$O$258,11,FALSE)),"",(VLOOKUP($E183,'D-1 Off Site Habitat Baseline'!$D$1:$O$258,11,FALSE))))</f>
        <v/>
      </c>
      <c r="M183" s="520" t="str">
        <f>IF(E183="","",IF(ISNA(VLOOKUP($E183,'D-1 Off Site Habitat Baseline'!$D$1:$O$258,12,FALSE)),"",(VLOOKUP($E183,'D-1 Off Site Habitat Baseline'!$D$1:$O$258,12,FALSE))))</f>
        <v/>
      </c>
      <c r="N183" s="520" t="str">
        <f>IF(E183="","",IF(ISNA(VLOOKUP($E183,'D-1 Off Site Habitat Baseline'!$D$1:$X$258,14,FALSE)),"",(VLOOKUP($E183,'D-1 Off Site Habitat Baseline'!$D$1:$X$258,14,FALSE))))</f>
        <v/>
      </c>
      <c r="O183" s="524" t="str">
        <f>IF(E183="","",IF(ISNA(VLOOKUP($E183,'D-1 Off Site Habitat Baseline'!$D$1:$X$258,13,FALSE)),"",(VLOOKUP($E183,'D-1 Off Site Habitat Baseline'!$D$1:$X$258,13,FALSE))))</f>
        <v/>
      </c>
      <c r="P183" s="232" t="str">
        <f>IFERROR(INDEX('G-1 All Habitats'!$AG$3:$AG$15,MATCH(Q183,'G-1 All Habitats'!$AF$3:$AF$15,0)),"")</f>
        <v/>
      </c>
      <c r="Q183" s="228" t="str">
        <f t="shared" si="34"/>
        <v/>
      </c>
      <c r="R183" s="229" t="str">
        <f t="shared" si="35"/>
        <v/>
      </c>
      <c r="S183" s="233" t="str">
        <f>IFERROR(INDEX('G-1 All Habitats'!$B$3:$B$129,MATCH(R183,'G-1 All Habitats'!$A$3:$A$129,0)),"")</f>
        <v/>
      </c>
      <c r="T183" s="507" t="str">
        <f t="shared" si="27"/>
        <v/>
      </c>
      <c r="U183" s="524" t="str">
        <f t="shared" si="28"/>
        <v/>
      </c>
      <c r="V183" s="523" t="str">
        <f t="shared" si="25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203"/>
      <c r="Z183" s="524" t="str">
        <f>IFERROR(INDEX('G-8 Condition Look up'!$A$3:$H$130,MATCH(S183,'G-8 Condition Look up'!$A$3:$A$130,0),MATCH(Y183,'G-8 Condition Look up'!$A$3:$H$3,0)),"")</f>
        <v/>
      </c>
      <c r="AA183" s="145"/>
      <c r="AB183" s="54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7" t="str">
        <f t="shared" si="26"/>
        <v/>
      </c>
      <c r="AE183" s="203"/>
      <c r="AF183" s="203"/>
      <c r="AG183" s="520" t="str">
        <f t="shared" si="29"/>
        <v/>
      </c>
      <c r="AH183" s="544" t="str">
        <f t="shared" si="30"/>
        <v/>
      </c>
      <c r="AI183" s="525" t="str">
        <f>IF(AH183="Check Data ⚠","Check Data ⚠",IFERROR(VLOOKUP(AH183,'G-4 Temporal multipliers'!$A$4:$C$36,3,FALSE),""))</f>
        <v/>
      </c>
      <c r="AJ183" s="537" t="str">
        <f>IF(S183="","",VLOOKUP(S183,'G-3 Multipliers'!$A$2:$E$129,4,FALSE))</f>
        <v/>
      </c>
      <c r="AK183" s="520" t="str">
        <f t="shared" si="31"/>
        <v/>
      </c>
      <c r="AL183" s="520" t="str">
        <f t="shared" si="32"/>
        <v/>
      </c>
      <c r="AM183" s="524" t="str">
        <f>IFERROR(IF(F183="","",IF(AH183="Check Data ⚠","Check Data ⚠",VLOOKUP(AL183, 'G-3 Multipliers'!$P$2:$Q$6,2,FALSE))),"")</f>
        <v/>
      </c>
      <c r="AN183" s="197"/>
      <c r="AO183" s="540" t="str">
        <f>IF(AN183="","",IF(VLOOKUP(AN183,'G-3 Multipliers'!$S$3:$T$9,2,FALSE)=0,"Spatial Data Missing ⚠",VLOOKUP(AN183,'G-3 Multipliers'!$S$3:$T$9,2,FALSE)))</f>
        <v/>
      </c>
      <c r="AP183" s="513" t="str">
        <f t="shared" si="33"/>
        <v/>
      </c>
      <c r="AQ183" s="231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7" t="str">
        <f>'D-1 Off Site Habitat Baseline'!AL183</f>
        <v/>
      </c>
      <c r="F184" s="520" t="str">
        <f>IF(E184="","",IF(ISNA(VLOOKUP($E184,'D-1 Off Site Habitat Baseline'!$D$1:$O$258,4,FALSE)),"",(VLOOKUP($E184,'D-1 Off Site Habitat Baseline'!$D$1:$O$258,4,FALSE))))</f>
        <v/>
      </c>
      <c r="G184" s="520" t="str">
        <f>IF(E184="","",IF(ISNA(VLOOKUP($E184,'D-1 Off Site Habitat Baseline'!$D$1:$O$258,5,FALSE)),"",(VLOOKUP($E184,'D-1 Off Site Habitat Baseline'!$D$1:$O$258,5,FALSE))))</f>
        <v/>
      </c>
      <c r="H184" s="520" t="str">
        <f>IF(E184="","",IF(ISNA(VLOOKUP($E184,'D-1 Off Site Habitat Baseline'!$D$1:$O$258,6,FALSE)),"",(VLOOKUP($E184,'D-1 Off Site Habitat Baseline'!$D$1:$O$258,6,FALSE))))</f>
        <v/>
      </c>
      <c r="I184" s="520" t="str">
        <f>IF(E184="","",IF(ISNA(VLOOKUP($E184,'D-1 Off Site Habitat Baseline'!$D$1:$O$258,7,FALSE)),"",(VLOOKUP($E184,'D-1 Off Site Habitat Baseline'!$D$1:$O$258,7,FALSE))))</f>
        <v/>
      </c>
      <c r="J184" s="520" t="str">
        <f>IF(E184="","",IF(ISNA(VLOOKUP($E184,'D-1 Off Site Habitat Baseline'!$D$1:$O$258,8,FALSE)),"",(VLOOKUP($E184,'D-1 Off Site Habitat Baseline'!$D$1:$O$258,8,FALSE))))</f>
        <v/>
      </c>
      <c r="K184" s="520" t="str">
        <f>IF(E184="","",IF(ISNA(VLOOKUP($E184,'D-1 Off Site Habitat Baseline'!$D$1:$O$258,9,FALSE)),"",(VLOOKUP($E184,'D-1 Off Site Habitat Baseline'!$D$1:$O$258,9,FALSE))))</f>
        <v/>
      </c>
      <c r="L184" s="520" t="str">
        <f>IF(E184="","",IF(ISNA(VLOOKUP($E184,'D-1 Off Site Habitat Baseline'!$D$1:$O$258,11,FALSE)),"",(VLOOKUP($E184,'D-1 Off Site Habitat Baseline'!$D$1:$O$258,11,FALSE))))</f>
        <v/>
      </c>
      <c r="M184" s="520" t="str">
        <f>IF(E184="","",IF(ISNA(VLOOKUP($E184,'D-1 Off Site Habitat Baseline'!$D$1:$O$258,12,FALSE)),"",(VLOOKUP($E184,'D-1 Off Site Habitat Baseline'!$D$1:$O$258,12,FALSE))))</f>
        <v/>
      </c>
      <c r="N184" s="520" t="str">
        <f>IF(E184="","",IF(ISNA(VLOOKUP($E184,'D-1 Off Site Habitat Baseline'!$D$1:$X$258,14,FALSE)),"",(VLOOKUP($E184,'D-1 Off Site Habitat Baseline'!$D$1:$X$258,14,FALSE))))</f>
        <v/>
      </c>
      <c r="O184" s="524" t="str">
        <f>IF(E184="","",IF(ISNA(VLOOKUP($E184,'D-1 Off Site Habitat Baseline'!$D$1:$X$258,13,FALSE)),"",(VLOOKUP($E184,'D-1 Off Site Habitat Baseline'!$D$1:$X$258,13,FALSE))))</f>
        <v/>
      </c>
      <c r="P184" s="232" t="str">
        <f>IFERROR(INDEX('G-1 All Habitats'!$AG$3:$AG$15,MATCH(Q184,'G-1 All Habitats'!$AF$3:$AF$15,0)),"")</f>
        <v/>
      </c>
      <c r="Q184" s="228" t="str">
        <f t="shared" si="34"/>
        <v/>
      </c>
      <c r="R184" s="229" t="str">
        <f t="shared" si="35"/>
        <v/>
      </c>
      <c r="S184" s="233" t="str">
        <f>IFERROR(INDEX('G-1 All Habitats'!$B$3:$B$129,MATCH(R184,'G-1 All Habitats'!$A$3:$A$129,0)),"")</f>
        <v/>
      </c>
      <c r="T184" s="507" t="str">
        <f t="shared" si="27"/>
        <v/>
      </c>
      <c r="U184" s="524" t="str">
        <f t="shared" si="28"/>
        <v/>
      </c>
      <c r="V184" s="523" t="str">
        <f t="shared" si="25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203"/>
      <c r="Z184" s="524" t="str">
        <f>IFERROR(INDEX('G-8 Condition Look up'!$A$3:$H$130,MATCH(S184,'G-8 Condition Look up'!$A$3:$A$130,0),MATCH(Y184,'G-8 Condition Look up'!$A$3:$H$3,0)),"")</f>
        <v/>
      </c>
      <c r="AA184" s="145"/>
      <c r="AB184" s="54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7" t="str">
        <f t="shared" si="26"/>
        <v/>
      </c>
      <c r="AE184" s="203"/>
      <c r="AF184" s="203"/>
      <c r="AG184" s="520" t="str">
        <f t="shared" si="29"/>
        <v/>
      </c>
      <c r="AH184" s="544" t="str">
        <f t="shared" si="30"/>
        <v/>
      </c>
      <c r="AI184" s="525" t="str">
        <f>IF(AH184="Check Data ⚠","Check Data ⚠",IFERROR(VLOOKUP(AH184,'G-4 Temporal multipliers'!$A$4:$C$36,3,FALSE),""))</f>
        <v/>
      </c>
      <c r="AJ184" s="537" t="str">
        <f>IF(S184="","",VLOOKUP(S184,'G-3 Multipliers'!$A$2:$E$129,4,FALSE))</f>
        <v/>
      </c>
      <c r="AK184" s="520" t="str">
        <f t="shared" si="31"/>
        <v/>
      </c>
      <c r="AL184" s="520" t="str">
        <f t="shared" si="32"/>
        <v/>
      </c>
      <c r="AM184" s="524" t="str">
        <f>IFERROR(IF(F184="","",IF(AH184="Check Data ⚠","Check Data ⚠",VLOOKUP(AL184, 'G-3 Multipliers'!$P$2:$Q$6,2,FALSE))),"")</f>
        <v/>
      </c>
      <c r="AN184" s="197"/>
      <c r="AO184" s="540" t="str">
        <f>IF(AN184="","",IF(VLOOKUP(AN184,'G-3 Multipliers'!$S$3:$T$9,2,FALSE)=0,"Spatial Data Missing ⚠",VLOOKUP(AN184,'G-3 Multipliers'!$S$3:$T$9,2,FALSE)))</f>
        <v/>
      </c>
      <c r="AP184" s="513" t="str">
        <f t="shared" si="33"/>
        <v/>
      </c>
      <c r="AQ184" s="231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7" t="str">
        <f>'D-1 Off Site Habitat Baseline'!AL184</f>
        <v/>
      </c>
      <c r="F185" s="520" t="str">
        <f>IF(E185="","",IF(ISNA(VLOOKUP($E185,'D-1 Off Site Habitat Baseline'!$D$1:$O$258,4,FALSE)),"",(VLOOKUP($E185,'D-1 Off Site Habitat Baseline'!$D$1:$O$258,4,FALSE))))</f>
        <v/>
      </c>
      <c r="G185" s="520" t="str">
        <f>IF(E185="","",IF(ISNA(VLOOKUP($E185,'D-1 Off Site Habitat Baseline'!$D$1:$O$258,5,FALSE)),"",(VLOOKUP($E185,'D-1 Off Site Habitat Baseline'!$D$1:$O$258,5,FALSE))))</f>
        <v/>
      </c>
      <c r="H185" s="520" t="str">
        <f>IF(E185="","",IF(ISNA(VLOOKUP($E185,'D-1 Off Site Habitat Baseline'!$D$1:$O$258,6,FALSE)),"",(VLOOKUP($E185,'D-1 Off Site Habitat Baseline'!$D$1:$O$258,6,FALSE))))</f>
        <v/>
      </c>
      <c r="I185" s="520" t="str">
        <f>IF(E185="","",IF(ISNA(VLOOKUP($E185,'D-1 Off Site Habitat Baseline'!$D$1:$O$258,7,FALSE)),"",(VLOOKUP($E185,'D-1 Off Site Habitat Baseline'!$D$1:$O$258,7,FALSE))))</f>
        <v/>
      </c>
      <c r="J185" s="520" t="str">
        <f>IF(E185="","",IF(ISNA(VLOOKUP($E185,'D-1 Off Site Habitat Baseline'!$D$1:$O$258,8,FALSE)),"",(VLOOKUP($E185,'D-1 Off Site Habitat Baseline'!$D$1:$O$258,8,FALSE))))</f>
        <v/>
      </c>
      <c r="K185" s="520" t="str">
        <f>IF(E185="","",IF(ISNA(VLOOKUP($E185,'D-1 Off Site Habitat Baseline'!$D$1:$O$258,9,FALSE)),"",(VLOOKUP($E185,'D-1 Off Site Habitat Baseline'!$D$1:$O$258,9,FALSE))))</f>
        <v/>
      </c>
      <c r="L185" s="520" t="str">
        <f>IF(E185="","",IF(ISNA(VLOOKUP($E185,'D-1 Off Site Habitat Baseline'!$D$1:$O$258,11,FALSE)),"",(VLOOKUP($E185,'D-1 Off Site Habitat Baseline'!$D$1:$O$258,11,FALSE))))</f>
        <v/>
      </c>
      <c r="M185" s="520" t="str">
        <f>IF(E185="","",IF(ISNA(VLOOKUP($E185,'D-1 Off Site Habitat Baseline'!$D$1:$O$258,12,FALSE)),"",(VLOOKUP($E185,'D-1 Off Site Habitat Baseline'!$D$1:$O$258,12,FALSE))))</f>
        <v/>
      </c>
      <c r="N185" s="520" t="str">
        <f>IF(E185="","",IF(ISNA(VLOOKUP($E185,'D-1 Off Site Habitat Baseline'!$D$1:$X$258,14,FALSE)),"",(VLOOKUP($E185,'D-1 Off Site Habitat Baseline'!$D$1:$X$258,14,FALSE))))</f>
        <v/>
      </c>
      <c r="O185" s="524" t="str">
        <f>IF(E185="","",IF(ISNA(VLOOKUP($E185,'D-1 Off Site Habitat Baseline'!$D$1:$X$258,13,FALSE)),"",(VLOOKUP($E185,'D-1 Off Site Habitat Baseline'!$D$1:$X$258,13,FALSE))))</f>
        <v/>
      </c>
      <c r="P185" s="232" t="str">
        <f>IFERROR(INDEX('G-1 All Habitats'!$AG$3:$AG$15,MATCH(Q185,'G-1 All Habitats'!$AF$3:$AF$15,0)),"")</f>
        <v/>
      </c>
      <c r="Q185" s="228" t="str">
        <f t="shared" si="34"/>
        <v/>
      </c>
      <c r="R185" s="229" t="str">
        <f t="shared" si="35"/>
        <v/>
      </c>
      <c r="S185" s="233" t="str">
        <f>IFERROR(INDEX('G-1 All Habitats'!$B$3:$B$129,MATCH(R185,'G-1 All Habitats'!$A$3:$A$129,0)),"")</f>
        <v/>
      </c>
      <c r="T185" s="507" t="str">
        <f t="shared" si="27"/>
        <v/>
      </c>
      <c r="U185" s="524" t="str">
        <f t="shared" si="28"/>
        <v/>
      </c>
      <c r="V185" s="523" t="str">
        <f t="shared" si="25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203"/>
      <c r="Z185" s="524" t="str">
        <f>IFERROR(INDEX('G-8 Condition Look up'!$A$3:$H$130,MATCH(S185,'G-8 Condition Look up'!$A$3:$A$130,0),MATCH(Y185,'G-8 Condition Look up'!$A$3:$H$3,0)),"")</f>
        <v/>
      </c>
      <c r="AA185" s="145"/>
      <c r="AB185" s="54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7" t="str">
        <f t="shared" si="26"/>
        <v/>
      </c>
      <c r="AE185" s="203"/>
      <c r="AF185" s="203"/>
      <c r="AG185" s="520" t="str">
        <f t="shared" si="29"/>
        <v/>
      </c>
      <c r="AH185" s="544" t="str">
        <f t="shared" si="30"/>
        <v/>
      </c>
      <c r="AI185" s="525" t="str">
        <f>IF(AH185="Check Data ⚠","Check Data ⚠",IFERROR(VLOOKUP(AH185,'G-4 Temporal multipliers'!$A$4:$C$36,3,FALSE),""))</f>
        <v/>
      </c>
      <c r="AJ185" s="537" t="str">
        <f>IF(S185="","",VLOOKUP(S185,'G-3 Multipliers'!$A$2:$E$129,4,FALSE))</f>
        <v/>
      </c>
      <c r="AK185" s="520" t="str">
        <f t="shared" si="31"/>
        <v/>
      </c>
      <c r="AL185" s="520" t="str">
        <f t="shared" si="32"/>
        <v/>
      </c>
      <c r="AM185" s="524" t="str">
        <f>IFERROR(IF(F185="","",IF(AH185="Check Data ⚠","Check Data ⚠",VLOOKUP(AL185, 'G-3 Multipliers'!$P$2:$Q$6,2,FALSE))),"")</f>
        <v/>
      </c>
      <c r="AN185" s="197"/>
      <c r="AO185" s="540" t="str">
        <f>IF(AN185="","",IF(VLOOKUP(AN185,'G-3 Multipliers'!$S$3:$T$9,2,FALSE)=0,"Spatial Data Missing ⚠",VLOOKUP(AN185,'G-3 Multipliers'!$S$3:$T$9,2,FALSE)))</f>
        <v/>
      </c>
      <c r="AP185" s="513" t="str">
        <f t="shared" si="33"/>
        <v/>
      </c>
      <c r="AQ185" s="231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7" t="str">
        <f>'D-1 Off Site Habitat Baseline'!AL185</f>
        <v/>
      </c>
      <c r="F186" s="520" t="str">
        <f>IF(E186="","",IF(ISNA(VLOOKUP($E186,'D-1 Off Site Habitat Baseline'!$D$1:$O$258,4,FALSE)),"",(VLOOKUP($E186,'D-1 Off Site Habitat Baseline'!$D$1:$O$258,4,FALSE))))</f>
        <v/>
      </c>
      <c r="G186" s="520" t="str">
        <f>IF(E186="","",IF(ISNA(VLOOKUP($E186,'D-1 Off Site Habitat Baseline'!$D$1:$O$258,5,FALSE)),"",(VLOOKUP($E186,'D-1 Off Site Habitat Baseline'!$D$1:$O$258,5,FALSE))))</f>
        <v/>
      </c>
      <c r="H186" s="520" t="str">
        <f>IF(E186="","",IF(ISNA(VLOOKUP($E186,'D-1 Off Site Habitat Baseline'!$D$1:$O$258,6,FALSE)),"",(VLOOKUP($E186,'D-1 Off Site Habitat Baseline'!$D$1:$O$258,6,FALSE))))</f>
        <v/>
      </c>
      <c r="I186" s="520" t="str">
        <f>IF(E186="","",IF(ISNA(VLOOKUP($E186,'D-1 Off Site Habitat Baseline'!$D$1:$O$258,7,FALSE)),"",(VLOOKUP($E186,'D-1 Off Site Habitat Baseline'!$D$1:$O$258,7,FALSE))))</f>
        <v/>
      </c>
      <c r="J186" s="520" t="str">
        <f>IF(E186="","",IF(ISNA(VLOOKUP($E186,'D-1 Off Site Habitat Baseline'!$D$1:$O$258,8,FALSE)),"",(VLOOKUP($E186,'D-1 Off Site Habitat Baseline'!$D$1:$O$258,8,FALSE))))</f>
        <v/>
      </c>
      <c r="K186" s="520" t="str">
        <f>IF(E186="","",IF(ISNA(VLOOKUP($E186,'D-1 Off Site Habitat Baseline'!$D$1:$O$258,9,FALSE)),"",(VLOOKUP($E186,'D-1 Off Site Habitat Baseline'!$D$1:$O$258,9,FALSE))))</f>
        <v/>
      </c>
      <c r="L186" s="520" t="str">
        <f>IF(E186="","",IF(ISNA(VLOOKUP($E186,'D-1 Off Site Habitat Baseline'!$D$1:$O$258,11,FALSE)),"",(VLOOKUP($E186,'D-1 Off Site Habitat Baseline'!$D$1:$O$258,11,FALSE))))</f>
        <v/>
      </c>
      <c r="M186" s="520" t="str">
        <f>IF(E186="","",IF(ISNA(VLOOKUP($E186,'D-1 Off Site Habitat Baseline'!$D$1:$O$258,12,FALSE)),"",(VLOOKUP($E186,'D-1 Off Site Habitat Baseline'!$D$1:$O$258,12,FALSE))))</f>
        <v/>
      </c>
      <c r="N186" s="520" t="str">
        <f>IF(E186="","",IF(ISNA(VLOOKUP($E186,'D-1 Off Site Habitat Baseline'!$D$1:$X$258,14,FALSE)),"",(VLOOKUP($E186,'D-1 Off Site Habitat Baseline'!$D$1:$X$258,14,FALSE))))</f>
        <v/>
      </c>
      <c r="O186" s="524" t="str">
        <f>IF(E186="","",IF(ISNA(VLOOKUP($E186,'D-1 Off Site Habitat Baseline'!$D$1:$X$258,13,FALSE)),"",(VLOOKUP($E186,'D-1 Off Site Habitat Baseline'!$D$1:$X$258,13,FALSE))))</f>
        <v/>
      </c>
      <c r="P186" s="232" t="str">
        <f>IFERROR(INDEX('G-1 All Habitats'!$AG$3:$AG$15,MATCH(Q186,'G-1 All Habitats'!$AF$3:$AF$15,0)),"")</f>
        <v/>
      </c>
      <c r="Q186" s="228" t="str">
        <f t="shared" si="34"/>
        <v/>
      </c>
      <c r="R186" s="229" t="str">
        <f t="shared" si="35"/>
        <v/>
      </c>
      <c r="S186" s="233" t="str">
        <f>IFERROR(INDEX('G-1 All Habitats'!$B$3:$B$129,MATCH(R186,'G-1 All Habitats'!$A$3:$A$129,0)),"")</f>
        <v/>
      </c>
      <c r="T186" s="507" t="str">
        <f t="shared" si="27"/>
        <v/>
      </c>
      <c r="U186" s="524" t="str">
        <f t="shared" si="28"/>
        <v/>
      </c>
      <c r="V186" s="523" t="str">
        <f t="shared" si="25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203"/>
      <c r="Z186" s="524" t="str">
        <f>IFERROR(INDEX('G-8 Condition Look up'!$A$3:$H$130,MATCH(S186,'G-8 Condition Look up'!$A$3:$A$130,0),MATCH(Y186,'G-8 Condition Look up'!$A$3:$H$3,0)),"")</f>
        <v/>
      </c>
      <c r="AA186" s="145"/>
      <c r="AB186" s="54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7" t="str">
        <f t="shared" si="26"/>
        <v/>
      </c>
      <c r="AE186" s="203"/>
      <c r="AF186" s="203"/>
      <c r="AG186" s="520" t="str">
        <f t="shared" si="29"/>
        <v/>
      </c>
      <c r="AH186" s="544" t="str">
        <f t="shared" si="30"/>
        <v/>
      </c>
      <c r="AI186" s="525" t="str">
        <f>IF(AH186="Check Data ⚠","Check Data ⚠",IFERROR(VLOOKUP(AH186,'G-4 Temporal multipliers'!$A$4:$C$36,3,FALSE),""))</f>
        <v/>
      </c>
      <c r="AJ186" s="537" t="str">
        <f>IF(S186="","",VLOOKUP(S186,'G-3 Multipliers'!$A$2:$E$129,4,FALSE))</f>
        <v/>
      </c>
      <c r="AK186" s="520" t="str">
        <f t="shared" si="31"/>
        <v/>
      </c>
      <c r="AL186" s="520" t="str">
        <f t="shared" si="32"/>
        <v/>
      </c>
      <c r="AM186" s="524" t="str">
        <f>IFERROR(IF(F186="","",IF(AH186="Check Data ⚠","Check Data ⚠",VLOOKUP(AL186, 'G-3 Multipliers'!$P$2:$Q$6,2,FALSE))),"")</f>
        <v/>
      </c>
      <c r="AN186" s="197"/>
      <c r="AO186" s="540" t="str">
        <f>IF(AN186="","",IF(VLOOKUP(AN186,'G-3 Multipliers'!$S$3:$T$9,2,FALSE)=0,"Spatial Data Missing ⚠",VLOOKUP(AN186,'G-3 Multipliers'!$S$3:$T$9,2,FALSE)))</f>
        <v/>
      </c>
      <c r="AP186" s="513" t="str">
        <f t="shared" si="33"/>
        <v/>
      </c>
      <c r="AQ186" s="231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7" t="str">
        <f>'D-1 Off Site Habitat Baseline'!AL186</f>
        <v/>
      </c>
      <c r="F187" s="520" t="str">
        <f>IF(E187="","",IF(ISNA(VLOOKUP($E187,'D-1 Off Site Habitat Baseline'!$D$1:$O$258,4,FALSE)),"",(VLOOKUP($E187,'D-1 Off Site Habitat Baseline'!$D$1:$O$258,4,FALSE))))</f>
        <v/>
      </c>
      <c r="G187" s="520" t="str">
        <f>IF(E187="","",IF(ISNA(VLOOKUP($E187,'D-1 Off Site Habitat Baseline'!$D$1:$O$258,5,FALSE)),"",(VLOOKUP($E187,'D-1 Off Site Habitat Baseline'!$D$1:$O$258,5,FALSE))))</f>
        <v/>
      </c>
      <c r="H187" s="520" t="str">
        <f>IF(E187="","",IF(ISNA(VLOOKUP($E187,'D-1 Off Site Habitat Baseline'!$D$1:$O$258,6,FALSE)),"",(VLOOKUP($E187,'D-1 Off Site Habitat Baseline'!$D$1:$O$258,6,FALSE))))</f>
        <v/>
      </c>
      <c r="I187" s="520" t="str">
        <f>IF(E187="","",IF(ISNA(VLOOKUP($E187,'D-1 Off Site Habitat Baseline'!$D$1:$O$258,7,FALSE)),"",(VLOOKUP($E187,'D-1 Off Site Habitat Baseline'!$D$1:$O$258,7,FALSE))))</f>
        <v/>
      </c>
      <c r="J187" s="520" t="str">
        <f>IF(E187="","",IF(ISNA(VLOOKUP($E187,'D-1 Off Site Habitat Baseline'!$D$1:$O$258,8,FALSE)),"",(VLOOKUP($E187,'D-1 Off Site Habitat Baseline'!$D$1:$O$258,8,FALSE))))</f>
        <v/>
      </c>
      <c r="K187" s="520" t="str">
        <f>IF(E187="","",IF(ISNA(VLOOKUP($E187,'D-1 Off Site Habitat Baseline'!$D$1:$O$258,9,FALSE)),"",(VLOOKUP($E187,'D-1 Off Site Habitat Baseline'!$D$1:$O$258,9,FALSE))))</f>
        <v/>
      </c>
      <c r="L187" s="520" t="str">
        <f>IF(E187="","",IF(ISNA(VLOOKUP($E187,'D-1 Off Site Habitat Baseline'!$D$1:$O$258,11,FALSE)),"",(VLOOKUP($E187,'D-1 Off Site Habitat Baseline'!$D$1:$O$258,11,FALSE))))</f>
        <v/>
      </c>
      <c r="M187" s="520" t="str">
        <f>IF(E187="","",IF(ISNA(VLOOKUP($E187,'D-1 Off Site Habitat Baseline'!$D$1:$O$258,12,FALSE)),"",(VLOOKUP($E187,'D-1 Off Site Habitat Baseline'!$D$1:$O$258,12,FALSE))))</f>
        <v/>
      </c>
      <c r="N187" s="520" t="str">
        <f>IF(E187="","",IF(ISNA(VLOOKUP($E187,'D-1 Off Site Habitat Baseline'!$D$1:$X$258,14,FALSE)),"",(VLOOKUP($E187,'D-1 Off Site Habitat Baseline'!$D$1:$X$258,14,FALSE))))</f>
        <v/>
      </c>
      <c r="O187" s="524" t="str">
        <f>IF(E187="","",IF(ISNA(VLOOKUP($E187,'D-1 Off Site Habitat Baseline'!$D$1:$X$258,13,FALSE)),"",(VLOOKUP($E187,'D-1 Off Site Habitat Baseline'!$D$1:$X$258,13,FALSE))))</f>
        <v/>
      </c>
      <c r="P187" s="232" t="str">
        <f>IFERROR(INDEX('G-1 All Habitats'!$AG$3:$AG$15,MATCH(Q187,'G-1 All Habitats'!$AF$3:$AF$15,0)),"")</f>
        <v/>
      </c>
      <c r="Q187" s="228" t="str">
        <f t="shared" si="34"/>
        <v/>
      </c>
      <c r="R187" s="229" t="str">
        <f t="shared" si="35"/>
        <v/>
      </c>
      <c r="S187" s="233" t="str">
        <f>IFERROR(INDEX('G-1 All Habitats'!$B$3:$B$129,MATCH(R187,'G-1 All Habitats'!$A$3:$A$129,0)),"")</f>
        <v/>
      </c>
      <c r="T187" s="507" t="str">
        <f t="shared" si="27"/>
        <v/>
      </c>
      <c r="U187" s="524" t="str">
        <f t="shared" si="28"/>
        <v/>
      </c>
      <c r="V187" s="523" t="str">
        <f t="shared" si="25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203"/>
      <c r="Z187" s="524" t="str">
        <f>IFERROR(INDEX('G-8 Condition Look up'!$A$3:$H$130,MATCH(S187,'G-8 Condition Look up'!$A$3:$A$130,0),MATCH(Y187,'G-8 Condition Look up'!$A$3:$H$3,0)),"")</f>
        <v/>
      </c>
      <c r="AA187" s="145"/>
      <c r="AB187" s="54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7" t="str">
        <f t="shared" si="26"/>
        <v/>
      </c>
      <c r="AE187" s="203"/>
      <c r="AF187" s="203"/>
      <c r="AG187" s="520" t="str">
        <f t="shared" si="29"/>
        <v/>
      </c>
      <c r="AH187" s="544" t="str">
        <f t="shared" si="30"/>
        <v/>
      </c>
      <c r="AI187" s="525" t="str">
        <f>IF(AH187="Check Data ⚠","Check Data ⚠",IFERROR(VLOOKUP(AH187,'G-4 Temporal multipliers'!$A$4:$C$36,3,FALSE),""))</f>
        <v/>
      </c>
      <c r="AJ187" s="537" t="str">
        <f>IF(S187="","",VLOOKUP(S187,'G-3 Multipliers'!$A$2:$E$129,4,FALSE))</f>
        <v/>
      </c>
      <c r="AK187" s="520" t="str">
        <f t="shared" si="31"/>
        <v/>
      </c>
      <c r="AL187" s="520" t="str">
        <f t="shared" si="32"/>
        <v/>
      </c>
      <c r="AM187" s="524" t="str">
        <f>IFERROR(IF(F187="","",IF(AH187="Check Data ⚠","Check Data ⚠",VLOOKUP(AL187, 'G-3 Multipliers'!$P$2:$Q$6,2,FALSE))),"")</f>
        <v/>
      </c>
      <c r="AN187" s="197"/>
      <c r="AO187" s="540" t="str">
        <f>IF(AN187="","",IF(VLOOKUP(AN187,'G-3 Multipliers'!$S$3:$T$9,2,FALSE)=0,"Spatial Data Missing ⚠",VLOOKUP(AN187,'G-3 Multipliers'!$S$3:$T$9,2,FALSE)))</f>
        <v/>
      </c>
      <c r="AP187" s="513" t="str">
        <f t="shared" si="33"/>
        <v/>
      </c>
      <c r="AQ187" s="231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7" t="str">
        <f>'D-1 Off Site Habitat Baseline'!AL187</f>
        <v/>
      </c>
      <c r="F188" s="520" t="str">
        <f>IF(E188="","",IF(ISNA(VLOOKUP($E188,'D-1 Off Site Habitat Baseline'!$D$1:$O$258,4,FALSE)),"",(VLOOKUP($E188,'D-1 Off Site Habitat Baseline'!$D$1:$O$258,4,FALSE))))</f>
        <v/>
      </c>
      <c r="G188" s="520" t="str">
        <f>IF(E188="","",IF(ISNA(VLOOKUP($E188,'D-1 Off Site Habitat Baseline'!$D$1:$O$258,5,FALSE)),"",(VLOOKUP($E188,'D-1 Off Site Habitat Baseline'!$D$1:$O$258,5,FALSE))))</f>
        <v/>
      </c>
      <c r="H188" s="520" t="str">
        <f>IF(E188="","",IF(ISNA(VLOOKUP($E188,'D-1 Off Site Habitat Baseline'!$D$1:$O$258,6,FALSE)),"",(VLOOKUP($E188,'D-1 Off Site Habitat Baseline'!$D$1:$O$258,6,FALSE))))</f>
        <v/>
      </c>
      <c r="I188" s="520" t="str">
        <f>IF(E188="","",IF(ISNA(VLOOKUP($E188,'D-1 Off Site Habitat Baseline'!$D$1:$O$258,7,FALSE)),"",(VLOOKUP($E188,'D-1 Off Site Habitat Baseline'!$D$1:$O$258,7,FALSE))))</f>
        <v/>
      </c>
      <c r="J188" s="520" t="str">
        <f>IF(E188="","",IF(ISNA(VLOOKUP($E188,'D-1 Off Site Habitat Baseline'!$D$1:$O$258,8,FALSE)),"",(VLOOKUP($E188,'D-1 Off Site Habitat Baseline'!$D$1:$O$258,8,FALSE))))</f>
        <v/>
      </c>
      <c r="K188" s="520" t="str">
        <f>IF(E188="","",IF(ISNA(VLOOKUP($E188,'D-1 Off Site Habitat Baseline'!$D$1:$O$258,9,FALSE)),"",(VLOOKUP($E188,'D-1 Off Site Habitat Baseline'!$D$1:$O$258,9,FALSE))))</f>
        <v/>
      </c>
      <c r="L188" s="520" t="str">
        <f>IF(E188="","",IF(ISNA(VLOOKUP($E188,'D-1 Off Site Habitat Baseline'!$D$1:$O$258,11,FALSE)),"",(VLOOKUP($E188,'D-1 Off Site Habitat Baseline'!$D$1:$O$258,11,FALSE))))</f>
        <v/>
      </c>
      <c r="M188" s="520" t="str">
        <f>IF(E188="","",IF(ISNA(VLOOKUP($E188,'D-1 Off Site Habitat Baseline'!$D$1:$O$258,12,FALSE)),"",(VLOOKUP($E188,'D-1 Off Site Habitat Baseline'!$D$1:$O$258,12,FALSE))))</f>
        <v/>
      </c>
      <c r="N188" s="520" t="str">
        <f>IF(E188="","",IF(ISNA(VLOOKUP($E188,'D-1 Off Site Habitat Baseline'!$D$1:$X$258,14,FALSE)),"",(VLOOKUP($E188,'D-1 Off Site Habitat Baseline'!$D$1:$X$258,14,FALSE))))</f>
        <v/>
      </c>
      <c r="O188" s="524" t="str">
        <f>IF(E188="","",IF(ISNA(VLOOKUP($E188,'D-1 Off Site Habitat Baseline'!$D$1:$X$258,13,FALSE)),"",(VLOOKUP($E188,'D-1 Off Site Habitat Baseline'!$D$1:$X$258,13,FALSE))))</f>
        <v/>
      </c>
      <c r="P188" s="232" t="str">
        <f>IFERROR(INDEX('G-1 All Habitats'!$AG$3:$AG$15,MATCH(Q188,'G-1 All Habitats'!$AF$3:$AF$15,0)),"")</f>
        <v/>
      </c>
      <c r="Q188" s="228" t="str">
        <f t="shared" si="34"/>
        <v/>
      </c>
      <c r="R188" s="229" t="str">
        <f t="shared" si="35"/>
        <v/>
      </c>
      <c r="S188" s="233" t="str">
        <f>IFERROR(INDEX('G-1 All Habitats'!$B$3:$B$129,MATCH(R188,'G-1 All Habitats'!$A$3:$A$129,0)),"")</f>
        <v/>
      </c>
      <c r="T188" s="507" t="str">
        <f t="shared" si="27"/>
        <v/>
      </c>
      <c r="U188" s="524" t="str">
        <f t="shared" si="28"/>
        <v/>
      </c>
      <c r="V188" s="523" t="str">
        <f t="shared" si="25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203"/>
      <c r="Z188" s="524" t="str">
        <f>IFERROR(INDEX('G-8 Condition Look up'!$A$3:$H$130,MATCH(S188,'G-8 Condition Look up'!$A$3:$A$130,0),MATCH(Y188,'G-8 Condition Look up'!$A$3:$H$3,0)),"")</f>
        <v/>
      </c>
      <c r="AA188" s="145"/>
      <c r="AB188" s="54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7" t="str">
        <f t="shared" si="26"/>
        <v/>
      </c>
      <c r="AE188" s="203"/>
      <c r="AF188" s="203"/>
      <c r="AG188" s="520" t="str">
        <f t="shared" si="29"/>
        <v/>
      </c>
      <c r="AH188" s="544" t="str">
        <f t="shared" si="30"/>
        <v/>
      </c>
      <c r="AI188" s="525" t="str">
        <f>IF(AH188="Check Data ⚠","Check Data ⚠",IFERROR(VLOOKUP(AH188,'G-4 Temporal multipliers'!$A$4:$C$36,3,FALSE),""))</f>
        <v/>
      </c>
      <c r="AJ188" s="537" t="str">
        <f>IF(S188="","",VLOOKUP(S188,'G-3 Multipliers'!$A$2:$E$129,4,FALSE))</f>
        <v/>
      </c>
      <c r="AK188" s="520" t="str">
        <f t="shared" si="31"/>
        <v/>
      </c>
      <c r="AL188" s="520" t="str">
        <f t="shared" si="32"/>
        <v/>
      </c>
      <c r="AM188" s="524" t="str">
        <f>IFERROR(IF(F188="","",IF(AH188="Check Data ⚠","Check Data ⚠",VLOOKUP(AL188, 'G-3 Multipliers'!$P$2:$Q$6,2,FALSE))),"")</f>
        <v/>
      </c>
      <c r="AN188" s="197"/>
      <c r="AO188" s="540" t="str">
        <f>IF(AN188="","",IF(VLOOKUP(AN188,'G-3 Multipliers'!$S$3:$T$9,2,FALSE)=0,"Spatial Data Missing ⚠",VLOOKUP(AN188,'G-3 Multipliers'!$S$3:$T$9,2,FALSE)))</f>
        <v/>
      </c>
      <c r="AP188" s="513" t="str">
        <f t="shared" si="33"/>
        <v/>
      </c>
      <c r="AQ188" s="231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7" t="str">
        <f>'D-1 Off Site Habitat Baseline'!AL188</f>
        <v/>
      </c>
      <c r="F189" s="520" t="str">
        <f>IF(E189="","",IF(ISNA(VLOOKUP($E189,'D-1 Off Site Habitat Baseline'!$D$1:$O$258,4,FALSE)),"",(VLOOKUP($E189,'D-1 Off Site Habitat Baseline'!$D$1:$O$258,4,FALSE))))</f>
        <v/>
      </c>
      <c r="G189" s="520" t="str">
        <f>IF(E189="","",IF(ISNA(VLOOKUP($E189,'D-1 Off Site Habitat Baseline'!$D$1:$O$258,5,FALSE)),"",(VLOOKUP($E189,'D-1 Off Site Habitat Baseline'!$D$1:$O$258,5,FALSE))))</f>
        <v/>
      </c>
      <c r="H189" s="520" t="str">
        <f>IF(E189="","",IF(ISNA(VLOOKUP($E189,'D-1 Off Site Habitat Baseline'!$D$1:$O$258,6,FALSE)),"",(VLOOKUP($E189,'D-1 Off Site Habitat Baseline'!$D$1:$O$258,6,FALSE))))</f>
        <v/>
      </c>
      <c r="I189" s="520" t="str">
        <f>IF(E189="","",IF(ISNA(VLOOKUP($E189,'D-1 Off Site Habitat Baseline'!$D$1:$O$258,7,FALSE)),"",(VLOOKUP($E189,'D-1 Off Site Habitat Baseline'!$D$1:$O$258,7,FALSE))))</f>
        <v/>
      </c>
      <c r="J189" s="520" t="str">
        <f>IF(E189="","",IF(ISNA(VLOOKUP($E189,'D-1 Off Site Habitat Baseline'!$D$1:$O$258,8,FALSE)),"",(VLOOKUP($E189,'D-1 Off Site Habitat Baseline'!$D$1:$O$258,8,FALSE))))</f>
        <v/>
      </c>
      <c r="K189" s="520" t="str">
        <f>IF(E189="","",IF(ISNA(VLOOKUP($E189,'D-1 Off Site Habitat Baseline'!$D$1:$O$258,9,FALSE)),"",(VLOOKUP($E189,'D-1 Off Site Habitat Baseline'!$D$1:$O$258,9,FALSE))))</f>
        <v/>
      </c>
      <c r="L189" s="520" t="str">
        <f>IF(E189="","",IF(ISNA(VLOOKUP($E189,'D-1 Off Site Habitat Baseline'!$D$1:$O$258,11,FALSE)),"",(VLOOKUP($E189,'D-1 Off Site Habitat Baseline'!$D$1:$O$258,11,FALSE))))</f>
        <v/>
      </c>
      <c r="M189" s="520" t="str">
        <f>IF(E189="","",IF(ISNA(VLOOKUP($E189,'D-1 Off Site Habitat Baseline'!$D$1:$O$258,12,FALSE)),"",(VLOOKUP($E189,'D-1 Off Site Habitat Baseline'!$D$1:$O$258,12,FALSE))))</f>
        <v/>
      </c>
      <c r="N189" s="520" t="str">
        <f>IF(E189="","",IF(ISNA(VLOOKUP($E189,'D-1 Off Site Habitat Baseline'!$D$1:$X$258,14,FALSE)),"",(VLOOKUP($E189,'D-1 Off Site Habitat Baseline'!$D$1:$X$258,14,FALSE))))</f>
        <v/>
      </c>
      <c r="O189" s="524" t="str">
        <f>IF(E189="","",IF(ISNA(VLOOKUP($E189,'D-1 Off Site Habitat Baseline'!$D$1:$X$258,13,FALSE)),"",(VLOOKUP($E189,'D-1 Off Site Habitat Baseline'!$D$1:$X$258,13,FALSE))))</f>
        <v/>
      </c>
      <c r="P189" s="232" t="str">
        <f>IFERROR(INDEX('G-1 All Habitats'!$AG$3:$AG$15,MATCH(Q189,'G-1 All Habitats'!$AF$3:$AF$15,0)),"")</f>
        <v/>
      </c>
      <c r="Q189" s="228" t="str">
        <f t="shared" si="34"/>
        <v/>
      </c>
      <c r="R189" s="229" t="str">
        <f t="shared" si="35"/>
        <v/>
      </c>
      <c r="S189" s="233" t="str">
        <f>IFERROR(INDEX('G-1 All Habitats'!$B$3:$B$129,MATCH(R189,'G-1 All Habitats'!$A$3:$A$129,0)),"")</f>
        <v/>
      </c>
      <c r="T189" s="507" t="str">
        <f t="shared" si="27"/>
        <v/>
      </c>
      <c r="U189" s="524" t="str">
        <f t="shared" si="28"/>
        <v/>
      </c>
      <c r="V189" s="523" t="str">
        <f t="shared" si="25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203"/>
      <c r="Z189" s="524" t="str">
        <f>IFERROR(INDEX('G-8 Condition Look up'!$A$3:$H$130,MATCH(S189,'G-8 Condition Look up'!$A$3:$A$130,0),MATCH(Y189,'G-8 Condition Look up'!$A$3:$H$3,0)),"")</f>
        <v/>
      </c>
      <c r="AA189" s="145"/>
      <c r="AB189" s="54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7" t="str">
        <f t="shared" si="26"/>
        <v/>
      </c>
      <c r="AE189" s="203"/>
      <c r="AF189" s="203"/>
      <c r="AG189" s="520" t="str">
        <f t="shared" si="29"/>
        <v/>
      </c>
      <c r="AH189" s="544" t="str">
        <f t="shared" si="30"/>
        <v/>
      </c>
      <c r="AI189" s="525" t="str">
        <f>IF(AH189="Check Data ⚠","Check Data ⚠",IFERROR(VLOOKUP(AH189,'G-4 Temporal multipliers'!$A$4:$C$36,3,FALSE),""))</f>
        <v/>
      </c>
      <c r="AJ189" s="537" t="str">
        <f>IF(S189="","",VLOOKUP(S189,'G-3 Multipliers'!$A$2:$E$129,4,FALSE))</f>
        <v/>
      </c>
      <c r="AK189" s="520" t="str">
        <f t="shared" si="31"/>
        <v/>
      </c>
      <c r="AL189" s="520" t="str">
        <f t="shared" si="32"/>
        <v/>
      </c>
      <c r="AM189" s="524" t="str">
        <f>IFERROR(IF(F189="","",IF(AH189="Check Data ⚠","Check Data ⚠",VLOOKUP(AL189, 'G-3 Multipliers'!$P$2:$Q$6,2,FALSE))),"")</f>
        <v/>
      </c>
      <c r="AN189" s="197"/>
      <c r="AO189" s="540" t="str">
        <f>IF(AN189="","",IF(VLOOKUP(AN189,'G-3 Multipliers'!$S$3:$T$9,2,FALSE)=0,"Spatial Data Missing ⚠",VLOOKUP(AN189,'G-3 Multipliers'!$S$3:$T$9,2,FALSE)))</f>
        <v/>
      </c>
      <c r="AP189" s="513" t="str">
        <f t="shared" si="33"/>
        <v/>
      </c>
      <c r="AQ189" s="231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7" t="str">
        <f>'D-1 Off Site Habitat Baseline'!AL189</f>
        <v/>
      </c>
      <c r="F190" s="520" t="str">
        <f>IF(E190="","",IF(ISNA(VLOOKUP($E190,'D-1 Off Site Habitat Baseline'!$D$1:$O$258,4,FALSE)),"",(VLOOKUP($E190,'D-1 Off Site Habitat Baseline'!$D$1:$O$258,4,FALSE))))</f>
        <v/>
      </c>
      <c r="G190" s="520" t="str">
        <f>IF(E190="","",IF(ISNA(VLOOKUP($E190,'D-1 Off Site Habitat Baseline'!$D$1:$O$258,5,FALSE)),"",(VLOOKUP($E190,'D-1 Off Site Habitat Baseline'!$D$1:$O$258,5,FALSE))))</f>
        <v/>
      </c>
      <c r="H190" s="520" t="str">
        <f>IF(E190="","",IF(ISNA(VLOOKUP($E190,'D-1 Off Site Habitat Baseline'!$D$1:$O$258,6,FALSE)),"",(VLOOKUP($E190,'D-1 Off Site Habitat Baseline'!$D$1:$O$258,6,FALSE))))</f>
        <v/>
      </c>
      <c r="I190" s="520" t="str">
        <f>IF(E190="","",IF(ISNA(VLOOKUP($E190,'D-1 Off Site Habitat Baseline'!$D$1:$O$258,7,FALSE)),"",(VLOOKUP($E190,'D-1 Off Site Habitat Baseline'!$D$1:$O$258,7,FALSE))))</f>
        <v/>
      </c>
      <c r="J190" s="520" t="str">
        <f>IF(E190="","",IF(ISNA(VLOOKUP($E190,'D-1 Off Site Habitat Baseline'!$D$1:$O$258,8,FALSE)),"",(VLOOKUP($E190,'D-1 Off Site Habitat Baseline'!$D$1:$O$258,8,FALSE))))</f>
        <v/>
      </c>
      <c r="K190" s="520" t="str">
        <f>IF(E190="","",IF(ISNA(VLOOKUP($E190,'D-1 Off Site Habitat Baseline'!$D$1:$O$258,9,FALSE)),"",(VLOOKUP($E190,'D-1 Off Site Habitat Baseline'!$D$1:$O$258,9,FALSE))))</f>
        <v/>
      </c>
      <c r="L190" s="520" t="str">
        <f>IF(E190="","",IF(ISNA(VLOOKUP($E190,'D-1 Off Site Habitat Baseline'!$D$1:$O$258,11,FALSE)),"",(VLOOKUP($E190,'D-1 Off Site Habitat Baseline'!$D$1:$O$258,11,FALSE))))</f>
        <v/>
      </c>
      <c r="M190" s="520" t="str">
        <f>IF(E190="","",IF(ISNA(VLOOKUP($E190,'D-1 Off Site Habitat Baseline'!$D$1:$O$258,12,FALSE)),"",(VLOOKUP($E190,'D-1 Off Site Habitat Baseline'!$D$1:$O$258,12,FALSE))))</f>
        <v/>
      </c>
      <c r="N190" s="520" t="str">
        <f>IF(E190="","",IF(ISNA(VLOOKUP($E190,'D-1 Off Site Habitat Baseline'!$D$1:$X$258,14,FALSE)),"",(VLOOKUP($E190,'D-1 Off Site Habitat Baseline'!$D$1:$X$258,14,FALSE))))</f>
        <v/>
      </c>
      <c r="O190" s="524" t="str">
        <f>IF(E190="","",IF(ISNA(VLOOKUP($E190,'D-1 Off Site Habitat Baseline'!$D$1:$X$258,13,FALSE)),"",(VLOOKUP($E190,'D-1 Off Site Habitat Baseline'!$D$1:$X$258,13,FALSE))))</f>
        <v/>
      </c>
      <c r="P190" s="232" t="str">
        <f>IFERROR(INDEX('G-1 All Habitats'!$AG$3:$AG$15,MATCH(Q190,'G-1 All Habitats'!$AF$3:$AF$15,0)),"")</f>
        <v/>
      </c>
      <c r="Q190" s="228" t="str">
        <f t="shared" si="34"/>
        <v/>
      </c>
      <c r="R190" s="229" t="str">
        <f t="shared" si="35"/>
        <v/>
      </c>
      <c r="S190" s="233" t="str">
        <f>IFERROR(INDEX('G-1 All Habitats'!$B$3:$B$129,MATCH(R190,'G-1 All Habitats'!$A$3:$A$129,0)),"")</f>
        <v/>
      </c>
      <c r="T190" s="507" t="str">
        <f t="shared" si="27"/>
        <v/>
      </c>
      <c r="U190" s="524" t="str">
        <f t="shared" si="28"/>
        <v/>
      </c>
      <c r="V190" s="523" t="str">
        <f t="shared" si="25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203"/>
      <c r="Z190" s="524" t="str">
        <f>IFERROR(INDEX('G-8 Condition Look up'!$A$3:$H$130,MATCH(S190,'G-8 Condition Look up'!$A$3:$A$130,0),MATCH(Y190,'G-8 Condition Look up'!$A$3:$H$3,0)),"")</f>
        <v/>
      </c>
      <c r="AA190" s="145"/>
      <c r="AB190" s="54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7" t="str">
        <f t="shared" si="26"/>
        <v/>
      </c>
      <c r="AE190" s="203"/>
      <c r="AF190" s="203"/>
      <c r="AG190" s="520" t="str">
        <f t="shared" si="29"/>
        <v/>
      </c>
      <c r="AH190" s="544" t="str">
        <f t="shared" si="30"/>
        <v/>
      </c>
      <c r="AI190" s="525" t="str">
        <f>IF(AH190="Check Data ⚠","Check Data ⚠",IFERROR(VLOOKUP(AH190,'G-4 Temporal multipliers'!$A$4:$C$36,3,FALSE),""))</f>
        <v/>
      </c>
      <c r="AJ190" s="537" t="str">
        <f>IF(S190="","",VLOOKUP(S190,'G-3 Multipliers'!$A$2:$E$129,4,FALSE))</f>
        <v/>
      </c>
      <c r="AK190" s="520" t="str">
        <f t="shared" si="31"/>
        <v/>
      </c>
      <c r="AL190" s="520" t="str">
        <f t="shared" si="32"/>
        <v/>
      </c>
      <c r="AM190" s="524" t="str">
        <f>IFERROR(IF(F190="","",IF(AH190="Check Data ⚠","Check Data ⚠",VLOOKUP(AL190, 'G-3 Multipliers'!$P$2:$Q$6,2,FALSE))),"")</f>
        <v/>
      </c>
      <c r="AN190" s="197"/>
      <c r="AO190" s="540" t="str">
        <f>IF(AN190="","",IF(VLOOKUP(AN190,'G-3 Multipliers'!$S$3:$T$9,2,FALSE)=0,"Spatial Data Missing ⚠",VLOOKUP(AN190,'G-3 Multipliers'!$S$3:$T$9,2,FALSE)))</f>
        <v/>
      </c>
      <c r="AP190" s="513" t="str">
        <f t="shared" si="33"/>
        <v/>
      </c>
      <c r="AQ190" s="231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7" t="str">
        <f>'D-1 Off Site Habitat Baseline'!AL190</f>
        <v/>
      </c>
      <c r="F191" s="520" t="str">
        <f>IF(E191="","",IF(ISNA(VLOOKUP($E191,'D-1 Off Site Habitat Baseline'!$D$1:$O$258,4,FALSE)),"",(VLOOKUP($E191,'D-1 Off Site Habitat Baseline'!$D$1:$O$258,4,FALSE))))</f>
        <v/>
      </c>
      <c r="G191" s="520" t="str">
        <f>IF(E191="","",IF(ISNA(VLOOKUP($E191,'D-1 Off Site Habitat Baseline'!$D$1:$O$258,5,FALSE)),"",(VLOOKUP($E191,'D-1 Off Site Habitat Baseline'!$D$1:$O$258,5,FALSE))))</f>
        <v/>
      </c>
      <c r="H191" s="520" t="str">
        <f>IF(E191="","",IF(ISNA(VLOOKUP($E191,'D-1 Off Site Habitat Baseline'!$D$1:$O$258,6,FALSE)),"",(VLOOKUP($E191,'D-1 Off Site Habitat Baseline'!$D$1:$O$258,6,FALSE))))</f>
        <v/>
      </c>
      <c r="I191" s="520" t="str">
        <f>IF(E191="","",IF(ISNA(VLOOKUP($E191,'D-1 Off Site Habitat Baseline'!$D$1:$O$258,7,FALSE)),"",(VLOOKUP($E191,'D-1 Off Site Habitat Baseline'!$D$1:$O$258,7,FALSE))))</f>
        <v/>
      </c>
      <c r="J191" s="520" t="str">
        <f>IF(E191="","",IF(ISNA(VLOOKUP($E191,'D-1 Off Site Habitat Baseline'!$D$1:$O$258,8,FALSE)),"",(VLOOKUP($E191,'D-1 Off Site Habitat Baseline'!$D$1:$O$258,8,FALSE))))</f>
        <v/>
      </c>
      <c r="K191" s="520" t="str">
        <f>IF(E191="","",IF(ISNA(VLOOKUP($E191,'D-1 Off Site Habitat Baseline'!$D$1:$O$258,9,FALSE)),"",(VLOOKUP($E191,'D-1 Off Site Habitat Baseline'!$D$1:$O$258,9,FALSE))))</f>
        <v/>
      </c>
      <c r="L191" s="520" t="str">
        <f>IF(E191="","",IF(ISNA(VLOOKUP($E191,'D-1 Off Site Habitat Baseline'!$D$1:$O$258,11,FALSE)),"",(VLOOKUP($E191,'D-1 Off Site Habitat Baseline'!$D$1:$O$258,11,FALSE))))</f>
        <v/>
      </c>
      <c r="M191" s="520" t="str">
        <f>IF(E191="","",IF(ISNA(VLOOKUP($E191,'D-1 Off Site Habitat Baseline'!$D$1:$O$258,12,FALSE)),"",(VLOOKUP($E191,'D-1 Off Site Habitat Baseline'!$D$1:$O$258,12,FALSE))))</f>
        <v/>
      </c>
      <c r="N191" s="520" t="str">
        <f>IF(E191="","",IF(ISNA(VLOOKUP($E191,'D-1 Off Site Habitat Baseline'!$D$1:$X$258,14,FALSE)),"",(VLOOKUP($E191,'D-1 Off Site Habitat Baseline'!$D$1:$X$258,14,FALSE))))</f>
        <v/>
      </c>
      <c r="O191" s="524" t="str">
        <f>IF(E191="","",IF(ISNA(VLOOKUP($E191,'D-1 Off Site Habitat Baseline'!$D$1:$X$258,13,FALSE)),"",(VLOOKUP($E191,'D-1 Off Site Habitat Baseline'!$D$1:$X$258,13,FALSE))))</f>
        <v/>
      </c>
      <c r="P191" s="232" t="str">
        <f>IFERROR(INDEX('G-1 All Habitats'!$AG$3:$AG$15,MATCH(Q191,'G-1 All Habitats'!$AF$3:$AF$15,0)),"")</f>
        <v/>
      </c>
      <c r="Q191" s="228" t="str">
        <f t="shared" si="34"/>
        <v/>
      </c>
      <c r="R191" s="229" t="str">
        <f t="shared" si="35"/>
        <v/>
      </c>
      <c r="S191" s="233" t="str">
        <f>IFERROR(INDEX('G-1 All Habitats'!$B$3:$B$129,MATCH(R191,'G-1 All Habitats'!$A$3:$A$129,0)),"")</f>
        <v/>
      </c>
      <c r="T191" s="507" t="str">
        <f t="shared" si="27"/>
        <v/>
      </c>
      <c r="U191" s="524" t="str">
        <f t="shared" si="28"/>
        <v/>
      </c>
      <c r="V191" s="523" t="str">
        <f t="shared" si="25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203"/>
      <c r="Z191" s="524" t="str">
        <f>IFERROR(INDEX('G-8 Condition Look up'!$A$3:$H$130,MATCH(S191,'G-8 Condition Look up'!$A$3:$A$130,0),MATCH(Y191,'G-8 Condition Look up'!$A$3:$H$3,0)),"")</f>
        <v/>
      </c>
      <c r="AA191" s="145"/>
      <c r="AB191" s="54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7" t="str">
        <f t="shared" si="26"/>
        <v/>
      </c>
      <c r="AE191" s="203"/>
      <c r="AF191" s="203"/>
      <c r="AG191" s="520" t="str">
        <f t="shared" si="29"/>
        <v/>
      </c>
      <c r="AH191" s="544" t="str">
        <f t="shared" si="30"/>
        <v/>
      </c>
      <c r="AI191" s="525" t="str">
        <f>IF(AH191="Check Data ⚠","Check Data ⚠",IFERROR(VLOOKUP(AH191,'G-4 Temporal multipliers'!$A$4:$C$36,3,FALSE),""))</f>
        <v/>
      </c>
      <c r="AJ191" s="537" t="str">
        <f>IF(S191="","",VLOOKUP(S191,'G-3 Multipliers'!$A$2:$E$129,4,FALSE))</f>
        <v/>
      </c>
      <c r="AK191" s="520" t="str">
        <f t="shared" si="31"/>
        <v/>
      </c>
      <c r="AL191" s="520" t="str">
        <f t="shared" si="32"/>
        <v/>
      </c>
      <c r="AM191" s="524" t="str">
        <f>IFERROR(IF(F191="","",IF(AH191="Check Data ⚠","Check Data ⚠",VLOOKUP(AL191, 'G-3 Multipliers'!$P$2:$Q$6,2,FALSE))),"")</f>
        <v/>
      </c>
      <c r="AN191" s="197"/>
      <c r="AO191" s="540" t="str">
        <f>IF(AN191="","",IF(VLOOKUP(AN191,'G-3 Multipliers'!$S$3:$T$9,2,FALSE)=0,"Spatial Data Missing ⚠",VLOOKUP(AN191,'G-3 Multipliers'!$S$3:$T$9,2,FALSE)))</f>
        <v/>
      </c>
      <c r="AP191" s="513" t="str">
        <f t="shared" si="33"/>
        <v/>
      </c>
      <c r="AQ191" s="231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7" t="str">
        <f>'D-1 Off Site Habitat Baseline'!AL191</f>
        <v/>
      </c>
      <c r="F192" s="520" t="str">
        <f>IF(E192="","",IF(ISNA(VLOOKUP($E192,'D-1 Off Site Habitat Baseline'!$D$1:$O$258,4,FALSE)),"",(VLOOKUP($E192,'D-1 Off Site Habitat Baseline'!$D$1:$O$258,4,FALSE))))</f>
        <v/>
      </c>
      <c r="G192" s="520" t="str">
        <f>IF(E192="","",IF(ISNA(VLOOKUP($E192,'D-1 Off Site Habitat Baseline'!$D$1:$O$258,5,FALSE)),"",(VLOOKUP($E192,'D-1 Off Site Habitat Baseline'!$D$1:$O$258,5,FALSE))))</f>
        <v/>
      </c>
      <c r="H192" s="520" t="str">
        <f>IF(E192="","",IF(ISNA(VLOOKUP($E192,'D-1 Off Site Habitat Baseline'!$D$1:$O$258,6,FALSE)),"",(VLOOKUP($E192,'D-1 Off Site Habitat Baseline'!$D$1:$O$258,6,FALSE))))</f>
        <v/>
      </c>
      <c r="I192" s="520" t="str">
        <f>IF(E192="","",IF(ISNA(VLOOKUP($E192,'D-1 Off Site Habitat Baseline'!$D$1:$O$258,7,FALSE)),"",(VLOOKUP($E192,'D-1 Off Site Habitat Baseline'!$D$1:$O$258,7,FALSE))))</f>
        <v/>
      </c>
      <c r="J192" s="520" t="str">
        <f>IF(E192="","",IF(ISNA(VLOOKUP($E192,'D-1 Off Site Habitat Baseline'!$D$1:$O$258,8,FALSE)),"",(VLOOKUP($E192,'D-1 Off Site Habitat Baseline'!$D$1:$O$258,8,FALSE))))</f>
        <v/>
      </c>
      <c r="K192" s="520" t="str">
        <f>IF(E192="","",IF(ISNA(VLOOKUP($E192,'D-1 Off Site Habitat Baseline'!$D$1:$O$258,9,FALSE)),"",(VLOOKUP($E192,'D-1 Off Site Habitat Baseline'!$D$1:$O$258,9,FALSE))))</f>
        <v/>
      </c>
      <c r="L192" s="520" t="str">
        <f>IF(E192="","",IF(ISNA(VLOOKUP($E192,'D-1 Off Site Habitat Baseline'!$D$1:$O$258,11,FALSE)),"",(VLOOKUP($E192,'D-1 Off Site Habitat Baseline'!$D$1:$O$258,11,FALSE))))</f>
        <v/>
      </c>
      <c r="M192" s="520" t="str">
        <f>IF(E192="","",IF(ISNA(VLOOKUP($E192,'D-1 Off Site Habitat Baseline'!$D$1:$O$258,12,FALSE)),"",(VLOOKUP($E192,'D-1 Off Site Habitat Baseline'!$D$1:$O$258,12,FALSE))))</f>
        <v/>
      </c>
      <c r="N192" s="520" t="str">
        <f>IF(E192="","",IF(ISNA(VLOOKUP($E192,'D-1 Off Site Habitat Baseline'!$D$1:$X$258,14,FALSE)),"",(VLOOKUP($E192,'D-1 Off Site Habitat Baseline'!$D$1:$X$258,14,FALSE))))</f>
        <v/>
      </c>
      <c r="O192" s="524" t="str">
        <f>IF(E192="","",IF(ISNA(VLOOKUP($E192,'D-1 Off Site Habitat Baseline'!$D$1:$X$258,13,FALSE)),"",(VLOOKUP($E192,'D-1 Off Site Habitat Baseline'!$D$1:$X$258,13,FALSE))))</f>
        <v/>
      </c>
      <c r="P192" s="232" t="str">
        <f>IFERROR(INDEX('G-1 All Habitats'!$AG$3:$AG$15,MATCH(Q192,'G-1 All Habitats'!$AF$3:$AF$15,0)),"")</f>
        <v/>
      </c>
      <c r="Q192" s="228" t="str">
        <f t="shared" si="34"/>
        <v/>
      </c>
      <c r="R192" s="229" t="str">
        <f t="shared" si="35"/>
        <v/>
      </c>
      <c r="S192" s="233" t="str">
        <f>IFERROR(INDEX('G-1 All Habitats'!$B$3:$B$129,MATCH(R192,'G-1 All Habitats'!$A$3:$A$129,0)),"")</f>
        <v/>
      </c>
      <c r="T192" s="507" t="str">
        <f t="shared" si="27"/>
        <v/>
      </c>
      <c r="U192" s="524" t="str">
        <f t="shared" si="28"/>
        <v/>
      </c>
      <c r="V192" s="523" t="str">
        <f t="shared" si="25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203"/>
      <c r="Z192" s="524" t="str">
        <f>IFERROR(INDEX('G-8 Condition Look up'!$A$3:$H$130,MATCH(S192,'G-8 Condition Look up'!$A$3:$A$130,0),MATCH(Y192,'G-8 Condition Look up'!$A$3:$H$3,0)),"")</f>
        <v/>
      </c>
      <c r="AA192" s="145"/>
      <c r="AB192" s="54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7" t="str">
        <f t="shared" si="26"/>
        <v/>
      </c>
      <c r="AE192" s="203"/>
      <c r="AF192" s="203"/>
      <c r="AG192" s="520" t="str">
        <f t="shared" si="29"/>
        <v/>
      </c>
      <c r="AH192" s="544" t="str">
        <f t="shared" si="30"/>
        <v/>
      </c>
      <c r="AI192" s="525" t="str">
        <f>IF(AH192="Check Data ⚠","Check Data ⚠",IFERROR(VLOOKUP(AH192,'G-4 Temporal multipliers'!$A$4:$C$36,3,FALSE),""))</f>
        <v/>
      </c>
      <c r="AJ192" s="537" t="str">
        <f>IF(S192="","",VLOOKUP(S192,'G-3 Multipliers'!$A$2:$E$129,4,FALSE))</f>
        <v/>
      </c>
      <c r="AK192" s="520" t="str">
        <f t="shared" si="31"/>
        <v/>
      </c>
      <c r="AL192" s="520" t="str">
        <f t="shared" si="32"/>
        <v/>
      </c>
      <c r="AM192" s="524" t="str">
        <f>IFERROR(IF(F192="","",IF(AH192="Check Data ⚠","Check Data ⚠",VLOOKUP(AL192, 'G-3 Multipliers'!$P$2:$Q$6,2,FALSE))),"")</f>
        <v/>
      </c>
      <c r="AN192" s="197"/>
      <c r="AO192" s="540" t="str">
        <f>IF(AN192="","",IF(VLOOKUP(AN192,'G-3 Multipliers'!$S$3:$T$9,2,FALSE)=0,"Spatial Data Missing ⚠",VLOOKUP(AN192,'G-3 Multipliers'!$S$3:$T$9,2,FALSE)))</f>
        <v/>
      </c>
      <c r="AP192" s="513" t="str">
        <f t="shared" si="33"/>
        <v/>
      </c>
      <c r="AQ192" s="231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7" t="str">
        <f>'D-1 Off Site Habitat Baseline'!AL192</f>
        <v/>
      </c>
      <c r="F193" s="520" t="str">
        <f>IF(E193="","",IF(ISNA(VLOOKUP($E193,'D-1 Off Site Habitat Baseline'!$D$1:$O$258,4,FALSE)),"",(VLOOKUP($E193,'D-1 Off Site Habitat Baseline'!$D$1:$O$258,4,FALSE))))</f>
        <v/>
      </c>
      <c r="G193" s="520" t="str">
        <f>IF(E193="","",IF(ISNA(VLOOKUP($E193,'D-1 Off Site Habitat Baseline'!$D$1:$O$258,5,FALSE)),"",(VLOOKUP($E193,'D-1 Off Site Habitat Baseline'!$D$1:$O$258,5,FALSE))))</f>
        <v/>
      </c>
      <c r="H193" s="520" t="str">
        <f>IF(E193="","",IF(ISNA(VLOOKUP($E193,'D-1 Off Site Habitat Baseline'!$D$1:$O$258,6,FALSE)),"",(VLOOKUP($E193,'D-1 Off Site Habitat Baseline'!$D$1:$O$258,6,FALSE))))</f>
        <v/>
      </c>
      <c r="I193" s="520" t="str">
        <f>IF(E193="","",IF(ISNA(VLOOKUP($E193,'D-1 Off Site Habitat Baseline'!$D$1:$O$258,7,FALSE)),"",(VLOOKUP($E193,'D-1 Off Site Habitat Baseline'!$D$1:$O$258,7,FALSE))))</f>
        <v/>
      </c>
      <c r="J193" s="520" t="str">
        <f>IF(E193="","",IF(ISNA(VLOOKUP($E193,'D-1 Off Site Habitat Baseline'!$D$1:$O$258,8,FALSE)),"",(VLOOKUP($E193,'D-1 Off Site Habitat Baseline'!$D$1:$O$258,8,FALSE))))</f>
        <v/>
      </c>
      <c r="K193" s="520" t="str">
        <f>IF(E193="","",IF(ISNA(VLOOKUP($E193,'D-1 Off Site Habitat Baseline'!$D$1:$O$258,9,FALSE)),"",(VLOOKUP($E193,'D-1 Off Site Habitat Baseline'!$D$1:$O$258,9,FALSE))))</f>
        <v/>
      </c>
      <c r="L193" s="520" t="str">
        <f>IF(E193="","",IF(ISNA(VLOOKUP($E193,'D-1 Off Site Habitat Baseline'!$D$1:$O$258,11,FALSE)),"",(VLOOKUP($E193,'D-1 Off Site Habitat Baseline'!$D$1:$O$258,11,FALSE))))</f>
        <v/>
      </c>
      <c r="M193" s="520" t="str">
        <f>IF(E193="","",IF(ISNA(VLOOKUP($E193,'D-1 Off Site Habitat Baseline'!$D$1:$O$258,12,FALSE)),"",(VLOOKUP($E193,'D-1 Off Site Habitat Baseline'!$D$1:$O$258,12,FALSE))))</f>
        <v/>
      </c>
      <c r="N193" s="520" t="str">
        <f>IF(E193="","",IF(ISNA(VLOOKUP($E193,'D-1 Off Site Habitat Baseline'!$D$1:$X$258,14,FALSE)),"",(VLOOKUP($E193,'D-1 Off Site Habitat Baseline'!$D$1:$X$258,14,FALSE))))</f>
        <v/>
      </c>
      <c r="O193" s="524" t="str">
        <f>IF(E193="","",IF(ISNA(VLOOKUP($E193,'D-1 Off Site Habitat Baseline'!$D$1:$X$258,13,FALSE)),"",(VLOOKUP($E193,'D-1 Off Site Habitat Baseline'!$D$1:$X$258,13,FALSE))))</f>
        <v/>
      </c>
      <c r="P193" s="232" t="str">
        <f>IFERROR(INDEX('G-1 All Habitats'!$AG$3:$AG$15,MATCH(Q193,'G-1 All Habitats'!$AF$3:$AF$15,0)),"")</f>
        <v/>
      </c>
      <c r="Q193" s="228" t="str">
        <f t="shared" si="34"/>
        <v/>
      </c>
      <c r="R193" s="229" t="str">
        <f t="shared" si="35"/>
        <v/>
      </c>
      <c r="S193" s="233" t="str">
        <f>IFERROR(INDEX('G-1 All Habitats'!$B$3:$B$129,MATCH(R193,'G-1 All Habitats'!$A$3:$A$129,0)),"")</f>
        <v/>
      </c>
      <c r="T193" s="507" t="str">
        <f t="shared" si="27"/>
        <v/>
      </c>
      <c r="U193" s="524" t="str">
        <f t="shared" si="28"/>
        <v/>
      </c>
      <c r="V193" s="523" t="str">
        <f t="shared" si="25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203"/>
      <c r="Z193" s="524" t="str">
        <f>IFERROR(INDEX('G-8 Condition Look up'!$A$3:$H$130,MATCH(S193,'G-8 Condition Look up'!$A$3:$A$130,0),MATCH(Y193,'G-8 Condition Look up'!$A$3:$H$3,0)),"")</f>
        <v/>
      </c>
      <c r="AA193" s="145"/>
      <c r="AB193" s="54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7" t="str">
        <f t="shared" si="26"/>
        <v/>
      </c>
      <c r="AE193" s="203"/>
      <c r="AF193" s="203"/>
      <c r="AG193" s="520" t="str">
        <f t="shared" si="29"/>
        <v/>
      </c>
      <c r="AH193" s="544" t="str">
        <f t="shared" si="30"/>
        <v/>
      </c>
      <c r="AI193" s="525" t="str">
        <f>IF(AH193="Check Data ⚠","Check Data ⚠",IFERROR(VLOOKUP(AH193,'G-4 Temporal multipliers'!$A$4:$C$36,3,FALSE),""))</f>
        <v/>
      </c>
      <c r="AJ193" s="537" t="str">
        <f>IF(S193="","",VLOOKUP(S193,'G-3 Multipliers'!$A$2:$E$129,4,FALSE))</f>
        <v/>
      </c>
      <c r="AK193" s="520" t="str">
        <f t="shared" si="31"/>
        <v/>
      </c>
      <c r="AL193" s="520" t="str">
        <f t="shared" si="32"/>
        <v/>
      </c>
      <c r="AM193" s="524" t="str">
        <f>IFERROR(IF(F193="","",IF(AH193="Check Data ⚠","Check Data ⚠",VLOOKUP(AL193, 'G-3 Multipliers'!$P$2:$Q$6,2,FALSE))),"")</f>
        <v/>
      </c>
      <c r="AN193" s="197"/>
      <c r="AO193" s="540" t="str">
        <f>IF(AN193="","",IF(VLOOKUP(AN193,'G-3 Multipliers'!$S$3:$T$9,2,FALSE)=0,"Spatial Data Missing ⚠",VLOOKUP(AN193,'G-3 Multipliers'!$S$3:$T$9,2,FALSE)))</f>
        <v/>
      </c>
      <c r="AP193" s="513" t="str">
        <f t="shared" si="33"/>
        <v/>
      </c>
      <c r="AQ193" s="231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7" t="str">
        <f>'D-1 Off Site Habitat Baseline'!AL193</f>
        <v/>
      </c>
      <c r="F194" s="520" t="str">
        <f>IF(E194="","",IF(ISNA(VLOOKUP($E194,'D-1 Off Site Habitat Baseline'!$D$1:$O$258,4,FALSE)),"",(VLOOKUP($E194,'D-1 Off Site Habitat Baseline'!$D$1:$O$258,4,FALSE))))</f>
        <v/>
      </c>
      <c r="G194" s="520" t="str">
        <f>IF(E194="","",IF(ISNA(VLOOKUP($E194,'D-1 Off Site Habitat Baseline'!$D$1:$O$258,5,FALSE)),"",(VLOOKUP($E194,'D-1 Off Site Habitat Baseline'!$D$1:$O$258,5,FALSE))))</f>
        <v/>
      </c>
      <c r="H194" s="520" t="str">
        <f>IF(E194="","",IF(ISNA(VLOOKUP($E194,'D-1 Off Site Habitat Baseline'!$D$1:$O$258,6,FALSE)),"",(VLOOKUP($E194,'D-1 Off Site Habitat Baseline'!$D$1:$O$258,6,FALSE))))</f>
        <v/>
      </c>
      <c r="I194" s="520" t="str">
        <f>IF(E194="","",IF(ISNA(VLOOKUP($E194,'D-1 Off Site Habitat Baseline'!$D$1:$O$258,7,FALSE)),"",(VLOOKUP($E194,'D-1 Off Site Habitat Baseline'!$D$1:$O$258,7,FALSE))))</f>
        <v/>
      </c>
      <c r="J194" s="520" t="str">
        <f>IF(E194="","",IF(ISNA(VLOOKUP($E194,'D-1 Off Site Habitat Baseline'!$D$1:$O$258,8,FALSE)),"",(VLOOKUP($E194,'D-1 Off Site Habitat Baseline'!$D$1:$O$258,8,FALSE))))</f>
        <v/>
      </c>
      <c r="K194" s="520" t="str">
        <f>IF(E194="","",IF(ISNA(VLOOKUP($E194,'D-1 Off Site Habitat Baseline'!$D$1:$O$258,9,FALSE)),"",(VLOOKUP($E194,'D-1 Off Site Habitat Baseline'!$D$1:$O$258,9,FALSE))))</f>
        <v/>
      </c>
      <c r="L194" s="520" t="str">
        <f>IF(E194="","",IF(ISNA(VLOOKUP($E194,'D-1 Off Site Habitat Baseline'!$D$1:$O$258,11,FALSE)),"",(VLOOKUP($E194,'D-1 Off Site Habitat Baseline'!$D$1:$O$258,11,FALSE))))</f>
        <v/>
      </c>
      <c r="M194" s="520" t="str">
        <f>IF(E194="","",IF(ISNA(VLOOKUP($E194,'D-1 Off Site Habitat Baseline'!$D$1:$O$258,12,FALSE)),"",(VLOOKUP($E194,'D-1 Off Site Habitat Baseline'!$D$1:$O$258,12,FALSE))))</f>
        <v/>
      </c>
      <c r="N194" s="520" t="str">
        <f>IF(E194="","",IF(ISNA(VLOOKUP($E194,'D-1 Off Site Habitat Baseline'!$D$1:$X$258,14,FALSE)),"",(VLOOKUP($E194,'D-1 Off Site Habitat Baseline'!$D$1:$X$258,14,FALSE))))</f>
        <v/>
      </c>
      <c r="O194" s="524" t="str">
        <f>IF(E194="","",IF(ISNA(VLOOKUP($E194,'D-1 Off Site Habitat Baseline'!$D$1:$X$258,13,FALSE)),"",(VLOOKUP($E194,'D-1 Off Site Habitat Baseline'!$D$1:$X$258,13,FALSE))))</f>
        <v/>
      </c>
      <c r="P194" s="232" t="str">
        <f>IFERROR(INDEX('G-1 All Habitats'!$AG$3:$AG$15,MATCH(Q194,'G-1 All Habitats'!$AF$3:$AF$15,0)),"")</f>
        <v/>
      </c>
      <c r="Q194" s="228" t="str">
        <f t="shared" si="34"/>
        <v/>
      </c>
      <c r="R194" s="229" t="str">
        <f t="shared" si="35"/>
        <v/>
      </c>
      <c r="S194" s="233" t="str">
        <f>IFERROR(INDEX('G-1 All Habitats'!$B$3:$B$129,MATCH(R194,'G-1 All Habitats'!$A$3:$A$129,0)),"")</f>
        <v/>
      </c>
      <c r="T194" s="507" t="str">
        <f t="shared" si="27"/>
        <v/>
      </c>
      <c r="U194" s="524" t="str">
        <f t="shared" si="28"/>
        <v/>
      </c>
      <c r="V194" s="523" t="str">
        <f t="shared" si="25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203"/>
      <c r="Z194" s="524" t="str">
        <f>IFERROR(INDEX('G-8 Condition Look up'!$A$3:$H$130,MATCH(S194,'G-8 Condition Look up'!$A$3:$A$130,0),MATCH(Y194,'G-8 Condition Look up'!$A$3:$H$3,0)),"")</f>
        <v/>
      </c>
      <c r="AA194" s="145"/>
      <c r="AB194" s="54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7" t="str">
        <f t="shared" si="26"/>
        <v/>
      </c>
      <c r="AE194" s="203"/>
      <c r="AF194" s="203"/>
      <c r="AG194" s="520" t="str">
        <f t="shared" si="29"/>
        <v/>
      </c>
      <c r="AH194" s="544" t="str">
        <f t="shared" si="30"/>
        <v/>
      </c>
      <c r="AI194" s="525" t="str">
        <f>IF(AH194="Check Data ⚠","Check Data ⚠",IFERROR(VLOOKUP(AH194,'G-4 Temporal multipliers'!$A$4:$C$36,3,FALSE),""))</f>
        <v/>
      </c>
      <c r="AJ194" s="537" t="str">
        <f>IF(S194="","",VLOOKUP(S194,'G-3 Multipliers'!$A$2:$E$129,4,FALSE))</f>
        <v/>
      </c>
      <c r="AK194" s="520" t="str">
        <f t="shared" si="31"/>
        <v/>
      </c>
      <c r="AL194" s="520" t="str">
        <f t="shared" si="32"/>
        <v/>
      </c>
      <c r="AM194" s="524" t="str">
        <f>IFERROR(IF(F194="","",IF(AH194="Check Data ⚠","Check Data ⚠",VLOOKUP(AL194, 'G-3 Multipliers'!$P$2:$Q$6,2,FALSE))),"")</f>
        <v/>
      </c>
      <c r="AN194" s="197"/>
      <c r="AO194" s="540" t="str">
        <f>IF(AN194="","",IF(VLOOKUP(AN194,'G-3 Multipliers'!$S$3:$T$9,2,FALSE)=0,"Spatial Data Missing ⚠",VLOOKUP(AN194,'G-3 Multipliers'!$S$3:$T$9,2,FALSE)))</f>
        <v/>
      </c>
      <c r="AP194" s="513" t="str">
        <f t="shared" si="33"/>
        <v/>
      </c>
      <c r="AQ194" s="231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7" t="str">
        <f>'D-1 Off Site Habitat Baseline'!AL194</f>
        <v/>
      </c>
      <c r="F195" s="520" t="str">
        <f>IF(E195="","",IF(ISNA(VLOOKUP($E195,'D-1 Off Site Habitat Baseline'!$D$1:$O$258,4,FALSE)),"",(VLOOKUP($E195,'D-1 Off Site Habitat Baseline'!$D$1:$O$258,4,FALSE))))</f>
        <v/>
      </c>
      <c r="G195" s="520" t="str">
        <f>IF(E195="","",IF(ISNA(VLOOKUP($E195,'D-1 Off Site Habitat Baseline'!$D$1:$O$258,5,FALSE)),"",(VLOOKUP($E195,'D-1 Off Site Habitat Baseline'!$D$1:$O$258,5,FALSE))))</f>
        <v/>
      </c>
      <c r="H195" s="520" t="str">
        <f>IF(E195="","",IF(ISNA(VLOOKUP($E195,'D-1 Off Site Habitat Baseline'!$D$1:$O$258,6,FALSE)),"",(VLOOKUP($E195,'D-1 Off Site Habitat Baseline'!$D$1:$O$258,6,FALSE))))</f>
        <v/>
      </c>
      <c r="I195" s="520" t="str">
        <f>IF(E195="","",IF(ISNA(VLOOKUP($E195,'D-1 Off Site Habitat Baseline'!$D$1:$O$258,7,FALSE)),"",(VLOOKUP($E195,'D-1 Off Site Habitat Baseline'!$D$1:$O$258,7,FALSE))))</f>
        <v/>
      </c>
      <c r="J195" s="520" t="str">
        <f>IF(E195="","",IF(ISNA(VLOOKUP($E195,'D-1 Off Site Habitat Baseline'!$D$1:$O$258,8,FALSE)),"",(VLOOKUP($E195,'D-1 Off Site Habitat Baseline'!$D$1:$O$258,8,FALSE))))</f>
        <v/>
      </c>
      <c r="K195" s="520" t="str">
        <f>IF(E195="","",IF(ISNA(VLOOKUP($E195,'D-1 Off Site Habitat Baseline'!$D$1:$O$258,9,FALSE)),"",(VLOOKUP($E195,'D-1 Off Site Habitat Baseline'!$D$1:$O$258,9,FALSE))))</f>
        <v/>
      </c>
      <c r="L195" s="520" t="str">
        <f>IF(E195="","",IF(ISNA(VLOOKUP($E195,'D-1 Off Site Habitat Baseline'!$D$1:$O$258,11,FALSE)),"",(VLOOKUP($E195,'D-1 Off Site Habitat Baseline'!$D$1:$O$258,11,FALSE))))</f>
        <v/>
      </c>
      <c r="M195" s="520" t="str">
        <f>IF(E195="","",IF(ISNA(VLOOKUP($E195,'D-1 Off Site Habitat Baseline'!$D$1:$O$258,12,FALSE)),"",(VLOOKUP($E195,'D-1 Off Site Habitat Baseline'!$D$1:$O$258,12,FALSE))))</f>
        <v/>
      </c>
      <c r="N195" s="520" t="str">
        <f>IF(E195="","",IF(ISNA(VLOOKUP($E195,'D-1 Off Site Habitat Baseline'!$D$1:$X$258,14,FALSE)),"",(VLOOKUP($E195,'D-1 Off Site Habitat Baseline'!$D$1:$X$258,14,FALSE))))</f>
        <v/>
      </c>
      <c r="O195" s="524" t="str">
        <f>IF(E195="","",IF(ISNA(VLOOKUP($E195,'D-1 Off Site Habitat Baseline'!$D$1:$X$258,13,FALSE)),"",(VLOOKUP($E195,'D-1 Off Site Habitat Baseline'!$D$1:$X$258,13,FALSE))))</f>
        <v/>
      </c>
      <c r="P195" s="232" t="str">
        <f>IFERROR(INDEX('G-1 All Habitats'!$AG$3:$AG$15,MATCH(Q195,'G-1 All Habitats'!$AF$3:$AF$15,0)),"")</f>
        <v/>
      </c>
      <c r="Q195" s="228" t="str">
        <f t="shared" si="34"/>
        <v/>
      </c>
      <c r="R195" s="229" t="str">
        <f t="shared" si="35"/>
        <v/>
      </c>
      <c r="S195" s="233" t="str">
        <f>IFERROR(INDEX('G-1 All Habitats'!$B$3:$B$129,MATCH(R195,'G-1 All Habitats'!$A$3:$A$129,0)),"")</f>
        <v/>
      </c>
      <c r="T195" s="507" t="str">
        <f t="shared" si="27"/>
        <v/>
      </c>
      <c r="U195" s="524" t="str">
        <f t="shared" si="28"/>
        <v/>
      </c>
      <c r="V195" s="523" t="str">
        <f t="shared" si="25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203"/>
      <c r="Z195" s="524" t="str">
        <f>IFERROR(INDEX('G-8 Condition Look up'!$A$3:$H$130,MATCH(S195,'G-8 Condition Look up'!$A$3:$A$130,0),MATCH(Y195,'G-8 Condition Look up'!$A$3:$H$3,0)),"")</f>
        <v/>
      </c>
      <c r="AA195" s="145"/>
      <c r="AB195" s="54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7" t="str">
        <f t="shared" si="26"/>
        <v/>
      </c>
      <c r="AE195" s="203"/>
      <c r="AF195" s="203"/>
      <c r="AG195" s="520" t="str">
        <f t="shared" si="29"/>
        <v/>
      </c>
      <c r="AH195" s="544" t="str">
        <f t="shared" si="30"/>
        <v/>
      </c>
      <c r="AI195" s="525" t="str">
        <f>IF(AH195="Check Data ⚠","Check Data ⚠",IFERROR(VLOOKUP(AH195,'G-4 Temporal multipliers'!$A$4:$C$36,3,FALSE),""))</f>
        <v/>
      </c>
      <c r="AJ195" s="537" t="str">
        <f>IF(S195="","",VLOOKUP(S195,'G-3 Multipliers'!$A$2:$E$129,4,FALSE))</f>
        <v/>
      </c>
      <c r="AK195" s="520" t="str">
        <f t="shared" si="31"/>
        <v/>
      </c>
      <c r="AL195" s="520" t="str">
        <f t="shared" si="32"/>
        <v/>
      </c>
      <c r="AM195" s="524" t="str">
        <f>IFERROR(IF(F195="","",IF(AH195="Check Data ⚠","Check Data ⚠",VLOOKUP(AL195, 'G-3 Multipliers'!$P$2:$Q$6,2,FALSE))),"")</f>
        <v/>
      </c>
      <c r="AN195" s="197"/>
      <c r="AO195" s="540" t="str">
        <f>IF(AN195="","",IF(VLOOKUP(AN195,'G-3 Multipliers'!$S$3:$T$9,2,FALSE)=0,"Spatial Data Missing ⚠",VLOOKUP(AN195,'G-3 Multipliers'!$S$3:$T$9,2,FALSE)))</f>
        <v/>
      </c>
      <c r="AP195" s="513" t="str">
        <f t="shared" si="33"/>
        <v/>
      </c>
      <c r="AQ195" s="231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7" t="str">
        <f>'D-1 Off Site Habitat Baseline'!AL195</f>
        <v/>
      </c>
      <c r="F196" s="520" t="str">
        <f>IF(E196="","",IF(ISNA(VLOOKUP($E196,'D-1 Off Site Habitat Baseline'!$D$1:$O$258,4,FALSE)),"",(VLOOKUP($E196,'D-1 Off Site Habitat Baseline'!$D$1:$O$258,4,FALSE))))</f>
        <v/>
      </c>
      <c r="G196" s="520" t="str">
        <f>IF(E196="","",IF(ISNA(VLOOKUP($E196,'D-1 Off Site Habitat Baseline'!$D$1:$O$258,5,FALSE)),"",(VLOOKUP($E196,'D-1 Off Site Habitat Baseline'!$D$1:$O$258,5,FALSE))))</f>
        <v/>
      </c>
      <c r="H196" s="520" t="str">
        <f>IF(E196="","",IF(ISNA(VLOOKUP($E196,'D-1 Off Site Habitat Baseline'!$D$1:$O$258,6,FALSE)),"",(VLOOKUP($E196,'D-1 Off Site Habitat Baseline'!$D$1:$O$258,6,FALSE))))</f>
        <v/>
      </c>
      <c r="I196" s="520" t="str">
        <f>IF(E196="","",IF(ISNA(VLOOKUP($E196,'D-1 Off Site Habitat Baseline'!$D$1:$O$258,7,FALSE)),"",(VLOOKUP($E196,'D-1 Off Site Habitat Baseline'!$D$1:$O$258,7,FALSE))))</f>
        <v/>
      </c>
      <c r="J196" s="520" t="str">
        <f>IF(E196="","",IF(ISNA(VLOOKUP($E196,'D-1 Off Site Habitat Baseline'!$D$1:$O$258,8,FALSE)),"",(VLOOKUP($E196,'D-1 Off Site Habitat Baseline'!$D$1:$O$258,8,FALSE))))</f>
        <v/>
      </c>
      <c r="K196" s="520" t="str">
        <f>IF(E196="","",IF(ISNA(VLOOKUP($E196,'D-1 Off Site Habitat Baseline'!$D$1:$O$258,9,FALSE)),"",(VLOOKUP($E196,'D-1 Off Site Habitat Baseline'!$D$1:$O$258,9,FALSE))))</f>
        <v/>
      </c>
      <c r="L196" s="520" t="str">
        <f>IF(E196="","",IF(ISNA(VLOOKUP($E196,'D-1 Off Site Habitat Baseline'!$D$1:$O$258,11,FALSE)),"",(VLOOKUP($E196,'D-1 Off Site Habitat Baseline'!$D$1:$O$258,11,FALSE))))</f>
        <v/>
      </c>
      <c r="M196" s="520" t="str">
        <f>IF(E196="","",IF(ISNA(VLOOKUP($E196,'D-1 Off Site Habitat Baseline'!$D$1:$O$258,12,FALSE)),"",(VLOOKUP($E196,'D-1 Off Site Habitat Baseline'!$D$1:$O$258,12,FALSE))))</f>
        <v/>
      </c>
      <c r="N196" s="520" t="str">
        <f>IF(E196="","",IF(ISNA(VLOOKUP($E196,'D-1 Off Site Habitat Baseline'!$D$1:$X$258,14,FALSE)),"",(VLOOKUP($E196,'D-1 Off Site Habitat Baseline'!$D$1:$X$258,14,FALSE))))</f>
        <v/>
      </c>
      <c r="O196" s="524" t="str">
        <f>IF(E196="","",IF(ISNA(VLOOKUP($E196,'D-1 Off Site Habitat Baseline'!$D$1:$X$258,13,FALSE)),"",(VLOOKUP($E196,'D-1 Off Site Habitat Baseline'!$D$1:$X$258,13,FALSE))))</f>
        <v/>
      </c>
      <c r="P196" s="232" t="str">
        <f>IFERROR(INDEX('G-1 All Habitats'!$AG$3:$AG$15,MATCH(Q196,'G-1 All Habitats'!$AF$3:$AF$15,0)),"")</f>
        <v/>
      </c>
      <c r="Q196" s="228" t="str">
        <f t="shared" si="34"/>
        <v/>
      </c>
      <c r="R196" s="229" t="str">
        <f t="shared" si="35"/>
        <v/>
      </c>
      <c r="S196" s="233" t="str">
        <f>IFERROR(INDEX('G-1 All Habitats'!$B$3:$B$129,MATCH(R196,'G-1 All Habitats'!$A$3:$A$129,0)),"")</f>
        <v/>
      </c>
      <c r="T196" s="507" t="str">
        <f t="shared" si="27"/>
        <v/>
      </c>
      <c r="U196" s="524" t="str">
        <f t="shared" si="28"/>
        <v/>
      </c>
      <c r="V196" s="523" t="str">
        <f t="shared" si="25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203"/>
      <c r="Z196" s="524" t="str">
        <f>IFERROR(INDEX('G-8 Condition Look up'!$A$3:$H$130,MATCH(S196,'G-8 Condition Look up'!$A$3:$A$130,0),MATCH(Y196,'G-8 Condition Look up'!$A$3:$H$3,0)),"")</f>
        <v/>
      </c>
      <c r="AA196" s="145"/>
      <c r="AB196" s="54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7" t="str">
        <f t="shared" si="26"/>
        <v/>
      </c>
      <c r="AE196" s="203"/>
      <c r="AF196" s="203"/>
      <c r="AG196" s="520" t="str">
        <f t="shared" si="29"/>
        <v/>
      </c>
      <c r="AH196" s="544" t="str">
        <f t="shared" si="30"/>
        <v/>
      </c>
      <c r="AI196" s="525" t="str">
        <f>IF(AH196="Check Data ⚠","Check Data ⚠",IFERROR(VLOOKUP(AH196,'G-4 Temporal multipliers'!$A$4:$C$36,3,FALSE),""))</f>
        <v/>
      </c>
      <c r="AJ196" s="537" t="str">
        <f>IF(S196="","",VLOOKUP(S196,'G-3 Multipliers'!$A$2:$E$129,4,FALSE))</f>
        <v/>
      </c>
      <c r="AK196" s="520" t="str">
        <f t="shared" si="31"/>
        <v/>
      </c>
      <c r="AL196" s="520" t="str">
        <f t="shared" si="32"/>
        <v/>
      </c>
      <c r="AM196" s="524" t="str">
        <f>IFERROR(IF(F196="","",IF(AH196="Check Data ⚠","Check Data ⚠",VLOOKUP(AL196, 'G-3 Multipliers'!$P$2:$Q$6,2,FALSE))),"")</f>
        <v/>
      </c>
      <c r="AN196" s="197"/>
      <c r="AO196" s="540" t="str">
        <f>IF(AN196="","",IF(VLOOKUP(AN196,'G-3 Multipliers'!$S$3:$T$9,2,FALSE)=0,"Spatial Data Missing ⚠",VLOOKUP(AN196,'G-3 Multipliers'!$S$3:$T$9,2,FALSE)))</f>
        <v/>
      </c>
      <c r="AP196" s="513" t="str">
        <f t="shared" si="33"/>
        <v/>
      </c>
      <c r="AQ196" s="231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7" t="str">
        <f>'D-1 Off Site Habitat Baseline'!AL196</f>
        <v/>
      </c>
      <c r="F197" s="520" t="str">
        <f>IF(E197="","",IF(ISNA(VLOOKUP($E197,'D-1 Off Site Habitat Baseline'!$D$1:$O$258,4,FALSE)),"",(VLOOKUP($E197,'D-1 Off Site Habitat Baseline'!$D$1:$O$258,4,FALSE))))</f>
        <v/>
      </c>
      <c r="G197" s="520" t="str">
        <f>IF(E197="","",IF(ISNA(VLOOKUP($E197,'D-1 Off Site Habitat Baseline'!$D$1:$O$258,5,FALSE)),"",(VLOOKUP($E197,'D-1 Off Site Habitat Baseline'!$D$1:$O$258,5,FALSE))))</f>
        <v/>
      </c>
      <c r="H197" s="520" t="str">
        <f>IF(E197="","",IF(ISNA(VLOOKUP($E197,'D-1 Off Site Habitat Baseline'!$D$1:$O$258,6,FALSE)),"",(VLOOKUP($E197,'D-1 Off Site Habitat Baseline'!$D$1:$O$258,6,FALSE))))</f>
        <v/>
      </c>
      <c r="I197" s="520" t="str">
        <f>IF(E197="","",IF(ISNA(VLOOKUP($E197,'D-1 Off Site Habitat Baseline'!$D$1:$O$258,7,FALSE)),"",(VLOOKUP($E197,'D-1 Off Site Habitat Baseline'!$D$1:$O$258,7,FALSE))))</f>
        <v/>
      </c>
      <c r="J197" s="520" t="str">
        <f>IF(E197="","",IF(ISNA(VLOOKUP($E197,'D-1 Off Site Habitat Baseline'!$D$1:$O$258,8,FALSE)),"",(VLOOKUP($E197,'D-1 Off Site Habitat Baseline'!$D$1:$O$258,8,FALSE))))</f>
        <v/>
      </c>
      <c r="K197" s="520" t="str">
        <f>IF(E197="","",IF(ISNA(VLOOKUP($E197,'D-1 Off Site Habitat Baseline'!$D$1:$O$258,9,FALSE)),"",(VLOOKUP($E197,'D-1 Off Site Habitat Baseline'!$D$1:$O$258,9,FALSE))))</f>
        <v/>
      </c>
      <c r="L197" s="520" t="str">
        <f>IF(E197="","",IF(ISNA(VLOOKUP($E197,'D-1 Off Site Habitat Baseline'!$D$1:$O$258,11,FALSE)),"",(VLOOKUP($E197,'D-1 Off Site Habitat Baseline'!$D$1:$O$258,11,FALSE))))</f>
        <v/>
      </c>
      <c r="M197" s="520" t="str">
        <f>IF(E197="","",IF(ISNA(VLOOKUP($E197,'D-1 Off Site Habitat Baseline'!$D$1:$O$258,12,FALSE)),"",(VLOOKUP($E197,'D-1 Off Site Habitat Baseline'!$D$1:$O$258,12,FALSE))))</f>
        <v/>
      </c>
      <c r="N197" s="520" t="str">
        <f>IF(E197="","",IF(ISNA(VLOOKUP($E197,'D-1 Off Site Habitat Baseline'!$D$1:$X$258,14,FALSE)),"",(VLOOKUP($E197,'D-1 Off Site Habitat Baseline'!$D$1:$X$258,14,FALSE))))</f>
        <v/>
      </c>
      <c r="O197" s="524" t="str">
        <f>IF(E197="","",IF(ISNA(VLOOKUP($E197,'D-1 Off Site Habitat Baseline'!$D$1:$X$258,13,FALSE)),"",(VLOOKUP($E197,'D-1 Off Site Habitat Baseline'!$D$1:$X$258,13,FALSE))))</f>
        <v/>
      </c>
      <c r="P197" s="232" t="str">
        <f>IFERROR(INDEX('G-1 All Habitats'!$AG$3:$AG$15,MATCH(Q197,'G-1 All Habitats'!$AF$3:$AF$15,0)),"")</f>
        <v/>
      </c>
      <c r="Q197" s="228" t="str">
        <f t="shared" si="34"/>
        <v/>
      </c>
      <c r="R197" s="229" t="str">
        <f t="shared" si="35"/>
        <v/>
      </c>
      <c r="S197" s="233" t="str">
        <f>IFERROR(INDEX('G-1 All Habitats'!$B$3:$B$129,MATCH(R197,'G-1 All Habitats'!$A$3:$A$129,0)),"")</f>
        <v/>
      </c>
      <c r="T197" s="507" t="str">
        <f t="shared" si="27"/>
        <v/>
      </c>
      <c r="U197" s="524" t="str">
        <f t="shared" si="28"/>
        <v/>
      </c>
      <c r="V197" s="523" t="str">
        <f t="shared" si="25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203"/>
      <c r="Z197" s="524" t="str">
        <f>IFERROR(INDEX('G-8 Condition Look up'!$A$3:$H$130,MATCH(S197,'G-8 Condition Look up'!$A$3:$A$130,0),MATCH(Y197,'G-8 Condition Look up'!$A$3:$H$3,0)),"")</f>
        <v/>
      </c>
      <c r="AA197" s="145"/>
      <c r="AB197" s="54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7" t="str">
        <f t="shared" si="26"/>
        <v/>
      </c>
      <c r="AE197" s="203"/>
      <c r="AF197" s="203"/>
      <c r="AG197" s="520" t="str">
        <f t="shared" si="29"/>
        <v/>
      </c>
      <c r="AH197" s="544" t="str">
        <f t="shared" si="30"/>
        <v/>
      </c>
      <c r="AI197" s="525" t="str">
        <f>IF(AH197="Check Data ⚠","Check Data ⚠",IFERROR(VLOOKUP(AH197,'G-4 Temporal multipliers'!$A$4:$C$36,3,FALSE),""))</f>
        <v/>
      </c>
      <c r="AJ197" s="537" t="str">
        <f>IF(S197="","",VLOOKUP(S197,'G-3 Multipliers'!$A$2:$E$129,4,FALSE))</f>
        <v/>
      </c>
      <c r="AK197" s="520" t="str">
        <f t="shared" si="31"/>
        <v/>
      </c>
      <c r="AL197" s="520" t="str">
        <f t="shared" si="32"/>
        <v/>
      </c>
      <c r="AM197" s="524" t="str">
        <f>IFERROR(IF(F197="","",IF(AH197="Check Data ⚠","Check Data ⚠",VLOOKUP(AL197, 'G-3 Multipliers'!$P$2:$Q$6,2,FALSE))),"")</f>
        <v/>
      </c>
      <c r="AN197" s="197"/>
      <c r="AO197" s="540" t="str">
        <f>IF(AN197="","",IF(VLOOKUP(AN197,'G-3 Multipliers'!$S$3:$T$9,2,FALSE)=0,"Spatial Data Missing ⚠",VLOOKUP(AN197,'G-3 Multipliers'!$S$3:$T$9,2,FALSE)))</f>
        <v/>
      </c>
      <c r="AP197" s="513" t="str">
        <f t="shared" si="33"/>
        <v/>
      </c>
      <c r="AQ197" s="231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7" t="str">
        <f>'D-1 Off Site Habitat Baseline'!AL197</f>
        <v/>
      </c>
      <c r="F198" s="520" t="str">
        <f>IF(E198="","",IF(ISNA(VLOOKUP($E198,'D-1 Off Site Habitat Baseline'!$D$1:$O$258,4,FALSE)),"",(VLOOKUP($E198,'D-1 Off Site Habitat Baseline'!$D$1:$O$258,4,FALSE))))</f>
        <v/>
      </c>
      <c r="G198" s="520" t="str">
        <f>IF(E198="","",IF(ISNA(VLOOKUP($E198,'D-1 Off Site Habitat Baseline'!$D$1:$O$258,5,FALSE)),"",(VLOOKUP($E198,'D-1 Off Site Habitat Baseline'!$D$1:$O$258,5,FALSE))))</f>
        <v/>
      </c>
      <c r="H198" s="520" t="str">
        <f>IF(E198="","",IF(ISNA(VLOOKUP($E198,'D-1 Off Site Habitat Baseline'!$D$1:$O$258,6,FALSE)),"",(VLOOKUP($E198,'D-1 Off Site Habitat Baseline'!$D$1:$O$258,6,FALSE))))</f>
        <v/>
      </c>
      <c r="I198" s="520" t="str">
        <f>IF(E198="","",IF(ISNA(VLOOKUP($E198,'D-1 Off Site Habitat Baseline'!$D$1:$O$258,7,FALSE)),"",(VLOOKUP($E198,'D-1 Off Site Habitat Baseline'!$D$1:$O$258,7,FALSE))))</f>
        <v/>
      </c>
      <c r="J198" s="520" t="str">
        <f>IF(E198="","",IF(ISNA(VLOOKUP($E198,'D-1 Off Site Habitat Baseline'!$D$1:$O$258,8,FALSE)),"",(VLOOKUP($E198,'D-1 Off Site Habitat Baseline'!$D$1:$O$258,8,FALSE))))</f>
        <v/>
      </c>
      <c r="K198" s="520" t="str">
        <f>IF(E198="","",IF(ISNA(VLOOKUP($E198,'D-1 Off Site Habitat Baseline'!$D$1:$O$258,9,FALSE)),"",(VLOOKUP($E198,'D-1 Off Site Habitat Baseline'!$D$1:$O$258,9,FALSE))))</f>
        <v/>
      </c>
      <c r="L198" s="520" t="str">
        <f>IF(E198="","",IF(ISNA(VLOOKUP($E198,'D-1 Off Site Habitat Baseline'!$D$1:$O$258,11,FALSE)),"",(VLOOKUP($E198,'D-1 Off Site Habitat Baseline'!$D$1:$O$258,11,FALSE))))</f>
        <v/>
      </c>
      <c r="M198" s="520" t="str">
        <f>IF(E198="","",IF(ISNA(VLOOKUP($E198,'D-1 Off Site Habitat Baseline'!$D$1:$O$258,12,FALSE)),"",(VLOOKUP($E198,'D-1 Off Site Habitat Baseline'!$D$1:$O$258,12,FALSE))))</f>
        <v/>
      </c>
      <c r="N198" s="520" t="str">
        <f>IF(E198="","",IF(ISNA(VLOOKUP($E198,'D-1 Off Site Habitat Baseline'!$D$1:$X$258,14,FALSE)),"",(VLOOKUP($E198,'D-1 Off Site Habitat Baseline'!$D$1:$X$258,14,FALSE))))</f>
        <v/>
      </c>
      <c r="O198" s="524" t="str">
        <f>IF(E198="","",IF(ISNA(VLOOKUP($E198,'D-1 Off Site Habitat Baseline'!$D$1:$X$258,13,FALSE)),"",(VLOOKUP($E198,'D-1 Off Site Habitat Baseline'!$D$1:$X$258,13,FALSE))))</f>
        <v/>
      </c>
      <c r="P198" s="232" t="str">
        <f>IFERROR(INDEX('G-1 All Habitats'!$AG$3:$AG$15,MATCH(Q198,'G-1 All Habitats'!$AF$3:$AF$15,0)),"")</f>
        <v/>
      </c>
      <c r="Q198" s="228" t="str">
        <f t="shared" si="34"/>
        <v/>
      </c>
      <c r="R198" s="229" t="str">
        <f t="shared" si="35"/>
        <v/>
      </c>
      <c r="S198" s="233" t="str">
        <f>IFERROR(INDEX('G-1 All Habitats'!$B$3:$B$129,MATCH(R198,'G-1 All Habitats'!$A$3:$A$129,0)),"")</f>
        <v/>
      </c>
      <c r="T198" s="507" t="str">
        <f t="shared" si="27"/>
        <v/>
      </c>
      <c r="U198" s="524" t="str">
        <f t="shared" si="28"/>
        <v/>
      </c>
      <c r="V198" s="523" t="str">
        <f t="shared" si="25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203"/>
      <c r="Z198" s="524" t="str">
        <f>IFERROR(INDEX('G-8 Condition Look up'!$A$3:$H$130,MATCH(S198,'G-8 Condition Look up'!$A$3:$A$130,0),MATCH(Y198,'G-8 Condition Look up'!$A$3:$H$3,0)),"")</f>
        <v/>
      </c>
      <c r="AA198" s="145"/>
      <c r="AB198" s="54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7" t="str">
        <f t="shared" si="26"/>
        <v/>
      </c>
      <c r="AE198" s="203"/>
      <c r="AF198" s="203"/>
      <c r="AG198" s="520" t="str">
        <f t="shared" si="29"/>
        <v/>
      </c>
      <c r="AH198" s="544" t="str">
        <f t="shared" si="30"/>
        <v/>
      </c>
      <c r="AI198" s="525" t="str">
        <f>IF(AH198="Check Data ⚠","Check Data ⚠",IFERROR(VLOOKUP(AH198,'G-4 Temporal multipliers'!$A$4:$C$36,3,FALSE),""))</f>
        <v/>
      </c>
      <c r="AJ198" s="537" t="str">
        <f>IF(S198="","",VLOOKUP(S198,'G-3 Multipliers'!$A$2:$E$129,4,FALSE))</f>
        <v/>
      </c>
      <c r="AK198" s="520" t="str">
        <f t="shared" si="31"/>
        <v/>
      </c>
      <c r="AL198" s="520" t="str">
        <f t="shared" si="32"/>
        <v/>
      </c>
      <c r="AM198" s="524" t="str">
        <f>IFERROR(IF(F198="","",IF(AH198="Check Data ⚠","Check Data ⚠",VLOOKUP(AL198, 'G-3 Multipliers'!$P$2:$Q$6,2,FALSE))),"")</f>
        <v/>
      </c>
      <c r="AN198" s="197"/>
      <c r="AO198" s="540" t="str">
        <f>IF(AN198="","",IF(VLOOKUP(AN198,'G-3 Multipliers'!$S$3:$T$9,2,FALSE)=0,"Spatial Data Missing ⚠",VLOOKUP(AN198,'G-3 Multipliers'!$S$3:$T$9,2,FALSE)))</f>
        <v/>
      </c>
      <c r="AP198" s="513" t="str">
        <f t="shared" si="33"/>
        <v/>
      </c>
      <c r="AQ198" s="231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7" t="str">
        <f>'D-1 Off Site Habitat Baseline'!AL198</f>
        <v/>
      </c>
      <c r="F199" s="520" t="str">
        <f>IF(E199="","",IF(ISNA(VLOOKUP($E199,'D-1 Off Site Habitat Baseline'!$D$1:$O$258,4,FALSE)),"",(VLOOKUP($E199,'D-1 Off Site Habitat Baseline'!$D$1:$O$258,4,FALSE))))</f>
        <v/>
      </c>
      <c r="G199" s="520" t="str">
        <f>IF(E199="","",IF(ISNA(VLOOKUP($E199,'D-1 Off Site Habitat Baseline'!$D$1:$O$258,5,FALSE)),"",(VLOOKUP($E199,'D-1 Off Site Habitat Baseline'!$D$1:$O$258,5,FALSE))))</f>
        <v/>
      </c>
      <c r="H199" s="520" t="str">
        <f>IF(E199="","",IF(ISNA(VLOOKUP($E199,'D-1 Off Site Habitat Baseline'!$D$1:$O$258,6,FALSE)),"",(VLOOKUP($E199,'D-1 Off Site Habitat Baseline'!$D$1:$O$258,6,FALSE))))</f>
        <v/>
      </c>
      <c r="I199" s="520" t="str">
        <f>IF(E199="","",IF(ISNA(VLOOKUP($E199,'D-1 Off Site Habitat Baseline'!$D$1:$O$258,7,FALSE)),"",(VLOOKUP($E199,'D-1 Off Site Habitat Baseline'!$D$1:$O$258,7,FALSE))))</f>
        <v/>
      </c>
      <c r="J199" s="520" t="str">
        <f>IF(E199="","",IF(ISNA(VLOOKUP($E199,'D-1 Off Site Habitat Baseline'!$D$1:$O$258,8,FALSE)),"",(VLOOKUP($E199,'D-1 Off Site Habitat Baseline'!$D$1:$O$258,8,FALSE))))</f>
        <v/>
      </c>
      <c r="K199" s="520" t="str">
        <f>IF(E199="","",IF(ISNA(VLOOKUP($E199,'D-1 Off Site Habitat Baseline'!$D$1:$O$258,9,FALSE)),"",(VLOOKUP($E199,'D-1 Off Site Habitat Baseline'!$D$1:$O$258,9,FALSE))))</f>
        <v/>
      </c>
      <c r="L199" s="520" t="str">
        <f>IF(E199="","",IF(ISNA(VLOOKUP($E199,'D-1 Off Site Habitat Baseline'!$D$1:$O$258,11,FALSE)),"",(VLOOKUP($E199,'D-1 Off Site Habitat Baseline'!$D$1:$O$258,11,FALSE))))</f>
        <v/>
      </c>
      <c r="M199" s="520" t="str">
        <f>IF(E199="","",IF(ISNA(VLOOKUP($E199,'D-1 Off Site Habitat Baseline'!$D$1:$O$258,12,FALSE)),"",(VLOOKUP($E199,'D-1 Off Site Habitat Baseline'!$D$1:$O$258,12,FALSE))))</f>
        <v/>
      </c>
      <c r="N199" s="520" t="str">
        <f>IF(E199="","",IF(ISNA(VLOOKUP($E199,'D-1 Off Site Habitat Baseline'!$D$1:$X$258,14,FALSE)),"",(VLOOKUP($E199,'D-1 Off Site Habitat Baseline'!$D$1:$X$258,14,FALSE))))</f>
        <v/>
      </c>
      <c r="O199" s="524" t="str">
        <f>IF(E199="","",IF(ISNA(VLOOKUP($E199,'D-1 Off Site Habitat Baseline'!$D$1:$X$258,13,FALSE)),"",(VLOOKUP($E199,'D-1 Off Site Habitat Baseline'!$D$1:$X$258,13,FALSE))))</f>
        <v/>
      </c>
      <c r="P199" s="232" t="str">
        <f>IFERROR(INDEX('G-1 All Habitats'!$AG$3:$AG$15,MATCH(Q199,'G-1 All Habitats'!$AF$3:$AF$15,0)),"")</f>
        <v/>
      </c>
      <c r="Q199" s="228" t="str">
        <f t="shared" si="34"/>
        <v/>
      </c>
      <c r="R199" s="229" t="str">
        <f t="shared" si="35"/>
        <v/>
      </c>
      <c r="S199" s="233" t="str">
        <f>IFERROR(INDEX('G-1 All Habitats'!$B$3:$B$129,MATCH(R199,'G-1 All Habitats'!$A$3:$A$129,0)),"")</f>
        <v/>
      </c>
      <c r="T199" s="507" t="str">
        <f t="shared" si="27"/>
        <v/>
      </c>
      <c r="U199" s="524" t="str">
        <f t="shared" si="28"/>
        <v/>
      </c>
      <c r="V199" s="523" t="str">
        <f t="shared" si="25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203"/>
      <c r="Z199" s="524" t="str">
        <f>IFERROR(INDEX('G-8 Condition Look up'!$A$3:$H$130,MATCH(S199,'G-8 Condition Look up'!$A$3:$A$130,0),MATCH(Y199,'G-8 Condition Look up'!$A$3:$H$3,0)),"")</f>
        <v/>
      </c>
      <c r="AA199" s="145"/>
      <c r="AB199" s="54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7" t="str">
        <f t="shared" si="26"/>
        <v/>
      </c>
      <c r="AE199" s="203"/>
      <c r="AF199" s="203"/>
      <c r="AG199" s="520" t="str">
        <f t="shared" si="29"/>
        <v/>
      </c>
      <c r="AH199" s="544" t="str">
        <f t="shared" si="30"/>
        <v/>
      </c>
      <c r="AI199" s="525" t="str">
        <f>IF(AH199="Check Data ⚠","Check Data ⚠",IFERROR(VLOOKUP(AH199,'G-4 Temporal multipliers'!$A$4:$C$36,3,FALSE),""))</f>
        <v/>
      </c>
      <c r="AJ199" s="537" t="str">
        <f>IF(S199="","",VLOOKUP(S199,'G-3 Multipliers'!$A$2:$E$129,4,FALSE))</f>
        <v/>
      </c>
      <c r="AK199" s="520" t="str">
        <f t="shared" si="31"/>
        <v/>
      </c>
      <c r="AL199" s="520" t="str">
        <f t="shared" si="32"/>
        <v/>
      </c>
      <c r="AM199" s="524" t="str">
        <f>IFERROR(IF(F199="","",IF(AH199="Check Data ⚠","Check Data ⚠",VLOOKUP(AL199, 'G-3 Multipliers'!$P$2:$Q$6,2,FALSE))),"")</f>
        <v/>
      </c>
      <c r="AN199" s="197"/>
      <c r="AO199" s="540" t="str">
        <f>IF(AN199="","",IF(VLOOKUP(AN199,'G-3 Multipliers'!$S$3:$T$9,2,FALSE)=0,"Spatial Data Missing ⚠",VLOOKUP(AN199,'G-3 Multipliers'!$S$3:$T$9,2,FALSE)))</f>
        <v/>
      </c>
      <c r="AP199" s="513" t="str">
        <f t="shared" si="33"/>
        <v/>
      </c>
      <c r="AQ199" s="231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7" t="str">
        <f>'D-1 Off Site Habitat Baseline'!AL199</f>
        <v/>
      </c>
      <c r="F200" s="520" t="str">
        <f>IF(E200="","",IF(ISNA(VLOOKUP($E200,'D-1 Off Site Habitat Baseline'!$D$1:$O$258,4,FALSE)),"",(VLOOKUP($E200,'D-1 Off Site Habitat Baseline'!$D$1:$O$258,4,FALSE))))</f>
        <v/>
      </c>
      <c r="G200" s="520" t="str">
        <f>IF(E200="","",IF(ISNA(VLOOKUP($E200,'D-1 Off Site Habitat Baseline'!$D$1:$O$258,5,FALSE)),"",(VLOOKUP($E200,'D-1 Off Site Habitat Baseline'!$D$1:$O$258,5,FALSE))))</f>
        <v/>
      </c>
      <c r="H200" s="520" t="str">
        <f>IF(E200="","",IF(ISNA(VLOOKUP($E200,'D-1 Off Site Habitat Baseline'!$D$1:$O$258,6,FALSE)),"",(VLOOKUP($E200,'D-1 Off Site Habitat Baseline'!$D$1:$O$258,6,FALSE))))</f>
        <v/>
      </c>
      <c r="I200" s="520" t="str">
        <f>IF(E200="","",IF(ISNA(VLOOKUP($E200,'D-1 Off Site Habitat Baseline'!$D$1:$O$258,7,FALSE)),"",(VLOOKUP($E200,'D-1 Off Site Habitat Baseline'!$D$1:$O$258,7,FALSE))))</f>
        <v/>
      </c>
      <c r="J200" s="520" t="str">
        <f>IF(E200="","",IF(ISNA(VLOOKUP($E200,'D-1 Off Site Habitat Baseline'!$D$1:$O$258,8,FALSE)),"",(VLOOKUP($E200,'D-1 Off Site Habitat Baseline'!$D$1:$O$258,8,FALSE))))</f>
        <v/>
      </c>
      <c r="K200" s="520" t="str">
        <f>IF(E200="","",IF(ISNA(VLOOKUP($E200,'D-1 Off Site Habitat Baseline'!$D$1:$O$258,9,FALSE)),"",(VLOOKUP($E200,'D-1 Off Site Habitat Baseline'!$D$1:$O$258,9,FALSE))))</f>
        <v/>
      </c>
      <c r="L200" s="520" t="str">
        <f>IF(E200="","",IF(ISNA(VLOOKUP($E200,'D-1 Off Site Habitat Baseline'!$D$1:$O$258,11,FALSE)),"",(VLOOKUP($E200,'D-1 Off Site Habitat Baseline'!$D$1:$O$258,11,FALSE))))</f>
        <v/>
      </c>
      <c r="M200" s="520" t="str">
        <f>IF(E200="","",IF(ISNA(VLOOKUP($E200,'D-1 Off Site Habitat Baseline'!$D$1:$O$258,12,FALSE)),"",(VLOOKUP($E200,'D-1 Off Site Habitat Baseline'!$D$1:$O$258,12,FALSE))))</f>
        <v/>
      </c>
      <c r="N200" s="520" t="str">
        <f>IF(E200="","",IF(ISNA(VLOOKUP($E200,'D-1 Off Site Habitat Baseline'!$D$1:$X$258,14,FALSE)),"",(VLOOKUP($E200,'D-1 Off Site Habitat Baseline'!$D$1:$X$258,14,FALSE))))</f>
        <v/>
      </c>
      <c r="O200" s="524" t="str">
        <f>IF(E200="","",IF(ISNA(VLOOKUP($E200,'D-1 Off Site Habitat Baseline'!$D$1:$X$258,13,FALSE)),"",(VLOOKUP($E200,'D-1 Off Site Habitat Baseline'!$D$1:$X$258,13,FALSE))))</f>
        <v/>
      </c>
      <c r="P200" s="232" t="str">
        <f>IFERROR(INDEX('G-1 All Habitats'!$AG$3:$AG$15,MATCH(Q200,'G-1 All Habitats'!$AF$3:$AF$15,0)),"")</f>
        <v/>
      </c>
      <c r="Q200" s="228" t="str">
        <f t="shared" si="34"/>
        <v/>
      </c>
      <c r="R200" s="229" t="str">
        <f t="shared" si="35"/>
        <v/>
      </c>
      <c r="S200" s="233" t="str">
        <f>IFERROR(INDEX('G-1 All Habitats'!$B$3:$B$129,MATCH(R200,'G-1 All Habitats'!$A$3:$A$129,0)),"")</f>
        <v/>
      </c>
      <c r="T200" s="507" t="str">
        <f t="shared" si="27"/>
        <v/>
      </c>
      <c r="U200" s="524" t="str">
        <f t="shared" si="28"/>
        <v/>
      </c>
      <c r="V200" s="523" t="str">
        <f t="shared" si="25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203"/>
      <c r="Z200" s="524" t="str">
        <f>IFERROR(INDEX('G-8 Condition Look up'!$A$3:$H$130,MATCH(S200,'G-8 Condition Look up'!$A$3:$A$130,0),MATCH(Y200,'G-8 Condition Look up'!$A$3:$H$3,0)),"")</f>
        <v/>
      </c>
      <c r="AA200" s="145"/>
      <c r="AB200" s="54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7" t="str">
        <f t="shared" si="26"/>
        <v/>
      </c>
      <c r="AE200" s="203"/>
      <c r="AF200" s="203"/>
      <c r="AG200" s="520" t="str">
        <f t="shared" si="29"/>
        <v/>
      </c>
      <c r="AH200" s="544" t="str">
        <f t="shared" si="30"/>
        <v/>
      </c>
      <c r="AI200" s="525" t="str">
        <f>IF(AH200="Check Data ⚠","Check Data ⚠",IFERROR(VLOOKUP(AH200,'G-4 Temporal multipliers'!$A$4:$C$36,3,FALSE),""))</f>
        <v/>
      </c>
      <c r="AJ200" s="537" t="str">
        <f>IF(S200="","",VLOOKUP(S200,'G-3 Multipliers'!$A$2:$E$129,4,FALSE))</f>
        <v/>
      </c>
      <c r="AK200" s="520" t="str">
        <f t="shared" si="31"/>
        <v/>
      </c>
      <c r="AL200" s="520" t="str">
        <f t="shared" si="32"/>
        <v/>
      </c>
      <c r="AM200" s="524" t="str">
        <f>IFERROR(IF(F200="","",IF(AH200="Check Data ⚠","Check Data ⚠",VLOOKUP(AL200, 'G-3 Multipliers'!$P$2:$Q$6,2,FALSE))),"")</f>
        <v/>
      </c>
      <c r="AN200" s="197"/>
      <c r="AO200" s="540" t="str">
        <f>IF(AN200="","",IF(VLOOKUP(AN200,'G-3 Multipliers'!$S$3:$T$9,2,FALSE)=0,"Spatial Data Missing ⚠",VLOOKUP(AN200,'G-3 Multipliers'!$S$3:$T$9,2,FALSE)))</f>
        <v/>
      </c>
      <c r="AP200" s="513" t="str">
        <f t="shared" si="33"/>
        <v/>
      </c>
      <c r="AQ200" s="231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7" t="str">
        <f>'D-1 Off Site Habitat Baseline'!AL200</f>
        <v/>
      </c>
      <c r="F201" s="520" t="str">
        <f>IF(E201="","",IF(ISNA(VLOOKUP($E201,'D-1 Off Site Habitat Baseline'!$D$1:$O$258,4,FALSE)),"",(VLOOKUP($E201,'D-1 Off Site Habitat Baseline'!$D$1:$O$258,4,FALSE))))</f>
        <v/>
      </c>
      <c r="G201" s="520" t="str">
        <f>IF(E201="","",IF(ISNA(VLOOKUP($E201,'D-1 Off Site Habitat Baseline'!$D$1:$O$258,5,FALSE)),"",(VLOOKUP($E201,'D-1 Off Site Habitat Baseline'!$D$1:$O$258,5,FALSE))))</f>
        <v/>
      </c>
      <c r="H201" s="520" t="str">
        <f>IF(E201="","",IF(ISNA(VLOOKUP($E201,'D-1 Off Site Habitat Baseline'!$D$1:$O$258,6,FALSE)),"",(VLOOKUP($E201,'D-1 Off Site Habitat Baseline'!$D$1:$O$258,6,FALSE))))</f>
        <v/>
      </c>
      <c r="I201" s="520" t="str">
        <f>IF(E201="","",IF(ISNA(VLOOKUP($E201,'D-1 Off Site Habitat Baseline'!$D$1:$O$258,7,FALSE)),"",(VLOOKUP($E201,'D-1 Off Site Habitat Baseline'!$D$1:$O$258,7,FALSE))))</f>
        <v/>
      </c>
      <c r="J201" s="520" t="str">
        <f>IF(E201="","",IF(ISNA(VLOOKUP($E201,'D-1 Off Site Habitat Baseline'!$D$1:$O$258,8,FALSE)),"",(VLOOKUP($E201,'D-1 Off Site Habitat Baseline'!$D$1:$O$258,8,FALSE))))</f>
        <v/>
      </c>
      <c r="K201" s="520" t="str">
        <f>IF(E201="","",IF(ISNA(VLOOKUP($E201,'D-1 Off Site Habitat Baseline'!$D$1:$O$258,9,FALSE)),"",(VLOOKUP($E201,'D-1 Off Site Habitat Baseline'!$D$1:$O$258,9,FALSE))))</f>
        <v/>
      </c>
      <c r="L201" s="520" t="str">
        <f>IF(E201="","",IF(ISNA(VLOOKUP($E201,'D-1 Off Site Habitat Baseline'!$D$1:$O$258,11,FALSE)),"",(VLOOKUP($E201,'D-1 Off Site Habitat Baseline'!$D$1:$O$258,11,FALSE))))</f>
        <v/>
      </c>
      <c r="M201" s="520" t="str">
        <f>IF(E201="","",IF(ISNA(VLOOKUP($E201,'D-1 Off Site Habitat Baseline'!$D$1:$O$258,12,FALSE)),"",(VLOOKUP($E201,'D-1 Off Site Habitat Baseline'!$D$1:$O$258,12,FALSE))))</f>
        <v/>
      </c>
      <c r="N201" s="520" t="str">
        <f>IF(E201="","",IF(ISNA(VLOOKUP($E201,'D-1 Off Site Habitat Baseline'!$D$1:$X$258,14,FALSE)),"",(VLOOKUP($E201,'D-1 Off Site Habitat Baseline'!$D$1:$X$258,14,FALSE))))</f>
        <v/>
      </c>
      <c r="O201" s="524" t="str">
        <f>IF(E201="","",IF(ISNA(VLOOKUP($E201,'D-1 Off Site Habitat Baseline'!$D$1:$X$258,13,FALSE)),"",(VLOOKUP($E201,'D-1 Off Site Habitat Baseline'!$D$1:$X$258,13,FALSE))))</f>
        <v/>
      </c>
      <c r="P201" s="232" t="str">
        <f>IFERROR(INDEX('G-1 All Habitats'!$AG$3:$AG$15,MATCH(Q201,'G-1 All Habitats'!$AF$3:$AF$15,0)),"")</f>
        <v/>
      </c>
      <c r="Q201" s="228" t="str">
        <f t="shared" si="34"/>
        <v/>
      </c>
      <c r="R201" s="229" t="str">
        <f t="shared" si="35"/>
        <v/>
      </c>
      <c r="S201" s="233" t="str">
        <f>IFERROR(INDEX('G-1 All Habitats'!$B$3:$B$129,MATCH(R201,'G-1 All Habitats'!$A$3:$A$129,0)),"")</f>
        <v/>
      </c>
      <c r="T201" s="507" t="str">
        <f t="shared" si="27"/>
        <v/>
      </c>
      <c r="U201" s="524" t="str">
        <f t="shared" si="28"/>
        <v/>
      </c>
      <c r="V201" s="523" t="str">
        <f t="shared" si="25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203"/>
      <c r="Z201" s="524" t="str">
        <f>IFERROR(INDEX('G-8 Condition Look up'!$A$3:$H$130,MATCH(S201,'G-8 Condition Look up'!$A$3:$A$130,0),MATCH(Y201,'G-8 Condition Look up'!$A$3:$H$3,0)),"")</f>
        <v/>
      </c>
      <c r="AA201" s="145"/>
      <c r="AB201" s="54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7" t="str">
        <f t="shared" si="26"/>
        <v/>
      </c>
      <c r="AE201" s="203"/>
      <c r="AF201" s="203"/>
      <c r="AG201" s="520" t="str">
        <f t="shared" si="29"/>
        <v/>
      </c>
      <c r="AH201" s="544" t="str">
        <f t="shared" si="30"/>
        <v/>
      </c>
      <c r="AI201" s="525" t="str">
        <f>IF(AH201="Check Data ⚠","Check Data ⚠",IFERROR(VLOOKUP(AH201,'G-4 Temporal multipliers'!$A$4:$C$36,3,FALSE),""))</f>
        <v/>
      </c>
      <c r="AJ201" s="537" t="str">
        <f>IF(S201="","",VLOOKUP(S201,'G-3 Multipliers'!$A$2:$E$129,4,FALSE))</f>
        <v/>
      </c>
      <c r="AK201" s="520" t="str">
        <f t="shared" si="31"/>
        <v/>
      </c>
      <c r="AL201" s="520" t="str">
        <f t="shared" si="32"/>
        <v/>
      </c>
      <c r="AM201" s="524" t="str">
        <f>IFERROR(IF(F201="","",IF(AH201="Check Data ⚠","Check Data ⚠",VLOOKUP(AL201, 'G-3 Multipliers'!$P$2:$Q$6,2,FALSE))),"")</f>
        <v/>
      </c>
      <c r="AN201" s="197"/>
      <c r="AO201" s="540" t="str">
        <f>IF(AN201="","",IF(VLOOKUP(AN201,'G-3 Multipliers'!$S$3:$T$9,2,FALSE)=0,"Spatial Data Missing ⚠",VLOOKUP(AN201,'G-3 Multipliers'!$S$3:$T$9,2,FALSE)))</f>
        <v/>
      </c>
      <c r="AP201" s="513" t="str">
        <f t="shared" si="33"/>
        <v/>
      </c>
      <c r="AQ201" s="231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7" t="str">
        <f>'D-1 Off Site Habitat Baseline'!AL201</f>
        <v/>
      </c>
      <c r="F202" s="520" t="str">
        <f>IF(E202="","",IF(ISNA(VLOOKUP($E202,'D-1 Off Site Habitat Baseline'!$D$1:$O$258,4,FALSE)),"",(VLOOKUP($E202,'D-1 Off Site Habitat Baseline'!$D$1:$O$258,4,FALSE))))</f>
        <v/>
      </c>
      <c r="G202" s="520" t="str">
        <f>IF(E202="","",IF(ISNA(VLOOKUP($E202,'D-1 Off Site Habitat Baseline'!$D$1:$O$258,5,FALSE)),"",(VLOOKUP($E202,'D-1 Off Site Habitat Baseline'!$D$1:$O$258,5,FALSE))))</f>
        <v/>
      </c>
      <c r="H202" s="520" t="str">
        <f>IF(E202="","",IF(ISNA(VLOOKUP($E202,'D-1 Off Site Habitat Baseline'!$D$1:$O$258,6,FALSE)),"",(VLOOKUP($E202,'D-1 Off Site Habitat Baseline'!$D$1:$O$258,6,FALSE))))</f>
        <v/>
      </c>
      <c r="I202" s="520" t="str">
        <f>IF(E202="","",IF(ISNA(VLOOKUP($E202,'D-1 Off Site Habitat Baseline'!$D$1:$O$258,7,FALSE)),"",(VLOOKUP($E202,'D-1 Off Site Habitat Baseline'!$D$1:$O$258,7,FALSE))))</f>
        <v/>
      </c>
      <c r="J202" s="520" t="str">
        <f>IF(E202="","",IF(ISNA(VLOOKUP($E202,'D-1 Off Site Habitat Baseline'!$D$1:$O$258,8,FALSE)),"",(VLOOKUP($E202,'D-1 Off Site Habitat Baseline'!$D$1:$O$258,8,FALSE))))</f>
        <v/>
      </c>
      <c r="K202" s="520" t="str">
        <f>IF(E202="","",IF(ISNA(VLOOKUP($E202,'D-1 Off Site Habitat Baseline'!$D$1:$O$258,9,FALSE)),"",(VLOOKUP($E202,'D-1 Off Site Habitat Baseline'!$D$1:$O$258,9,FALSE))))</f>
        <v/>
      </c>
      <c r="L202" s="520" t="str">
        <f>IF(E202="","",IF(ISNA(VLOOKUP($E202,'D-1 Off Site Habitat Baseline'!$D$1:$O$258,11,FALSE)),"",(VLOOKUP($E202,'D-1 Off Site Habitat Baseline'!$D$1:$O$258,11,FALSE))))</f>
        <v/>
      </c>
      <c r="M202" s="520" t="str">
        <f>IF(E202="","",IF(ISNA(VLOOKUP($E202,'D-1 Off Site Habitat Baseline'!$D$1:$O$258,12,FALSE)),"",(VLOOKUP($E202,'D-1 Off Site Habitat Baseline'!$D$1:$O$258,12,FALSE))))</f>
        <v/>
      </c>
      <c r="N202" s="520" t="str">
        <f>IF(E202="","",IF(ISNA(VLOOKUP($E202,'D-1 Off Site Habitat Baseline'!$D$1:$X$258,14,FALSE)),"",(VLOOKUP($E202,'D-1 Off Site Habitat Baseline'!$D$1:$X$258,14,FALSE))))</f>
        <v/>
      </c>
      <c r="O202" s="524" t="str">
        <f>IF(E202="","",IF(ISNA(VLOOKUP($E202,'D-1 Off Site Habitat Baseline'!$D$1:$X$258,13,FALSE)),"",(VLOOKUP($E202,'D-1 Off Site Habitat Baseline'!$D$1:$X$258,13,FALSE))))</f>
        <v/>
      </c>
      <c r="P202" s="232" t="str">
        <f>IFERROR(INDEX('G-1 All Habitats'!$AG$3:$AG$15,MATCH(Q202,'G-1 All Habitats'!$AF$3:$AF$15,0)),"")</f>
        <v/>
      </c>
      <c r="Q202" s="228" t="str">
        <f t="shared" si="34"/>
        <v/>
      </c>
      <c r="R202" s="229" t="str">
        <f t="shared" si="35"/>
        <v/>
      </c>
      <c r="S202" s="233" t="str">
        <f>IFERROR(INDEX('G-1 All Habitats'!$B$3:$B$129,MATCH(R202,'G-1 All Habitats'!$A$3:$A$129,0)),"")</f>
        <v/>
      </c>
      <c r="T202" s="507" t="str">
        <f t="shared" si="27"/>
        <v/>
      </c>
      <c r="U202" s="524" t="str">
        <f t="shared" si="28"/>
        <v/>
      </c>
      <c r="V202" s="523" t="str">
        <f t="shared" si="25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203"/>
      <c r="Z202" s="524" t="str">
        <f>IFERROR(INDEX('G-8 Condition Look up'!$A$3:$H$130,MATCH(S202,'G-8 Condition Look up'!$A$3:$A$130,0),MATCH(Y202,'G-8 Condition Look up'!$A$3:$H$3,0)),"")</f>
        <v/>
      </c>
      <c r="AA202" s="145"/>
      <c r="AB202" s="54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7" t="str">
        <f t="shared" si="26"/>
        <v/>
      </c>
      <c r="AE202" s="203"/>
      <c r="AF202" s="203"/>
      <c r="AG202" s="520" t="str">
        <f t="shared" si="29"/>
        <v/>
      </c>
      <c r="AH202" s="544" t="str">
        <f t="shared" si="30"/>
        <v/>
      </c>
      <c r="AI202" s="525" t="str">
        <f>IF(AH202="Check Data ⚠","Check Data ⚠",IFERROR(VLOOKUP(AH202,'G-4 Temporal multipliers'!$A$4:$C$36,3,FALSE),""))</f>
        <v/>
      </c>
      <c r="AJ202" s="537" t="str">
        <f>IF(S202="","",VLOOKUP(S202,'G-3 Multipliers'!$A$2:$E$129,4,FALSE))</f>
        <v/>
      </c>
      <c r="AK202" s="520" t="str">
        <f t="shared" si="31"/>
        <v/>
      </c>
      <c r="AL202" s="520" t="str">
        <f t="shared" si="32"/>
        <v/>
      </c>
      <c r="AM202" s="524" t="str">
        <f>IFERROR(IF(F202="","",IF(AH202="Check Data ⚠","Check Data ⚠",VLOOKUP(AL202, 'G-3 Multipliers'!$P$2:$Q$6,2,FALSE))),"")</f>
        <v/>
      </c>
      <c r="AN202" s="197"/>
      <c r="AO202" s="540" t="str">
        <f>IF(AN202="","",IF(VLOOKUP(AN202,'G-3 Multipliers'!$S$3:$T$9,2,FALSE)=0,"Spatial Data Missing ⚠",VLOOKUP(AN202,'G-3 Multipliers'!$S$3:$T$9,2,FALSE)))</f>
        <v/>
      </c>
      <c r="AP202" s="513" t="str">
        <f t="shared" si="33"/>
        <v/>
      </c>
      <c r="AQ202" s="231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7" t="str">
        <f>'D-1 Off Site Habitat Baseline'!AL202</f>
        <v/>
      </c>
      <c r="F203" s="520" t="str">
        <f>IF(E203="","",IF(ISNA(VLOOKUP($E203,'D-1 Off Site Habitat Baseline'!$D$1:$O$258,4,FALSE)),"",(VLOOKUP($E203,'D-1 Off Site Habitat Baseline'!$D$1:$O$258,4,FALSE))))</f>
        <v/>
      </c>
      <c r="G203" s="520" t="str">
        <f>IF(E203="","",IF(ISNA(VLOOKUP($E203,'D-1 Off Site Habitat Baseline'!$D$1:$O$258,5,FALSE)),"",(VLOOKUP($E203,'D-1 Off Site Habitat Baseline'!$D$1:$O$258,5,FALSE))))</f>
        <v/>
      </c>
      <c r="H203" s="520" t="str">
        <f>IF(E203="","",IF(ISNA(VLOOKUP($E203,'D-1 Off Site Habitat Baseline'!$D$1:$O$258,6,FALSE)),"",(VLOOKUP($E203,'D-1 Off Site Habitat Baseline'!$D$1:$O$258,6,FALSE))))</f>
        <v/>
      </c>
      <c r="I203" s="520" t="str">
        <f>IF(E203="","",IF(ISNA(VLOOKUP($E203,'D-1 Off Site Habitat Baseline'!$D$1:$O$258,7,FALSE)),"",(VLOOKUP($E203,'D-1 Off Site Habitat Baseline'!$D$1:$O$258,7,FALSE))))</f>
        <v/>
      </c>
      <c r="J203" s="520" t="str">
        <f>IF(E203="","",IF(ISNA(VLOOKUP($E203,'D-1 Off Site Habitat Baseline'!$D$1:$O$258,8,FALSE)),"",(VLOOKUP($E203,'D-1 Off Site Habitat Baseline'!$D$1:$O$258,8,FALSE))))</f>
        <v/>
      </c>
      <c r="K203" s="520" t="str">
        <f>IF(E203="","",IF(ISNA(VLOOKUP($E203,'D-1 Off Site Habitat Baseline'!$D$1:$O$258,9,FALSE)),"",(VLOOKUP($E203,'D-1 Off Site Habitat Baseline'!$D$1:$O$258,9,FALSE))))</f>
        <v/>
      </c>
      <c r="L203" s="520" t="str">
        <f>IF(E203="","",IF(ISNA(VLOOKUP($E203,'D-1 Off Site Habitat Baseline'!$D$1:$O$258,11,FALSE)),"",(VLOOKUP($E203,'D-1 Off Site Habitat Baseline'!$D$1:$O$258,11,FALSE))))</f>
        <v/>
      </c>
      <c r="M203" s="520" t="str">
        <f>IF(E203="","",IF(ISNA(VLOOKUP($E203,'D-1 Off Site Habitat Baseline'!$D$1:$O$258,12,FALSE)),"",(VLOOKUP($E203,'D-1 Off Site Habitat Baseline'!$D$1:$O$258,12,FALSE))))</f>
        <v/>
      </c>
      <c r="N203" s="520" t="str">
        <f>IF(E203="","",IF(ISNA(VLOOKUP($E203,'D-1 Off Site Habitat Baseline'!$D$1:$X$258,14,FALSE)),"",(VLOOKUP($E203,'D-1 Off Site Habitat Baseline'!$D$1:$X$258,14,FALSE))))</f>
        <v/>
      </c>
      <c r="O203" s="524" t="str">
        <f>IF(E203="","",IF(ISNA(VLOOKUP($E203,'D-1 Off Site Habitat Baseline'!$D$1:$X$258,13,FALSE)),"",(VLOOKUP($E203,'D-1 Off Site Habitat Baseline'!$D$1:$X$258,13,FALSE))))</f>
        <v/>
      </c>
      <c r="P203" s="232" t="str">
        <f>IFERROR(INDEX('G-1 All Habitats'!$AG$3:$AG$15,MATCH(Q203,'G-1 All Habitats'!$AF$3:$AF$15,0)),"")</f>
        <v/>
      </c>
      <c r="Q203" s="228" t="str">
        <f t="shared" si="34"/>
        <v/>
      </c>
      <c r="R203" s="229" t="str">
        <f t="shared" si="35"/>
        <v/>
      </c>
      <c r="S203" s="233" t="str">
        <f>IFERROR(INDEX('G-1 All Habitats'!$B$3:$B$129,MATCH(R203,'G-1 All Habitats'!$A$3:$A$129,0)),"")</f>
        <v/>
      </c>
      <c r="T203" s="507" t="str">
        <f t="shared" si="27"/>
        <v/>
      </c>
      <c r="U203" s="524" t="str">
        <f t="shared" si="28"/>
        <v/>
      </c>
      <c r="V203" s="523" t="str">
        <f t="shared" si="25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203"/>
      <c r="Z203" s="524" t="str">
        <f>IFERROR(INDEX('G-8 Condition Look up'!$A$3:$H$130,MATCH(S203,'G-8 Condition Look up'!$A$3:$A$130,0),MATCH(Y203,'G-8 Condition Look up'!$A$3:$H$3,0)),"")</f>
        <v/>
      </c>
      <c r="AA203" s="145"/>
      <c r="AB203" s="54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7" t="str">
        <f t="shared" si="26"/>
        <v/>
      </c>
      <c r="AE203" s="203"/>
      <c r="AF203" s="203"/>
      <c r="AG203" s="520" t="str">
        <f t="shared" si="29"/>
        <v/>
      </c>
      <c r="AH203" s="544" t="str">
        <f t="shared" si="30"/>
        <v/>
      </c>
      <c r="AI203" s="525" t="str">
        <f>IF(AH203="Check Data ⚠","Check Data ⚠",IFERROR(VLOOKUP(AH203,'G-4 Temporal multipliers'!$A$4:$C$36,3,FALSE),""))</f>
        <v/>
      </c>
      <c r="AJ203" s="537" t="str">
        <f>IF(S203="","",VLOOKUP(S203,'G-3 Multipliers'!$A$2:$E$129,4,FALSE))</f>
        <v/>
      </c>
      <c r="AK203" s="520" t="str">
        <f t="shared" si="31"/>
        <v/>
      </c>
      <c r="AL203" s="520" t="str">
        <f t="shared" si="32"/>
        <v/>
      </c>
      <c r="AM203" s="524" t="str">
        <f>IFERROR(IF(F203="","",IF(AH203="Check Data ⚠","Check Data ⚠",VLOOKUP(AL203, 'G-3 Multipliers'!$P$2:$Q$6,2,FALSE))),"")</f>
        <v/>
      </c>
      <c r="AN203" s="197"/>
      <c r="AO203" s="540" t="str">
        <f>IF(AN203="","",IF(VLOOKUP(AN203,'G-3 Multipliers'!$S$3:$T$9,2,FALSE)=0,"Spatial Data Missing ⚠",VLOOKUP(AN203,'G-3 Multipliers'!$S$3:$T$9,2,FALSE)))</f>
        <v/>
      </c>
      <c r="AP203" s="513" t="str">
        <f t="shared" si="33"/>
        <v/>
      </c>
      <c r="AQ203" s="231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7" t="str">
        <f>'D-1 Off Site Habitat Baseline'!AL203</f>
        <v/>
      </c>
      <c r="F204" s="520" t="str">
        <f>IF(E204="","",IF(ISNA(VLOOKUP($E204,'D-1 Off Site Habitat Baseline'!$D$1:$O$258,4,FALSE)),"",(VLOOKUP($E204,'D-1 Off Site Habitat Baseline'!$D$1:$O$258,4,FALSE))))</f>
        <v/>
      </c>
      <c r="G204" s="520" t="str">
        <f>IF(E204="","",IF(ISNA(VLOOKUP($E204,'D-1 Off Site Habitat Baseline'!$D$1:$O$258,5,FALSE)),"",(VLOOKUP($E204,'D-1 Off Site Habitat Baseline'!$D$1:$O$258,5,FALSE))))</f>
        <v/>
      </c>
      <c r="H204" s="520" t="str">
        <f>IF(E204="","",IF(ISNA(VLOOKUP($E204,'D-1 Off Site Habitat Baseline'!$D$1:$O$258,6,FALSE)),"",(VLOOKUP($E204,'D-1 Off Site Habitat Baseline'!$D$1:$O$258,6,FALSE))))</f>
        <v/>
      </c>
      <c r="I204" s="520" t="str">
        <f>IF(E204="","",IF(ISNA(VLOOKUP($E204,'D-1 Off Site Habitat Baseline'!$D$1:$O$258,7,FALSE)),"",(VLOOKUP($E204,'D-1 Off Site Habitat Baseline'!$D$1:$O$258,7,FALSE))))</f>
        <v/>
      </c>
      <c r="J204" s="520" t="str">
        <f>IF(E204="","",IF(ISNA(VLOOKUP($E204,'D-1 Off Site Habitat Baseline'!$D$1:$O$258,8,FALSE)),"",(VLOOKUP($E204,'D-1 Off Site Habitat Baseline'!$D$1:$O$258,8,FALSE))))</f>
        <v/>
      </c>
      <c r="K204" s="520" t="str">
        <f>IF(E204="","",IF(ISNA(VLOOKUP($E204,'D-1 Off Site Habitat Baseline'!$D$1:$O$258,9,FALSE)),"",(VLOOKUP($E204,'D-1 Off Site Habitat Baseline'!$D$1:$O$258,9,FALSE))))</f>
        <v/>
      </c>
      <c r="L204" s="520" t="str">
        <f>IF(E204="","",IF(ISNA(VLOOKUP($E204,'D-1 Off Site Habitat Baseline'!$D$1:$O$258,11,FALSE)),"",(VLOOKUP($E204,'D-1 Off Site Habitat Baseline'!$D$1:$O$258,11,FALSE))))</f>
        <v/>
      </c>
      <c r="M204" s="520" t="str">
        <f>IF(E204="","",IF(ISNA(VLOOKUP($E204,'D-1 Off Site Habitat Baseline'!$D$1:$O$258,12,FALSE)),"",(VLOOKUP($E204,'D-1 Off Site Habitat Baseline'!$D$1:$O$258,12,FALSE))))</f>
        <v/>
      </c>
      <c r="N204" s="520" t="str">
        <f>IF(E204="","",IF(ISNA(VLOOKUP($E204,'D-1 Off Site Habitat Baseline'!$D$1:$X$258,14,FALSE)),"",(VLOOKUP($E204,'D-1 Off Site Habitat Baseline'!$D$1:$X$258,14,FALSE))))</f>
        <v/>
      </c>
      <c r="O204" s="524" t="str">
        <f>IF(E204="","",IF(ISNA(VLOOKUP($E204,'D-1 Off Site Habitat Baseline'!$D$1:$X$258,13,FALSE)),"",(VLOOKUP($E204,'D-1 Off Site Habitat Baseline'!$D$1:$X$258,13,FALSE))))</f>
        <v/>
      </c>
      <c r="P204" s="232" t="str">
        <f>IFERROR(INDEX('G-1 All Habitats'!$AG$3:$AG$15,MATCH(Q204,'G-1 All Habitats'!$AF$3:$AF$15,0)),"")</f>
        <v/>
      </c>
      <c r="Q204" s="228" t="str">
        <f t="shared" si="34"/>
        <v/>
      </c>
      <c r="R204" s="229" t="str">
        <f t="shared" si="35"/>
        <v/>
      </c>
      <c r="S204" s="233" t="str">
        <f>IFERROR(INDEX('G-1 All Habitats'!$B$3:$B$129,MATCH(R204,'G-1 All Habitats'!$A$3:$A$129,0)),"")</f>
        <v/>
      </c>
      <c r="T204" s="507" t="str">
        <f t="shared" si="27"/>
        <v/>
      </c>
      <c r="U204" s="524" t="str">
        <f t="shared" si="28"/>
        <v/>
      </c>
      <c r="V204" s="523" t="str">
        <f t="shared" ref="V204:V258" si="36">IF(S204="","",VLOOKUP(E204,BaselineHabOffsite,17,FALSE))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203"/>
      <c r="Z204" s="524" t="str">
        <f>IFERROR(INDEX('G-8 Condition Look up'!$A$3:$H$130,MATCH(S204,'G-8 Condition Look up'!$A$3:$A$130,0),MATCH(Y204,'G-8 Condition Look up'!$A$3:$H$3,0)),"")</f>
        <v/>
      </c>
      <c r="AA204" s="145"/>
      <c r="AB204" s="54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7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3"/>
      <c r="AF204" s="203"/>
      <c r="AG204" s="520" t="str">
        <f t="shared" si="29"/>
        <v/>
      </c>
      <c r="AH204" s="544" t="str">
        <f t="shared" si="30"/>
        <v/>
      </c>
      <c r="AI204" s="525" t="str">
        <f>IF(AH204="Check Data ⚠","Check Data ⚠",IFERROR(VLOOKUP(AH204,'G-4 Temporal multipliers'!$A$4:$C$36,3,FALSE),""))</f>
        <v/>
      </c>
      <c r="AJ204" s="537" t="str">
        <f>IF(S204="","",VLOOKUP(S204,'G-3 Multipliers'!$A$2:$E$129,4,FALSE))</f>
        <v/>
      </c>
      <c r="AK204" s="520" t="str">
        <f t="shared" si="31"/>
        <v/>
      </c>
      <c r="AL204" s="520" t="str">
        <f t="shared" si="32"/>
        <v/>
      </c>
      <c r="AM204" s="524" t="str">
        <f>IFERROR(IF(F204="","",IF(AH204="Check Data ⚠","Check Data ⚠",VLOOKUP(AL204, 'G-3 Multipliers'!$P$2:$Q$6,2,FALSE))),"")</f>
        <v/>
      </c>
      <c r="AN204" s="197"/>
      <c r="AO204" s="540" t="str">
        <f>IF(AN204="","",IF(VLOOKUP(AN204,'G-3 Multipliers'!$S$3:$T$9,2,FALSE)=0,"Spatial Data Missing ⚠",VLOOKUP(AN204,'G-3 Multipliers'!$S$3:$T$9,2,FALSE)))</f>
        <v/>
      </c>
      <c r="AP204" s="513" t="str">
        <f t="shared" si="33"/>
        <v/>
      </c>
      <c r="AQ204" s="231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7" t="str">
        <f>'D-1 Off Site Habitat Baseline'!AL204</f>
        <v/>
      </c>
      <c r="F205" s="520" t="str">
        <f>IF(E205="","",IF(ISNA(VLOOKUP($E205,'D-1 Off Site Habitat Baseline'!$D$1:$O$258,4,FALSE)),"",(VLOOKUP($E205,'D-1 Off Site Habitat Baseline'!$D$1:$O$258,4,FALSE))))</f>
        <v/>
      </c>
      <c r="G205" s="520" t="str">
        <f>IF(E205="","",IF(ISNA(VLOOKUP($E205,'D-1 Off Site Habitat Baseline'!$D$1:$O$258,5,FALSE)),"",(VLOOKUP($E205,'D-1 Off Site Habitat Baseline'!$D$1:$O$258,5,FALSE))))</f>
        <v/>
      </c>
      <c r="H205" s="520" t="str">
        <f>IF(E205="","",IF(ISNA(VLOOKUP($E205,'D-1 Off Site Habitat Baseline'!$D$1:$O$258,6,FALSE)),"",(VLOOKUP($E205,'D-1 Off Site Habitat Baseline'!$D$1:$O$258,6,FALSE))))</f>
        <v/>
      </c>
      <c r="I205" s="520" t="str">
        <f>IF(E205="","",IF(ISNA(VLOOKUP($E205,'D-1 Off Site Habitat Baseline'!$D$1:$O$258,7,FALSE)),"",(VLOOKUP($E205,'D-1 Off Site Habitat Baseline'!$D$1:$O$258,7,FALSE))))</f>
        <v/>
      </c>
      <c r="J205" s="520" t="str">
        <f>IF(E205="","",IF(ISNA(VLOOKUP($E205,'D-1 Off Site Habitat Baseline'!$D$1:$O$258,8,FALSE)),"",(VLOOKUP($E205,'D-1 Off Site Habitat Baseline'!$D$1:$O$258,8,FALSE))))</f>
        <v/>
      </c>
      <c r="K205" s="520" t="str">
        <f>IF(E205="","",IF(ISNA(VLOOKUP($E205,'D-1 Off Site Habitat Baseline'!$D$1:$O$258,9,FALSE)),"",(VLOOKUP($E205,'D-1 Off Site Habitat Baseline'!$D$1:$O$258,9,FALSE))))</f>
        <v/>
      </c>
      <c r="L205" s="520" t="str">
        <f>IF(E205="","",IF(ISNA(VLOOKUP($E205,'D-1 Off Site Habitat Baseline'!$D$1:$O$258,11,FALSE)),"",(VLOOKUP($E205,'D-1 Off Site Habitat Baseline'!$D$1:$O$258,11,FALSE))))</f>
        <v/>
      </c>
      <c r="M205" s="520" t="str">
        <f>IF(E205="","",IF(ISNA(VLOOKUP($E205,'D-1 Off Site Habitat Baseline'!$D$1:$O$258,12,FALSE)),"",(VLOOKUP($E205,'D-1 Off Site Habitat Baseline'!$D$1:$O$258,12,FALSE))))</f>
        <v/>
      </c>
      <c r="N205" s="520" t="str">
        <f>IF(E205="","",IF(ISNA(VLOOKUP($E205,'D-1 Off Site Habitat Baseline'!$D$1:$X$258,14,FALSE)),"",(VLOOKUP($E205,'D-1 Off Site Habitat Baseline'!$D$1:$X$258,14,FALSE))))</f>
        <v/>
      </c>
      <c r="O205" s="524" t="str">
        <f>IF(E205="","",IF(ISNA(VLOOKUP($E205,'D-1 Off Site Habitat Baseline'!$D$1:$X$258,13,FALSE)),"",(VLOOKUP($E205,'D-1 Off Site Habitat Baseline'!$D$1:$X$258,13,FALSE))))</f>
        <v/>
      </c>
      <c r="P205" s="232" t="str">
        <f>IFERROR(INDEX('G-1 All Habitats'!$AG$3:$AG$15,MATCH(Q205,'G-1 All Habitats'!$AF$3:$AF$15,0)),"")</f>
        <v/>
      </c>
      <c r="Q205" s="228" t="str">
        <f t="shared" si="34"/>
        <v/>
      </c>
      <c r="R205" s="229" t="str">
        <f t="shared" si="35"/>
        <v/>
      </c>
      <c r="S205" s="233" t="str">
        <f>IFERROR(INDEX('G-1 All Habitats'!$B$3:$B$129,MATCH(R205,'G-1 All Habitats'!$A$3:$A$129,0)),"")</f>
        <v/>
      </c>
      <c r="T205" s="507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4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3" t="str">
        <f t="shared" si="36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203"/>
      <c r="Z205" s="524" t="str">
        <f>IFERROR(INDEX('G-8 Condition Look up'!$A$3:$H$130,MATCH(S205,'G-8 Condition Look up'!$A$3:$A$130,0),MATCH(Y205,'G-8 Condition Look up'!$A$3:$H$3,0)),"")</f>
        <v/>
      </c>
      <c r="AA205" s="145"/>
      <c r="AB205" s="54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7" t="str">
        <f t="shared" si="37"/>
        <v/>
      </c>
      <c r="AE205" s="203"/>
      <c r="AF205" s="203"/>
      <c r="AG205" s="520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4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5" t="str">
        <f>IF(AH205="Check Data ⚠","Check Data ⚠",IFERROR(VLOOKUP(AH205,'G-4 Temporal multipliers'!$A$4:$C$36,3,FALSE),""))</f>
        <v/>
      </c>
      <c r="AJ205" s="537" t="str">
        <f>IF(S205="","",VLOOKUP(S205,'G-3 Multipliers'!$A$2:$E$129,4,FALSE))</f>
        <v/>
      </c>
      <c r="AK205" s="520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20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4" t="str">
        <f>IFERROR(IF(F205="","",IF(AH205="Check Data ⚠","Check Data ⚠",VLOOKUP(AL205, 'G-3 Multipliers'!$P$2:$Q$6,2,FALSE))),"")</f>
        <v/>
      </c>
      <c r="AN205" s="197"/>
      <c r="AO205" s="540" t="str">
        <f>IF(AN205="","",IF(VLOOKUP(AN205,'G-3 Multipliers'!$S$3:$T$9,2,FALSE)=0,"Spatial Data Missing ⚠",VLOOKUP(AN205,'G-3 Multipliers'!$S$3:$T$9,2,FALSE)))</f>
        <v/>
      </c>
      <c r="AP205" s="513" t="str">
        <f t="shared" ref="AP205:AP258" si="44">IFERROR(((((V205*X205*Z205)-(V205*I205*K205))*(AM205*AI205))+(V205*I205*K205))*(AC205)*AO205,"")</f>
        <v/>
      </c>
      <c r="AQ205" s="231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7" t="str">
        <f>'D-1 Off Site Habitat Baseline'!AL205</f>
        <v/>
      </c>
      <c r="F206" s="520" t="str">
        <f>IF(E206="","",IF(ISNA(VLOOKUP($E206,'D-1 Off Site Habitat Baseline'!$D$1:$O$258,4,FALSE)),"",(VLOOKUP($E206,'D-1 Off Site Habitat Baseline'!$D$1:$O$258,4,FALSE))))</f>
        <v/>
      </c>
      <c r="G206" s="520" t="str">
        <f>IF(E206="","",IF(ISNA(VLOOKUP($E206,'D-1 Off Site Habitat Baseline'!$D$1:$O$258,5,FALSE)),"",(VLOOKUP($E206,'D-1 Off Site Habitat Baseline'!$D$1:$O$258,5,FALSE))))</f>
        <v/>
      </c>
      <c r="H206" s="520" t="str">
        <f>IF(E206="","",IF(ISNA(VLOOKUP($E206,'D-1 Off Site Habitat Baseline'!$D$1:$O$258,6,FALSE)),"",(VLOOKUP($E206,'D-1 Off Site Habitat Baseline'!$D$1:$O$258,6,FALSE))))</f>
        <v/>
      </c>
      <c r="I206" s="520" t="str">
        <f>IF(E206="","",IF(ISNA(VLOOKUP($E206,'D-1 Off Site Habitat Baseline'!$D$1:$O$258,7,FALSE)),"",(VLOOKUP($E206,'D-1 Off Site Habitat Baseline'!$D$1:$O$258,7,FALSE))))</f>
        <v/>
      </c>
      <c r="J206" s="520" t="str">
        <f>IF(E206="","",IF(ISNA(VLOOKUP($E206,'D-1 Off Site Habitat Baseline'!$D$1:$O$258,8,FALSE)),"",(VLOOKUP($E206,'D-1 Off Site Habitat Baseline'!$D$1:$O$258,8,FALSE))))</f>
        <v/>
      </c>
      <c r="K206" s="520" t="str">
        <f>IF(E206="","",IF(ISNA(VLOOKUP($E206,'D-1 Off Site Habitat Baseline'!$D$1:$O$258,9,FALSE)),"",(VLOOKUP($E206,'D-1 Off Site Habitat Baseline'!$D$1:$O$258,9,FALSE))))</f>
        <v/>
      </c>
      <c r="L206" s="520" t="str">
        <f>IF(E206="","",IF(ISNA(VLOOKUP($E206,'D-1 Off Site Habitat Baseline'!$D$1:$O$258,11,FALSE)),"",(VLOOKUP($E206,'D-1 Off Site Habitat Baseline'!$D$1:$O$258,11,FALSE))))</f>
        <v/>
      </c>
      <c r="M206" s="520" t="str">
        <f>IF(E206="","",IF(ISNA(VLOOKUP($E206,'D-1 Off Site Habitat Baseline'!$D$1:$O$258,12,FALSE)),"",(VLOOKUP($E206,'D-1 Off Site Habitat Baseline'!$D$1:$O$258,12,FALSE))))</f>
        <v/>
      </c>
      <c r="N206" s="520" t="str">
        <f>IF(E206="","",IF(ISNA(VLOOKUP($E206,'D-1 Off Site Habitat Baseline'!$D$1:$X$258,14,FALSE)),"",(VLOOKUP($E206,'D-1 Off Site Habitat Baseline'!$D$1:$X$258,14,FALSE))))</f>
        <v/>
      </c>
      <c r="O206" s="524" t="str">
        <f>IF(E206="","",IF(ISNA(VLOOKUP($E206,'D-1 Off Site Habitat Baseline'!$D$1:$X$258,13,FALSE)),"",(VLOOKUP($E206,'D-1 Off Site Habitat Baseline'!$D$1:$X$258,13,FALSE))))</f>
        <v/>
      </c>
      <c r="P206" s="232" t="str">
        <f>IFERROR(INDEX('G-1 All Habitats'!$AG$3:$AG$15,MATCH(Q206,'G-1 All Habitats'!$AF$3:$AF$15,0)),"")</f>
        <v/>
      </c>
      <c r="Q206" s="228" t="str">
        <f t="shared" si="34"/>
        <v/>
      </c>
      <c r="R206" s="229" t="str">
        <f t="shared" si="35"/>
        <v/>
      </c>
      <c r="S206" s="233" t="str">
        <f>IFERROR(INDEX('G-1 All Habitats'!$B$3:$B$129,MATCH(R206,'G-1 All Habitats'!$A$3:$A$129,0)),"")</f>
        <v/>
      </c>
      <c r="T206" s="507" t="str">
        <f t="shared" si="38"/>
        <v/>
      </c>
      <c r="U206" s="524" t="str">
        <f t="shared" si="39"/>
        <v/>
      </c>
      <c r="V206" s="523" t="str">
        <f t="shared" si="36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203"/>
      <c r="Z206" s="524" t="str">
        <f>IFERROR(INDEX('G-8 Condition Look up'!$A$3:$H$130,MATCH(S206,'G-8 Condition Look up'!$A$3:$A$130,0),MATCH(Y206,'G-8 Condition Look up'!$A$3:$H$3,0)),"")</f>
        <v/>
      </c>
      <c r="AA206" s="145"/>
      <c r="AB206" s="54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7" t="str">
        <f t="shared" si="37"/>
        <v/>
      </c>
      <c r="AE206" s="203"/>
      <c r="AF206" s="203"/>
      <c r="AG206" s="520" t="str">
        <f t="shared" si="40"/>
        <v/>
      </c>
      <c r="AH206" s="544" t="str">
        <f t="shared" si="41"/>
        <v/>
      </c>
      <c r="AI206" s="525" t="str">
        <f>IF(AH206="Check Data ⚠","Check Data ⚠",IFERROR(VLOOKUP(AH206,'G-4 Temporal multipliers'!$A$4:$C$36,3,FALSE),""))</f>
        <v/>
      </c>
      <c r="AJ206" s="537" t="str">
        <f>IF(S206="","",VLOOKUP(S206,'G-3 Multipliers'!$A$2:$E$129,4,FALSE))</f>
        <v/>
      </c>
      <c r="AK206" s="520" t="str">
        <f t="shared" si="42"/>
        <v/>
      </c>
      <c r="AL206" s="520" t="str">
        <f t="shared" si="43"/>
        <v/>
      </c>
      <c r="AM206" s="524" t="str">
        <f>IFERROR(IF(F206="","",IF(AH206="Check Data ⚠","Check Data ⚠",VLOOKUP(AL206, 'G-3 Multipliers'!$P$2:$Q$6,2,FALSE))),"")</f>
        <v/>
      </c>
      <c r="AN206" s="197"/>
      <c r="AO206" s="540" t="str">
        <f>IF(AN206="","",IF(VLOOKUP(AN206,'G-3 Multipliers'!$S$3:$T$9,2,FALSE)=0,"Spatial Data Missing ⚠",VLOOKUP(AN206,'G-3 Multipliers'!$S$3:$T$9,2,FALSE)))</f>
        <v/>
      </c>
      <c r="AP206" s="513" t="str">
        <f t="shared" si="44"/>
        <v/>
      </c>
      <c r="AQ206" s="231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7" t="str">
        <f>'D-1 Off Site Habitat Baseline'!AL206</f>
        <v/>
      </c>
      <c r="F207" s="520" t="str">
        <f>IF(E207="","",IF(ISNA(VLOOKUP($E207,'D-1 Off Site Habitat Baseline'!$D$1:$O$258,4,FALSE)),"",(VLOOKUP($E207,'D-1 Off Site Habitat Baseline'!$D$1:$O$258,4,FALSE))))</f>
        <v/>
      </c>
      <c r="G207" s="520" t="str">
        <f>IF(E207="","",IF(ISNA(VLOOKUP($E207,'D-1 Off Site Habitat Baseline'!$D$1:$O$258,5,FALSE)),"",(VLOOKUP($E207,'D-1 Off Site Habitat Baseline'!$D$1:$O$258,5,FALSE))))</f>
        <v/>
      </c>
      <c r="H207" s="520" t="str">
        <f>IF(E207="","",IF(ISNA(VLOOKUP($E207,'D-1 Off Site Habitat Baseline'!$D$1:$O$258,6,FALSE)),"",(VLOOKUP($E207,'D-1 Off Site Habitat Baseline'!$D$1:$O$258,6,FALSE))))</f>
        <v/>
      </c>
      <c r="I207" s="520" t="str">
        <f>IF(E207="","",IF(ISNA(VLOOKUP($E207,'D-1 Off Site Habitat Baseline'!$D$1:$O$258,7,FALSE)),"",(VLOOKUP($E207,'D-1 Off Site Habitat Baseline'!$D$1:$O$258,7,FALSE))))</f>
        <v/>
      </c>
      <c r="J207" s="520" t="str">
        <f>IF(E207="","",IF(ISNA(VLOOKUP($E207,'D-1 Off Site Habitat Baseline'!$D$1:$O$258,8,FALSE)),"",(VLOOKUP($E207,'D-1 Off Site Habitat Baseline'!$D$1:$O$258,8,FALSE))))</f>
        <v/>
      </c>
      <c r="K207" s="520" t="str">
        <f>IF(E207="","",IF(ISNA(VLOOKUP($E207,'D-1 Off Site Habitat Baseline'!$D$1:$O$258,9,FALSE)),"",(VLOOKUP($E207,'D-1 Off Site Habitat Baseline'!$D$1:$O$258,9,FALSE))))</f>
        <v/>
      </c>
      <c r="L207" s="520" t="str">
        <f>IF(E207="","",IF(ISNA(VLOOKUP($E207,'D-1 Off Site Habitat Baseline'!$D$1:$O$258,11,FALSE)),"",(VLOOKUP($E207,'D-1 Off Site Habitat Baseline'!$D$1:$O$258,11,FALSE))))</f>
        <v/>
      </c>
      <c r="M207" s="520" t="str">
        <f>IF(E207="","",IF(ISNA(VLOOKUP($E207,'D-1 Off Site Habitat Baseline'!$D$1:$O$258,12,FALSE)),"",(VLOOKUP($E207,'D-1 Off Site Habitat Baseline'!$D$1:$O$258,12,FALSE))))</f>
        <v/>
      </c>
      <c r="N207" s="520" t="str">
        <f>IF(E207="","",IF(ISNA(VLOOKUP($E207,'D-1 Off Site Habitat Baseline'!$D$1:$X$258,14,FALSE)),"",(VLOOKUP($E207,'D-1 Off Site Habitat Baseline'!$D$1:$X$258,14,FALSE))))</f>
        <v/>
      </c>
      <c r="O207" s="524" t="str">
        <f>IF(E207="","",IF(ISNA(VLOOKUP($E207,'D-1 Off Site Habitat Baseline'!$D$1:$X$258,13,FALSE)),"",(VLOOKUP($E207,'D-1 Off Site Habitat Baseline'!$D$1:$X$258,13,FALSE))))</f>
        <v/>
      </c>
      <c r="P207" s="232" t="str">
        <f>IFERROR(INDEX('G-1 All Habitats'!$AG$3:$AG$15,MATCH(Q207,'G-1 All Habitats'!$AF$3:$AF$15,0)),"")</f>
        <v/>
      </c>
      <c r="Q207" s="228" t="str">
        <f t="shared" ref="Q207:Q258" si="45">A207</f>
        <v/>
      </c>
      <c r="R207" s="229" t="str">
        <f t="shared" ref="R207:R258" si="46">B207</f>
        <v/>
      </c>
      <c r="S207" s="233" t="str">
        <f>IFERROR(INDEX('G-1 All Habitats'!$B$3:$B$129,MATCH(R207,'G-1 All Habitats'!$A$3:$A$129,0)),"")</f>
        <v/>
      </c>
      <c r="T207" s="507" t="str">
        <f t="shared" si="38"/>
        <v/>
      </c>
      <c r="U207" s="524" t="str">
        <f t="shared" si="39"/>
        <v/>
      </c>
      <c r="V207" s="523" t="str">
        <f t="shared" si="36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203"/>
      <c r="Z207" s="524" t="str">
        <f>IFERROR(INDEX('G-8 Condition Look up'!$A$3:$H$130,MATCH(S207,'G-8 Condition Look up'!$A$3:$A$130,0),MATCH(Y207,'G-8 Condition Look up'!$A$3:$H$3,0)),"")</f>
        <v/>
      </c>
      <c r="AA207" s="145"/>
      <c r="AB207" s="54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7" t="str">
        <f t="shared" si="37"/>
        <v/>
      </c>
      <c r="AE207" s="203"/>
      <c r="AF207" s="203"/>
      <c r="AG207" s="520" t="str">
        <f t="shared" si="40"/>
        <v/>
      </c>
      <c r="AH207" s="544" t="str">
        <f t="shared" si="41"/>
        <v/>
      </c>
      <c r="AI207" s="525" t="str">
        <f>IF(AH207="Check Data ⚠","Check Data ⚠",IFERROR(VLOOKUP(AH207,'G-4 Temporal multipliers'!$A$4:$C$36,3,FALSE),""))</f>
        <v/>
      </c>
      <c r="AJ207" s="537" t="str">
        <f>IF(S207="","",VLOOKUP(S207,'G-3 Multipliers'!$A$2:$E$129,4,FALSE))</f>
        <v/>
      </c>
      <c r="AK207" s="520" t="str">
        <f t="shared" si="42"/>
        <v/>
      </c>
      <c r="AL207" s="520" t="str">
        <f t="shared" si="43"/>
        <v/>
      </c>
      <c r="AM207" s="524" t="str">
        <f>IFERROR(IF(F207="","",IF(AH207="Check Data ⚠","Check Data ⚠",VLOOKUP(AL207, 'G-3 Multipliers'!$P$2:$Q$6,2,FALSE))),"")</f>
        <v/>
      </c>
      <c r="AN207" s="197"/>
      <c r="AO207" s="540" t="str">
        <f>IF(AN207="","",IF(VLOOKUP(AN207,'G-3 Multipliers'!$S$3:$T$9,2,FALSE)=0,"Spatial Data Missing ⚠",VLOOKUP(AN207,'G-3 Multipliers'!$S$3:$T$9,2,FALSE)))</f>
        <v/>
      </c>
      <c r="AP207" s="513" t="str">
        <f t="shared" si="44"/>
        <v/>
      </c>
      <c r="AQ207" s="231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7" t="str">
        <f>'D-1 Off Site Habitat Baseline'!AL207</f>
        <v/>
      </c>
      <c r="F208" s="520" t="str">
        <f>IF(E208="","",IF(ISNA(VLOOKUP($E208,'D-1 Off Site Habitat Baseline'!$D$1:$O$258,4,FALSE)),"",(VLOOKUP($E208,'D-1 Off Site Habitat Baseline'!$D$1:$O$258,4,FALSE))))</f>
        <v/>
      </c>
      <c r="G208" s="520" t="str">
        <f>IF(E208="","",IF(ISNA(VLOOKUP($E208,'D-1 Off Site Habitat Baseline'!$D$1:$O$258,5,FALSE)),"",(VLOOKUP($E208,'D-1 Off Site Habitat Baseline'!$D$1:$O$258,5,FALSE))))</f>
        <v/>
      </c>
      <c r="H208" s="520" t="str">
        <f>IF(E208="","",IF(ISNA(VLOOKUP($E208,'D-1 Off Site Habitat Baseline'!$D$1:$O$258,6,FALSE)),"",(VLOOKUP($E208,'D-1 Off Site Habitat Baseline'!$D$1:$O$258,6,FALSE))))</f>
        <v/>
      </c>
      <c r="I208" s="520" t="str">
        <f>IF(E208="","",IF(ISNA(VLOOKUP($E208,'D-1 Off Site Habitat Baseline'!$D$1:$O$258,7,FALSE)),"",(VLOOKUP($E208,'D-1 Off Site Habitat Baseline'!$D$1:$O$258,7,FALSE))))</f>
        <v/>
      </c>
      <c r="J208" s="520" t="str">
        <f>IF(E208="","",IF(ISNA(VLOOKUP($E208,'D-1 Off Site Habitat Baseline'!$D$1:$O$258,8,FALSE)),"",(VLOOKUP($E208,'D-1 Off Site Habitat Baseline'!$D$1:$O$258,8,FALSE))))</f>
        <v/>
      </c>
      <c r="K208" s="520" t="str">
        <f>IF(E208="","",IF(ISNA(VLOOKUP($E208,'D-1 Off Site Habitat Baseline'!$D$1:$O$258,9,FALSE)),"",(VLOOKUP($E208,'D-1 Off Site Habitat Baseline'!$D$1:$O$258,9,FALSE))))</f>
        <v/>
      </c>
      <c r="L208" s="520" t="str">
        <f>IF(E208="","",IF(ISNA(VLOOKUP($E208,'D-1 Off Site Habitat Baseline'!$D$1:$O$258,11,FALSE)),"",(VLOOKUP($E208,'D-1 Off Site Habitat Baseline'!$D$1:$O$258,11,FALSE))))</f>
        <v/>
      </c>
      <c r="M208" s="520" t="str">
        <f>IF(E208="","",IF(ISNA(VLOOKUP($E208,'D-1 Off Site Habitat Baseline'!$D$1:$O$258,12,FALSE)),"",(VLOOKUP($E208,'D-1 Off Site Habitat Baseline'!$D$1:$O$258,12,FALSE))))</f>
        <v/>
      </c>
      <c r="N208" s="520" t="str">
        <f>IF(E208="","",IF(ISNA(VLOOKUP($E208,'D-1 Off Site Habitat Baseline'!$D$1:$X$258,14,FALSE)),"",(VLOOKUP($E208,'D-1 Off Site Habitat Baseline'!$D$1:$X$258,14,FALSE))))</f>
        <v/>
      </c>
      <c r="O208" s="524" t="str">
        <f>IF(E208="","",IF(ISNA(VLOOKUP($E208,'D-1 Off Site Habitat Baseline'!$D$1:$X$258,13,FALSE)),"",(VLOOKUP($E208,'D-1 Off Site Habitat Baseline'!$D$1:$X$258,13,FALSE))))</f>
        <v/>
      </c>
      <c r="P208" s="232" t="str">
        <f>IFERROR(INDEX('G-1 All Habitats'!$AG$3:$AG$15,MATCH(Q208,'G-1 All Habitats'!$AF$3:$AF$15,0)),"")</f>
        <v/>
      </c>
      <c r="Q208" s="228" t="str">
        <f t="shared" si="45"/>
        <v/>
      </c>
      <c r="R208" s="229" t="str">
        <f t="shared" si="46"/>
        <v/>
      </c>
      <c r="S208" s="233" t="str">
        <f>IFERROR(INDEX('G-1 All Habitats'!$B$3:$B$129,MATCH(R208,'G-1 All Habitats'!$A$3:$A$129,0)),"")</f>
        <v/>
      </c>
      <c r="T208" s="507" t="str">
        <f t="shared" si="38"/>
        <v/>
      </c>
      <c r="U208" s="524" t="str">
        <f t="shared" si="39"/>
        <v/>
      </c>
      <c r="V208" s="523" t="str">
        <f t="shared" si="36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203"/>
      <c r="Z208" s="524" t="str">
        <f>IFERROR(INDEX('G-8 Condition Look up'!$A$3:$H$130,MATCH(S208,'G-8 Condition Look up'!$A$3:$A$130,0),MATCH(Y208,'G-8 Condition Look up'!$A$3:$H$3,0)),"")</f>
        <v/>
      </c>
      <c r="AA208" s="145"/>
      <c r="AB208" s="54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7" t="str">
        <f t="shared" si="37"/>
        <v/>
      </c>
      <c r="AE208" s="203"/>
      <c r="AF208" s="203"/>
      <c r="AG208" s="520" t="str">
        <f t="shared" si="40"/>
        <v/>
      </c>
      <c r="AH208" s="544" t="str">
        <f t="shared" si="41"/>
        <v/>
      </c>
      <c r="AI208" s="525" t="str">
        <f>IF(AH208="Check Data ⚠","Check Data ⚠",IFERROR(VLOOKUP(AH208,'G-4 Temporal multipliers'!$A$4:$C$36,3,FALSE),""))</f>
        <v/>
      </c>
      <c r="AJ208" s="537" t="str">
        <f>IF(S208="","",VLOOKUP(S208,'G-3 Multipliers'!$A$2:$E$129,4,FALSE))</f>
        <v/>
      </c>
      <c r="AK208" s="520" t="str">
        <f t="shared" si="42"/>
        <v/>
      </c>
      <c r="AL208" s="520" t="str">
        <f t="shared" si="43"/>
        <v/>
      </c>
      <c r="AM208" s="524" t="str">
        <f>IFERROR(IF(F208="","",IF(AH208="Check Data ⚠","Check Data ⚠",VLOOKUP(AL208, 'G-3 Multipliers'!$P$2:$Q$6,2,FALSE))),"")</f>
        <v/>
      </c>
      <c r="AN208" s="197"/>
      <c r="AO208" s="540" t="str">
        <f>IF(AN208="","",IF(VLOOKUP(AN208,'G-3 Multipliers'!$S$3:$T$9,2,FALSE)=0,"Spatial Data Missing ⚠",VLOOKUP(AN208,'G-3 Multipliers'!$S$3:$T$9,2,FALSE)))</f>
        <v/>
      </c>
      <c r="AP208" s="513" t="str">
        <f t="shared" si="44"/>
        <v/>
      </c>
      <c r="AQ208" s="231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7" t="str">
        <f>'D-1 Off Site Habitat Baseline'!AL208</f>
        <v/>
      </c>
      <c r="F209" s="520" t="str">
        <f>IF(E209="","",IF(ISNA(VLOOKUP($E209,'D-1 Off Site Habitat Baseline'!$D$1:$O$258,4,FALSE)),"",(VLOOKUP($E209,'D-1 Off Site Habitat Baseline'!$D$1:$O$258,4,FALSE))))</f>
        <v/>
      </c>
      <c r="G209" s="520" t="str">
        <f>IF(E209="","",IF(ISNA(VLOOKUP($E209,'D-1 Off Site Habitat Baseline'!$D$1:$O$258,5,FALSE)),"",(VLOOKUP($E209,'D-1 Off Site Habitat Baseline'!$D$1:$O$258,5,FALSE))))</f>
        <v/>
      </c>
      <c r="H209" s="520" t="str">
        <f>IF(E209="","",IF(ISNA(VLOOKUP($E209,'D-1 Off Site Habitat Baseline'!$D$1:$O$258,6,FALSE)),"",(VLOOKUP($E209,'D-1 Off Site Habitat Baseline'!$D$1:$O$258,6,FALSE))))</f>
        <v/>
      </c>
      <c r="I209" s="520" t="str">
        <f>IF(E209="","",IF(ISNA(VLOOKUP($E209,'D-1 Off Site Habitat Baseline'!$D$1:$O$258,7,FALSE)),"",(VLOOKUP($E209,'D-1 Off Site Habitat Baseline'!$D$1:$O$258,7,FALSE))))</f>
        <v/>
      </c>
      <c r="J209" s="520" t="str">
        <f>IF(E209="","",IF(ISNA(VLOOKUP($E209,'D-1 Off Site Habitat Baseline'!$D$1:$O$258,8,FALSE)),"",(VLOOKUP($E209,'D-1 Off Site Habitat Baseline'!$D$1:$O$258,8,FALSE))))</f>
        <v/>
      </c>
      <c r="K209" s="520" t="str">
        <f>IF(E209="","",IF(ISNA(VLOOKUP($E209,'D-1 Off Site Habitat Baseline'!$D$1:$O$258,9,FALSE)),"",(VLOOKUP($E209,'D-1 Off Site Habitat Baseline'!$D$1:$O$258,9,FALSE))))</f>
        <v/>
      </c>
      <c r="L209" s="520" t="str">
        <f>IF(E209="","",IF(ISNA(VLOOKUP($E209,'D-1 Off Site Habitat Baseline'!$D$1:$O$258,11,FALSE)),"",(VLOOKUP($E209,'D-1 Off Site Habitat Baseline'!$D$1:$O$258,11,FALSE))))</f>
        <v/>
      </c>
      <c r="M209" s="520" t="str">
        <f>IF(E209="","",IF(ISNA(VLOOKUP($E209,'D-1 Off Site Habitat Baseline'!$D$1:$O$258,12,FALSE)),"",(VLOOKUP($E209,'D-1 Off Site Habitat Baseline'!$D$1:$O$258,12,FALSE))))</f>
        <v/>
      </c>
      <c r="N209" s="520" t="str">
        <f>IF(E209="","",IF(ISNA(VLOOKUP($E209,'D-1 Off Site Habitat Baseline'!$D$1:$X$258,14,FALSE)),"",(VLOOKUP($E209,'D-1 Off Site Habitat Baseline'!$D$1:$X$258,14,FALSE))))</f>
        <v/>
      </c>
      <c r="O209" s="524" t="str">
        <f>IF(E209="","",IF(ISNA(VLOOKUP($E209,'D-1 Off Site Habitat Baseline'!$D$1:$X$258,13,FALSE)),"",(VLOOKUP($E209,'D-1 Off Site Habitat Baseline'!$D$1:$X$258,13,FALSE))))</f>
        <v/>
      </c>
      <c r="P209" s="232" t="str">
        <f>IFERROR(INDEX('G-1 All Habitats'!$AG$3:$AG$15,MATCH(Q209,'G-1 All Habitats'!$AF$3:$AF$15,0)),"")</f>
        <v/>
      </c>
      <c r="Q209" s="228" t="str">
        <f t="shared" si="45"/>
        <v/>
      </c>
      <c r="R209" s="229" t="str">
        <f t="shared" si="46"/>
        <v/>
      </c>
      <c r="S209" s="233" t="str">
        <f>IFERROR(INDEX('G-1 All Habitats'!$B$3:$B$129,MATCH(R209,'G-1 All Habitats'!$A$3:$A$129,0)),"")</f>
        <v/>
      </c>
      <c r="T209" s="507" t="str">
        <f t="shared" si="38"/>
        <v/>
      </c>
      <c r="U209" s="524" t="str">
        <f t="shared" si="39"/>
        <v/>
      </c>
      <c r="V209" s="523" t="str">
        <f t="shared" si="36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203"/>
      <c r="Z209" s="524" t="str">
        <f>IFERROR(INDEX('G-8 Condition Look up'!$A$3:$H$130,MATCH(S209,'G-8 Condition Look up'!$A$3:$A$130,0),MATCH(Y209,'G-8 Condition Look up'!$A$3:$H$3,0)),"")</f>
        <v/>
      </c>
      <c r="AA209" s="145"/>
      <c r="AB209" s="54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7" t="str">
        <f t="shared" si="37"/>
        <v/>
      </c>
      <c r="AE209" s="203"/>
      <c r="AF209" s="203"/>
      <c r="AG209" s="520" t="str">
        <f t="shared" si="40"/>
        <v/>
      </c>
      <c r="AH209" s="544" t="str">
        <f t="shared" si="41"/>
        <v/>
      </c>
      <c r="AI209" s="525" t="str">
        <f>IF(AH209="Check Data ⚠","Check Data ⚠",IFERROR(VLOOKUP(AH209,'G-4 Temporal multipliers'!$A$4:$C$36,3,FALSE),""))</f>
        <v/>
      </c>
      <c r="AJ209" s="537" t="str">
        <f>IF(S209="","",VLOOKUP(S209,'G-3 Multipliers'!$A$2:$E$129,4,FALSE))</f>
        <v/>
      </c>
      <c r="AK209" s="520" t="str">
        <f t="shared" si="42"/>
        <v/>
      </c>
      <c r="AL209" s="520" t="str">
        <f t="shared" si="43"/>
        <v/>
      </c>
      <c r="AM209" s="524" t="str">
        <f>IFERROR(IF(F209="","",IF(AH209="Check Data ⚠","Check Data ⚠",VLOOKUP(AL209, 'G-3 Multipliers'!$P$2:$Q$6,2,FALSE))),"")</f>
        <v/>
      </c>
      <c r="AN209" s="197"/>
      <c r="AO209" s="540" t="str">
        <f>IF(AN209="","",IF(VLOOKUP(AN209,'G-3 Multipliers'!$S$3:$T$9,2,FALSE)=0,"Spatial Data Missing ⚠",VLOOKUP(AN209,'G-3 Multipliers'!$S$3:$T$9,2,FALSE)))</f>
        <v/>
      </c>
      <c r="AP209" s="513" t="str">
        <f t="shared" si="44"/>
        <v/>
      </c>
      <c r="AQ209" s="231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7" t="str">
        <f>'D-1 Off Site Habitat Baseline'!AL209</f>
        <v/>
      </c>
      <c r="F210" s="520" t="str">
        <f>IF(E210="","",IF(ISNA(VLOOKUP($E210,'D-1 Off Site Habitat Baseline'!$D$1:$O$258,4,FALSE)),"",(VLOOKUP($E210,'D-1 Off Site Habitat Baseline'!$D$1:$O$258,4,FALSE))))</f>
        <v/>
      </c>
      <c r="G210" s="520" t="str">
        <f>IF(E210="","",IF(ISNA(VLOOKUP($E210,'D-1 Off Site Habitat Baseline'!$D$1:$O$258,5,FALSE)),"",(VLOOKUP($E210,'D-1 Off Site Habitat Baseline'!$D$1:$O$258,5,FALSE))))</f>
        <v/>
      </c>
      <c r="H210" s="520" t="str">
        <f>IF(E210="","",IF(ISNA(VLOOKUP($E210,'D-1 Off Site Habitat Baseline'!$D$1:$O$258,6,FALSE)),"",(VLOOKUP($E210,'D-1 Off Site Habitat Baseline'!$D$1:$O$258,6,FALSE))))</f>
        <v/>
      </c>
      <c r="I210" s="520" t="str">
        <f>IF(E210="","",IF(ISNA(VLOOKUP($E210,'D-1 Off Site Habitat Baseline'!$D$1:$O$258,7,FALSE)),"",(VLOOKUP($E210,'D-1 Off Site Habitat Baseline'!$D$1:$O$258,7,FALSE))))</f>
        <v/>
      </c>
      <c r="J210" s="520" t="str">
        <f>IF(E210="","",IF(ISNA(VLOOKUP($E210,'D-1 Off Site Habitat Baseline'!$D$1:$O$258,8,FALSE)),"",(VLOOKUP($E210,'D-1 Off Site Habitat Baseline'!$D$1:$O$258,8,FALSE))))</f>
        <v/>
      </c>
      <c r="K210" s="520" t="str">
        <f>IF(E210="","",IF(ISNA(VLOOKUP($E210,'D-1 Off Site Habitat Baseline'!$D$1:$O$258,9,FALSE)),"",(VLOOKUP($E210,'D-1 Off Site Habitat Baseline'!$D$1:$O$258,9,FALSE))))</f>
        <v/>
      </c>
      <c r="L210" s="520" t="str">
        <f>IF(E210="","",IF(ISNA(VLOOKUP($E210,'D-1 Off Site Habitat Baseline'!$D$1:$O$258,11,FALSE)),"",(VLOOKUP($E210,'D-1 Off Site Habitat Baseline'!$D$1:$O$258,11,FALSE))))</f>
        <v/>
      </c>
      <c r="M210" s="520" t="str">
        <f>IF(E210="","",IF(ISNA(VLOOKUP($E210,'D-1 Off Site Habitat Baseline'!$D$1:$O$258,12,FALSE)),"",(VLOOKUP($E210,'D-1 Off Site Habitat Baseline'!$D$1:$O$258,12,FALSE))))</f>
        <v/>
      </c>
      <c r="N210" s="520" t="str">
        <f>IF(E210="","",IF(ISNA(VLOOKUP($E210,'D-1 Off Site Habitat Baseline'!$D$1:$X$258,14,FALSE)),"",(VLOOKUP($E210,'D-1 Off Site Habitat Baseline'!$D$1:$X$258,14,FALSE))))</f>
        <v/>
      </c>
      <c r="O210" s="524" t="str">
        <f>IF(E210="","",IF(ISNA(VLOOKUP($E210,'D-1 Off Site Habitat Baseline'!$D$1:$X$258,13,FALSE)),"",(VLOOKUP($E210,'D-1 Off Site Habitat Baseline'!$D$1:$X$258,13,FALSE))))</f>
        <v/>
      </c>
      <c r="P210" s="232" t="str">
        <f>IFERROR(INDEX('G-1 All Habitats'!$AG$3:$AG$15,MATCH(Q210,'G-1 All Habitats'!$AF$3:$AF$15,0)),"")</f>
        <v/>
      </c>
      <c r="Q210" s="228" t="str">
        <f t="shared" si="45"/>
        <v/>
      </c>
      <c r="R210" s="229" t="str">
        <f t="shared" si="46"/>
        <v/>
      </c>
      <c r="S210" s="233" t="str">
        <f>IFERROR(INDEX('G-1 All Habitats'!$B$3:$B$129,MATCH(R210,'G-1 All Habitats'!$A$3:$A$129,0)),"")</f>
        <v/>
      </c>
      <c r="T210" s="507" t="str">
        <f t="shared" si="38"/>
        <v/>
      </c>
      <c r="U210" s="524" t="str">
        <f t="shared" si="39"/>
        <v/>
      </c>
      <c r="V210" s="523" t="str">
        <f t="shared" si="36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203"/>
      <c r="Z210" s="524" t="str">
        <f>IFERROR(INDEX('G-8 Condition Look up'!$A$3:$H$130,MATCH(S210,'G-8 Condition Look up'!$A$3:$A$130,0),MATCH(Y210,'G-8 Condition Look up'!$A$3:$H$3,0)),"")</f>
        <v/>
      </c>
      <c r="AA210" s="145"/>
      <c r="AB210" s="54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7" t="str">
        <f t="shared" si="37"/>
        <v/>
      </c>
      <c r="AE210" s="203"/>
      <c r="AF210" s="203"/>
      <c r="AG210" s="520" t="str">
        <f t="shared" si="40"/>
        <v/>
      </c>
      <c r="AH210" s="544" t="str">
        <f t="shared" si="41"/>
        <v/>
      </c>
      <c r="AI210" s="525" t="str">
        <f>IF(AH210="Check Data ⚠","Check Data ⚠",IFERROR(VLOOKUP(AH210,'G-4 Temporal multipliers'!$A$4:$C$36,3,FALSE),""))</f>
        <v/>
      </c>
      <c r="AJ210" s="537" t="str">
        <f>IF(S210="","",VLOOKUP(S210,'G-3 Multipliers'!$A$2:$E$129,4,FALSE))</f>
        <v/>
      </c>
      <c r="AK210" s="520" t="str">
        <f t="shared" si="42"/>
        <v/>
      </c>
      <c r="AL210" s="520" t="str">
        <f t="shared" si="43"/>
        <v/>
      </c>
      <c r="AM210" s="524" t="str">
        <f>IFERROR(IF(F210="","",IF(AH210="Check Data ⚠","Check Data ⚠",VLOOKUP(AL210, 'G-3 Multipliers'!$P$2:$Q$6,2,FALSE))),"")</f>
        <v/>
      </c>
      <c r="AN210" s="197"/>
      <c r="AO210" s="540" t="str">
        <f>IF(AN210="","",IF(VLOOKUP(AN210,'G-3 Multipliers'!$S$3:$T$9,2,FALSE)=0,"Spatial Data Missing ⚠",VLOOKUP(AN210,'G-3 Multipliers'!$S$3:$T$9,2,FALSE)))</f>
        <v/>
      </c>
      <c r="AP210" s="513" t="str">
        <f t="shared" si="44"/>
        <v/>
      </c>
      <c r="AQ210" s="231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7" t="str">
        <f>'D-1 Off Site Habitat Baseline'!AL210</f>
        <v/>
      </c>
      <c r="F211" s="520" t="str">
        <f>IF(E211="","",IF(ISNA(VLOOKUP($E211,'D-1 Off Site Habitat Baseline'!$D$1:$O$258,4,FALSE)),"",(VLOOKUP($E211,'D-1 Off Site Habitat Baseline'!$D$1:$O$258,4,FALSE))))</f>
        <v/>
      </c>
      <c r="G211" s="520" t="str">
        <f>IF(E211="","",IF(ISNA(VLOOKUP($E211,'D-1 Off Site Habitat Baseline'!$D$1:$O$258,5,FALSE)),"",(VLOOKUP($E211,'D-1 Off Site Habitat Baseline'!$D$1:$O$258,5,FALSE))))</f>
        <v/>
      </c>
      <c r="H211" s="520" t="str">
        <f>IF(E211="","",IF(ISNA(VLOOKUP($E211,'D-1 Off Site Habitat Baseline'!$D$1:$O$258,6,FALSE)),"",(VLOOKUP($E211,'D-1 Off Site Habitat Baseline'!$D$1:$O$258,6,FALSE))))</f>
        <v/>
      </c>
      <c r="I211" s="520" t="str">
        <f>IF(E211="","",IF(ISNA(VLOOKUP($E211,'D-1 Off Site Habitat Baseline'!$D$1:$O$258,7,FALSE)),"",(VLOOKUP($E211,'D-1 Off Site Habitat Baseline'!$D$1:$O$258,7,FALSE))))</f>
        <v/>
      </c>
      <c r="J211" s="520" t="str">
        <f>IF(E211="","",IF(ISNA(VLOOKUP($E211,'D-1 Off Site Habitat Baseline'!$D$1:$O$258,8,FALSE)),"",(VLOOKUP($E211,'D-1 Off Site Habitat Baseline'!$D$1:$O$258,8,FALSE))))</f>
        <v/>
      </c>
      <c r="K211" s="520" t="str">
        <f>IF(E211="","",IF(ISNA(VLOOKUP($E211,'D-1 Off Site Habitat Baseline'!$D$1:$O$258,9,FALSE)),"",(VLOOKUP($E211,'D-1 Off Site Habitat Baseline'!$D$1:$O$258,9,FALSE))))</f>
        <v/>
      </c>
      <c r="L211" s="520" t="str">
        <f>IF(E211="","",IF(ISNA(VLOOKUP($E211,'D-1 Off Site Habitat Baseline'!$D$1:$O$258,11,FALSE)),"",(VLOOKUP($E211,'D-1 Off Site Habitat Baseline'!$D$1:$O$258,11,FALSE))))</f>
        <v/>
      </c>
      <c r="M211" s="520" t="str">
        <f>IF(E211="","",IF(ISNA(VLOOKUP($E211,'D-1 Off Site Habitat Baseline'!$D$1:$O$258,12,FALSE)),"",(VLOOKUP($E211,'D-1 Off Site Habitat Baseline'!$D$1:$O$258,12,FALSE))))</f>
        <v/>
      </c>
      <c r="N211" s="520" t="str">
        <f>IF(E211="","",IF(ISNA(VLOOKUP($E211,'D-1 Off Site Habitat Baseline'!$D$1:$X$258,14,FALSE)),"",(VLOOKUP($E211,'D-1 Off Site Habitat Baseline'!$D$1:$X$258,14,FALSE))))</f>
        <v/>
      </c>
      <c r="O211" s="524" t="str">
        <f>IF(E211="","",IF(ISNA(VLOOKUP($E211,'D-1 Off Site Habitat Baseline'!$D$1:$X$258,13,FALSE)),"",(VLOOKUP($E211,'D-1 Off Site Habitat Baseline'!$D$1:$X$258,13,FALSE))))</f>
        <v/>
      </c>
      <c r="P211" s="232" t="str">
        <f>IFERROR(INDEX('G-1 All Habitats'!$AG$3:$AG$15,MATCH(Q211,'G-1 All Habitats'!$AF$3:$AF$15,0)),"")</f>
        <v/>
      </c>
      <c r="Q211" s="228" t="str">
        <f t="shared" si="45"/>
        <v/>
      </c>
      <c r="R211" s="229" t="str">
        <f t="shared" si="46"/>
        <v/>
      </c>
      <c r="S211" s="233" t="str">
        <f>IFERROR(INDEX('G-1 All Habitats'!$B$3:$B$129,MATCH(R211,'G-1 All Habitats'!$A$3:$A$129,0)),"")</f>
        <v/>
      </c>
      <c r="T211" s="507" t="str">
        <f t="shared" si="38"/>
        <v/>
      </c>
      <c r="U211" s="524" t="str">
        <f t="shared" si="39"/>
        <v/>
      </c>
      <c r="V211" s="523" t="str">
        <f t="shared" si="36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203"/>
      <c r="Z211" s="524" t="str">
        <f>IFERROR(INDEX('G-8 Condition Look up'!$A$3:$H$130,MATCH(S211,'G-8 Condition Look up'!$A$3:$A$130,0),MATCH(Y211,'G-8 Condition Look up'!$A$3:$H$3,0)),"")</f>
        <v/>
      </c>
      <c r="AA211" s="145"/>
      <c r="AB211" s="54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7" t="str">
        <f t="shared" si="37"/>
        <v/>
      </c>
      <c r="AE211" s="203"/>
      <c r="AF211" s="203"/>
      <c r="AG211" s="520" t="str">
        <f t="shared" si="40"/>
        <v/>
      </c>
      <c r="AH211" s="544" t="str">
        <f t="shared" si="41"/>
        <v/>
      </c>
      <c r="AI211" s="525" t="str">
        <f>IF(AH211="Check Data ⚠","Check Data ⚠",IFERROR(VLOOKUP(AH211,'G-4 Temporal multipliers'!$A$4:$C$36,3,FALSE),""))</f>
        <v/>
      </c>
      <c r="AJ211" s="537" t="str">
        <f>IF(S211="","",VLOOKUP(S211,'G-3 Multipliers'!$A$2:$E$129,4,FALSE))</f>
        <v/>
      </c>
      <c r="AK211" s="520" t="str">
        <f t="shared" si="42"/>
        <v/>
      </c>
      <c r="AL211" s="520" t="str">
        <f t="shared" si="43"/>
        <v/>
      </c>
      <c r="AM211" s="524" t="str">
        <f>IFERROR(IF(F211="","",IF(AH211="Check Data ⚠","Check Data ⚠",VLOOKUP(AL211, 'G-3 Multipliers'!$P$2:$Q$6,2,FALSE))),"")</f>
        <v/>
      </c>
      <c r="AN211" s="197"/>
      <c r="AO211" s="540" t="str">
        <f>IF(AN211="","",IF(VLOOKUP(AN211,'G-3 Multipliers'!$S$3:$T$9,2,FALSE)=0,"Spatial Data Missing ⚠",VLOOKUP(AN211,'G-3 Multipliers'!$S$3:$T$9,2,FALSE)))</f>
        <v/>
      </c>
      <c r="AP211" s="513" t="str">
        <f t="shared" si="44"/>
        <v/>
      </c>
      <c r="AQ211" s="231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7" t="str">
        <f>'D-1 Off Site Habitat Baseline'!AL211</f>
        <v/>
      </c>
      <c r="F212" s="520" t="str">
        <f>IF(E212="","",IF(ISNA(VLOOKUP($E212,'D-1 Off Site Habitat Baseline'!$D$1:$O$258,4,FALSE)),"",(VLOOKUP($E212,'D-1 Off Site Habitat Baseline'!$D$1:$O$258,4,FALSE))))</f>
        <v/>
      </c>
      <c r="G212" s="520" t="str">
        <f>IF(E212="","",IF(ISNA(VLOOKUP($E212,'D-1 Off Site Habitat Baseline'!$D$1:$O$258,5,FALSE)),"",(VLOOKUP($E212,'D-1 Off Site Habitat Baseline'!$D$1:$O$258,5,FALSE))))</f>
        <v/>
      </c>
      <c r="H212" s="520" t="str">
        <f>IF(E212="","",IF(ISNA(VLOOKUP($E212,'D-1 Off Site Habitat Baseline'!$D$1:$O$258,6,FALSE)),"",(VLOOKUP($E212,'D-1 Off Site Habitat Baseline'!$D$1:$O$258,6,FALSE))))</f>
        <v/>
      </c>
      <c r="I212" s="520" t="str">
        <f>IF(E212="","",IF(ISNA(VLOOKUP($E212,'D-1 Off Site Habitat Baseline'!$D$1:$O$258,7,FALSE)),"",(VLOOKUP($E212,'D-1 Off Site Habitat Baseline'!$D$1:$O$258,7,FALSE))))</f>
        <v/>
      </c>
      <c r="J212" s="520" t="str">
        <f>IF(E212="","",IF(ISNA(VLOOKUP($E212,'D-1 Off Site Habitat Baseline'!$D$1:$O$258,8,FALSE)),"",(VLOOKUP($E212,'D-1 Off Site Habitat Baseline'!$D$1:$O$258,8,FALSE))))</f>
        <v/>
      </c>
      <c r="K212" s="520" t="str">
        <f>IF(E212="","",IF(ISNA(VLOOKUP($E212,'D-1 Off Site Habitat Baseline'!$D$1:$O$258,9,FALSE)),"",(VLOOKUP($E212,'D-1 Off Site Habitat Baseline'!$D$1:$O$258,9,FALSE))))</f>
        <v/>
      </c>
      <c r="L212" s="520" t="str">
        <f>IF(E212="","",IF(ISNA(VLOOKUP($E212,'D-1 Off Site Habitat Baseline'!$D$1:$O$258,11,FALSE)),"",(VLOOKUP($E212,'D-1 Off Site Habitat Baseline'!$D$1:$O$258,11,FALSE))))</f>
        <v/>
      </c>
      <c r="M212" s="520" t="str">
        <f>IF(E212="","",IF(ISNA(VLOOKUP($E212,'D-1 Off Site Habitat Baseline'!$D$1:$O$258,12,FALSE)),"",(VLOOKUP($E212,'D-1 Off Site Habitat Baseline'!$D$1:$O$258,12,FALSE))))</f>
        <v/>
      </c>
      <c r="N212" s="520" t="str">
        <f>IF(E212="","",IF(ISNA(VLOOKUP($E212,'D-1 Off Site Habitat Baseline'!$D$1:$X$258,14,FALSE)),"",(VLOOKUP($E212,'D-1 Off Site Habitat Baseline'!$D$1:$X$258,14,FALSE))))</f>
        <v/>
      </c>
      <c r="O212" s="524" t="str">
        <f>IF(E212="","",IF(ISNA(VLOOKUP($E212,'D-1 Off Site Habitat Baseline'!$D$1:$X$258,13,FALSE)),"",(VLOOKUP($E212,'D-1 Off Site Habitat Baseline'!$D$1:$X$258,13,FALSE))))</f>
        <v/>
      </c>
      <c r="P212" s="232" t="str">
        <f>IFERROR(INDEX('G-1 All Habitats'!$AG$3:$AG$15,MATCH(Q212,'G-1 All Habitats'!$AF$3:$AF$15,0)),"")</f>
        <v/>
      </c>
      <c r="Q212" s="228" t="str">
        <f t="shared" si="45"/>
        <v/>
      </c>
      <c r="R212" s="229" t="str">
        <f t="shared" si="46"/>
        <v/>
      </c>
      <c r="S212" s="233" t="str">
        <f>IFERROR(INDEX('G-1 All Habitats'!$B$3:$B$129,MATCH(R212,'G-1 All Habitats'!$A$3:$A$129,0)),"")</f>
        <v/>
      </c>
      <c r="T212" s="507" t="str">
        <f t="shared" si="38"/>
        <v/>
      </c>
      <c r="U212" s="524" t="str">
        <f t="shared" si="39"/>
        <v/>
      </c>
      <c r="V212" s="523" t="str">
        <f t="shared" si="36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203"/>
      <c r="Z212" s="524" t="str">
        <f>IFERROR(INDEX('G-8 Condition Look up'!$A$3:$H$130,MATCH(S212,'G-8 Condition Look up'!$A$3:$A$130,0),MATCH(Y212,'G-8 Condition Look up'!$A$3:$H$3,0)),"")</f>
        <v/>
      </c>
      <c r="AA212" s="145"/>
      <c r="AB212" s="54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7" t="str">
        <f t="shared" si="37"/>
        <v/>
      </c>
      <c r="AE212" s="203"/>
      <c r="AF212" s="203"/>
      <c r="AG212" s="520" t="str">
        <f t="shared" si="40"/>
        <v/>
      </c>
      <c r="AH212" s="544" t="str">
        <f t="shared" si="41"/>
        <v/>
      </c>
      <c r="AI212" s="525" t="str">
        <f>IF(AH212="Check Data ⚠","Check Data ⚠",IFERROR(VLOOKUP(AH212,'G-4 Temporal multipliers'!$A$4:$C$36,3,FALSE),""))</f>
        <v/>
      </c>
      <c r="AJ212" s="537" t="str">
        <f>IF(S212="","",VLOOKUP(S212,'G-3 Multipliers'!$A$2:$E$129,4,FALSE))</f>
        <v/>
      </c>
      <c r="AK212" s="520" t="str">
        <f t="shared" si="42"/>
        <v/>
      </c>
      <c r="AL212" s="520" t="str">
        <f t="shared" si="43"/>
        <v/>
      </c>
      <c r="AM212" s="524" t="str">
        <f>IFERROR(IF(F212="","",IF(AH212="Check Data ⚠","Check Data ⚠",VLOOKUP(AL212, 'G-3 Multipliers'!$P$2:$Q$6,2,FALSE))),"")</f>
        <v/>
      </c>
      <c r="AN212" s="197"/>
      <c r="AO212" s="540" t="str">
        <f>IF(AN212="","",IF(VLOOKUP(AN212,'G-3 Multipliers'!$S$3:$T$9,2,FALSE)=0,"Spatial Data Missing ⚠",VLOOKUP(AN212,'G-3 Multipliers'!$S$3:$T$9,2,FALSE)))</f>
        <v/>
      </c>
      <c r="AP212" s="513" t="str">
        <f t="shared" si="44"/>
        <v/>
      </c>
      <c r="AQ212" s="231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7" t="str">
        <f>'D-1 Off Site Habitat Baseline'!AL212</f>
        <v/>
      </c>
      <c r="F213" s="520" t="str">
        <f>IF(E213="","",IF(ISNA(VLOOKUP($E213,'D-1 Off Site Habitat Baseline'!$D$1:$O$258,4,FALSE)),"",(VLOOKUP($E213,'D-1 Off Site Habitat Baseline'!$D$1:$O$258,4,FALSE))))</f>
        <v/>
      </c>
      <c r="G213" s="520" t="str">
        <f>IF(E213="","",IF(ISNA(VLOOKUP($E213,'D-1 Off Site Habitat Baseline'!$D$1:$O$258,5,FALSE)),"",(VLOOKUP($E213,'D-1 Off Site Habitat Baseline'!$D$1:$O$258,5,FALSE))))</f>
        <v/>
      </c>
      <c r="H213" s="520" t="str">
        <f>IF(E213="","",IF(ISNA(VLOOKUP($E213,'D-1 Off Site Habitat Baseline'!$D$1:$O$258,6,FALSE)),"",(VLOOKUP($E213,'D-1 Off Site Habitat Baseline'!$D$1:$O$258,6,FALSE))))</f>
        <v/>
      </c>
      <c r="I213" s="520" t="str">
        <f>IF(E213="","",IF(ISNA(VLOOKUP($E213,'D-1 Off Site Habitat Baseline'!$D$1:$O$258,7,FALSE)),"",(VLOOKUP($E213,'D-1 Off Site Habitat Baseline'!$D$1:$O$258,7,FALSE))))</f>
        <v/>
      </c>
      <c r="J213" s="520" t="str">
        <f>IF(E213="","",IF(ISNA(VLOOKUP($E213,'D-1 Off Site Habitat Baseline'!$D$1:$O$258,8,FALSE)),"",(VLOOKUP($E213,'D-1 Off Site Habitat Baseline'!$D$1:$O$258,8,FALSE))))</f>
        <v/>
      </c>
      <c r="K213" s="520" t="str">
        <f>IF(E213="","",IF(ISNA(VLOOKUP($E213,'D-1 Off Site Habitat Baseline'!$D$1:$O$258,9,FALSE)),"",(VLOOKUP($E213,'D-1 Off Site Habitat Baseline'!$D$1:$O$258,9,FALSE))))</f>
        <v/>
      </c>
      <c r="L213" s="520" t="str">
        <f>IF(E213="","",IF(ISNA(VLOOKUP($E213,'D-1 Off Site Habitat Baseline'!$D$1:$O$258,11,FALSE)),"",(VLOOKUP($E213,'D-1 Off Site Habitat Baseline'!$D$1:$O$258,11,FALSE))))</f>
        <v/>
      </c>
      <c r="M213" s="520" t="str">
        <f>IF(E213="","",IF(ISNA(VLOOKUP($E213,'D-1 Off Site Habitat Baseline'!$D$1:$O$258,12,FALSE)),"",(VLOOKUP($E213,'D-1 Off Site Habitat Baseline'!$D$1:$O$258,12,FALSE))))</f>
        <v/>
      </c>
      <c r="N213" s="520" t="str">
        <f>IF(E213="","",IF(ISNA(VLOOKUP($E213,'D-1 Off Site Habitat Baseline'!$D$1:$X$258,14,FALSE)),"",(VLOOKUP($E213,'D-1 Off Site Habitat Baseline'!$D$1:$X$258,14,FALSE))))</f>
        <v/>
      </c>
      <c r="O213" s="524" t="str">
        <f>IF(E213="","",IF(ISNA(VLOOKUP($E213,'D-1 Off Site Habitat Baseline'!$D$1:$X$258,13,FALSE)),"",(VLOOKUP($E213,'D-1 Off Site Habitat Baseline'!$D$1:$X$258,13,FALSE))))</f>
        <v/>
      </c>
      <c r="P213" s="232" t="str">
        <f>IFERROR(INDEX('G-1 All Habitats'!$AG$3:$AG$15,MATCH(Q213,'G-1 All Habitats'!$AF$3:$AF$15,0)),"")</f>
        <v/>
      </c>
      <c r="Q213" s="228" t="str">
        <f t="shared" si="45"/>
        <v/>
      </c>
      <c r="R213" s="229" t="str">
        <f t="shared" si="46"/>
        <v/>
      </c>
      <c r="S213" s="233" t="str">
        <f>IFERROR(INDEX('G-1 All Habitats'!$B$3:$B$129,MATCH(R213,'G-1 All Habitats'!$A$3:$A$129,0)),"")</f>
        <v/>
      </c>
      <c r="T213" s="507" t="str">
        <f t="shared" si="38"/>
        <v/>
      </c>
      <c r="U213" s="524" t="str">
        <f t="shared" si="39"/>
        <v/>
      </c>
      <c r="V213" s="523" t="str">
        <f t="shared" si="36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203"/>
      <c r="Z213" s="524" t="str">
        <f>IFERROR(INDEX('G-8 Condition Look up'!$A$3:$H$130,MATCH(S213,'G-8 Condition Look up'!$A$3:$A$130,0),MATCH(Y213,'G-8 Condition Look up'!$A$3:$H$3,0)),"")</f>
        <v/>
      </c>
      <c r="AA213" s="145"/>
      <c r="AB213" s="54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7" t="str">
        <f t="shared" si="37"/>
        <v/>
      </c>
      <c r="AE213" s="203"/>
      <c r="AF213" s="203"/>
      <c r="AG213" s="520" t="str">
        <f t="shared" si="40"/>
        <v/>
      </c>
      <c r="AH213" s="544" t="str">
        <f t="shared" si="41"/>
        <v/>
      </c>
      <c r="AI213" s="525" t="str">
        <f>IF(AH213="Check Data ⚠","Check Data ⚠",IFERROR(VLOOKUP(AH213,'G-4 Temporal multipliers'!$A$4:$C$36,3,FALSE),""))</f>
        <v/>
      </c>
      <c r="AJ213" s="537" t="str">
        <f>IF(S213="","",VLOOKUP(S213,'G-3 Multipliers'!$A$2:$E$129,4,FALSE))</f>
        <v/>
      </c>
      <c r="AK213" s="520" t="str">
        <f t="shared" si="42"/>
        <v/>
      </c>
      <c r="AL213" s="520" t="str">
        <f t="shared" si="43"/>
        <v/>
      </c>
      <c r="AM213" s="524" t="str">
        <f>IFERROR(IF(F213="","",IF(AH213="Check Data ⚠","Check Data ⚠",VLOOKUP(AL213, 'G-3 Multipliers'!$P$2:$Q$6,2,FALSE))),"")</f>
        <v/>
      </c>
      <c r="AN213" s="197"/>
      <c r="AO213" s="540" t="str">
        <f>IF(AN213="","",IF(VLOOKUP(AN213,'G-3 Multipliers'!$S$3:$T$9,2,FALSE)=0,"Spatial Data Missing ⚠",VLOOKUP(AN213,'G-3 Multipliers'!$S$3:$T$9,2,FALSE)))</f>
        <v/>
      </c>
      <c r="AP213" s="513" t="str">
        <f t="shared" si="44"/>
        <v/>
      </c>
      <c r="AQ213" s="231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7" t="str">
        <f>'D-1 Off Site Habitat Baseline'!AL213</f>
        <v/>
      </c>
      <c r="F214" s="520" t="str">
        <f>IF(E214="","",IF(ISNA(VLOOKUP($E214,'D-1 Off Site Habitat Baseline'!$D$1:$O$258,4,FALSE)),"",(VLOOKUP($E214,'D-1 Off Site Habitat Baseline'!$D$1:$O$258,4,FALSE))))</f>
        <v/>
      </c>
      <c r="G214" s="520" t="str">
        <f>IF(E214="","",IF(ISNA(VLOOKUP($E214,'D-1 Off Site Habitat Baseline'!$D$1:$O$258,5,FALSE)),"",(VLOOKUP($E214,'D-1 Off Site Habitat Baseline'!$D$1:$O$258,5,FALSE))))</f>
        <v/>
      </c>
      <c r="H214" s="520" t="str">
        <f>IF(E214="","",IF(ISNA(VLOOKUP($E214,'D-1 Off Site Habitat Baseline'!$D$1:$O$258,6,FALSE)),"",(VLOOKUP($E214,'D-1 Off Site Habitat Baseline'!$D$1:$O$258,6,FALSE))))</f>
        <v/>
      </c>
      <c r="I214" s="520" t="str">
        <f>IF(E214="","",IF(ISNA(VLOOKUP($E214,'D-1 Off Site Habitat Baseline'!$D$1:$O$258,7,FALSE)),"",(VLOOKUP($E214,'D-1 Off Site Habitat Baseline'!$D$1:$O$258,7,FALSE))))</f>
        <v/>
      </c>
      <c r="J214" s="520" t="str">
        <f>IF(E214="","",IF(ISNA(VLOOKUP($E214,'D-1 Off Site Habitat Baseline'!$D$1:$O$258,8,FALSE)),"",(VLOOKUP($E214,'D-1 Off Site Habitat Baseline'!$D$1:$O$258,8,FALSE))))</f>
        <v/>
      </c>
      <c r="K214" s="520" t="str">
        <f>IF(E214="","",IF(ISNA(VLOOKUP($E214,'D-1 Off Site Habitat Baseline'!$D$1:$O$258,9,FALSE)),"",(VLOOKUP($E214,'D-1 Off Site Habitat Baseline'!$D$1:$O$258,9,FALSE))))</f>
        <v/>
      </c>
      <c r="L214" s="520" t="str">
        <f>IF(E214="","",IF(ISNA(VLOOKUP($E214,'D-1 Off Site Habitat Baseline'!$D$1:$O$258,11,FALSE)),"",(VLOOKUP($E214,'D-1 Off Site Habitat Baseline'!$D$1:$O$258,11,FALSE))))</f>
        <v/>
      </c>
      <c r="M214" s="520" t="str">
        <f>IF(E214="","",IF(ISNA(VLOOKUP($E214,'D-1 Off Site Habitat Baseline'!$D$1:$O$258,12,FALSE)),"",(VLOOKUP($E214,'D-1 Off Site Habitat Baseline'!$D$1:$O$258,12,FALSE))))</f>
        <v/>
      </c>
      <c r="N214" s="520" t="str">
        <f>IF(E214="","",IF(ISNA(VLOOKUP($E214,'D-1 Off Site Habitat Baseline'!$D$1:$X$258,14,FALSE)),"",(VLOOKUP($E214,'D-1 Off Site Habitat Baseline'!$D$1:$X$258,14,FALSE))))</f>
        <v/>
      </c>
      <c r="O214" s="524" t="str">
        <f>IF(E214="","",IF(ISNA(VLOOKUP($E214,'D-1 Off Site Habitat Baseline'!$D$1:$X$258,13,FALSE)),"",(VLOOKUP($E214,'D-1 Off Site Habitat Baseline'!$D$1:$X$258,13,FALSE))))</f>
        <v/>
      </c>
      <c r="P214" s="232" t="str">
        <f>IFERROR(INDEX('G-1 All Habitats'!$AG$3:$AG$15,MATCH(Q214,'G-1 All Habitats'!$AF$3:$AF$15,0)),"")</f>
        <v/>
      </c>
      <c r="Q214" s="228" t="str">
        <f t="shared" si="45"/>
        <v/>
      </c>
      <c r="R214" s="229" t="str">
        <f t="shared" si="46"/>
        <v/>
      </c>
      <c r="S214" s="233" t="str">
        <f>IFERROR(INDEX('G-1 All Habitats'!$B$3:$B$129,MATCH(R214,'G-1 All Habitats'!$A$3:$A$129,0)),"")</f>
        <v/>
      </c>
      <c r="T214" s="507" t="str">
        <f t="shared" si="38"/>
        <v/>
      </c>
      <c r="U214" s="524" t="str">
        <f t="shared" si="39"/>
        <v/>
      </c>
      <c r="V214" s="523" t="str">
        <f t="shared" si="36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203"/>
      <c r="Z214" s="524" t="str">
        <f>IFERROR(INDEX('G-8 Condition Look up'!$A$3:$H$130,MATCH(S214,'G-8 Condition Look up'!$A$3:$A$130,0),MATCH(Y214,'G-8 Condition Look up'!$A$3:$H$3,0)),"")</f>
        <v/>
      </c>
      <c r="AA214" s="145"/>
      <c r="AB214" s="54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7" t="str">
        <f t="shared" si="37"/>
        <v/>
      </c>
      <c r="AE214" s="203"/>
      <c r="AF214" s="203"/>
      <c r="AG214" s="520" t="str">
        <f t="shared" si="40"/>
        <v/>
      </c>
      <c r="AH214" s="544" t="str">
        <f t="shared" si="41"/>
        <v/>
      </c>
      <c r="AI214" s="525" t="str">
        <f>IF(AH214="Check Data ⚠","Check Data ⚠",IFERROR(VLOOKUP(AH214,'G-4 Temporal multipliers'!$A$4:$C$36,3,FALSE),""))</f>
        <v/>
      </c>
      <c r="AJ214" s="537" t="str">
        <f>IF(S214="","",VLOOKUP(S214,'G-3 Multipliers'!$A$2:$E$129,4,FALSE))</f>
        <v/>
      </c>
      <c r="AK214" s="520" t="str">
        <f t="shared" si="42"/>
        <v/>
      </c>
      <c r="AL214" s="520" t="str">
        <f t="shared" si="43"/>
        <v/>
      </c>
      <c r="AM214" s="524" t="str">
        <f>IFERROR(IF(F214="","",IF(AH214="Check Data ⚠","Check Data ⚠",VLOOKUP(AL214, 'G-3 Multipliers'!$P$2:$Q$6,2,FALSE))),"")</f>
        <v/>
      </c>
      <c r="AN214" s="197"/>
      <c r="AO214" s="540" t="str">
        <f>IF(AN214="","",IF(VLOOKUP(AN214,'G-3 Multipliers'!$S$3:$T$9,2,FALSE)=0,"Spatial Data Missing ⚠",VLOOKUP(AN214,'G-3 Multipliers'!$S$3:$T$9,2,FALSE)))</f>
        <v/>
      </c>
      <c r="AP214" s="513" t="str">
        <f t="shared" si="44"/>
        <v/>
      </c>
      <c r="AQ214" s="231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7" t="str">
        <f>'D-1 Off Site Habitat Baseline'!AL214</f>
        <v/>
      </c>
      <c r="F215" s="520" t="str">
        <f>IF(E215="","",IF(ISNA(VLOOKUP($E215,'D-1 Off Site Habitat Baseline'!$D$1:$O$258,4,FALSE)),"",(VLOOKUP($E215,'D-1 Off Site Habitat Baseline'!$D$1:$O$258,4,FALSE))))</f>
        <v/>
      </c>
      <c r="G215" s="520" t="str">
        <f>IF(E215="","",IF(ISNA(VLOOKUP($E215,'D-1 Off Site Habitat Baseline'!$D$1:$O$258,5,FALSE)),"",(VLOOKUP($E215,'D-1 Off Site Habitat Baseline'!$D$1:$O$258,5,FALSE))))</f>
        <v/>
      </c>
      <c r="H215" s="520" t="str">
        <f>IF(E215="","",IF(ISNA(VLOOKUP($E215,'D-1 Off Site Habitat Baseline'!$D$1:$O$258,6,FALSE)),"",(VLOOKUP($E215,'D-1 Off Site Habitat Baseline'!$D$1:$O$258,6,FALSE))))</f>
        <v/>
      </c>
      <c r="I215" s="520" t="str">
        <f>IF(E215="","",IF(ISNA(VLOOKUP($E215,'D-1 Off Site Habitat Baseline'!$D$1:$O$258,7,FALSE)),"",(VLOOKUP($E215,'D-1 Off Site Habitat Baseline'!$D$1:$O$258,7,FALSE))))</f>
        <v/>
      </c>
      <c r="J215" s="520" t="str">
        <f>IF(E215="","",IF(ISNA(VLOOKUP($E215,'D-1 Off Site Habitat Baseline'!$D$1:$O$258,8,FALSE)),"",(VLOOKUP($E215,'D-1 Off Site Habitat Baseline'!$D$1:$O$258,8,FALSE))))</f>
        <v/>
      </c>
      <c r="K215" s="520" t="str">
        <f>IF(E215="","",IF(ISNA(VLOOKUP($E215,'D-1 Off Site Habitat Baseline'!$D$1:$O$258,9,FALSE)),"",(VLOOKUP($E215,'D-1 Off Site Habitat Baseline'!$D$1:$O$258,9,FALSE))))</f>
        <v/>
      </c>
      <c r="L215" s="520" t="str">
        <f>IF(E215="","",IF(ISNA(VLOOKUP($E215,'D-1 Off Site Habitat Baseline'!$D$1:$O$258,11,FALSE)),"",(VLOOKUP($E215,'D-1 Off Site Habitat Baseline'!$D$1:$O$258,11,FALSE))))</f>
        <v/>
      </c>
      <c r="M215" s="520" t="str">
        <f>IF(E215="","",IF(ISNA(VLOOKUP($E215,'D-1 Off Site Habitat Baseline'!$D$1:$O$258,12,FALSE)),"",(VLOOKUP($E215,'D-1 Off Site Habitat Baseline'!$D$1:$O$258,12,FALSE))))</f>
        <v/>
      </c>
      <c r="N215" s="520" t="str">
        <f>IF(E215="","",IF(ISNA(VLOOKUP($E215,'D-1 Off Site Habitat Baseline'!$D$1:$X$258,14,FALSE)),"",(VLOOKUP($E215,'D-1 Off Site Habitat Baseline'!$D$1:$X$258,14,FALSE))))</f>
        <v/>
      </c>
      <c r="O215" s="524" t="str">
        <f>IF(E215="","",IF(ISNA(VLOOKUP($E215,'D-1 Off Site Habitat Baseline'!$D$1:$X$258,13,FALSE)),"",(VLOOKUP($E215,'D-1 Off Site Habitat Baseline'!$D$1:$X$258,13,FALSE))))</f>
        <v/>
      </c>
      <c r="P215" s="232" t="str">
        <f>IFERROR(INDEX('G-1 All Habitats'!$AG$3:$AG$15,MATCH(Q215,'G-1 All Habitats'!$AF$3:$AF$15,0)),"")</f>
        <v/>
      </c>
      <c r="Q215" s="228" t="str">
        <f t="shared" si="45"/>
        <v/>
      </c>
      <c r="R215" s="229" t="str">
        <f t="shared" si="46"/>
        <v/>
      </c>
      <c r="S215" s="233" t="str">
        <f>IFERROR(INDEX('G-1 All Habitats'!$B$3:$B$129,MATCH(R215,'G-1 All Habitats'!$A$3:$A$129,0)),"")</f>
        <v/>
      </c>
      <c r="T215" s="507" t="str">
        <f t="shared" si="38"/>
        <v/>
      </c>
      <c r="U215" s="524" t="str">
        <f t="shared" si="39"/>
        <v/>
      </c>
      <c r="V215" s="523" t="str">
        <f t="shared" si="36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203"/>
      <c r="Z215" s="524" t="str">
        <f>IFERROR(INDEX('G-8 Condition Look up'!$A$3:$H$130,MATCH(S215,'G-8 Condition Look up'!$A$3:$A$130,0),MATCH(Y215,'G-8 Condition Look up'!$A$3:$H$3,0)),"")</f>
        <v/>
      </c>
      <c r="AA215" s="145"/>
      <c r="AB215" s="54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7" t="str">
        <f t="shared" si="37"/>
        <v/>
      </c>
      <c r="AE215" s="203"/>
      <c r="AF215" s="203"/>
      <c r="AG215" s="520" t="str">
        <f t="shared" si="40"/>
        <v/>
      </c>
      <c r="AH215" s="544" t="str">
        <f t="shared" si="41"/>
        <v/>
      </c>
      <c r="AI215" s="525" t="str">
        <f>IF(AH215="Check Data ⚠","Check Data ⚠",IFERROR(VLOOKUP(AH215,'G-4 Temporal multipliers'!$A$4:$C$36,3,FALSE),""))</f>
        <v/>
      </c>
      <c r="AJ215" s="537" t="str">
        <f>IF(S215="","",VLOOKUP(S215,'G-3 Multipliers'!$A$2:$E$129,4,FALSE))</f>
        <v/>
      </c>
      <c r="AK215" s="520" t="str">
        <f t="shared" si="42"/>
        <v/>
      </c>
      <c r="AL215" s="520" t="str">
        <f t="shared" si="43"/>
        <v/>
      </c>
      <c r="AM215" s="524" t="str">
        <f>IFERROR(IF(F215="","",IF(AH215="Check Data ⚠","Check Data ⚠",VLOOKUP(AL215, 'G-3 Multipliers'!$P$2:$Q$6,2,FALSE))),"")</f>
        <v/>
      </c>
      <c r="AN215" s="197"/>
      <c r="AO215" s="540" t="str">
        <f>IF(AN215="","",IF(VLOOKUP(AN215,'G-3 Multipliers'!$S$3:$T$9,2,FALSE)=0,"Spatial Data Missing ⚠",VLOOKUP(AN215,'G-3 Multipliers'!$S$3:$T$9,2,FALSE)))</f>
        <v/>
      </c>
      <c r="AP215" s="513" t="str">
        <f t="shared" si="44"/>
        <v/>
      </c>
      <c r="AQ215" s="231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7" t="str">
        <f>'D-1 Off Site Habitat Baseline'!AL215</f>
        <v/>
      </c>
      <c r="F216" s="520" t="str">
        <f>IF(E216="","",IF(ISNA(VLOOKUP($E216,'D-1 Off Site Habitat Baseline'!$D$1:$O$258,4,FALSE)),"",(VLOOKUP($E216,'D-1 Off Site Habitat Baseline'!$D$1:$O$258,4,FALSE))))</f>
        <v/>
      </c>
      <c r="G216" s="520" t="str">
        <f>IF(E216="","",IF(ISNA(VLOOKUP($E216,'D-1 Off Site Habitat Baseline'!$D$1:$O$258,5,FALSE)),"",(VLOOKUP($E216,'D-1 Off Site Habitat Baseline'!$D$1:$O$258,5,FALSE))))</f>
        <v/>
      </c>
      <c r="H216" s="520" t="str">
        <f>IF(E216="","",IF(ISNA(VLOOKUP($E216,'D-1 Off Site Habitat Baseline'!$D$1:$O$258,6,FALSE)),"",(VLOOKUP($E216,'D-1 Off Site Habitat Baseline'!$D$1:$O$258,6,FALSE))))</f>
        <v/>
      </c>
      <c r="I216" s="520" t="str">
        <f>IF(E216="","",IF(ISNA(VLOOKUP($E216,'D-1 Off Site Habitat Baseline'!$D$1:$O$258,7,FALSE)),"",(VLOOKUP($E216,'D-1 Off Site Habitat Baseline'!$D$1:$O$258,7,FALSE))))</f>
        <v/>
      </c>
      <c r="J216" s="520" t="str">
        <f>IF(E216="","",IF(ISNA(VLOOKUP($E216,'D-1 Off Site Habitat Baseline'!$D$1:$O$258,8,FALSE)),"",(VLOOKUP($E216,'D-1 Off Site Habitat Baseline'!$D$1:$O$258,8,FALSE))))</f>
        <v/>
      </c>
      <c r="K216" s="520" t="str">
        <f>IF(E216="","",IF(ISNA(VLOOKUP($E216,'D-1 Off Site Habitat Baseline'!$D$1:$O$258,9,FALSE)),"",(VLOOKUP($E216,'D-1 Off Site Habitat Baseline'!$D$1:$O$258,9,FALSE))))</f>
        <v/>
      </c>
      <c r="L216" s="520" t="str">
        <f>IF(E216="","",IF(ISNA(VLOOKUP($E216,'D-1 Off Site Habitat Baseline'!$D$1:$O$258,11,FALSE)),"",(VLOOKUP($E216,'D-1 Off Site Habitat Baseline'!$D$1:$O$258,11,FALSE))))</f>
        <v/>
      </c>
      <c r="M216" s="520" t="str">
        <f>IF(E216="","",IF(ISNA(VLOOKUP($E216,'D-1 Off Site Habitat Baseline'!$D$1:$O$258,12,FALSE)),"",(VLOOKUP($E216,'D-1 Off Site Habitat Baseline'!$D$1:$O$258,12,FALSE))))</f>
        <v/>
      </c>
      <c r="N216" s="520" t="str">
        <f>IF(E216="","",IF(ISNA(VLOOKUP($E216,'D-1 Off Site Habitat Baseline'!$D$1:$X$258,14,FALSE)),"",(VLOOKUP($E216,'D-1 Off Site Habitat Baseline'!$D$1:$X$258,14,FALSE))))</f>
        <v/>
      </c>
      <c r="O216" s="524" t="str">
        <f>IF(E216="","",IF(ISNA(VLOOKUP($E216,'D-1 Off Site Habitat Baseline'!$D$1:$X$258,13,FALSE)),"",(VLOOKUP($E216,'D-1 Off Site Habitat Baseline'!$D$1:$X$258,13,FALSE))))</f>
        <v/>
      </c>
      <c r="P216" s="232" t="str">
        <f>IFERROR(INDEX('G-1 All Habitats'!$AG$3:$AG$15,MATCH(Q216,'G-1 All Habitats'!$AF$3:$AF$15,0)),"")</f>
        <v/>
      </c>
      <c r="Q216" s="228" t="str">
        <f t="shared" si="45"/>
        <v/>
      </c>
      <c r="R216" s="229" t="str">
        <f t="shared" si="46"/>
        <v/>
      </c>
      <c r="S216" s="233" t="str">
        <f>IFERROR(INDEX('G-1 All Habitats'!$B$3:$B$129,MATCH(R216,'G-1 All Habitats'!$A$3:$A$129,0)),"")</f>
        <v/>
      </c>
      <c r="T216" s="507" t="str">
        <f t="shared" si="38"/>
        <v/>
      </c>
      <c r="U216" s="524" t="str">
        <f t="shared" si="39"/>
        <v/>
      </c>
      <c r="V216" s="523" t="str">
        <f t="shared" si="36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203"/>
      <c r="Z216" s="524" t="str">
        <f>IFERROR(INDEX('G-8 Condition Look up'!$A$3:$H$130,MATCH(S216,'G-8 Condition Look up'!$A$3:$A$130,0),MATCH(Y216,'G-8 Condition Look up'!$A$3:$H$3,0)),"")</f>
        <v/>
      </c>
      <c r="AA216" s="145"/>
      <c r="AB216" s="54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7" t="str">
        <f t="shared" si="37"/>
        <v/>
      </c>
      <c r="AE216" s="203"/>
      <c r="AF216" s="203"/>
      <c r="AG216" s="520" t="str">
        <f t="shared" si="40"/>
        <v/>
      </c>
      <c r="AH216" s="544" t="str">
        <f t="shared" si="41"/>
        <v/>
      </c>
      <c r="AI216" s="525" t="str">
        <f>IF(AH216="Check Data ⚠","Check Data ⚠",IFERROR(VLOOKUP(AH216,'G-4 Temporal multipliers'!$A$4:$C$36,3,FALSE),""))</f>
        <v/>
      </c>
      <c r="AJ216" s="537" t="str">
        <f>IF(S216="","",VLOOKUP(S216,'G-3 Multipliers'!$A$2:$E$129,4,FALSE))</f>
        <v/>
      </c>
      <c r="AK216" s="520" t="str">
        <f t="shared" si="42"/>
        <v/>
      </c>
      <c r="AL216" s="520" t="str">
        <f t="shared" si="43"/>
        <v/>
      </c>
      <c r="AM216" s="524" t="str">
        <f>IFERROR(IF(F216="","",IF(AH216="Check Data ⚠","Check Data ⚠",VLOOKUP(AL216, 'G-3 Multipliers'!$P$2:$Q$6,2,FALSE))),"")</f>
        <v/>
      </c>
      <c r="AN216" s="197"/>
      <c r="AO216" s="540" t="str">
        <f>IF(AN216="","",IF(VLOOKUP(AN216,'G-3 Multipliers'!$S$3:$T$9,2,FALSE)=0,"Spatial Data Missing ⚠",VLOOKUP(AN216,'G-3 Multipliers'!$S$3:$T$9,2,FALSE)))</f>
        <v/>
      </c>
      <c r="AP216" s="513" t="str">
        <f t="shared" si="44"/>
        <v/>
      </c>
      <c r="AQ216" s="231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7" t="str">
        <f>'D-1 Off Site Habitat Baseline'!AL216</f>
        <v/>
      </c>
      <c r="F217" s="520" t="str">
        <f>IF(E217="","",IF(ISNA(VLOOKUP($E217,'D-1 Off Site Habitat Baseline'!$D$1:$O$258,4,FALSE)),"",(VLOOKUP($E217,'D-1 Off Site Habitat Baseline'!$D$1:$O$258,4,FALSE))))</f>
        <v/>
      </c>
      <c r="G217" s="520" t="str">
        <f>IF(E217="","",IF(ISNA(VLOOKUP($E217,'D-1 Off Site Habitat Baseline'!$D$1:$O$258,5,FALSE)),"",(VLOOKUP($E217,'D-1 Off Site Habitat Baseline'!$D$1:$O$258,5,FALSE))))</f>
        <v/>
      </c>
      <c r="H217" s="520" t="str">
        <f>IF(E217="","",IF(ISNA(VLOOKUP($E217,'D-1 Off Site Habitat Baseline'!$D$1:$O$258,6,FALSE)),"",(VLOOKUP($E217,'D-1 Off Site Habitat Baseline'!$D$1:$O$258,6,FALSE))))</f>
        <v/>
      </c>
      <c r="I217" s="520" t="str">
        <f>IF(E217="","",IF(ISNA(VLOOKUP($E217,'D-1 Off Site Habitat Baseline'!$D$1:$O$258,7,FALSE)),"",(VLOOKUP($E217,'D-1 Off Site Habitat Baseline'!$D$1:$O$258,7,FALSE))))</f>
        <v/>
      </c>
      <c r="J217" s="520" t="str">
        <f>IF(E217="","",IF(ISNA(VLOOKUP($E217,'D-1 Off Site Habitat Baseline'!$D$1:$O$258,8,FALSE)),"",(VLOOKUP($E217,'D-1 Off Site Habitat Baseline'!$D$1:$O$258,8,FALSE))))</f>
        <v/>
      </c>
      <c r="K217" s="520" t="str">
        <f>IF(E217="","",IF(ISNA(VLOOKUP($E217,'D-1 Off Site Habitat Baseline'!$D$1:$O$258,9,FALSE)),"",(VLOOKUP($E217,'D-1 Off Site Habitat Baseline'!$D$1:$O$258,9,FALSE))))</f>
        <v/>
      </c>
      <c r="L217" s="520" t="str">
        <f>IF(E217="","",IF(ISNA(VLOOKUP($E217,'D-1 Off Site Habitat Baseline'!$D$1:$O$258,11,FALSE)),"",(VLOOKUP($E217,'D-1 Off Site Habitat Baseline'!$D$1:$O$258,11,FALSE))))</f>
        <v/>
      </c>
      <c r="M217" s="520" t="str">
        <f>IF(E217="","",IF(ISNA(VLOOKUP($E217,'D-1 Off Site Habitat Baseline'!$D$1:$O$258,12,FALSE)),"",(VLOOKUP($E217,'D-1 Off Site Habitat Baseline'!$D$1:$O$258,12,FALSE))))</f>
        <v/>
      </c>
      <c r="N217" s="520" t="str">
        <f>IF(E217="","",IF(ISNA(VLOOKUP($E217,'D-1 Off Site Habitat Baseline'!$D$1:$X$258,14,FALSE)),"",(VLOOKUP($E217,'D-1 Off Site Habitat Baseline'!$D$1:$X$258,14,FALSE))))</f>
        <v/>
      </c>
      <c r="O217" s="524" t="str">
        <f>IF(E217="","",IF(ISNA(VLOOKUP($E217,'D-1 Off Site Habitat Baseline'!$D$1:$X$258,13,FALSE)),"",(VLOOKUP($E217,'D-1 Off Site Habitat Baseline'!$D$1:$X$258,13,FALSE))))</f>
        <v/>
      </c>
      <c r="P217" s="232" t="str">
        <f>IFERROR(INDEX('G-1 All Habitats'!$AG$3:$AG$15,MATCH(Q217,'G-1 All Habitats'!$AF$3:$AF$15,0)),"")</f>
        <v/>
      </c>
      <c r="Q217" s="228" t="str">
        <f t="shared" si="45"/>
        <v/>
      </c>
      <c r="R217" s="229" t="str">
        <f t="shared" si="46"/>
        <v/>
      </c>
      <c r="S217" s="233" t="str">
        <f>IFERROR(INDEX('G-1 All Habitats'!$B$3:$B$129,MATCH(R217,'G-1 All Habitats'!$A$3:$A$129,0)),"")</f>
        <v/>
      </c>
      <c r="T217" s="507" t="str">
        <f t="shared" si="38"/>
        <v/>
      </c>
      <c r="U217" s="524" t="str">
        <f t="shared" si="39"/>
        <v/>
      </c>
      <c r="V217" s="523" t="str">
        <f t="shared" si="36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203"/>
      <c r="Z217" s="524" t="str">
        <f>IFERROR(INDEX('G-8 Condition Look up'!$A$3:$H$130,MATCH(S217,'G-8 Condition Look up'!$A$3:$A$130,0),MATCH(Y217,'G-8 Condition Look up'!$A$3:$H$3,0)),"")</f>
        <v/>
      </c>
      <c r="AA217" s="145"/>
      <c r="AB217" s="54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7" t="str">
        <f t="shared" si="37"/>
        <v/>
      </c>
      <c r="AE217" s="203"/>
      <c r="AF217" s="203"/>
      <c r="AG217" s="520" t="str">
        <f t="shared" si="40"/>
        <v/>
      </c>
      <c r="AH217" s="544" t="str">
        <f t="shared" si="41"/>
        <v/>
      </c>
      <c r="AI217" s="525" t="str">
        <f>IF(AH217="Check Data ⚠","Check Data ⚠",IFERROR(VLOOKUP(AH217,'G-4 Temporal multipliers'!$A$4:$C$36,3,FALSE),""))</f>
        <v/>
      </c>
      <c r="AJ217" s="537" t="str">
        <f>IF(S217="","",VLOOKUP(S217,'G-3 Multipliers'!$A$2:$E$129,4,FALSE))</f>
        <v/>
      </c>
      <c r="AK217" s="520" t="str">
        <f t="shared" si="42"/>
        <v/>
      </c>
      <c r="AL217" s="520" t="str">
        <f t="shared" si="43"/>
        <v/>
      </c>
      <c r="AM217" s="524" t="str">
        <f>IFERROR(IF(F217="","",IF(AH217="Check Data ⚠","Check Data ⚠",VLOOKUP(AL217, 'G-3 Multipliers'!$P$2:$Q$6,2,FALSE))),"")</f>
        <v/>
      </c>
      <c r="AN217" s="197"/>
      <c r="AO217" s="540" t="str">
        <f>IF(AN217="","",IF(VLOOKUP(AN217,'G-3 Multipliers'!$S$3:$T$9,2,FALSE)=0,"Spatial Data Missing ⚠",VLOOKUP(AN217,'G-3 Multipliers'!$S$3:$T$9,2,FALSE)))</f>
        <v/>
      </c>
      <c r="AP217" s="513" t="str">
        <f t="shared" si="44"/>
        <v/>
      </c>
      <c r="AQ217" s="231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7" t="str">
        <f>'D-1 Off Site Habitat Baseline'!AL217</f>
        <v/>
      </c>
      <c r="F218" s="520" t="str">
        <f>IF(E218="","",IF(ISNA(VLOOKUP($E218,'D-1 Off Site Habitat Baseline'!$D$1:$O$258,4,FALSE)),"",(VLOOKUP($E218,'D-1 Off Site Habitat Baseline'!$D$1:$O$258,4,FALSE))))</f>
        <v/>
      </c>
      <c r="G218" s="520" t="str">
        <f>IF(E218="","",IF(ISNA(VLOOKUP($E218,'D-1 Off Site Habitat Baseline'!$D$1:$O$258,5,FALSE)),"",(VLOOKUP($E218,'D-1 Off Site Habitat Baseline'!$D$1:$O$258,5,FALSE))))</f>
        <v/>
      </c>
      <c r="H218" s="520" t="str">
        <f>IF(E218="","",IF(ISNA(VLOOKUP($E218,'D-1 Off Site Habitat Baseline'!$D$1:$O$258,6,FALSE)),"",(VLOOKUP($E218,'D-1 Off Site Habitat Baseline'!$D$1:$O$258,6,FALSE))))</f>
        <v/>
      </c>
      <c r="I218" s="520" t="str">
        <f>IF(E218="","",IF(ISNA(VLOOKUP($E218,'D-1 Off Site Habitat Baseline'!$D$1:$O$258,7,FALSE)),"",(VLOOKUP($E218,'D-1 Off Site Habitat Baseline'!$D$1:$O$258,7,FALSE))))</f>
        <v/>
      </c>
      <c r="J218" s="520" t="str">
        <f>IF(E218="","",IF(ISNA(VLOOKUP($E218,'D-1 Off Site Habitat Baseline'!$D$1:$O$258,8,FALSE)),"",(VLOOKUP($E218,'D-1 Off Site Habitat Baseline'!$D$1:$O$258,8,FALSE))))</f>
        <v/>
      </c>
      <c r="K218" s="520" t="str">
        <f>IF(E218="","",IF(ISNA(VLOOKUP($E218,'D-1 Off Site Habitat Baseline'!$D$1:$O$258,9,FALSE)),"",(VLOOKUP($E218,'D-1 Off Site Habitat Baseline'!$D$1:$O$258,9,FALSE))))</f>
        <v/>
      </c>
      <c r="L218" s="520" t="str">
        <f>IF(E218="","",IF(ISNA(VLOOKUP($E218,'D-1 Off Site Habitat Baseline'!$D$1:$O$258,11,FALSE)),"",(VLOOKUP($E218,'D-1 Off Site Habitat Baseline'!$D$1:$O$258,11,FALSE))))</f>
        <v/>
      </c>
      <c r="M218" s="520" t="str">
        <f>IF(E218="","",IF(ISNA(VLOOKUP($E218,'D-1 Off Site Habitat Baseline'!$D$1:$O$258,12,FALSE)),"",(VLOOKUP($E218,'D-1 Off Site Habitat Baseline'!$D$1:$O$258,12,FALSE))))</f>
        <v/>
      </c>
      <c r="N218" s="520" t="str">
        <f>IF(E218="","",IF(ISNA(VLOOKUP($E218,'D-1 Off Site Habitat Baseline'!$D$1:$X$258,14,FALSE)),"",(VLOOKUP($E218,'D-1 Off Site Habitat Baseline'!$D$1:$X$258,14,FALSE))))</f>
        <v/>
      </c>
      <c r="O218" s="524" t="str">
        <f>IF(E218="","",IF(ISNA(VLOOKUP($E218,'D-1 Off Site Habitat Baseline'!$D$1:$X$258,13,FALSE)),"",(VLOOKUP($E218,'D-1 Off Site Habitat Baseline'!$D$1:$X$258,13,FALSE))))</f>
        <v/>
      </c>
      <c r="P218" s="232" t="str">
        <f>IFERROR(INDEX('G-1 All Habitats'!$AG$3:$AG$15,MATCH(Q218,'G-1 All Habitats'!$AF$3:$AF$15,0)),"")</f>
        <v/>
      </c>
      <c r="Q218" s="228" t="str">
        <f t="shared" si="45"/>
        <v/>
      </c>
      <c r="R218" s="229" t="str">
        <f t="shared" si="46"/>
        <v/>
      </c>
      <c r="S218" s="233" t="str">
        <f>IFERROR(INDEX('G-1 All Habitats'!$B$3:$B$129,MATCH(R218,'G-1 All Habitats'!$A$3:$A$129,0)),"")</f>
        <v/>
      </c>
      <c r="T218" s="507" t="str">
        <f t="shared" si="38"/>
        <v/>
      </c>
      <c r="U218" s="524" t="str">
        <f t="shared" si="39"/>
        <v/>
      </c>
      <c r="V218" s="523" t="str">
        <f t="shared" si="36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203"/>
      <c r="Z218" s="524" t="str">
        <f>IFERROR(INDEX('G-8 Condition Look up'!$A$3:$H$130,MATCH(S218,'G-8 Condition Look up'!$A$3:$A$130,0),MATCH(Y218,'G-8 Condition Look up'!$A$3:$H$3,0)),"")</f>
        <v/>
      </c>
      <c r="AA218" s="145"/>
      <c r="AB218" s="54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7" t="str">
        <f t="shared" si="37"/>
        <v/>
      </c>
      <c r="AE218" s="203"/>
      <c r="AF218" s="203"/>
      <c r="AG218" s="520" t="str">
        <f t="shared" si="40"/>
        <v/>
      </c>
      <c r="AH218" s="544" t="str">
        <f t="shared" si="41"/>
        <v/>
      </c>
      <c r="AI218" s="525" t="str">
        <f>IF(AH218="Check Data ⚠","Check Data ⚠",IFERROR(VLOOKUP(AH218,'G-4 Temporal multipliers'!$A$4:$C$36,3,FALSE),""))</f>
        <v/>
      </c>
      <c r="AJ218" s="537" t="str">
        <f>IF(S218="","",VLOOKUP(S218,'G-3 Multipliers'!$A$2:$E$129,4,FALSE))</f>
        <v/>
      </c>
      <c r="AK218" s="520" t="str">
        <f t="shared" si="42"/>
        <v/>
      </c>
      <c r="AL218" s="520" t="str">
        <f t="shared" si="43"/>
        <v/>
      </c>
      <c r="AM218" s="524" t="str">
        <f>IFERROR(IF(F218="","",IF(AH218="Check Data ⚠","Check Data ⚠",VLOOKUP(AL218, 'G-3 Multipliers'!$P$2:$Q$6,2,FALSE))),"")</f>
        <v/>
      </c>
      <c r="AN218" s="197"/>
      <c r="AO218" s="540" t="str">
        <f>IF(AN218="","",IF(VLOOKUP(AN218,'G-3 Multipliers'!$S$3:$T$9,2,FALSE)=0,"Spatial Data Missing ⚠",VLOOKUP(AN218,'G-3 Multipliers'!$S$3:$T$9,2,FALSE)))</f>
        <v/>
      </c>
      <c r="AP218" s="513" t="str">
        <f t="shared" si="44"/>
        <v/>
      </c>
      <c r="AQ218" s="231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7" t="str">
        <f>'D-1 Off Site Habitat Baseline'!AL218</f>
        <v/>
      </c>
      <c r="F219" s="520" t="str">
        <f>IF(E219="","",IF(ISNA(VLOOKUP($E219,'D-1 Off Site Habitat Baseline'!$D$1:$O$258,4,FALSE)),"",(VLOOKUP($E219,'D-1 Off Site Habitat Baseline'!$D$1:$O$258,4,FALSE))))</f>
        <v/>
      </c>
      <c r="G219" s="520" t="str">
        <f>IF(E219="","",IF(ISNA(VLOOKUP($E219,'D-1 Off Site Habitat Baseline'!$D$1:$O$258,5,FALSE)),"",(VLOOKUP($E219,'D-1 Off Site Habitat Baseline'!$D$1:$O$258,5,FALSE))))</f>
        <v/>
      </c>
      <c r="H219" s="520" t="str">
        <f>IF(E219="","",IF(ISNA(VLOOKUP($E219,'D-1 Off Site Habitat Baseline'!$D$1:$O$258,6,FALSE)),"",(VLOOKUP($E219,'D-1 Off Site Habitat Baseline'!$D$1:$O$258,6,FALSE))))</f>
        <v/>
      </c>
      <c r="I219" s="520" t="str">
        <f>IF(E219="","",IF(ISNA(VLOOKUP($E219,'D-1 Off Site Habitat Baseline'!$D$1:$O$258,7,FALSE)),"",(VLOOKUP($E219,'D-1 Off Site Habitat Baseline'!$D$1:$O$258,7,FALSE))))</f>
        <v/>
      </c>
      <c r="J219" s="520" t="str">
        <f>IF(E219="","",IF(ISNA(VLOOKUP($E219,'D-1 Off Site Habitat Baseline'!$D$1:$O$258,8,FALSE)),"",(VLOOKUP($E219,'D-1 Off Site Habitat Baseline'!$D$1:$O$258,8,FALSE))))</f>
        <v/>
      </c>
      <c r="K219" s="520" t="str">
        <f>IF(E219="","",IF(ISNA(VLOOKUP($E219,'D-1 Off Site Habitat Baseline'!$D$1:$O$258,9,FALSE)),"",(VLOOKUP($E219,'D-1 Off Site Habitat Baseline'!$D$1:$O$258,9,FALSE))))</f>
        <v/>
      </c>
      <c r="L219" s="520" t="str">
        <f>IF(E219="","",IF(ISNA(VLOOKUP($E219,'D-1 Off Site Habitat Baseline'!$D$1:$O$258,11,FALSE)),"",(VLOOKUP($E219,'D-1 Off Site Habitat Baseline'!$D$1:$O$258,11,FALSE))))</f>
        <v/>
      </c>
      <c r="M219" s="520" t="str">
        <f>IF(E219="","",IF(ISNA(VLOOKUP($E219,'D-1 Off Site Habitat Baseline'!$D$1:$O$258,12,FALSE)),"",(VLOOKUP($E219,'D-1 Off Site Habitat Baseline'!$D$1:$O$258,12,FALSE))))</f>
        <v/>
      </c>
      <c r="N219" s="520" t="str">
        <f>IF(E219="","",IF(ISNA(VLOOKUP($E219,'D-1 Off Site Habitat Baseline'!$D$1:$X$258,14,FALSE)),"",(VLOOKUP($E219,'D-1 Off Site Habitat Baseline'!$D$1:$X$258,14,FALSE))))</f>
        <v/>
      </c>
      <c r="O219" s="524" t="str">
        <f>IF(E219="","",IF(ISNA(VLOOKUP($E219,'D-1 Off Site Habitat Baseline'!$D$1:$X$258,13,FALSE)),"",(VLOOKUP($E219,'D-1 Off Site Habitat Baseline'!$D$1:$X$258,13,FALSE))))</f>
        <v/>
      </c>
      <c r="P219" s="232" t="str">
        <f>IFERROR(INDEX('G-1 All Habitats'!$AG$3:$AG$15,MATCH(Q219,'G-1 All Habitats'!$AF$3:$AF$15,0)),"")</f>
        <v/>
      </c>
      <c r="Q219" s="228" t="str">
        <f t="shared" si="45"/>
        <v/>
      </c>
      <c r="R219" s="229" t="str">
        <f t="shared" si="46"/>
        <v/>
      </c>
      <c r="S219" s="233" t="str">
        <f>IFERROR(INDEX('G-1 All Habitats'!$B$3:$B$129,MATCH(R219,'G-1 All Habitats'!$A$3:$A$129,0)),"")</f>
        <v/>
      </c>
      <c r="T219" s="507" t="str">
        <f t="shared" si="38"/>
        <v/>
      </c>
      <c r="U219" s="524" t="str">
        <f t="shared" si="39"/>
        <v/>
      </c>
      <c r="V219" s="523" t="str">
        <f t="shared" si="36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203"/>
      <c r="Z219" s="524" t="str">
        <f>IFERROR(INDEX('G-8 Condition Look up'!$A$3:$H$130,MATCH(S219,'G-8 Condition Look up'!$A$3:$A$130,0),MATCH(Y219,'G-8 Condition Look up'!$A$3:$H$3,0)),"")</f>
        <v/>
      </c>
      <c r="AA219" s="145"/>
      <c r="AB219" s="54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7" t="str">
        <f t="shared" si="37"/>
        <v/>
      </c>
      <c r="AE219" s="203"/>
      <c r="AF219" s="203"/>
      <c r="AG219" s="520" t="str">
        <f t="shared" si="40"/>
        <v/>
      </c>
      <c r="AH219" s="544" t="str">
        <f t="shared" si="41"/>
        <v/>
      </c>
      <c r="AI219" s="525" t="str">
        <f>IF(AH219="Check Data ⚠","Check Data ⚠",IFERROR(VLOOKUP(AH219,'G-4 Temporal multipliers'!$A$4:$C$36,3,FALSE),""))</f>
        <v/>
      </c>
      <c r="AJ219" s="537" t="str">
        <f>IF(S219="","",VLOOKUP(S219,'G-3 Multipliers'!$A$2:$E$129,4,FALSE))</f>
        <v/>
      </c>
      <c r="AK219" s="520" t="str">
        <f t="shared" si="42"/>
        <v/>
      </c>
      <c r="AL219" s="520" t="str">
        <f t="shared" si="43"/>
        <v/>
      </c>
      <c r="AM219" s="524" t="str">
        <f>IFERROR(IF(F219="","",IF(AH219="Check Data ⚠","Check Data ⚠",VLOOKUP(AL219, 'G-3 Multipliers'!$P$2:$Q$6,2,FALSE))),"")</f>
        <v/>
      </c>
      <c r="AN219" s="197"/>
      <c r="AO219" s="540" t="str">
        <f>IF(AN219="","",IF(VLOOKUP(AN219,'G-3 Multipliers'!$S$3:$T$9,2,FALSE)=0,"Spatial Data Missing ⚠",VLOOKUP(AN219,'G-3 Multipliers'!$S$3:$T$9,2,FALSE)))</f>
        <v/>
      </c>
      <c r="AP219" s="513" t="str">
        <f t="shared" si="44"/>
        <v/>
      </c>
      <c r="AQ219" s="231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7" t="str">
        <f>'D-1 Off Site Habitat Baseline'!AL219</f>
        <v/>
      </c>
      <c r="F220" s="520" t="str">
        <f>IF(E220="","",IF(ISNA(VLOOKUP($E220,'D-1 Off Site Habitat Baseline'!$D$1:$O$258,4,FALSE)),"",(VLOOKUP($E220,'D-1 Off Site Habitat Baseline'!$D$1:$O$258,4,FALSE))))</f>
        <v/>
      </c>
      <c r="G220" s="520" t="str">
        <f>IF(E220="","",IF(ISNA(VLOOKUP($E220,'D-1 Off Site Habitat Baseline'!$D$1:$O$258,5,FALSE)),"",(VLOOKUP($E220,'D-1 Off Site Habitat Baseline'!$D$1:$O$258,5,FALSE))))</f>
        <v/>
      </c>
      <c r="H220" s="520" t="str">
        <f>IF(E220="","",IF(ISNA(VLOOKUP($E220,'D-1 Off Site Habitat Baseline'!$D$1:$O$258,6,FALSE)),"",(VLOOKUP($E220,'D-1 Off Site Habitat Baseline'!$D$1:$O$258,6,FALSE))))</f>
        <v/>
      </c>
      <c r="I220" s="520" t="str">
        <f>IF(E220="","",IF(ISNA(VLOOKUP($E220,'D-1 Off Site Habitat Baseline'!$D$1:$O$258,7,FALSE)),"",(VLOOKUP($E220,'D-1 Off Site Habitat Baseline'!$D$1:$O$258,7,FALSE))))</f>
        <v/>
      </c>
      <c r="J220" s="520" t="str">
        <f>IF(E220="","",IF(ISNA(VLOOKUP($E220,'D-1 Off Site Habitat Baseline'!$D$1:$O$258,8,FALSE)),"",(VLOOKUP($E220,'D-1 Off Site Habitat Baseline'!$D$1:$O$258,8,FALSE))))</f>
        <v/>
      </c>
      <c r="K220" s="520" t="str">
        <f>IF(E220="","",IF(ISNA(VLOOKUP($E220,'D-1 Off Site Habitat Baseline'!$D$1:$O$258,9,FALSE)),"",(VLOOKUP($E220,'D-1 Off Site Habitat Baseline'!$D$1:$O$258,9,FALSE))))</f>
        <v/>
      </c>
      <c r="L220" s="520" t="str">
        <f>IF(E220="","",IF(ISNA(VLOOKUP($E220,'D-1 Off Site Habitat Baseline'!$D$1:$O$258,11,FALSE)),"",(VLOOKUP($E220,'D-1 Off Site Habitat Baseline'!$D$1:$O$258,11,FALSE))))</f>
        <v/>
      </c>
      <c r="M220" s="520" t="str">
        <f>IF(E220="","",IF(ISNA(VLOOKUP($E220,'D-1 Off Site Habitat Baseline'!$D$1:$O$258,12,FALSE)),"",(VLOOKUP($E220,'D-1 Off Site Habitat Baseline'!$D$1:$O$258,12,FALSE))))</f>
        <v/>
      </c>
      <c r="N220" s="520" t="str">
        <f>IF(E220="","",IF(ISNA(VLOOKUP($E220,'D-1 Off Site Habitat Baseline'!$D$1:$X$258,14,FALSE)),"",(VLOOKUP($E220,'D-1 Off Site Habitat Baseline'!$D$1:$X$258,14,FALSE))))</f>
        <v/>
      </c>
      <c r="O220" s="524" t="str">
        <f>IF(E220="","",IF(ISNA(VLOOKUP($E220,'D-1 Off Site Habitat Baseline'!$D$1:$X$258,13,FALSE)),"",(VLOOKUP($E220,'D-1 Off Site Habitat Baseline'!$D$1:$X$258,13,FALSE))))</f>
        <v/>
      </c>
      <c r="P220" s="232" t="str">
        <f>IFERROR(INDEX('G-1 All Habitats'!$AG$3:$AG$15,MATCH(Q220,'G-1 All Habitats'!$AF$3:$AF$15,0)),"")</f>
        <v/>
      </c>
      <c r="Q220" s="228" t="str">
        <f t="shared" si="45"/>
        <v/>
      </c>
      <c r="R220" s="229" t="str">
        <f t="shared" si="46"/>
        <v/>
      </c>
      <c r="S220" s="233" t="str">
        <f>IFERROR(INDEX('G-1 All Habitats'!$B$3:$B$129,MATCH(R220,'G-1 All Habitats'!$A$3:$A$129,0)),"")</f>
        <v/>
      </c>
      <c r="T220" s="507" t="str">
        <f t="shared" si="38"/>
        <v/>
      </c>
      <c r="U220" s="524" t="str">
        <f t="shared" si="39"/>
        <v/>
      </c>
      <c r="V220" s="523" t="str">
        <f t="shared" si="36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203"/>
      <c r="Z220" s="524" t="str">
        <f>IFERROR(INDEX('G-8 Condition Look up'!$A$3:$H$130,MATCH(S220,'G-8 Condition Look up'!$A$3:$A$130,0),MATCH(Y220,'G-8 Condition Look up'!$A$3:$H$3,0)),"")</f>
        <v/>
      </c>
      <c r="AA220" s="145"/>
      <c r="AB220" s="54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7" t="str">
        <f t="shared" si="37"/>
        <v/>
      </c>
      <c r="AE220" s="203"/>
      <c r="AF220" s="203"/>
      <c r="AG220" s="520" t="str">
        <f t="shared" si="40"/>
        <v/>
      </c>
      <c r="AH220" s="544" t="str">
        <f t="shared" si="41"/>
        <v/>
      </c>
      <c r="AI220" s="525" t="str">
        <f>IF(AH220="Check Data ⚠","Check Data ⚠",IFERROR(VLOOKUP(AH220,'G-4 Temporal multipliers'!$A$4:$C$36,3,FALSE),""))</f>
        <v/>
      </c>
      <c r="AJ220" s="537" t="str">
        <f>IF(S220="","",VLOOKUP(S220,'G-3 Multipliers'!$A$2:$E$129,4,FALSE))</f>
        <v/>
      </c>
      <c r="AK220" s="520" t="str">
        <f t="shared" si="42"/>
        <v/>
      </c>
      <c r="AL220" s="520" t="str">
        <f t="shared" si="43"/>
        <v/>
      </c>
      <c r="AM220" s="524" t="str">
        <f>IFERROR(IF(F220="","",IF(AH220="Check Data ⚠","Check Data ⚠",VLOOKUP(AL220, 'G-3 Multipliers'!$P$2:$Q$6,2,FALSE))),"")</f>
        <v/>
      </c>
      <c r="AN220" s="197"/>
      <c r="AO220" s="540" t="str">
        <f>IF(AN220="","",IF(VLOOKUP(AN220,'G-3 Multipliers'!$S$3:$T$9,2,FALSE)=0,"Spatial Data Missing ⚠",VLOOKUP(AN220,'G-3 Multipliers'!$S$3:$T$9,2,FALSE)))</f>
        <v/>
      </c>
      <c r="AP220" s="513" t="str">
        <f t="shared" si="44"/>
        <v/>
      </c>
      <c r="AQ220" s="231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7" t="str">
        <f>'D-1 Off Site Habitat Baseline'!AL220</f>
        <v/>
      </c>
      <c r="F221" s="520" t="str">
        <f>IF(E221="","",IF(ISNA(VLOOKUP($E221,'D-1 Off Site Habitat Baseline'!$D$1:$O$258,4,FALSE)),"",(VLOOKUP($E221,'D-1 Off Site Habitat Baseline'!$D$1:$O$258,4,FALSE))))</f>
        <v/>
      </c>
      <c r="G221" s="520" t="str">
        <f>IF(E221="","",IF(ISNA(VLOOKUP($E221,'D-1 Off Site Habitat Baseline'!$D$1:$O$258,5,FALSE)),"",(VLOOKUP($E221,'D-1 Off Site Habitat Baseline'!$D$1:$O$258,5,FALSE))))</f>
        <v/>
      </c>
      <c r="H221" s="520" t="str">
        <f>IF(E221="","",IF(ISNA(VLOOKUP($E221,'D-1 Off Site Habitat Baseline'!$D$1:$O$258,6,FALSE)),"",(VLOOKUP($E221,'D-1 Off Site Habitat Baseline'!$D$1:$O$258,6,FALSE))))</f>
        <v/>
      </c>
      <c r="I221" s="520" t="str">
        <f>IF(E221="","",IF(ISNA(VLOOKUP($E221,'D-1 Off Site Habitat Baseline'!$D$1:$O$258,7,FALSE)),"",(VLOOKUP($E221,'D-1 Off Site Habitat Baseline'!$D$1:$O$258,7,FALSE))))</f>
        <v/>
      </c>
      <c r="J221" s="520" t="str">
        <f>IF(E221="","",IF(ISNA(VLOOKUP($E221,'D-1 Off Site Habitat Baseline'!$D$1:$O$258,8,FALSE)),"",(VLOOKUP($E221,'D-1 Off Site Habitat Baseline'!$D$1:$O$258,8,FALSE))))</f>
        <v/>
      </c>
      <c r="K221" s="520" t="str">
        <f>IF(E221="","",IF(ISNA(VLOOKUP($E221,'D-1 Off Site Habitat Baseline'!$D$1:$O$258,9,FALSE)),"",(VLOOKUP($E221,'D-1 Off Site Habitat Baseline'!$D$1:$O$258,9,FALSE))))</f>
        <v/>
      </c>
      <c r="L221" s="520" t="str">
        <f>IF(E221="","",IF(ISNA(VLOOKUP($E221,'D-1 Off Site Habitat Baseline'!$D$1:$O$258,11,FALSE)),"",(VLOOKUP($E221,'D-1 Off Site Habitat Baseline'!$D$1:$O$258,11,FALSE))))</f>
        <v/>
      </c>
      <c r="M221" s="520" t="str">
        <f>IF(E221="","",IF(ISNA(VLOOKUP($E221,'D-1 Off Site Habitat Baseline'!$D$1:$O$258,12,FALSE)),"",(VLOOKUP($E221,'D-1 Off Site Habitat Baseline'!$D$1:$O$258,12,FALSE))))</f>
        <v/>
      </c>
      <c r="N221" s="520" t="str">
        <f>IF(E221="","",IF(ISNA(VLOOKUP($E221,'D-1 Off Site Habitat Baseline'!$D$1:$X$258,14,FALSE)),"",(VLOOKUP($E221,'D-1 Off Site Habitat Baseline'!$D$1:$X$258,14,FALSE))))</f>
        <v/>
      </c>
      <c r="O221" s="524" t="str">
        <f>IF(E221="","",IF(ISNA(VLOOKUP($E221,'D-1 Off Site Habitat Baseline'!$D$1:$X$258,13,FALSE)),"",(VLOOKUP($E221,'D-1 Off Site Habitat Baseline'!$D$1:$X$258,13,FALSE))))</f>
        <v/>
      </c>
      <c r="P221" s="232" t="str">
        <f>IFERROR(INDEX('G-1 All Habitats'!$AG$3:$AG$15,MATCH(Q221,'G-1 All Habitats'!$AF$3:$AF$15,0)),"")</f>
        <v/>
      </c>
      <c r="Q221" s="228" t="str">
        <f t="shared" si="45"/>
        <v/>
      </c>
      <c r="R221" s="229" t="str">
        <f t="shared" si="46"/>
        <v/>
      </c>
      <c r="S221" s="233" t="str">
        <f>IFERROR(INDEX('G-1 All Habitats'!$B$3:$B$129,MATCH(R221,'G-1 All Habitats'!$A$3:$A$129,0)),"")</f>
        <v/>
      </c>
      <c r="T221" s="507" t="str">
        <f t="shared" si="38"/>
        <v/>
      </c>
      <c r="U221" s="524" t="str">
        <f t="shared" si="39"/>
        <v/>
      </c>
      <c r="V221" s="523" t="str">
        <f t="shared" si="36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203"/>
      <c r="Z221" s="524" t="str">
        <f>IFERROR(INDEX('G-8 Condition Look up'!$A$3:$H$130,MATCH(S221,'G-8 Condition Look up'!$A$3:$A$130,0),MATCH(Y221,'G-8 Condition Look up'!$A$3:$H$3,0)),"")</f>
        <v/>
      </c>
      <c r="AA221" s="145"/>
      <c r="AB221" s="54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7" t="str">
        <f t="shared" si="37"/>
        <v/>
      </c>
      <c r="AE221" s="203"/>
      <c r="AF221" s="203"/>
      <c r="AG221" s="520" t="str">
        <f t="shared" si="40"/>
        <v/>
      </c>
      <c r="AH221" s="544" t="str">
        <f t="shared" si="41"/>
        <v/>
      </c>
      <c r="AI221" s="525" t="str">
        <f>IF(AH221="Check Data ⚠","Check Data ⚠",IFERROR(VLOOKUP(AH221,'G-4 Temporal multipliers'!$A$4:$C$36,3,FALSE),""))</f>
        <v/>
      </c>
      <c r="AJ221" s="537" t="str">
        <f>IF(S221="","",VLOOKUP(S221,'G-3 Multipliers'!$A$2:$E$129,4,FALSE))</f>
        <v/>
      </c>
      <c r="AK221" s="520" t="str">
        <f t="shared" si="42"/>
        <v/>
      </c>
      <c r="AL221" s="520" t="str">
        <f t="shared" si="43"/>
        <v/>
      </c>
      <c r="AM221" s="524" t="str">
        <f>IFERROR(IF(F221="","",IF(AH221="Check Data ⚠","Check Data ⚠",VLOOKUP(AL221, 'G-3 Multipliers'!$P$2:$Q$6,2,FALSE))),"")</f>
        <v/>
      </c>
      <c r="AN221" s="197"/>
      <c r="AO221" s="540" t="str">
        <f>IF(AN221="","",IF(VLOOKUP(AN221,'G-3 Multipliers'!$S$3:$T$9,2,FALSE)=0,"Spatial Data Missing ⚠",VLOOKUP(AN221,'G-3 Multipliers'!$S$3:$T$9,2,FALSE)))</f>
        <v/>
      </c>
      <c r="AP221" s="513" t="str">
        <f t="shared" si="44"/>
        <v/>
      </c>
      <c r="AQ221" s="231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7" t="str">
        <f>'D-1 Off Site Habitat Baseline'!AL221</f>
        <v/>
      </c>
      <c r="F222" s="520" t="str">
        <f>IF(E222="","",IF(ISNA(VLOOKUP($E222,'D-1 Off Site Habitat Baseline'!$D$1:$O$258,4,FALSE)),"",(VLOOKUP($E222,'D-1 Off Site Habitat Baseline'!$D$1:$O$258,4,FALSE))))</f>
        <v/>
      </c>
      <c r="G222" s="520" t="str">
        <f>IF(E222="","",IF(ISNA(VLOOKUP($E222,'D-1 Off Site Habitat Baseline'!$D$1:$O$258,5,FALSE)),"",(VLOOKUP($E222,'D-1 Off Site Habitat Baseline'!$D$1:$O$258,5,FALSE))))</f>
        <v/>
      </c>
      <c r="H222" s="520" t="str">
        <f>IF(E222="","",IF(ISNA(VLOOKUP($E222,'D-1 Off Site Habitat Baseline'!$D$1:$O$258,6,FALSE)),"",(VLOOKUP($E222,'D-1 Off Site Habitat Baseline'!$D$1:$O$258,6,FALSE))))</f>
        <v/>
      </c>
      <c r="I222" s="520" t="str">
        <f>IF(E222="","",IF(ISNA(VLOOKUP($E222,'D-1 Off Site Habitat Baseline'!$D$1:$O$258,7,FALSE)),"",(VLOOKUP($E222,'D-1 Off Site Habitat Baseline'!$D$1:$O$258,7,FALSE))))</f>
        <v/>
      </c>
      <c r="J222" s="520" t="str">
        <f>IF(E222="","",IF(ISNA(VLOOKUP($E222,'D-1 Off Site Habitat Baseline'!$D$1:$O$258,8,FALSE)),"",(VLOOKUP($E222,'D-1 Off Site Habitat Baseline'!$D$1:$O$258,8,FALSE))))</f>
        <v/>
      </c>
      <c r="K222" s="520" t="str">
        <f>IF(E222="","",IF(ISNA(VLOOKUP($E222,'D-1 Off Site Habitat Baseline'!$D$1:$O$258,9,FALSE)),"",(VLOOKUP($E222,'D-1 Off Site Habitat Baseline'!$D$1:$O$258,9,FALSE))))</f>
        <v/>
      </c>
      <c r="L222" s="520" t="str">
        <f>IF(E222="","",IF(ISNA(VLOOKUP($E222,'D-1 Off Site Habitat Baseline'!$D$1:$O$258,11,FALSE)),"",(VLOOKUP($E222,'D-1 Off Site Habitat Baseline'!$D$1:$O$258,11,FALSE))))</f>
        <v/>
      </c>
      <c r="M222" s="520" t="str">
        <f>IF(E222="","",IF(ISNA(VLOOKUP($E222,'D-1 Off Site Habitat Baseline'!$D$1:$O$258,12,FALSE)),"",(VLOOKUP($E222,'D-1 Off Site Habitat Baseline'!$D$1:$O$258,12,FALSE))))</f>
        <v/>
      </c>
      <c r="N222" s="520" t="str">
        <f>IF(E222="","",IF(ISNA(VLOOKUP($E222,'D-1 Off Site Habitat Baseline'!$D$1:$X$258,14,FALSE)),"",(VLOOKUP($E222,'D-1 Off Site Habitat Baseline'!$D$1:$X$258,14,FALSE))))</f>
        <v/>
      </c>
      <c r="O222" s="524" t="str">
        <f>IF(E222="","",IF(ISNA(VLOOKUP($E222,'D-1 Off Site Habitat Baseline'!$D$1:$X$258,13,FALSE)),"",(VLOOKUP($E222,'D-1 Off Site Habitat Baseline'!$D$1:$X$258,13,FALSE))))</f>
        <v/>
      </c>
      <c r="P222" s="232" t="str">
        <f>IFERROR(INDEX('G-1 All Habitats'!$AG$3:$AG$15,MATCH(Q222,'G-1 All Habitats'!$AF$3:$AF$15,0)),"")</f>
        <v/>
      </c>
      <c r="Q222" s="228" t="str">
        <f t="shared" si="45"/>
        <v/>
      </c>
      <c r="R222" s="229" t="str">
        <f t="shared" si="46"/>
        <v/>
      </c>
      <c r="S222" s="233" t="str">
        <f>IFERROR(INDEX('G-1 All Habitats'!$B$3:$B$129,MATCH(R222,'G-1 All Habitats'!$A$3:$A$129,0)),"")</f>
        <v/>
      </c>
      <c r="T222" s="507" t="str">
        <f t="shared" si="38"/>
        <v/>
      </c>
      <c r="U222" s="524" t="str">
        <f t="shared" si="39"/>
        <v/>
      </c>
      <c r="V222" s="523" t="str">
        <f t="shared" si="36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203"/>
      <c r="Z222" s="524" t="str">
        <f>IFERROR(INDEX('G-8 Condition Look up'!$A$3:$H$130,MATCH(S222,'G-8 Condition Look up'!$A$3:$A$130,0),MATCH(Y222,'G-8 Condition Look up'!$A$3:$H$3,0)),"")</f>
        <v/>
      </c>
      <c r="AA222" s="145"/>
      <c r="AB222" s="54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7" t="str">
        <f t="shared" si="37"/>
        <v/>
      </c>
      <c r="AE222" s="203"/>
      <c r="AF222" s="203"/>
      <c r="AG222" s="520" t="str">
        <f t="shared" si="40"/>
        <v/>
      </c>
      <c r="AH222" s="544" t="str">
        <f t="shared" si="41"/>
        <v/>
      </c>
      <c r="AI222" s="525" t="str">
        <f>IF(AH222="Check Data ⚠","Check Data ⚠",IFERROR(VLOOKUP(AH222,'G-4 Temporal multipliers'!$A$4:$C$36,3,FALSE),""))</f>
        <v/>
      </c>
      <c r="AJ222" s="537" t="str">
        <f>IF(S222="","",VLOOKUP(S222,'G-3 Multipliers'!$A$2:$E$129,4,FALSE))</f>
        <v/>
      </c>
      <c r="AK222" s="520" t="str">
        <f t="shared" si="42"/>
        <v/>
      </c>
      <c r="AL222" s="520" t="str">
        <f t="shared" si="43"/>
        <v/>
      </c>
      <c r="AM222" s="524" t="str">
        <f>IFERROR(IF(F222="","",IF(AH222="Check Data ⚠","Check Data ⚠",VLOOKUP(AL222, 'G-3 Multipliers'!$P$2:$Q$6,2,FALSE))),"")</f>
        <v/>
      </c>
      <c r="AN222" s="197"/>
      <c r="AO222" s="540" t="str">
        <f>IF(AN222="","",IF(VLOOKUP(AN222,'G-3 Multipliers'!$S$3:$T$9,2,FALSE)=0,"Spatial Data Missing ⚠",VLOOKUP(AN222,'G-3 Multipliers'!$S$3:$T$9,2,FALSE)))</f>
        <v/>
      </c>
      <c r="AP222" s="513" t="str">
        <f t="shared" si="44"/>
        <v/>
      </c>
      <c r="AQ222" s="231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7" t="str">
        <f>'D-1 Off Site Habitat Baseline'!AL222</f>
        <v/>
      </c>
      <c r="F223" s="520" t="str">
        <f>IF(E223="","",IF(ISNA(VLOOKUP($E223,'D-1 Off Site Habitat Baseline'!$D$1:$O$258,4,FALSE)),"",(VLOOKUP($E223,'D-1 Off Site Habitat Baseline'!$D$1:$O$258,4,FALSE))))</f>
        <v/>
      </c>
      <c r="G223" s="520" t="str">
        <f>IF(E223="","",IF(ISNA(VLOOKUP($E223,'D-1 Off Site Habitat Baseline'!$D$1:$O$258,5,FALSE)),"",(VLOOKUP($E223,'D-1 Off Site Habitat Baseline'!$D$1:$O$258,5,FALSE))))</f>
        <v/>
      </c>
      <c r="H223" s="520" t="str">
        <f>IF(E223="","",IF(ISNA(VLOOKUP($E223,'D-1 Off Site Habitat Baseline'!$D$1:$O$258,6,FALSE)),"",(VLOOKUP($E223,'D-1 Off Site Habitat Baseline'!$D$1:$O$258,6,FALSE))))</f>
        <v/>
      </c>
      <c r="I223" s="520" t="str">
        <f>IF(E223="","",IF(ISNA(VLOOKUP($E223,'D-1 Off Site Habitat Baseline'!$D$1:$O$258,7,FALSE)),"",(VLOOKUP($E223,'D-1 Off Site Habitat Baseline'!$D$1:$O$258,7,FALSE))))</f>
        <v/>
      </c>
      <c r="J223" s="520" t="str">
        <f>IF(E223="","",IF(ISNA(VLOOKUP($E223,'D-1 Off Site Habitat Baseline'!$D$1:$O$258,8,FALSE)),"",(VLOOKUP($E223,'D-1 Off Site Habitat Baseline'!$D$1:$O$258,8,FALSE))))</f>
        <v/>
      </c>
      <c r="K223" s="520" t="str">
        <f>IF(E223="","",IF(ISNA(VLOOKUP($E223,'D-1 Off Site Habitat Baseline'!$D$1:$O$258,9,FALSE)),"",(VLOOKUP($E223,'D-1 Off Site Habitat Baseline'!$D$1:$O$258,9,FALSE))))</f>
        <v/>
      </c>
      <c r="L223" s="520" t="str">
        <f>IF(E223="","",IF(ISNA(VLOOKUP($E223,'D-1 Off Site Habitat Baseline'!$D$1:$O$258,11,FALSE)),"",(VLOOKUP($E223,'D-1 Off Site Habitat Baseline'!$D$1:$O$258,11,FALSE))))</f>
        <v/>
      </c>
      <c r="M223" s="520" t="str">
        <f>IF(E223="","",IF(ISNA(VLOOKUP($E223,'D-1 Off Site Habitat Baseline'!$D$1:$O$258,12,FALSE)),"",(VLOOKUP($E223,'D-1 Off Site Habitat Baseline'!$D$1:$O$258,12,FALSE))))</f>
        <v/>
      </c>
      <c r="N223" s="520" t="str">
        <f>IF(E223="","",IF(ISNA(VLOOKUP($E223,'D-1 Off Site Habitat Baseline'!$D$1:$X$258,14,FALSE)),"",(VLOOKUP($E223,'D-1 Off Site Habitat Baseline'!$D$1:$X$258,14,FALSE))))</f>
        <v/>
      </c>
      <c r="O223" s="524" t="str">
        <f>IF(E223="","",IF(ISNA(VLOOKUP($E223,'D-1 Off Site Habitat Baseline'!$D$1:$X$258,13,FALSE)),"",(VLOOKUP($E223,'D-1 Off Site Habitat Baseline'!$D$1:$X$258,13,FALSE))))</f>
        <v/>
      </c>
      <c r="P223" s="232" t="str">
        <f>IFERROR(INDEX('G-1 All Habitats'!$AG$3:$AG$15,MATCH(Q223,'G-1 All Habitats'!$AF$3:$AF$15,0)),"")</f>
        <v/>
      </c>
      <c r="Q223" s="228" t="str">
        <f t="shared" si="45"/>
        <v/>
      </c>
      <c r="R223" s="229" t="str">
        <f t="shared" si="46"/>
        <v/>
      </c>
      <c r="S223" s="233" t="str">
        <f>IFERROR(INDEX('G-1 All Habitats'!$B$3:$B$129,MATCH(R223,'G-1 All Habitats'!$A$3:$A$129,0)),"")</f>
        <v/>
      </c>
      <c r="T223" s="507" t="str">
        <f t="shared" si="38"/>
        <v/>
      </c>
      <c r="U223" s="524" t="str">
        <f t="shared" si="39"/>
        <v/>
      </c>
      <c r="V223" s="523" t="str">
        <f t="shared" si="36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203"/>
      <c r="Z223" s="524" t="str">
        <f>IFERROR(INDEX('G-8 Condition Look up'!$A$3:$H$130,MATCH(S223,'G-8 Condition Look up'!$A$3:$A$130,0),MATCH(Y223,'G-8 Condition Look up'!$A$3:$H$3,0)),"")</f>
        <v/>
      </c>
      <c r="AA223" s="145"/>
      <c r="AB223" s="54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7" t="str">
        <f t="shared" si="37"/>
        <v/>
      </c>
      <c r="AE223" s="203"/>
      <c r="AF223" s="203"/>
      <c r="AG223" s="520" t="str">
        <f t="shared" si="40"/>
        <v/>
      </c>
      <c r="AH223" s="544" t="str">
        <f t="shared" si="41"/>
        <v/>
      </c>
      <c r="AI223" s="525" t="str">
        <f>IF(AH223="Check Data ⚠","Check Data ⚠",IFERROR(VLOOKUP(AH223,'G-4 Temporal multipliers'!$A$4:$C$36,3,FALSE),""))</f>
        <v/>
      </c>
      <c r="AJ223" s="537" t="str">
        <f>IF(S223="","",VLOOKUP(S223,'G-3 Multipliers'!$A$2:$E$129,4,FALSE))</f>
        <v/>
      </c>
      <c r="AK223" s="520" t="str">
        <f t="shared" si="42"/>
        <v/>
      </c>
      <c r="AL223" s="520" t="str">
        <f t="shared" si="43"/>
        <v/>
      </c>
      <c r="AM223" s="524" t="str">
        <f>IFERROR(IF(F223="","",IF(AH223="Check Data ⚠","Check Data ⚠",VLOOKUP(AL223, 'G-3 Multipliers'!$P$2:$Q$6,2,FALSE))),"")</f>
        <v/>
      </c>
      <c r="AN223" s="197"/>
      <c r="AO223" s="540" t="str">
        <f>IF(AN223="","",IF(VLOOKUP(AN223,'G-3 Multipliers'!$S$3:$T$9,2,FALSE)=0,"Spatial Data Missing ⚠",VLOOKUP(AN223,'G-3 Multipliers'!$S$3:$T$9,2,FALSE)))</f>
        <v/>
      </c>
      <c r="AP223" s="513" t="str">
        <f t="shared" si="44"/>
        <v/>
      </c>
      <c r="AQ223" s="231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7" t="str">
        <f>'D-1 Off Site Habitat Baseline'!AL223</f>
        <v/>
      </c>
      <c r="F224" s="520" t="str">
        <f>IF(E224="","",IF(ISNA(VLOOKUP($E224,'D-1 Off Site Habitat Baseline'!$D$1:$O$258,4,FALSE)),"",(VLOOKUP($E224,'D-1 Off Site Habitat Baseline'!$D$1:$O$258,4,FALSE))))</f>
        <v/>
      </c>
      <c r="G224" s="520" t="str">
        <f>IF(E224="","",IF(ISNA(VLOOKUP($E224,'D-1 Off Site Habitat Baseline'!$D$1:$O$258,5,FALSE)),"",(VLOOKUP($E224,'D-1 Off Site Habitat Baseline'!$D$1:$O$258,5,FALSE))))</f>
        <v/>
      </c>
      <c r="H224" s="520" t="str">
        <f>IF(E224="","",IF(ISNA(VLOOKUP($E224,'D-1 Off Site Habitat Baseline'!$D$1:$O$258,6,FALSE)),"",(VLOOKUP($E224,'D-1 Off Site Habitat Baseline'!$D$1:$O$258,6,FALSE))))</f>
        <v/>
      </c>
      <c r="I224" s="520" t="str">
        <f>IF(E224="","",IF(ISNA(VLOOKUP($E224,'D-1 Off Site Habitat Baseline'!$D$1:$O$258,7,FALSE)),"",(VLOOKUP($E224,'D-1 Off Site Habitat Baseline'!$D$1:$O$258,7,FALSE))))</f>
        <v/>
      </c>
      <c r="J224" s="520" t="str">
        <f>IF(E224="","",IF(ISNA(VLOOKUP($E224,'D-1 Off Site Habitat Baseline'!$D$1:$O$258,8,FALSE)),"",(VLOOKUP($E224,'D-1 Off Site Habitat Baseline'!$D$1:$O$258,8,FALSE))))</f>
        <v/>
      </c>
      <c r="K224" s="520" t="str">
        <f>IF(E224="","",IF(ISNA(VLOOKUP($E224,'D-1 Off Site Habitat Baseline'!$D$1:$O$258,9,FALSE)),"",(VLOOKUP($E224,'D-1 Off Site Habitat Baseline'!$D$1:$O$258,9,FALSE))))</f>
        <v/>
      </c>
      <c r="L224" s="520" t="str">
        <f>IF(E224="","",IF(ISNA(VLOOKUP($E224,'D-1 Off Site Habitat Baseline'!$D$1:$O$258,11,FALSE)),"",(VLOOKUP($E224,'D-1 Off Site Habitat Baseline'!$D$1:$O$258,11,FALSE))))</f>
        <v/>
      </c>
      <c r="M224" s="520" t="str">
        <f>IF(E224="","",IF(ISNA(VLOOKUP($E224,'D-1 Off Site Habitat Baseline'!$D$1:$O$258,12,FALSE)),"",(VLOOKUP($E224,'D-1 Off Site Habitat Baseline'!$D$1:$O$258,12,FALSE))))</f>
        <v/>
      </c>
      <c r="N224" s="520" t="str">
        <f>IF(E224="","",IF(ISNA(VLOOKUP($E224,'D-1 Off Site Habitat Baseline'!$D$1:$X$258,14,FALSE)),"",(VLOOKUP($E224,'D-1 Off Site Habitat Baseline'!$D$1:$X$258,14,FALSE))))</f>
        <v/>
      </c>
      <c r="O224" s="524" t="str">
        <f>IF(E224="","",IF(ISNA(VLOOKUP($E224,'D-1 Off Site Habitat Baseline'!$D$1:$X$258,13,FALSE)),"",(VLOOKUP($E224,'D-1 Off Site Habitat Baseline'!$D$1:$X$258,13,FALSE))))</f>
        <v/>
      </c>
      <c r="P224" s="232" t="str">
        <f>IFERROR(INDEX('G-1 All Habitats'!$AG$3:$AG$15,MATCH(Q224,'G-1 All Habitats'!$AF$3:$AF$15,0)),"")</f>
        <v/>
      </c>
      <c r="Q224" s="228" t="str">
        <f t="shared" si="45"/>
        <v/>
      </c>
      <c r="R224" s="229" t="str">
        <f t="shared" si="46"/>
        <v/>
      </c>
      <c r="S224" s="233" t="str">
        <f>IFERROR(INDEX('G-1 All Habitats'!$B$3:$B$129,MATCH(R224,'G-1 All Habitats'!$A$3:$A$129,0)),"")</f>
        <v/>
      </c>
      <c r="T224" s="507" t="str">
        <f t="shared" si="38"/>
        <v/>
      </c>
      <c r="U224" s="524" t="str">
        <f t="shared" si="39"/>
        <v/>
      </c>
      <c r="V224" s="523" t="str">
        <f t="shared" si="36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203"/>
      <c r="Z224" s="524" t="str">
        <f>IFERROR(INDEX('G-8 Condition Look up'!$A$3:$H$130,MATCH(S224,'G-8 Condition Look up'!$A$3:$A$130,0),MATCH(Y224,'G-8 Condition Look up'!$A$3:$H$3,0)),"")</f>
        <v/>
      </c>
      <c r="AA224" s="145"/>
      <c r="AB224" s="54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7" t="str">
        <f t="shared" si="37"/>
        <v/>
      </c>
      <c r="AE224" s="203"/>
      <c r="AF224" s="203"/>
      <c r="AG224" s="520" t="str">
        <f t="shared" si="40"/>
        <v/>
      </c>
      <c r="AH224" s="544" t="str">
        <f t="shared" si="41"/>
        <v/>
      </c>
      <c r="AI224" s="525" t="str">
        <f>IF(AH224="Check Data ⚠","Check Data ⚠",IFERROR(VLOOKUP(AH224,'G-4 Temporal multipliers'!$A$4:$C$36,3,FALSE),""))</f>
        <v/>
      </c>
      <c r="AJ224" s="537" t="str">
        <f>IF(S224="","",VLOOKUP(S224,'G-3 Multipliers'!$A$2:$E$129,4,FALSE))</f>
        <v/>
      </c>
      <c r="AK224" s="520" t="str">
        <f t="shared" si="42"/>
        <v/>
      </c>
      <c r="AL224" s="520" t="str">
        <f t="shared" si="43"/>
        <v/>
      </c>
      <c r="AM224" s="524" t="str">
        <f>IFERROR(IF(F224="","",IF(AH224="Check Data ⚠","Check Data ⚠",VLOOKUP(AL224, 'G-3 Multipliers'!$P$2:$Q$6,2,FALSE))),"")</f>
        <v/>
      </c>
      <c r="AN224" s="197"/>
      <c r="AO224" s="540" t="str">
        <f>IF(AN224="","",IF(VLOOKUP(AN224,'G-3 Multipliers'!$S$3:$T$9,2,FALSE)=0,"Spatial Data Missing ⚠",VLOOKUP(AN224,'G-3 Multipliers'!$S$3:$T$9,2,FALSE)))</f>
        <v/>
      </c>
      <c r="AP224" s="513" t="str">
        <f t="shared" si="44"/>
        <v/>
      </c>
      <c r="AQ224" s="231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7" t="str">
        <f>'D-1 Off Site Habitat Baseline'!AL224</f>
        <v/>
      </c>
      <c r="F225" s="520" t="str">
        <f>IF(E225="","",IF(ISNA(VLOOKUP($E225,'D-1 Off Site Habitat Baseline'!$D$1:$O$258,4,FALSE)),"",(VLOOKUP($E225,'D-1 Off Site Habitat Baseline'!$D$1:$O$258,4,FALSE))))</f>
        <v/>
      </c>
      <c r="G225" s="520" t="str">
        <f>IF(E225="","",IF(ISNA(VLOOKUP($E225,'D-1 Off Site Habitat Baseline'!$D$1:$O$258,5,FALSE)),"",(VLOOKUP($E225,'D-1 Off Site Habitat Baseline'!$D$1:$O$258,5,FALSE))))</f>
        <v/>
      </c>
      <c r="H225" s="520" t="str">
        <f>IF(E225="","",IF(ISNA(VLOOKUP($E225,'D-1 Off Site Habitat Baseline'!$D$1:$O$258,6,FALSE)),"",(VLOOKUP($E225,'D-1 Off Site Habitat Baseline'!$D$1:$O$258,6,FALSE))))</f>
        <v/>
      </c>
      <c r="I225" s="520" t="str">
        <f>IF(E225="","",IF(ISNA(VLOOKUP($E225,'D-1 Off Site Habitat Baseline'!$D$1:$O$258,7,FALSE)),"",(VLOOKUP($E225,'D-1 Off Site Habitat Baseline'!$D$1:$O$258,7,FALSE))))</f>
        <v/>
      </c>
      <c r="J225" s="520" t="str">
        <f>IF(E225="","",IF(ISNA(VLOOKUP($E225,'D-1 Off Site Habitat Baseline'!$D$1:$O$258,8,FALSE)),"",(VLOOKUP($E225,'D-1 Off Site Habitat Baseline'!$D$1:$O$258,8,FALSE))))</f>
        <v/>
      </c>
      <c r="K225" s="520" t="str">
        <f>IF(E225="","",IF(ISNA(VLOOKUP($E225,'D-1 Off Site Habitat Baseline'!$D$1:$O$258,9,FALSE)),"",(VLOOKUP($E225,'D-1 Off Site Habitat Baseline'!$D$1:$O$258,9,FALSE))))</f>
        <v/>
      </c>
      <c r="L225" s="520" t="str">
        <f>IF(E225="","",IF(ISNA(VLOOKUP($E225,'D-1 Off Site Habitat Baseline'!$D$1:$O$258,11,FALSE)),"",(VLOOKUP($E225,'D-1 Off Site Habitat Baseline'!$D$1:$O$258,11,FALSE))))</f>
        <v/>
      </c>
      <c r="M225" s="520" t="str">
        <f>IF(E225="","",IF(ISNA(VLOOKUP($E225,'D-1 Off Site Habitat Baseline'!$D$1:$O$258,12,FALSE)),"",(VLOOKUP($E225,'D-1 Off Site Habitat Baseline'!$D$1:$O$258,12,FALSE))))</f>
        <v/>
      </c>
      <c r="N225" s="520" t="str">
        <f>IF(E225="","",IF(ISNA(VLOOKUP($E225,'D-1 Off Site Habitat Baseline'!$D$1:$X$258,14,FALSE)),"",(VLOOKUP($E225,'D-1 Off Site Habitat Baseline'!$D$1:$X$258,14,FALSE))))</f>
        <v/>
      </c>
      <c r="O225" s="524" t="str">
        <f>IF(E225="","",IF(ISNA(VLOOKUP($E225,'D-1 Off Site Habitat Baseline'!$D$1:$X$258,13,FALSE)),"",(VLOOKUP($E225,'D-1 Off Site Habitat Baseline'!$D$1:$X$258,13,FALSE))))</f>
        <v/>
      </c>
      <c r="P225" s="232" t="str">
        <f>IFERROR(INDEX('G-1 All Habitats'!$AG$3:$AG$15,MATCH(Q225,'G-1 All Habitats'!$AF$3:$AF$15,0)),"")</f>
        <v/>
      </c>
      <c r="Q225" s="228" t="str">
        <f t="shared" si="45"/>
        <v/>
      </c>
      <c r="R225" s="229" t="str">
        <f t="shared" si="46"/>
        <v/>
      </c>
      <c r="S225" s="233" t="str">
        <f>IFERROR(INDEX('G-1 All Habitats'!$B$3:$B$129,MATCH(R225,'G-1 All Habitats'!$A$3:$A$129,0)),"")</f>
        <v/>
      </c>
      <c r="T225" s="507" t="str">
        <f t="shared" si="38"/>
        <v/>
      </c>
      <c r="U225" s="524" t="str">
        <f t="shared" si="39"/>
        <v/>
      </c>
      <c r="V225" s="523" t="str">
        <f t="shared" si="36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203"/>
      <c r="Z225" s="524" t="str">
        <f>IFERROR(INDEX('G-8 Condition Look up'!$A$3:$H$130,MATCH(S225,'G-8 Condition Look up'!$A$3:$A$130,0),MATCH(Y225,'G-8 Condition Look up'!$A$3:$H$3,0)),"")</f>
        <v/>
      </c>
      <c r="AA225" s="145"/>
      <c r="AB225" s="54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7" t="str">
        <f t="shared" si="37"/>
        <v/>
      </c>
      <c r="AE225" s="203"/>
      <c r="AF225" s="203"/>
      <c r="AG225" s="520" t="str">
        <f t="shared" si="40"/>
        <v/>
      </c>
      <c r="AH225" s="544" t="str">
        <f t="shared" si="41"/>
        <v/>
      </c>
      <c r="AI225" s="525" t="str">
        <f>IF(AH225="Check Data ⚠","Check Data ⚠",IFERROR(VLOOKUP(AH225,'G-4 Temporal multipliers'!$A$4:$C$36,3,FALSE),""))</f>
        <v/>
      </c>
      <c r="AJ225" s="537" t="str">
        <f>IF(S225="","",VLOOKUP(S225,'G-3 Multipliers'!$A$2:$E$129,4,FALSE))</f>
        <v/>
      </c>
      <c r="AK225" s="520" t="str">
        <f t="shared" si="42"/>
        <v/>
      </c>
      <c r="AL225" s="520" t="str">
        <f t="shared" si="43"/>
        <v/>
      </c>
      <c r="AM225" s="524" t="str">
        <f>IFERROR(IF(F225="","",IF(AH225="Check Data ⚠","Check Data ⚠",VLOOKUP(AL225, 'G-3 Multipliers'!$P$2:$Q$6,2,FALSE))),"")</f>
        <v/>
      </c>
      <c r="AN225" s="197"/>
      <c r="AO225" s="540" t="str">
        <f>IF(AN225="","",IF(VLOOKUP(AN225,'G-3 Multipliers'!$S$3:$T$9,2,FALSE)=0,"Spatial Data Missing ⚠",VLOOKUP(AN225,'G-3 Multipliers'!$S$3:$T$9,2,FALSE)))</f>
        <v/>
      </c>
      <c r="AP225" s="513" t="str">
        <f t="shared" si="44"/>
        <v/>
      </c>
      <c r="AQ225" s="231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7" t="str">
        <f>'D-1 Off Site Habitat Baseline'!AL225</f>
        <v/>
      </c>
      <c r="F226" s="520" t="str">
        <f>IF(E226="","",IF(ISNA(VLOOKUP($E226,'D-1 Off Site Habitat Baseline'!$D$1:$O$258,4,FALSE)),"",(VLOOKUP($E226,'D-1 Off Site Habitat Baseline'!$D$1:$O$258,4,FALSE))))</f>
        <v/>
      </c>
      <c r="G226" s="520" t="str">
        <f>IF(E226="","",IF(ISNA(VLOOKUP($E226,'D-1 Off Site Habitat Baseline'!$D$1:$O$258,5,FALSE)),"",(VLOOKUP($E226,'D-1 Off Site Habitat Baseline'!$D$1:$O$258,5,FALSE))))</f>
        <v/>
      </c>
      <c r="H226" s="520" t="str">
        <f>IF(E226="","",IF(ISNA(VLOOKUP($E226,'D-1 Off Site Habitat Baseline'!$D$1:$O$258,6,FALSE)),"",(VLOOKUP($E226,'D-1 Off Site Habitat Baseline'!$D$1:$O$258,6,FALSE))))</f>
        <v/>
      </c>
      <c r="I226" s="520" t="str">
        <f>IF(E226="","",IF(ISNA(VLOOKUP($E226,'D-1 Off Site Habitat Baseline'!$D$1:$O$258,7,FALSE)),"",(VLOOKUP($E226,'D-1 Off Site Habitat Baseline'!$D$1:$O$258,7,FALSE))))</f>
        <v/>
      </c>
      <c r="J226" s="520" t="str">
        <f>IF(E226="","",IF(ISNA(VLOOKUP($E226,'D-1 Off Site Habitat Baseline'!$D$1:$O$258,8,FALSE)),"",(VLOOKUP($E226,'D-1 Off Site Habitat Baseline'!$D$1:$O$258,8,FALSE))))</f>
        <v/>
      </c>
      <c r="K226" s="520" t="str">
        <f>IF(E226="","",IF(ISNA(VLOOKUP($E226,'D-1 Off Site Habitat Baseline'!$D$1:$O$258,9,FALSE)),"",(VLOOKUP($E226,'D-1 Off Site Habitat Baseline'!$D$1:$O$258,9,FALSE))))</f>
        <v/>
      </c>
      <c r="L226" s="520" t="str">
        <f>IF(E226="","",IF(ISNA(VLOOKUP($E226,'D-1 Off Site Habitat Baseline'!$D$1:$O$258,11,FALSE)),"",(VLOOKUP($E226,'D-1 Off Site Habitat Baseline'!$D$1:$O$258,11,FALSE))))</f>
        <v/>
      </c>
      <c r="M226" s="520" t="str">
        <f>IF(E226="","",IF(ISNA(VLOOKUP($E226,'D-1 Off Site Habitat Baseline'!$D$1:$O$258,12,FALSE)),"",(VLOOKUP($E226,'D-1 Off Site Habitat Baseline'!$D$1:$O$258,12,FALSE))))</f>
        <v/>
      </c>
      <c r="N226" s="520" t="str">
        <f>IF(E226="","",IF(ISNA(VLOOKUP($E226,'D-1 Off Site Habitat Baseline'!$D$1:$X$258,14,FALSE)),"",(VLOOKUP($E226,'D-1 Off Site Habitat Baseline'!$D$1:$X$258,14,FALSE))))</f>
        <v/>
      </c>
      <c r="O226" s="524" t="str">
        <f>IF(E226="","",IF(ISNA(VLOOKUP($E226,'D-1 Off Site Habitat Baseline'!$D$1:$X$258,13,FALSE)),"",(VLOOKUP($E226,'D-1 Off Site Habitat Baseline'!$D$1:$X$258,13,FALSE))))</f>
        <v/>
      </c>
      <c r="P226" s="232" t="str">
        <f>IFERROR(INDEX('G-1 All Habitats'!$AG$3:$AG$15,MATCH(Q226,'G-1 All Habitats'!$AF$3:$AF$15,0)),"")</f>
        <v/>
      </c>
      <c r="Q226" s="228" t="str">
        <f t="shared" si="45"/>
        <v/>
      </c>
      <c r="R226" s="229" t="str">
        <f t="shared" si="46"/>
        <v/>
      </c>
      <c r="S226" s="233" t="str">
        <f>IFERROR(INDEX('G-1 All Habitats'!$B$3:$B$129,MATCH(R226,'G-1 All Habitats'!$A$3:$A$129,0)),"")</f>
        <v/>
      </c>
      <c r="T226" s="507" t="str">
        <f t="shared" si="38"/>
        <v/>
      </c>
      <c r="U226" s="524" t="str">
        <f t="shared" si="39"/>
        <v/>
      </c>
      <c r="V226" s="523" t="str">
        <f t="shared" si="36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203"/>
      <c r="Z226" s="524" t="str">
        <f>IFERROR(INDEX('G-8 Condition Look up'!$A$3:$H$130,MATCH(S226,'G-8 Condition Look up'!$A$3:$A$130,0),MATCH(Y226,'G-8 Condition Look up'!$A$3:$H$3,0)),"")</f>
        <v/>
      </c>
      <c r="AA226" s="145"/>
      <c r="AB226" s="54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7" t="str">
        <f t="shared" si="37"/>
        <v/>
      </c>
      <c r="AE226" s="203"/>
      <c r="AF226" s="203"/>
      <c r="AG226" s="520" t="str">
        <f t="shared" si="40"/>
        <v/>
      </c>
      <c r="AH226" s="544" t="str">
        <f t="shared" si="41"/>
        <v/>
      </c>
      <c r="AI226" s="525" t="str">
        <f>IF(AH226="Check Data ⚠","Check Data ⚠",IFERROR(VLOOKUP(AH226,'G-4 Temporal multipliers'!$A$4:$C$36,3,FALSE),""))</f>
        <v/>
      </c>
      <c r="AJ226" s="537" t="str">
        <f>IF(S226="","",VLOOKUP(S226,'G-3 Multipliers'!$A$2:$E$129,4,FALSE))</f>
        <v/>
      </c>
      <c r="AK226" s="520" t="str">
        <f t="shared" si="42"/>
        <v/>
      </c>
      <c r="AL226" s="520" t="str">
        <f t="shared" si="43"/>
        <v/>
      </c>
      <c r="AM226" s="524" t="str">
        <f>IFERROR(IF(F226="","",IF(AH226="Check Data ⚠","Check Data ⚠",VLOOKUP(AL226, 'G-3 Multipliers'!$P$2:$Q$6,2,FALSE))),"")</f>
        <v/>
      </c>
      <c r="AN226" s="197"/>
      <c r="AO226" s="540" t="str">
        <f>IF(AN226="","",IF(VLOOKUP(AN226,'G-3 Multipliers'!$S$3:$T$9,2,FALSE)=0,"Spatial Data Missing ⚠",VLOOKUP(AN226,'G-3 Multipliers'!$S$3:$T$9,2,FALSE)))</f>
        <v/>
      </c>
      <c r="AP226" s="513" t="str">
        <f t="shared" si="44"/>
        <v/>
      </c>
      <c r="AQ226" s="231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7" t="str">
        <f>'D-1 Off Site Habitat Baseline'!AL226</f>
        <v/>
      </c>
      <c r="F227" s="520" t="str">
        <f>IF(E227="","",IF(ISNA(VLOOKUP($E227,'D-1 Off Site Habitat Baseline'!$D$1:$O$258,4,FALSE)),"",(VLOOKUP($E227,'D-1 Off Site Habitat Baseline'!$D$1:$O$258,4,FALSE))))</f>
        <v/>
      </c>
      <c r="G227" s="520" t="str">
        <f>IF(E227="","",IF(ISNA(VLOOKUP($E227,'D-1 Off Site Habitat Baseline'!$D$1:$O$258,5,FALSE)),"",(VLOOKUP($E227,'D-1 Off Site Habitat Baseline'!$D$1:$O$258,5,FALSE))))</f>
        <v/>
      </c>
      <c r="H227" s="520" t="str">
        <f>IF(E227="","",IF(ISNA(VLOOKUP($E227,'D-1 Off Site Habitat Baseline'!$D$1:$O$258,6,FALSE)),"",(VLOOKUP($E227,'D-1 Off Site Habitat Baseline'!$D$1:$O$258,6,FALSE))))</f>
        <v/>
      </c>
      <c r="I227" s="520" t="str">
        <f>IF(E227="","",IF(ISNA(VLOOKUP($E227,'D-1 Off Site Habitat Baseline'!$D$1:$O$258,7,FALSE)),"",(VLOOKUP($E227,'D-1 Off Site Habitat Baseline'!$D$1:$O$258,7,FALSE))))</f>
        <v/>
      </c>
      <c r="J227" s="520" t="str">
        <f>IF(E227="","",IF(ISNA(VLOOKUP($E227,'D-1 Off Site Habitat Baseline'!$D$1:$O$258,8,FALSE)),"",(VLOOKUP($E227,'D-1 Off Site Habitat Baseline'!$D$1:$O$258,8,FALSE))))</f>
        <v/>
      </c>
      <c r="K227" s="520" t="str">
        <f>IF(E227="","",IF(ISNA(VLOOKUP($E227,'D-1 Off Site Habitat Baseline'!$D$1:$O$258,9,FALSE)),"",(VLOOKUP($E227,'D-1 Off Site Habitat Baseline'!$D$1:$O$258,9,FALSE))))</f>
        <v/>
      </c>
      <c r="L227" s="520" t="str">
        <f>IF(E227="","",IF(ISNA(VLOOKUP($E227,'D-1 Off Site Habitat Baseline'!$D$1:$O$258,11,FALSE)),"",(VLOOKUP($E227,'D-1 Off Site Habitat Baseline'!$D$1:$O$258,11,FALSE))))</f>
        <v/>
      </c>
      <c r="M227" s="520" t="str">
        <f>IF(E227="","",IF(ISNA(VLOOKUP($E227,'D-1 Off Site Habitat Baseline'!$D$1:$O$258,12,FALSE)),"",(VLOOKUP($E227,'D-1 Off Site Habitat Baseline'!$D$1:$O$258,12,FALSE))))</f>
        <v/>
      </c>
      <c r="N227" s="520" t="str">
        <f>IF(E227="","",IF(ISNA(VLOOKUP($E227,'D-1 Off Site Habitat Baseline'!$D$1:$X$258,14,FALSE)),"",(VLOOKUP($E227,'D-1 Off Site Habitat Baseline'!$D$1:$X$258,14,FALSE))))</f>
        <v/>
      </c>
      <c r="O227" s="524" t="str">
        <f>IF(E227="","",IF(ISNA(VLOOKUP($E227,'D-1 Off Site Habitat Baseline'!$D$1:$X$258,13,FALSE)),"",(VLOOKUP($E227,'D-1 Off Site Habitat Baseline'!$D$1:$X$258,13,FALSE))))</f>
        <v/>
      </c>
      <c r="P227" s="232" t="str">
        <f>IFERROR(INDEX('G-1 All Habitats'!$AG$3:$AG$15,MATCH(Q227,'G-1 All Habitats'!$AF$3:$AF$15,0)),"")</f>
        <v/>
      </c>
      <c r="Q227" s="228" t="str">
        <f t="shared" si="45"/>
        <v/>
      </c>
      <c r="R227" s="229" t="str">
        <f t="shared" si="46"/>
        <v/>
      </c>
      <c r="S227" s="233" t="str">
        <f>IFERROR(INDEX('G-1 All Habitats'!$B$3:$B$129,MATCH(R227,'G-1 All Habitats'!$A$3:$A$129,0)),"")</f>
        <v/>
      </c>
      <c r="T227" s="507" t="str">
        <f t="shared" si="38"/>
        <v/>
      </c>
      <c r="U227" s="524" t="str">
        <f t="shared" si="39"/>
        <v/>
      </c>
      <c r="V227" s="523" t="str">
        <f t="shared" si="36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203"/>
      <c r="Z227" s="524" t="str">
        <f>IFERROR(INDEX('G-8 Condition Look up'!$A$3:$H$130,MATCH(S227,'G-8 Condition Look up'!$A$3:$A$130,0),MATCH(Y227,'G-8 Condition Look up'!$A$3:$H$3,0)),"")</f>
        <v/>
      </c>
      <c r="AA227" s="145"/>
      <c r="AB227" s="54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7" t="str">
        <f t="shared" si="37"/>
        <v/>
      </c>
      <c r="AE227" s="203"/>
      <c r="AF227" s="203"/>
      <c r="AG227" s="520" t="str">
        <f t="shared" si="40"/>
        <v/>
      </c>
      <c r="AH227" s="544" t="str">
        <f t="shared" si="41"/>
        <v/>
      </c>
      <c r="AI227" s="525" t="str">
        <f>IF(AH227="Check Data ⚠","Check Data ⚠",IFERROR(VLOOKUP(AH227,'G-4 Temporal multipliers'!$A$4:$C$36,3,FALSE),""))</f>
        <v/>
      </c>
      <c r="AJ227" s="537" t="str">
        <f>IF(S227="","",VLOOKUP(S227,'G-3 Multipliers'!$A$2:$E$129,4,FALSE))</f>
        <v/>
      </c>
      <c r="AK227" s="520" t="str">
        <f t="shared" si="42"/>
        <v/>
      </c>
      <c r="AL227" s="520" t="str">
        <f t="shared" si="43"/>
        <v/>
      </c>
      <c r="AM227" s="524" t="str">
        <f>IFERROR(IF(F227="","",IF(AH227="Check Data ⚠","Check Data ⚠",VLOOKUP(AL227, 'G-3 Multipliers'!$P$2:$Q$6,2,FALSE))),"")</f>
        <v/>
      </c>
      <c r="AN227" s="197"/>
      <c r="AO227" s="540" t="str">
        <f>IF(AN227="","",IF(VLOOKUP(AN227,'G-3 Multipliers'!$S$3:$T$9,2,FALSE)=0,"Spatial Data Missing ⚠",VLOOKUP(AN227,'G-3 Multipliers'!$S$3:$T$9,2,FALSE)))</f>
        <v/>
      </c>
      <c r="AP227" s="513" t="str">
        <f t="shared" si="44"/>
        <v/>
      </c>
      <c r="AQ227" s="231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7" t="str">
        <f>'D-1 Off Site Habitat Baseline'!AL227</f>
        <v/>
      </c>
      <c r="F228" s="520" t="str">
        <f>IF(E228="","",IF(ISNA(VLOOKUP($E228,'D-1 Off Site Habitat Baseline'!$D$1:$O$258,4,FALSE)),"",(VLOOKUP($E228,'D-1 Off Site Habitat Baseline'!$D$1:$O$258,4,FALSE))))</f>
        <v/>
      </c>
      <c r="G228" s="520" t="str">
        <f>IF(E228="","",IF(ISNA(VLOOKUP($E228,'D-1 Off Site Habitat Baseline'!$D$1:$O$258,5,FALSE)),"",(VLOOKUP($E228,'D-1 Off Site Habitat Baseline'!$D$1:$O$258,5,FALSE))))</f>
        <v/>
      </c>
      <c r="H228" s="520" t="str">
        <f>IF(E228="","",IF(ISNA(VLOOKUP($E228,'D-1 Off Site Habitat Baseline'!$D$1:$O$258,6,FALSE)),"",(VLOOKUP($E228,'D-1 Off Site Habitat Baseline'!$D$1:$O$258,6,FALSE))))</f>
        <v/>
      </c>
      <c r="I228" s="520" t="str">
        <f>IF(E228="","",IF(ISNA(VLOOKUP($E228,'D-1 Off Site Habitat Baseline'!$D$1:$O$258,7,FALSE)),"",(VLOOKUP($E228,'D-1 Off Site Habitat Baseline'!$D$1:$O$258,7,FALSE))))</f>
        <v/>
      </c>
      <c r="J228" s="520" t="str">
        <f>IF(E228="","",IF(ISNA(VLOOKUP($E228,'D-1 Off Site Habitat Baseline'!$D$1:$O$258,8,FALSE)),"",(VLOOKUP($E228,'D-1 Off Site Habitat Baseline'!$D$1:$O$258,8,FALSE))))</f>
        <v/>
      </c>
      <c r="K228" s="520" t="str">
        <f>IF(E228="","",IF(ISNA(VLOOKUP($E228,'D-1 Off Site Habitat Baseline'!$D$1:$O$258,9,FALSE)),"",(VLOOKUP($E228,'D-1 Off Site Habitat Baseline'!$D$1:$O$258,9,FALSE))))</f>
        <v/>
      </c>
      <c r="L228" s="520" t="str">
        <f>IF(E228="","",IF(ISNA(VLOOKUP($E228,'D-1 Off Site Habitat Baseline'!$D$1:$O$258,11,FALSE)),"",(VLOOKUP($E228,'D-1 Off Site Habitat Baseline'!$D$1:$O$258,11,FALSE))))</f>
        <v/>
      </c>
      <c r="M228" s="520" t="str">
        <f>IF(E228="","",IF(ISNA(VLOOKUP($E228,'D-1 Off Site Habitat Baseline'!$D$1:$O$258,12,FALSE)),"",(VLOOKUP($E228,'D-1 Off Site Habitat Baseline'!$D$1:$O$258,12,FALSE))))</f>
        <v/>
      </c>
      <c r="N228" s="520" t="str">
        <f>IF(E228="","",IF(ISNA(VLOOKUP($E228,'D-1 Off Site Habitat Baseline'!$D$1:$X$258,14,FALSE)),"",(VLOOKUP($E228,'D-1 Off Site Habitat Baseline'!$D$1:$X$258,14,FALSE))))</f>
        <v/>
      </c>
      <c r="O228" s="524" t="str">
        <f>IF(E228="","",IF(ISNA(VLOOKUP($E228,'D-1 Off Site Habitat Baseline'!$D$1:$X$258,13,FALSE)),"",(VLOOKUP($E228,'D-1 Off Site Habitat Baseline'!$D$1:$X$258,13,FALSE))))</f>
        <v/>
      </c>
      <c r="P228" s="232" t="str">
        <f>IFERROR(INDEX('G-1 All Habitats'!$AG$3:$AG$15,MATCH(Q228,'G-1 All Habitats'!$AF$3:$AF$15,0)),"")</f>
        <v/>
      </c>
      <c r="Q228" s="228" t="str">
        <f t="shared" si="45"/>
        <v/>
      </c>
      <c r="R228" s="229" t="str">
        <f t="shared" si="46"/>
        <v/>
      </c>
      <c r="S228" s="233" t="str">
        <f>IFERROR(INDEX('G-1 All Habitats'!$B$3:$B$129,MATCH(R228,'G-1 All Habitats'!$A$3:$A$129,0)),"")</f>
        <v/>
      </c>
      <c r="T228" s="507" t="str">
        <f t="shared" si="38"/>
        <v/>
      </c>
      <c r="U228" s="524" t="str">
        <f t="shared" si="39"/>
        <v/>
      </c>
      <c r="V228" s="523" t="str">
        <f t="shared" si="36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203"/>
      <c r="Z228" s="524" t="str">
        <f>IFERROR(INDEX('G-8 Condition Look up'!$A$3:$H$130,MATCH(S228,'G-8 Condition Look up'!$A$3:$A$130,0),MATCH(Y228,'G-8 Condition Look up'!$A$3:$H$3,0)),"")</f>
        <v/>
      </c>
      <c r="AA228" s="145"/>
      <c r="AB228" s="54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7" t="str">
        <f t="shared" si="37"/>
        <v/>
      </c>
      <c r="AE228" s="203"/>
      <c r="AF228" s="203"/>
      <c r="AG228" s="520" t="str">
        <f t="shared" si="40"/>
        <v/>
      </c>
      <c r="AH228" s="544" t="str">
        <f t="shared" si="41"/>
        <v/>
      </c>
      <c r="AI228" s="525" t="str">
        <f>IF(AH228="Check Data ⚠","Check Data ⚠",IFERROR(VLOOKUP(AH228,'G-4 Temporal multipliers'!$A$4:$C$36,3,FALSE),""))</f>
        <v/>
      </c>
      <c r="AJ228" s="537" t="str">
        <f>IF(S228="","",VLOOKUP(S228,'G-3 Multipliers'!$A$2:$E$129,4,FALSE))</f>
        <v/>
      </c>
      <c r="AK228" s="520" t="str">
        <f t="shared" si="42"/>
        <v/>
      </c>
      <c r="AL228" s="520" t="str">
        <f t="shared" si="43"/>
        <v/>
      </c>
      <c r="AM228" s="524" t="str">
        <f>IFERROR(IF(F228="","",IF(AH228="Check Data ⚠","Check Data ⚠",VLOOKUP(AL228, 'G-3 Multipliers'!$P$2:$Q$6,2,FALSE))),"")</f>
        <v/>
      </c>
      <c r="AN228" s="197"/>
      <c r="AO228" s="540" t="str">
        <f>IF(AN228="","",IF(VLOOKUP(AN228,'G-3 Multipliers'!$S$3:$T$9,2,FALSE)=0,"Spatial Data Missing ⚠",VLOOKUP(AN228,'G-3 Multipliers'!$S$3:$T$9,2,FALSE)))</f>
        <v/>
      </c>
      <c r="AP228" s="513" t="str">
        <f t="shared" si="44"/>
        <v/>
      </c>
      <c r="AQ228" s="231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7" t="str">
        <f>'D-1 Off Site Habitat Baseline'!AL228</f>
        <v/>
      </c>
      <c r="F229" s="520" t="str">
        <f>IF(E229="","",IF(ISNA(VLOOKUP($E229,'D-1 Off Site Habitat Baseline'!$D$1:$O$258,4,FALSE)),"",(VLOOKUP($E229,'D-1 Off Site Habitat Baseline'!$D$1:$O$258,4,FALSE))))</f>
        <v/>
      </c>
      <c r="G229" s="520" t="str">
        <f>IF(E229="","",IF(ISNA(VLOOKUP($E229,'D-1 Off Site Habitat Baseline'!$D$1:$O$258,5,FALSE)),"",(VLOOKUP($E229,'D-1 Off Site Habitat Baseline'!$D$1:$O$258,5,FALSE))))</f>
        <v/>
      </c>
      <c r="H229" s="520" t="str">
        <f>IF(E229="","",IF(ISNA(VLOOKUP($E229,'D-1 Off Site Habitat Baseline'!$D$1:$O$258,6,FALSE)),"",(VLOOKUP($E229,'D-1 Off Site Habitat Baseline'!$D$1:$O$258,6,FALSE))))</f>
        <v/>
      </c>
      <c r="I229" s="520" t="str">
        <f>IF(E229="","",IF(ISNA(VLOOKUP($E229,'D-1 Off Site Habitat Baseline'!$D$1:$O$258,7,FALSE)),"",(VLOOKUP($E229,'D-1 Off Site Habitat Baseline'!$D$1:$O$258,7,FALSE))))</f>
        <v/>
      </c>
      <c r="J229" s="520" t="str">
        <f>IF(E229="","",IF(ISNA(VLOOKUP($E229,'D-1 Off Site Habitat Baseline'!$D$1:$O$258,8,FALSE)),"",(VLOOKUP($E229,'D-1 Off Site Habitat Baseline'!$D$1:$O$258,8,FALSE))))</f>
        <v/>
      </c>
      <c r="K229" s="520" t="str">
        <f>IF(E229="","",IF(ISNA(VLOOKUP($E229,'D-1 Off Site Habitat Baseline'!$D$1:$O$258,9,FALSE)),"",(VLOOKUP($E229,'D-1 Off Site Habitat Baseline'!$D$1:$O$258,9,FALSE))))</f>
        <v/>
      </c>
      <c r="L229" s="520" t="str">
        <f>IF(E229="","",IF(ISNA(VLOOKUP($E229,'D-1 Off Site Habitat Baseline'!$D$1:$O$258,11,FALSE)),"",(VLOOKUP($E229,'D-1 Off Site Habitat Baseline'!$D$1:$O$258,11,FALSE))))</f>
        <v/>
      </c>
      <c r="M229" s="520" t="str">
        <f>IF(E229="","",IF(ISNA(VLOOKUP($E229,'D-1 Off Site Habitat Baseline'!$D$1:$O$258,12,FALSE)),"",(VLOOKUP($E229,'D-1 Off Site Habitat Baseline'!$D$1:$O$258,12,FALSE))))</f>
        <v/>
      </c>
      <c r="N229" s="520" t="str">
        <f>IF(E229="","",IF(ISNA(VLOOKUP($E229,'D-1 Off Site Habitat Baseline'!$D$1:$X$258,14,FALSE)),"",(VLOOKUP($E229,'D-1 Off Site Habitat Baseline'!$D$1:$X$258,14,FALSE))))</f>
        <v/>
      </c>
      <c r="O229" s="524" t="str">
        <f>IF(E229="","",IF(ISNA(VLOOKUP($E229,'D-1 Off Site Habitat Baseline'!$D$1:$X$258,13,FALSE)),"",(VLOOKUP($E229,'D-1 Off Site Habitat Baseline'!$D$1:$X$258,13,FALSE))))</f>
        <v/>
      </c>
      <c r="P229" s="232" t="str">
        <f>IFERROR(INDEX('G-1 All Habitats'!$AG$3:$AG$15,MATCH(Q229,'G-1 All Habitats'!$AF$3:$AF$15,0)),"")</f>
        <v/>
      </c>
      <c r="Q229" s="228" t="str">
        <f t="shared" si="45"/>
        <v/>
      </c>
      <c r="R229" s="229" t="str">
        <f t="shared" si="46"/>
        <v/>
      </c>
      <c r="S229" s="233" t="str">
        <f>IFERROR(INDEX('G-1 All Habitats'!$B$3:$B$129,MATCH(R229,'G-1 All Habitats'!$A$3:$A$129,0)),"")</f>
        <v/>
      </c>
      <c r="T229" s="507" t="str">
        <f t="shared" si="38"/>
        <v/>
      </c>
      <c r="U229" s="524" t="str">
        <f t="shared" si="39"/>
        <v/>
      </c>
      <c r="V229" s="523" t="str">
        <f t="shared" si="36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203"/>
      <c r="Z229" s="524" t="str">
        <f>IFERROR(INDEX('G-8 Condition Look up'!$A$3:$H$130,MATCH(S229,'G-8 Condition Look up'!$A$3:$A$130,0),MATCH(Y229,'G-8 Condition Look up'!$A$3:$H$3,0)),"")</f>
        <v/>
      </c>
      <c r="AA229" s="145"/>
      <c r="AB229" s="54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7" t="str">
        <f t="shared" si="37"/>
        <v/>
      </c>
      <c r="AE229" s="203"/>
      <c r="AF229" s="203"/>
      <c r="AG229" s="520" t="str">
        <f t="shared" si="40"/>
        <v/>
      </c>
      <c r="AH229" s="544" t="str">
        <f t="shared" si="41"/>
        <v/>
      </c>
      <c r="AI229" s="525" t="str">
        <f>IF(AH229="Check Data ⚠","Check Data ⚠",IFERROR(VLOOKUP(AH229,'G-4 Temporal multipliers'!$A$4:$C$36,3,FALSE),""))</f>
        <v/>
      </c>
      <c r="AJ229" s="537" t="str">
        <f>IF(S229="","",VLOOKUP(S229,'G-3 Multipliers'!$A$2:$E$129,4,FALSE))</f>
        <v/>
      </c>
      <c r="AK229" s="520" t="str">
        <f t="shared" si="42"/>
        <v/>
      </c>
      <c r="AL229" s="520" t="str">
        <f t="shared" si="43"/>
        <v/>
      </c>
      <c r="AM229" s="524" t="str">
        <f>IFERROR(IF(F229="","",IF(AH229="Check Data ⚠","Check Data ⚠",VLOOKUP(AL229, 'G-3 Multipliers'!$P$2:$Q$6,2,FALSE))),"")</f>
        <v/>
      </c>
      <c r="AN229" s="197"/>
      <c r="AO229" s="540" t="str">
        <f>IF(AN229="","",IF(VLOOKUP(AN229,'G-3 Multipliers'!$S$3:$T$9,2,FALSE)=0,"Spatial Data Missing ⚠",VLOOKUP(AN229,'G-3 Multipliers'!$S$3:$T$9,2,FALSE)))</f>
        <v/>
      </c>
      <c r="AP229" s="513" t="str">
        <f t="shared" si="44"/>
        <v/>
      </c>
      <c r="AQ229" s="231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7" t="str">
        <f>'D-1 Off Site Habitat Baseline'!AL229</f>
        <v/>
      </c>
      <c r="F230" s="520" t="str">
        <f>IF(E230="","",IF(ISNA(VLOOKUP($E230,'D-1 Off Site Habitat Baseline'!$D$1:$O$258,4,FALSE)),"",(VLOOKUP($E230,'D-1 Off Site Habitat Baseline'!$D$1:$O$258,4,FALSE))))</f>
        <v/>
      </c>
      <c r="G230" s="520" t="str">
        <f>IF(E230="","",IF(ISNA(VLOOKUP($E230,'D-1 Off Site Habitat Baseline'!$D$1:$O$258,5,FALSE)),"",(VLOOKUP($E230,'D-1 Off Site Habitat Baseline'!$D$1:$O$258,5,FALSE))))</f>
        <v/>
      </c>
      <c r="H230" s="520" t="str">
        <f>IF(E230="","",IF(ISNA(VLOOKUP($E230,'D-1 Off Site Habitat Baseline'!$D$1:$O$258,6,FALSE)),"",(VLOOKUP($E230,'D-1 Off Site Habitat Baseline'!$D$1:$O$258,6,FALSE))))</f>
        <v/>
      </c>
      <c r="I230" s="520" t="str">
        <f>IF(E230="","",IF(ISNA(VLOOKUP($E230,'D-1 Off Site Habitat Baseline'!$D$1:$O$258,7,FALSE)),"",(VLOOKUP($E230,'D-1 Off Site Habitat Baseline'!$D$1:$O$258,7,FALSE))))</f>
        <v/>
      </c>
      <c r="J230" s="520" t="str">
        <f>IF(E230="","",IF(ISNA(VLOOKUP($E230,'D-1 Off Site Habitat Baseline'!$D$1:$O$258,8,FALSE)),"",(VLOOKUP($E230,'D-1 Off Site Habitat Baseline'!$D$1:$O$258,8,FALSE))))</f>
        <v/>
      </c>
      <c r="K230" s="520" t="str">
        <f>IF(E230="","",IF(ISNA(VLOOKUP($E230,'D-1 Off Site Habitat Baseline'!$D$1:$O$258,9,FALSE)),"",(VLOOKUP($E230,'D-1 Off Site Habitat Baseline'!$D$1:$O$258,9,FALSE))))</f>
        <v/>
      </c>
      <c r="L230" s="520" t="str">
        <f>IF(E230="","",IF(ISNA(VLOOKUP($E230,'D-1 Off Site Habitat Baseline'!$D$1:$O$258,11,FALSE)),"",(VLOOKUP($E230,'D-1 Off Site Habitat Baseline'!$D$1:$O$258,11,FALSE))))</f>
        <v/>
      </c>
      <c r="M230" s="520" t="str">
        <f>IF(E230="","",IF(ISNA(VLOOKUP($E230,'D-1 Off Site Habitat Baseline'!$D$1:$O$258,12,FALSE)),"",(VLOOKUP($E230,'D-1 Off Site Habitat Baseline'!$D$1:$O$258,12,FALSE))))</f>
        <v/>
      </c>
      <c r="N230" s="520" t="str">
        <f>IF(E230="","",IF(ISNA(VLOOKUP($E230,'D-1 Off Site Habitat Baseline'!$D$1:$X$258,14,FALSE)),"",(VLOOKUP($E230,'D-1 Off Site Habitat Baseline'!$D$1:$X$258,14,FALSE))))</f>
        <v/>
      </c>
      <c r="O230" s="524" t="str">
        <f>IF(E230="","",IF(ISNA(VLOOKUP($E230,'D-1 Off Site Habitat Baseline'!$D$1:$X$258,13,FALSE)),"",(VLOOKUP($E230,'D-1 Off Site Habitat Baseline'!$D$1:$X$258,13,FALSE))))</f>
        <v/>
      </c>
      <c r="P230" s="232" t="str">
        <f>IFERROR(INDEX('G-1 All Habitats'!$AG$3:$AG$15,MATCH(Q230,'G-1 All Habitats'!$AF$3:$AF$15,0)),"")</f>
        <v/>
      </c>
      <c r="Q230" s="228" t="str">
        <f t="shared" si="45"/>
        <v/>
      </c>
      <c r="R230" s="229" t="str">
        <f t="shared" si="46"/>
        <v/>
      </c>
      <c r="S230" s="233" t="str">
        <f>IFERROR(INDEX('G-1 All Habitats'!$B$3:$B$129,MATCH(R230,'G-1 All Habitats'!$A$3:$A$129,0)),"")</f>
        <v/>
      </c>
      <c r="T230" s="507" t="str">
        <f t="shared" si="38"/>
        <v/>
      </c>
      <c r="U230" s="524" t="str">
        <f t="shared" si="39"/>
        <v/>
      </c>
      <c r="V230" s="523" t="str">
        <f t="shared" si="36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203"/>
      <c r="Z230" s="524" t="str">
        <f>IFERROR(INDEX('G-8 Condition Look up'!$A$3:$H$130,MATCH(S230,'G-8 Condition Look up'!$A$3:$A$130,0),MATCH(Y230,'G-8 Condition Look up'!$A$3:$H$3,0)),"")</f>
        <v/>
      </c>
      <c r="AA230" s="145"/>
      <c r="AB230" s="54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7" t="str">
        <f t="shared" si="37"/>
        <v/>
      </c>
      <c r="AE230" s="203"/>
      <c r="AF230" s="203"/>
      <c r="AG230" s="520" t="str">
        <f t="shared" si="40"/>
        <v/>
      </c>
      <c r="AH230" s="544" t="str">
        <f t="shared" si="41"/>
        <v/>
      </c>
      <c r="AI230" s="525" t="str">
        <f>IF(AH230="Check Data ⚠","Check Data ⚠",IFERROR(VLOOKUP(AH230,'G-4 Temporal multipliers'!$A$4:$C$36,3,FALSE),""))</f>
        <v/>
      </c>
      <c r="AJ230" s="537" t="str">
        <f>IF(S230="","",VLOOKUP(S230,'G-3 Multipliers'!$A$2:$E$129,4,FALSE))</f>
        <v/>
      </c>
      <c r="AK230" s="520" t="str">
        <f t="shared" si="42"/>
        <v/>
      </c>
      <c r="AL230" s="520" t="str">
        <f t="shared" si="43"/>
        <v/>
      </c>
      <c r="AM230" s="524" t="str">
        <f>IFERROR(IF(F230="","",IF(AH230="Check Data ⚠","Check Data ⚠",VLOOKUP(AL230, 'G-3 Multipliers'!$P$2:$Q$6,2,FALSE))),"")</f>
        <v/>
      </c>
      <c r="AN230" s="197"/>
      <c r="AO230" s="540" t="str">
        <f>IF(AN230="","",IF(VLOOKUP(AN230,'G-3 Multipliers'!$S$3:$T$9,2,FALSE)=0,"Spatial Data Missing ⚠",VLOOKUP(AN230,'G-3 Multipliers'!$S$3:$T$9,2,FALSE)))</f>
        <v/>
      </c>
      <c r="AP230" s="513" t="str">
        <f t="shared" si="44"/>
        <v/>
      </c>
      <c r="AQ230" s="231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7" t="str">
        <f>'D-1 Off Site Habitat Baseline'!AL230</f>
        <v/>
      </c>
      <c r="F231" s="520" t="str">
        <f>IF(E231="","",IF(ISNA(VLOOKUP($E231,'D-1 Off Site Habitat Baseline'!$D$1:$O$258,4,FALSE)),"",(VLOOKUP($E231,'D-1 Off Site Habitat Baseline'!$D$1:$O$258,4,FALSE))))</f>
        <v/>
      </c>
      <c r="G231" s="520" t="str">
        <f>IF(E231="","",IF(ISNA(VLOOKUP($E231,'D-1 Off Site Habitat Baseline'!$D$1:$O$258,5,FALSE)),"",(VLOOKUP($E231,'D-1 Off Site Habitat Baseline'!$D$1:$O$258,5,FALSE))))</f>
        <v/>
      </c>
      <c r="H231" s="520" t="str">
        <f>IF(E231="","",IF(ISNA(VLOOKUP($E231,'D-1 Off Site Habitat Baseline'!$D$1:$O$258,6,FALSE)),"",(VLOOKUP($E231,'D-1 Off Site Habitat Baseline'!$D$1:$O$258,6,FALSE))))</f>
        <v/>
      </c>
      <c r="I231" s="520" t="str">
        <f>IF(E231="","",IF(ISNA(VLOOKUP($E231,'D-1 Off Site Habitat Baseline'!$D$1:$O$258,7,FALSE)),"",(VLOOKUP($E231,'D-1 Off Site Habitat Baseline'!$D$1:$O$258,7,FALSE))))</f>
        <v/>
      </c>
      <c r="J231" s="520" t="str">
        <f>IF(E231="","",IF(ISNA(VLOOKUP($E231,'D-1 Off Site Habitat Baseline'!$D$1:$O$258,8,FALSE)),"",(VLOOKUP($E231,'D-1 Off Site Habitat Baseline'!$D$1:$O$258,8,FALSE))))</f>
        <v/>
      </c>
      <c r="K231" s="520" t="str">
        <f>IF(E231="","",IF(ISNA(VLOOKUP($E231,'D-1 Off Site Habitat Baseline'!$D$1:$O$258,9,FALSE)),"",(VLOOKUP($E231,'D-1 Off Site Habitat Baseline'!$D$1:$O$258,9,FALSE))))</f>
        <v/>
      </c>
      <c r="L231" s="520" t="str">
        <f>IF(E231="","",IF(ISNA(VLOOKUP($E231,'D-1 Off Site Habitat Baseline'!$D$1:$O$258,11,FALSE)),"",(VLOOKUP($E231,'D-1 Off Site Habitat Baseline'!$D$1:$O$258,11,FALSE))))</f>
        <v/>
      </c>
      <c r="M231" s="520" t="str">
        <f>IF(E231="","",IF(ISNA(VLOOKUP($E231,'D-1 Off Site Habitat Baseline'!$D$1:$O$258,12,FALSE)),"",(VLOOKUP($E231,'D-1 Off Site Habitat Baseline'!$D$1:$O$258,12,FALSE))))</f>
        <v/>
      </c>
      <c r="N231" s="520" t="str">
        <f>IF(E231="","",IF(ISNA(VLOOKUP($E231,'D-1 Off Site Habitat Baseline'!$D$1:$X$258,14,FALSE)),"",(VLOOKUP($E231,'D-1 Off Site Habitat Baseline'!$D$1:$X$258,14,FALSE))))</f>
        <v/>
      </c>
      <c r="O231" s="524" t="str">
        <f>IF(E231="","",IF(ISNA(VLOOKUP($E231,'D-1 Off Site Habitat Baseline'!$D$1:$X$258,13,FALSE)),"",(VLOOKUP($E231,'D-1 Off Site Habitat Baseline'!$D$1:$X$258,13,FALSE))))</f>
        <v/>
      </c>
      <c r="P231" s="232" t="str">
        <f>IFERROR(INDEX('G-1 All Habitats'!$AG$3:$AG$15,MATCH(Q231,'G-1 All Habitats'!$AF$3:$AF$15,0)),"")</f>
        <v/>
      </c>
      <c r="Q231" s="228" t="str">
        <f t="shared" si="45"/>
        <v/>
      </c>
      <c r="R231" s="229" t="str">
        <f t="shared" si="46"/>
        <v/>
      </c>
      <c r="S231" s="233" t="str">
        <f>IFERROR(INDEX('G-1 All Habitats'!$B$3:$B$129,MATCH(R231,'G-1 All Habitats'!$A$3:$A$129,0)),"")</f>
        <v/>
      </c>
      <c r="T231" s="507" t="str">
        <f t="shared" si="38"/>
        <v/>
      </c>
      <c r="U231" s="524" t="str">
        <f t="shared" si="39"/>
        <v/>
      </c>
      <c r="V231" s="523" t="str">
        <f t="shared" si="36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203"/>
      <c r="Z231" s="524" t="str">
        <f>IFERROR(INDEX('G-8 Condition Look up'!$A$3:$H$130,MATCH(S231,'G-8 Condition Look up'!$A$3:$A$130,0),MATCH(Y231,'G-8 Condition Look up'!$A$3:$H$3,0)),"")</f>
        <v/>
      </c>
      <c r="AA231" s="145"/>
      <c r="AB231" s="54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7" t="str">
        <f t="shared" si="37"/>
        <v/>
      </c>
      <c r="AE231" s="203"/>
      <c r="AF231" s="203"/>
      <c r="AG231" s="520" t="str">
        <f t="shared" si="40"/>
        <v/>
      </c>
      <c r="AH231" s="544" t="str">
        <f t="shared" si="41"/>
        <v/>
      </c>
      <c r="AI231" s="525" t="str">
        <f>IF(AH231="Check Data ⚠","Check Data ⚠",IFERROR(VLOOKUP(AH231,'G-4 Temporal multipliers'!$A$4:$C$36,3,FALSE),""))</f>
        <v/>
      </c>
      <c r="AJ231" s="537" t="str">
        <f>IF(S231="","",VLOOKUP(S231,'G-3 Multipliers'!$A$2:$E$129,4,FALSE))</f>
        <v/>
      </c>
      <c r="AK231" s="520" t="str">
        <f t="shared" si="42"/>
        <v/>
      </c>
      <c r="AL231" s="520" t="str">
        <f t="shared" si="43"/>
        <v/>
      </c>
      <c r="AM231" s="524" t="str">
        <f>IFERROR(IF(F231="","",IF(AH231="Check Data ⚠","Check Data ⚠",VLOOKUP(AL231, 'G-3 Multipliers'!$P$2:$Q$6,2,FALSE))),"")</f>
        <v/>
      </c>
      <c r="AN231" s="197"/>
      <c r="AO231" s="540" t="str">
        <f>IF(AN231="","",IF(VLOOKUP(AN231,'G-3 Multipliers'!$S$3:$T$9,2,FALSE)=0,"Spatial Data Missing ⚠",VLOOKUP(AN231,'G-3 Multipliers'!$S$3:$T$9,2,FALSE)))</f>
        <v/>
      </c>
      <c r="AP231" s="513" t="str">
        <f t="shared" si="44"/>
        <v/>
      </c>
      <c r="AQ231" s="231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7" t="str">
        <f>'D-1 Off Site Habitat Baseline'!AL231</f>
        <v/>
      </c>
      <c r="F232" s="520" t="str">
        <f>IF(E232="","",IF(ISNA(VLOOKUP($E232,'D-1 Off Site Habitat Baseline'!$D$1:$O$258,4,FALSE)),"",(VLOOKUP($E232,'D-1 Off Site Habitat Baseline'!$D$1:$O$258,4,FALSE))))</f>
        <v/>
      </c>
      <c r="G232" s="520" t="str">
        <f>IF(E232="","",IF(ISNA(VLOOKUP($E232,'D-1 Off Site Habitat Baseline'!$D$1:$O$258,5,FALSE)),"",(VLOOKUP($E232,'D-1 Off Site Habitat Baseline'!$D$1:$O$258,5,FALSE))))</f>
        <v/>
      </c>
      <c r="H232" s="520" t="str">
        <f>IF(E232="","",IF(ISNA(VLOOKUP($E232,'D-1 Off Site Habitat Baseline'!$D$1:$O$258,6,FALSE)),"",(VLOOKUP($E232,'D-1 Off Site Habitat Baseline'!$D$1:$O$258,6,FALSE))))</f>
        <v/>
      </c>
      <c r="I232" s="520" t="str">
        <f>IF(E232="","",IF(ISNA(VLOOKUP($E232,'D-1 Off Site Habitat Baseline'!$D$1:$O$258,7,FALSE)),"",(VLOOKUP($E232,'D-1 Off Site Habitat Baseline'!$D$1:$O$258,7,FALSE))))</f>
        <v/>
      </c>
      <c r="J232" s="520" t="str">
        <f>IF(E232="","",IF(ISNA(VLOOKUP($E232,'D-1 Off Site Habitat Baseline'!$D$1:$O$258,8,FALSE)),"",(VLOOKUP($E232,'D-1 Off Site Habitat Baseline'!$D$1:$O$258,8,FALSE))))</f>
        <v/>
      </c>
      <c r="K232" s="520" t="str">
        <f>IF(E232="","",IF(ISNA(VLOOKUP($E232,'D-1 Off Site Habitat Baseline'!$D$1:$O$258,9,FALSE)),"",(VLOOKUP($E232,'D-1 Off Site Habitat Baseline'!$D$1:$O$258,9,FALSE))))</f>
        <v/>
      </c>
      <c r="L232" s="520" t="str">
        <f>IF(E232="","",IF(ISNA(VLOOKUP($E232,'D-1 Off Site Habitat Baseline'!$D$1:$O$258,11,FALSE)),"",(VLOOKUP($E232,'D-1 Off Site Habitat Baseline'!$D$1:$O$258,11,FALSE))))</f>
        <v/>
      </c>
      <c r="M232" s="520" t="str">
        <f>IF(E232="","",IF(ISNA(VLOOKUP($E232,'D-1 Off Site Habitat Baseline'!$D$1:$O$258,12,FALSE)),"",(VLOOKUP($E232,'D-1 Off Site Habitat Baseline'!$D$1:$O$258,12,FALSE))))</f>
        <v/>
      </c>
      <c r="N232" s="520" t="str">
        <f>IF(E232="","",IF(ISNA(VLOOKUP($E232,'D-1 Off Site Habitat Baseline'!$D$1:$X$258,14,FALSE)),"",(VLOOKUP($E232,'D-1 Off Site Habitat Baseline'!$D$1:$X$258,14,FALSE))))</f>
        <v/>
      </c>
      <c r="O232" s="524" t="str">
        <f>IF(E232="","",IF(ISNA(VLOOKUP($E232,'D-1 Off Site Habitat Baseline'!$D$1:$X$258,13,FALSE)),"",(VLOOKUP($E232,'D-1 Off Site Habitat Baseline'!$D$1:$X$258,13,FALSE))))</f>
        <v/>
      </c>
      <c r="P232" s="232" t="str">
        <f>IFERROR(INDEX('G-1 All Habitats'!$AG$3:$AG$15,MATCH(Q232,'G-1 All Habitats'!$AF$3:$AF$15,0)),"")</f>
        <v/>
      </c>
      <c r="Q232" s="228" t="str">
        <f t="shared" si="45"/>
        <v/>
      </c>
      <c r="R232" s="229" t="str">
        <f t="shared" si="46"/>
        <v/>
      </c>
      <c r="S232" s="233" t="str">
        <f>IFERROR(INDEX('G-1 All Habitats'!$B$3:$B$129,MATCH(R232,'G-1 All Habitats'!$A$3:$A$129,0)),"")</f>
        <v/>
      </c>
      <c r="T232" s="507" t="str">
        <f t="shared" si="38"/>
        <v/>
      </c>
      <c r="U232" s="524" t="str">
        <f t="shared" si="39"/>
        <v/>
      </c>
      <c r="V232" s="523" t="str">
        <f t="shared" si="36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203"/>
      <c r="Z232" s="524" t="str">
        <f>IFERROR(INDEX('G-8 Condition Look up'!$A$3:$H$130,MATCH(S232,'G-8 Condition Look up'!$A$3:$A$130,0),MATCH(Y232,'G-8 Condition Look up'!$A$3:$H$3,0)),"")</f>
        <v/>
      </c>
      <c r="AA232" s="145"/>
      <c r="AB232" s="54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7" t="str">
        <f t="shared" si="37"/>
        <v/>
      </c>
      <c r="AE232" s="203"/>
      <c r="AF232" s="203"/>
      <c r="AG232" s="520" t="str">
        <f t="shared" si="40"/>
        <v/>
      </c>
      <c r="AH232" s="544" t="str">
        <f t="shared" si="41"/>
        <v/>
      </c>
      <c r="AI232" s="525" t="str">
        <f>IF(AH232="Check Data ⚠","Check Data ⚠",IFERROR(VLOOKUP(AH232,'G-4 Temporal multipliers'!$A$4:$C$36,3,FALSE),""))</f>
        <v/>
      </c>
      <c r="AJ232" s="537" t="str">
        <f>IF(S232="","",VLOOKUP(S232,'G-3 Multipliers'!$A$2:$E$129,4,FALSE))</f>
        <v/>
      </c>
      <c r="AK232" s="520" t="str">
        <f t="shared" si="42"/>
        <v/>
      </c>
      <c r="AL232" s="520" t="str">
        <f t="shared" si="43"/>
        <v/>
      </c>
      <c r="AM232" s="524" t="str">
        <f>IFERROR(IF(F232="","",IF(AH232="Check Data ⚠","Check Data ⚠",VLOOKUP(AL232, 'G-3 Multipliers'!$P$2:$Q$6,2,FALSE))),"")</f>
        <v/>
      </c>
      <c r="AN232" s="197"/>
      <c r="AO232" s="540" t="str">
        <f>IF(AN232="","",IF(VLOOKUP(AN232,'G-3 Multipliers'!$S$3:$T$9,2,FALSE)=0,"Spatial Data Missing ⚠",VLOOKUP(AN232,'G-3 Multipliers'!$S$3:$T$9,2,FALSE)))</f>
        <v/>
      </c>
      <c r="AP232" s="513" t="str">
        <f t="shared" si="44"/>
        <v/>
      </c>
      <c r="AQ232" s="231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7" t="str">
        <f>'D-1 Off Site Habitat Baseline'!AL232</f>
        <v/>
      </c>
      <c r="F233" s="520" t="str">
        <f>IF(E233="","",IF(ISNA(VLOOKUP($E233,'D-1 Off Site Habitat Baseline'!$D$1:$O$258,4,FALSE)),"",(VLOOKUP($E233,'D-1 Off Site Habitat Baseline'!$D$1:$O$258,4,FALSE))))</f>
        <v/>
      </c>
      <c r="G233" s="520" t="str">
        <f>IF(E233="","",IF(ISNA(VLOOKUP($E233,'D-1 Off Site Habitat Baseline'!$D$1:$O$258,5,FALSE)),"",(VLOOKUP($E233,'D-1 Off Site Habitat Baseline'!$D$1:$O$258,5,FALSE))))</f>
        <v/>
      </c>
      <c r="H233" s="520" t="str">
        <f>IF(E233="","",IF(ISNA(VLOOKUP($E233,'D-1 Off Site Habitat Baseline'!$D$1:$O$258,6,FALSE)),"",(VLOOKUP($E233,'D-1 Off Site Habitat Baseline'!$D$1:$O$258,6,FALSE))))</f>
        <v/>
      </c>
      <c r="I233" s="520" t="str">
        <f>IF(E233="","",IF(ISNA(VLOOKUP($E233,'D-1 Off Site Habitat Baseline'!$D$1:$O$258,7,FALSE)),"",(VLOOKUP($E233,'D-1 Off Site Habitat Baseline'!$D$1:$O$258,7,FALSE))))</f>
        <v/>
      </c>
      <c r="J233" s="520" t="str">
        <f>IF(E233="","",IF(ISNA(VLOOKUP($E233,'D-1 Off Site Habitat Baseline'!$D$1:$O$258,8,FALSE)),"",(VLOOKUP($E233,'D-1 Off Site Habitat Baseline'!$D$1:$O$258,8,FALSE))))</f>
        <v/>
      </c>
      <c r="K233" s="520" t="str">
        <f>IF(E233="","",IF(ISNA(VLOOKUP($E233,'D-1 Off Site Habitat Baseline'!$D$1:$O$258,9,FALSE)),"",(VLOOKUP($E233,'D-1 Off Site Habitat Baseline'!$D$1:$O$258,9,FALSE))))</f>
        <v/>
      </c>
      <c r="L233" s="520" t="str">
        <f>IF(E233="","",IF(ISNA(VLOOKUP($E233,'D-1 Off Site Habitat Baseline'!$D$1:$O$258,11,FALSE)),"",(VLOOKUP($E233,'D-1 Off Site Habitat Baseline'!$D$1:$O$258,11,FALSE))))</f>
        <v/>
      </c>
      <c r="M233" s="520" t="str">
        <f>IF(E233="","",IF(ISNA(VLOOKUP($E233,'D-1 Off Site Habitat Baseline'!$D$1:$O$258,12,FALSE)),"",(VLOOKUP($E233,'D-1 Off Site Habitat Baseline'!$D$1:$O$258,12,FALSE))))</f>
        <v/>
      </c>
      <c r="N233" s="520" t="str">
        <f>IF(E233="","",IF(ISNA(VLOOKUP($E233,'D-1 Off Site Habitat Baseline'!$D$1:$X$258,14,FALSE)),"",(VLOOKUP($E233,'D-1 Off Site Habitat Baseline'!$D$1:$X$258,14,FALSE))))</f>
        <v/>
      </c>
      <c r="O233" s="524" t="str">
        <f>IF(E233="","",IF(ISNA(VLOOKUP($E233,'D-1 Off Site Habitat Baseline'!$D$1:$X$258,13,FALSE)),"",(VLOOKUP($E233,'D-1 Off Site Habitat Baseline'!$D$1:$X$258,13,FALSE))))</f>
        <v/>
      </c>
      <c r="P233" s="232" t="str">
        <f>IFERROR(INDEX('G-1 All Habitats'!$AG$3:$AG$15,MATCH(Q233,'G-1 All Habitats'!$AF$3:$AF$15,0)),"")</f>
        <v/>
      </c>
      <c r="Q233" s="228" t="str">
        <f t="shared" si="45"/>
        <v/>
      </c>
      <c r="R233" s="229" t="str">
        <f t="shared" si="46"/>
        <v/>
      </c>
      <c r="S233" s="233" t="str">
        <f>IFERROR(INDEX('G-1 All Habitats'!$B$3:$B$129,MATCH(R233,'G-1 All Habitats'!$A$3:$A$129,0)),"")</f>
        <v/>
      </c>
      <c r="T233" s="507" t="str">
        <f t="shared" si="38"/>
        <v/>
      </c>
      <c r="U233" s="524" t="str">
        <f t="shared" si="39"/>
        <v/>
      </c>
      <c r="V233" s="523" t="str">
        <f t="shared" si="36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203"/>
      <c r="Z233" s="524" t="str">
        <f>IFERROR(INDEX('G-8 Condition Look up'!$A$3:$H$130,MATCH(S233,'G-8 Condition Look up'!$A$3:$A$130,0),MATCH(Y233,'G-8 Condition Look up'!$A$3:$H$3,0)),"")</f>
        <v/>
      </c>
      <c r="AA233" s="145"/>
      <c r="AB233" s="54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7" t="str">
        <f t="shared" si="37"/>
        <v/>
      </c>
      <c r="AE233" s="203"/>
      <c r="AF233" s="203"/>
      <c r="AG233" s="520" t="str">
        <f t="shared" si="40"/>
        <v/>
      </c>
      <c r="AH233" s="544" t="str">
        <f t="shared" si="41"/>
        <v/>
      </c>
      <c r="AI233" s="525" t="str">
        <f>IF(AH233="Check Data ⚠","Check Data ⚠",IFERROR(VLOOKUP(AH233,'G-4 Temporal multipliers'!$A$4:$C$36,3,FALSE),""))</f>
        <v/>
      </c>
      <c r="AJ233" s="537" t="str">
        <f>IF(S233="","",VLOOKUP(S233,'G-3 Multipliers'!$A$2:$E$129,4,FALSE))</f>
        <v/>
      </c>
      <c r="AK233" s="520" t="str">
        <f t="shared" si="42"/>
        <v/>
      </c>
      <c r="AL233" s="520" t="str">
        <f t="shared" si="43"/>
        <v/>
      </c>
      <c r="AM233" s="524" t="str">
        <f>IFERROR(IF(F233="","",IF(AH233="Check Data ⚠","Check Data ⚠",VLOOKUP(AL233, 'G-3 Multipliers'!$P$2:$Q$6,2,FALSE))),"")</f>
        <v/>
      </c>
      <c r="AN233" s="197"/>
      <c r="AO233" s="540" t="str">
        <f>IF(AN233="","",IF(VLOOKUP(AN233,'G-3 Multipliers'!$S$3:$T$9,2,FALSE)=0,"Spatial Data Missing ⚠",VLOOKUP(AN233,'G-3 Multipliers'!$S$3:$T$9,2,FALSE)))</f>
        <v/>
      </c>
      <c r="AP233" s="513" t="str">
        <f t="shared" si="44"/>
        <v/>
      </c>
      <c r="AQ233" s="231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7" t="str">
        <f>'D-1 Off Site Habitat Baseline'!AL233</f>
        <v/>
      </c>
      <c r="F234" s="520" t="str">
        <f>IF(E234="","",IF(ISNA(VLOOKUP($E234,'D-1 Off Site Habitat Baseline'!$D$1:$O$258,4,FALSE)),"",(VLOOKUP($E234,'D-1 Off Site Habitat Baseline'!$D$1:$O$258,4,FALSE))))</f>
        <v/>
      </c>
      <c r="G234" s="520" t="str">
        <f>IF(E234="","",IF(ISNA(VLOOKUP($E234,'D-1 Off Site Habitat Baseline'!$D$1:$O$258,5,FALSE)),"",(VLOOKUP($E234,'D-1 Off Site Habitat Baseline'!$D$1:$O$258,5,FALSE))))</f>
        <v/>
      </c>
      <c r="H234" s="520" t="str">
        <f>IF(E234="","",IF(ISNA(VLOOKUP($E234,'D-1 Off Site Habitat Baseline'!$D$1:$O$258,6,FALSE)),"",(VLOOKUP($E234,'D-1 Off Site Habitat Baseline'!$D$1:$O$258,6,FALSE))))</f>
        <v/>
      </c>
      <c r="I234" s="520" t="str">
        <f>IF(E234="","",IF(ISNA(VLOOKUP($E234,'D-1 Off Site Habitat Baseline'!$D$1:$O$258,7,FALSE)),"",(VLOOKUP($E234,'D-1 Off Site Habitat Baseline'!$D$1:$O$258,7,FALSE))))</f>
        <v/>
      </c>
      <c r="J234" s="520" t="str">
        <f>IF(E234="","",IF(ISNA(VLOOKUP($E234,'D-1 Off Site Habitat Baseline'!$D$1:$O$258,8,FALSE)),"",(VLOOKUP($E234,'D-1 Off Site Habitat Baseline'!$D$1:$O$258,8,FALSE))))</f>
        <v/>
      </c>
      <c r="K234" s="520" t="str">
        <f>IF(E234="","",IF(ISNA(VLOOKUP($E234,'D-1 Off Site Habitat Baseline'!$D$1:$O$258,9,FALSE)),"",(VLOOKUP($E234,'D-1 Off Site Habitat Baseline'!$D$1:$O$258,9,FALSE))))</f>
        <v/>
      </c>
      <c r="L234" s="520" t="str">
        <f>IF(E234="","",IF(ISNA(VLOOKUP($E234,'D-1 Off Site Habitat Baseline'!$D$1:$O$258,11,FALSE)),"",(VLOOKUP($E234,'D-1 Off Site Habitat Baseline'!$D$1:$O$258,11,FALSE))))</f>
        <v/>
      </c>
      <c r="M234" s="520" t="str">
        <f>IF(E234="","",IF(ISNA(VLOOKUP($E234,'D-1 Off Site Habitat Baseline'!$D$1:$O$258,12,FALSE)),"",(VLOOKUP($E234,'D-1 Off Site Habitat Baseline'!$D$1:$O$258,12,FALSE))))</f>
        <v/>
      </c>
      <c r="N234" s="520" t="str">
        <f>IF(E234="","",IF(ISNA(VLOOKUP($E234,'D-1 Off Site Habitat Baseline'!$D$1:$X$258,14,FALSE)),"",(VLOOKUP($E234,'D-1 Off Site Habitat Baseline'!$D$1:$X$258,14,FALSE))))</f>
        <v/>
      </c>
      <c r="O234" s="524" t="str">
        <f>IF(E234="","",IF(ISNA(VLOOKUP($E234,'D-1 Off Site Habitat Baseline'!$D$1:$X$258,13,FALSE)),"",(VLOOKUP($E234,'D-1 Off Site Habitat Baseline'!$D$1:$X$258,13,FALSE))))</f>
        <v/>
      </c>
      <c r="P234" s="232" t="str">
        <f>IFERROR(INDEX('G-1 All Habitats'!$AG$3:$AG$15,MATCH(Q234,'G-1 All Habitats'!$AF$3:$AF$15,0)),"")</f>
        <v/>
      </c>
      <c r="Q234" s="228" t="str">
        <f t="shared" si="45"/>
        <v/>
      </c>
      <c r="R234" s="229" t="str">
        <f t="shared" si="46"/>
        <v/>
      </c>
      <c r="S234" s="233" t="str">
        <f>IFERROR(INDEX('G-1 All Habitats'!$B$3:$B$129,MATCH(R234,'G-1 All Habitats'!$A$3:$A$129,0)),"")</f>
        <v/>
      </c>
      <c r="T234" s="507" t="str">
        <f t="shared" si="38"/>
        <v/>
      </c>
      <c r="U234" s="524" t="str">
        <f t="shared" si="39"/>
        <v/>
      </c>
      <c r="V234" s="523" t="str">
        <f t="shared" si="36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203"/>
      <c r="Z234" s="524" t="str">
        <f>IFERROR(INDEX('G-8 Condition Look up'!$A$3:$H$130,MATCH(S234,'G-8 Condition Look up'!$A$3:$A$130,0),MATCH(Y234,'G-8 Condition Look up'!$A$3:$H$3,0)),"")</f>
        <v/>
      </c>
      <c r="AA234" s="145"/>
      <c r="AB234" s="54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7" t="str">
        <f t="shared" si="37"/>
        <v/>
      </c>
      <c r="AE234" s="203"/>
      <c r="AF234" s="203"/>
      <c r="AG234" s="520" t="str">
        <f t="shared" si="40"/>
        <v/>
      </c>
      <c r="AH234" s="544" t="str">
        <f t="shared" si="41"/>
        <v/>
      </c>
      <c r="AI234" s="525" t="str">
        <f>IF(AH234="Check Data ⚠","Check Data ⚠",IFERROR(VLOOKUP(AH234,'G-4 Temporal multipliers'!$A$4:$C$36,3,FALSE),""))</f>
        <v/>
      </c>
      <c r="AJ234" s="537" t="str">
        <f>IF(S234="","",VLOOKUP(S234,'G-3 Multipliers'!$A$2:$E$129,4,FALSE))</f>
        <v/>
      </c>
      <c r="AK234" s="520" t="str">
        <f t="shared" si="42"/>
        <v/>
      </c>
      <c r="AL234" s="520" t="str">
        <f t="shared" si="43"/>
        <v/>
      </c>
      <c r="AM234" s="524" t="str">
        <f>IFERROR(IF(F234="","",IF(AH234="Check Data ⚠","Check Data ⚠",VLOOKUP(AL234, 'G-3 Multipliers'!$P$2:$Q$6,2,FALSE))),"")</f>
        <v/>
      </c>
      <c r="AN234" s="197"/>
      <c r="AO234" s="540" t="str">
        <f>IF(AN234="","",IF(VLOOKUP(AN234,'G-3 Multipliers'!$S$3:$T$9,2,FALSE)=0,"Spatial Data Missing ⚠",VLOOKUP(AN234,'G-3 Multipliers'!$S$3:$T$9,2,FALSE)))</f>
        <v/>
      </c>
      <c r="AP234" s="513" t="str">
        <f t="shared" si="44"/>
        <v/>
      </c>
      <c r="AQ234" s="231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7" t="str">
        <f>'D-1 Off Site Habitat Baseline'!AL234</f>
        <v/>
      </c>
      <c r="F235" s="520" t="str">
        <f>IF(E235="","",IF(ISNA(VLOOKUP($E235,'D-1 Off Site Habitat Baseline'!$D$1:$O$258,4,FALSE)),"",(VLOOKUP($E235,'D-1 Off Site Habitat Baseline'!$D$1:$O$258,4,FALSE))))</f>
        <v/>
      </c>
      <c r="G235" s="520" t="str">
        <f>IF(E235="","",IF(ISNA(VLOOKUP($E235,'D-1 Off Site Habitat Baseline'!$D$1:$O$258,5,FALSE)),"",(VLOOKUP($E235,'D-1 Off Site Habitat Baseline'!$D$1:$O$258,5,FALSE))))</f>
        <v/>
      </c>
      <c r="H235" s="520" t="str">
        <f>IF(E235="","",IF(ISNA(VLOOKUP($E235,'D-1 Off Site Habitat Baseline'!$D$1:$O$258,6,FALSE)),"",(VLOOKUP($E235,'D-1 Off Site Habitat Baseline'!$D$1:$O$258,6,FALSE))))</f>
        <v/>
      </c>
      <c r="I235" s="520" t="str">
        <f>IF(E235="","",IF(ISNA(VLOOKUP($E235,'D-1 Off Site Habitat Baseline'!$D$1:$O$258,7,FALSE)),"",(VLOOKUP($E235,'D-1 Off Site Habitat Baseline'!$D$1:$O$258,7,FALSE))))</f>
        <v/>
      </c>
      <c r="J235" s="520" t="str">
        <f>IF(E235="","",IF(ISNA(VLOOKUP($E235,'D-1 Off Site Habitat Baseline'!$D$1:$O$258,8,FALSE)),"",(VLOOKUP($E235,'D-1 Off Site Habitat Baseline'!$D$1:$O$258,8,FALSE))))</f>
        <v/>
      </c>
      <c r="K235" s="520" t="str">
        <f>IF(E235="","",IF(ISNA(VLOOKUP($E235,'D-1 Off Site Habitat Baseline'!$D$1:$O$258,9,FALSE)),"",(VLOOKUP($E235,'D-1 Off Site Habitat Baseline'!$D$1:$O$258,9,FALSE))))</f>
        <v/>
      </c>
      <c r="L235" s="520" t="str">
        <f>IF(E235="","",IF(ISNA(VLOOKUP($E235,'D-1 Off Site Habitat Baseline'!$D$1:$O$258,11,FALSE)),"",(VLOOKUP($E235,'D-1 Off Site Habitat Baseline'!$D$1:$O$258,11,FALSE))))</f>
        <v/>
      </c>
      <c r="M235" s="520" t="str">
        <f>IF(E235="","",IF(ISNA(VLOOKUP($E235,'D-1 Off Site Habitat Baseline'!$D$1:$O$258,12,FALSE)),"",(VLOOKUP($E235,'D-1 Off Site Habitat Baseline'!$D$1:$O$258,12,FALSE))))</f>
        <v/>
      </c>
      <c r="N235" s="520" t="str">
        <f>IF(E235="","",IF(ISNA(VLOOKUP($E235,'D-1 Off Site Habitat Baseline'!$D$1:$X$258,14,FALSE)),"",(VLOOKUP($E235,'D-1 Off Site Habitat Baseline'!$D$1:$X$258,14,FALSE))))</f>
        <v/>
      </c>
      <c r="O235" s="524" t="str">
        <f>IF(E235="","",IF(ISNA(VLOOKUP($E235,'D-1 Off Site Habitat Baseline'!$D$1:$X$258,13,FALSE)),"",(VLOOKUP($E235,'D-1 Off Site Habitat Baseline'!$D$1:$X$258,13,FALSE))))</f>
        <v/>
      </c>
      <c r="P235" s="232" t="str">
        <f>IFERROR(INDEX('G-1 All Habitats'!$AG$3:$AG$15,MATCH(Q235,'G-1 All Habitats'!$AF$3:$AF$15,0)),"")</f>
        <v/>
      </c>
      <c r="Q235" s="228" t="str">
        <f t="shared" si="45"/>
        <v/>
      </c>
      <c r="R235" s="229" t="str">
        <f t="shared" si="46"/>
        <v/>
      </c>
      <c r="S235" s="233" t="str">
        <f>IFERROR(INDEX('G-1 All Habitats'!$B$3:$B$129,MATCH(R235,'G-1 All Habitats'!$A$3:$A$129,0)),"")</f>
        <v/>
      </c>
      <c r="T235" s="507" t="str">
        <f t="shared" si="38"/>
        <v/>
      </c>
      <c r="U235" s="524" t="str">
        <f t="shared" si="39"/>
        <v/>
      </c>
      <c r="V235" s="523" t="str">
        <f t="shared" si="36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203"/>
      <c r="Z235" s="524" t="str">
        <f>IFERROR(INDEX('G-8 Condition Look up'!$A$3:$H$130,MATCH(S235,'G-8 Condition Look up'!$A$3:$A$130,0),MATCH(Y235,'G-8 Condition Look up'!$A$3:$H$3,0)),"")</f>
        <v/>
      </c>
      <c r="AA235" s="145"/>
      <c r="AB235" s="54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7" t="str">
        <f t="shared" si="37"/>
        <v/>
      </c>
      <c r="AE235" s="203"/>
      <c r="AF235" s="203"/>
      <c r="AG235" s="520" t="str">
        <f t="shared" si="40"/>
        <v/>
      </c>
      <c r="AH235" s="544" t="str">
        <f t="shared" si="41"/>
        <v/>
      </c>
      <c r="AI235" s="525" t="str">
        <f>IF(AH235="Check Data ⚠","Check Data ⚠",IFERROR(VLOOKUP(AH235,'G-4 Temporal multipliers'!$A$4:$C$36,3,FALSE),""))</f>
        <v/>
      </c>
      <c r="AJ235" s="537" t="str">
        <f>IF(S235="","",VLOOKUP(S235,'G-3 Multipliers'!$A$2:$E$129,4,FALSE))</f>
        <v/>
      </c>
      <c r="AK235" s="520" t="str">
        <f t="shared" si="42"/>
        <v/>
      </c>
      <c r="AL235" s="520" t="str">
        <f t="shared" si="43"/>
        <v/>
      </c>
      <c r="AM235" s="524" t="str">
        <f>IFERROR(IF(F235="","",IF(AH235="Check Data ⚠","Check Data ⚠",VLOOKUP(AL235, 'G-3 Multipliers'!$P$2:$Q$6,2,FALSE))),"")</f>
        <v/>
      </c>
      <c r="AN235" s="197"/>
      <c r="AO235" s="540" t="str">
        <f>IF(AN235="","",IF(VLOOKUP(AN235,'G-3 Multipliers'!$S$3:$T$9,2,FALSE)=0,"Spatial Data Missing ⚠",VLOOKUP(AN235,'G-3 Multipliers'!$S$3:$T$9,2,FALSE)))</f>
        <v/>
      </c>
      <c r="AP235" s="513" t="str">
        <f t="shared" si="44"/>
        <v/>
      </c>
      <c r="AQ235" s="231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7" t="str">
        <f>'D-1 Off Site Habitat Baseline'!AL235</f>
        <v/>
      </c>
      <c r="F236" s="520" t="str">
        <f>IF(E236="","",IF(ISNA(VLOOKUP($E236,'D-1 Off Site Habitat Baseline'!$D$1:$O$258,4,FALSE)),"",(VLOOKUP($E236,'D-1 Off Site Habitat Baseline'!$D$1:$O$258,4,FALSE))))</f>
        <v/>
      </c>
      <c r="G236" s="520" t="str">
        <f>IF(E236="","",IF(ISNA(VLOOKUP($E236,'D-1 Off Site Habitat Baseline'!$D$1:$O$258,5,FALSE)),"",(VLOOKUP($E236,'D-1 Off Site Habitat Baseline'!$D$1:$O$258,5,FALSE))))</f>
        <v/>
      </c>
      <c r="H236" s="520" t="str">
        <f>IF(E236="","",IF(ISNA(VLOOKUP($E236,'D-1 Off Site Habitat Baseline'!$D$1:$O$258,6,FALSE)),"",(VLOOKUP($E236,'D-1 Off Site Habitat Baseline'!$D$1:$O$258,6,FALSE))))</f>
        <v/>
      </c>
      <c r="I236" s="520" t="str">
        <f>IF(E236="","",IF(ISNA(VLOOKUP($E236,'D-1 Off Site Habitat Baseline'!$D$1:$O$258,7,FALSE)),"",(VLOOKUP($E236,'D-1 Off Site Habitat Baseline'!$D$1:$O$258,7,FALSE))))</f>
        <v/>
      </c>
      <c r="J236" s="520" t="str">
        <f>IF(E236="","",IF(ISNA(VLOOKUP($E236,'D-1 Off Site Habitat Baseline'!$D$1:$O$258,8,FALSE)),"",(VLOOKUP($E236,'D-1 Off Site Habitat Baseline'!$D$1:$O$258,8,FALSE))))</f>
        <v/>
      </c>
      <c r="K236" s="520" t="str">
        <f>IF(E236="","",IF(ISNA(VLOOKUP($E236,'D-1 Off Site Habitat Baseline'!$D$1:$O$258,9,FALSE)),"",(VLOOKUP($E236,'D-1 Off Site Habitat Baseline'!$D$1:$O$258,9,FALSE))))</f>
        <v/>
      </c>
      <c r="L236" s="520" t="str">
        <f>IF(E236="","",IF(ISNA(VLOOKUP($E236,'D-1 Off Site Habitat Baseline'!$D$1:$O$258,11,FALSE)),"",(VLOOKUP($E236,'D-1 Off Site Habitat Baseline'!$D$1:$O$258,11,FALSE))))</f>
        <v/>
      </c>
      <c r="M236" s="520" t="str">
        <f>IF(E236="","",IF(ISNA(VLOOKUP($E236,'D-1 Off Site Habitat Baseline'!$D$1:$O$258,12,FALSE)),"",(VLOOKUP($E236,'D-1 Off Site Habitat Baseline'!$D$1:$O$258,12,FALSE))))</f>
        <v/>
      </c>
      <c r="N236" s="520" t="str">
        <f>IF(E236="","",IF(ISNA(VLOOKUP($E236,'D-1 Off Site Habitat Baseline'!$D$1:$X$258,14,FALSE)),"",(VLOOKUP($E236,'D-1 Off Site Habitat Baseline'!$D$1:$X$258,14,FALSE))))</f>
        <v/>
      </c>
      <c r="O236" s="524" t="str">
        <f>IF(E236="","",IF(ISNA(VLOOKUP($E236,'D-1 Off Site Habitat Baseline'!$D$1:$X$258,13,FALSE)),"",(VLOOKUP($E236,'D-1 Off Site Habitat Baseline'!$D$1:$X$258,13,FALSE))))</f>
        <v/>
      </c>
      <c r="P236" s="232" t="str">
        <f>IFERROR(INDEX('G-1 All Habitats'!$AG$3:$AG$15,MATCH(Q236,'G-1 All Habitats'!$AF$3:$AF$15,0)),"")</f>
        <v/>
      </c>
      <c r="Q236" s="228" t="str">
        <f t="shared" si="45"/>
        <v/>
      </c>
      <c r="R236" s="229" t="str">
        <f t="shared" si="46"/>
        <v/>
      </c>
      <c r="S236" s="233" t="str">
        <f>IFERROR(INDEX('G-1 All Habitats'!$B$3:$B$129,MATCH(R236,'G-1 All Habitats'!$A$3:$A$129,0)),"")</f>
        <v/>
      </c>
      <c r="T236" s="507" t="str">
        <f t="shared" si="38"/>
        <v/>
      </c>
      <c r="U236" s="524" t="str">
        <f t="shared" si="39"/>
        <v/>
      </c>
      <c r="V236" s="523" t="str">
        <f t="shared" si="36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203"/>
      <c r="Z236" s="524" t="str">
        <f>IFERROR(INDEX('G-8 Condition Look up'!$A$3:$H$130,MATCH(S236,'G-8 Condition Look up'!$A$3:$A$130,0),MATCH(Y236,'G-8 Condition Look up'!$A$3:$H$3,0)),"")</f>
        <v/>
      </c>
      <c r="AA236" s="145"/>
      <c r="AB236" s="54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7" t="str">
        <f t="shared" si="37"/>
        <v/>
      </c>
      <c r="AE236" s="203"/>
      <c r="AF236" s="203"/>
      <c r="AG236" s="520" t="str">
        <f t="shared" si="40"/>
        <v/>
      </c>
      <c r="AH236" s="544" t="str">
        <f t="shared" si="41"/>
        <v/>
      </c>
      <c r="AI236" s="525" t="str">
        <f>IF(AH236="Check Data ⚠","Check Data ⚠",IFERROR(VLOOKUP(AH236,'G-4 Temporal multipliers'!$A$4:$C$36,3,FALSE),""))</f>
        <v/>
      </c>
      <c r="AJ236" s="537" t="str">
        <f>IF(S236="","",VLOOKUP(S236,'G-3 Multipliers'!$A$2:$E$129,4,FALSE))</f>
        <v/>
      </c>
      <c r="AK236" s="520" t="str">
        <f t="shared" si="42"/>
        <v/>
      </c>
      <c r="AL236" s="520" t="str">
        <f t="shared" si="43"/>
        <v/>
      </c>
      <c r="AM236" s="524" t="str">
        <f>IFERROR(IF(F236="","",IF(AH236="Check Data ⚠","Check Data ⚠",VLOOKUP(AL236, 'G-3 Multipliers'!$P$2:$Q$6,2,FALSE))),"")</f>
        <v/>
      </c>
      <c r="AN236" s="197"/>
      <c r="AO236" s="540" t="str">
        <f>IF(AN236="","",IF(VLOOKUP(AN236,'G-3 Multipliers'!$S$3:$T$9,2,FALSE)=0,"Spatial Data Missing ⚠",VLOOKUP(AN236,'G-3 Multipliers'!$S$3:$T$9,2,FALSE)))</f>
        <v/>
      </c>
      <c r="AP236" s="513" t="str">
        <f t="shared" si="44"/>
        <v/>
      </c>
      <c r="AQ236" s="231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7" t="str">
        <f>'D-1 Off Site Habitat Baseline'!AL236</f>
        <v/>
      </c>
      <c r="F237" s="520" t="str">
        <f>IF(E237="","",IF(ISNA(VLOOKUP($E237,'D-1 Off Site Habitat Baseline'!$D$1:$O$258,4,FALSE)),"",(VLOOKUP($E237,'D-1 Off Site Habitat Baseline'!$D$1:$O$258,4,FALSE))))</f>
        <v/>
      </c>
      <c r="G237" s="520" t="str">
        <f>IF(E237="","",IF(ISNA(VLOOKUP($E237,'D-1 Off Site Habitat Baseline'!$D$1:$O$258,5,FALSE)),"",(VLOOKUP($E237,'D-1 Off Site Habitat Baseline'!$D$1:$O$258,5,FALSE))))</f>
        <v/>
      </c>
      <c r="H237" s="520" t="str">
        <f>IF(E237="","",IF(ISNA(VLOOKUP($E237,'D-1 Off Site Habitat Baseline'!$D$1:$O$258,6,FALSE)),"",(VLOOKUP($E237,'D-1 Off Site Habitat Baseline'!$D$1:$O$258,6,FALSE))))</f>
        <v/>
      </c>
      <c r="I237" s="520" t="str">
        <f>IF(E237="","",IF(ISNA(VLOOKUP($E237,'D-1 Off Site Habitat Baseline'!$D$1:$O$258,7,FALSE)),"",(VLOOKUP($E237,'D-1 Off Site Habitat Baseline'!$D$1:$O$258,7,FALSE))))</f>
        <v/>
      </c>
      <c r="J237" s="520" t="str">
        <f>IF(E237="","",IF(ISNA(VLOOKUP($E237,'D-1 Off Site Habitat Baseline'!$D$1:$O$258,8,FALSE)),"",(VLOOKUP($E237,'D-1 Off Site Habitat Baseline'!$D$1:$O$258,8,FALSE))))</f>
        <v/>
      </c>
      <c r="K237" s="520" t="str">
        <f>IF(E237="","",IF(ISNA(VLOOKUP($E237,'D-1 Off Site Habitat Baseline'!$D$1:$O$258,9,FALSE)),"",(VLOOKUP($E237,'D-1 Off Site Habitat Baseline'!$D$1:$O$258,9,FALSE))))</f>
        <v/>
      </c>
      <c r="L237" s="520" t="str">
        <f>IF(E237="","",IF(ISNA(VLOOKUP($E237,'D-1 Off Site Habitat Baseline'!$D$1:$O$258,11,FALSE)),"",(VLOOKUP($E237,'D-1 Off Site Habitat Baseline'!$D$1:$O$258,11,FALSE))))</f>
        <v/>
      </c>
      <c r="M237" s="520" t="str">
        <f>IF(E237="","",IF(ISNA(VLOOKUP($E237,'D-1 Off Site Habitat Baseline'!$D$1:$O$258,12,FALSE)),"",(VLOOKUP($E237,'D-1 Off Site Habitat Baseline'!$D$1:$O$258,12,FALSE))))</f>
        <v/>
      </c>
      <c r="N237" s="520" t="str">
        <f>IF(E237="","",IF(ISNA(VLOOKUP($E237,'D-1 Off Site Habitat Baseline'!$D$1:$X$258,14,FALSE)),"",(VLOOKUP($E237,'D-1 Off Site Habitat Baseline'!$D$1:$X$258,14,FALSE))))</f>
        <v/>
      </c>
      <c r="O237" s="524" t="str">
        <f>IF(E237="","",IF(ISNA(VLOOKUP($E237,'D-1 Off Site Habitat Baseline'!$D$1:$X$258,13,FALSE)),"",(VLOOKUP($E237,'D-1 Off Site Habitat Baseline'!$D$1:$X$258,13,FALSE))))</f>
        <v/>
      </c>
      <c r="P237" s="232" t="str">
        <f>IFERROR(INDEX('G-1 All Habitats'!$AG$3:$AG$15,MATCH(Q237,'G-1 All Habitats'!$AF$3:$AF$15,0)),"")</f>
        <v/>
      </c>
      <c r="Q237" s="228" t="str">
        <f t="shared" si="45"/>
        <v/>
      </c>
      <c r="R237" s="229" t="str">
        <f t="shared" si="46"/>
        <v/>
      </c>
      <c r="S237" s="233" t="str">
        <f>IFERROR(INDEX('G-1 All Habitats'!$B$3:$B$129,MATCH(R237,'G-1 All Habitats'!$A$3:$A$129,0)),"")</f>
        <v/>
      </c>
      <c r="T237" s="507" t="str">
        <f t="shared" si="38"/>
        <v/>
      </c>
      <c r="U237" s="524" t="str">
        <f t="shared" si="39"/>
        <v/>
      </c>
      <c r="V237" s="523" t="str">
        <f t="shared" si="36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203"/>
      <c r="Z237" s="524" t="str">
        <f>IFERROR(INDEX('G-8 Condition Look up'!$A$3:$H$130,MATCH(S237,'G-8 Condition Look up'!$A$3:$A$130,0),MATCH(Y237,'G-8 Condition Look up'!$A$3:$H$3,0)),"")</f>
        <v/>
      </c>
      <c r="AA237" s="145"/>
      <c r="AB237" s="54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7" t="str">
        <f t="shared" si="37"/>
        <v/>
      </c>
      <c r="AE237" s="203"/>
      <c r="AF237" s="203"/>
      <c r="AG237" s="520" t="str">
        <f t="shared" si="40"/>
        <v/>
      </c>
      <c r="AH237" s="544" t="str">
        <f t="shared" si="41"/>
        <v/>
      </c>
      <c r="AI237" s="525" t="str">
        <f>IF(AH237="Check Data ⚠","Check Data ⚠",IFERROR(VLOOKUP(AH237,'G-4 Temporal multipliers'!$A$4:$C$36,3,FALSE),""))</f>
        <v/>
      </c>
      <c r="AJ237" s="537" t="str">
        <f>IF(S237="","",VLOOKUP(S237,'G-3 Multipliers'!$A$2:$E$129,4,FALSE))</f>
        <v/>
      </c>
      <c r="AK237" s="520" t="str">
        <f t="shared" si="42"/>
        <v/>
      </c>
      <c r="AL237" s="520" t="str">
        <f t="shared" si="43"/>
        <v/>
      </c>
      <c r="AM237" s="524" t="str">
        <f>IFERROR(IF(F237="","",IF(AH237="Check Data ⚠","Check Data ⚠",VLOOKUP(AL237, 'G-3 Multipliers'!$P$2:$Q$6,2,FALSE))),"")</f>
        <v/>
      </c>
      <c r="AN237" s="197"/>
      <c r="AO237" s="540" t="str">
        <f>IF(AN237="","",IF(VLOOKUP(AN237,'G-3 Multipliers'!$S$3:$T$9,2,FALSE)=0,"Spatial Data Missing ⚠",VLOOKUP(AN237,'G-3 Multipliers'!$S$3:$T$9,2,FALSE)))</f>
        <v/>
      </c>
      <c r="AP237" s="513" t="str">
        <f t="shared" si="44"/>
        <v/>
      </c>
      <c r="AQ237" s="231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7" t="str">
        <f>'D-1 Off Site Habitat Baseline'!AL237</f>
        <v/>
      </c>
      <c r="F238" s="520" t="str">
        <f>IF(E238="","",IF(ISNA(VLOOKUP($E238,'D-1 Off Site Habitat Baseline'!$D$1:$O$258,4,FALSE)),"",(VLOOKUP($E238,'D-1 Off Site Habitat Baseline'!$D$1:$O$258,4,FALSE))))</f>
        <v/>
      </c>
      <c r="G238" s="520" t="str">
        <f>IF(E238="","",IF(ISNA(VLOOKUP($E238,'D-1 Off Site Habitat Baseline'!$D$1:$O$258,5,FALSE)),"",(VLOOKUP($E238,'D-1 Off Site Habitat Baseline'!$D$1:$O$258,5,FALSE))))</f>
        <v/>
      </c>
      <c r="H238" s="520" t="str">
        <f>IF(E238="","",IF(ISNA(VLOOKUP($E238,'D-1 Off Site Habitat Baseline'!$D$1:$O$258,6,FALSE)),"",(VLOOKUP($E238,'D-1 Off Site Habitat Baseline'!$D$1:$O$258,6,FALSE))))</f>
        <v/>
      </c>
      <c r="I238" s="520" t="str">
        <f>IF(E238="","",IF(ISNA(VLOOKUP($E238,'D-1 Off Site Habitat Baseline'!$D$1:$O$258,7,FALSE)),"",(VLOOKUP($E238,'D-1 Off Site Habitat Baseline'!$D$1:$O$258,7,FALSE))))</f>
        <v/>
      </c>
      <c r="J238" s="520" t="str">
        <f>IF(E238="","",IF(ISNA(VLOOKUP($E238,'D-1 Off Site Habitat Baseline'!$D$1:$O$258,8,FALSE)),"",(VLOOKUP($E238,'D-1 Off Site Habitat Baseline'!$D$1:$O$258,8,FALSE))))</f>
        <v/>
      </c>
      <c r="K238" s="520" t="str">
        <f>IF(E238="","",IF(ISNA(VLOOKUP($E238,'D-1 Off Site Habitat Baseline'!$D$1:$O$258,9,FALSE)),"",(VLOOKUP($E238,'D-1 Off Site Habitat Baseline'!$D$1:$O$258,9,FALSE))))</f>
        <v/>
      </c>
      <c r="L238" s="520" t="str">
        <f>IF(E238="","",IF(ISNA(VLOOKUP($E238,'D-1 Off Site Habitat Baseline'!$D$1:$O$258,11,FALSE)),"",(VLOOKUP($E238,'D-1 Off Site Habitat Baseline'!$D$1:$O$258,11,FALSE))))</f>
        <v/>
      </c>
      <c r="M238" s="520" t="str">
        <f>IF(E238="","",IF(ISNA(VLOOKUP($E238,'D-1 Off Site Habitat Baseline'!$D$1:$O$258,12,FALSE)),"",(VLOOKUP($E238,'D-1 Off Site Habitat Baseline'!$D$1:$O$258,12,FALSE))))</f>
        <v/>
      </c>
      <c r="N238" s="520" t="str">
        <f>IF(E238="","",IF(ISNA(VLOOKUP($E238,'D-1 Off Site Habitat Baseline'!$D$1:$X$258,14,FALSE)),"",(VLOOKUP($E238,'D-1 Off Site Habitat Baseline'!$D$1:$X$258,14,FALSE))))</f>
        <v/>
      </c>
      <c r="O238" s="524" t="str">
        <f>IF(E238="","",IF(ISNA(VLOOKUP($E238,'D-1 Off Site Habitat Baseline'!$D$1:$X$258,13,FALSE)),"",(VLOOKUP($E238,'D-1 Off Site Habitat Baseline'!$D$1:$X$258,13,FALSE))))</f>
        <v/>
      </c>
      <c r="P238" s="232" t="str">
        <f>IFERROR(INDEX('G-1 All Habitats'!$AG$3:$AG$15,MATCH(Q238,'G-1 All Habitats'!$AF$3:$AF$15,0)),"")</f>
        <v/>
      </c>
      <c r="Q238" s="228" t="str">
        <f t="shared" si="45"/>
        <v/>
      </c>
      <c r="R238" s="229" t="str">
        <f t="shared" si="46"/>
        <v/>
      </c>
      <c r="S238" s="233" t="str">
        <f>IFERROR(INDEX('G-1 All Habitats'!$B$3:$B$129,MATCH(R238,'G-1 All Habitats'!$A$3:$A$129,0)),"")</f>
        <v/>
      </c>
      <c r="T238" s="507" t="str">
        <f t="shared" si="38"/>
        <v/>
      </c>
      <c r="U238" s="524" t="str">
        <f t="shared" si="39"/>
        <v/>
      </c>
      <c r="V238" s="523" t="str">
        <f t="shared" si="36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203"/>
      <c r="Z238" s="524" t="str">
        <f>IFERROR(INDEX('G-8 Condition Look up'!$A$3:$H$130,MATCH(S238,'G-8 Condition Look up'!$A$3:$A$130,0),MATCH(Y238,'G-8 Condition Look up'!$A$3:$H$3,0)),"")</f>
        <v/>
      </c>
      <c r="AA238" s="145"/>
      <c r="AB238" s="54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7" t="str">
        <f t="shared" si="37"/>
        <v/>
      </c>
      <c r="AE238" s="203"/>
      <c r="AF238" s="203"/>
      <c r="AG238" s="520" t="str">
        <f t="shared" si="40"/>
        <v/>
      </c>
      <c r="AH238" s="544" t="str">
        <f t="shared" si="41"/>
        <v/>
      </c>
      <c r="AI238" s="525" t="str">
        <f>IF(AH238="Check Data ⚠","Check Data ⚠",IFERROR(VLOOKUP(AH238,'G-4 Temporal multipliers'!$A$4:$C$36,3,FALSE),""))</f>
        <v/>
      </c>
      <c r="AJ238" s="537" t="str">
        <f>IF(S238="","",VLOOKUP(S238,'G-3 Multipliers'!$A$2:$E$129,4,FALSE))</f>
        <v/>
      </c>
      <c r="AK238" s="520" t="str">
        <f t="shared" si="42"/>
        <v/>
      </c>
      <c r="AL238" s="520" t="str">
        <f t="shared" si="43"/>
        <v/>
      </c>
      <c r="AM238" s="524" t="str">
        <f>IFERROR(IF(F238="","",IF(AH238="Check Data ⚠","Check Data ⚠",VLOOKUP(AL238, 'G-3 Multipliers'!$P$2:$Q$6,2,FALSE))),"")</f>
        <v/>
      </c>
      <c r="AN238" s="197"/>
      <c r="AO238" s="540" t="str">
        <f>IF(AN238="","",IF(VLOOKUP(AN238,'G-3 Multipliers'!$S$3:$T$9,2,FALSE)=0,"Spatial Data Missing ⚠",VLOOKUP(AN238,'G-3 Multipliers'!$S$3:$T$9,2,FALSE)))</f>
        <v/>
      </c>
      <c r="AP238" s="513" t="str">
        <f t="shared" si="44"/>
        <v/>
      </c>
      <c r="AQ238" s="231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7" t="str">
        <f>'D-1 Off Site Habitat Baseline'!AL238</f>
        <v/>
      </c>
      <c r="F239" s="520" t="str">
        <f>IF(E239="","",IF(ISNA(VLOOKUP($E239,'D-1 Off Site Habitat Baseline'!$D$1:$O$258,4,FALSE)),"",(VLOOKUP($E239,'D-1 Off Site Habitat Baseline'!$D$1:$O$258,4,FALSE))))</f>
        <v/>
      </c>
      <c r="G239" s="520" t="str">
        <f>IF(E239="","",IF(ISNA(VLOOKUP($E239,'D-1 Off Site Habitat Baseline'!$D$1:$O$258,5,FALSE)),"",(VLOOKUP($E239,'D-1 Off Site Habitat Baseline'!$D$1:$O$258,5,FALSE))))</f>
        <v/>
      </c>
      <c r="H239" s="520" t="str">
        <f>IF(E239="","",IF(ISNA(VLOOKUP($E239,'D-1 Off Site Habitat Baseline'!$D$1:$O$258,6,FALSE)),"",(VLOOKUP($E239,'D-1 Off Site Habitat Baseline'!$D$1:$O$258,6,FALSE))))</f>
        <v/>
      </c>
      <c r="I239" s="520" t="str">
        <f>IF(E239="","",IF(ISNA(VLOOKUP($E239,'D-1 Off Site Habitat Baseline'!$D$1:$O$258,7,FALSE)),"",(VLOOKUP($E239,'D-1 Off Site Habitat Baseline'!$D$1:$O$258,7,FALSE))))</f>
        <v/>
      </c>
      <c r="J239" s="520" t="str">
        <f>IF(E239="","",IF(ISNA(VLOOKUP($E239,'D-1 Off Site Habitat Baseline'!$D$1:$O$258,8,FALSE)),"",(VLOOKUP($E239,'D-1 Off Site Habitat Baseline'!$D$1:$O$258,8,FALSE))))</f>
        <v/>
      </c>
      <c r="K239" s="520" t="str">
        <f>IF(E239="","",IF(ISNA(VLOOKUP($E239,'D-1 Off Site Habitat Baseline'!$D$1:$O$258,9,FALSE)),"",(VLOOKUP($E239,'D-1 Off Site Habitat Baseline'!$D$1:$O$258,9,FALSE))))</f>
        <v/>
      </c>
      <c r="L239" s="520" t="str">
        <f>IF(E239="","",IF(ISNA(VLOOKUP($E239,'D-1 Off Site Habitat Baseline'!$D$1:$O$258,11,FALSE)),"",(VLOOKUP($E239,'D-1 Off Site Habitat Baseline'!$D$1:$O$258,11,FALSE))))</f>
        <v/>
      </c>
      <c r="M239" s="520" t="str">
        <f>IF(E239="","",IF(ISNA(VLOOKUP($E239,'D-1 Off Site Habitat Baseline'!$D$1:$O$258,12,FALSE)),"",(VLOOKUP($E239,'D-1 Off Site Habitat Baseline'!$D$1:$O$258,12,FALSE))))</f>
        <v/>
      </c>
      <c r="N239" s="520" t="str">
        <f>IF(E239="","",IF(ISNA(VLOOKUP($E239,'D-1 Off Site Habitat Baseline'!$D$1:$X$258,14,FALSE)),"",(VLOOKUP($E239,'D-1 Off Site Habitat Baseline'!$D$1:$X$258,14,FALSE))))</f>
        <v/>
      </c>
      <c r="O239" s="524" t="str">
        <f>IF(E239="","",IF(ISNA(VLOOKUP($E239,'D-1 Off Site Habitat Baseline'!$D$1:$X$258,13,FALSE)),"",(VLOOKUP($E239,'D-1 Off Site Habitat Baseline'!$D$1:$X$258,13,FALSE))))</f>
        <v/>
      </c>
      <c r="P239" s="232" t="str">
        <f>IFERROR(INDEX('G-1 All Habitats'!$AG$3:$AG$15,MATCH(Q239,'G-1 All Habitats'!$AF$3:$AF$15,0)),"")</f>
        <v/>
      </c>
      <c r="Q239" s="228" t="str">
        <f t="shared" si="45"/>
        <v/>
      </c>
      <c r="R239" s="229" t="str">
        <f t="shared" si="46"/>
        <v/>
      </c>
      <c r="S239" s="233" t="str">
        <f>IFERROR(INDEX('G-1 All Habitats'!$B$3:$B$129,MATCH(R239,'G-1 All Habitats'!$A$3:$A$129,0)),"")</f>
        <v/>
      </c>
      <c r="T239" s="507" t="str">
        <f t="shared" si="38"/>
        <v/>
      </c>
      <c r="U239" s="524" t="str">
        <f t="shared" si="39"/>
        <v/>
      </c>
      <c r="V239" s="523" t="str">
        <f t="shared" si="36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203"/>
      <c r="Z239" s="524" t="str">
        <f>IFERROR(INDEX('G-8 Condition Look up'!$A$3:$H$130,MATCH(S239,'G-8 Condition Look up'!$A$3:$A$130,0),MATCH(Y239,'G-8 Condition Look up'!$A$3:$H$3,0)),"")</f>
        <v/>
      </c>
      <c r="AA239" s="145"/>
      <c r="AB239" s="54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7" t="str">
        <f t="shared" si="37"/>
        <v/>
      </c>
      <c r="AE239" s="203"/>
      <c r="AF239" s="203"/>
      <c r="AG239" s="520" t="str">
        <f t="shared" si="40"/>
        <v/>
      </c>
      <c r="AH239" s="544" t="str">
        <f t="shared" si="41"/>
        <v/>
      </c>
      <c r="AI239" s="525" t="str">
        <f>IF(AH239="Check Data ⚠","Check Data ⚠",IFERROR(VLOOKUP(AH239,'G-4 Temporal multipliers'!$A$4:$C$36,3,FALSE),""))</f>
        <v/>
      </c>
      <c r="AJ239" s="537" t="str">
        <f>IF(S239="","",VLOOKUP(S239,'G-3 Multipliers'!$A$2:$E$129,4,FALSE))</f>
        <v/>
      </c>
      <c r="AK239" s="520" t="str">
        <f t="shared" si="42"/>
        <v/>
      </c>
      <c r="AL239" s="520" t="str">
        <f t="shared" si="43"/>
        <v/>
      </c>
      <c r="AM239" s="524" t="str">
        <f>IFERROR(IF(F239="","",IF(AH239="Check Data ⚠","Check Data ⚠",VLOOKUP(AL239, 'G-3 Multipliers'!$P$2:$Q$6,2,FALSE))),"")</f>
        <v/>
      </c>
      <c r="AN239" s="197"/>
      <c r="AO239" s="540" t="str">
        <f>IF(AN239="","",IF(VLOOKUP(AN239,'G-3 Multipliers'!$S$3:$T$9,2,FALSE)=0,"Spatial Data Missing ⚠",VLOOKUP(AN239,'G-3 Multipliers'!$S$3:$T$9,2,FALSE)))</f>
        <v/>
      </c>
      <c r="AP239" s="513" t="str">
        <f t="shared" si="44"/>
        <v/>
      </c>
      <c r="AQ239" s="231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7" t="str">
        <f>'D-1 Off Site Habitat Baseline'!AL239</f>
        <v/>
      </c>
      <c r="F240" s="520" t="str">
        <f>IF(E240="","",IF(ISNA(VLOOKUP($E240,'D-1 Off Site Habitat Baseline'!$D$1:$O$258,4,FALSE)),"",(VLOOKUP($E240,'D-1 Off Site Habitat Baseline'!$D$1:$O$258,4,FALSE))))</f>
        <v/>
      </c>
      <c r="G240" s="520" t="str">
        <f>IF(E240="","",IF(ISNA(VLOOKUP($E240,'D-1 Off Site Habitat Baseline'!$D$1:$O$258,5,FALSE)),"",(VLOOKUP($E240,'D-1 Off Site Habitat Baseline'!$D$1:$O$258,5,FALSE))))</f>
        <v/>
      </c>
      <c r="H240" s="520" t="str">
        <f>IF(E240="","",IF(ISNA(VLOOKUP($E240,'D-1 Off Site Habitat Baseline'!$D$1:$O$258,6,FALSE)),"",(VLOOKUP($E240,'D-1 Off Site Habitat Baseline'!$D$1:$O$258,6,FALSE))))</f>
        <v/>
      </c>
      <c r="I240" s="520" t="str">
        <f>IF(E240="","",IF(ISNA(VLOOKUP($E240,'D-1 Off Site Habitat Baseline'!$D$1:$O$258,7,FALSE)),"",(VLOOKUP($E240,'D-1 Off Site Habitat Baseline'!$D$1:$O$258,7,FALSE))))</f>
        <v/>
      </c>
      <c r="J240" s="520" t="str">
        <f>IF(E240="","",IF(ISNA(VLOOKUP($E240,'D-1 Off Site Habitat Baseline'!$D$1:$O$258,8,FALSE)),"",(VLOOKUP($E240,'D-1 Off Site Habitat Baseline'!$D$1:$O$258,8,FALSE))))</f>
        <v/>
      </c>
      <c r="K240" s="520" t="str">
        <f>IF(E240="","",IF(ISNA(VLOOKUP($E240,'D-1 Off Site Habitat Baseline'!$D$1:$O$258,9,FALSE)),"",(VLOOKUP($E240,'D-1 Off Site Habitat Baseline'!$D$1:$O$258,9,FALSE))))</f>
        <v/>
      </c>
      <c r="L240" s="520" t="str">
        <f>IF(E240="","",IF(ISNA(VLOOKUP($E240,'D-1 Off Site Habitat Baseline'!$D$1:$O$258,11,FALSE)),"",(VLOOKUP($E240,'D-1 Off Site Habitat Baseline'!$D$1:$O$258,11,FALSE))))</f>
        <v/>
      </c>
      <c r="M240" s="520" t="str">
        <f>IF(E240="","",IF(ISNA(VLOOKUP($E240,'D-1 Off Site Habitat Baseline'!$D$1:$O$258,12,FALSE)),"",(VLOOKUP($E240,'D-1 Off Site Habitat Baseline'!$D$1:$O$258,12,FALSE))))</f>
        <v/>
      </c>
      <c r="N240" s="520" t="str">
        <f>IF(E240="","",IF(ISNA(VLOOKUP($E240,'D-1 Off Site Habitat Baseline'!$D$1:$X$258,14,FALSE)),"",(VLOOKUP($E240,'D-1 Off Site Habitat Baseline'!$D$1:$X$258,14,FALSE))))</f>
        <v/>
      </c>
      <c r="O240" s="524" t="str">
        <f>IF(E240="","",IF(ISNA(VLOOKUP($E240,'D-1 Off Site Habitat Baseline'!$D$1:$X$258,13,FALSE)),"",(VLOOKUP($E240,'D-1 Off Site Habitat Baseline'!$D$1:$X$258,13,FALSE))))</f>
        <v/>
      </c>
      <c r="P240" s="232" t="str">
        <f>IFERROR(INDEX('G-1 All Habitats'!$AG$3:$AG$15,MATCH(Q240,'G-1 All Habitats'!$AF$3:$AF$15,0)),"")</f>
        <v/>
      </c>
      <c r="Q240" s="228" t="str">
        <f t="shared" si="45"/>
        <v/>
      </c>
      <c r="R240" s="229" t="str">
        <f t="shared" si="46"/>
        <v/>
      </c>
      <c r="S240" s="233" t="str">
        <f>IFERROR(INDEX('G-1 All Habitats'!$B$3:$B$129,MATCH(R240,'G-1 All Habitats'!$A$3:$A$129,0)),"")</f>
        <v/>
      </c>
      <c r="T240" s="507" t="str">
        <f t="shared" si="38"/>
        <v/>
      </c>
      <c r="U240" s="524" t="str">
        <f t="shared" si="39"/>
        <v/>
      </c>
      <c r="V240" s="523" t="str">
        <f t="shared" si="36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203"/>
      <c r="Z240" s="524" t="str">
        <f>IFERROR(INDEX('G-8 Condition Look up'!$A$3:$H$130,MATCH(S240,'G-8 Condition Look up'!$A$3:$A$130,0),MATCH(Y240,'G-8 Condition Look up'!$A$3:$H$3,0)),"")</f>
        <v/>
      </c>
      <c r="AA240" s="145"/>
      <c r="AB240" s="54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7" t="str">
        <f t="shared" si="37"/>
        <v/>
      </c>
      <c r="AE240" s="203"/>
      <c r="AF240" s="203"/>
      <c r="AG240" s="520" t="str">
        <f t="shared" si="40"/>
        <v/>
      </c>
      <c r="AH240" s="544" t="str">
        <f t="shared" si="41"/>
        <v/>
      </c>
      <c r="AI240" s="525" t="str">
        <f>IF(AH240="Check Data ⚠","Check Data ⚠",IFERROR(VLOOKUP(AH240,'G-4 Temporal multipliers'!$A$4:$C$36,3,FALSE),""))</f>
        <v/>
      </c>
      <c r="AJ240" s="537" t="str">
        <f>IF(S240="","",VLOOKUP(S240,'G-3 Multipliers'!$A$2:$E$129,4,FALSE))</f>
        <v/>
      </c>
      <c r="AK240" s="520" t="str">
        <f t="shared" si="42"/>
        <v/>
      </c>
      <c r="AL240" s="520" t="str">
        <f t="shared" si="43"/>
        <v/>
      </c>
      <c r="AM240" s="524" t="str">
        <f>IFERROR(IF(F240="","",IF(AH240="Check Data ⚠","Check Data ⚠",VLOOKUP(AL240, 'G-3 Multipliers'!$P$2:$Q$6,2,FALSE))),"")</f>
        <v/>
      </c>
      <c r="AN240" s="197"/>
      <c r="AO240" s="540" t="str">
        <f>IF(AN240="","",IF(VLOOKUP(AN240,'G-3 Multipliers'!$S$3:$T$9,2,FALSE)=0,"Spatial Data Missing ⚠",VLOOKUP(AN240,'G-3 Multipliers'!$S$3:$T$9,2,FALSE)))</f>
        <v/>
      </c>
      <c r="AP240" s="513" t="str">
        <f t="shared" si="44"/>
        <v/>
      </c>
      <c r="AQ240" s="231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7" t="str">
        <f>'D-1 Off Site Habitat Baseline'!AL240</f>
        <v/>
      </c>
      <c r="F241" s="520" t="str">
        <f>IF(E241="","",IF(ISNA(VLOOKUP($E241,'D-1 Off Site Habitat Baseline'!$D$1:$O$258,4,FALSE)),"",(VLOOKUP($E241,'D-1 Off Site Habitat Baseline'!$D$1:$O$258,4,FALSE))))</f>
        <v/>
      </c>
      <c r="G241" s="520" t="str">
        <f>IF(E241="","",IF(ISNA(VLOOKUP($E241,'D-1 Off Site Habitat Baseline'!$D$1:$O$258,5,FALSE)),"",(VLOOKUP($E241,'D-1 Off Site Habitat Baseline'!$D$1:$O$258,5,FALSE))))</f>
        <v/>
      </c>
      <c r="H241" s="520" t="str">
        <f>IF(E241="","",IF(ISNA(VLOOKUP($E241,'D-1 Off Site Habitat Baseline'!$D$1:$O$258,6,FALSE)),"",(VLOOKUP($E241,'D-1 Off Site Habitat Baseline'!$D$1:$O$258,6,FALSE))))</f>
        <v/>
      </c>
      <c r="I241" s="520" t="str">
        <f>IF(E241="","",IF(ISNA(VLOOKUP($E241,'D-1 Off Site Habitat Baseline'!$D$1:$O$258,7,FALSE)),"",(VLOOKUP($E241,'D-1 Off Site Habitat Baseline'!$D$1:$O$258,7,FALSE))))</f>
        <v/>
      </c>
      <c r="J241" s="520" t="str">
        <f>IF(E241="","",IF(ISNA(VLOOKUP($E241,'D-1 Off Site Habitat Baseline'!$D$1:$O$258,8,FALSE)),"",(VLOOKUP($E241,'D-1 Off Site Habitat Baseline'!$D$1:$O$258,8,FALSE))))</f>
        <v/>
      </c>
      <c r="K241" s="520" t="str">
        <f>IF(E241="","",IF(ISNA(VLOOKUP($E241,'D-1 Off Site Habitat Baseline'!$D$1:$O$258,9,FALSE)),"",(VLOOKUP($E241,'D-1 Off Site Habitat Baseline'!$D$1:$O$258,9,FALSE))))</f>
        <v/>
      </c>
      <c r="L241" s="520" t="str">
        <f>IF(E241="","",IF(ISNA(VLOOKUP($E241,'D-1 Off Site Habitat Baseline'!$D$1:$O$258,11,FALSE)),"",(VLOOKUP($E241,'D-1 Off Site Habitat Baseline'!$D$1:$O$258,11,FALSE))))</f>
        <v/>
      </c>
      <c r="M241" s="520" t="str">
        <f>IF(E241="","",IF(ISNA(VLOOKUP($E241,'D-1 Off Site Habitat Baseline'!$D$1:$O$258,12,FALSE)),"",(VLOOKUP($E241,'D-1 Off Site Habitat Baseline'!$D$1:$O$258,12,FALSE))))</f>
        <v/>
      </c>
      <c r="N241" s="520" t="str">
        <f>IF(E241="","",IF(ISNA(VLOOKUP($E241,'D-1 Off Site Habitat Baseline'!$D$1:$X$258,14,FALSE)),"",(VLOOKUP($E241,'D-1 Off Site Habitat Baseline'!$D$1:$X$258,14,FALSE))))</f>
        <v/>
      </c>
      <c r="O241" s="524" t="str">
        <f>IF(E241="","",IF(ISNA(VLOOKUP($E241,'D-1 Off Site Habitat Baseline'!$D$1:$X$258,13,FALSE)),"",(VLOOKUP($E241,'D-1 Off Site Habitat Baseline'!$D$1:$X$258,13,FALSE))))</f>
        <v/>
      </c>
      <c r="P241" s="232" t="str">
        <f>IFERROR(INDEX('G-1 All Habitats'!$AG$3:$AG$15,MATCH(Q241,'G-1 All Habitats'!$AF$3:$AF$15,0)),"")</f>
        <v/>
      </c>
      <c r="Q241" s="228" t="str">
        <f t="shared" si="45"/>
        <v/>
      </c>
      <c r="R241" s="229" t="str">
        <f t="shared" si="46"/>
        <v/>
      </c>
      <c r="S241" s="233" t="str">
        <f>IFERROR(INDEX('G-1 All Habitats'!$B$3:$B$129,MATCH(R241,'G-1 All Habitats'!$A$3:$A$129,0)),"")</f>
        <v/>
      </c>
      <c r="T241" s="507" t="str">
        <f t="shared" si="38"/>
        <v/>
      </c>
      <c r="U241" s="524" t="str">
        <f t="shared" si="39"/>
        <v/>
      </c>
      <c r="V241" s="523" t="str">
        <f t="shared" si="36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203"/>
      <c r="Z241" s="524" t="str">
        <f>IFERROR(INDEX('G-8 Condition Look up'!$A$3:$H$130,MATCH(S241,'G-8 Condition Look up'!$A$3:$A$130,0),MATCH(Y241,'G-8 Condition Look up'!$A$3:$H$3,0)),"")</f>
        <v/>
      </c>
      <c r="AA241" s="145"/>
      <c r="AB241" s="54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7" t="str">
        <f t="shared" si="37"/>
        <v/>
      </c>
      <c r="AE241" s="203"/>
      <c r="AF241" s="203"/>
      <c r="AG241" s="520" t="str">
        <f t="shared" si="40"/>
        <v/>
      </c>
      <c r="AH241" s="544" t="str">
        <f t="shared" si="41"/>
        <v/>
      </c>
      <c r="AI241" s="525" t="str">
        <f>IF(AH241="Check Data ⚠","Check Data ⚠",IFERROR(VLOOKUP(AH241,'G-4 Temporal multipliers'!$A$4:$C$36,3,FALSE),""))</f>
        <v/>
      </c>
      <c r="AJ241" s="537" t="str">
        <f>IF(S241="","",VLOOKUP(S241,'G-3 Multipliers'!$A$2:$E$129,4,FALSE))</f>
        <v/>
      </c>
      <c r="AK241" s="520" t="str">
        <f t="shared" si="42"/>
        <v/>
      </c>
      <c r="AL241" s="520" t="str">
        <f t="shared" si="43"/>
        <v/>
      </c>
      <c r="AM241" s="524" t="str">
        <f>IFERROR(IF(F241="","",IF(AH241="Check Data ⚠","Check Data ⚠",VLOOKUP(AL241, 'G-3 Multipliers'!$P$2:$Q$6,2,FALSE))),"")</f>
        <v/>
      </c>
      <c r="AN241" s="197"/>
      <c r="AO241" s="540" t="str">
        <f>IF(AN241="","",IF(VLOOKUP(AN241,'G-3 Multipliers'!$S$3:$T$9,2,FALSE)=0,"Spatial Data Missing ⚠",VLOOKUP(AN241,'G-3 Multipliers'!$S$3:$T$9,2,FALSE)))</f>
        <v/>
      </c>
      <c r="AP241" s="513" t="str">
        <f t="shared" si="44"/>
        <v/>
      </c>
      <c r="AQ241" s="231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7" t="str">
        <f>'D-1 Off Site Habitat Baseline'!AL241</f>
        <v/>
      </c>
      <c r="F242" s="520" t="str">
        <f>IF(E242="","",IF(ISNA(VLOOKUP($E242,'D-1 Off Site Habitat Baseline'!$D$1:$O$258,4,FALSE)),"",(VLOOKUP($E242,'D-1 Off Site Habitat Baseline'!$D$1:$O$258,4,FALSE))))</f>
        <v/>
      </c>
      <c r="G242" s="520" t="str">
        <f>IF(E242="","",IF(ISNA(VLOOKUP($E242,'D-1 Off Site Habitat Baseline'!$D$1:$O$258,5,FALSE)),"",(VLOOKUP($E242,'D-1 Off Site Habitat Baseline'!$D$1:$O$258,5,FALSE))))</f>
        <v/>
      </c>
      <c r="H242" s="520" t="str">
        <f>IF(E242="","",IF(ISNA(VLOOKUP($E242,'D-1 Off Site Habitat Baseline'!$D$1:$O$258,6,FALSE)),"",(VLOOKUP($E242,'D-1 Off Site Habitat Baseline'!$D$1:$O$258,6,FALSE))))</f>
        <v/>
      </c>
      <c r="I242" s="520" t="str">
        <f>IF(E242="","",IF(ISNA(VLOOKUP($E242,'D-1 Off Site Habitat Baseline'!$D$1:$O$258,7,FALSE)),"",(VLOOKUP($E242,'D-1 Off Site Habitat Baseline'!$D$1:$O$258,7,FALSE))))</f>
        <v/>
      </c>
      <c r="J242" s="520" t="str">
        <f>IF(E242="","",IF(ISNA(VLOOKUP($E242,'D-1 Off Site Habitat Baseline'!$D$1:$O$258,8,FALSE)),"",(VLOOKUP($E242,'D-1 Off Site Habitat Baseline'!$D$1:$O$258,8,FALSE))))</f>
        <v/>
      </c>
      <c r="K242" s="520" t="str">
        <f>IF(E242="","",IF(ISNA(VLOOKUP($E242,'D-1 Off Site Habitat Baseline'!$D$1:$O$258,9,FALSE)),"",(VLOOKUP($E242,'D-1 Off Site Habitat Baseline'!$D$1:$O$258,9,FALSE))))</f>
        <v/>
      </c>
      <c r="L242" s="520" t="str">
        <f>IF(E242="","",IF(ISNA(VLOOKUP($E242,'D-1 Off Site Habitat Baseline'!$D$1:$O$258,11,FALSE)),"",(VLOOKUP($E242,'D-1 Off Site Habitat Baseline'!$D$1:$O$258,11,FALSE))))</f>
        <v/>
      </c>
      <c r="M242" s="520" t="str">
        <f>IF(E242="","",IF(ISNA(VLOOKUP($E242,'D-1 Off Site Habitat Baseline'!$D$1:$O$258,12,FALSE)),"",(VLOOKUP($E242,'D-1 Off Site Habitat Baseline'!$D$1:$O$258,12,FALSE))))</f>
        <v/>
      </c>
      <c r="N242" s="520" t="str">
        <f>IF(E242="","",IF(ISNA(VLOOKUP($E242,'D-1 Off Site Habitat Baseline'!$D$1:$X$258,14,FALSE)),"",(VLOOKUP($E242,'D-1 Off Site Habitat Baseline'!$D$1:$X$258,14,FALSE))))</f>
        <v/>
      </c>
      <c r="O242" s="524" t="str">
        <f>IF(E242="","",IF(ISNA(VLOOKUP($E242,'D-1 Off Site Habitat Baseline'!$D$1:$X$258,13,FALSE)),"",(VLOOKUP($E242,'D-1 Off Site Habitat Baseline'!$D$1:$X$258,13,FALSE))))</f>
        <v/>
      </c>
      <c r="P242" s="232" t="str">
        <f>IFERROR(INDEX('G-1 All Habitats'!$AG$3:$AG$15,MATCH(Q242,'G-1 All Habitats'!$AF$3:$AF$15,0)),"")</f>
        <v/>
      </c>
      <c r="Q242" s="228" t="str">
        <f t="shared" si="45"/>
        <v/>
      </c>
      <c r="R242" s="229" t="str">
        <f t="shared" si="46"/>
        <v/>
      </c>
      <c r="S242" s="233" t="str">
        <f>IFERROR(INDEX('G-1 All Habitats'!$B$3:$B$129,MATCH(R242,'G-1 All Habitats'!$A$3:$A$129,0)),"")</f>
        <v/>
      </c>
      <c r="T242" s="507" t="str">
        <f t="shared" si="38"/>
        <v/>
      </c>
      <c r="U242" s="524" t="str">
        <f t="shared" si="39"/>
        <v/>
      </c>
      <c r="V242" s="523" t="str">
        <f t="shared" si="36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203"/>
      <c r="Z242" s="524" t="str">
        <f>IFERROR(INDEX('G-8 Condition Look up'!$A$3:$H$130,MATCH(S242,'G-8 Condition Look up'!$A$3:$A$130,0),MATCH(Y242,'G-8 Condition Look up'!$A$3:$H$3,0)),"")</f>
        <v/>
      </c>
      <c r="AA242" s="145"/>
      <c r="AB242" s="54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7" t="str">
        <f t="shared" si="37"/>
        <v/>
      </c>
      <c r="AE242" s="203"/>
      <c r="AF242" s="203"/>
      <c r="AG242" s="520" t="str">
        <f t="shared" si="40"/>
        <v/>
      </c>
      <c r="AH242" s="544" t="str">
        <f t="shared" si="41"/>
        <v/>
      </c>
      <c r="AI242" s="525" t="str">
        <f>IF(AH242="Check Data ⚠","Check Data ⚠",IFERROR(VLOOKUP(AH242,'G-4 Temporal multipliers'!$A$4:$C$36,3,FALSE),""))</f>
        <v/>
      </c>
      <c r="AJ242" s="537" t="str">
        <f>IF(S242="","",VLOOKUP(S242,'G-3 Multipliers'!$A$2:$E$129,4,FALSE))</f>
        <v/>
      </c>
      <c r="AK242" s="520" t="str">
        <f t="shared" si="42"/>
        <v/>
      </c>
      <c r="AL242" s="520" t="str">
        <f t="shared" si="43"/>
        <v/>
      </c>
      <c r="AM242" s="524" t="str">
        <f>IFERROR(IF(F242="","",IF(AH242="Check Data ⚠","Check Data ⚠",VLOOKUP(AL242, 'G-3 Multipliers'!$P$2:$Q$6,2,FALSE))),"")</f>
        <v/>
      </c>
      <c r="AN242" s="197"/>
      <c r="AO242" s="540" t="str">
        <f>IF(AN242="","",IF(VLOOKUP(AN242,'G-3 Multipliers'!$S$3:$T$9,2,FALSE)=0,"Spatial Data Missing ⚠",VLOOKUP(AN242,'G-3 Multipliers'!$S$3:$T$9,2,FALSE)))</f>
        <v/>
      </c>
      <c r="AP242" s="513" t="str">
        <f t="shared" si="44"/>
        <v/>
      </c>
      <c r="AQ242" s="231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7" t="str">
        <f>'D-1 Off Site Habitat Baseline'!AL242</f>
        <v/>
      </c>
      <c r="F243" s="520" t="str">
        <f>IF(E243="","",IF(ISNA(VLOOKUP($E243,'D-1 Off Site Habitat Baseline'!$D$1:$O$258,4,FALSE)),"",(VLOOKUP($E243,'D-1 Off Site Habitat Baseline'!$D$1:$O$258,4,FALSE))))</f>
        <v/>
      </c>
      <c r="G243" s="520" t="str">
        <f>IF(E243="","",IF(ISNA(VLOOKUP($E243,'D-1 Off Site Habitat Baseline'!$D$1:$O$258,5,FALSE)),"",(VLOOKUP($E243,'D-1 Off Site Habitat Baseline'!$D$1:$O$258,5,FALSE))))</f>
        <v/>
      </c>
      <c r="H243" s="520" t="str">
        <f>IF(E243="","",IF(ISNA(VLOOKUP($E243,'D-1 Off Site Habitat Baseline'!$D$1:$O$258,6,FALSE)),"",(VLOOKUP($E243,'D-1 Off Site Habitat Baseline'!$D$1:$O$258,6,FALSE))))</f>
        <v/>
      </c>
      <c r="I243" s="520" t="str">
        <f>IF(E243="","",IF(ISNA(VLOOKUP($E243,'D-1 Off Site Habitat Baseline'!$D$1:$O$258,7,FALSE)),"",(VLOOKUP($E243,'D-1 Off Site Habitat Baseline'!$D$1:$O$258,7,FALSE))))</f>
        <v/>
      </c>
      <c r="J243" s="520" t="str">
        <f>IF(E243="","",IF(ISNA(VLOOKUP($E243,'D-1 Off Site Habitat Baseline'!$D$1:$O$258,8,FALSE)),"",(VLOOKUP($E243,'D-1 Off Site Habitat Baseline'!$D$1:$O$258,8,FALSE))))</f>
        <v/>
      </c>
      <c r="K243" s="520" t="str">
        <f>IF(E243="","",IF(ISNA(VLOOKUP($E243,'D-1 Off Site Habitat Baseline'!$D$1:$O$258,9,FALSE)),"",(VLOOKUP($E243,'D-1 Off Site Habitat Baseline'!$D$1:$O$258,9,FALSE))))</f>
        <v/>
      </c>
      <c r="L243" s="520" t="str">
        <f>IF(E243="","",IF(ISNA(VLOOKUP($E243,'D-1 Off Site Habitat Baseline'!$D$1:$O$258,11,FALSE)),"",(VLOOKUP($E243,'D-1 Off Site Habitat Baseline'!$D$1:$O$258,11,FALSE))))</f>
        <v/>
      </c>
      <c r="M243" s="520" t="str">
        <f>IF(E243="","",IF(ISNA(VLOOKUP($E243,'D-1 Off Site Habitat Baseline'!$D$1:$O$258,12,FALSE)),"",(VLOOKUP($E243,'D-1 Off Site Habitat Baseline'!$D$1:$O$258,12,FALSE))))</f>
        <v/>
      </c>
      <c r="N243" s="520" t="str">
        <f>IF(E243="","",IF(ISNA(VLOOKUP($E243,'D-1 Off Site Habitat Baseline'!$D$1:$X$258,14,FALSE)),"",(VLOOKUP($E243,'D-1 Off Site Habitat Baseline'!$D$1:$X$258,14,FALSE))))</f>
        <v/>
      </c>
      <c r="O243" s="524" t="str">
        <f>IF(E243="","",IF(ISNA(VLOOKUP($E243,'D-1 Off Site Habitat Baseline'!$D$1:$X$258,13,FALSE)),"",(VLOOKUP($E243,'D-1 Off Site Habitat Baseline'!$D$1:$X$258,13,FALSE))))</f>
        <v/>
      </c>
      <c r="P243" s="232" t="str">
        <f>IFERROR(INDEX('G-1 All Habitats'!$AG$3:$AG$15,MATCH(Q243,'G-1 All Habitats'!$AF$3:$AF$15,0)),"")</f>
        <v/>
      </c>
      <c r="Q243" s="228" t="str">
        <f t="shared" si="45"/>
        <v/>
      </c>
      <c r="R243" s="229" t="str">
        <f t="shared" si="46"/>
        <v/>
      </c>
      <c r="S243" s="233" t="str">
        <f>IFERROR(INDEX('G-1 All Habitats'!$B$3:$B$129,MATCH(R243,'G-1 All Habitats'!$A$3:$A$129,0)),"")</f>
        <v/>
      </c>
      <c r="T243" s="507" t="str">
        <f t="shared" si="38"/>
        <v/>
      </c>
      <c r="U243" s="524" t="str">
        <f t="shared" si="39"/>
        <v/>
      </c>
      <c r="V243" s="523" t="str">
        <f t="shared" si="36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203"/>
      <c r="Z243" s="524" t="str">
        <f>IFERROR(INDEX('G-8 Condition Look up'!$A$3:$H$130,MATCH(S243,'G-8 Condition Look up'!$A$3:$A$130,0),MATCH(Y243,'G-8 Condition Look up'!$A$3:$H$3,0)),"")</f>
        <v/>
      </c>
      <c r="AA243" s="145"/>
      <c r="AB243" s="54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7" t="str">
        <f t="shared" si="37"/>
        <v/>
      </c>
      <c r="AE243" s="203"/>
      <c r="AF243" s="203"/>
      <c r="AG243" s="520" t="str">
        <f t="shared" si="40"/>
        <v/>
      </c>
      <c r="AH243" s="544" t="str">
        <f t="shared" si="41"/>
        <v/>
      </c>
      <c r="AI243" s="525" t="str">
        <f>IF(AH243="Check Data ⚠","Check Data ⚠",IFERROR(VLOOKUP(AH243,'G-4 Temporal multipliers'!$A$4:$C$36,3,FALSE),""))</f>
        <v/>
      </c>
      <c r="AJ243" s="537" t="str">
        <f>IF(S243="","",VLOOKUP(S243,'G-3 Multipliers'!$A$2:$E$129,4,FALSE))</f>
        <v/>
      </c>
      <c r="AK243" s="520" t="str">
        <f t="shared" si="42"/>
        <v/>
      </c>
      <c r="AL243" s="520" t="str">
        <f t="shared" si="43"/>
        <v/>
      </c>
      <c r="AM243" s="524" t="str">
        <f>IFERROR(IF(F243="","",IF(AH243="Check Data ⚠","Check Data ⚠",VLOOKUP(AL243, 'G-3 Multipliers'!$P$2:$Q$6,2,FALSE))),"")</f>
        <v/>
      </c>
      <c r="AN243" s="197"/>
      <c r="AO243" s="540" t="str">
        <f>IF(AN243="","",IF(VLOOKUP(AN243,'G-3 Multipliers'!$S$3:$T$9,2,FALSE)=0,"Spatial Data Missing ⚠",VLOOKUP(AN243,'G-3 Multipliers'!$S$3:$T$9,2,FALSE)))</f>
        <v/>
      </c>
      <c r="AP243" s="513" t="str">
        <f t="shared" si="44"/>
        <v/>
      </c>
      <c r="AQ243" s="231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7" t="str">
        <f>'D-1 Off Site Habitat Baseline'!AL243</f>
        <v/>
      </c>
      <c r="F244" s="520" t="str">
        <f>IF(E244="","",IF(ISNA(VLOOKUP($E244,'D-1 Off Site Habitat Baseline'!$D$1:$O$258,4,FALSE)),"",(VLOOKUP($E244,'D-1 Off Site Habitat Baseline'!$D$1:$O$258,4,FALSE))))</f>
        <v/>
      </c>
      <c r="G244" s="520" t="str">
        <f>IF(E244="","",IF(ISNA(VLOOKUP($E244,'D-1 Off Site Habitat Baseline'!$D$1:$O$258,5,FALSE)),"",(VLOOKUP($E244,'D-1 Off Site Habitat Baseline'!$D$1:$O$258,5,FALSE))))</f>
        <v/>
      </c>
      <c r="H244" s="520" t="str">
        <f>IF(E244="","",IF(ISNA(VLOOKUP($E244,'D-1 Off Site Habitat Baseline'!$D$1:$O$258,6,FALSE)),"",(VLOOKUP($E244,'D-1 Off Site Habitat Baseline'!$D$1:$O$258,6,FALSE))))</f>
        <v/>
      </c>
      <c r="I244" s="520" t="str">
        <f>IF(E244="","",IF(ISNA(VLOOKUP($E244,'D-1 Off Site Habitat Baseline'!$D$1:$O$258,7,FALSE)),"",(VLOOKUP($E244,'D-1 Off Site Habitat Baseline'!$D$1:$O$258,7,FALSE))))</f>
        <v/>
      </c>
      <c r="J244" s="520" t="str">
        <f>IF(E244="","",IF(ISNA(VLOOKUP($E244,'D-1 Off Site Habitat Baseline'!$D$1:$O$258,8,FALSE)),"",(VLOOKUP($E244,'D-1 Off Site Habitat Baseline'!$D$1:$O$258,8,FALSE))))</f>
        <v/>
      </c>
      <c r="K244" s="520" t="str">
        <f>IF(E244="","",IF(ISNA(VLOOKUP($E244,'D-1 Off Site Habitat Baseline'!$D$1:$O$258,9,FALSE)),"",(VLOOKUP($E244,'D-1 Off Site Habitat Baseline'!$D$1:$O$258,9,FALSE))))</f>
        <v/>
      </c>
      <c r="L244" s="520" t="str">
        <f>IF(E244="","",IF(ISNA(VLOOKUP($E244,'D-1 Off Site Habitat Baseline'!$D$1:$O$258,11,FALSE)),"",(VLOOKUP($E244,'D-1 Off Site Habitat Baseline'!$D$1:$O$258,11,FALSE))))</f>
        <v/>
      </c>
      <c r="M244" s="520" t="str">
        <f>IF(E244="","",IF(ISNA(VLOOKUP($E244,'D-1 Off Site Habitat Baseline'!$D$1:$O$258,12,FALSE)),"",(VLOOKUP($E244,'D-1 Off Site Habitat Baseline'!$D$1:$O$258,12,FALSE))))</f>
        <v/>
      </c>
      <c r="N244" s="520" t="str">
        <f>IF(E244="","",IF(ISNA(VLOOKUP($E244,'D-1 Off Site Habitat Baseline'!$D$1:$X$258,14,FALSE)),"",(VLOOKUP($E244,'D-1 Off Site Habitat Baseline'!$D$1:$X$258,14,FALSE))))</f>
        <v/>
      </c>
      <c r="O244" s="524" t="str">
        <f>IF(E244="","",IF(ISNA(VLOOKUP($E244,'D-1 Off Site Habitat Baseline'!$D$1:$X$258,13,FALSE)),"",(VLOOKUP($E244,'D-1 Off Site Habitat Baseline'!$D$1:$X$258,13,FALSE))))</f>
        <v/>
      </c>
      <c r="P244" s="232" t="str">
        <f>IFERROR(INDEX('G-1 All Habitats'!$AG$3:$AG$15,MATCH(Q244,'G-1 All Habitats'!$AF$3:$AF$15,0)),"")</f>
        <v/>
      </c>
      <c r="Q244" s="228" t="str">
        <f t="shared" si="45"/>
        <v/>
      </c>
      <c r="R244" s="229" t="str">
        <f t="shared" si="46"/>
        <v/>
      </c>
      <c r="S244" s="233" t="str">
        <f>IFERROR(INDEX('G-1 All Habitats'!$B$3:$B$129,MATCH(R244,'G-1 All Habitats'!$A$3:$A$129,0)),"")</f>
        <v/>
      </c>
      <c r="T244" s="507" t="str">
        <f t="shared" si="38"/>
        <v/>
      </c>
      <c r="U244" s="524" t="str">
        <f t="shared" si="39"/>
        <v/>
      </c>
      <c r="V244" s="523" t="str">
        <f t="shared" si="36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203"/>
      <c r="Z244" s="524" t="str">
        <f>IFERROR(INDEX('G-8 Condition Look up'!$A$3:$H$130,MATCH(S244,'G-8 Condition Look up'!$A$3:$A$130,0),MATCH(Y244,'G-8 Condition Look up'!$A$3:$H$3,0)),"")</f>
        <v/>
      </c>
      <c r="AA244" s="145"/>
      <c r="AB244" s="54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7" t="str">
        <f t="shared" si="37"/>
        <v/>
      </c>
      <c r="AE244" s="203"/>
      <c r="AF244" s="203"/>
      <c r="AG244" s="520" t="str">
        <f t="shared" si="40"/>
        <v/>
      </c>
      <c r="AH244" s="544" t="str">
        <f t="shared" si="41"/>
        <v/>
      </c>
      <c r="AI244" s="525" t="str">
        <f>IF(AH244="Check Data ⚠","Check Data ⚠",IFERROR(VLOOKUP(AH244,'G-4 Temporal multipliers'!$A$4:$C$36,3,FALSE),""))</f>
        <v/>
      </c>
      <c r="AJ244" s="537" t="str">
        <f>IF(S244="","",VLOOKUP(S244,'G-3 Multipliers'!$A$2:$E$129,4,FALSE))</f>
        <v/>
      </c>
      <c r="AK244" s="520" t="str">
        <f t="shared" si="42"/>
        <v/>
      </c>
      <c r="AL244" s="520" t="str">
        <f t="shared" si="43"/>
        <v/>
      </c>
      <c r="AM244" s="524" t="str">
        <f>IFERROR(IF(F244="","",IF(AH244="Check Data ⚠","Check Data ⚠",VLOOKUP(AL244, 'G-3 Multipliers'!$P$2:$Q$6,2,FALSE))),"")</f>
        <v/>
      </c>
      <c r="AN244" s="197"/>
      <c r="AO244" s="540" t="str">
        <f>IF(AN244="","",IF(VLOOKUP(AN244,'G-3 Multipliers'!$S$3:$T$9,2,FALSE)=0,"Spatial Data Missing ⚠",VLOOKUP(AN244,'G-3 Multipliers'!$S$3:$T$9,2,FALSE)))</f>
        <v/>
      </c>
      <c r="AP244" s="513" t="str">
        <f t="shared" si="44"/>
        <v/>
      </c>
      <c r="AQ244" s="231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7" t="str">
        <f>'D-1 Off Site Habitat Baseline'!AL244</f>
        <v/>
      </c>
      <c r="F245" s="520" t="str">
        <f>IF(E245="","",IF(ISNA(VLOOKUP($E245,'D-1 Off Site Habitat Baseline'!$D$1:$O$258,4,FALSE)),"",(VLOOKUP($E245,'D-1 Off Site Habitat Baseline'!$D$1:$O$258,4,FALSE))))</f>
        <v/>
      </c>
      <c r="G245" s="520" t="str">
        <f>IF(E245="","",IF(ISNA(VLOOKUP($E245,'D-1 Off Site Habitat Baseline'!$D$1:$O$258,5,FALSE)),"",(VLOOKUP($E245,'D-1 Off Site Habitat Baseline'!$D$1:$O$258,5,FALSE))))</f>
        <v/>
      </c>
      <c r="H245" s="520" t="str">
        <f>IF(E245="","",IF(ISNA(VLOOKUP($E245,'D-1 Off Site Habitat Baseline'!$D$1:$O$258,6,FALSE)),"",(VLOOKUP($E245,'D-1 Off Site Habitat Baseline'!$D$1:$O$258,6,FALSE))))</f>
        <v/>
      </c>
      <c r="I245" s="520" t="str">
        <f>IF(E245="","",IF(ISNA(VLOOKUP($E245,'D-1 Off Site Habitat Baseline'!$D$1:$O$258,7,FALSE)),"",(VLOOKUP($E245,'D-1 Off Site Habitat Baseline'!$D$1:$O$258,7,FALSE))))</f>
        <v/>
      </c>
      <c r="J245" s="520" t="str">
        <f>IF(E245="","",IF(ISNA(VLOOKUP($E245,'D-1 Off Site Habitat Baseline'!$D$1:$O$258,8,FALSE)),"",(VLOOKUP($E245,'D-1 Off Site Habitat Baseline'!$D$1:$O$258,8,FALSE))))</f>
        <v/>
      </c>
      <c r="K245" s="520" t="str">
        <f>IF(E245="","",IF(ISNA(VLOOKUP($E245,'D-1 Off Site Habitat Baseline'!$D$1:$O$258,9,FALSE)),"",(VLOOKUP($E245,'D-1 Off Site Habitat Baseline'!$D$1:$O$258,9,FALSE))))</f>
        <v/>
      </c>
      <c r="L245" s="520" t="str">
        <f>IF(E245="","",IF(ISNA(VLOOKUP($E245,'D-1 Off Site Habitat Baseline'!$D$1:$O$258,11,FALSE)),"",(VLOOKUP($E245,'D-1 Off Site Habitat Baseline'!$D$1:$O$258,11,FALSE))))</f>
        <v/>
      </c>
      <c r="M245" s="520" t="str">
        <f>IF(E245="","",IF(ISNA(VLOOKUP($E245,'D-1 Off Site Habitat Baseline'!$D$1:$O$258,12,FALSE)),"",(VLOOKUP($E245,'D-1 Off Site Habitat Baseline'!$D$1:$O$258,12,FALSE))))</f>
        <v/>
      </c>
      <c r="N245" s="520" t="str">
        <f>IF(E245="","",IF(ISNA(VLOOKUP($E245,'D-1 Off Site Habitat Baseline'!$D$1:$X$258,14,FALSE)),"",(VLOOKUP($E245,'D-1 Off Site Habitat Baseline'!$D$1:$X$258,14,FALSE))))</f>
        <v/>
      </c>
      <c r="O245" s="524" t="str">
        <f>IF(E245="","",IF(ISNA(VLOOKUP($E245,'D-1 Off Site Habitat Baseline'!$D$1:$X$258,13,FALSE)),"",(VLOOKUP($E245,'D-1 Off Site Habitat Baseline'!$D$1:$X$258,13,FALSE))))</f>
        <v/>
      </c>
      <c r="P245" s="232" t="str">
        <f>IFERROR(INDEX('G-1 All Habitats'!$AG$3:$AG$15,MATCH(Q245,'G-1 All Habitats'!$AF$3:$AF$15,0)),"")</f>
        <v/>
      </c>
      <c r="Q245" s="228" t="str">
        <f t="shared" si="45"/>
        <v/>
      </c>
      <c r="R245" s="229" t="str">
        <f t="shared" si="46"/>
        <v/>
      </c>
      <c r="S245" s="233" t="str">
        <f>IFERROR(INDEX('G-1 All Habitats'!$B$3:$B$129,MATCH(R245,'G-1 All Habitats'!$A$3:$A$129,0)),"")</f>
        <v/>
      </c>
      <c r="T245" s="507" t="str">
        <f t="shared" si="38"/>
        <v/>
      </c>
      <c r="U245" s="524" t="str">
        <f t="shared" si="39"/>
        <v/>
      </c>
      <c r="V245" s="523" t="str">
        <f t="shared" si="36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203"/>
      <c r="Z245" s="524" t="str">
        <f>IFERROR(INDEX('G-8 Condition Look up'!$A$3:$H$130,MATCH(S245,'G-8 Condition Look up'!$A$3:$A$130,0),MATCH(Y245,'G-8 Condition Look up'!$A$3:$H$3,0)),"")</f>
        <v/>
      </c>
      <c r="AA245" s="145"/>
      <c r="AB245" s="54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7" t="str">
        <f t="shared" si="37"/>
        <v/>
      </c>
      <c r="AE245" s="203"/>
      <c r="AF245" s="203"/>
      <c r="AG245" s="520" t="str">
        <f t="shared" si="40"/>
        <v/>
      </c>
      <c r="AH245" s="544" t="str">
        <f t="shared" si="41"/>
        <v/>
      </c>
      <c r="AI245" s="525" t="str">
        <f>IF(AH245="Check Data ⚠","Check Data ⚠",IFERROR(VLOOKUP(AH245,'G-4 Temporal multipliers'!$A$4:$C$36,3,FALSE),""))</f>
        <v/>
      </c>
      <c r="AJ245" s="537" t="str">
        <f>IF(S245="","",VLOOKUP(S245,'G-3 Multipliers'!$A$2:$E$129,4,FALSE))</f>
        <v/>
      </c>
      <c r="AK245" s="520" t="str">
        <f t="shared" si="42"/>
        <v/>
      </c>
      <c r="AL245" s="520" t="str">
        <f t="shared" si="43"/>
        <v/>
      </c>
      <c r="AM245" s="524" t="str">
        <f>IFERROR(IF(F245="","",IF(AH245="Check Data ⚠","Check Data ⚠",VLOOKUP(AL245, 'G-3 Multipliers'!$P$2:$Q$6,2,FALSE))),"")</f>
        <v/>
      </c>
      <c r="AN245" s="197"/>
      <c r="AO245" s="540" t="str">
        <f>IF(AN245="","",IF(VLOOKUP(AN245,'G-3 Multipliers'!$S$3:$T$9,2,FALSE)=0,"Spatial Data Missing ⚠",VLOOKUP(AN245,'G-3 Multipliers'!$S$3:$T$9,2,FALSE)))</f>
        <v/>
      </c>
      <c r="AP245" s="513" t="str">
        <f t="shared" si="44"/>
        <v/>
      </c>
      <c r="AQ245" s="231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7" t="str">
        <f>'D-1 Off Site Habitat Baseline'!AL245</f>
        <v/>
      </c>
      <c r="F246" s="520" t="str">
        <f>IF(E246="","",IF(ISNA(VLOOKUP($E246,'D-1 Off Site Habitat Baseline'!$D$1:$O$258,4,FALSE)),"",(VLOOKUP($E246,'D-1 Off Site Habitat Baseline'!$D$1:$O$258,4,FALSE))))</f>
        <v/>
      </c>
      <c r="G246" s="520" t="str">
        <f>IF(E246="","",IF(ISNA(VLOOKUP($E246,'D-1 Off Site Habitat Baseline'!$D$1:$O$258,5,FALSE)),"",(VLOOKUP($E246,'D-1 Off Site Habitat Baseline'!$D$1:$O$258,5,FALSE))))</f>
        <v/>
      </c>
      <c r="H246" s="520" t="str">
        <f>IF(E246="","",IF(ISNA(VLOOKUP($E246,'D-1 Off Site Habitat Baseline'!$D$1:$O$258,6,FALSE)),"",(VLOOKUP($E246,'D-1 Off Site Habitat Baseline'!$D$1:$O$258,6,FALSE))))</f>
        <v/>
      </c>
      <c r="I246" s="520" t="str">
        <f>IF(E246="","",IF(ISNA(VLOOKUP($E246,'D-1 Off Site Habitat Baseline'!$D$1:$O$258,7,FALSE)),"",(VLOOKUP($E246,'D-1 Off Site Habitat Baseline'!$D$1:$O$258,7,FALSE))))</f>
        <v/>
      </c>
      <c r="J246" s="520" t="str">
        <f>IF(E246="","",IF(ISNA(VLOOKUP($E246,'D-1 Off Site Habitat Baseline'!$D$1:$O$258,8,FALSE)),"",(VLOOKUP($E246,'D-1 Off Site Habitat Baseline'!$D$1:$O$258,8,FALSE))))</f>
        <v/>
      </c>
      <c r="K246" s="520" t="str">
        <f>IF(E246="","",IF(ISNA(VLOOKUP($E246,'D-1 Off Site Habitat Baseline'!$D$1:$O$258,9,FALSE)),"",(VLOOKUP($E246,'D-1 Off Site Habitat Baseline'!$D$1:$O$258,9,FALSE))))</f>
        <v/>
      </c>
      <c r="L246" s="520" t="str">
        <f>IF(E246="","",IF(ISNA(VLOOKUP($E246,'D-1 Off Site Habitat Baseline'!$D$1:$O$258,11,FALSE)),"",(VLOOKUP($E246,'D-1 Off Site Habitat Baseline'!$D$1:$O$258,11,FALSE))))</f>
        <v/>
      </c>
      <c r="M246" s="520" t="str">
        <f>IF(E246="","",IF(ISNA(VLOOKUP($E246,'D-1 Off Site Habitat Baseline'!$D$1:$O$258,12,FALSE)),"",(VLOOKUP($E246,'D-1 Off Site Habitat Baseline'!$D$1:$O$258,12,FALSE))))</f>
        <v/>
      </c>
      <c r="N246" s="520" t="str">
        <f>IF(E246="","",IF(ISNA(VLOOKUP($E246,'D-1 Off Site Habitat Baseline'!$D$1:$X$258,14,FALSE)),"",(VLOOKUP($E246,'D-1 Off Site Habitat Baseline'!$D$1:$X$258,14,FALSE))))</f>
        <v/>
      </c>
      <c r="O246" s="524" t="str">
        <f>IF(E246="","",IF(ISNA(VLOOKUP($E246,'D-1 Off Site Habitat Baseline'!$D$1:$X$258,13,FALSE)),"",(VLOOKUP($E246,'D-1 Off Site Habitat Baseline'!$D$1:$X$258,13,FALSE))))</f>
        <v/>
      </c>
      <c r="P246" s="232" t="str">
        <f>IFERROR(INDEX('G-1 All Habitats'!$AG$3:$AG$15,MATCH(Q246,'G-1 All Habitats'!$AF$3:$AF$15,0)),"")</f>
        <v/>
      </c>
      <c r="Q246" s="228" t="str">
        <f t="shared" si="45"/>
        <v/>
      </c>
      <c r="R246" s="229" t="str">
        <f t="shared" si="46"/>
        <v/>
      </c>
      <c r="S246" s="233" t="str">
        <f>IFERROR(INDEX('G-1 All Habitats'!$B$3:$B$129,MATCH(R246,'G-1 All Habitats'!$A$3:$A$129,0)),"")</f>
        <v/>
      </c>
      <c r="T246" s="507" t="str">
        <f t="shared" si="38"/>
        <v/>
      </c>
      <c r="U246" s="524" t="str">
        <f t="shared" si="39"/>
        <v/>
      </c>
      <c r="V246" s="523" t="str">
        <f t="shared" si="36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203"/>
      <c r="Z246" s="524" t="str">
        <f>IFERROR(INDEX('G-8 Condition Look up'!$A$3:$H$130,MATCH(S246,'G-8 Condition Look up'!$A$3:$A$130,0),MATCH(Y246,'G-8 Condition Look up'!$A$3:$H$3,0)),"")</f>
        <v/>
      </c>
      <c r="AA246" s="145"/>
      <c r="AB246" s="54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7" t="str">
        <f t="shared" si="37"/>
        <v/>
      </c>
      <c r="AE246" s="203"/>
      <c r="AF246" s="203"/>
      <c r="AG246" s="520" t="str">
        <f t="shared" si="40"/>
        <v/>
      </c>
      <c r="AH246" s="544" t="str">
        <f t="shared" si="41"/>
        <v/>
      </c>
      <c r="AI246" s="525" t="str">
        <f>IF(AH246="Check Data ⚠","Check Data ⚠",IFERROR(VLOOKUP(AH246,'G-4 Temporal multipliers'!$A$4:$C$36,3,FALSE),""))</f>
        <v/>
      </c>
      <c r="AJ246" s="537" t="str">
        <f>IF(S246="","",VLOOKUP(S246,'G-3 Multipliers'!$A$2:$E$129,4,FALSE))</f>
        <v/>
      </c>
      <c r="AK246" s="520" t="str">
        <f t="shared" si="42"/>
        <v/>
      </c>
      <c r="AL246" s="520" t="str">
        <f t="shared" si="43"/>
        <v/>
      </c>
      <c r="AM246" s="524" t="str">
        <f>IFERROR(IF(F246="","",IF(AH246="Check Data ⚠","Check Data ⚠",VLOOKUP(AL246, 'G-3 Multipliers'!$P$2:$Q$6,2,FALSE))),"")</f>
        <v/>
      </c>
      <c r="AN246" s="197"/>
      <c r="AO246" s="540" t="str">
        <f>IF(AN246="","",IF(VLOOKUP(AN246,'G-3 Multipliers'!$S$3:$T$9,2,FALSE)=0,"Spatial Data Missing ⚠",VLOOKUP(AN246,'G-3 Multipliers'!$S$3:$T$9,2,FALSE)))</f>
        <v/>
      </c>
      <c r="AP246" s="513" t="str">
        <f t="shared" si="44"/>
        <v/>
      </c>
      <c r="AQ246" s="231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7" t="str">
        <f>'D-1 Off Site Habitat Baseline'!AL246</f>
        <v/>
      </c>
      <c r="F247" s="520" t="str">
        <f>IF(E247="","",IF(ISNA(VLOOKUP($E247,'D-1 Off Site Habitat Baseline'!$D$1:$O$258,4,FALSE)),"",(VLOOKUP($E247,'D-1 Off Site Habitat Baseline'!$D$1:$O$258,4,FALSE))))</f>
        <v/>
      </c>
      <c r="G247" s="520" t="str">
        <f>IF(E247="","",IF(ISNA(VLOOKUP($E247,'D-1 Off Site Habitat Baseline'!$D$1:$O$258,5,FALSE)),"",(VLOOKUP($E247,'D-1 Off Site Habitat Baseline'!$D$1:$O$258,5,FALSE))))</f>
        <v/>
      </c>
      <c r="H247" s="520" t="str">
        <f>IF(E247="","",IF(ISNA(VLOOKUP($E247,'D-1 Off Site Habitat Baseline'!$D$1:$O$258,6,FALSE)),"",(VLOOKUP($E247,'D-1 Off Site Habitat Baseline'!$D$1:$O$258,6,FALSE))))</f>
        <v/>
      </c>
      <c r="I247" s="520" t="str">
        <f>IF(E247="","",IF(ISNA(VLOOKUP($E247,'D-1 Off Site Habitat Baseline'!$D$1:$O$258,7,FALSE)),"",(VLOOKUP($E247,'D-1 Off Site Habitat Baseline'!$D$1:$O$258,7,FALSE))))</f>
        <v/>
      </c>
      <c r="J247" s="520" t="str">
        <f>IF(E247="","",IF(ISNA(VLOOKUP($E247,'D-1 Off Site Habitat Baseline'!$D$1:$O$258,8,FALSE)),"",(VLOOKUP($E247,'D-1 Off Site Habitat Baseline'!$D$1:$O$258,8,FALSE))))</f>
        <v/>
      </c>
      <c r="K247" s="520" t="str">
        <f>IF(E247="","",IF(ISNA(VLOOKUP($E247,'D-1 Off Site Habitat Baseline'!$D$1:$O$258,9,FALSE)),"",(VLOOKUP($E247,'D-1 Off Site Habitat Baseline'!$D$1:$O$258,9,FALSE))))</f>
        <v/>
      </c>
      <c r="L247" s="520" t="str">
        <f>IF(E247="","",IF(ISNA(VLOOKUP($E247,'D-1 Off Site Habitat Baseline'!$D$1:$O$258,11,FALSE)),"",(VLOOKUP($E247,'D-1 Off Site Habitat Baseline'!$D$1:$O$258,11,FALSE))))</f>
        <v/>
      </c>
      <c r="M247" s="520" t="str">
        <f>IF(E247="","",IF(ISNA(VLOOKUP($E247,'D-1 Off Site Habitat Baseline'!$D$1:$O$258,12,FALSE)),"",(VLOOKUP($E247,'D-1 Off Site Habitat Baseline'!$D$1:$O$258,12,FALSE))))</f>
        <v/>
      </c>
      <c r="N247" s="520" t="str">
        <f>IF(E247="","",IF(ISNA(VLOOKUP($E247,'D-1 Off Site Habitat Baseline'!$D$1:$X$258,14,FALSE)),"",(VLOOKUP($E247,'D-1 Off Site Habitat Baseline'!$D$1:$X$258,14,FALSE))))</f>
        <v/>
      </c>
      <c r="O247" s="524" t="str">
        <f>IF(E247="","",IF(ISNA(VLOOKUP($E247,'D-1 Off Site Habitat Baseline'!$D$1:$X$258,13,FALSE)),"",(VLOOKUP($E247,'D-1 Off Site Habitat Baseline'!$D$1:$X$258,13,FALSE))))</f>
        <v/>
      </c>
      <c r="P247" s="232" t="str">
        <f>IFERROR(INDEX('G-1 All Habitats'!$AG$3:$AG$15,MATCH(Q247,'G-1 All Habitats'!$AF$3:$AF$15,0)),"")</f>
        <v/>
      </c>
      <c r="Q247" s="228" t="str">
        <f t="shared" si="45"/>
        <v/>
      </c>
      <c r="R247" s="229" t="str">
        <f t="shared" si="46"/>
        <v/>
      </c>
      <c r="S247" s="233" t="str">
        <f>IFERROR(INDEX('G-1 All Habitats'!$B$3:$B$129,MATCH(R247,'G-1 All Habitats'!$A$3:$A$129,0)),"")</f>
        <v/>
      </c>
      <c r="T247" s="507" t="str">
        <f t="shared" si="38"/>
        <v/>
      </c>
      <c r="U247" s="524" t="str">
        <f t="shared" si="39"/>
        <v/>
      </c>
      <c r="V247" s="523" t="str">
        <f t="shared" si="36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203"/>
      <c r="Z247" s="524" t="str">
        <f>IFERROR(INDEX('G-8 Condition Look up'!$A$3:$H$130,MATCH(S247,'G-8 Condition Look up'!$A$3:$A$130,0),MATCH(Y247,'G-8 Condition Look up'!$A$3:$H$3,0)),"")</f>
        <v/>
      </c>
      <c r="AA247" s="145"/>
      <c r="AB247" s="54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7" t="str">
        <f t="shared" si="37"/>
        <v/>
      </c>
      <c r="AE247" s="203"/>
      <c r="AF247" s="203"/>
      <c r="AG247" s="520" t="str">
        <f t="shared" si="40"/>
        <v/>
      </c>
      <c r="AH247" s="544" t="str">
        <f t="shared" si="41"/>
        <v/>
      </c>
      <c r="AI247" s="525" t="str">
        <f>IF(AH247="Check Data ⚠","Check Data ⚠",IFERROR(VLOOKUP(AH247,'G-4 Temporal multipliers'!$A$4:$C$36,3,FALSE),""))</f>
        <v/>
      </c>
      <c r="AJ247" s="537" t="str">
        <f>IF(S247="","",VLOOKUP(S247,'G-3 Multipliers'!$A$2:$E$129,4,FALSE))</f>
        <v/>
      </c>
      <c r="AK247" s="520" t="str">
        <f t="shared" si="42"/>
        <v/>
      </c>
      <c r="AL247" s="520" t="str">
        <f t="shared" si="43"/>
        <v/>
      </c>
      <c r="AM247" s="524" t="str">
        <f>IFERROR(IF(F247="","",IF(AH247="Check Data ⚠","Check Data ⚠",VLOOKUP(AL247, 'G-3 Multipliers'!$P$2:$Q$6,2,FALSE))),"")</f>
        <v/>
      </c>
      <c r="AN247" s="197"/>
      <c r="AO247" s="540" t="str">
        <f>IF(AN247="","",IF(VLOOKUP(AN247,'G-3 Multipliers'!$S$3:$T$9,2,FALSE)=0,"Spatial Data Missing ⚠",VLOOKUP(AN247,'G-3 Multipliers'!$S$3:$T$9,2,FALSE)))</f>
        <v/>
      </c>
      <c r="AP247" s="513" t="str">
        <f t="shared" si="44"/>
        <v/>
      </c>
      <c r="AQ247" s="231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7" t="str">
        <f>'D-1 Off Site Habitat Baseline'!AL247</f>
        <v/>
      </c>
      <c r="F248" s="520" t="str">
        <f>IF(E248="","",IF(ISNA(VLOOKUP($E248,'D-1 Off Site Habitat Baseline'!$D$1:$O$258,4,FALSE)),"",(VLOOKUP($E248,'D-1 Off Site Habitat Baseline'!$D$1:$O$258,4,FALSE))))</f>
        <v/>
      </c>
      <c r="G248" s="520" t="str">
        <f>IF(E248="","",IF(ISNA(VLOOKUP($E248,'D-1 Off Site Habitat Baseline'!$D$1:$O$258,5,FALSE)),"",(VLOOKUP($E248,'D-1 Off Site Habitat Baseline'!$D$1:$O$258,5,FALSE))))</f>
        <v/>
      </c>
      <c r="H248" s="520" t="str">
        <f>IF(E248="","",IF(ISNA(VLOOKUP($E248,'D-1 Off Site Habitat Baseline'!$D$1:$O$258,6,FALSE)),"",(VLOOKUP($E248,'D-1 Off Site Habitat Baseline'!$D$1:$O$258,6,FALSE))))</f>
        <v/>
      </c>
      <c r="I248" s="520" t="str">
        <f>IF(E248="","",IF(ISNA(VLOOKUP($E248,'D-1 Off Site Habitat Baseline'!$D$1:$O$258,7,FALSE)),"",(VLOOKUP($E248,'D-1 Off Site Habitat Baseline'!$D$1:$O$258,7,FALSE))))</f>
        <v/>
      </c>
      <c r="J248" s="520" t="str">
        <f>IF(E248="","",IF(ISNA(VLOOKUP($E248,'D-1 Off Site Habitat Baseline'!$D$1:$O$258,8,FALSE)),"",(VLOOKUP($E248,'D-1 Off Site Habitat Baseline'!$D$1:$O$258,8,FALSE))))</f>
        <v/>
      </c>
      <c r="K248" s="520" t="str">
        <f>IF(E248="","",IF(ISNA(VLOOKUP($E248,'D-1 Off Site Habitat Baseline'!$D$1:$O$258,9,FALSE)),"",(VLOOKUP($E248,'D-1 Off Site Habitat Baseline'!$D$1:$O$258,9,FALSE))))</f>
        <v/>
      </c>
      <c r="L248" s="520" t="str">
        <f>IF(E248="","",IF(ISNA(VLOOKUP($E248,'D-1 Off Site Habitat Baseline'!$D$1:$O$258,11,FALSE)),"",(VLOOKUP($E248,'D-1 Off Site Habitat Baseline'!$D$1:$O$258,11,FALSE))))</f>
        <v/>
      </c>
      <c r="M248" s="520" t="str">
        <f>IF(E248="","",IF(ISNA(VLOOKUP($E248,'D-1 Off Site Habitat Baseline'!$D$1:$O$258,12,FALSE)),"",(VLOOKUP($E248,'D-1 Off Site Habitat Baseline'!$D$1:$O$258,12,FALSE))))</f>
        <v/>
      </c>
      <c r="N248" s="520" t="str">
        <f>IF(E248="","",IF(ISNA(VLOOKUP($E248,'D-1 Off Site Habitat Baseline'!$D$1:$X$258,14,FALSE)),"",(VLOOKUP($E248,'D-1 Off Site Habitat Baseline'!$D$1:$X$258,14,FALSE))))</f>
        <v/>
      </c>
      <c r="O248" s="524" t="str">
        <f>IF(E248="","",IF(ISNA(VLOOKUP($E248,'D-1 Off Site Habitat Baseline'!$D$1:$X$258,13,FALSE)),"",(VLOOKUP($E248,'D-1 Off Site Habitat Baseline'!$D$1:$X$258,13,FALSE))))</f>
        <v/>
      </c>
      <c r="P248" s="232" t="str">
        <f>IFERROR(INDEX('G-1 All Habitats'!$AG$3:$AG$15,MATCH(Q248,'G-1 All Habitats'!$AF$3:$AF$15,0)),"")</f>
        <v/>
      </c>
      <c r="Q248" s="228" t="str">
        <f t="shared" si="45"/>
        <v/>
      </c>
      <c r="R248" s="229" t="str">
        <f t="shared" si="46"/>
        <v/>
      </c>
      <c r="S248" s="233" t="str">
        <f>IFERROR(INDEX('G-1 All Habitats'!$B$3:$B$129,MATCH(R248,'G-1 All Habitats'!$A$3:$A$129,0)),"")</f>
        <v/>
      </c>
      <c r="T248" s="507" t="str">
        <f t="shared" si="38"/>
        <v/>
      </c>
      <c r="U248" s="524" t="str">
        <f t="shared" si="39"/>
        <v/>
      </c>
      <c r="V248" s="523" t="str">
        <f t="shared" si="36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203"/>
      <c r="Z248" s="524" t="str">
        <f>IFERROR(INDEX('G-8 Condition Look up'!$A$3:$H$130,MATCH(S248,'G-8 Condition Look up'!$A$3:$A$130,0),MATCH(Y248,'G-8 Condition Look up'!$A$3:$H$3,0)),"")</f>
        <v/>
      </c>
      <c r="AA248" s="145"/>
      <c r="AB248" s="54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7" t="str">
        <f t="shared" si="37"/>
        <v/>
      </c>
      <c r="AE248" s="203"/>
      <c r="AF248" s="203"/>
      <c r="AG248" s="520" t="str">
        <f t="shared" si="40"/>
        <v/>
      </c>
      <c r="AH248" s="544" t="str">
        <f t="shared" si="41"/>
        <v/>
      </c>
      <c r="AI248" s="525" t="str">
        <f>IF(AH248="Check Data ⚠","Check Data ⚠",IFERROR(VLOOKUP(AH248,'G-4 Temporal multipliers'!$A$4:$C$36,3,FALSE),""))</f>
        <v/>
      </c>
      <c r="AJ248" s="537" t="str">
        <f>IF(S248="","",VLOOKUP(S248,'G-3 Multipliers'!$A$2:$E$129,4,FALSE))</f>
        <v/>
      </c>
      <c r="AK248" s="520" t="str">
        <f t="shared" si="42"/>
        <v/>
      </c>
      <c r="AL248" s="520" t="str">
        <f t="shared" si="43"/>
        <v/>
      </c>
      <c r="AM248" s="524" t="str">
        <f>IFERROR(IF(F248="","",IF(AH248="Check Data ⚠","Check Data ⚠",VLOOKUP(AL248, 'G-3 Multipliers'!$P$2:$Q$6,2,FALSE))),"")</f>
        <v/>
      </c>
      <c r="AN248" s="197"/>
      <c r="AO248" s="540" t="str">
        <f>IF(AN248="","",IF(VLOOKUP(AN248,'G-3 Multipliers'!$S$3:$T$9,2,FALSE)=0,"Spatial Data Missing ⚠",VLOOKUP(AN248,'G-3 Multipliers'!$S$3:$T$9,2,FALSE)))</f>
        <v/>
      </c>
      <c r="AP248" s="513" t="str">
        <f t="shared" si="44"/>
        <v/>
      </c>
      <c r="AQ248" s="231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7" t="str">
        <f>'D-1 Off Site Habitat Baseline'!AL248</f>
        <v/>
      </c>
      <c r="F249" s="520" t="str">
        <f>IF(E249="","",IF(ISNA(VLOOKUP($E249,'D-1 Off Site Habitat Baseline'!$D$1:$O$258,4,FALSE)),"",(VLOOKUP($E249,'D-1 Off Site Habitat Baseline'!$D$1:$O$258,4,FALSE))))</f>
        <v/>
      </c>
      <c r="G249" s="520" t="str">
        <f>IF(E249="","",IF(ISNA(VLOOKUP($E249,'D-1 Off Site Habitat Baseline'!$D$1:$O$258,5,FALSE)),"",(VLOOKUP($E249,'D-1 Off Site Habitat Baseline'!$D$1:$O$258,5,FALSE))))</f>
        <v/>
      </c>
      <c r="H249" s="520" t="str">
        <f>IF(E249="","",IF(ISNA(VLOOKUP($E249,'D-1 Off Site Habitat Baseline'!$D$1:$O$258,6,FALSE)),"",(VLOOKUP($E249,'D-1 Off Site Habitat Baseline'!$D$1:$O$258,6,FALSE))))</f>
        <v/>
      </c>
      <c r="I249" s="520" t="str">
        <f>IF(E249="","",IF(ISNA(VLOOKUP($E249,'D-1 Off Site Habitat Baseline'!$D$1:$O$258,7,FALSE)),"",(VLOOKUP($E249,'D-1 Off Site Habitat Baseline'!$D$1:$O$258,7,FALSE))))</f>
        <v/>
      </c>
      <c r="J249" s="520" t="str">
        <f>IF(E249="","",IF(ISNA(VLOOKUP($E249,'D-1 Off Site Habitat Baseline'!$D$1:$O$258,8,FALSE)),"",(VLOOKUP($E249,'D-1 Off Site Habitat Baseline'!$D$1:$O$258,8,FALSE))))</f>
        <v/>
      </c>
      <c r="K249" s="520" t="str">
        <f>IF(E249="","",IF(ISNA(VLOOKUP($E249,'D-1 Off Site Habitat Baseline'!$D$1:$O$258,9,FALSE)),"",(VLOOKUP($E249,'D-1 Off Site Habitat Baseline'!$D$1:$O$258,9,FALSE))))</f>
        <v/>
      </c>
      <c r="L249" s="520" t="str">
        <f>IF(E249="","",IF(ISNA(VLOOKUP($E249,'D-1 Off Site Habitat Baseline'!$D$1:$O$258,11,FALSE)),"",(VLOOKUP($E249,'D-1 Off Site Habitat Baseline'!$D$1:$O$258,11,FALSE))))</f>
        <v/>
      </c>
      <c r="M249" s="520" t="str">
        <f>IF(E249="","",IF(ISNA(VLOOKUP($E249,'D-1 Off Site Habitat Baseline'!$D$1:$O$258,12,FALSE)),"",(VLOOKUP($E249,'D-1 Off Site Habitat Baseline'!$D$1:$O$258,12,FALSE))))</f>
        <v/>
      </c>
      <c r="N249" s="520" t="str">
        <f>IF(E249="","",IF(ISNA(VLOOKUP($E249,'D-1 Off Site Habitat Baseline'!$D$1:$X$258,14,FALSE)),"",(VLOOKUP($E249,'D-1 Off Site Habitat Baseline'!$D$1:$X$258,14,FALSE))))</f>
        <v/>
      </c>
      <c r="O249" s="524" t="str">
        <f>IF(E249="","",IF(ISNA(VLOOKUP($E249,'D-1 Off Site Habitat Baseline'!$D$1:$X$258,13,FALSE)),"",(VLOOKUP($E249,'D-1 Off Site Habitat Baseline'!$D$1:$X$258,13,FALSE))))</f>
        <v/>
      </c>
      <c r="P249" s="232" t="str">
        <f>IFERROR(INDEX('G-1 All Habitats'!$AG$3:$AG$15,MATCH(Q249,'G-1 All Habitats'!$AF$3:$AF$15,0)),"")</f>
        <v/>
      </c>
      <c r="Q249" s="228" t="str">
        <f t="shared" si="45"/>
        <v/>
      </c>
      <c r="R249" s="229" t="str">
        <f t="shared" si="46"/>
        <v/>
      </c>
      <c r="S249" s="233" t="str">
        <f>IFERROR(INDEX('G-1 All Habitats'!$B$3:$B$129,MATCH(R249,'G-1 All Habitats'!$A$3:$A$129,0)),"")</f>
        <v/>
      </c>
      <c r="T249" s="507" t="str">
        <f t="shared" si="38"/>
        <v/>
      </c>
      <c r="U249" s="524" t="str">
        <f t="shared" si="39"/>
        <v/>
      </c>
      <c r="V249" s="523" t="str">
        <f t="shared" si="36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203"/>
      <c r="Z249" s="524" t="str">
        <f>IFERROR(INDEX('G-8 Condition Look up'!$A$3:$H$130,MATCH(S249,'G-8 Condition Look up'!$A$3:$A$130,0),MATCH(Y249,'G-8 Condition Look up'!$A$3:$H$3,0)),"")</f>
        <v/>
      </c>
      <c r="AA249" s="145"/>
      <c r="AB249" s="54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7" t="str">
        <f t="shared" si="37"/>
        <v/>
      </c>
      <c r="AE249" s="203"/>
      <c r="AF249" s="203"/>
      <c r="AG249" s="520" t="str">
        <f t="shared" si="40"/>
        <v/>
      </c>
      <c r="AH249" s="544" t="str">
        <f t="shared" si="41"/>
        <v/>
      </c>
      <c r="AI249" s="525" t="str">
        <f>IF(AH249="Check Data ⚠","Check Data ⚠",IFERROR(VLOOKUP(AH249,'G-4 Temporal multipliers'!$A$4:$C$36,3,FALSE),""))</f>
        <v/>
      </c>
      <c r="AJ249" s="537" t="str">
        <f>IF(S249="","",VLOOKUP(S249,'G-3 Multipliers'!$A$2:$E$129,4,FALSE))</f>
        <v/>
      </c>
      <c r="AK249" s="520" t="str">
        <f t="shared" si="42"/>
        <v/>
      </c>
      <c r="AL249" s="520" t="str">
        <f t="shared" si="43"/>
        <v/>
      </c>
      <c r="AM249" s="524" t="str">
        <f>IFERROR(IF(F249="","",IF(AH249="Check Data ⚠","Check Data ⚠",VLOOKUP(AL249, 'G-3 Multipliers'!$P$2:$Q$6,2,FALSE))),"")</f>
        <v/>
      </c>
      <c r="AN249" s="197"/>
      <c r="AO249" s="540" t="str">
        <f>IF(AN249="","",IF(VLOOKUP(AN249,'G-3 Multipliers'!$S$3:$T$9,2,FALSE)=0,"Spatial Data Missing ⚠",VLOOKUP(AN249,'G-3 Multipliers'!$S$3:$T$9,2,FALSE)))</f>
        <v/>
      </c>
      <c r="AP249" s="513" t="str">
        <f t="shared" si="44"/>
        <v/>
      </c>
      <c r="AQ249" s="231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7" t="str">
        <f>'D-1 Off Site Habitat Baseline'!AL249</f>
        <v/>
      </c>
      <c r="F250" s="520" t="str">
        <f>IF(E250="","",IF(ISNA(VLOOKUP($E250,'D-1 Off Site Habitat Baseline'!$D$1:$O$258,4,FALSE)),"",(VLOOKUP($E250,'D-1 Off Site Habitat Baseline'!$D$1:$O$258,4,FALSE))))</f>
        <v/>
      </c>
      <c r="G250" s="520" t="str">
        <f>IF(E250="","",IF(ISNA(VLOOKUP($E250,'D-1 Off Site Habitat Baseline'!$D$1:$O$258,5,FALSE)),"",(VLOOKUP($E250,'D-1 Off Site Habitat Baseline'!$D$1:$O$258,5,FALSE))))</f>
        <v/>
      </c>
      <c r="H250" s="520" t="str">
        <f>IF(E250="","",IF(ISNA(VLOOKUP($E250,'D-1 Off Site Habitat Baseline'!$D$1:$O$258,6,FALSE)),"",(VLOOKUP($E250,'D-1 Off Site Habitat Baseline'!$D$1:$O$258,6,FALSE))))</f>
        <v/>
      </c>
      <c r="I250" s="520" t="str">
        <f>IF(E250="","",IF(ISNA(VLOOKUP($E250,'D-1 Off Site Habitat Baseline'!$D$1:$O$258,7,FALSE)),"",(VLOOKUP($E250,'D-1 Off Site Habitat Baseline'!$D$1:$O$258,7,FALSE))))</f>
        <v/>
      </c>
      <c r="J250" s="520" t="str">
        <f>IF(E250="","",IF(ISNA(VLOOKUP($E250,'D-1 Off Site Habitat Baseline'!$D$1:$O$258,8,FALSE)),"",(VLOOKUP($E250,'D-1 Off Site Habitat Baseline'!$D$1:$O$258,8,FALSE))))</f>
        <v/>
      </c>
      <c r="K250" s="520" t="str">
        <f>IF(E250="","",IF(ISNA(VLOOKUP($E250,'D-1 Off Site Habitat Baseline'!$D$1:$O$258,9,FALSE)),"",(VLOOKUP($E250,'D-1 Off Site Habitat Baseline'!$D$1:$O$258,9,FALSE))))</f>
        <v/>
      </c>
      <c r="L250" s="520" t="str">
        <f>IF(E250="","",IF(ISNA(VLOOKUP($E250,'D-1 Off Site Habitat Baseline'!$D$1:$O$258,11,FALSE)),"",(VLOOKUP($E250,'D-1 Off Site Habitat Baseline'!$D$1:$O$258,11,FALSE))))</f>
        <v/>
      </c>
      <c r="M250" s="520" t="str">
        <f>IF(E250="","",IF(ISNA(VLOOKUP($E250,'D-1 Off Site Habitat Baseline'!$D$1:$O$258,12,FALSE)),"",(VLOOKUP($E250,'D-1 Off Site Habitat Baseline'!$D$1:$O$258,12,FALSE))))</f>
        <v/>
      </c>
      <c r="N250" s="520" t="str">
        <f>IF(E250="","",IF(ISNA(VLOOKUP($E250,'D-1 Off Site Habitat Baseline'!$D$1:$X$258,14,FALSE)),"",(VLOOKUP($E250,'D-1 Off Site Habitat Baseline'!$D$1:$X$258,14,FALSE))))</f>
        <v/>
      </c>
      <c r="O250" s="524" t="str">
        <f>IF(E250="","",IF(ISNA(VLOOKUP($E250,'D-1 Off Site Habitat Baseline'!$D$1:$X$258,13,FALSE)),"",(VLOOKUP($E250,'D-1 Off Site Habitat Baseline'!$D$1:$X$258,13,FALSE))))</f>
        <v/>
      </c>
      <c r="P250" s="232" t="str">
        <f>IFERROR(INDEX('G-1 All Habitats'!$AG$3:$AG$15,MATCH(Q250,'G-1 All Habitats'!$AF$3:$AF$15,0)),"")</f>
        <v/>
      </c>
      <c r="Q250" s="228" t="str">
        <f t="shared" si="45"/>
        <v/>
      </c>
      <c r="R250" s="229" t="str">
        <f t="shared" si="46"/>
        <v/>
      </c>
      <c r="S250" s="233" t="str">
        <f>IFERROR(INDEX('G-1 All Habitats'!$B$3:$B$129,MATCH(R250,'G-1 All Habitats'!$A$3:$A$129,0)),"")</f>
        <v/>
      </c>
      <c r="T250" s="507" t="str">
        <f t="shared" si="38"/>
        <v/>
      </c>
      <c r="U250" s="524" t="str">
        <f t="shared" si="39"/>
        <v/>
      </c>
      <c r="V250" s="523" t="str">
        <f t="shared" si="36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203"/>
      <c r="Z250" s="524" t="str">
        <f>IFERROR(INDEX('G-8 Condition Look up'!$A$3:$H$130,MATCH(S250,'G-8 Condition Look up'!$A$3:$A$130,0),MATCH(Y250,'G-8 Condition Look up'!$A$3:$H$3,0)),"")</f>
        <v/>
      </c>
      <c r="AA250" s="145"/>
      <c r="AB250" s="54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7" t="str">
        <f t="shared" si="37"/>
        <v/>
      </c>
      <c r="AE250" s="203"/>
      <c r="AF250" s="203"/>
      <c r="AG250" s="520" t="str">
        <f t="shared" si="40"/>
        <v/>
      </c>
      <c r="AH250" s="544" t="str">
        <f t="shared" si="41"/>
        <v/>
      </c>
      <c r="AI250" s="525" t="str">
        <f>IF(AH250="Check Data ⚠","Check Data ⚠",IFERROR(VLOOKUP(AH250,'G-4 Temporal multipliers'!$A$4:$C$36,3,FALSE),""))</f>
        <v/>
      </c>
      <c r="AJ250" s="537" t="str">
        <f>IF(S250="","",VLOOKUP(S250,'G-3 Multipliers'!$A$2:$E$129,4,FALSE))</f>
        <v/>
      </c>
      <c r="AK250" s="520" t="str">
        <f t="shared" si="42"/>
        <v/>
      </c>
      <c r="AL250" s="520" t="str">
        <f t="shared" si="43"/>
        <v/>
      </c>
      <c r="AM250" s="524" t="str">
        <f>IFERROR(IF(F250="","",IF(AH250="Check Data ⚠","Check Data ⚠",VLOOKUP(AL250, 'G-3 Multipliers'!$P$2:$Q$6,2,FALSE))),"")</f>
        <v/>
      </c>
      <c r="AN250" s="197"/>
      <c r="AO250" s="540" t="str">
        <f>IF(AN250="","",IF(VLOOKUP(AN250,'G-3 Multipliers'!$S$3:$T$9,2,FALSE)=0,"Spatial Data Missing ⚠",VLOOKUP(AN250,'G-3 Multipliers'!$S$3:$T$9,2,FALSE)))</f>
        <v/>
      </c>
      <c r="AP250" s="513" t="str">
        <f t="shared" si="44"/>
        <v/>
      </c>
      <c r="AQ250" s="231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7" t="str">
        <f>'D-1 Off Site Habitat Baseline'!AL250</f>
        <v/>
      </c>
      <c r="F251" s="520" t="str">
        <f>IF(E251="","",IF(ISNA(VLOOKUP($E251,'D-1 Off Site Habitat Baseline'!$D$1:$O$258,4,FALSE)),"",(VLOOKUP($E251,'D-1 Off Site Habitat Baseline'!$D$1:$O$258,4,FALSE))))</f>
        <v/>
      </c>
      <c r="G251" s="520" t="str">
        <f>IF(E251="","",IF(ISNA(VLOOKUP($E251,'D-1 Off Site Habitat Baseline'!$D$1:$O$258,5,FALSE)),"",(VLOOKUP($E251,'D-1 Off Site Habitat Baseline'!$D$1:$O$258,5,FALSE))))</f>
        <v/>
      </c>
      <c r="H251" s="520" t="str">
        <f>IF(E251="","",IF(ISNA(VLOOKUP($E251,'D-1 Off Site Habitat Baseline'!$D$1:$O$258,6,FALSE)),"",(VLOOKUP($E251,'D-1 Off Site Habitat Baseline'!$D$1:$O$258,6,FALSE))))</f>
        <v/>
      </c>
      <c r="I251" s="520" t="str">
        <f>IF(E251="","",IF(ISNA(VLOOKUP($E251,'D-1 Off Site Habitat Baseline'!$D$1:$O$258,7,FALSE)),"",(VLOOKUP($E251,'D-1 Off Site Habitat Baseline'!$D$1:$O$258,7,FALSE))))</f>
        <v/>
      </c>
      <c r="J251" s="520" t="str">
        <f>IF(E251="","",IF(ISNA(VLOOKUP($E251,'D-1 Off Site Habitat Baseline'!$D$1:$O$258,8,FALSE)),"",(VLOOKUP($E251,'D-1 Off Site Habitat Baseline'!$D$1:$O$258,8,FALSE))))</f>
        <v/>
      </c>
      <c r="K251" s="520" t="str">
        <f>IF(E251="","",IF(ISNA(VLOOKUP($E251,'D-1 Off Site Habitat Baseline'!$D$1:$O$258,9,FALSE)),"",(VLOOKUP($E251,'D-1 Off Site Habitat Baseline'!$D$1:$O$258,9,FALSE))))</f>
        <v/>
      </c>
      <c r="L251" s="520" t="str">
        <f>IF(E251="","",IF(ISNA(VLOOKUP($E251,'D-1 Off Site Habitat Baseline'!$D$1:$O$258,11,FALSE)),"",(VLOOKUP($E251,'D-1 Off Site Habitat Baseline'!$D$1:$O$258,11,FALSE))))</f>
        <v/>
      </c>
      <c r="M251" s="520" t="str">
        <f>IF(E251="","",IF(ISNA(VLOOKUP($E251,'D-1 Off Site Habitat Baseline'!$D$1:$O$258,12,FALSE)),"",(VLOOKUP($E251,'D-1 Off Site Habitat Baseline'!$D$1:$O$258,12,FALSE))))</f>
        <v/>
      </c>
      <c r="N251" s="520" t="str">
        <f>IF(E251="","",IF(ISNA(VLOOKUP($E251,'D-1 Off Site Habitat Baseline'!$D$1:$X$258,14,FALSE)),"",(VLOOKUP($E251,'D-1 Off Site Habitat Baseline'!$D$1:$X$258,14,FALSE))))</f>
        <v/>
      </c>
      <c r="O251" s="524" t="str">
        <f>IF(E251="","",IF(ISNA(VLOOKUP($E251,'D-1 Off Site Habitat Baseline'!$D$1:$X$258,13,FALSE)),"",(VLOOKUP($E251,'D-1 Off Site Habitat Baseline'!$D$1:$X$258,13,FALSE))))</f>
        <v/>
      </c>
      <c r="P251" s="232" t="str">
        <f>IFERROR(INDEX('G-1 All Habitats'!$AG$3:$AG$15,MATCH(Q251,'G-1 All Habitats'!$AF$3:$AF$15,0)),"")</f>
        <v/>
      </c>
      <c r="Q251" s="228" t="str">
        <f t="shared" si="45"/>
        <v/>
      </c>
      <c r="R251" s="229" t="str">
        <f t="shared" si="46"/>
        <v/>
      </c>
      <c r="S251" s="233" t="str">
        <f>IFERROR(INDEX('G-1 All Habitats'!$B$3:$B$129,MATCH(R251,'G-1 All Habitats'!$A$3:$A$129,0)),"")</f>
        <v/>
      </c>
      <c r="T251" s="507" t="str">
        <f t="shared" si="38"/>
        <v/>
      </c>
      <c r="U251" s="524" t="str">
        <f t="shared" si="39"/>
        <v/>
      </c>
      <c r="V251" s="523" t="str">
        <f t="shared" si="36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203"/>
      <c r="Z251" s="524" t="str">
        <f>IFERROR(INDEX('G-8 Condition Look up'!$A$3:$H$130,MATCH(S251,'G-8 Condition Look up'!$A$3:$A$130,0),MATCH(Y251,'G-8 Condition Look up'!$A$3:$H$3,0)),"")</f>
        <v/>
      </c>
      <c r="AA251" s="145"/>
      <c r="AB251" s="54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7" t="str">
        <f t="shared" si="37"/>
        <v/>
      </c>
      <c r="AE251" s="203"/>
      <c r="AF251" s="203"/>
      <c r="AG251" s="520" t="str">
        <f t="shared" si="40"/>
        <v/>
      </c>
      <c r="AH251" s="544" t="str">
        <f t="shared" si="41"/>
        <v/>
      </c>
      <c r="AI251" s="525" t="str">
        <f>IF(AH251="Check Data ⚠","Check Data ⚠",IFERROR(VLOOKUP(AH251,'G-4 Temporal multipliers'!$A$4:$C$36,3,FALSE),""))</f>
        <v/>
      </c>
      <c r="AJ251" s="537" t="str">
        <f>IF(S251="","",VLOOKUP(S251,'G-3 Multipliers'!$A$2:$E$129,4,FALSE))</f>
        <v/>
      </c>
      <c r="AK251" s="520" t="str">
        <f t="shared" si="42"/>
        <v/>
      </c>
      <c r="AL251" s="520" t="str">
        <f t="shared" si="43"/>
        <v/>
      </c>
      <c r="AM251" s="524" t="str">
        <f>IFERROR(IF(F251="","",IF(AH251="Check Data ⚠","Check Data ⚠",VLOOKUP(AL251, 'G-3 Multipliers'!$P$2:$Q$6,2,FALSE))),"")</f>
        <v/>
      </c>
      <c r="AN251" s="197"/>
      <c r="AO251" s="540" t="str">
        <f>IF(AN251="","",IF(VLOOKUP(AN251,'G-3 Multipliers'!$S$3:$T$9,2,FALSE)=0,"Spatial Data Missing ⚠",VLOOKUP(AN251,'G-3 Multipliers'!$S$3:$T$9,2,FALSE)))</f>
        <v/>
      </c>
      <c r="AP251" s="513" t="str">
        <f t="shared" si="44"/>
        <v/>
      </c>
      <c r="AQ251" s="231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7" t="str">
        <f>'D-1 Off Site Habitat Baseline'!AL251</f>
        <v/>
      </c>
      <c r="F252" s="520" t="str">
        <f>IF(E252="","",IF(ISNA(VLOOKUP($E252,'D-1 Off Site Habitat Baseline'!$D$1:$O$258,4,FALSE)),"",(VLOOKUP($E252,'D-1 Off Site Habitat Baseline'!$D$1:$O$258,4,FALSE))))</f>
        <v/>
      </c>
      <c r="G252" s="520" t="str">
        <f>IF(E252="","",IF(ISNA(VLOOKUP($E252,'D-1 Off Site Habitat Baseline'!$D$1:$O$258,5,FALSE)),"",(VLOOKUP($E252,'D-1 Off Site Habitat Baseline'!$D$1:$O$258,5,FALSE))))</f>
        <v/>
      </c>
      <c r="H252" s="520" t="str">
        <f>IF(E252="","",IF(ISNA(VLOOKUP($E252,'D-1 Off Site Habitat Baseline'!$D$1:$O$258,6,FALSE)),"",(VLOOKUP($E252,'D-1 Off Site Habitat Baseline'!$D$1:$O$258,6,FALSE))))</f>
        <v/>
      </c>
      <c r="I252" s="520" t="str">
        <f>IF(E252="","",IF(ISNA(VLOOKUP($E252,'D-1 Off Site Habitat Baseline'!$D$1:$O$258,7,FALSE)),"",(VLOOKUP($E252,'D-1 Off Site Habitat Baseline'!$D$1:$O$258,7,FALSE))))</f>
        <v/>
      </c>
      <c r="J252" s="520" t="str">
        <f>IF(E252="","",IF(ISNA(VLOOKUP($E252,'D-1 Off Site Habitat Baseline'!$D$1:$O$258,8,FALSE)),"",(VLOOKUP($E252,'D-1 Off Site Habitat Baseline'!$D$1:$O$258,8,FALSE))))</f>
        <v/>
      </c>
      <c r="K252" s="520" t="str">
        <f>IF(E252="","",IF(ISNA(VLOOKUP($E252,'D-1 Off Site Habitat Baseline'!$D$1:$O$258,9,FALSE)),"",(VLOOKUP($E252,'D-1 Off Site Habitat Baseline'!$D$1:$O$258,9,FALSE))))</f>
        <v/>
      </c>
      <c r="L252" s="520" t="str">
        <f>IF(E252="","",IF(ISNA(VLOOKUP($E252,'D-1 Off Site Habitat Baseline'!$D$1:$O$258,11,FALSE)),"",(VLOOKUP($E252,'D-1 Off Site Habitat Baseline'!$D$1:$O$258,11,FALSE))))</f>
        <v/>
      </c>
      <c r="M252" s="520" t="str">
        <f>IF(E252="","",IF(ISNA(VLOOKUP($E252,'D-1 Off Site Habitat Baseline'!$D$1:$O$258,12,FALSE)),"",(VLOOKUP($E252,'D-1 Off Site Habitat Baseline'!$D$1:$O$258,12,FALSE))))</f>
        <v/>
      </c>
      <c r="N252" s="520" t="str">
        <f>IF(E252="","",IF(ISNA(VLOOKUP($E252,'D-1 Off Site Habitat Baseline'!$D$1:$X$258,14,FALSE)),"",(VLOOKUP($E252,'D-1 Off Site Habitat Baseline'!$D$1:$X$258,14,FALSE))))</f>
        <v/>
      </c>
      <c r="O252" s="524" t="str">
        <f>IF(E252="","",IF(ISNA(VLOOKUP($E252,'D-1 Off Site Habitat Baseline'!$D$1:$X$258,13,FALSE)),"",(VLOOKUP($E252,'D-1 Off Site Habitat Baseline'!$D$1:$X$258,13,FALSE))))</f>
        <v/>
      </c>
      <c r="P252" s="232" t="str">
        <f>IFERROR(INDEX('G-1 All Habitats'!$AG$3:$AG$15,MATCH(Q252,'G-1 All Habitats'!$AF$3:$AF$15,0)),"")</f>
        <v/>
      </c>
      <c r="Q252" s="228" t="str">
        <f t="shared" si="45"/>
        <v/>
      </c>
      <c r="R252" s="229" t="str">
        <f t="shared" si="46"/>
        <v/>
      </c>
      <c r="S252" s="233" t="str">
        <f>IFERROR(INDEX('G-1 All Habitats'!$B$3:$B$129,MATCH(R252,'G-1 All Habitats'!$A$3:$A$129,0)),"")</f>
        <v/>
      </c>
      <c r="T252" s="507" t="str">
        <f t="shared" si="38"/>
        <v/>
      </c>
      <c r="U252" s="524" t="str">
        <f t="shared" si="39"/>
        <v/>
      </c>
      <c r="V252" s="523" t="str">
        <f t="shared" si="36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203"/>
      <c r="Z252" s="524" t="str">
        <f>IFERROR(INDEX('G-8 Condition Look up'!$A$3:$H$130,MATCH(S252,'G-8 Condition Look up'!$A$3:$A$130,0),MATCH(Y252,'G-8 Condition Look up'!$A$3:$H$3,0)),"")</f>
        <v/>
      </c>
      <c r="AA252" s="145"/>
      <c r="AB252" s="54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7" t="str">
        <f t="shared" si="37"/>
        <v/>
      </c>
      <c r="AE252" s="203"/>
      <c r="AF252" s="203"/>
      <c r="AG252" s="520" t="str">
        <f t="shared" si="40"/>
        <v/>
      </c>
      <c r="AH252" s="544" t="str">
        <f t="shared" si="41"/>
        <v/>
      </c>
      <c r="AI252" s="525" t="str">
        <f>IF(AH252="Check Data ⚠","Check Data ⚠",IFERROR(VLOOKUP(AH252,'G-4 Temporal multipliers'!$A$4:$C$36,3,FALSE),""))</f>
        <v/>
      </c>
      <c r="AJ252" s="537" t="str">
        <f>IF(S252="","",VLOOKUP(S252,'G-3 Multipliers'!$A$2:$E$129,4,FALSE))</f>
        <v/>
      </c>
      <c r="AK252" s="520" t="str">
        <f t="shared" si="42"/>
        <v/>
      </c>
      <c r="AL252" s="520" t="str">
        <f t="shared" si="43"/>
        <v/>
      </c>
      <c r="AM252" s="524" t="str">
        <f>IFERROR(IF(F252="","",IF(AH252="Check Data ⚠","Check Data ⚠",VLOOKUP(AL252, 'G-3 Multipliers'!$P$2:$Q$6,2,FALSE))),"")</f>
        <v/>
      </c>
      <c r="AN252" s="197"/>
      <c r="AO252" s="540" t="str">
        <f>IF(AN252="","",IF(VLOOKUP(AN252,'G-3 Multipliers'!$S$3:$T$9,2,FALSE)=0,"Spatial Data Missing ⚠",VLOOKUP(AN252,'G-3 Multipliers'!$S$3:$T$9,2,FALSE)))</f>
        <v/>
      </c>
      <c r="AP252" s="513" t="str">
        <f t="shared" si="44"/>
        <v/>
      </c>
      <c r="AQ252" s="231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7" t="str">
        <f>'D-1 Off Site Habitat Baseline'!AL252</f>
        <v/>
      </c>
      <c r="F253" s="520" t="str">
        <f>IF(E253="","",IF(ISNA(VLOOKUP($E253,'D-1 Off Site Habitat Baseline'!$D$1:$O$258,4,FALSE)),"",(VLOOKUP($E253,'D-1 Off Site Habitat Baseline'!$D$1:$O$258,4,FALSE))))</f>
        <v/>
      </c>
      <c r="G253" s="520" t="str">
        <f>IF(E253="","",IF(ISNA(VLOOKUP($E253,'D-1 Off Site Habitat Baseline'!$D$1:$O$258,5,FALSE)),"",(VLOOKUP($E253,'D-1 Off Site Habitat Baseline'!$D$1:$O$258,5,FALSE))))</f>
        <v/>
      </c>
      <c r="H253" s="520" t="str">
        <f>IF(E253="","",IF(ISNA(VLOOKUP($E253,'D-1 Off Site Habitat Baseline'!$D$1:$O$258,6,FALSE)),"",(VLOOKUP($E253,'D-1 Off Site Habitat Baseline'!$D$1:$O$258,6,FALSE))))</f>
        <v/>
      </c>
      <c r="I253" s="520" t="str">
        <f>IF(E253="","",IF(ISNA(VLOOKUP($E253,'D-1 Off Site Habitat Baseline'!$D$1:$O$258,7,FALSE)),"",(VLOOKUP($E253,'D-1 Off Site Habitat Baseline'!$D$1:$O$258,7,FALSE))))</f>
        <v/>
      </c>
      <c r="J253" s="520" t="str">
        <f>IF(E253="","",IF(ISNA(VLOOKUP($E253,'D-1 Off Site Habitat Baseline'!$D$1:$O$258,8,FALSE)),"",(VLOOKUP($E253,'D-1 Off Site Habitat Baseline'!$D$1:$O$258,8,FALSE))))</f>
        <v/>
      </c>
      <c r="K253" s="520" t="str">
        <f>IF(E253="","",IF(ISNA(VLOOKUP($E253,'D-1 Off Site Habitat Baseline'!$D$1:$O$258,9,FALSE)),"",(VLOOKUP($E253,'D-1 Off Site Habitat Baseline'!$D$1:$O$258,9,FALSE))))</f>
        <v/>
      </c>
      <c r="L253" s="520" t="str">
        <f>IF(E253="","",IF(ISNA(VLOOKUP($E253,'D-1 Off Site Habitat Baseline'!$D$1:$O$258,11,FALSE)),"",(VLOOKUP($E253,'D-1 Off Site Habitat Baseline'!$D$1:$O$258,11,FALSE))))</f>
        <v/>
      </c>
      <c r="M253" s="520" t="str">
        <f>IF(E253="","",IF(ISNA(VLOOKUP($E253,'D-1 Off Site Habitat Baseline'!$D$1:$O$258,12,FALSE)),"",(VLOOKUP($E253,'D-1 Off Site Habitat Baseline'!$D$1:$O$258,12,FALSE))))</f>
        <v/>
      </c>
      <c r="N253" s="520" t="str">
        <f>IF(E253="","",IF(ISNA(VLOOKUP($E253,'D-1 Off Site Habitat Baseline'!$D$1:$X$258,14,FALSE)),"",(VLOOKUP($E253,'D-1 Off Site Habitat Baseline'!$D$1:$X$258,14,FALSE))))</f>
        <v/>
      </c>
      <c r="O253" s="524" t="str">
        <f>IF(E253="","",IF(ISNA(VLOOKUP($E253,'D-1 Off Site Habitat Baseline'!$D$1:$X$258,13,FALSE)),"",(VLOOKUP($E253,'D-1 Off Site Habitat Baseline'!$D$1:$X$258,13,FALSE))))</f>
        <v/>
      </c>
      <c r="P253" s="232" t="str">
        <f>IFERROR(INDEX('G-1 All Habitats'!$AG$3:$AG$15,MATCH(Q253,'G-1 All Habitats'!$AF$3:$AF$15,0)),"")</f>
        <v/>
      </c>
      <c r="Q253" s="228" t="str">
        <f t="shared" si="45"/>
        <v/>
      </c>
      <c r="R253" s="229" t="str">
        <f t="shared" si="46"/>
        <v/>
      </c>
      <c r="S253" s="233" t="str">
        <f>IFERROR(INDEX('G-1 All Habitats'!$B$3:$B$129,MATCH(R253,'G-1 All Habitats'!$A$3:$A$129,0)),"")</f>
        <v/>
      </c>
      <c r="T253" s="507" t="str">
        <f t="shared" si="38"/>
        <v/>
      </c>
      <c r="U253" s="524" t="str">
        <f t="shared" si="39"/>
        <v/>
      </c>
      <c r="V253" s="523" t="str">
        <f t="shared" si="36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203"/>
      <c r="Z253" s="524" t="str">
        <f>IFERROR(INDEX('G-8 Condition Look up'!$A$3:$H$130,MATCH(S253,'G-8 Condition Look up'!$A$3:$A$130,0),MATCH(Y253,'G-8 Condition Look up'!$A$3:$H$3,0)),"")</f>
        <v/>
      </c>
      <c r="AA253" s="145"/>
      <c r="AB253" s="54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7" t="str">
        <f t="shared" si="37"/>
        <v/>
      </c>
      <c r="AE253" s="203"/>
      <c r="AF253" s="203"/>
      <c r="AG253" s="520" t="str">
        <f t="shared" si="40"/>
        <v/>
      </c>
      <c r="AH253" s="544" t="str">
        <f t="shared" si="41"/>
        <v/>
      </c>
      <c r="AI253" s="525" t="str">
        <f>IF(AH253="Check Data ⚠","Check Data ⚠",IFERROR(VLOOKUP(AH253,'G-4 Temporal multipliers'!$A$4:$C$36,3,FALSE),""))</f>
        <v/>
      </c>
      <c r="AJ253" s="537" t="str">
        <f>IF(S253="","",VLOOKUP(S253,'G-3 Multipliers'!$A$2:$E$129,4,FALSE))</f>
        <v/>
      </c>
      <c r="AK253" s="520" t="str">
        <f t="shared" si="42"/>
        <v/>
      </c>
      <c r="AL253" s="520" t="str">
        <f t="shared" si="43"/>
        <v/>
      </c>
      <c r="AM253" s="524" t="str">
        <f>IFERROR(IF(F253="","",IF(AH253="Check Data ⚠","Check Data ⚠",VLOOKUP(AL253, 'G-3 Multipliers'!$P$2:$Q$6,2,FALSE))),"")</f>
        <v/>
      </c>
      <c r="AN253" s="197"/>
      <c r="AO253" s="540" t="str">
        <f>IF(AN253="","",IF(VLOOKUP(AN253,'G-3 Multipliers'!$S$3:$T$9,2,FALSE)=0,"Spatial Data Missing ⚠",VLOOKUP(AN253,'G-3 Multipliers'!$S$3:$T$9,2,FALSE)))</f>
        <v/>
      </c>
      <c r="AP253" s="513" t="str">
        <f t="shared" si="44"/>
        <v/>
      </c>
      <c r="AQ253" s="231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7" t="str">
        <f>'D-1 Off Site Habitat Baseline'!AL253</f>
        <v/>
      </c>
      <c r="F254" s="520" t="str">
        <f>IF(E254="","",IF(ISNA(VLOOKUP($E254,'D-1 Off Site Habitat Baseline'!$D$1:$O$258,4,FALSE)),"",(VLOOKUP($E254,'D-1 Off Site Habitat Baseline'!$D$1:$O$258,4,FALSE))))</f>
        <v/>
      </c>
      <c r="G254" s="520" t="str">
        <f>IF(E254="","",IF(ISNA(VLOOKUP($E254,'D-1 Off Site Habitat Baseline'!$D$1:$O$258,5,FALSE)),"",(VLOOKUP($E254,'D-1 Off Site Habitat Baseline'!$D$1:$O$258,5,FALSE))))</f>
        <v/>
      </c>
      <c r="H254" s="520" t="str">
        <f>IF(E254="","",IF(ISNA(VLOOKUP($E254,'D-1 Off Site Habitat Baseline'!$D$1:$O$258,6,FALSE)),"",(VLOOKUP($E254,'D-1 Off Site Habitat Baseline'!$D$1:$O$258,6,FALSE))))</f>
        <v/>
      </c>
      <c r="I254" s="520" t="str">
        <f>IF(E254="","",IF(ISNA(VLOOKUP($E254,'D-1 Off Site Habitat Baseline'!$D$1:$O$258,7,FALSE)),"",(VLOOKUP($E254,'D-1 Off Site Habitat Baseline'!$D$1:$O$258,7,FALSE))))</f>
        <v/>
      </c>
      <c r="J254" s="520" t="str">
        <f>IF(E254="","",IF(ISNA(VLOOKUP($E254,'D-1 Off Site Habitat Baseline'!$D$1:$O$258,8,FALSE)),"",(VLOOKUP($E254,'D-1 Off Site Habitat Baseline'!$D$1:$O$258,8,FALSE))))</f>
        <v/>
      </c>
      <c r="K254" s="520" t="str">
        <f>IF(E254="","",IF(ISNA(VLOOKUP($E254,'D-1 Off Site Habitat Baseline'!$D$1:$O$258,9,FALSE)),"",(VLOOKUP($E254,'D-1 Off Site Habitat Baseline'!$D$1:$O$258,9,FALSE))))</f>
        <v/>
      </c>
      <c r="L254" s="520" t="str">
        <f>IF(E254="","",IF(ISNA(VLOOKUP($E254,'D-1 Off Site Habitat Baseline'!$D$1:$O$258,11,FALSE)),"",(VLOOKUP($E254,'D-1 Off Site Habitat Baseline'!$D$1:$O$258,11,FALSE))))</f>
        <v/>
      </c>
      <c r="M254" s="520" t="str">
        <f>IF(E254="","",IF(ISNA(VLOOKUP($E254,'D-1 Off Site Habitat Baseline'!$D$1:$O$258,12,FALSE)),"",(VLOOKUP($E254,'D-1 Off Site Habitat Baseline'!$D$1:$O$258,12,FALSE))))</f>
        <v/>
      </c>
      <c r="N254" s="520" t="str">
        <f>IF(E254="","",IF(ISNA(VLOOKUP($E254,'D-1 Off Site Habitat Baseline'!$D$1:$X$258,14,FALSE)),"",(VLOOKUP($E254,'D-1 Off Site Habitat Baseline'!$D$1:$X$258,14,FALSE))))</f>
        <v/>
      </c>
      <c r="O254" s="524" t="str">
        <f>IF(E254="","",IF(ISNA(VLOOKUP($E254,'D-1 Off Site Habitat Baseline'!$D$1:$X$258,13,FALSE)),"",(VLOOKUP($E254,'D-1 Off Site Habitat Baseline'!$D$1:$X$258,13,FALSE))))</f>
        <v/>
      </c>
      <c r="P254" s="232" t="str">
        <f>IFERROR(INDEX('G-1 All Habitats'!$AG$3:$AG$15,MATCH(Q254,'G-1 All Habitats'!$AF$3:$AF$15,0)),"")</f>
        <v/>
      </c>
      <c r="Q254" s="228" t="str">
        <f t="shared" si="45"/>
        <v/>
      </c>
      <c r="R254" s="229" t="str">
        <f t="shared" si="46"/>
        <v/>
      </c>
      <c r="S254" s="233" t="str">
        <f>IFERROR(INDEX('G-1 All Habitats'!$B$3:$B$129,MATCH(R254,'G-1 All Habitats'!$A$3:$A$129,0)),"")</f>
        <v/>
      </c>
      <c r="T254" s="507" t="str">
        <f t="shared" si="38"/>
        <v/>
      </c>
      <c r="U254" s="524" t="str">
        <f t="shared" si="39"/>
        <v/>
      </c>
      <c r="V254" s="523" t="str">
        <f t="shared" si="36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203"/>
      <c r="Z254" s="524" t="str">
        <f>IFERROR(INDEX('G-8 Condition Look up'!$A$3:$H$130,MATCH(S254,'G-8 Condition Look up'!$A$3:$A$130,0),MATCH(Y254,'G-8 Condition Look up'!$A$3:$H$3,0)),"")</f>
        <v/>
      </c>
      <c r="AA254" s="145"/>
      <c r="AB254" s="54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7" t="str">
        <f t="shared" si="37"/>
        <v/>
      </c>
      <c r="AE254" s="203"/>
      <c r="AF254" s="203"/>
      <c r="AG254" s="520" t="str">
        <f t="shared" si="40"/>
        <v/>
      </c>
      <c r="AH254" s="544" t="str">
        <f t="shared" si="41"/>
        <v/>
      </c>
      <c r="AI254" s="525" t="str">
        <f>IF(AH254="Check Data ⚠","Check Data ⚠",IFERROR(VLOOKUP(AH254,'G-4 Temporal multipliers'!$A$4:$C$36,3,FALSE),""))</f>
        <v/>
      </c>
      <c r="AJ254" s="537" t="str">
        <f>IF(S254="","",VLOOKUP(S254,'G-3 Multipliers'!$A$2:$E$129,4,FALSE))</f>
        <v/>
      </c>
      <c r="AK254" s="520" t="str">
        <f t="shared" si="42"/>
        <v/>
      </c>
      <c r="AL254" s="520" t="str">
        <f t="shared" si="43"/>
        <v/>
      </c>
      <c r="AM254" s="524" t="str">
        <f>IFERROR(IF(F254="","",IF(AH254="Check Data ⚠","Check Data ⚠",VLOOKUP(AL254, 'G-3 Multipliers'!$P$2:$Q$6,2,FALSE))),"")</f>
        <v/>
      </c>
      <c r="AN254" s="197"/>
      <c r="AO254" s="540" t="str">
        <f>IF(AN254="","",IF(VLOOKUP(AN254,'G-3 Multipliers'!$S$3:$T$9,2,FALSE)=0,"Spatial Data Missing ⚠",VLOOKUP(AN254,'G-3 Multipliers'!$S$3:$T$9,2,FALSE)))</f>
        <v/>
      </c>
      <c r="AP254" s="513" t="str">
        <f t="shared" si="44"/>
        <v/>
      </c>
      <c r="AQ254" s="231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7" t="str">
        <f>'D-1 Off Site Habitat Baseline'!AL254</f>
        <v/>
      </c>
      <c r="F255" s="520" t="str">
        <f>IF(E255="","",IF(ISNA(VLOOKUP($E255,'D-1 Off Site Habitat Baseline'!$D$1:$O$258,4,FALSE)),"",(VLOOKUP($E255,'D-1 Off Site Habitat Baseline'!$D$1:$O$258,4,FALSE))))</f>
        <v/>
      </c>
      <c r="G255" s="520" t="str">
        <f>IF(E255="","",IF(ISNA(VLOOKUP($E255,'D-1 Off Site Habitat Baseline'!$D$1:$O$258,5,FALSE)),"",(VLOOKUP($E255,'D-1 Off Site Habitat Baseline'!$D$1:$O$258,5,FALSE))))</f>
        <v/>
      </c>
      <c r="H255" s="520" t="str">
        <f>IF(E255="","",IF(ISNA(VLOOKUP($E255,'D-1 Off Site Habitat Baseline'!$D$1:$O$258,6,FALSE)),"",(VLOOKUP($E255,'D-1 Off Site Habitat Baseline'!$D$1:$O$258,6,FALSE))))</f>
        <v/>
      </c>
      <c r="I255" s="520" t="str">
        <f>IF(E255="","",IF(ISNA(VLOOKUP($E255,'D-1 Off Site Habitat Baseline'!$D$1:$O$258,7,FALSE)),"",(VLOOKUP($E255,'D-1 Off Site Habitat Baseline'!$D$1:$O$258,7,FALSE))))</f>
        <v/>
      </c>
      <c r="J255" s="520" t="str">
        <f>IF(E255="","",IF(ISNA(VLOOKUP($E255,'D-1 Off Site Habitat Baseline'!$D$1:$O$258,8,FALSE)),"",(VLOOKUP($E255,'D-1 Off Site Habitat Baseline'!$D$1:$O$258,8,FALSE))))</f>
        <v/>
      </c>
      <c r="K255" s="520" t="str">
        <f>IF(E255="","",IF(ISNA(VLOOKUP($E255,'D-1 Off Site Habitat Baseline'!$D$1:$O$258,9,FALSE)),"",(VLOOKUP($E255,'D-1 Off Site Habitat Baseline'!$D$1:$O$258,9,FALSE))))</f>
        <v/>
      </c>
      <c r="L255" s="520" t="str">
        <f>IF(E255="","",IF(ISNA(VLOOKUP($E255,'D-1 Off Site Habitat Baseline'!$D$1:$O$258,11,FALSE)),"",(VLOOKUP($E255,'D-1 Off Site Habitat Baseline'!$D$1:$O$258,11,FALSE))))</f>
        <v/>
      </c>
      <c r="M255" s="520" t="str">
        <f>IF(E255="","",IF(ISNA(VLOOKUP($E255,'D-1 Off Site Habitat Baseline'!$D$1:$O$258,12,FALSE)),"",(VLOOKUP($E255,'D-1 Off Site Habitat Baseline'!$D$1:$O$258,12,FALSE))))</f>
        <v/>
      </c>
      <c r="N255" s="520" t="str">
        <f>IF(E255="","",IF(ISNA(VLOOKUP($E255,'D-1 Off Site Habitat Baseline'!$D$1:$X$258,14,FALSE)),"",(VLOOKUP($E255,'D-1 Off Site Habitat Baseline'!$D$1:$X$258,14,FALSE))))</f>
        <v/>
      </c>
      <c r="O255" s="524" t="str">
        <f>IF(E255="","",IF(ISNA(VLOOKUP($E255,'D-1 Off Site Habitat Baseline'!$D$1:$X$258,13,FALSE)),"",(VLOOKUP($E255,'D-1 Off Site Habitat Baseline'!$D$1:$X$258,13,FALSE))))</f>
        <v/>
      </c>
      <c r="P255" s="232" t="str">
        <f>IFERROR(INDEX('G-1 All Habitats'!$AG$3:$AG$15,MATCH(Q255,'G-1 All Habitats'!$AF$3:$AF$15,0)),"")</f>
        <v/>
      </c>
      <c r="Q255" s="228" t="str">
        <f t="shared" si="45"/>
        <v/>
      </c>
      <c r="R255" s="229" t="str">
        <f t="shared" si="46"/>
        <v/>
      </c>
      <c r="S255" s="233" t="str">
        <f>IFERROR(INDEX('G-1 All Habitats'!$B$3:$B$129,MATCH(R255,'G-1 All Habitats'!$A$3:$A$129,0)),"")</f>
        <v/>
      </c>
      <c r="T255" s="507" t="str">
        <f t="shared" si="38"/>
        <v/>
      </c>
      <c r="U255" s="524" t="str">
        <f t="shared" si="39"/>
        <v/>
      </c>
      <c r="V255" s="523" t="str">
        <f t="shared" si="36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203"/>
      <c r="Z255" s="524" t="str">
        <f>IFERROR(INDEX('G-8 Condition Look up'!$A$3:$H$130,MATCH(S255,'G-8 Condition Look up'!$A$3:$A$130,0),MATCH(Y255,'G-8 Condition Look up'!$A$3:$H$3,0)),"")</f>
        <v/>
      </c>
      <c r="AA255" s="145"/>
      <c r="AB255" s="54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7" t="str">
        <f t="shared" si="37"/>
        <v/>
      </c>
      <c r="AE255" s="203"/>
      <c r="AF255" s="203"/>
      <c r="AG255" s="520" t="str">
        <f t="shared" si="40"/>
        <v/>
      </c>
      <c r="AH255" s="544" t="str">
        <f t="shared" si="41"/>
        <v/>
      </c>
      <c r="AI255" s="525" t="str">
        <f>IF(AH255="Check Data ⚠","Check Data ⚠",IFERROR(VLOOKUP(AH255,'G-4 Temporal multipliers'!$A$4:$C$36,3,FALSE),""))</f>
        <v/>
      </c>
      <c r="AJ255" s="537" t="str">
        <f>IF(S255="","",VLOOKUP(S255,'G-3 Multipliers'!$A$2:$E$129,4,FALSE))</f>
        <v/>
      </c>
      <c r="AK255" s="520" t="str">
        <f t="shared" si="42"/>
        <v/>
      </c>
      <c r="AL255" s="520" t="str">
        <f t="shared" si="43"/>
        <v/>
      </c>
      <c r="AM255" s="524" t="str">
        <f>IFERROR(IF(F255="","",IF(AH255="Check Data ⚠","Check Data ⚠",VLOOKUP(AL255, 'G-3 Multipliers'!$P$2:$Q$6,2,FALSE))),"")</f>
        <v/>
      </c>
      <c r="AN255" s="197"/>
      <c r="AO255" s="540" t="str">
        <f>IF(AN255="","",IF(VLOOKUP(AN255,'G-3 Multipliers'!$S$3:$T$9,2,FALSE)=0,"Spatial Data Missing ⚠",VLOOKUP(AN255,'G-3 Multipliers'!$S$3:$T$9,2,FALSE)))</f>
        <v/>
      </c>
      <c r="AP255" s="513" t="str">
        <f t="shared" si="44"/>
        <v/>
      </c>
      <c r="AQ255" s="231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7" t="str">
        <f>'D-1 Off Site Habitat Baseline'!AL255</f>
        <v/>
      </c>
      <c r="F256" s="520" t="str">
        <f>IF(E256="","",IF(ISNA(VLOOKUP($E256,'D-1 Off Site Habitat Baseline'!$D$1:$O$258,4,FALSE)),"",(VLOOKUP($E256,'D-1 Off Site Habitat Baseline'!$D$1:$O$258,4,FALSE))))</f>
        <v/>
      </c>
      <c r="G256" s="520" t="str">
        <f>IF(E256="","",IF(ISNA(VLOOKUP($E256,'D-1 Off Site Habitat Baseline'!$D$1:$O$258,5,FALSE)),"",(VLOOKUP($E256,'D-1 Off Site Habitat Baseline'!$D$1:$O$258,5,FALSE))))</f>
        <v/>
      </c>
      <c r="H256" s="520" t="str">
        <f>IF(E256="","",IF(ISNA(VLOOKUP($E256,'D-1 Off Site Habitat Baseline'!$D$1:$O$258,6,FALSE)),"",(VLOOKUP($E256,'D-1 Off Site Habitat Baseline'!$D$1:$O$258,6,FALSE))))</f>
        <v/>
      </c>
      <c r="I256" s="520" t="str">
        <f>IF(E256="","",IF(ISNA(VLOOKUP($E256,'D-1 Off Site Habitat Baseline'!$D$1:$O$258,7,FALSE)),"",(VLOOKUP($E256,'D-1 Off Site Habitat Baseline'!$D$1:$O$258,7,FALSE))))</f>
        <v/>
      </c>
      <c r="J256" s="520" t="str">
        <f>IF(E256="","",IF(ISNA(VLOOKUP($E256,'D-1 Off Site Habitat Baseline'!$D$1:$O$258,8,FALSE)),"",(VLOOKUP($E256,'D-1 Off Site Habitat Baseline'!$D$1:$O$258,8,FALSE))))</f>
        <v/>
      </c>
      <c r="K256" s="520" t="str">
        <f>IF(E256="","",IF(ISNA(VLOOKUP($E256,'D-1 Off Site Habitat Baseline'!$D$1:$O$258,9,FALSE)),"",(VLOOKUP($E256,'D-1 Off Site Habitat Baseline'!$D$1:$O$258,9,FALSE))))</f>
        <v/>
      </c>
      <c r="L256" s="520" t="str">
        <f>IF(E256="","",IF(ISNA(VLOOKUP($E256,'D-1 Off Site Habitat Baseline'!$D$1:$O$258,11,FALSE)),"",(VLOOKUP($E256,'D-1 Off Site Habitat Baseline'!$D$1:$O$258,11,FALSE))))</f>
        <v/>
      </c>
      <c r="M256" s="520" t="str">
        <f>IF(E256="","",IF(ISNA(VLOOKUP($E256,'D-1 Off Site Habitat Baseline'!$D$1:$O$258,12,FALSE)),"",(VLOOKUP($E256,'D-1 Off Site Habitat Baseline'!$D$1:$O$258,12,FALSE))))</f>
        <v/>
      </c>
      <c r="N256" s="520" t="str">
        <f>IF(E256="","",IF(ISNA(VLOOKUP($E256,'D-1 Off Site Habitat Baseline'!$D$1:$X$258,14,FALSE)),"",(VLOOKUP($E256,'D-1 Off Site Habitat Baseline'!$D$1:$X$258,14,FALSE))))</f>
        <v/>
      </c>
      <c r="O256" s="524" t="str">
        <f>IF(E256="","",IF(ISNA(VLOOKUP($E256,'D-1 Off Site Habitat Baseline'!$D$1:$X$258,13,FALSE)),"",(VLOOKUP($E256,'D-1 Off Site Habitat Baseline'!$D$1:$X$258,13,FALSE))))</f>
        <v/>
      </c>
      <c r="P256" s="232" t="str">
        <f>IFERROR(INDEX('G-1 All Habitats'!$AG$3:$AG$15,MATCH(Q256,'G-1 All Habitats'!$AF$3:$AF$15,0)),"")</f>
        <v/>
      </c>
      <c r="Q256" s="228" t="str">
        <f t="shared" si="45"/>
        <v/>
      </c>
      <c r="R256" s="229" t="str">
        <f t="shared" si="46"/>
        <v/>
      </c>
      <c r="S256" s="233" t="str">
        <f>IFERROR(INDEX('G-1 All Habitats'!$B$3:$B$129,MATCH(R256,'G-1 All Habitats'!$A$3:$A$129,0)),"")</f>
        <v/>
      </c>
      <c r="T256" s="507" t="str">
        <f t="shared" si="38"/>
        <v/>
      </c>
      <c r="U256" s="524" t="str">
        <f t="shared" si="39"/>
        <v/>
      </c>
      <c r="V256" s="523" t="str">
        <f t="shared" si="36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203"/>
      <c r="Z256" s="524" t="str">
        <f>IFERROR(INDEX('G-8 Condition Look up'!$A$3:$H$130,MATCH(S256,'G-8 Condition Look up'!$A$3:$A$130,0),MATCH(Y256,'G-8 Condition Look up'!$A$3:$H$3,0)),"")</f>
        <v/>
      </c>
      <c r="AA256" s="145"/>
      <c r="AB256" s="54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7" t="str">
        <f t="shared" si="37"/>
        <v/>
      </c>
      <c r="AE256" s="203"/>
      <c r="AF256" s="203"/>
      <c r="AG256" s="520" t="str">
        <f t="shared" si="40"/>
        <v/>
      </c>
      <c r="AH256" s="544" t="str">
        <f t="shared" si="41"/>
        <v/>
      </c>
      <c r="AI256" s="525" t="str">
        <f>IF(AH256="Check Data ⚠","Check Data ⚠",IFERROR(VLOOKUP(AH256,'G-4 Temporal multipliers'!$A$4:$C$36,3,FALSE),""))</f>
        <v/>
      </c>
      <c r="AJ256" s="537" t="str">
        <f>IF(S256="","",VLOOKUP(S256,'G-3 Multipliers'!$A$2:$E$129,4,FALSE))</f>
        <v/>
      </c>
      <c r="AK256" s="520" t="str">
        <f t="shared" si="42"/>
        <v/>
      </c>
      <c r="AL256" s="520" t="str">
        <f t="shared" si="43"/>
        <v/>
      </c>
      <c r="AM256" s="524" t="str">
        <f>IFERROR(IF(F256="","",IF(AH256="Check Data ⚠","Check Data ⚠",VLOOKUP(AL256, 'G-3 Multipliers'!$P$2:$Q$6,2,FALSE))),"")</f>
        <v/>
      </c>
      <c r="AN256" s="197"/>
      <c r="AO256" s="540" t="str">
        <f>IF(AN256="","",IF(VLOOKUP(AN256,'G-3 Multipliers'!$S$3:$T$9,2,FALSE)=0,"Spatial Data Missing ⚠",VLOOKUP(AN256,'G-3 Multipliers'!$S$3:$T$9,2,FALSE)))</f>
        <v/>
      </c>
      <c r="AP256" s="513" t="str">
        <f t="shared" si="44"/>
        <v/>
      </c>
      <c r="AQ256" s="231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7" t="str">
        <f>'D-1 Off Site Habitat Baseline'!AL256</f>
        <v/>
      </c>
      <c r="F257" s="520" t="str">
        <f>IF(E257="","",IF(ISNA(VLOOKUP($E257,'D-1 Off Site Habitat Baseline'!$D$1:$O$258,4,FALSE)),"",(VLOOKUP($E257,'D-1 Off Site Habitat Baseline'!$D$1:$O$258,4,FALSE))))</f>
        <v/>
      </c>
      <c r="G257" s="520" t="str">
        <f>IF(E257="","",IF(ISNA(VLOOKUP($E257,'D-1 Off Site Habitat Baseline'!$D$1:$O$258,5,FALSE)),"",(VLOOKUP($E257,'D-1 Off Site Habitat Baseline'!$D$1:$O$258,5,FALSE))))</f>
        <v/>
      </c>
      <c r="H257" s="520" t="str">
        <f>IF(E257="","",IF(ISNA(VLOOKUP($E257,'D-1 Off Site Habitat Baseline'!$D$1:$O$258,6,FALSE)),"",(VLOOKUP($E257,'D-1 Off Site Habitat Baseline'!$D$1:$O$258,6,FALSE))))</f>
        <v/>
      </c>
      <c r="I257" s="520" t="str">
        <f>IF(E257="","",IF(ISNA(VLOOKUP($E257,'D-1 Off Site Habitat Baseline'!$D$1:$O$258,7,FALSE)),"",(VLOOKUP($E257,'D-1 Off Site Habitat Baseline'!$D$1:$O$258,7,FALSE))))</f>
        <v/>
      </c>
      <c r="J257" s="520" t="str">
        <f>IF(E257="","",IF(ISNA(VLOOKUP($E257,'D-1 Off Site Habitat Baseline'!$D$1:$O$258,8,FALSE)),"",(VLOOKUP($E257,'D-1 Off Site Habitat Baseline'!$D$1:$O$258,8,FALSE))))</f>
        <v/>
      </c>
      <c r="K257" s="520" t="str">
        <f>IF(E257="","",IF(ISNA(VLOOKUP($E257,'D-1 Off Site Habitat Baseline'!$D$1:$O$258,9,FALSE)),"",(VLOOKUP($E257,'D-1 Off Site Habitat Baseline'!$D$1:$O$258,9,FALSE))))</f>
        <v/>
      </c>
      <c r="L257" s="520" t="str">
        <f>IF(E257="","",IF(ISNA(VLOOKUP($E257,'D-1 Off Site Habitat Baseline'!$D$1:$O$258,11,FALSE)),"",(VLOOKUP($E257,'D-1 Off Site Habitat Baseline'!$D$1:$O$258,11,FALSE))))</f>
        <v/>
      </c>
      <c r="M257" s="520" t="str">
        <f>IF(E257="","",IF(ISNA(VLOOKUP($E257,'D-1 Off Site Habitat Baseline'!$D$1:$O$258,12,FALSE)),"",(VLOOKUP($E257,'D-1 Off Site Habitat Baseline'!$D$1:$O$258,12,FALSE))))</f>
        <v/>
      </c>
      <c r="N257" s="520" t="str">
        <f>IF(E257="","",IF(ISNA(VLOOKUP($E257,'D-1 Off Site Habitat Baseline'!$D$1:$X$258,14,FALSE)),"",(VLOOKUP($E257,'D-1 Off Site Habitat Baseline'!$D$1:$X$258,14,FALSE))))</f>
        <v/>
      </c>
      <c r="O257" s="524" t="str">
        <f>IF(E257="","",IF(ISNA(VLOOKUP($E257,'D-1 Off Site Habitat Baseline'!$D$1:$X$258,13,FALSE)),"",(VLOOKUP($E257,'D-1 Off Site Habitat Baseline'!$D$1:$X$258,13,FALSE))))</f>
        <v/>
      </c>
      <c r="P257" s="232" t="str">
        <f>IFERROR(INDEX('G-1 All Habitats'!$AG$3:$AG$15,MATCH(Q257,'G-1 All Habitats'!$AF$3:$AF$15,0)),"")</f>
        <v/>
      </c>
      <c r="Q257" s="228" t="str">
        <f t="shared" si="45"/>
        <v/>
      </c>
      <c r="R257" s="229" t="str">
        <f t="shared" si="46"/>
        <v/>
      </c>
      <c r="S257" s="233" t="str">
        <f>IFERROR(INDEX('G-1 All Habitats'!$B$3:$B$129,MATCH(R257,'G-1 All Habitats'!$A$3:$A$129,0)),"")</f>
        <v/>
      </c>
      <c r="T257" s="507" t="str">
        <f t="shared" si="38"/>
        <v/>
      </c>
      <c r="U257" s="524" t="str">
        <f t="shared" si="39"/>
        <v/>
      </c>
      <c r="V257" s="523" t="str">
        <f t="shared" si="36"/>
        <v/>
      </c>
      <c r="W257" s="520" t="str">
        <f>IF(S257="","",VLOOKUP(S257,'G-1 All Habitats'!$B$2:$M$129,10,FALSE))</f>
        <v/>
      </c>
      <c r="X257" s="520" t="str">
        <f>IFERROR(VLOOKUP(W257,'G-1 All Habitats'!$V$3:$W$7,2,FALSE),"")</f>
        <v/>
      </c>
      <c r="Y257" s="203"/>
      <c r="Z257" s="524" t="str">
        <f>IFERROR(INDEX('G-8 Condition Look up'!$A$3:$H$130,MATCH(S257,'G-8 Condition Look up'!$A$3:$A$130,0),MATCH(Y257,'G-8 Condition Look up'!$A$3:$H$3,0)),"")</f>
        <v/>
      </c>
      <c r="AA257" s="145"/>
      <c r="AB257" s="540" t="str">
        <f>IF(AA257="","",IF(VLOOKUP(AA257,'G-3 Multipliers'!$L$3:$N$6,2,FALSE)=0,"Spatial Data Missing ⚠",VLOOKUP(AA257,'G-3 Multipliers'!$L$3:$N$6,2,FALSE)))</f>
        <v/>
      </c>
      <c r="AC257" s="524" t="str">
        <f>IF(AA257="","",IF(VLOOKUP(AA257,'G-3 Multipliers'!$L$3:$N$6,3,FALSE)=0,"Spatial Data Missing ⚠",VLOOKUP(AA257,'G-3 Multipliers'!$L$3:$N$6,3,FALSE)))</f>
        <v/>
      </c>
      <c r="AD257" s="537" t="str">
        <f t="shared" si="37"/>
        <v/>
      </c>
      <c r="AE257" s="203"/>
      <c r="AF257" s="203"/>
      <c r="AG257" s="520" t="str">
        <f t="shared" si="40"/>
        <v/>
      </c>
      <c r="AH257" s="544" t="str">
        <f t="shared" si="41"/>
        <v/>
      </c>
      <c r="AI257" s="525" t="str">
        <f>IF(AH257="Check Data ⚠","Check Data ⚠",IFERROR(VLOOKUP(AH257,'G-4 Temporal multipliers'!$A$4:$C$36,3,FALSE),""))</f>
        <v/>
      </c>
      <c r="AJ257" s="537" t="str">
        <f>IF(S257="","",VLOOKUP(S257,'G-3 Multipliers'!$A$2:$E$129,4,FALSE))</f>
        <v/>
      </c>
      <c r="AK257" s="520" t="str">
        <f t="shared" si="42"/>
        <v/>
      </c>
      <c r="AL257" s="520" t="str">
        <f t="shared" si="43"/>
        <v/>
      </c>
      <c r="AM257" s="524" t="str">
        <f>IFERROR(IF(F257="","",IF(AH257="Check Data ⚠","Check Data ⚠",VLOOKUP(AL257, 'G-3 Multipliers'!$P$2:$Q$6,2,FALSE))),"")</f>
        <v/>
      </c>
      <c r="AN257" s="197"/>
      <c r="AO257" s="540" t="str">
        <f>IF(AN257="","",IF(VLOOKUP(AN257,'G-3 Multipliers'!$S$3:$T$9,2,FALSE)=0,"Spatial Data Missing ⚠",VLOOKUP(AN257,'G-3 Multipliers'!$S$3:$T$9,2,FALSE)))</f>
        <v/>
      </c>
      <c r="AP257" s="513" t="str">
        <f t="shared" si="44"/>
        <v/>
      </c>
      <c r="AQ257" s="231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8" t="str">
        <f>'D-1 Off Site Habitat Baseline'!AL257</f>
        <v/>
      </c>
      <c r="F258" s="534" t="str">
        <f>IF(E258="","",IF(ISNA(VLOOKUP($E258,'D-1 Off Site Habitat Baseline'!$D$1:$O$258,4,FALSE)),"",(VLOOKUP($E258,'D-1 Off Site Habitat Baseline'!$D$1:$O$258,4,FALSE))))</f>
        <v/>
      </c>
      <c r="G258" s="534" t="str">
        <f>IF(E258="","",IF(ISNA(VLOOKUP($E258,'D-1 Off Site Habitat Baseline'!$D$1:$O$258,5,FALSE)),"",(VLOOKUP($E258,'D-1 Off Site Habitat Baseline'!$D$1:$O$258,5,FALSE))))</f>
        <v/>
      </c>
      <c r="H258" s="534" t="str">
        <f>IF(E258="","",IF(ISNA(VLOOKUP($E258,'D-1 Off Site Habitat Baseline'!$D$1:$O$258,6,FALSE)),"",(VLOOKUP($E258,'D-1 Off Site Habitat Baseline'!$D$1:$O$258,6,FALSE))))</f>
        <v/>
      </c>
      <c r="I258" s="534" t="str">
        <f>IF(E258="","",IF(ISNA(VLOOKUP($E258,'D-1 Off Site Habitat Baseline'!$D$1:$O$258,7,FALSE)),"",(VLOOKUP($E258,'D-1 Off Site Habitat Baseline'!$D$1:$O$258,7,FALSE))))</f>
        <v/>
      </c>
      <c r="J258" s="534" t="str">
        <f>IF(E258="","",IF(ISNA(VLOOKUP($E258,'D-1 Off Site Habitat Baseline'!$D$1:$O$258,8,FALSE)),"",(VLOOKUP($E258,'D-1 Off Site Habitat Baseline'!$D$1:$O$258,8,FALSE))))</f>
        <v/>
      </c>
      <c r="K258" s="534" t="str">
        <f>IF(E258="","",IF(ISNA(VLOOKUP($E258,'D-1 Off Site Habitat Baseline'!$D$1:$O$258,9,FALSE)),"",(VLOOKUP($E258,'D-1 Off Site Habitat Baseline'!$D$1:$O$258,9,FALSE))))</f>
        <v/>
      </c>
      <c r="L258" s="534" t="str">
        <f>IF(E258="","",IF(ISNA(VLOOKUP($E258,'D-1 Off Site Habitat Baseline'!$D$1:$O$258,11,FALSE)),"",(VLOOKUP($E258,'D-1 Off Site Habitat Baseline'!$D$1:$O$258,11,FALSE))))</f>
        <v/>
      </c>
      <c r="M258" s="534" t="str">
        <f>IF(E258="","",IF(ISNA(VLOOKUP($E258,'D-1 Off Site Habitat Baseline'!$D$1:$O$258,12,FALSE)),"",(VLOOKUP($E258,'D-1 Off Site Habitat Baseline'!$D$1:$O$258,12,FALSE))))</f>
        <v/>
      </c>
      <c r="N258" s="534" t="str">
        <f>IF(E258="","",IF(ISNA(VLOOKUP($E258,'D-1 Off Site Habitat Baseline'!$D$1:$X$258,14,FALSE)),"",(VLOOKUP($E258,'D-1 Off Site Habitat Baseline'!$D$1:$X$258,14,FALSE))))</f>
        <v/>
      </c>
      <c r="O258" s="536" t="str">
        <f>IF(E258="","",IF(ISNA(VLOOKUP($E258,'D-1 Off Site Habitat Baseline'!$D$1:$X$258,13,FALSE)),"",(VLOOKUP($E258,'D-1 Off Site Habitat Baseline'!$D$1:$X$258,13,FALSE))))</f>
        <v/>
      </c>
      <c r="P258" s="437" t="str">
        <f>IFERROR(INDEX('G-1 All Habitats'!$AG$3:$AG$15,MATCH(Q258,'G-1 All Habitats'!$AF$3:$AF$15,0)),"")</f>
        <v/>
      </c>
      <c r="Q258" s="438" t="str">
        <f t="shared" si="45"/>
        <v/>
      </c>
      <c r="R258" s="439" t="str">
        <f t="shared" si="46"/>
        <v/>
      </c>
      <c r="S258" s="440" t="str">
        <f>IFERROR(INDEX('G-1 All Habitats'!$B$3:$B$129,MATCH(R258,'G-1 All Habitats'!$A$3:$A$129,0)),"")</f>
        <v/>
      </c>
      <c r="T258" s="507" t="str">
        <f t="shared" si="38"/>
        <v/>
      </c>
      <c r="U258" s="524" t="str">
        <f t="shared" si="39"/>
        <v/>
      </c>
      <c r="V258" s="549" t="str">
        <f t="shared" si="36"/>
        <v/>
      </c>
      <c r="W258" s="534" t="str">
        <f>IF(S258="","",VLOOKUP(S258,'G-1 All Habitats'!$B$2:$M$129,10,FALSE))</f>
        <v/>
      </c>
      <c r="X258" s="534" t="str">
        <f>IFERROR(VLOOKUP(W258,'G-1 All Habitats'!$V$3:$W$7,2,FALSE),"")</f>
        <v/>
      </c>
      <c r="Y258" s="211"/>
      <c r="Z258" s="536" t="str">
        <f>IFERROR(INDEX('G-8 Condition Look up'!$A$3:$H$130,MATCH(S258,'G-8 Condition Look up'!$A$3:$A$130,0),MATCH(Y258,'G-8 Condition Look up'!$A$3:$H$3,0)),"")</f>
        <v/>
      </c>
      <c r="AA258" s="210"/>
      <c r="AB258" s="540" t="str">
        <f>IF(AA258="","",IF(VLOOKUP(AA258,'G-3 Multipliers'!$L$3:$N$6,2,FALSE)=0,"Spatial Data Missing ⚠",VLOOKUP(AA258,'G-3 Multipliers'!$L$3:$N$6,2,FALSE)))</f>
        <v/>
      </c>
      <c r="AC258" s="524" t="str">
        <f>IF(AA258="","",IF(VLOOKUP(AA258,'G-3 Multipliers'!$L$3:$N$6,3,FALSE)=0,"Spatial Data Missing ⚠",VLOOKUP(AA258,'G-3 Multipliers'!$L$3:$N$6,3,FALSE)))</f>
        <v/>
      </c>
      <c r="AD258" s="537" t="str">
        <f t="shared" si="37"/>
        <v/>
      </c>
      <c r="AE258" s="211"/>
      <c r="AF258" s="211"/>
      <c r="AG258" s="520" t="str">
        <f t="shared" si="40"/>
        <v/>
      </c>
      <c r="AH258" s="544" t="str">
        <f t="shared" si="41"/>
        <v/>
      </c>
      <c r="AI258" s="525" t="str">
        <f>IF(AH258="Check Data ⚠","Check Data ⚠",IFERROR(VLOOKUP(AH258,'G-4 Temporal multipliers'!$A$4:$C$36,3,FALSE),""))</f>
        <v/>
      </c>
      <c r="AJ258" s="538" t="str">
        <f>IF(S258="","",VLOOKUP(S258,'G-3 Multipliers'!$A$2:$E$129,4,FALSE))</f>
        <v/>
      </c>
      <c r="AK258" s="520" t="str">
        <f t="shared" si="42"/>
        <v/>
      </c>
      <c r="AL258" s="534" t="str">
        <f t="shared" si="43"/>
        <v/>
      </c>
      <c r="AM258" s="524" t="str">
        <f>IFERROR(IF(F258="","",IF(AH258="Check Data ⚠","Check Data ⚠",VLOOKUP(AL258, 'G-3 Multipliers'!$P$2:$Q$6,2,FALSE))),"")</f>
        <v/>
      </c>
      <c r="AN258" s="397"/>
      <c r="AO258" s="540" t="str">
        <f>IF(AN258="","",IF(VLOOKUP(AN258,'G-3 Multipliers'!$S$3:$T$9,2,FALSE)=0,"Spatial Data Missing ⚠",VLOOKUP(AN258,'G-3 Multipliers'!$S$3:$T$9,2,FALSE)))</f>
        <v/>
      </c>
      <c r="AP258" s="551" t="str">
        <f t="shared" si="44"/>
        <v/>
      </c>
      <c r="AQ258" s="441"/>
      <c r="AR258" s="442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4"/>
      <c r="V259" s="550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6"/>
      <c r="AO259" s="436"/>
      <c r="AP259" s="552">
        <f>SUM(AP12:AP258)</f>
        <v>0</v>
      </c>
      <c r="AQ259" s="46"/>
      <c r="AR259" s="46"/>
    </row>
    <row r="260" spans="1:44" x14ac:dyDescent="0.2">
      <c r="V260" s="31" t="str">
        <f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O12:O258">
    <cfRule type="beginsWith" dxfId="129" priority="8" operator="beginsWith" text="Bespoke">
      <formula>LEFT(O12,LEN("Bespoke"))="Bespoke"</formula>
    </cfRule>
    <cfRule type="beginsWith" dxfId="128" priority="9" operator="beginsWith" text="Same distinctiveness">
      <formula>LEFT(O12,LEN("Same distinctiveness"))="Same distinctiveness"</formula>
    </cfRule>
    <cfRule type="beginsWith" dxfId="127" priority="10" operator="beginsWith" text="Same broad">
      <formula>LEFT(O12,LEN("Same broad"))="Same broad"</formula>
    </cfRule>
    <cfRule type="beginsWith" dxfId="126" priority="11" operator="beginsWith" text="Same Habitat">
      <formula>LEFT(O12,LEN("Same Habitat"))="Same Habitat"</formula>
    </cfRule>
  </conditionalFormatting>
  <conditionalFormatting sqref="T12:AP258">
    <cfRule type="containsText" dxfId="125" priority="7" operator="containsText" text="Error">
      <formula>NOT(ISERROR(SEARCH("Error",T12)))</formula>
    </cfRule>
  </conditionalFormatting>
  <conditionalFormatting sqref="V260">
    <cfRule type="containsText" dxfId="124" priority="2" operator="containsText" text="Error">
      <formula>NOT(ISERROR(SEARCH("Error",V260)))</formula>
    </cfRule>
  </conditionalFormatting>
  <conditionalFormatting sqref="Z12:Z258">
    <cfRule type="containsText" dxfId="123" priority="16" operator="containsText" text="Not Possible">
      <formula>NOT(ISERROR(SEARCH("Not Possible",Z12)))</formula>
    </cfRule>
  </conditionalFormatting>
  <conditionalFormatting sqref="AB12:AC258">
    <cfRule type="containsText" dxfId="122" priority="6" operator="containsText" text="Spatial">
      <formula>NOT(ISERROR(SEARCH("Spatial",AB12)))</formula>
    </cfRule>
  </conditionalFormatting>
  <conditionalFormatting sqref="AD2">
    <cfRule type="containsText" dxfId="121" priority="5" operator="containsText" text="Note">
      <formula>NOT(ISERROR(SEARCH("Note",AD2)))</formula>
    </cfRule>
  </conditionalFormatting>
  <conditionalFormatting sqref="AD5">
    <cfRule type="containsText" dxfId="120" priority="1" operator="containsText" text="Change">
      <formula>NOT(ISERROR(SEARCH("Change",AD5)))</formula>
    </cfRule>
  </conditionalFormatting>
  <conditionalFormatting sqref="AD12:AP258">
    <cfRule type="containsText" dxfId="119" priority="4" operator="containsText" text="Check">
      <formula>NOT(ISERROR(SEARCH("Check",AD12)))</formula>
    </cfRule>
  </conditionalFormatting>
  <conditionalFormatting sqref="AN12:AN258">
    <cfRule type="containsText" dxfId="118" priority="14" operator="containsText" text="Existing Value Not Required">
      <formula>NOT(ISERROR(SEARCH("Existing Value Not Required",AN12)))</formula>
    </cfRule>
    <cfRule type="containsText" dxfId="117" priority="15" operator="containsText" text="Existing Value Required">
      <formula>NOT(ISERROR(SEARCH("Existing Value Required",AN12)))</formula>
    </cfRule>
  </conditionalFormatting>
  <conditionalFormatting sqref="AO12:AO258">
    <cfRule type="containsText" dxfId="116" priority="3" operator="containsText" text="Spatial">
      <formula>NOT(ISERROR(SEARCH("Spatial",AO12)))</formula>
    </cfRule>
  </conditionalFormatting>
  <conditionalFormatting sqref="AP12:AP258">
    <cfRule type="containsText" dxfId="115" priority="12" operator="containsText" text="Existing Value Not Required">
      <formula>NOT(ISERROR(SEARCH("Existing Value Not Required",AP12)))</formula>
    </cfRule>
    <cfRule type="containsText" dxfId="114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C1" zoomScaleNormal="100" workbookViewId="0">
      <pane ySplit="9" topLeftCell="A10" activePane="bottomLeft" state="frozen"/>
      <selection activeCell="S28" sqref="S28"/>
      <selection pane="bottomLeft" activeCell="P10" sqref="P10:P13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44" t="str">
        <f>IF([1]Start!$F$12="","",[1]Start!$F$12)</f>
        <v/>
      </c>
      <c r="C2" s="745"/>
      <c r="D2" s="746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67" t="s">
        <v>292</v>
      </c>
      <c r="D8" s="968"/>
      <c r="E8" s="969"/>
      <c r="F8" s="940" t="s">
        <v>272</v>
      </c>
      <c r="G8" s="940"/>
      <c r="H8" s="940" t="s">
        <v>273</v>
      </c>
      <c r="I8" s="940"/>
      <c r="J8" s="940" t="s">
        <v>191</v>
      </c>
      <c r="K8" s="940"/>
      <c r="L8" s="940"/>
      <c r="M8" s="970" t="s">
        <v>192</v>
      </c>
      <c r="N8" s="167" t="s">
        <v>193</v>
      </c>
      <c r="O8" s="31"/>
      <c r="P8" s="967" t="s">
        <v>194</v>
      </c>
      <c r="Q8" s="968"/>
      <c r="R8" s="968"/>
      <c r="S8" s="968"/>
      <c r="T8" s="968"/>
      <c r="U8" s="969"/>
      <c r="V8" s="967" t="s">
        <v>196</v>
      </c>
      <c r="W8" s="969"/>
    </row>
    <row r="9" spans="2:38" ht="45.75" customHeight="1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71"/>
      <c r="N9" s="207" t="s">
        <v>295</v>
      </c>
      <c r="P9" s="368" t="s">
        <v>296</v>
      </c>
      <c r="Q9" s="201" t="s">
        <v>297</v>
      </c>
      <c r="R9" s="201" t="s">
        <v>298</v>
      </c>
      <c r="S9" s="201" t="s">
        <v>299</v>
      </c>
      <c r="T9" s="201" t="s">
        <v>300</v>
      </c>
      <c r="U9" s="202" t="s">
        <v>214</v>
      </c>
      <c r="V9" s="208" t="s">
        <v>215</v>
      </c>
      <c r="W9" s="209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8.5" x14ac:dyDescent="0.2">
      <c r="B10" s="141">
        <v>1</v>
      </c>
      <c r="C10" s="203">
        <v>1</v>
      </c>
      <c r="D10" s="203" t="s">
        <v>108</v>
      </c>
      <c r="E10" s="153">
        <v>0.17</v>
      </c>
      <c r="F10" s="553" t="str">
        <f>IF(D10="","",VLOOKUP(D10,'G-6 Hedgerow Data'!$B$2:$AG$15,2,FALSE))</f>
        <v>High</v>
      </c>
      <c r="G10" s="499">
        <f>IF(D10="","",VLOOKUP(D10,'G-6 Hedgerow Data'!$B$2:$AG$15,3,FALSE))</f>
        <v>6</v>
      </c>
      <c r="H10" s="145" t="s">
        <v>20</v>
      </c>
      <c r="I10" s="499">
        <f>IFERROR(VLOOKUP(H10,'G-1 All Habitats'!$Z$2:$AA$9,2,FALSE),"")</f>
        <v>2</v>
      </c>
      <c r="J10" s="145" t="s">
        <v>921</v>
      </c>
      <c r="K10" s="520" t="str">
        <f>IF(J10="","",IF(VLOOKUP(J10,'G-3 Multipliers'!$L$3:$N$6,2,FALSE)=0,"Spatial Data Missing",VLOOKUP(J10,'G-3 Multipliers'!$L$3:$N$6,2,FALSE)))</f>
        <v>Low Strategic Significance</v>
      </c>
      <c r="L10" s="505">
        <f>IF(J10="","",IF(VLOOKUP(J10,'G-3 Multipliers'!$L$3:$N$6,3,FALSE)=0,"Spatial Data Missing ⚠",VLOOKUP(J10,'G-3 Multipliers'!$L$3:$N$6,3,FALSE)))</f>
        <v>1</v>
      </c>
      <c r="M10" s="506" t="str">
        <f>IF(D10="","",VLOOKUP(D10,'G-6 Hedgerow Data'!$B$1:$AH$15,33,FALSE))</f>
        <v>Like for like or better</v>
      </c>
      <c r="N10" s="513">
        <f>IFERROR(E10*G10*I10*L10,"")</f>
        <v>2.04</v>
      </c>
      <c r="O10" s="40"/>
      <c r="P10" s="154">
        <v>0.16700000000000001</v>
      </c>
      <c r="Q10" s="203"/>
      <c r="R10" s="532">
        <f>IFERROR(P10*G10*I10*L10,"")</f>
        <v>2.004</v>
      </c>
      <c r="S10" s="532">
        <f>IFERROR(Q10*G10*I10*L10,"")</f>
        <v>0</v>
      </c>
      <c r="T10" s="532">
        <f>IF(D10="","",IF(E10-P10-Q10=0&lt;0,"Error in lengths ▲",IF(P10+Q10&gt;E10,"Error in Lengths ▲",E10-P10-Q10)))</f>
        <v>3.0000000000000027E-3</v>
      </c>
      <c r="U10" s="557">
        <f>IF(OR(E10="",N10=""),"",IF(E10-P10-Q10=0&lt;0,"Error in Lengths ▲",IF(P10+Q10&gt;E10,"Error in Lengths ▲",N10-R10-S10)))</f>
        <v>3.6000000000000032E-2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28.5" x14ac:dyDescent="0.2">
      <c r="B11" s="141">
        <v>2</v>
      </c>
      <c r="C11" s="203">
        <v>2</v>
      </c>
      <c r="D11" s="203" t="s">
        <v>108</v>
      </c>
      <c r="E11" s="153">
        <v>0.17499999999999999</v>
      </c>
      <c r="F11" s="553" t="str">
        <f>IF(D11="","",VLOOKUP(D11,'G-6 Hedgerow Data'!$B$2:$AG$15,2,FALSE))</f>
        <v>High</v>
      </c>
      <c r="G11" s="499">
        <f>IF(D11="","",VLOOKUP(D11,'G-6 Hedgerow Data'!$B$2:$AG$15,3,FALSE))</f>
        <v>6</v>
      </c>
      <c r="H11" s="145" t="s">
        <v>20</v>
      </c>
      <c r="I11" s="499">
        <f>IFERROR(VLOOKUP(H11,'G-1 All Habitats'!$Z$2:$AA$9,2,FALSE),"")</f>
        <v>2</v>
      </c>
      <c r="J11" s="145" t="s">
        <v>921</v>
      </c>
      <c r="K11" s="507" t="str">
        <f>IF(J11="","",IF(VLOOKUP(J11,'G-3 Multipliers'!$L$3:$N$6,2,FALSE)=0,"Spatial Data Missing",VLOOKUP(J11,'G-3 Multipliers'!$L$3:$N$6,2,FALSE)))</f>
        <v>Low Strategic Significance</v>
      </c>
      <c r="L11" s="505">
        <f>IF(J11="","",IF(VLOOKUP(J11,'G-3 Multipliers'!$L$3:$N$6,3,FALSE)=0,"Spatial Data Missing ⚠",VLOOKUP(J11,'G-3 Multipliers'!$L$3:$N$6,3,FALSE)))</f>
        <v>1</v>
      </c>
      <c r="M11" s="506" t="str">
        <f>IF(D11="","",VLOOKUP(D11,'G-6 Hedgerow Data'!$B$1:$AH$15,33,FALSE))</f>
        <v>Like for like or better</v>
      </c>
      <c r="N11" s="513">
        <f t="shared" ref="N11:N74" si="2">IFERROR(E11*G11*I11*L11,"")</f>
        <v>2.0999999999999996</v>
      </c>
      <c r="O11" s="40"/>
      <c r="P11" s="154">
        <v>0.17499999999999999</v>
      </c>
      <c r="Q11" s="203"/>
      <c r="R11" s="532">
        <f t="shared" ref="R11:R74" si="3">IFERROR(P11*G11*I11*L11,"")</f>
        <v>2.0999999999999996</v>
      </c>
      <c r="S11" s="532">
        <f t="shared" ref="S11:S74" si="4">IFERROR(Q11*G11*I11*L11,"")</f>
        <v>0</v>
      </c>
      <c r="T11" s="532">
        <f t="shared" ref="T11:T74" si="5">IF(D11="","",IF(E11-P11-Q11=0&lt;0,"Error in lengths ▲",IF(P11+Q11&gt;E11,"Error in Lengths ▲",E11-P11-Q11)))</f>
        <v>0</v>
      </c>
      <c r="U11" s="557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28.5" x14ac:dyDescent="0.2">
      <c r="B12" s="141">
        <v>3</v>
      </c>
      <c r="C12" s="203">
        <v>3</v>
      </c>
      <c r="D12" s="203" t="s">
        <v>108</v>
      </c>
      <c r="E12" s="153">
        <v>0.28000000000000003</v>
      </c>
      <c r="F12" s="553" t="str">
        <f>IF(D12="","",VLOOKUP(D12,'G-6 Hedgerow Data'!$B$2:$AG$15,2,FALSE))</f>
        <v>High</v>
      </c>
      <c r="G12" s="499">
        <f>IF(D12="","",VLOOKUP(D12,'G-6 Hedgerow Data'!$B$2:$AG$15,3,FALSE))</f>
        <v>6</v>
      </c>
      <c r="H12" s="145" t="s">
        <v>20</v>
      </c>
      <c r="I12" s="499">
        <f>IFERROR(VLOOKUP(H12,'G-1 All Habitats'!$Z$2:$AA$9,2,FALSE),"")</f>
        <v>2</v>
      </c>
      <c r="J12" s="145" t="s">
        <v>921</v>
      </c>
      <c r="K12" s="507" t="str">
        <f>IF(J12="","",IF(VLOOKUP(J12,'G-3 Multipliers'!$L$3:$N$6,2,FALSE)=0,"Spatial Data Missing",VLOOKUP(J12,'G-3 Multipliers'!$L$3:$N$6,2,FALSE)))</f>
        <v>Low Strategic Significance</v>
      </c>
      <c r="L12" s="505">
        <f>IF(J12="","",IF(VLOOKUP(J12,'G-3 Multipliers'!$L$3:$N$6,3,FALSE)=0,"Spatial Data Missing ⚠",VLOOKUP(J12,'G-3 Multipliers'!$L$3:$N$6,3,FALSE)))</f>
        <v>1</v>
      </c>
      <c r="M12" s="506" t="str">
        <f>IF(D12="","",VLOOKUP(D12,'G-6 Hedgerow Data'!$B$1:$AH$15,33,FALSE))</f>
        <v>Like for like or better</v>
      </c>
      <c r="N12" s="513">
        <f t="shared" si="2"/>
        <v>3.3600000000000003</v>
      </c>
      <c r="O12" s="40"/>
      <c r="P12" s="154">
        <v>0.28000000000000003</v>
      </c>
      <c r="Q12" s="203"/>
      <c r="R12" s="532">
        <f t="shared" si="3"/>
        <v>3.3600000000000003</v>
      </c>
      <c r="S12" s="532">
        <f t="shared" si="4"/>
        <v>0</v>
      </c>
      <c r="T12" s="532">
        <f t="shared" si="5"/>
        <v>0</v>
      </c>
      <c r="U12" s="557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3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42.75" x14ac:dyDescent="0.2">
      <c r="B13" s="141">
        <v>4</v>
      </c>
      <c r="C13" s="203">
        <v>4</v>
      </c>
      <c r="D13" s="203" t="s">
        <v>116</v>
      </c>
      <c r="E13" s="153">
        <v>0.152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20</v>
      </c>
      <c r="I13" s="499">
        <f>IFERROR(VLOOKUP(H13,'G-1 All Habitats'!$Z$2:$AA$9,2,FALSE),"")</f>
        <v>2</v>
      </c>
      <c r="J13" s="145" t="s">
        <v>921</v>
      </c>
      <c r="K13" s="507" t="str">
        <f>IF(J13="","",IF(VLOOKUP(J13,'G-3 Multipliers'!$L$3:$N$6,2,FALSE)=0,"Spatial Data Missing",VLOOKUP(J13,'G-3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506" t="str">
        <f>IF(D13="","",VLOOKUP(D13,'G-6 Hedgerow Data'!$B$1:$AH$15,33,FALSE))</f>
        <v>Same distinctiveness band or better</v>
      </c>
      <c r="N13" s="513">
        <f t="shared" si="2"/>
        <v>0.60799999999999998</v>
      </c>
      <c r="O13" s="40"/>
      <c r="P13" s="154">
        <v>0.152</v>
      </c>
      <c r="Q13" s="203"/>
      <c r="R13" s="532">
        <f t="shared" si="3"/>
        <v>0.60799999999999998</v>
      </c>
      <c r="S13" s="532">
        <f t="shared" si="4"/>
        <v>0</v>
      </c>
      <c r="T13" s="532">
        <f t="shared" si="5"/>
        <v>0</v>
      </c>
      <c r="U13" s="557">
        <f t="shared" si="6"/>
        <v>0</v>
      </c>
      <c r="V13" s="151"/>
      <c r="W13" s="152"/>
      <c r="AE13" s="156" t="b">
        <f t="shared" si="0"/>
        <v>1</v>
      </c>
      <c r="AF13" s="156" t="b">
        <f t="shared" si="1"/>
        <v>0</v>
      </c>
      <c r="AH13" s="156">
        <v>4</v>
      </c>
      <c r="AJ13" s="156">
        <f t="array" ref="AJ13">IFERROR(INDEX($AH$10:$AH$258, MATCH(0, IF(TRUE=$AE$10:$AE$258, COUNTIF($AJ$9:$AJ12, $AH$10:$AH$258), ""), 0)),"")</f>
        <v>4</v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14.25" x14ac:dyDescent="0.2">
      <c r="B14" s="141">
        <v>5</v>
      </c>
      <c r="C14" s="203"/>
      <c r="D14" s="203"/>
      <c r="E14" s="153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07" t="str">
        <f>IF(J14="","",IF(VLOOKUP(J14,'G-3 Multipliers'!$L$3:$N$6,2,FALSE)=0,"Spatial Data Missing",VLOOKUP(J14,'G-3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154"/>
      <c r="Q14" s="203"/>
      <c r="R14" s="532" t="str">
        <f t="shared" si="3"/>
        <v/>
      </c>
      <c r="S14" s="532" t="str">
        <f t="shared" si="4"/>
        <v/>
      </c>
      <c r="T14" s="532" t="str">
        <f t="shared" si="5"/>
        <v/>
      </c>
      <c r="U14" s="557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3"/>
      <c r="D15" s="203"/>
      <c r="E15" s="153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07" t="str">
        <f>IF(J15="","",IF(VLOOKUP(J15,'G-3 Multipliers'!$L$3:$N$6,2,FALSE)=0,"Spatial Data Missing",VLOOKUP(J15,'G-3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54"/>
      <c r="Q15" s="203"/>
      <c r="R15" s="532" t="str">
        <f t="shared" si="3"/>
        <v/>
      </c>
      <c r="S15" s="532" t="str">
        <f t="shared" si="4"/>
        <v/>
      </c>
      <c r="T15" s="532" t="str">
        <f t="shared" si="5"/>
        <v/>
      </c>
      <c r="U15" s="557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3"/>
      <c r="D16" s="203"/>
      <c r="E16" s="153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07" t="str">
        <f>IF(J16="","",IF(VLOOKUP(J16,'G-3 Multipliers'!$L$3:$N$6,2,FALSE)=0,"Spatial Data Missing",VLOOKUP(J16,'G-3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54"/>
      <c r="Q16" s="203"/>
      <c r="R16" s="532" t="str">
        <f t="shared" si="3"/>
        <v/>
      </c>
      <c r="S16" s="532" t="str">
        <f t="shared" si="4"/>
        <v/>
      </c>
      <c r="T16" s="532" t="str">
        <f t="shared" si="5"/>
        <v/>
      </c>
      <c r="U16" s="557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3"/>
      <c r="D17" s="203"/>
      <c r="E17" s="153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07" t="str">
        <f>IF(J17="","",IF(VLOOKUP(J17,'G-3 Multipliers'!$L$3:$N$6,2,FALSE)=0,"Spatial Data Missing",VLOOKUP(J17,'G-3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54"/>
      <c r="Q17" s="203"/>
      <c r="R17" s="532" t="str">
        <f t="shared" si="3"/>
        <v/>
      </c>
      <c r="S17" s="532" t="str">
        <f t="shared" si="4"/>
        <v/>
      </c>
      <c r="T17" s="532" t="str">
        <f t="shared" si="5"/>
        <v/>
      </c>
      <c r="U17" s="557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3"/>
      <c r="D18" s="203"/>
      <c r="E18" s="153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07" t="str">
        <f>IF(J18="","",IF(VLOOKUP(J18,'G-3 Multipliers'!$L$3:$N$6,2,FALSE)=0,"Spatial Data Missing",VLOOKUP(J18,'G-3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54"/>
      <c r="Q18" s="203"/>
      <c r="R18" s="532" t="str">
        <f t="shared" si="3"/>
        <v/>
      </c>
      <c r="S18" s="532" t="str">
        <f t="shared" si="4"/>
        <v/>
      </c>
      <c r="T18" s="532" t="str">
        <f t="shared" si="5"/>
        <v/>
      </c>
      <c r="U18" s="557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3"/>
      <c r="D19" s="203"/>
      <c r="E19" s="153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07" t="str">
        <f>IF(J19="","",IF(VLOOKUP(J19,'G-3 Multipliers'!$L$3:$N$6,2,FALSE)=0,"Spatial Data Missing",VLOOKUP(J19,'G-3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54"/>
      <c r="Q19" s="203"/>
      <c r="R19" s="532" t="str">
        <f t="shared" si="3"/>
        <v/>
      </c>
      <c r="S19" s="532" t="str">
        <f t="shared" si="4"/>
        <v/>
      </c>
      <c r="T19" s="532" t="str">
        <f t="shared" si="5"/>
        <v/>
      </c>
      <c r="U19" s="557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3"/>
      <c r="D20" s="203"/>
      <c r="E20" s="153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07" t="str">
        <f>IF(J20="","",IF(VLOOKUP(J20,'G-3 Multipliers'!$L$3:$N$6,2,FALSE)=0,"Spatial Data Missing",VLOOKUP(J20,'G-3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54"/>
      <c r="Q20" s="203"/>
      <c r="R20" s="532" t="str">
        <f t="shared" si="3"/>
        <v/>
      </c>
      <c r="S20" s="532" t="str">
        <f t="shared" si="4"/>
        <v/>
      </c>
      <c r="T20" s="532" t="str">
        <f t="shared" si="5"/>
        <v/>
      </c>
      <c r="U20" s="557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3"/>
      <c r="D21" s="203"/>
      <c r="E21" s="153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07" t="str">
        <f>IF(J21="","",IF(VLOOKUP(J21,'G-3 Multipliers'!$L$3:$N$6,2,FALSE)=0,"Spatial Data Missing",VLOOKUP(J21,'G-3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54"/>
      <c r="Q21" s="203"/>
      <c r="R21" s="532" t="str">
        <f t="shared" si="3"/>
        <v/>
      </c>
      <c r="S21" s="532" t="str">
        <f t="shared" si="4"/>
        <v/>
      </c>
      <c r="T21" s="532" t="str">
        <f t="shared" si="5"/>
        <v/>
      </c>
      <c r="U21" s="557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3"/>
      <c r="D22" s="203"/>
      <c r="E22" s="153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07" t="str">
        <f>IF(J22="","",IF(VLOOKUP(J22,'G-3 Multipliers'!$L$3:$N$6,2,FALSE)=0,"Spatial Data Missing",VLOOKUP(J22,'G-3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54"/>
      <c r="Q22" s="203"/>
      <c r="R22" s="532" t="str">
        <f t="shared" si="3"/>
        <v/>
      </c>
      <c r="S22" s="532" t="str">
        <f t="shared" si="4"/>
        <v/>
      </c>
      <c r="T22" s="532" t="str">
        <f t="shared" si="5"/>
        <v/>
      </c>
      <c r="U22" s="557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3"/>
      <c r="D23" s="203"/>
      <c r="E23" s="153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07" t="str">
        <f>IF(J23="","",IF(VLOOKUP(J23,'G-3 Multipliers'!$L$3:$N$6,2,FALSE)=0,"Spatial Data Missing",VLOOKUP(J23,'G-3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54"/>
      <c r="Q23" s="203"/>
      <c r="R23" s="532" t="str">
        <f t="shared" si="3"/>
        <v/>
      </c>
      <c r="S23" s="532" t="str">
        <f t="shared" si="4"/>
        <v/>
      </c>
      <c r="T23" s="532" t="str">
        <f t="shared" si="5"/>
        <v/>
      </c>
      <c r="U23" s="557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3"/>
      <c r="D24" s="203"/>
      <c r="E24" s="153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07" t="str">
        <f>IF(J24="","",IF(VLOOKUP(J24,'G-3 Multipliers'!$L$3:$N$6,2,FALSE)=0,"Spatial Data Missing",VLOOKUP(J24,'G-3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54"/>
      <c r="Q24" s="203"/>
      <c r="R24" s="532" t="str">
        <f t="shared" si="3"/>
        <v/>
      </c>
      <c r="S24" s="532" t="str">
        <f t="shared" si="4"/>
        <v/>
      </c>
      <c r="T24" s="532" t="str">
        <f t="shared" si="5"/>
        <v/>
      </c>
      <c r="U24" s="557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3"/>
      <c r="D25" s="203"/>
      <c r="E25" s="153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07" t="str">
        <f>IF(J25="","",IF(VLOOKUP(J25,'G-3 Multipliers'!$L$3:$N$6,2,FALSE)=0,"Spatial Data Missing",VLOOKUP(J25,'G-3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54"/>
      <c r="Q25" s="203"/>
      <c r="R25" s="532" t="str">
        <f t="shared" si="3"/>
        <v/>
      </c>
      <c r="S25" s="532" t="str">
        <f t="shared" si="4"/>
        <v/>
      </c>
      <c r="T25" s="532" t="str">
        <f t="shared" si="5"/>
        <v/>
      </c>
      <c r="U25" s="557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3"/>
      <c r="D26" s="203"/>
      <c r="E26" s="153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07" t="str">
        <f>IF(J26="","",IF(VLOOKUP(J26,'G-3 Multipliers'!$L$3:$N$6,2,FALSE)=0,"Spatial Data Missing",VLOOKUP(J26,'G-3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54"/>
      <c r="Q26" s="203"/>
      <c r="R26" s="532" t="str">
        <f t="shared" si="3"/>
        <v/>
      </c>
      <c r="S26" s="532" t="str">
        <f t="shared" si="4"/>
        <v/>
      </c>
      <c r="T26" s="532" t="str">
        <f t="shared" si="5"/>
        <v/>
      </c>
      <c r="U26" s="557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3"/>
      <c r="D27" s="203"/>
      <c r="E27" s="153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07" t="str">
        <f>IF(J27="","",IF(VLOOKUP(J27,'G-3 Multipliers'!$L$3:$N$6,2,FALSE)=0,"Spatial Data Missing",VLOOKUP(J27,'G-3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54"/>
      <c r="Q27" s="203"/>
      <c r="R27" s="532" t="str">
        <f t="shared" si="3"/>
        <v/>
      </c>
      <c r="S27" s="532" t="str">
        <f t="shared" si="4"/>
        <v/>
      </c>
      <c r="T27" s="532" t="str">
        <f t="shared" si="5"/>
        <v/>
      </c>
      <c r="U27" s="557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3"/>
      <c r="D28" s="203"/>
      <c r="E28" s="153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07" t="str">
        <f>IF(J28="","",IF(VLOOKUP(J28,'G-3 Multipliers'!$L$3:$N$6,2,FALSE)=0,"Spatial Data Missing",VLOOKUP(J28,'G-3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54"/>
      <c r="Q28" s="203"/>
      <c r="R28" s="532" t="str">
        <f t="shared" si="3"/>
        <v/>
      </c>
      <c r="S28" s="532" t="str">
        <f t="shared" si="4"/>
        <v/>
      </c>
      <c r="T28" s="532" t="str">
        <f t="shared" si="5"/>
        <v/>
      </c>
      <c r="U28" s="557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3"/>
      <c r="D29" s="203"/>
      <c r="E29" s="153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07" t="str">
        <f>IF(J29="","",IF(VLOOKUP(J29,'G-3 Multipliers'!$L$3:$N$6,2,FALSE)=0,"Spatial Data Missing",VLOOKUP(J29,'G-3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54"/>
      <c r="Q29" s="203"/>
      <c r="R29" s="532" t="str">
        <f t="shared" si="3"/>
        <v/>
      </c>
      <c r="S29" s="532" t="str">
        <f t="shared" si="4"/>
        <v/>
      </c>
      <c r="T29" s="532" t="str">
        <f t="shared" si="5"/>
        <v/>
      </c>
      <c r="U29" s="557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3"/>
      <c r="D30" s="203"/>
      <c r="E30" s="153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07" t="str">
        <f>IF(J30="","",IF(VLOOKUP(J30,'G-3 Multipliers'!$L$3:$N$6,2,FALSE)=0,"Spatial Data Missing",VLOOKUP(J30,'G-3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54"/>
      <c r="Q30" s="203"/>
      <c r="R30" s="532" t="str">
        <f t="shared" si="3"/>
        <v/>
      </c>
      <c r="S30" s="532" t="str">
        <f t="shared" si="4"/>
        <v/>
      </c>
      <c r="T30" s="532" t="str">
        <f t="shared" si="5"/>
        <v/>
      </c>
      <c r="U30" s="557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3"/>
      <c r="D31" s="203"/>
      <c r="E31" s="153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07" t="str">
        <f>IF(J31="","",IF(VLOOKUP(J31,'G-3 Multipliers'!$L$3:$N$6,2,FALSE)=0,"Spatial Data Missing",VLOOKUP(J31,'G-3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54"/>
      <c r="Q31" s="203"/>
      <c r="R31" s="532" t="str">
        <f t="shared" si="3"/>
        <v/>
      </c>
      <c r="S31" s="532" t="str">
        <f t="shared" si="4"/>
        <v/>
      </c>
      <c r="T31" s="532" t="str">
        <f t="shared" si="5"/>
        <v/>
      </c>
      <c r="U31" s="557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3"/>
      <c r="D32" s="203"/>
      <c r="E32" s="153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07" t="str">
        <f>IF(J32="","",IF(VLOOKUP(J32,'G-3 Multipliers'!$L$3:$N$6,2,FALSE)=0,"Spatial Data Missing",VLOOKUP(J32,'G-3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54"/>
      <c r="Q32" s="203"/>
      <c r="R32" s="532" t="str">
        <f t="shared" si="3"/>
        <v/>
      </c>
      <c r="S32" s="532" t="str">
        <f t="shared" si="4"/>
        <v/>
      </c>
      <c r="T32" s="532" t="str">
        <f t="shared" si="5"/>
        <v/>
      </c>
      <c r="U32" s="557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3"/>
      <c r="D33" s="203"/>
      <c r="E33" s="153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07" t="str">
        <f>IF(J33="","",IF(VLOOKUP(J33,'G-3 Multipliers'!$L$3:$N$6,2,FALSE)=0,"Spatial Data Missing",VLOOKUP(J33,'G-3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54"/>
      <c r="Q33" s="203"/>
      <c r="R33" s="532" t="str">
        <f t="shared" si="3"/>
        <v/>
      </c>
      <c r="S33" s="532" t="str">
        <f t="shared" si="4"/>
        <v/>
      </c>
      <c r="T33" s="532" t="str">
        <f t="shared" si="5"/>
        <v/>
      </c>
      <c r="U33" s="557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3"/>
      <c r="D34" s="203"/>
      <c r="E34" s="153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07" t="str">
        <f>IF(J34="","",IF(VLOOKUP(J34,'G-3 Multipliers'!$L$3:$N$6,2,FALSE)=0,"Spatial Data Missing",VLOOKUP(J34,'G-3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54"/>
      <c r="Q34" s="203"/>
      <c r="R34" s="532" t="str">
        <f t="shared" si="3"/>
        <v/>
      </c>
      <c r="S34" s="532" t="str">
        <f t="shared" si="4"/>
        <v/>
      </c>
      <c r="T34" s="532" t="str">
        <f t="shared" si="5"/>
        <v/>
      </c>
      <c r="U34" s="557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3"/>
      <c r="D35" s="203"/>
      <c r="E35" s="153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07" t="str">
        <f>IF(J35="","",IF(VLOOKUP(J35,'G-3 Multipliers'!$L$3:$N$6,2,FALSE)=0,"Spatial Data Missing",VLOOKUP(J35,'G-3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54"/>
      <c r="Q35" s="203"/>
      <c r="R35" s="532" t="str">
        <f t="shared" si="3"/>
        <v/>
      </c>
      <c r="S35" s="532" t="str">
        <f t="shared" si="4"/>
        <v/>
      </c>
      <c r="T35" s="532" t="str">
        <f t="shared" si="5"/>
        <v/>
      </c>
      <c r="U35" s="557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3"/>
      <c r="D36" s="203"/>
      <c r="E36" s="153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07" t="str">
        <f>IF(J36="","",IF(VLOOKUP(J36,'G-3 Multipliers'!$L$3:$N$6,2,FALSE)=0,"Spatial Data Missing",VLOOKUP(J36,'G-3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54"/>
      <c r="Q36" s="203"/>
      <c r="R36" s="532" t="str">
        <f t="shared" si="3"/>
        <v/>
      </c>
      <c r="S36" s="532" t="str">
        <f t="shared" si="4"/>
        <v/>
      </c>
      <c r="T36" s="532" t="str">
        <f t="shared" si="5"/>
        <v/>
      </c>
      <c r="U36" s="557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3"/>
      <c r="D37" s="203"/>
      <c r="E37" s="153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07" t="str">
        <f>IF(J37="","",IF(VLOOKUP(J37,'G-3 Multipliers'!$L$3:$N$6,2,FALSE)=0,"Spatial Data Missing",VLOOKUP(J37,'G-3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54"/>
      <c r="Q37" s="203"/>
      <c r="R37" s="532" t="str">
        <f t="shared" si="3"/>
        <v/>
      </c>
      <c r="S37" s="532" t="str">
        <f t="shared" si="4"/>
        <v/>
      </c>
      <c r="T37" s="532" t="str">
        <f t="shared" si="5"/>
        <v/>
      </c>
      <c r="U37" s="557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3"/>
      <c r="D38" s="203"/>
      <c r="E38" s="153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07" t="str">
        <f>IF(J38="","",IF(VLOOKUP(J38,'G-3 Multipliers'!$L$3:$N$6,2,FALSE)=0,"Spatial Data Missing",VLOOKUP(J38,'G-3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54"/>
      <c r="Q38" s="203"/>
      <c r="R38" s="532" t="str">
        <f t="shared" si="3"/>
        <v/>
      </c>
      <c r="S38" s="532" t="str">
        <f t="shared" si="4"/>
        <v/>
      </c>
      <c r="T38" s="532" t="str">
        <f t="shared" si="5"/>
        <v/>
      </c>
      <c r="U38" s="557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3"/>
      <c r="D39" s="203"/>
      <c r="E39" s="153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07" t="str">
        <f>IF(J39="","",IF(VLOOKUP(J39,'G-3 Multipliers'!$L$3:$N$6,2,FALSE)=0,"Spatial Data Missing",VLOOKUP(J39,'G-3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54"/>
      <c r="Q39" s="203"/>
      <c r="R39" s="532" t="str">
        <f t="shared" si="3"/>
        <v/>
      </c>
      <c r="S39" s="532" t="str">
        <f t="shared" si="4"/>
        <v/>
      </c>
      <c r="T39" s="532" t="str">
        <f t="shared" si="5"/>
        <v/>
      </c>
      <c r="U39" s="557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3"/>
      <c r="D40" s="203"/>
      <c r="E40" s="153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07" t="str">
        <f>IF(J40="","",IF(VLOOKUP(J40,'G-3 Multipliers'!$L$3:$N$6,2,FALSE)=0,"Spatial Data Missing",VLOOKUP(J40,'G-3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54"/>
      <c r="Q40" s="203"/>
      <c r="R40" s="532" t="str">
        <f t="shared" si="3"/>
        <v/>
      </c>
      <c r="S40" s="532" t="str">
        <f t="shared" si="4"/>
        <v/>
      </c>
      <c r="T40" s="532" t="str">
        <f t="shared" si="5"/>
        <v/>
      </c>
      <c r="U40" s="557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3"/>
      <c r="D41" s="203"/>
      <c r="E41" s="153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07" t="str">
        <f>IF(J41="","",IF(VLOOKUP(J41,'G-3 Multipliers'!$L$3:$N$6,2,FALSE)=0,"Spatial Data Missing",VLOOKUP(J41,'G-3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54"/>
      <c r="Q41" s="203"/>
      <c r="R41" s="532" t="str">
        <f t="shared" si="3"/>
        <v/>
      </c>
      <c r="S41" s="532" t="str">
        <f t="shared" si="4"/>
        <v/>
      </c>
      <c r="T41" s="532" t="str">
        <f t="shared" si="5"/>
        <v/>
      </c>
      <c r="U41" s="557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3"/>
      <c r="D42" s="203"/>
      <c r="E42" s="153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07" t="str">
        <f>IF(J42="","",IF(VLOOKUP(J42,'G-3 Multipliers'!$L$3:$N$6,2,FALSE)=0,"Spatial Data Missing",VLOOKUP(J42,'G-3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54"/>
      <c r="Q42" s="203"/>
      <c r="R42" s="532" t="str">
        <f t="shared" si="3"/>
        <v/>
      </c>
      <c r="S42" s="532" t="str">
        <f t="shared" si="4"/>
        <v/>
      </c>
      <c r="T42" s="532" t="str">
        <f t="shared" si="5"/>
        <v/>
      </c>
      <c r="U42" s="557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3"/>
      <c r="D43" s="203"/>
      <c r="E43" s="153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07" t="str">
        <f>IF(J43="","",IF(VLOOKUP(J43,'G-3 Multipliers'!$L$3:$N$6,2,FALSE)=0,"Spatial Data Missing",VLOOKUP(J43,'G-3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54"/>
      <c r="Q43" s="203"/>
      <c r="R43" s="532" t="str">
        <f t="shared" si="3"/>
        <v/>
      </c>
      <c r="S43" s="532" t="str">
        <f t="shared" si="4"/>
        <v/>
      </c>
      <c r="T43" s="532" t="str">
        <f t="shared" si="5"/>
        <v/>
      </c>
      <c r="U43" s="557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3"/>
      <c r="D44" s="203"/>
      <c r="E44" s="153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07" t="str">
        <f>IF(J44="","",IF(VLOOKUP(J44,'G-3 Multipliers'!$L$3:$N$6,2,FALSE)=0,"Spatial Data Missing",VLOOKUP(J44,'G-3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54"/>
      <c r="Q44" s="203"/>
      <c r="R44" s="532" t="str">
        <f t="shared" si="3"/>
        <v/>
      </c>
      <c r="S44" s="532" t="str">
        <f t="shared" si="4"/>
        <v/>
      </c>
      <c r="T44" s="532" t="str">
        <f t="shared" si="5"/>
        <v/>
      </c>
      <c r="U44" s="557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3"/>
      <c r="D45" s="203"/>
      <c r="E45" s="153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07" t="str">
        <f>IF(J45="","",IF(VLOOKUP(J45,'G-3 Multipliers'!$L$3:$N$6,2,FALSE)=0,"Spatial Data Missing",VLOOKUP(J45,'G-3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54"/>
      <c r="Q45" s="203"/>
      <c r="R45" s="532" t="str">
        <f t="shared" si="3"/>
        <v/>
      </c>
      <c r="S45" s="532" t="str">
        <f t="shared" si="4"/>
        <v/>
      </c>
      <c r="T45" s="532" t="str">
        <f t="shared" si="5"/>
        <v/>
      </c>
      <c r="U45" s="557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3"/>
      <c r="D46" s="203"/>
      <c r="E46" s="153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07" t="str">
        <f>IF(J46="","",IF(VLOOKUP(J46,'G-3 Multipliers'!$L$3:$N$6,2,FALSE)=0,"Spatial Data Missing",VLOOKUP(J46,'G-3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54"/>
      <c r="Q46" s="203"/>
      <c r="R46" s="532" t="str">
        <f t="shared" si="3"/>
        <v/>
      </c>
      <c r="S46" s="532" t="str">
        <f t="shared" si="4"/>
        <v/>
      </c>
      <c r="T46" s="532" t="str">
        <f t="shared" si="5"/>
        <v/>
      </c>
      <c r="U46" s="557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3"/>
      <c r="D47" s="203"/>
      <c r="E47" s="153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07" t="str">
        <f>IF(J47="","",IF(VLOOKUP(J47,'G-3 Multipliers'!$L$3:$N$6,2,FALSE)=0,"Spatial Data Missing",VLOOKUP(J47,'G-3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54"/>
      <c r="Q47" s="203"/>
      <c r="R47" s="532" t="str">
        <f t="shared" si="3"/>
        <v/>
      </c>
      <c r="S47" s="532" t="str">
        <f t="shared" si="4"/>
        <v/>
      </c>
      <c r="T47" s="532" t="str">
        <f t="shared" si="5"/>
        <v/>
      </c>
      <c r="U47" s="557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3"/>
      <c r="D48" s="203"/>
      <c r="E48" s="153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07" t="str">
        <f>IF(J48="","",IF(VLOOKUP(J48,'G-3 Multipliers'!$L$3:$N$6,2,FALSE)=0,"Spatial Data Missing",VLOOKUP(J48,'G-3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54"/>
      <c r="Q48" s="203"/>
      <c r="R48" s="532" t="str">
        <f t="shared" si="3"/>
        <v/>
      </c>
      <c r="S48" s="532" t="str">
        <f t="shared" si="4"/>
        <v/>
      </c>
      <c r="T48" s="532" t="str">
        <f t="shared" si="5"/>
        <v/>
      </c>
      <c r="U48" s="557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3"/>
      <c r="D49" s="203"/>
      <c r="E49" s="153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07" t="str">
        <f>IF(J49="","",IF(VLOOKUP(J49,'G-3 Multipliers'!$L$3:$N$6,2,FALSE)=0,"Spatial Data Missing",VLOOKUP(J49,'G-3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54"/>
      <c r="Q49" s="203"/>
      <c r="R49" s="532" t="str">
        <f t="shared" si="3"/>
        <v/>
      </c>
      <c r="S49" s="532" t="str">
        <f t="shared" si="4"/>
        <v/>
      </c>
      <c r="T49" s="532" t="str">
        <f t="shared" si="5"/>
        <v/>
      </c>
      <c r="U49" s="557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3"/>
      <c r="D50" s="203"/>
      <c r="E50" s="153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07" t="str">
        <f>IF(J50="","",IF(VLOOKUP(J50,'G-3 Multipliers'!$L$3:$N$6,2,FALSE)=0,"Spatial Data Missing",VLOOKUP(J50,'G-3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54"/>
      <c r="Q50" s="203"/>
      <c r="R50" s="532" t="str">
        <f t="shared" si="3"/>
        <v/>
      </c>
      <c r="S50" s="532" t="str">
        <f t="shared" si="4"/>
        <v/>
      </c>
      <c r="T50" s="532" t="str">
        <f t="shared" si="5"/>
        <v/>
      </c>
      <c r="U50" s="557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3"/>
      <c r="D51" s="203"/>
      <c r="E51" s="153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07" t="str">
        <f>IF(J51="","",IF(VLOOKUP(J51,'G-3 Multipliers'!$L$3:$N$6,2,FALSE)=0,"Spatial Data Missing",VLOOKUP(J51,'G-3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54"/>
      <c r="Q51" s="203"/>
      <c r="R51" s="532" t="str">
        <f t="shared" si="3"/>
        <v/>
      </c>
      <c r="S51" s="532" t="str">
        <f t="shared" si="4"/>
        <v/>
      </c>
      <c r="T51" s="532" t="str">
        <f t="shared" si="5"/>
        <v/>
      </c>
      <c r="U51" s="557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3"/>
      <c r="D52" s="203"/>
      <c r="E52" s="153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07" t="str">
        <f>IF(J52="","",IF(VLOOKUP(J52,'G-3 Multipliers'!$L$3:$N$6,2,FALSE)=0,"Spatial Data Missing",VLOOKUP(J52,'G-3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54"/>
      <c r="Q52" s="203"/>
      <c r="R52" s="532" t="str">
        <f t="shared" si="3"/>
        <v/>
      </c>
      <c r="S52" s="532" t="str">
        <f t="shared" si="4"/>
        <v/>
      </c>
      <c r="T52" s="532" t="str">
        <f t="shared" si="5"/>
        <v/>
      </c>
      <c r="U52" s="557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3"/>
      <c r="D53" s="203"/>
      <c r="E53" s="153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07" t="str">
        <f>IF(J53="","",IF(VLOOKUP(J53,'G-3 Multipliers'!$L$3:$N$6,2,FALSE)=0,"Spatial Data Missing",VLOOKUP(J53,'G-3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54"/>
      <c r="Q53" s="203"/>
      <c r="R53" s="532" t="str">
        <f t="shared" si="3"/>
        <v/>
      </c>
      <c r="S53" s="532" t="str">
        <f t="shared" si="4"/>
        <v/>
      </c>
      <c r="T53" s="532" t="str">
        <f t="shared" si="5"/>
        <v/>
      </c>
      <c r="U53" s="557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3"/>
      <c r="D54" s="203"/>
      <c r="E54" s="153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07" t="str">
        <f>IF(J54="","",IF(VLOOKUP(J54,'G-3 Multipliers'!$L$3:$N$6,2,FALSE)=0,"Spatial Data Missing",VLOOKUP(J54,'G-3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54"/>
      <c r="Q54" s="203"/>
      <c r="R54" s="532" t="str">
        <f t="shared" si="3"/>
        <v/>
      </c>
      <c r="S54" s="532" t="str">
        <f t="shared" si="4"/>
        <v/>
      </c>
      <c r="T54" s="532" t="str">
        <f t="shared" si="5"/>
        <v/>
      </c>
      <c r="U54" s="557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3"/>
      <c r="D55" s="203"/>
      <c r="E55" s="153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07" t="str">
        <f>IF(J55="","",IF(VLOOKUP(J55,'G-3 Multipliers'!$L$3:$N$6,2,FALSE)=0,"Spatial Data Missing",VLOOKUP(J55,'G-3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54"/>
      <c r="Q55" s="203"/>
      <c r="R55" s="532" t="str">
        <f t="shared" si="3"/>
        <v/>
      </c>
      <c r="S55" s="532" t="str">
        <f t="shared" si="4"/>
        <v/>
      </c>
      <c r="T55" s="532" t="str">
        <f t="shared" si="5"/>
        <v/>
      </c>
      <c r="U55" s="557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3"/>
      <c r="D56" s="203"/>
      <c r="E56" s="153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07" t="str">
        <f>IF(J56="","",IF(VLOOKUP(J56,'G-3 Multipliers'!$L$3:$N$6,2,FALSE)=0,"Spatial Data Missing",VLOOKUP(J56,'G-3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54"/>
      <c r="Q56" s="203"/>
      <c r="R56" s="532" t="str">
        <f t="shared" si="3"/>
        <v/>
      </c>
      <c r="S56" s="532" t="str">
        <f t="shared" si="4"/>
        <v/>
      </c>
      <c r="T56" s="532" t="str">
        <f t="shared" si="5"/>
        <v/>
      </c>
      <c r="U56" s="557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3"/>
      <c r="D57" s="203"/>
      <c r="E57" s="153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07" t="str">
        <f>IF(J57="","",IF(VLOOKUP(J57,'G-3 Multipliers'!$L$3:$N$6,2,FALSE)=0,"Spatial Data Missing",VLOOKUP(J57,'G-3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54"/>
      <c r="Q57" s="203"/>
      <c r="R57" s="532" t="str">
        <f t="shared" si="3"/>
        <v/>
      </c>
      <c r="S57" s="532" t="str">
        <f t="shared" si="4"/>
        <v/>
      </c>
      <c r="T57" s="532" t="str">
        <f t="shared" si="5"/>
        <v/>
      </c>
      <c r="U57" s="557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3"/>
      <c r="D58" s="203"/>
      <c r="E58" s="153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07" t="str">
        <f>IF(J58="","",IF(VLOOKUP(J58,'G-3 Multipliers'!$L$3:$N$6,2,FALSE)=0,"Spatial Data Missing",VLOOKUP(J58,'G-3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54"/>
      <c r="Q58" s="203"/>
      <c r="R58" s="532" t="str">
        <f t="shared" si="3"/>
        <v/>
      </c>
      <c r="S58" s="532" t="str">
        <f t="shared" si="4"/>
        <v/>
      </c>
      <c r="T58" s="532" t="str">
        <f t="shared" si="5"/>
        <v/>
      </c>
      <c r="U58" s="557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3"/>
      <c r="D59" s="203"/>
      <c r="E59" s="153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07" t="str">
        <f>IF(J59="","",IF(VLOOKUP(J59,'G-3 Multipliers'!$L$3:$N$6,2,FALSE)=0,"Spatial Data Missing",VLOOKUP(J59,'G-3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54"/>
      <c r="Q59" s="203"/>
      <c r="R59" s="532" t="str">
        <f t="shared" si="3"/>
        <v/>
      </c>
      <c r="S59" s="532" t="str">
        <f t="shared" si="4"/>
        <v/>
      </c>
      <c r="T59" s="532" t="str">
        <f t="shared" si="5"/>
        <v/>
      </c>
      <c r="U59" s="557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3"/>
      <c r="D60" s="203"/>
      <c r="E60" s="153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07" t="str">
        <f>IF(J60="","",IF(VLOOKUP(J60,'G-3 Multipliers'!$L$3:$N$6,2,FALSE)=0,"Spatial Data Missing",VLOOKUP(J60,'G-3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54"/>
      <c r="Q60" s="203"/>
      <c r="R60" s="532" t="str">
        <f t="shared" si="3"/>
        <v/>
      </c>
      <c r="S60" s="532" t="str">
        <f t="shared" si="4"/>
        <v/>
      </c>
      <c r="T60" s="532" t="str">
        <f t="shared" si="5"/>
        <v/>
      </c>
      <c r="U60" s="557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3"/>
      <c r="D61" s="203"/>
      <c r="E61" s="153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07" t="str">
        <f>IF(J61="","",IF(VLOOKUP(J61,'G-3 Multipliers'!$L$3:$N$6,2,FALSE)=0,"Spatial Data Missing",VLOOKUP(J61,'G-3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54"/>
      <c r="Q61" s="203"/>
      <c r="R61" s="532" t="str">
        <f t="shared" si="3"/>
        <v/>
      </c>
      <c r="S61" s="532" t="str">
        <f t="shared" si="4"/>
        <v/>
      </c>
      <c r="T61" s="532" t="str">
        <f t="shared" si="5"/>
        <v/>
      </c>
      <c r="U61" s="557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3"/>
      <c r="D62" s="203"/>
      <c r="E62" s="153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07" t="str">
        <f>IF(J62="","",IF(VLOOKUP(J62,'G-3 Multipliers'!$L$3:$N$6,2,FALSE)=0,"Spatial Data Missing",VLOOKUP(J62,'G-3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54"/>
      <c r="Q62" s="203"/>
      <c r="R62" s="532" t="str">
        <f t="shared" si="3"/>
        <v/>
      </c>
      <c r="S62" s="532" t="str">
        <f t="shared" si="4"/>
        <v/>
      </c>
      <c r="T62" s="532" t="str">
        <f t="shared" si="5"/>
        <v/>
      </c>
      <c r="U62" s="557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3"/>
      <c r="D63" s="203"/>
      <c r="E63" s="153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07" t="str">
        <f>IF(J63="","",IF(VLOOKUP(J63,'G-3 Multipliers'!$L$3:$N$6,2,FALSE)=0,"Spatial Data Missing",VLOOKUP(J63,'G-3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54"/>
      <c r="Q63" s="203"/>
      <c r="R63" s="532" t="str">
        <f t="shared" si="3"/>
        <v/>
      </c>
      <c r="S63" s="532" t="str">
        <f t="shared" si="4"/>
        <v/>
      </c>
      <c r="T63" s="532" t="str">
        <f t="shared" si="5"/>
        <v/>
      </c>
      <c r="U63" s="557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3"/>
      <c r="D64" s="203"/>
      <c r="E64" s="153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07" t="str">
        <f>IF(J64="","",IF(VLOOKUP(J64,'G-3 Multipliers'!$L$3:$N$6,2,FALSE)=0,"Spatial Data Missing",VLOOKUP(J64,'G-3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54"/>
      <c r="Q64" s="203"/>
      <c r="R64" s="532" t="str">
        <f t="shared" si="3"/>
        <v/>
      </c>
      <c r="S64" s="532" t="str">
        <f t="shared" si="4"/>
        <v/>
      </c>
      <c r="T64" s="532" t="str">
        <f t="shared" si="5"/>
        <v/>
      </c>
      <c r="U64" s="557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3"/>
      <c r="D65" s="203"/>
      <c r="E65" s="153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07" t="str">
        <f>IF(J65="","",IF(VLOOKUP(J65,'G-3 Multipliers'!$L$3:$N$6,2,FALSE)=0,"Spatial Data Missing",VLOOKUP(J65,'G-3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54"/>
      <c r="Q65" s="203"/>
      <c r="R65" s="532" t="str">
        <f t="shared" si="3"/>
        <v/>
      </c>
      <c r="S65" s="532" t="str">
        <f t="shared" si="4"/>
        <v/>
      </c>
      <c r="T65" s="532" t="str">
        <f t="shared" si="5"/>
        <v/>
      </c>
      <c r="U65" s="557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3"/>
      <c r="D66" s="203"/>
      <c r="E66" s="153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07" t="str">
        <f>IF(J66="","",IF(VLOOKUP(J66,'G-3 Multipliers'!$L$3:$N$6,2,FALSE)=0,"Spatial Data Missing",VLOOKUP(J66,'G-3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54"/>
      <c r="Q66" s="203"/>
      <c r="R66" s="532" t="str">
        <f t="shared" si="3"/>
        <v/>
      </c>
      <c r="S66" s="532" t="str">
        <f t="shared" si="4"/>
        <v/>
      </c>
      <c r="T66" s="532" t="str">
        <f t="shared" si="5"/>
        <v/>
      </c>
      <c r="U66" s="557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3"/>
      <c r="D67" s="203"/>
      <c r="E67" s="153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07" t="str">
        <f>IF(J67="","",IF(VLOOKUP(J67,'G-3 Multipliers'!$L$3:$N$6,2,FALSE)=0,"Spatial Data Missing",VLOOKUP(J67,'G-3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54"/>
      <c r="Q67" s="203"/>
      <c r="R67" s="532" t="str">
        <f t="shared" si="3"/>
        <v/>
      </c>
      <c r="S67" s="532" t="str">
        <f t="shared" si="4"/>
        <v/>
      </c>
      <c r="T67" s="532" t="str">
        <f t="shared" si="5"/>
        <v/>
      </c>
      <c r="U67" s="557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3"/>
      <c r="D68" s="203"/>
      <c r="E68" s="153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07" t="str">
        <f>IF(J68="","",IF(VLOOKUP(J68,'G-3 Multipliers'!$L$3:$N$6,2,FALSE)=0,"Spatial Data Missing",VLOOKUP(J68,'G-3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54"/>
      <c r="Q68" s="203"/>
      <c r="R68" s="532" t="str">
        <f t="shared" si="3"/>
        <v/>
      </c>
      <c r="S68" s="532" t="str">
        <f t="shared" si="4"/>
        <v/>
      </c>
      <c r="T68" s="532" t="str">
        <f t="shared" si="5"/>
        <v/>
      </c>
      <c r="U68" s="557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3"/>
      <c r="D69" s="203"/>
      <c r="E69" s="153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07" t="str">
        <f>IF(J69="","",IF(VLOOKUP(J69,'G-3 Multipliers'!$L$3:$N$6,2,FALSE)=0,"Spatial Data Missing",VLOOKUP(J69,'G-3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54"/>
      <c r="Q69" s="203"/>
      <c r="R69" s="532" t="str">
        <f t="shared" si="3"/>
        <v/>
      </c>
      <c r="S69" s="532" t="str">
        <f t="shared" si="4"/>
        <v/>
      </c>
      <c r="T69" s="532" t="str">
        <f t="shared" si="5"/>
        <v/>
      </c>
      <c r="U69" s="557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3"/>
      <c r="D70" s="203"/>
      <c r="E70" s="153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07" t="str">
        <f>IF(J70="","",IF(VLOOKUP(J70,'G-3 Multipliers'!$L$3:$N$6,2,FALSE)=0,"Spatial Data Missing",VLOOKUP(J70,'G-3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54"/>
      <c r="Q70" s="203"/>
      <c r="R70" s="532" t="str">
        <f t="shared" si="3"/>
        <v/>
      </c>
      <c r="S70" s="532" t="str">
        <f t="shared" si="4"/>
        <v/>
      </c>
      <c r="T70" s="532" t="str">
        <f t="shared" si="5"/>
        <v/>
      </c>
      <c r="U70" s="557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3"/>
      <c r="D71" s="203"/>
      <c r="E71" s="153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07" t="str">
        <f>IF(J71="","",IF(VLOOKUP(J71,'G-3 Multipliers'!$L$3:$N$6,2,FALSE)=0,"Spatial Data Missing",VLOOKUP(J71,'G-3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54"/>
      <c r="Q71" s="203"/>
      <c r="R71" s="532" t="str">
        <f t="shared" si="3"/>
        <v/>
      </c>
      <c r="S71" s="532" t="str">
        <f t="shared" si="4"/>
        <v/>
      </c>
      <c r="T71" s="532" t="str">
        <f t="shared" si="5"/>
        <v/>
      </c>
      <c r="U71" s="557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3"/>
      <c r="D72" s="203"/>
      <c r="E72" s="153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07" t="str">
        <f>IF(J72="","",IF(VLOOKUP(J72,'G-3 Multipliers'!$L$3:$N$6,2,FALSE)=0,"Spatial Data Missing",VLOOKUP(J72,'G-3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54"/>
      <c r="Q72" s="203"/>
      <c r="R72" s="532" t="str">
        <f t="shared" si="3"/>
        <v/>
      </c>
      <c r="S72" s="532" t="str">
        <f t="shared" si="4"/>
        <v/>
      </c>
      <c r="T72" s="532" t="str">
        <f t="shared" si="5"/>
        <v/>
      </c>
      <c r="U72" s="557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3"/>
      <c r="D73" s="203"/>
      <c r="E73" s="153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07" t="str">
        <f>IF(J73="","",IF(VLOOKUP(J73,'G-3 Multipliers'!$L$3:$N$6,2,FALSE)=0,"Spatial Data Missing",VLOOKUP(J73,'G-3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54"/>
      <c r="Q73" s="203"/>
      <c r="R73" s="532" t="str">
        <f t="shared" si="3"/>
        <v/>
      </c>
      <c r="S73" s="532" t="str">
        <f t="shared" si="4"/>
        <v/>
      </c>
      <c r="T73" s="532" t="str">
        <f t="shared" si="5"/>
        <v/>
      </c>
      <c r="U73" s="557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3"/>
      <c r="D74" s="203"/>
      <c r="E74" s="153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07" t="str">
        <f>IF(J74="","",IF(VLOOKUP(J74,'G-3 Multipliers'!$L$3:$N$6,2,FALSE)=0,"Spatial Data Missing",VLOOKUP(J74,'G-3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54"/>
      <c r="Q74" s="203"/>
      <c r="R74" s="532" t="str">
        <f t="shared" si="3"/>
        <v/>
      </c>
      <c r="S74" s="532" t="str">
        <f t="shared" si="4"/>
        <v/>
      </c>
      <c r="T74" s="532" t="str">
        <f t="shared" si="5"/>
        <v/>
      </c>
      <c r="U74" s="557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3"/>
      <c r="D75" s="203"/>
      <c r="E75" s="153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07" t="str">
        <f>IF(J75="","",IF(VLOOKUP(J75,'G-3 Multipliers'!$L$3:$N$6,2,FALSE)=0,"Spatial Data Missing",VLOOKUP(J75,'G-3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54"/>
      <c r="Q75" s="203"/>
      <c r="R75" s="532" t="str">
        <f t="shared" ref="R75:R138" si="10">IFERROR(P75*G75*I75*L75,"")</f>
        <v/>
      </c>
      <c r="S75" s="532" t="str">
        <f t="shared" ref="S75:S138" si="11">IFERROR(Q75*G75*I75*L75,"")</f>
        <v/>
      </c>
      <c r="T75" s="532" t="str">
        <f t="shared" ref="T75:T138" si="12">IF(D75="","",IF(E75-P75-Q75=0&lt;0,"Error in lengths ▲",IF(P75+Q75&gt;E75,"Error in Lengths ▲",E75-P75-Q75)))</f>
        <v/>
      </c>
      <c r="U75" s="557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3"/>
      <c r="D76" s="203"/>
      <c r="E76" s="153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07" t="str">
        <f>IF(J76="","",IF(VLOOKUP(J76,'G-3 Multipliers'!$L$3:$N$6,2,FALSE)=0,"Spatial Data Missing",VLOOKUP(J76,'G-3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54"/>
      <c r="Q76" s="203"/>
      <c r="R76" s="532" t="str">
        <f t="shared" si="10"/>
        <v/>
      </c>
      <c r="S76" s="532" t="str">
        <f t="shared" si="11"/>
        <v/>
      </c>
      <c r="T76" s="532" t="str">
        <f t="shared" si="12"/>
        <v/>
      </c>
      <c r="U76" s="557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3"/>
      <c r="D77" s="203"/>
      <c r="E77" s="153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07" t="str">
        <f>IF(J77="","",IF(VLOOKUP(J77,'G-3 Multipliers'!$L$3:$N$6,2,FALSE)=0,"Spatial Data Missing",VLOOKUP(J77,'G-3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54"/>
      <c r="Q77" s="203"/>
      <c r="R77" s="532" t="str">
        <f t="shared" si="10"/>
        <v/>
      </c>
      <c r="S77" s="532" t="str">
        <f t="shared" si="11"/>
        <v/>
      </c>
      <c r="T77" s="532" t="str">
        <f t="shared" si="12"/>
        <v/>
      </c>
      <c r="U77" s="557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3"/>
      <c r="D78" s="203"/>
      <c r="E78" s="153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07" t="str">
        <f>IF(J78="","",IF(VLOOKUP(J78,'G-3 Multipliers'!$L$3:$N$6,2,FALSE)=0,"Spatial Data Missing",VLOOKUP(J78,'G-3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54"/>
      <c r="Q78" s="203"/>
      <c r="R78" s="532" t="str">
        <f t="shared" si="10"/>
        <v/>
      </c>
      <c r="S78" s="532" t="str">
        <f t="shared" si="11"/>
        <v/>
      </c>
      <c r="T78" s="532" t="str">
        <f t="shared" si="12"/>
        <v/>
      </c>
      <c r="U78" s="557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3"/>
      <c r="D79" s="203"/>
      <c r="E79" s="153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07" t="str">
        <f>IF(J79="","",IF(VLOOKUP(J79,'G-3 Multipliers'!$L$3:$N$6,2,FALSE)=0,"Spatial Data Missing",VLOOKUP(J79,'G-3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54"/>
      <c r="Q79" s="203"/>
      <c r="R79" s="532" t="str">
        <f t="shared" si="10"/>
        <v/>
      </c>
      <c r="S79" s="532" t="str">
        <f t="shared" si="11"/>
        <v/>
      </c>
      <c r="T79" s="532" t="str">
        <f t="shared" si="12"/>
        <v/>
      </c>
      <c r="U79" s="557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3"/>
      <c r="D80" s="203"/>
      <c r="E80" s="153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07" t="str">
        <f>IF(J80="","",IF(VLOOKUP(J80,'G-3 Multipliers'!$L$3:$N$6,2,FALSE)=0,"Spatial Data Missing",VLOOKUP(J80,'G-3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54"/>
      <c r="Q80" s="203"/>
      <c r="R80" s="532" t="str">
        <f t="shared" si="10"/>
        <v/>
      </c>
      <c r="S80" s="532" t="str">
        <f t="shared" si="11"/>
        <v/>
      </c>
      <c r="T80" s="532" t="str">
        <f t="shared" si="12"/>
        <v/>
      </c>
      <c r="U80" s="557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3"/>
      <c r="D81" s="203"/>
      <c r="E81" s="153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07" t="str">
        <f>IF(J81="","",IF(VLOOKUP(J81,'G-3 Multipliers'!$L$3:$N$6,2,FALSE)=0,"Spatial Data Missing",VLOOKUP(J81,'G-3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54"/>
      <c r="Q81" s="203"/>
      <c r="R81" s="532" t="str">
        <f t="shared" si="10"/>
        <v/>
      </c>
      <c r="S81" s="532" t="str">
        <f t="shared" si="11"/>
        <v/>
      </c>
      <c r="T81" s="532" t="str">
        <f t="shared" si="12"/>
        <v/>
      </c>
      <c r="U81" s="557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3"/>
      <c r="D82" s="203"/>
      <c r="E82" s="153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07" t="str">
        <f>IF(J82="","",IF(VLOOKUP(J82,'G-3 Multipliers'!$L$3:$N$6,2,FALSE)=0,"Spatial Data Missing",VLOOKUP(J82,'G-3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54"/>
      <c r="Q82" s="203"/>
      <c r="R82" s="532" t="str">
        <f t="shared" si="10"/>
        <v/>
      </c>
      <c r="S82" s="532" t="str">
        <f t="shared" si="11"/>
        <v/>
      </c>
      <c r="T82" s="532" t="str">
        <f t="shared" si="12"/>
        <v/>
      </c>
      <c r="U82" s="557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3"/>
      <c r="D83" s="203"/>
      <c r="E83" s="153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07" t="str">
        <f>IF(J83="","",IF(VLOOKUP(J83,'G-3 Multipliers'!$L$3:$N$6,2,FALSE)=0,"Spatial Data Missing",VLOOKUP(J83,'G-3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54"/>
      <c r="Q83" s="203"/>
      <c r="R83" s="532" t="str">
        <f t="shared" si="10"/>
        <v/>
      </c>
      <c r="S83" s="532" t="str">
        <f t="shared" si="11"/>
        <v/>
      </c>
      <c r="T83" s="532" t="str">
        <f t="shared" si="12"/>
        <v/>
      </c>
      <c r="U83" s="557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3"/>
      <c r="D84" s="203"/>
      <c r="E84" s="153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07" t="str">
        <f>IF(J84="","",IF(VLOOKUP(J84,'G-3 Multipliers'!$L$3:$N$6,2,FALSE)=0,"Spatial Data Missing",VLOOKUP(J84,'G-3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54"/>
      <c r="Q84" s="203"/>
      <c r="R84" s="532" t="str">
        <f t="shared" si="10"/>
        <v/>
      </c>
      <c r="S84" s="532" t="str">
        <f t="shared" si="11"/>
        <v/>
      </c>
      <c r="T84" s="532" t="str">
        <f t="shared" si="12"/>
        <v/>
      </c>
      <c r="U84" s="557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3"/>
      <c r="D85" s="203"/>
      <c r="E85" s="153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07" t="str">
        <f>IF(J85="","",IF(VLOOKUP(J85,'G-3 Multipliers'!$L$3:$N$6,2,FALSE)=0,"Spatial Data Missing",VLOOKUP(J85,'G-3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54"/>
      <c r="Q85" s="203"/>
      <c r="R85" s="532" t="str">
        <f t="shared" si="10"/>
        <v/>
      </c>
      <c r="S85" s="532" t="str">
        <f t="shared" si="11"/>
        <v/>
      </c>
      <c r="T85" s="532" t="str">
        <f t="shared" si="12"/>
        <v/>
      </c>
      <c r="U85" s="557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3"/>
      <c r="D86" s="203"/>
      <c r="E86" s="153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07" t="str">
        <f>IF(J86="","",IF(VLOOKUP(J86,'G-3 Multipliers'!$L$3:$N$6,2,FALSE)=0,"Spatial Data Missing",VLOOKUP(J86,'G-3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54"/>
      <c r="Q86" s="203"/>
      <c r="R86" s="532" t="str">
        <f t="shared" si="10"/>
        <v/>
      </c>
      <c r="S86" s="532" t="str">
        <f t="shared" si="11"/>
        <v/>
      </c>
      <c r="T86" s="532" t="str">
        <f t="shared" si="12"/>
        <v/>
      </c>
      <c r="U86" s="557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3"/>
      <c r="D87" s="203"/>
      <c r="E87" s="153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07" t="str">
        <f>IF(J87="","",IF(VLOOKUP(J87,'G-3 Multipliers'!$L$3:$N$6,2,FALSE)=0,"Spatial Data Missing",VLOOKUP(J87,'G-3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54"/>
      <c r="Q87" s="203"/>
      <c r="R87" s="532" t="str">
        <f t="shared" si="10"/>
        <v/>
      </c>
      <c r="S87" s="532" t="str">
        <f t="shared" si="11"/>
        <v/>
      </c>
      <c r="T87" s="532" t="str">
        <f t="shared" si="12"/>
        <v/>
      </c>
      <c r="U87" s="557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3"/>
      <c r="D88" s="203"/>
      <c r="E88" s="153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07" t="str">
        <f>IF(J88="","",IF(VLOOKUP(J88,'G-3 Multipliers'!$L$3:$N$6,2,FALSE)=0,"Spatial Data Missing",VLOOKUP(J88,'G-3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54"/>
      <c r="Q88" s="203"/>
      <c r="R88" s="532" t="str">
        <f t="shared" si="10"/>
        <v/>
      </c>
      <c r="S88" s="532" t="str">
        <f t="shared" si="11"/>
        <v/>
      </c>
      <c r="T88" s="532" t="str">
        <f t="shared" si="12"/>
        <v/>
      </c>
      <c r="U88" s="557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3"/>
      <c r="D89" s="203"/>
      <c r="E89" s="153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07" t="str">
        <f>IF(J89="","",IF(VLOOKUP(J89,'G-3 Multipliers'!$L$3:$N$6,2,FALSE)=0,"Spatial Data Missing",VLOOKUP(J89,'G-3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54"/>
      <c r="Q89" s="203"/>
      <c r="R89" s="532" t="str">
        <f t="shared" si="10"/>
        <v/>
      </c>
      <c r="S89" s="532" t="str">
        <f t="shared" si="11"/>
        <v/>
      </c>
      <c r="T89" s="532" t="str">
        <f t="shared" si="12"/>
        <v/>
      </c>
      <c r="U89" s="557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3"/>
      <c r="D90" s="203"/>
      <c r="E90" s="153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07" t="str">
        <f>IF(J90="","",IF(VLOOKUP(J90,'G-3 Multipliers'!$L$3:$N$6,2,FALSE)=0,"Spatial Data Missing",VLOOKUP(J90,'G-3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54"/>
      <c r="Q90" s="203"/>
      <c r="R90" s="532" t="str">
        <f t="shared" si="10"/>
        <v/>
      </c>
      <c r="S90" s="532" t="str">
        <f t="shared" si="11"/>
        <v/>
      </c>
      <c r="T90" s="532" t="str">
        <f t="shared" si="12"/>
        <v/>
      </c>
      <c r="U90" s="557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3"/>
      <c r="D91" s="203"/>
      <c r="E91" s="153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07" t="str">
        <f>IF(J91="","",IF(VLOOKUP(J91,'G-3 Multipliers'!$L$3:$N$6,2,FALSE)=0,"Spatial Data Missing",VLOOKUP(J91,'G-3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54"/>
      <c r="Q91" s="203"/>
      <c r="R91" s="532" t="str">
        <f t="shared" si="10"/>
        <v/>
      </c>
      <c r="S91" s="532" t="str">
        <f t="shared" si="11"/>
        <v/>
      </c>
      <c r="T91" s="532" t="str">
        <f t="shared" si="12"/>
        <v/>
      </c>
      <c r="U91" s="557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3"/>
      <c r="D92" s="203"/>
      <c r="E92" s="153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07" t="str">
        <f>IF(J92="","",IF(VLOOKUP(J92,'G-3 Multipliers'!$L$3:$N$6,2,FALSE)=0,"Spatial Data Missing",VLOOKUP(J92,'G-3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54"/>
      <c r="Q92" s="203"/>
      <c r="R92" s="532" t="str">
        <f t="shared" si="10"/>
        <v/>
      </c>
      <c r="S92" s="532" t="str">
        <f t="shared" si="11"/>
        <v/>
      </c>
      <c r="T92" s="532" t="str">
        <f t="shared" si="12"/>
        <v/>
      </c>
      <c r="U92" s="557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3"/>
      <c r="D93" s="203"/>
      <c r="E93" s="153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07" t="str">
        <f>IF(J93="","",IF(VLOOKUP(J93,'G-3 Multipliers'!$L$3:$N$6,2,FALSE)=0,"Spatial Data Missing",VLOOKUP(J93,'G-3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54"/>
      <c r="Q93" s="203"/>
      <c r="R93" s="532" t="str">
        <f t="shared" si="10"/>
        <v/>
      </c>
      <c r="S93" s="532" t="str">
        <f t="shared" si="11"/>
        <v/>
      </c>
      <c r="T93" s="532" t="str">
        <f t="shared" si="12"/>
        <v/>
      </c>
      <c r="U93" s="557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3"/>
      <c r="D94" s="203"/>
      <c r="E94" s="153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07" t="str">
        <f>IF(J94="","",IF(VLOOKUP(J94,'G-3 Multipliers'!$L$3:$N$6,2,FALSE)=0,"Spatial Data Missing",VLOOKUP(J94,'G-3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54"/>
      <c r="Q94" s="203"/>
      <c r="R94" s="532" t="str">
        <f t="shared" si="10"/>
        <v/>
      </c>
      <c r="S94" s="532" t="str">
        <f t="shared" si="11"/>
        <v/>
      </c>
      <c r="T94" s="532" t="str">
        <f t="shared" si="12"/>
        <v/>
      </c>
      <c r="U94" s="557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3"/>
      <c r="D95" s="203"/>
      <c r="E95" s="153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07" t="str">
        <f>IF(J95="","",IF(VLOOKUP(J95,'G-3 Multipliers'!$L$3:$N$6,2,FALSE)=0,"Spatial Data Missing",VLOOKUP(J95,'G-3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54"/>
      <c r="Q95" s="203"/>
      <c r="R95" s="532" t="str">
        <f t="shared" si="10"/>
        <v/>
      </c>
      <c r="S95" s="532" t="str">
        <f t="shared" si="11"/>
        <v/>
      </c>
      <c r="T95" s="532" t="str">
        <f t="shared" si="12"/>
        <v/>
      </c>
      <c r="U95" s="557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3"/>
      <c r="D96" s="203"/>
      <c r="E96" s="153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07" t="str">
        <f>IF(J96="","",IF(VLOOKUP(J96,'G-3 Multipliers'!$L$3:$N$6,2,FALSE)=0,"Spatial Data Missing",VLOOKUP(J96,'G-3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54"/>
      <c r="Q96" s="203"/>
      <c r="R96" s="532" t="str">
        <f t="shared" si="10"/>
        <v/>
      </c>
      <c r="S96" s="532" t="str">
        <f t="shared" si="11"/>
        <v/>
      </c>
      <c r="T96" s="532" t="str">
        <f t="shared" si="12"/>
        <v/>
      </c>
      <c r="U96" s="557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3"/>
      <c r="D97" s="203"/>
      <c r="E97" s="153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07" t="str">
        <f>IF(J97="","",IF(VLOOKUP(J97,'G-3 Multipliers'!$L$3:$N$6,2,FALSE)=0,"Spatial Data Missing",VLOOKUP(J97,'G-3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54"/>
      <c r="Q97" s="203"/>
      <c r="R97" s="532" t="str">
        <f t="shared" si="10"/>
        <v/>
      </c>
      <c r="S97" s="532" t="str">
        <f t="shared" si="11"/>
        <v/>
      </c>
      <c r="T97" s="532" t="str">
        <f t="shared" si="12"/>
        <v/>
      </c>
      <c r="U97" s="557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3"/>
      <c r="D98" s="203"/>
      <c r="E98" s="153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07" t="str">
        <f>IF(J98="","",IF(VLOOKUP(J98,'G-3 Multipliers'!$L$3:$N$6,2,FALSE)=0,"Spatial Data Missing",VLOOKUP(J98,'G-3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54"/>
      <c r="Q98" s="203"/>
      <c r="R98" s="532" t="str">
        <f t="shared" si="10"/>
        <v/>
      </c>
      <c r="S98" s="532" t="str">
        <f t="shared" si="11"/>
        <v/>
      </c>
      <c r="T98" s="532" t="str">
        <f t="shared" si="12"/>
        <v/>
      </c>
      <c r="U98" s="557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3"/>
      <c r="D99" s="203"/>
      <c r="E99" s="153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07" t="str">
        <f>IF(J99="","",IF(VLOOKUP(J99,'G-3 Multipliers'!$L$3:$N$6,2,FALSE)=0,"Spatial Data Missing",VLOOKUP(J99,'G-3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54"/>
      <c r="Q99" s="203"/>
      <c r="R99" s="532" t="str">
        <f t="shared" si="10"/>
        <v/>
      </c>
      <c r="S99" s="532" t="str">
        <f t="shared" si="11"/>
        <v/>
      </c>
      <c r="T99" s="532" t="str">
        <f t="shared" si="12"/>
        <v/>
      </c>
      <c r="U99" s="557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3"/>
      <c r="D100" s="203"/>
      <c r="E100" s="153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07" t="str">
        <f>IF(J100="","",IF(VLOOKUP(J100,'G-3 Multipliers'!$L$3:$N$6,2,FALSE)=0,"Spatial Data Missing",VLOOKUP(J100,'G-3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54"/>
      <c r="Q100" s="203"/>
      <c r="R100" s="532" t="str">
        <f t="shared" si="10"/>
        <v/>
      </c>
      <c r="S100" s="532" t="str">
        <f t="shared" si="11"/>
        <v/>
      </c>
      <c r="T100" s="532" t="str">
        <f t="shared" si="12"/>
        <v/>
      </c>
      <c r="U100" s="557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3"/>
      <c r="D101" s="203"/>
      <c r="E101" s="153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07" t="str">
        <f>IF(J101="","",IF(VLOOKUP(J101,'G-3 Multipliers'!$L$3:$N$6,2,FALSE)=0,"Spatial Data Missing",VLOOKUP(J101,'G-3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54"/>
      <c r="Q101" s="203"/>
      <c r="R101" s="532" t="str">
        <f t="shared" si="10"/>
        <v/>
      </c>
      <c r="S101" s="532" t="str">
        <f t="shared" si="11"/>
        <v/>
      </c>
      <c r="T101" s="532" t="str">
        <f t="shared" si="12"/>
        <v/>
      </c>
      <c r="U101" s="557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3"/>
      <c r="D102" s="203"/>
      <c r="E102" s="153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07" t="str">
        <f>IF(J102="","",IF(VLOOKUP(J102,'G-3 Multipliers'!$L$3:$N$6,2,FALSE)=0,"Spatial Data Missing",VLOOKUP(J102,'G-3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54"/>
      <c r="Q102" s="203"/>
      <c r="R102" s="532" t="str">
        <f t="shared" si="10"/>
        <v/>
      </c>
      <c r="S102" s="532" t="str">
        <f t="shared" si="11"/>
        <v/>
      </c>
      <c r="T102" s="532" t="str">
        <f t="shared" si="12"/>
        <v/>
      </c>
      <c r="U102" s="557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3"/>
      <c r="D103" s="203"/>
      <c r="E103" s="153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07" t="str">
        <f>IF(J103="","",IF(VLOOKUP(J103,'G-3 Multipliers'!$L$3:$N$6,2,FALSE)=0,"Spatial Data Missing",VLOOKUP(J103,'G-3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54"/>
      <c r="Q103" s="203"/>
      <c r="R103" s="532" t="str">
        <f t="shared" si="10"/>
        <v/>
      </c>
      <c r="S103" s="532" t="str">
        <f t="shared" si="11"/>
        <v/>
      </c>
      <c r="T103" s="532" t="str">
        <f t="shared" si="12"/>
        <v/>
      </c>
      <c r="U103" s="557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3"/>
      <c r="D104" s="203"/>
      <c r="E104" s="153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07" t="str">
        <f>IF(J104="","",IF(VLOOKUP(J104,'G-3 Multipliers'!$L$3:$N$6,2,FALSE)=0,"Spatial Data Missing",VLOOKUP(J104,'G-3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54"/>
      <c r="Q104" s="203"/>
      <c r="R104" s="532" t="str">
        <f t="shared" si="10"/>
        <v/>
      </c>
      <c r="S104" s="532" t="str">
        <f t="shared" si="11"/>
        <v/>
      </c>
      <c r="T104" s="532" t="str">
        <f t="shared" si="12"/>
        <v/>
      </c>
      <c r="U104" s="557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3"/>
      <c r="D105" s="203"/>
      <c r="E105" s="153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07" t="str">
        <f>IF(J105="","",IF(VLOOKUP(J105,'G-3 Multipliers'!$L$3:$N$6,2,FALSE)=0,"Spatial Data Missing",VLOOKUP(J105,'G-3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54"/>
      <c r="Q105" s="203"/>
      <c r="R105" s="532" t="str">
        <f t="shared" si="10"/>
        <v/>
      </c>
      <c r="S105" s="532" t="str">
        <f t="shared" si="11"/>
        <v/>
      </c>
      <c r="T105" s="532" t="str">
        <f t="shared" si="12"/>
        <v/>
      </c>
      <c r="U105" s="557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3"/>
      <c r="D106" s="203"/>
      <c r="E106" s="153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07" t="str">
        <f>IF(J106="","",IF(VLOOKUP(J106,'G-3 Multipliers'!$L$3:$N$6,2,FALSE)=0,"Spatial Data Missing",VLOOKUP(J106,'G-3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54"/>
      <c r="Q106" s="203"/>
      <c r="R106" s="532" t="str">
        <f t="shared" si="10"/>
        <v/>
      </c>
      <c r="S106" s="532" t="str">
        <f t="shared" si="11"/>
        <v/>
      </c>
      <c r="T106" s="532" t="str">
        <f t="shared" si="12"/>
        <v/>
      </c>
      <c r="U106" s="557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3"/>
      <c r="D107" s="203"/>
      <c r="E107" s="153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07" t="str">
        <f>IF(J107="","",IF(VLOOKUP(J107,'G-3 Multipliers'!$L$3:$N$6,2,FALSE)=0,"Spatial Data Missing",VLOOKUP(J107,'G-3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54"/>
      <c r="Q107" s="203"/>
      <c r="R107" s="532" t="str">
        <f t="shared" si="10"/>
        <v/>
      </c>
      <c r="S107" s="532" t="str">
        <f t="shared" si="11"/>
        <v/>
      </c>
      <c r="T107" s="532" t="str">
        <f t="shared" si="12"/>
        <v/>
      </c>
      <c r="U107" s="557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3"/>
      <c r="D108" s="203"/>
      <c r="E108" s="153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07" t="str">
        <f>IF(J108="","",IF(VLOOKUP(J108,'G-3 Multipliers'!$L$3:$N$6,2,FALSE)=0,"Spatial Data Missing",VLOOKUP(J108,'G-3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54"/>
      <c r="Q108" s="203"/>
      <c r="R108" s="532" t="str">
        <f t="shared" si="10"/>
        <v/>
      </c>
      <c r="S108" s="532" t="str">
        <f t="shared" si="11"/>
        <v/>
      </c>
      <c r="T108" s="532" t="str">
        <f t="shared" si="12"/>
        <v/>
      </c>
      <c r="U108" s="557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3"/>
      <c r="D109" s="203"/>
      <c r="E109" s="153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07" t="str">
        <f>IF(J109="","",IF(VLOOKUP(J109,'G-3 Multipliers'!$L$3:$N$6,2,FALSE)=0,"Spatial Data Missing",VLOOKUP(J109,'G-3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54"/>
      <c r="Q109" s="203"/>
      <c r="R109" s="532" t="str">
        <f t="shared" si="10"/>
        <v/>
      </c>
      <c r="S109" s="532" t="str">
        <f t="shared" si="11"/>
        <v/>
      </c>
      <c r="T109" s="532" t="str">
        <f t="shared" si="12"/>
        <v/>
      </c>
      <c r="U109" s="557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3"/>
      <c r="D110" s="203"/>
      <c r="E110" s="153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07" t="str">
        <f>IF(J110="","",IF(VLOOKUP(J110,'G-3 Multipliers'!$L$3:$N$6,2,FALSE)=0,"Spatial Data Missing",VLOOKUP(J110,'G-3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54"/>
      <c r="Q110" s="203"/>
      <c r="R110" s="532" t="str">
        <f t="shared" si="10"/>
        <v/>
      </c>
      <c r="S110" s="532" t="str">
        <f t="shared" si="11"/>
        <v/>
      </c>
      <c r="T110" s="532" t="str">
        <f t="shared" si="12"/>
        <v/>
      </c>
      <c r="U110" s="557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3"/>
      <c r="D111" s="203"/>
      <c r="E111" s="153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07" t="str">
        <f>IF(J111="","",IF(VLOOKUP(J111,'G-3 Multipliers'!$L$3:$N$6,2,FALSE)=0,"Spatial Data Missing",VLOOKUP(J111,'G-3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54"/>
      <c r="Q111" s="203"/>
      <c r="R111" s="532" t="str">
        <f t="shared" si="10"/>
        <v/>
      </c>
      <c r="S111" s="532" t="str">
        <f t="shared" si="11"/>
        <v/>
      </c>
      <c r="T111" s="532" t="str">
        <f t="shared" si="12"/>
        <v/>
      </c>
      <c r="U111" s="557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3"/>
      <c r="D112" s="203"/>
      <c r="E112" s="153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07" t="str">
        <f>IF(J112="","",IF(VLOOKUP(J112,'G-3 Multipliers'!$L$3:$N$6,2,FALSE)=0,"Spatial Data Missing",VLOOKUP(J112,'G-3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54"/>
      <c r="Q112" s="203"/>
      <c r="R112" s="532" t="str">
        <f t="shared" si="10"/>
        <v/>
      </c>
      <c r="S112" s="532" t="str">
        <f t="shared" si="11"/>
        <v/>
      </c>
      <c r="T112" s="532" t="str">
        <f t="shared" si="12"/>
        <v/>
      </c>
      <c r="U112" s="557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3"/>
      <c r="D113" s="203"/>
      <c r="E113" s="153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07" t="str">
        <f>IF(J113="","",IF(VLOOKUP(J113,'G-3 Multipliers'!$L$3:$N$6,2,FALSE)=0,"Spatial Data Missing",VLOOKUP(J113,'G-3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54"/>
      <c r="Q113" s="203"/>
      <c r="R113" s="532" t="str">
        <f t="shared" si="10"/>
        <v/>
      </c>
      <c r="S113" s="532" t="str">
        <f t="shared" si="11"/>
        <v/>
      </c>
      <c r="T113" s="532" t="str">
        <f t="shared" si="12"/>
        <v/>
      </c>
      <c r="U113" s="557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3"/>
      <c r="D114" s="203"/>
      <c r="E114" s="153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07" t="str">
        <f>IF(J114="","",IF(VLOOKUP(J114,'G-3 Multipliers'!$L$3:$N$6,2,FALSE)=0,"Spatial Data Missing",VLOOKUP(J114,'G-3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54"/>
      <c r="Q114" s="203"/>
      <c r="R114" s="532" t="str">
        <f t="shared" si="10"/>
        <v/>
      </c>
      <c r="S114" s="532" t="str">
        <f t="shared" si="11"/>
        <v/>
      </c>
      <c r="T114" s="532" t="str">
        <f t="shared" si="12"/>
        <v/>
      </c>
      <c r="U114" s="557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3"/>
      <c r="D115" s="203"/>
      <c r="E115" s="153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07" t="str">
        <f>IF(J115="","",IF(VLOOKUP(J115,'G-3 Multipliers'!$L$3:$N$6,2,FALSE)=0,"Spatial Data Missing",VLOOKUP(J115,'G-3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54"/>
      <c r="Q115" s="203"/>
      <c r="R115" s="532" t="str">
        <f t="shared" si="10"/>
        <v/>
      </c>
      <c r="S115" s="532" t="str">
        <f t="shared" si="11"/>
        <v/>
      </c>
      <c r="T115" s="532" t="str">
        <f t="shared" si="12"/>
        <v/>
      </c>
      <c r="U115" s="557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3"/>
      <c r="D116" s="203"/>
      <c r="E116" s="153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07" t="str">
        <f>IF(J116="","",IF(VLOOKUP(J116,'G-3 Multipliers'!$L$3:$N$6,2,FALSE)=0,"Spatial Data Missing",VLOOKUP(J116,'G-3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54"/>
      <c r="Q116" s="203"/>
      <c r="R116" s="532" t="str">
        <f t="shared" si="10"/>
        <v/>
      </c>
      <c r="S116" s="532" t="str">
        <f t="shared" si="11"/>
        <v/>
      </c>
      <c r="T116" s="532" t="str">
        <f t="shared" si="12"/>
        <v/>
      </c>
      <c r="U116" s="557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3"/>
      <c r="D117" s="203"/>
      <c r="E117" s="153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07" t="str">
        <f>IF(J117="","",IF(VLOOKUP(J117,'G-3 Multipliers'!$L$3:$N$6,2,FALSE)=0,"Spatial Data Missing",VLOOKUP(J117,'G-3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54"/>
      <c r="Q117" s="203"/>
      <c r="R117" s="532" t="str">
        <f t="shared" si="10"/>
        <v/>
      </c>
      <c r="S117" s="532" t="str">
        <f t="shared" si="11"/>
        <v/>
      </c>
      <c r="T117" s="532" t="str">
        <f t="shared" si="12"/>
        <v/>
      </c>
      <c r="U117" s="557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3"/>
      <c r="D118" s="203"/>
      <c r="E118" s="153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07" t="str">
        <f>IF(J118="","",IF(VLOOKUP(J118,'G-3 Multipliers'!$L$3:$N$6,2,FALSE)=0,"Spatial Data Missing",VLOOKUP(J118,'G-3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54"/>
      <c r="Q118" s="203"/>
      <c r="R118" s="532" t="str">
        <f t="shared" si="10"/>
        <v/>
      </c>
      <c r="S118" s="532" t="str">
        <f t="shared" si="11"/>
        <v/>
      </c>
      <c r="T118" s="532" t="str">
        <f t="shared" si="12"/>
        <v/>
      </c>
      <c r="U118" s="557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3"/>
      <c r="D119" s="203"/>
      <c r="E119" s="153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07" t="str">
        <f>IF(J119="","",IF(VLOOKUP(J119,'G-3 Multipliers'!$L$3:$N$6,2,FALSE)=0,"Spatial Data Missing",VLOOKUP(J119,'G-3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54"/>
      <c r="Q119" s="203"/>
      <c r="R119" s="532" t="str">
        <f t="shared" si="10"/>
        <v/>
      </c>
      <c r="S119" s="532" t="str">
        <f t="shared" si="11"/>
        <v/>
      </c>
      <c r="T119" s="532" t="str">
        <f t="shared" si="12"/>
        <v/>
      </c>
      <c r="U119" s="557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3"/>
      <c r="D120" s="203"/>
      <c r="E120" s="153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07" t="str">
        <f>IF(J120="","",IF(VLOOKUP(J120,'G-3 Multipliers'!$L$3:$N$6,2,FALSE)=0,"Spatial Data Missing",VLOOKUP(J120,'G-3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54"/>
      <c r="Q120" s="203"/>
      <c r="R120" s="532" t="str">
        <f t="shared" si="10"/>
        <v/>
      </c>
      <c r="S120" s="532" t="str">
        <f t="shared" si="11"/>
        <v/>
      </c>
      <c r="T120" s="532" t="str">
        <f t="shared" si="12"/>
        <v/>
      </c>
      <c r="U120" s="557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3"/>
      <c r="D121" s="203"/>
      <c r="E121" s="153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07" t="str">
        <f>IF(J121="","",IF(VLOOKUP(J121,'G-3 Multipliers'!$L$3:$N$6,2,FALSE)=0,"Spatial Data Missing",VLOOKUP(J121,'G-3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54"/>
      <c r="Q121" s="203"/>
      <c r="R121" s="532" t="str">
        <f t="shared" si="10"/>
        <v/>
      </c>
      <c r="S121" s="532" t="str">
        <f t="shared" si="11"/>
        <v/>
      </c>
      <c r="T121" s="532" t="str">
        <f t="shared" si="12"/>
        <v/>
      </c>
      <c r="U121" s="557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3"/>
      <c r="D122" s="203"/>
      <c r="E122" s="153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07" t="str">
        <f>IF(J122="","",IF(VLOOKUP(J122,'G-3 Multipliers'!$L$3:$N$6,2,FALSE)=0,"Spatial Data Missing",VLOOKUP(J122,'G-3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54"/>
      <c r="Q122" s="203"/>
      <c r="R122" s="532" t="str">
        <f t="shared" si="10"/>
        <v/>
      </c>
      <c r="S122" s="532" t="str">
        <f t="shared" si="11"/>
        <v/>
      </c>
      <c r="T122" s="532" t="str">
        <f t="shared" si="12"/>
        <v/>
      </c>
      <c r="U122" s="557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3"/>
      <c r="D123" s="203"/>
      <c r="E123" s="153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07" t="str">
        <f>IF(J123="","",IF(VLOOKUP(J123,'G-3 Multipliers'!$L$3:$N$6,2,FALSE)=0,"Spatial Data Missing",VLOOKUP(J123,'G-3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54"/>
      <c r="Q123" s="203"/>
      <c r="R123" s="532" t="str">
        <f t="shared" si="10"/>
        <v/>
      </c>
      <c r="S123" s="532" t="str">
        <f t="shared" si="11"/>
        <v/>
      </c>
      <c r="T123" s="532" t="str">
        <f t="shared" si="12"/>
        <v/>
      </c>
      <c r="U123" s="557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3"/>
      <c r="D124" s="203"/>
      <c r="E124" s="153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07" t="str">
        <f>IF(J124="","",IF(VLOOKUP(J124,'G-3 Multipliers'!$L$3:$N$6,2,FALSE)=0,"Spatial Data Missing",VLOOKUP(J124,'G-3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54"/>
      <c r="Q124" s="203"/>
      <c r="R124" s="532" t="str">
        <f t="shared" si="10"/>
        <v/>
      </c>
      <c r="S124" s="532" t="str">
        <f t="shared" si="11"/>
        <v/>
      </c>
      <c r="T124" s="532" t="str">
        <f t="shared" si="12"/>
        <v/>
      </c>
      <c r="U124" s="557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3"/>
      <c r="D125" s="203"/>
      <c r="E125" s="153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07" t="str">
        <f>IF(J125="","",IF(VLOOKUP(J125,'G-3 Multipliers'!$L$3:$N$6,2,FALSE)=0,"Spatial Data Missing",VLOOKUP(J125,'G-3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54"/>
      <c r="Q125" s="203"/>
      <c r="R125" s="532" t="str">
        <f t="shared" si="10"/>
        <v/>
      </c>
      <c r="S125" s="532" t="str">
        <f t="shared" si="11"/>
        <v/>
      </c>
      <c r="T125" s="532" t="str">
        <f t="shared" si="12"/>
        <v/>
      </c>
      <c r="U125" s="557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3"/>
      <c r="D126" s="203"/>
      <c r="E126" s="153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07" t="str">
        <f>IF(J126="","",IF(VLOOKUP(J126,'G-3 Multipliers'!$L$3:$N$6,2,FALSE)=0,"Spatial Data Missing",VLOOKUP(J126,'G-3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54"/>
      <c r="Q126" s="203"/>
      <c r="R126" s="532" t="str">
        <f t="shared" si="10"/>
        <v/>
      </c>
      <c r="S126" s="532" t="str">
        <f t="shared" si="11"/>
        <v/>
      </c>
      <c r="T126" s="532" t="str">
        <f t="shared" si="12"/>
        <v/>
      </c>
      <c r="U126" s="557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3"/>
      <c r="D127" s="203"/>
      <c r="E127" s="153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07" t="str">
        <f>IF(J127="","",IF(VLOOKUP(J127,'G-3 Multipliers'!$L$3:$N$6,2,FALSE)=0,"Spatial Data Missing",VLOOKUP(J127,'G-3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54"/>
      <c r="Q127" s="203"/>
      <c r="R127" s="532" t="str">
        <f t="shared" si="10"/>
        <v/>
      </c>
      <c r="S127" s="532" t="str">
        <f t="shared" si="11"/>
        <v/>
      </c>
      <c r="T127" s="532" t="str">
        <f t="shared" si="12"/>
        <v/>
      </c>
      <c r="U127" s="557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3"/>
      <c r="D128" s="203"/>
      <c r="E128" s="153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07" t="str">
        <f>IF(J128="","",IF(VLOOKUP(J128,'G-3 Multipliers'!$L$3:$N$6,2,FALSE)=0,"Spatial Data Missing",VLOOKUP(J128,'G-3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54"/>
      <c r="Q128" s="203"/>
      <c r="R128" s="532" t="str">
        <f t="shared" si="10"/>
        <v/>
      </c>
      <c r="S128" s="532" t="str">
        <f t="shared" si="11"/>
        <v/>
      </c>
      <c r="T128" s="532" t="str">
        <f t="shared" si="12"/>
        <v/>
      </c>
      <c r="U128" s="557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3"/>
      <c r="D129" s="203"/>
      <c r="E129" s="153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07" t="str">
        <f>IF(J129="","",IF(VLOOKUP(J129,'G-3 Multipliers'!$L$3:$N$6,2,FALSE)=0,"Spatial Data Missing",VLOOKUP(J129,'G-3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54"/>
      <c r="Q129" s="203"/>
      <c r="R129" s="532" t="str">
        <f t="shared" si="10"/>
        <v/>
      </c>
      <c r="S129" s="532" t="str">
        <f t="shared" si="11"/>
        <v/>
      </c>
      <c r="T129" s="532" t="str">
        <f t="shared" si="12"/>
        <v/>
      </c>
      <c r="U129" s="557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3"/>
      <c r="D130" s="203"/>
      <c r="E130" s="153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07" t="str">
        <f>IF(J130="","",IF(VLOOKUP(J130,'G-3 Multipliers'!$L$3:$N$6,2,FALSE)=0,"Spatial Data Missing",VLOOKUP(J130,'G-3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54"/>
      <c r="Q130" s="203"/>
      <c r="R130" s="532" t="str">
        <f t="shared" si="10"/>
        <v/>
      </c>
      <c r="S130" s="532" t="str">
        <f t="shared" si="11"/>
        <v/>
      </c>
      <c r="T130" s="532" t="str">
        <f t="shared" si="12"/>
        <v/>
      </c>
      <c r="U130" s="557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3"/>
      <c r="D131" s="203"/>
      <c r="E131" s="153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07" t="str">
        <f>IF(J131="","",IF(VLOOKUP(J131,'G-3 Multipliers'!$L$3:$N$6,2,FALSE)=0,"Spatial Data Missing",VLOOKUP(J131,'G-3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54"/>
      <c r="Q131" s="203"/>
      <c r="R131" s="532" t="str">
        <f t="shared" si="10"/>
        <v/>
      </c>
      <c r="S131" s="532" t="str">
        <f t="shared" si="11"/>
        <v/>
      </c>
      <c r="T131" s="532" t="str">
        <f t="shared" si="12"/>
        <v/>
      </c>
      <c r="U131" s="557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3"/>
      <c r="D132" s="203"/>
      <c r="E132" s="153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07" t="str">
        <f>IF(J132="","",IF(VLOOKUP(J132,'G-3 Multipliers'!$L$3:$N$6,2,FALSE)=0,"Spatial Data Missing",VLOOKUP(J132,'G-3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54"/>
      <c r="Q132" s="203"/>
      <c r="R132" s="532" t="str">
        <f t="shared" si="10"/>
        <v/>
      </c>
      <c r="S132" s="532" t="str">
        <f t="shared" si="11"/>
        <v/>
      </c>
      <c r="T132" s="532" t="str">
        <f t="shared" si="12"/>
        <v/>
      </c>
      <c r="U132" s="557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3"/>
      <c r="D133" s="203"/>
      <c r="E133" s="153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07" t="str">
        <f>IF(J133="","",IF(VLOOKUP(J133,'G-3 Multipliers'!$L$3:$N$6,2,FALSE)=0,"Spatial Data Missing",VLOOKUP(J133,'G-3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54"/>
      <c r="Q133" s="203"/>
      <c r="R133" s="532" t="str">
        <f t="shared" si="10"/>
        <v/>
      </c>
      <c r="S133" s="532" t="str">
        <f t="shared" si="11"/>
        <v/>
      </c>
      <c r="T133" s="532" t="str">
        <f t="shared" si="12"/>
        <v/>
      </c>
      <c r="U133" s="557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3"/>
      <c r="D134" s="203"/>
      <c r="E134" s="153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07" t="str">
        <f>IF(J134="","",IF(VLOOKUP(J134,'G-3 Multipliers'!$L$3:$N$6,2,FALSE)=0,"Spatial Data Missing",VLOOKUP(J134,'G-3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54"/>
      <c r="Q134" s="203"/>
      <c r="R134" s="532" t="str">
        <f t="shared" si="10"/>
        <v/>
      </c>
      <c r="S134" s="532" t="str">
        <f t="shared" si="11"/>
        <v/>
      </c>
      <c r="T134" s="532" t="str">
        <f t="shared" si="12"/>
        <v/>
      </c>
      <c r="U134" s="557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3"/>
      <c r="D135" s="203"/>
      <c r="E135" s="153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07" t="str">
        <f>IF(J135="","",IF(VLOOKUP(J135,'G-3 Multipliers'!$L$3:$N$6,2,FALSE)=0,"Spatial Data Missing",VLOOKUP(J135,'G-3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54"/>
      <c r="Q135" s="203"/>
      <c r="R135" s="532" t="str">
        <f t="shared" si="10"/>
        <v/>
      </c>
      <c r="S135" s="532" t="str">
        <f t="shared" si="11"/>
        <v/>
      </c>
      <c r="T135" s="532" t="str">
        <f t="shared" si="12"/>
        <v/>
      </c>
      <c r="U135" s="557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3"/>
      <c r="D136" s="203"/>
      <c r="E136" s="153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07" t="str">
        <f>IF(J136="","",IF(VLOOKUP(J136,'G-3 Multipliers'!$L$3:$N$6,2,FALSE)=0,"Spatial Data Missing",VLOOKUP(J136,'G-3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54"/>
      <c r="Q136" s="203"/>
      <c r="R136" s="532" t="str">
        <f t="shared" si="10"/>
        <v/>
      </c>
      <c r="S136" s="532" t="str">
        <f t="shared" si="11"/>
        <v/>
      </c>
      <c r="T136" s="532" t="str">
        <f t="shared" si="12"/>
        <v/>
      </c>
      <c r="U136" s="557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3"/>
      <c r="D137" s="203"/>
      <c r="E137" s="153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07" t="str">
        <f>IF(J137="","",IF(VLOOKUP(J137,'G-3 Multipliers'!$L$3:$N$6,2,FALSE)=0,"Spatial Data Missing",VLOOKUP(J137,'G-3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54"/>
      <c r="Q137" s="203"/>
      <c r="R137" s="532" t="str">
        <f t="shared" si="10"/>
        <v/>
      </c>
      <c r="S137" s="532" t="str">
        <f t="shared" si="11"/>
        <v/>
      </c>
      <c r="T137" s="532" t="str">
        <f t="shared" si="12"/>
        <v/>
      </c>
      <c r="U137" s="557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3"/>
      <c r="D138" s="203"/>
      <c r="E138" s="153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07" t="str">
        <f>IF(J138="","",IF(VLOOKUP(J138,'G-3 Multipliers'!$L$3:$N$6,2,FALSE)=0,"Spatial Data Missing",VLOOKUP(J138,'G-3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54"/>
      <c r="Q138" s="203"/>
      <c r="R138" s="532" t="str">
        <f t="shared" si="10"/>
        <v/>
      </c>
      <c r="S138" s="532" t="str">
        <f t="shared" si="11"/>
        <v/>
      </c>
      <c r="T138" s="532" t="str">
        <f t="shared" si="12"/>
        <v/>
      </c>
      <c r="U138" s="557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3"/>
      <c r="D139" s="203"/>
      <c r="E139" s="153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07" t="str">
        <f>IF(J139="","",IF(VLOOKUP(J139,'G-3 Multipliers'!$L$3:$N$6,2,FALSE)=0,"Spatial Data Missing",VLOOKUP(J139,'G-3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54"/>
      <c r="Q139" s="203"/>
      <c r="R139" s="532" t="str">
        <f t="shared" ref="R139:R202" si="17">IFERROR(P139*G139*I139*L139,"")</f>
        <v/>
      </c>
      <c r="S139" s="532" t="str">
        <f t="shared" ref="S139:S202" si="18">IFERROR(Q139*G139*I139*L139,"")</f>
        <v/>
      </c>
      <c r="T139" s="532" t="str">
        <f t="shared" ref="T139:T202" si="19">IF(D139="","",IF(E139-P139-Q139=0&lt;0,"Error in lengths ▲",IF(P139+Q139&gt;E139,"Error in Lengths ▲",E139-P139-Q139)))</f>
        <v/>
      </c>
      <c r="U139" s="557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3"/>
      <c r="D140" s="203"/>
      <c r="E140" s="153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07" t="str">
        <f>IF(J140="","",IF(VLOOKUP(J140,'G-3 Multipliers'!$L$3:$N$6,2,FALSE)=0,"Spatial Data Missing",VLOOKUP(J140,'G-3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54"/>
      <c r="Q140" s="203"/>
      <c r="R140" s="532" t="str">
        <f t="shared" si="17"/>
        <v/>
      </c>
      <c r="S140" s="532" t="str">
        <f t="shared" si="18"/>
        <v/>
      </c>
      <c r="T140" s="532" t="str">
        <f t="shared" si="19"/>
        <v/>
      </c>
      <c r="U140" s="557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3"/>
      <c r="D141" s="203"/>
      <c r="E141" s="153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07" t="str">
        <f>IF(J141="","",IF(VLOOKUP(J141,'G-3 Multipliers'!$L$3:$N$6,2,FALSE)=0,"Spatial Data Missing",VLOOKUP(J141,'G-3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54"/>
      <c r="Q141" s="203"/>
      <c r="R141" s="532" t="str">
        <f t="shared" si="17"/>
        <v/>
      </c>
      <c r="S141" s="532" t="str">
        <f t="shared" si="18"/>
        <v/>
      </c>
      <c r="T141" s="532" t="str">
        <f t="shared" si="19"/>
        <v/>
      </c>
      <c r="U141" s="557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3"/>
      <c r="D142" s="203"/>
      <c r="E142" s="153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07" t="str">
        <f>IF(J142="","",IF(VLOOKUP(J142,'G-3 Multipliers'!$L$3:$N$6,2,FALSE)=0,"Spatial Data Missing",VLOOKUP(J142,'G-3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54"/>
      <c r="Q142" s="203"/>
      <c r="R142" s="532" t="str">
        <f t="shared" si="17"/>
        <v/>
      </c>
      <c r="S142" s="532" t="str">
        <f t="shared" si="18"/>
        <v/>
      </c>
      <c r="T142" s="532" t="str">
        <f t="shared" si="19"/>
        <v/>
      </c>
      <c r="U142" s="557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3"/>
      <c r="D143" s="203"/>
      <c r="E143" s="153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07" t="str">
        <f>IF(J143="","",IF(VLOOKUP(J143,'G-3 Multipliers'!$L$3:$N$6,2,FALSE)=0,"Spatial Data Missing",VLOOKUP(J143,'G-3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54"/>
      <c r="Q143" s="203"/>
      <c r="R143" s="532" t="str">
        <f t="shared" si="17"/>
        <v/>
      </c>
      <c r="S143" s="532" t="str">
        <f t="shared" si="18"/>
        <v/>
      </c>
      <c r="T143" s="532" t="str">
        <f t="shared" si="19"/>
        <v/>
      </c>
      <c r="U143" s="557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3"/>
      <c r="D144" s="203"/>
      <c r="E144" s="153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07" t="str">
        <f>IF(J144="","",IF(VLOOKUP(J144,'G-3 Multipliers'!$L$3:$N$6,2,FALSE)=0,"Spatial Data Missing",VLOOKUP(J144,'G-3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54"/>
      <c r="Q144" s="203"/>
      <c r="R144" s="532" t="str">
        <f t="shared" si="17"/>
        <v/>
      </c>
      <c r="S144" s="532" t="str">
        <f t="shared" si="18"/>
        <v/>
      </c>
      <c r="T144" s="532" t="str">
        <f t="shared" si="19"/>
        <v/>
      </c>
      <c r="U144" s="557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3"/>
      <c r="D145" s="203"/>
      <c r="E145" s="153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07" t="str">
        <f>IF(J145="","",IF(VLOOKUP(J145,'G-3 Multipliers'!$L$3:$N$6,2,FALSE)=0,"Spatial Data Missing",VLOOKUP(J145,'G-3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54"/>
      <c r="Q145" s="203"/>
      <c r="R145" s="532" t="str">
        <f t="shared" si="17"/>
        <v/>
      </c>
      <c r="S145" s="532" t="str">
        <f t="shared" si="18"/>
        <v/>
      </c>
      <c r="T145" s="532" t="str">
        <f t="shared" si="19"/>
        <v/>
      </c>
      <c r="U145" s="557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3"/>
      <c r="D146" s="203"/>
      <c r="E146" s="153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07" t="str">
        <f>IF(J146="","",IF(VLOOKUP(J146,'G-3 Multipliers'!$L$3:$N$6,2,FALSE)=0,"Spatial Data Missing",VLOOKUP(J146,'G-3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54"/>
      <c r="Q146" s="203"/>
      <c r="R146" s="532" t="str">
        <f t="shared" si="17"/>
        <v/>
      </c>
      <c r="S146" s="532" t="str">
        <f t="shared" si="18"/>
        <v/>
      </c>
      <c r="T146" s="532" t="str">
        <f t="shared" si="19"/>
        <v/>
      </c>
      <c r="U146" s="557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3"/>
      <c r="D147" s="203"/>
      <c r="E147" s="153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07" t="str">
        <f>IF(J147="","",IF(VLOOKUP(J147,'G-3 Multipliers'!$L$3:$N$6,2,FALSE)=0,"Spatial Data Missing",VLOOKUP(J147,'G-3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54"/>
      <c r="Q147" s="203"/>
      <c r="R147" s="532" t="str">
        <f t="shared" si="17"/>
        <v/>
      </c>
      <c r="S147" s="532" t="str">
        <f t="shared" si="18"/>
        <v/>
      </c>
      <c r="T147" s="532" t="str">
        <f t="shared" si="19"/>
        <v/>
      </c>
      <c r="U147" s="557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3"/>
      <c r="D148" s="203"/>
      <c r="E148" s="153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07" t="str">
        <f>IF(J148="","",IF(VLOOKUP(J148,'G-3 Multipliers'!$L$3:$N$6,2,FALSE)=0,"Spatial Data Missing",VLOOKUP(J148,'G-3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54"/>
      <c r="Q148" s="203"/>
      <c r="R148" s="532" t="str">
        <f t="shared" si="17"/>
        <v/>
      </c>
      <c r="S148" s="532" t="str">
        <f t="shared" si="18"/>
        <v/>
      </c>
      <c r="T148" s="532" t="str">
        <f t="shared" si="19"/>
        <v/>
      </c>
      <c r="U148" s="557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3"/>
      <c r="D149" s="203"/>
      <c r="E149" s="153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07" t="str">
        <f>IF(J149="","",IF(VLOOKUP(J149,'G-3 Multipliers'!$L$3:$N$6,2,FALSE)=0,"Spatial Data Missing",VLOOKUP(J149,'G-3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54"/>
      <c r="Q149" s="203"/>
      <c r="R149" s="532" t="str">
        <f t="shared" si="17"/>
        <v/>
      </c>
      <c r="S149" s="532" t="str">
        <f t="shared" si="18"/>
        <v/>
      </c>
      <c r="T149" s="532" t="str">
        <f t="shared" si="19"/>
        <v/>
      </c>
      <c r="U149" s="557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3"/>
      <c r="D150" s="203"/>
      <c r="E150" s="153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07" t="str">
        <f>IF(J150="","",IF(VLOOKUP(J150,'G-3 Multipliers'!$L$3:$N$6,2,FALSE)=0,"Spatial Data Missing",VLOOKUP(J150,'G-3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54"/>
      <c r="Q150" s="203"/>
      <c r="R150" s="532" t="str">
        <f t="shared" si="17"/>
        <v/>
      </c>
      <c r="S150" s="532" t="str">
        <f t="shared" si="18"/>
        <v/>
      </c>
      <c r="T150" s="532" t="str">
        <f t="shared" si="19"/>
        <v/>
      </c>
      <c r="U150" s="557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3"/>
      <c r="D151" s="203"/>
      <c r="E151" s="153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07" t="str">
        <f>IF(J151="","",IF(VLOOKUP(J151,'G-3 Multipliers'!$L$3:$N$6,2,FALSE)=0,"Spatial Data Missing",VLOOKUP(J151,'G-3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54"/>
      <c r="Q151" s="203"/>
      <c r="R151" s="532" t="str">
        <f t="shared" si="17"/>
        <v/>
      </c>
      <c r="S151" s="532" t="str">
        <f t="shared" si="18"/>
        <v/>
      </c>
      <c r="T151" s="532" t="str">
        <f t="shared" si="19"/>
        <v/>
      </c>
      <c r="U151" s="557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3"/>
      <c r="D152" s="203"/>
      <c r="E152" s="153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07" t="str">
        <f>IF(J152="","",IF(VLOOKUP(J152,'G-3 Multipliers'!$L$3:$N$6,2,FALSE)=0,"Spatial Data Missing",VLOOKUP(J152,'G-3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54"/>
      <c r="Q152" s="203"/>
      <c r="R152" s="532" t="str">
        <f t="shared" si="17"/>
        <v/>
      </c>
      <c r="S152" s="532" t="str">
        <f t="shared" si="18"/>
        <v/>
      </c>
      <c r="T152" s="532" t="str">
        <f t="shared" si="19"/>
        <v/>
      </c>
      <c r="U152" s="557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3"/>
      <c r="D153" s="203"/>
      <c r="E153" s="153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07" t="str">
        <f>IF(J153="","",IF(VLOOKUP(J153,'G-3 Multipliers'!$L$3:$N$6,2,FALSE)=0,"Spatial Data Missing",VLOOKUP(J153,'G-3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54"/>
      <c r="Q153" s="203"/>
      <c r="R153" s="532" t="str">
        <f t="shared" si="17"/>
        <v/>
      </c>
      <c r="S153" s="532" t="str">
        <f t="shared" si="18"/>
        <v/>
      </c>
      <c r="T153" s="532" t="str">
        <f t="shared" si="19"/>
        <v/>
      </c>
      <c r="U153" s="557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3"/>
      <c r="D154" s="203"/>
      <c r="E154" s="153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07" t="str">
        <f>IF(J154="","",IF(VLOOKUP(J154,'G-3 Multipliers'!$L$3:$N$6,2,FALSE)=0,"Spatial Data Missing",VLOOKUP(J154,'G-3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54"/>
      <c r="Q154" s="203"/>
      <c r="R154" s="532" t="str">
        <f t="shared" si="17"/>
        <v/>
      </c>
      <c r="S154" s="532" t="str">
        <f t="shared" si="18"/>
        <v/>
      </c>
      <c r="T154" s="532" t="str">
        <f t="shared" si="19"/>
        <v/>
      </c>
      <c r="U154" s="557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3"/>
      <c r="D155" s="203"/>
      <c r="E155" s="153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07" t="str">
        <f>IF(J155="","",IF(VLOOKUP(J155,'G-3 Multipliers'!$L$3:$N$6,2,FALSE)=0,"Spatial Data Missing",VLOOKUP(J155,'G-3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54"/>
      <c r="Q155" s="203"/>
      <c r="R155" s="532" t="str">
        <f t="shared" si="17"/>
        <v/>
      </c>
      <c r="S155" s="532" t="str">
        <f t="shared" si="18"/>
        <v/>
      </c>
      <c r="T155" s="532" t="str">
        <f t="shared" si="19"/>
        <v/>
      </c>
      <c r="U155" s="557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3"/>
      <c r="D156" s="203"/>
      <c r="E156" s="153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07" t="str">
        <f>IF(J156="","",IF(VLOOKUP(J156,'G-3 Multipliers'!$L$3:$N$6,2,FALSE)=0,"Spatial Data Missing",VLOOKUP(J156,'G-3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54"/>
      <c r="Q156" s="203"/>
      <c r="R156" s="532" t="str">
        <f t="shared" si="17"/>
        <v/>
      </c>
      <c r="S156" s="532" t="str">
        <f t="shared" si="18"/>
        <v/>
      </c>
      <c r="T156" s="532" t="str">
        <f t="shared" si="19"/>
        <v/>
      </c>
      <c r="U156" s="557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3"/>
      <c r="D157" s="203"/>
      <c r="E157" s="153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07" t="str">
        <f>IF(J157="","",IF(VLOOKUP(J157,'G-3 Multipliers'!$L$3:$N$6,2,FALSE)=0,"Spatial Data Missing",VLOOKUP(J157,'G-3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54"/>
      <c r="Q157" s="203"/>
      <c r="R157" s="532" t="str">
        <f t="shared" si="17"/>
        <v/>
      </c>
      <c r="S157" s="532" t="str">
        <f t="shared" si="18"/>
        <v/>
      </c>
      <c r="T157" s="532" t="str">
        <f t="shared" si="19"/>
        <v/>
      </c>
      <c r="U157" s="557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3"/>
      <c r="D158" s="203"/>
      <c r="E158" s="153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07" t="str">
        <f>IF(J158="","",IF(VLOOKUP(J158,'G-3 Multipliers'!$L$3:$N$6,2,FALSE)=0,"Spatial Data Missing",VLOOKUP(J158,'G-3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54"/>
      <c r="Q158" s="203"/>
      <c r="R158" s="532" t="str">
        <f t="shared" si="17"/>
        <v/>
      </c>
      <c r="S158" s="532" t="str">
        <f t="shared" si="18"/>
        <v/>
      </c>
      <c r="T158" s="532" t="str">
        <f t="shared" si="19"/>
        <v/>
      </c>
      <c r="U158" s="557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3"/>
      <c r="D159" s="203"/>
      <c r="E159" s="153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07" t="str">
        <f>IF(J159="","",IF(VLOOKUP(J159,'G-3 Multipliers'!$L$3:$N$6,2,FALSE)=0,"Spatial Data Missing",VLOOKUP(J159,'G-3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54"/>
      <c r="Q159" s="203"/>
      <c r="R159" s="532" t="str">
        <f t="shared" si="17"/>
        <v/>
      </c>
      <c r="S159" s="532" t="str">
        <f t="shared" si="18"/>
        <v/>
      </c>
      <c r="T159" s="532" t="str">
        <f t="shared" si="19"/>
        <v/>
      </c>
      <c r="U159" s="557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3"/>
      <c r="D160" s="203"/>
      <c r="E160" s="153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07" t="str">
        <f>IF(J160="","",IF(VLOOKUP(J160,'G-3 Multipliers'!$L$3:$N$6,2,FALSE)=0,"Spatial Data Missing",VLOOKUP(J160,'G-3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54"/>
      <c r="Q160" s="203"/>
      <c r="R160" s="532" t="str">
        <f t="shared" si="17"/>
        <v/>
      </c>
      <c r="S160" s="532" t="str">
        <f t="shared" si="18"/>
        <v/>
      </c>
      <c r="T160" s="532" t="str">
        <f t="shared" si="19"/>
        <v/>
      </c>
      <c r="U160" s="557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3"/>
      <c r="D161" s="203"/>
      <c r="E161" s="153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07" t="str">
        <f>IF(J161="","",IF(VLOOKUP(J161,'G-3 Multipliers'!$L$3:$N$6,2,FALSE)=0,"Spatial Data Missing",VLOOKUP(J161,'G-3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54"/>
      <c r="Q161" s="203"/>
      <c r="R161" s="532" t="str">
        <f t="shared" si="17"/>
        <v/>
      </c>
      <c r="S161" s="532" t="str">
        <f t="shared" si="18"/>
        <v/>
      </c>
      <c r="T161" s="532" t="str">
        <f t="shared" si="19"/>
        <v/>
      </c>
      <c r="U161" s="557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3"/>
      <c r="D162" s="203"/>
      <c r="E162" s="153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07" t="str">
        <f>IF(J162="","",IF(VLOOKUP(J162,'G-3 Multipliers'!$L$3:$N$6,2,FALSE)=0,"Spatial Data Missing",VLOOKUP(J162,'G-3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54"/>
      <c r="Q162" s="203"/>
      <c r="R162" s="532" t="str">
        <f t="shared" si="17"/>
        <v/>
      </c>
      <c r="S162" s="532" t="str">
        <f t="shared" si="18"/>
        <v/>
      </c>
      <c r="T162" s="532" t="str">
        <f t="shared" si="19"/>
        <v/>
      </c>
      <c r="U162" s="557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3"/>
      <c r="D163" s="203"/>
      <c r="E163" s="153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07" t="str">
        <f>IF(J163="","",IF(VLOOKUP(J163,'G-3 Multipliers'!$L$3:$N$6,2,FALSE)=0,"Spatial Data Missing",VLOOKUP(J163,'G-3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54"/>
      <c r="Q163" s="203"/>
      <c r="R163" s="532" t="str">
        <f t="shared" si="17"/>
        <v/>
      </c>
      <c r="S163" s="532" t="str">
        <f t="shared" si="18"/>
        <v/>
      </c>
      <c r="T163" s="532" t="str">
        <f t="shared" si="19"/>
        <v/>
      </c>
      <c r="U163" s="557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3"/>
      <c r="D164" s="203"/>
      <c r="E164" s="153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07" t="str">
        <f>IF(J164="","",IF(VLOOKUP(J164,'G-3 Multipliers'!$L$3:$N$6,2,FALSE)=0,"Spatial Data Missing",VLOOKUP(J164,'G-3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54"/>
      <c r="Q164" s="203"/>
      <c r="R164" s="532" t="str">
        <f t="shared" si="17"/>
        <v/>
      </c>
      <c r="S164" s="532" t="str">
        <f t="shared" si="18"/>
        <v/>
      </c>
      <c r="T164" s="532" t="str">
        <f t="shared" si="19"/>
        <v/>
      </c>
      <c r="U164" s="557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3"/>
      <c r="D165" s="203"/>
      <c r="E165" s="153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07" t="str">
        <f>IF(J165="","",IF(VLOOKUP(J165,'G-3 Multipliers'!$L$3:$N$6,2,FALSE)=0,"Spatial Data Missing",VLOOKUP(J165,'G-3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54"/>
      <c r="Q165" s="203"/>
      <c r="R165" s="532" t="str">
        <f t="shared" si="17"/>
        <v/>
      </c>
      <c r="S165" s="532" t="str">
        <f t="shared" si="18"/>
        <v/>
      </c>
      <c r="T165" s="532" t="str">
        <f t="shared" si="19"/>
        <v/>
      </c>
      <c r="U165" s="557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3"/>
      <c r="D166" s="203"/>
      <c r="E166" s="153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07" t="str">
        <f>IF(J166="","",IF(VLOOKUP(J166,'G-3 Multipliers'!$L$3:$N$6,2,FALSE)=0,"Spatial Data Missing",VLOOKUP(J166,'G-3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54"/>
      <c r="Q166" s="203"/>
      <c r="R166" s="532" t="str">
        <f t="shared" si="17"/>
        <v/>
      </c>
      <c r="S166" s="532" t="str">
        <f t="shared" si="18"/>
        <v/>
      </c>
      <c r="T166" s="532" t="str">
        <f t="shared" si="19"/>
        <v/>
      </c>
      <c r="U166" s="557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3"/>
      <c r="D167" s="203"/>
      <c r="E167" s="153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07" t="str">
        <f>IF(J167="","",IF(VLOOKUP(J167,'G-3 Multipliers'!$L$3:$N$6,2,FALSE)=0,"Spatial Data Missing",VLOOKUP(J167,'G-3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54"/>
      <c r="Q167" s="203"/>
      <c r="R167" s="532" t="str">
        <f t="shared" si="17"/>
        <v/>
      </c>
      <c r="S167" s="532" t="str">
        <f t="shared" si="18"/>
        <v/>
      </c>
      <c r="T167" s="532" t="str">
        <f t="shared" si="19"/>
        <v/>
      </c>
      <c r="U167" s="557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3"/>
      <c r="D168" s="203"/>
      <c r="E168" s="153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07" t="str">
        <f>IF(J168="","",IF(VLOOKUP(J168,'G-3 Multipliers'!$L$3:$N$6,2,FALSE)=0,"Spatial Data Missing",VLOOKUP(J168,'G-3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54"/>
      <c r="Q168" s="203"/>
      <c r="R168" s="532" t="str">
        <f t="shared" si="17"/>
        <v/>
      </c>
      <c r="S168" s="532" t="str">
        <f t="shared" si="18"/>
        <v/>
      </c>
      <c r="T168" s="532" t="str">
        <f t="shared" si="19"/>
        <v/>
      </c>
      <c r="U168" s="557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3"/>
      <c r="D169" s="203"/>
      <c r="E169" s="153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07" t="str">
        <f>IF(J169="","",IF(VLOOKUP(J169,'G-3 Multipliers'!$L$3:$N$6,2,FALSE)=0,"Spatial Data Missing",VLOOKUP(J169,'G-3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54"/>
      <c r="Q169" s="203"/>
      <c r="R169" s="532" t="str">
        <f t="shared" si="17"/>
        <v/>
      </c>
      <c r="S169" s="532" t="str">
        <f t="shared" si="18"/>
        <v/>
      </c>
      <c r="T169" s="532" t="str">
        <f t="shared" si="19"/>
        <v/>
      </c>
      <c r="U169" s="557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3"/>
      <c r="D170" s="203"/>
      <c r="E170" s="153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07" t="str">
        <f>IF(J170="","",IF(VLOOKUP(J170,'G-3 Multipliers'!$L$3:$N$6,2,FALSE)=0,"Spatial Data Missing",VLOOKUP(J170,'G-3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54"/>
      <c r="Q170" s="203"/>
      <c r="R170" s="532" t="str">
        <f t="shared" si="17"/>
        <v/>
      </c>
      <c r="S170" s="532" t="str">
        <f t="shared" si="18"/>
        <v/>
      </c>
      <c r="T170" s="532" t="str">
        <f t="shared" si="19"/>
        <v/>
      </c>
      <c r="U170" s="557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3"/>
      <c r="D171" s="203"/>
      <c r="E171" s="153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07" t="str">
        <f>IF(J171="","",IF(VLOOKUP(J171,'G-3 Multipliers'!$L$3:$N$6,2,FALSE)=0,"Spatial Data Missing",VLOOKUP(J171,'G-3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54"/>
      <c r="Q171" s="203"/>
      <c r="R171" s="532" t="str">
        <f t="shared" si="17"/>
        <v/>
      </c>
      <c r="S171" s="532" t="str">
        <f t="shared" si="18"/>
        <v/>
      </c>
      <c r="T171" s="532" t="str">
        <f t="shared" si="19"/>
        <v/>
      </c>
      <c r="U171" s="557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3"/>
      <c r="D172" s="203"/>
      <c r="E172" s="153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07" t="str">
        <f>IF(J172="","",IF(VLOOKUP(J172,'G-3 Multipliers'!$L$3:$N$6,2,FALSE)=0,"Spatial Data Missing",VLOOKUP(J172,'G-3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54"/>
      <c r="Q172" s="203"/>
      <c r="R172" s="532" t="str">
        <f t="shared" si="17"/>
        <v/>
      </c>
      <c r="S172" s="532" t="str">
        <f t="shared" si="18"/>
        <v/>
      </c>
      <c r="T172" s="532" t="str">
        <f t="shared" si="19"/>
        <v/>
      </c>
      <c r="U172" s="557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3"/>
      <c r="D173" s="203"/>
      <c r="E173" s="153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07" t="str">
        <f>IF(J173="","",IF(VLOOKUP(J173,'G-3 Multipliers'!$L$3:$N$6,2,FALSE)=0,"Spatial Data Missing",VLOOKUP(J173,'G-3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54"/>
      <c r="Q173" s="203"/>
      <c r="R173" s="532" t="str">
        <f t="shared" si="17"/>
        <v/>
      </c>
      <c r="S173" s="532" t="str">
        <f t="shared" si="18"/>
        <v/>
      </c>
      <c r="T173" s="532" t="str">
        <f t="shared" si="19"/>
        <v/>
      </c>
      <c r="U173" s="557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3"/>
      <c r="D174" s="203"/>
      <c r="E174" s="153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07" t="str">
        <f>IF(J174="","",IF(VLOOKUP(J174,'G-3 Multipliers'!$L$3:$N$6,2,FALSE)=0,"Spatial Data Missing",VLOOKUP(J174,'G-3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54"/>
      <c r="Q174" s="203"/>
      <c r="R174" s="532" t="str">
        <f t="shared" si="17"/>
        <v/>
      </c>
      <c r="S174" s="532" t="str">
        <f t="shared" si="18"/>
        <v/>
      </c>
      <c r="T174" s="532" t="str">
        <f t="shared" si="19"/>
        <v/>
      </c>
      <c r="U174" s="557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3"/>
      <c r="D175" s="203"/>
      <c r="E175" s="153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07" t="str">
        <f>IF(J175="","",IF(VLOOKUP(J175,'G-3 Multipliers'!$L$3:$N$6,2,FALSE)=0,"Spatial Data Missing",VLOOKUP(J175,'G-3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54"/>
      <c r="Q175" s="203"/>
      <c r="R175" s="532" t="str">
        <f t="shared" si="17"/>
        <v/>
      </c>
      <c r="S175" s="532" t="str">
        <f t="shared" si="18"/>
        <v/>
      </c>
      <c r="T175" s="532" t="str">
        <f t="shared" si="19"/>
        <v/>
      </c>
      <c r="U175" s="557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3"/>
      <c r="D176" s="203"/>
      <c r="E176" s="153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07" t="str">
        <f>IF(J176="","",IF(VLOOKUP(J176,'G-3 Multipliers'!$L$3:$N$6,2,FALSE)=0,"Spatial Data Missing",VLOOKUP(J176,'G-3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54"/>
      <c r="Q176" s="203"/>
      <c r="R176" s="532" t="str">
        <f t="shared" si="17"/>
        <v/>
      </c>
      <c r="S176" s="532" t="str">
        <f t="shared" si="18"/>
        <v/>
      </c>
      <c r="T176" s="532" t="str">
        <f t="shared" si="19"/>
        <v/>
      </c>
      <c r="U176" s="557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3"/>
      <c r="D177" s="203"/>
      <c r="E177" s="153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07" t="str">
        <f>IF(J177="","",IF(VLOOKUP(J177,'G-3 Multipliers'!$L$3:$N$6,2,FALSE)=0,"Spatial Data Missing",VLOOKUP(J177,'G-3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54"/>
      <c r="Q177" s="203"/>
      <c r="R177" s="532" t="str">
        <f t="shared" si="17"/>
        <v/>
      </c>
      <c r="S177" s="532" t="str">
        <f t="shared" si="18"/>
        <v/>
      </c>
      <c r="T177" s="532" t="str">
        <f t="shared" si="19"/>
        <v/>
      </c>
      <c r="U177" s="557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3"/>
      <c r="D178" s="203"/>
      <c r="E178" s="153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07" t="str">
        <f>IF(J178="","",IF(VLOOKUP(J178,'G-3 Multipliers'!$L$3:$N$6,2,FALSE)=0,"Spatial Data Missing",VLOOKUP(J178,'G-3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54"/>
      <c r="Q178" s="203"/>
      <c r="R178" s="532" t="str">
        <f t="shared" si="17"/>
        <v/>
      </c>
      <c r="S178" s="532" t="str">
        <f t="shared" si="18"/>
        <v/>
      </c>
      <c r="T178" s="532" t="str">
        <f t="shared" si="19"/>
        <v/>
      </c>
      <c r="U178" s="557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3"/>
      <c r="D179" s="203"/>
      <c r="E179" s="153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07" t="str">
        <f>IF(J179="","",IF(VLOOKUP(J179,'G-3 Multipliers'!$L$3:$N$6,2,FALSE)=0,"Spatial Data Missing",VLOOKUP(J179,'G-3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54"/>
      <c r="Q179" s="203"/>
      <c r="R179" s="532" t="str">
        <f t="shared" si="17"/>
        <v/>
      </c>
      <c r="S179" s="532" t="str">
        <f t="shared" si="18"/>
        <v/>
      </c>
      <c r="T179" s="532" t="str">
        <f t="shared" si="19"/>
        <v/>
      </c>
      <c r="U179" s="557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3"/>
      <c r="D180" s="203"/>
      <c r="E180" s="153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07" t="str">
        <f>IF(J180="","",IF(VLOOKUP(J180,'G-3 Multipliers'!$L$3:$N$6,2,FALSE)=0,"Spatial Data Missing",VLOOKUP(J180,'G-3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54"/>
      <c r="Q180" s="203"/>
      <c r="R180" s="532" t="str">
        <f t="shared" si="17"/>
        <v/>
      </c>
      <c r="S180" s="532" t="str">
        <f t="shared" si="18"/>
        <v/>
      </c>
      <c r="T180" s="532" t="str">
        <f t="shared" si="19"/>
        <v/>
      </c>
      <c r="U180" s="557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3"/>
      <c r="D181" s="203"/>
      <c r="E181" s="153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07" t="str">
        <f>IF(J181="","",IF(VLOOKUP(J181,'G-3 Multipliers'!$L$3:$N$6,2,FALSE)=0,"Spatial Data Missing",VLOOKUP(J181,'G-3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54"/>
      <c r="Q181" s="203"/>
      <c r="R181" s="532" t="str">
        <f t="shared" si="17"/>
        <v/>
      </c>
      <c r="S181" s="532" t="str">
        <f t="shared" si="18"/>
        <v/>
      </c>
      <c r="T181" s="532" t="str">
        <f t="shared" si="19"/>
        <v/>
      </c>
      <c r="U181" s="557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3"/>
      <c r="D182" s="203"/>
      <c r="E182" s="153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07" t="str">
        <f>IF(J182="","",IF(VLOOKUP(J182,'G-3 Multipliers'!$L$3:$N$6,2,FALSE)=0,"Spatial Data Missing",VLOOKUP(J182,'G-3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54"/>
      <c r="Q182" s="203"/>
      <c r="R182" s="532" t="str">
        <f t="shared" si="17"/>
        <v/>
      </c>
      <c r="S182" s="532" t="str">
        <f t="shared" si="18"/>
        <v/>
      </c>
      <c r="T182" s="532" t="str">
        <f t="shared" si="19"/>
        <v/>
      </c>
      <c r="U182" s="557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3"/>
      <c r="D183" s="203"/>
      <c r="E183" s="153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07" t="str">
        <f>IF(J183="","",IF(VLOOKUP(J183,'G-3 Multipliers'!$L$3:$N$6,2,FALSE)=0,"Spatial Data Missing",VLOOKUP(J183,'G-3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54"/>
      <c r="Q183" s="203"/>
      <c r="R183" s="532" t="str">
        <f t="shared" si="17"/>
        <v/>
      </c>
      <c r="S183" s="532" t="str">
        <f t="shared" si="18"/>
        <v/>
      </c>
      <c r="T183" s="532" t="str">
        <f t="shared" si="19"/>
        <v/>
      </c>
      <c r="U183" s="557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3"/>
      <c r="D184" s="203"/>
      <c r="E184" s="153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07" t="str">
        <f>IF(J184="","",IF(VLOOKUP(J184,'G-3 Multipliers'!$L$3:$N$6,2,FALSE)=0,"Spatial Data Missing",VLOOKUP(J184,'G-3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54"/>
      <c r="Q184" s="203"/>
      <c r="R184" s="532" t="str">
        <f t="shared" si="17"/>
        <v/>
      </c>
      <c r="S184" s="532" t="str">
        <f t="shared" si="18"/>
        <v/>
      </c>
      <c r="T184" s="532" t="str">
        <f t="shared" si="19"/>
        <v/>
      </c>
      <c r="U184" s="557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3"/>
      <c r="D185" s="203"/>
      <c r="E185" s="153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07" t="str">
        <f>IF(J185="","",IF(VLOOKUP(J185,'G-3 Multipliers'!$L$3:$N$6,2,FALSE)=0,"Spatial Data Missing",VLOOKUP(J185,'G-3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54"/>
      <c r="Q185" s="203"/>
      <c r="R185" s="532" t="str">
        <f t="shared" si="17"/>
        <v/>
      </c>
      <c r="S185" s="532" t="str">
        <f t="shared" si="18"/>
        <v/>
      </c>
      <c r="T185" s="532" t="str">
        <f t="shared" si="19"/>
        <v/>
      </c>
      <c r="U185" s="557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3"/>
      <c r="D186" s="203"/>
      <c r="E186" s="153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07" t="str">
        <f>IF(J186="","",IF(VLOOKUP(J186,'G-3 Multipliers'!$L$3:$N$6,2,FALSE)=0,"Spatial Data Missing",VLOOKUP(J186,'G-3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54"/>
      <c r="Q186" s="203"/>
      <c r="R186" s="532" t="str">
        <f t="shared" si="17"/>
        <v/>
      </c>
      <c r="S186" s="532" t="str">
        <f t="shared" si="18"/>
        <v/>
      </c>
      <c r="T186" s="532" t="str">
        <f t="shared" si="19"/>
        <v/>
      </c>
      <c r="U186" s="557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3"/>
      <c r="D187" s="203"/>
      <c r="E187" s="153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07" t="str">
        <f>IF(J187="","",IF(VLOOKUP(J187,'G-3 Multipliers'!$L$3:$N$6,2,FALSE)=0,"Spatial Data Missing",VLOOKUP(J187,'G-3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54"/>
      <c r="Q187" s="203"/>
      <c r="R187" s="532" t="str">
        <f t="shared" si="17"/>
        <v/>
      </c>
      <c r="S187" s="532" t="str">
        <f t="shared" si="18"/>
        <v/>
      </c>
      <c r="T187" s="532" t="str">
        <f t="shared" si="19"/>
        <v/>
      </c>
      <c r="U187" s="557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3"/>
      <c r="D188" s="203"/>
      <c r="E188" s="153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07" t="str">
        <f>IF(J188="","",IF(VLOOKUP(J188,'G-3 Multipliers'!$L$3:$N$6,2,FALSE)=0,"Spatial Data Missing",VLOOKUP(J188,'G-3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54"/>
      <c r="Q188" s="203"/>
      <c r="R188" s="532" t="str">
        <f t="shared" si="17"/>
        <v/>
      </c>
      <c r="S188" s="532" t="str">
        <f t="shared" si="18"/>
        <v/>
      </c>
      <c r="T188" s="532" t="str">
        <f t="shared" si="19"/>
        <v/>
      </c>
      <c r="U188" s="557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3"/>
      <c r="D189" s="203"/>
      <c r="E189" s="153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07" t="str">
        <f>IF(J189="","",IF(VLOOKUP(J189,'G-3 Multipliers'!$L$3:$N$6,2,FALSE)=0,"Spatial Data Missing",VLOOKUP(J189,'G-3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54"/>
      <c r="Q189" s="203"/>
      <c r="R189" s="532" t="str">
        <f t="shared" si="17"/>
        <v/>
      </c>
      <c r="S189" s="532" t="str">
        <f t="shared" si="18"/>
        <v/>
      </c>
      <c r="T189" s="532" t="str">
        <f t="shared" si="19"/>
        <v/>
      </c>
      <c r="U189" s="557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3"/>
      <c r="D190" s="203"/>
      <c r="E190" s="153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07" t="str">
        <f>IF(J190="","",IF(VLOOKUP(J190,'G-3 Multipliers'!$L$3:$N$6,2,FALSE)=0,"Spatial Data Missing",VLOOKUP(J190,'G-3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54"/>
      <c r="Q190" s="203"/>
      <c r="R190" s="532" t="str">
        <f t="shared" si="17"/>
        <v/>
      </c>
      <c r="S190" s="532" t="str">
        <f t="shared" si="18"/>
        <v/>
      </c>
      <c r="T190" s="532" t="str">
        <f t="shared" si="19"/>
        <v/>
      </c>
      <c r="U190" s="557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3"/>
      <c r="D191" s="203"/>
      <c r="E191" s="153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07" t="str">
        <f>IF(J191="","",IF(VLOOKUP(J191,'G-3 Multipliers'!$L$3:$N$6,2,FALSE)=0,"Spatial Data Missing",VLOOKUP(J191,'G-3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54"/>
      <c r="Q191" s="203"/>
      <c r="R191" s="532" t="str">
        <f t="shared" si="17"/>
        <v/>
      </c>
      <c r="S191" s="532" t="str">
        <f t="shared" si="18"/>
        <v/>
      </c>
      <c r="T191" s="532" t="str">
        <f t="shared" si="19"/>
        <v/>
      </c>
      <c r="U191" s="557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3"/>
      <c r="D192" s="203"/>
      <c r="E192" s="153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07" t="str">
        <f>IF(J192="","",IF(VLOOKUP(J192,'G-3 Multipliers'!$L$3:$N$6,2,FALSE)=0,"Spatial Data Missing",VLOOKUP(J192,'G-3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54"/>
      <c r="Q192" s="203"/>
      <c r="R192" s="532" t="str">
        <f t="shared" si="17"/>
        <v/>
      </c>
      <c r="S192" s="532" t="str">
        <f t="shared" si="18"/>
        <v/>
      </c>
      <c r="T192" s="532" t="str">
        <f t="shared" si="19"/>
        <v/>
      </c>
      <c r="U192" s="557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3"/>
      <c r="D193" s="203"/>
      <c r="E193" s="153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07" t="str">
        <f>IF(J193="","",IF(VLOOKUP(J193,'G-3 Multipliers'!$L$3:$N$6,2,FALSE)=0,"Spatial Data Missing",VLOOKUP(J193,'G-3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54"/>
      <c r="Q193" s="203"/>
      <c r="R193" s="532" t="str">
        <f t="shared" si="17"/>
        <v/>
      </c>
      <c r="S193" s="532" t="str">
        <f t="shared" si="18"/>
        <v/>
      </c>
      <c r="T193" s="532" t="str">
        <f t="shared" si="19"/>
        <v/>
      </c>
      <c r="U193" s="557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3"/>
      <c r="D194" s="203"/>
      <c r="E194" s="153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07" t="str">
        <f>IF(J194="","",IF(VLOOKUP(J194,'G-3 Multipliers'!$L$3:$N$6,2,FALSE)=0,"Spatial Data Missing",VLOOKUP(J194,'G-3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54"/>
      <c r="Q194" s="203"/>
      <c r="R194" s="532" t="str">
        <f t="shared" si="17"/>
        <v/>
      </c>
      <c r="S194" s="532" t="str">
        <f t="shared" si="18"/>
        <v/>
      </c>
      <c r="T194" s="532" t="str">
        <f t="shared" si="19"/>
        <v/>
      </c>
      <c r="U194" s="557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3"/>
      <c r="D195" s="203"/>
      <c r="E195" s="153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07" t="str">
        <f>IF(J195="","",IF(VLOOKUP(J195,'G-3 Multipliers'!$L$3:$N$6,2,FALSE)=0,"Spatial Data Missing",VLOOKUP(J195,'G-3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54"/>
      <c r="Q195" s="203"/>
      <c r="R195" s="532" t="str">
        <f t="shared" si="17"/>
        <v/>
      </c>
      <c r="S195" s="532" t="str">
        <f t="shared" si="18"/>
        <v/>
      </c>
      <c r="T195" s="532" t="str">
        <f t="shared" si="19"/>
        <v/>
      </c>
      <c r="U195" s="557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3"/>
      <c r="D196" s="203"/>
      <c r="E196" s="153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07" t="str">
        <f>IF(J196="","",IF(VLOOKUP(J196,'G-3 Multipliers'!$L$3:$N$6,2,FALSE)=0,"Spatial Data Missing",VLOOKUP(J196,'G-3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54"/>
      <c r="Q196" s="203"/>
      <c r="R196" s="532" t="str">
        <f t="shared" si="17"/>
        <v/>
      </c>
      <c r="S196" s="532" t="str">
        <f t="shared" si="18"/>
        <v/>
      </c>
      <c r="T196" s="532" t="str">
        <f t="shared" si="19"/>
        <v/>
      </c>
      <c r="U196" s="557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3"/>
      <c r="D197" s="203"/>
      <c r="E197" s="153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07" t="str">
        <f>IF(J197="","",IF(VLOOKUP(J197,'G-3 Multipliers'!$L$3:$N$6,2,FALSE)=0,"Spatial Data Missing",VLOOKUP(J197,'G-3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54"/>
      <c r="Q197" s="203"/>
      <c r="R197" s="532" t="str">
        <f t="shared" si="17"/>
        <v/>
      </c>
      <c r="S197" s="532" t="str">
        <f t="shared" si="18"/>
        <v/>
      </c>
      <c r="T197" s="532" t="str">
        <f t="shared" si="19"/>
        <v/>
      </c>
      <c r="U197" s="557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3"/>
      <c r="D198" s="203"/>
      <c r="E198" s="153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07" t="str">
        <f>IF(J198="","",IF(VLOOKUP(J198,'G-3 Multipliers'!$L$3:$N$6,2,FALSE)=0,"Spatial Data Missing",VLOOKUP(J198,'G-3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54"/>
      <c r="Q198" s="203"/>
      <c r="R198" s="532" t="str">
        <f t="shared" si="17"/>
        <v/>
      </c>
      <c r="S198" s="532" t="str">
        <f t="shared" si="18"/>
        <v/>
      </c>
      <c r="T198" s="532" t="str">
        <f t="shared" si="19"/>
        <v/>
      </c>
      <c r="U198" s="557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3"/>
      <c r="D199" s="203"/>
      <c r="E199" s="153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07" t="str">
        <f>IF(J199="","",IF(VLOOKUP(J199,'G-3 Multipliers'!$L$3:$N$6,2,FALSE)=0,"Spatial Data Missing",VLOOKUP(J199,'G-3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54"/>
      <c r="Q199" s="203"/>
      <c r="R199" s="532" t="str">
        <f t="shared" si="17"/>
        <v/>
      </c>
      <c r="S199" s="532" t="str">
        <f t="shared" si="18"/>
        <v/>
      </c>
      <c r="T199" s="532" t="str">
        <f t="shared" si="19"/>
        <v/>
      </c>
      <c r="U199" s="557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3"/>
      <c r="D200" s="203"/>
      <c r="E200" s="153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07" t="str">
        <f>IF(J200="","",IF(VLOOKUP(J200,'G-3 Multipliers'!$L$3:$N$6,2,FALSE)=0,"Spatial Data Missing",VLOOKUP(J200,'G-3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54"/>
      <c r="Q200" s="203"/>
      <c r="R200" s="532" t="str">
        <f t="shared" si="17"/>
        <v/>
      </c>
      <c r="S200" s="532" t="str">
        <f t="shared" si="18"/>
        <v/>
      </c>
      <c r="T200" s="532" t="str">
        <f t="shared" si="19"/>
        <v/>
      </c>
      <c r="U200" s="557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3"/>
      <c r="D201" s="203"/>
      <c r="E201" s="153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07" t="str">
        <f>IF(J201="","",IF(VLOOKUP(J201,'G-3 Multipliers'!$L$3:$N$6,2,FALSE)=0,"Spatial Data Missing",VLOOKUP(J201,'G-3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54"/>
      <c r="Q201" s="203"/>
      <c r="R201" s="532" t="str">
        <f t="shared" si="17"/>
        <v/>
      </c>
      <c r="S201" s="532" t="str">
        <f t="shared" si="18"/>
        <v/>
      </c>
      <c r="T201" s="532" t="str">
        <f t="shared" si="19"/>
        <v/>
      </c>
      <c r="U201" s="557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3"/>
      <c r="D202" s="203"/>
      <c r="E202" s="153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07" t="str">
        <f>IF(J202="","",IF(VLOOKUP(J202,'G-3 Multipliers'!$L$3:$N$6,2,FALSE)=0,"Spatial Data Missing",VLOOKUP(J202,'G-3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54"/>
      <c r="Q202" s="203"/>
      <c r="R202" s="532" t="str">
        <f t="shared" si="17"/>
        <v/>
      </c>
      <c r="S202" s="532" t="str">
        <f t="shared" si="18"/>
        <v/>
      </c>
      <c r="T202" s="532" t="str">
        <f t="shared" si="19"/>
        <v/>
      </c>
      <c r="U202" s="557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3"/>
      <c r="D203" s="203"/>
      <c r="E203" s="153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07" t="str">
        <f>IF(J203="","",IF(VLOOKUP(J203,'G-3 Multipliers'!$L$3:$N$6,2,FALSE)=0,"Spatial Data Missing",VLOOKUP(J203,'G-3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54"/>
      <c r="Q203" s="203"/>
      <c r="R203" s="532" t="str">
        <f t="shared" ref="R203:R257" si="24">IFERROR(P203*G203*I203*L203,"")</f>
        <v/>
      </c>
      <c r="S203" s="532" t="str">
        <f t="shared" ref="S203:S257" si="25">IFERROR(Q203*G203*I203*L203,"")</f>
        <v/>
      </c>
      <c r="T203" s="532" t="str">
        <f t="shared" ref="T203:T256" si="26">IF(D203="","",IF(E203-P203-Q203=0&lt;0,"Error in lengths ▲",IF(P203+Q203&gt;E203,"Error in Lengths ▲",E203-P203-Q203)))</f>
        <v/>
      </c>
      <c r="U203" s="557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3"/>
      <c r="D204" s="203"/>
      <c r="E204" s="153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07" t="str">
        <f>IF(J204="","",IF(VLOOKUP(J204,'G-3 Multipliers'!$L$3:$N$6,2,FALSE)=0,"Spatial Data Missing",VLOOKUP(J204,'G-3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54"/>
      <c r="Q204" s="203"/>
      <c r="R204" s="532" t="str">
        <f t="shared" si="24"/>
        <v/>
      </c>
      <c r="S204" s="532" t="str">
        <f t="shared" si="25"/>
        <v/>
      </c>
      <c r="T204" s="532" t="str">
        <f t="shared" si="26"/>
        <v/>
      </c>
      <c r="U204" s="557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3"/>
      <c r="D205" s="203"/>
      <c r="E205" s="153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07" t="str">
        <f>IF(J205="","",IF(VLOOKUP(J205,'G-3 Multipliers'!$L$3:$N$6,2,FALSE)=0,"Spatial Data Missing",VLOOKUP(J205,'G-3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54"/>
      <c r="Q205" s="203"/>
      <c r="R205" s="532" t="str">
        <f t="shared" si="24"/>
        <v/>
      </c>
      <c r="S205" s="532" t="str">
        <f t="shared" si="25"/>
        <v/>
      </c>
      <c r="T205" s="532" t="str">
        <f t="shared" si="26"/>
        <v/>
      </c>
      <c r="U205" s="557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3"/>
      <c r="D206" s="203"/>
      <c r="E206" s="153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07" t="str">
        <f>IF(J206="","",IF(VLOOKUP(J206,'G-3 Multipliers'!$L$3:$N$6,2,FALSE)=0,"Spatial Data Missing",VLOOKUP(J206,'G-3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54"/>
      <c r="Q206" s="203"/>
      <c r="R206" s="532" t="str">
        <f t="shared" si="24"/>
        <v/>
      </c>
      <c r="S206" s="532" t="str">
        <f t="shared" si="25"/>
        <v/>
      </c>
      <c r="T206" s="532" t="str">
        <f t="shared" si="26"/>
        <v/>
      </c>
      <c r="U206" s="557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3"/>
      <c r="D207" s="203"/>
      <c r="E207" s="153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07" t="str">
        <f>IF(J207="","",IF(VLOOKUP(J207,'G-3 Multipliers'!$L$3:$N$6,2,FALSE)=0,"Spatial Data Missing",VLOOKUP(J207,'G-3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54"/>
      <c r="Q207" s="203"/>
      <c r="R207" s="532" t="str">
        <f t="shared" si="24"/>
        <v/>
      </c>
      <c r="S207" s="532" t="str">
        <f t="shared" si="25"/>
        <v/>
      </c>
      <c r="T207" s="532" t="str">
        <f t="shared" si="26"/>
        <v/>
      </c>
      <c r="U207" s="557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3"/>
      <c r="D208" s="203"/>
      <c r="E208" s="153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07" t="str">
        <f>IF(J208="","",IF(VLOOKUP(J208,'G-3 Multipliers'!$L$3:$N$6,2,FALSE)=0,"Spatial Data Missing",VLOOKUP(J208,'G-3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54"/>
      <c r="Q208" s="203"/>
      <c r="R208" s="532" t="str">
        <f t="shared" si="24"/>
        <v/>
      </c>
      <c r="S208" s="532" t="str">
        <f t="shared" si="25"/>
        <v/>
      </c>
      <c r="T208" s="532" t="str">
        <f t="shared" si="26"/>
        <v/>
      </c>
      <c r="U208" s="557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3"/>
      <c r="D209" s="203"/>
      <c r="E209" s="153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07" t="str">
        <f>IF(J209="","",IF(VLOOKUP(J209,'G-3 Multipliers'!$L$3:$N$6,2,FALSE)=0,"Spatial Data Missing",VLOOKUP(J209,'G-3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54"/>
      <c r="Q209" s="203"/>
      <c r="R209" s="532" t="str">
        <f t="shared" si="24"/>
        <v/>
      </c>
      <c r="S209" s="532" t="str">
        <f t="shared" si="25"/>
        <v/>
      </c>
      <c r="T209" s="532" t="str">
        <f t="shared" si="26"/>
        <v/>
      </c>
      <c r="U209" s="557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3"/>
      <c r="D210" s="203"/>
      <c r="E210" s="153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07" t="str">
        <f>IF(J210="","",IF(VLOOKUP(J210,'G-3 Multipliers'!$L$3:$N$6,2,FALSE)=0,"Spatial Data Missing",VLOOKUP(J210,'G-3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54"/>
      <c r="Q210" s="203"/>
      <c r="R210" s="532" t="str">
        <f t="shared" si="24"/>
        <v/>
      </c>
      <c r="S210" s="532" t="str">
        <f t="shared" si="25"/>
        <v/>
      </c>
      <c r="T210" s="532" t="str">
        <f t="shared" si="26"/>
        <v/>
      </c>
      <c r="U210" s="557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3"/>
      <c r="D211" s="203"/>
      <c r="E211" s="153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07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54"/>
      <c r="Q211" s="203"/>
      <c r="R211" s="532" t="str">
        <f t="shared" si="24"/>
        <v/>
      </c>
      <c r="S211" s="532" t="str">
        <f t="shared" si="25"/>
        <v/>
      </c>
      <c r="T211" s="532" t="str">
        <f t="shared" si="26"/>
        <v/>
      </c>
      <c r="U211" s="557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3"/>
      <c r="D212" s="203"/>
      <c r="E212" s="153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07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54"/>
      <c r="Q212" s="203"/>
      <c r="R212" s="532" t="str">
        <f t="shared" si="24"/>
        <v/>
      </c>
      <c r="S212" s="532" t="str">
        <f t="shared" si="25"/>
        <v/>
      </c>
      <c r="T212" s="532" t="str">
        <f t="shared" si="26"/>
        <v/>
      </c>
      <c r="U212" s="557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3"/>
      <c r="D213" s="203"/>
      <c r="E213" s="153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07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54"/>
      <c r="Q213" s="203"/>
      <c r="R213" s="532" t="str">
        <f t="shared" si="24"/>
        <v/>
      </c>
      <c r="S213" s="532" t="str">
        <f t="shared" si="25"/>
        <v/>
      </c>
      <c r="T213" s="532" t="str">
        <f t="shared" si="26"/>
        <v/>
      </c>
      <c r="U213" s="557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3"/>
      <c r="D214" s="203"/>
      <c r="E214" s="153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07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54"/>
      <c r="Q214" s="203"/>
      <c r="R214" s="532" t="str">
        <f t="shared" si="24"/>
        <v/>
      </c>
      <c r="S214" s="532" t="str">
        <f t="shared" si="25"/>
        <v/>
      </c>
      <c r="T214" s="532" t="str">
        <f t="shared" si="26"/>
        <v/>
      </c>
      <c r="U214" s="557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3"/>
      <c r="D215" s="203"/>
      <c r="E215" s="153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07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54"/>
      <c r="Q215" s="203"/>
      <c r="R215" s="532" t="str">
        <f t="shared" si="24"/>
        <v/>
      </c>
      <c r="S215" s="532" t="str">
        <f t="shared" si="25"/>
        <v/>
      </c>
      <c r="T215" s="532" t="str">
        <f t="shared" si="26"/>
        <v/>
      </c>
      <c r="U215" s="557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3"/>
      <c r="D216" s="203"/>
      <c r="E216" s="153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07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54"/>
      <c r="Q216" s="203"/>
      <c r="R216" s="532" t="str">
        <f t="shared" si="24"/>
        <v/>
      </c>
      <c r="S216" s="532" t="str">
        <f t="shared" si="25"/>
        <v/>
      </c>
      <c r="T216" s="532" t="str">
        <f t="shared" si="26"/>
        <v/>
      </c>
      <c r="U216" s="557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3"/>
      <c r="D217" s="203"/>
      <c r="E217" s="153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07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54"/>
      <c r="Q217" s="203"/>
      <c r="R217" s="532" t="str">
        <f t="shared" si="24"/>
        <v/>
      </c>
      <c r="S217" s="532" t="str">
        <f t="shared" si="25"/>
        <v/>
      </c>
      <c r="T217" s="532" t="str">
        <f t="shared" si="26"/>
        <v/>
      </c>
      <c r="U217" s="557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3"/>
      <c r="D218" s="203"/>
      <c r="E218" s="153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07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54"/>
      <c r="Q218" s="203"/>
      <c r="R218" s="532" t="str">
        <f t="shared" si="24"/>
        <v/>
      </c>
      <c r="S218" s="532" t="str">
        <f t="shared" si="25"/>
        <v/>
      </c>
      <c r="T218" s="532" t="str">
        <f t="shared" si="26"/>
        <v/>
      </c>
      <c r="U218" s="557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3"/>
      <c r="D219" s="203"/>
      <c r="E219" s="153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07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54"/>
      <c r="Q219" s="203"/>
      <c r="R219" s="532" t="str">
        <f t="shared" si="24"/>
        <v/>
      </c>
      <c r="S219" s="532" t="str">
        <f t="shared" si="25"/>
        <v/>
      </c>
      <c r="T219" s="532" t="str">
        <f t="shared" si="26"/>
        <v/>
      </c>
      <c r="U219" s="557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3"/>
      <c r="D220" s="203"/>
      <c r="E220" s="153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07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54"/>
      <c r="Q220" s="203"/>
      <c r="R220" s="532" t="str">
        <f t="shared" si="24"/>
        <v/>
      </c>
      <c r="S220" s="532" t="str">
        <f t="shared" si="25"/>
        <v/>
      </c>
      <c r="T220" s="532" t="str">
        <f t="shared" si="26"/>
        <v/>
      </c>
      <c r="U220" s="557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3"/>
      <c r="D221" s="203"/>
      <c r="E221" s="153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07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54"/>
      <c r="Q221" s="203"/>
      <c r="R221" s="532" t="str">
        <f t="shared" si="24"/>
        <v/>
      </c>
      <c r="S221" s="532" t="str">
        <f t="shared" si="25"/>
        <v/>
      </c>
      <c r="T221" s="532" t="str">
        <f t="shared" si="26"/>
        <v/>
      </c>
      <c r="U221" s="557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3"/>
      <c r="D222" s="203"/>
      <c r="E222" s="153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07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54"/>
      <c r="Q222" s="203"/>
      <c r="R222" s="532" t="str">
        <f t="shared" si="24"/>
        <v/>
      </c>
      <c r="S222" s="532" t="str">
        <f t="shared" si="25"/>
        <v/>
      </c>
      <c r="T222" s="532" t="str">
        <f t="shared" si="26"/>
        <v/>
      </c>
      <c r="U222" s="557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3"/>
      <c r="D223" s="203"/>
      <c r="E223" s="153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07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54"/>
      <c r="Q223" s="203"/>
      <c r="R223" s="532" t="str">
        <f t="shared" si="24"/>
        <v/>
      </c>
      <c r="S223" s="532" t="str">
        <f t="shared" si="25"/>
        <v/>
      </c>
      <c r="T223" s="532" t="str">
        <f t="shared" si="26"/>
        <v/>
      </c>
      <c r="U223" s="557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3"/>
      <c r="D224" s="203"/>
      <c r="E224" s="153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07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54"/>
      <c r="Q224" s="203"/>
      <c r="R224" s="532" t="str">
        <f t="shared" si="24"/>
        <v/>
      </c>
      <c r="S224" s="532" t="str">
        <f t="shared" si="25"/>
        <v/>
      </c>
      <c r="T224" s="532" t="str">
        <f t="shared" si="26"/>
        <v/>
      </c>
      <c r="U224" s="557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3"/>
      <c r="D225" s="203"/>
      <c r="E225" s="153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07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54"/>
      <c r="Q225" s="203"/>
      <c r="R225" s="532" t="str">
        <f t="shared" si="24"/>
        <v/>
      </c>
      <c r="S225" s="532" t="str">
        <f t="shared" si="25"/>
        <v/>
      </c>
      <c r="T225" s="532" t="str">
        <f t="shared" si="26"/>
        <v/>
      </c>
      <c r="U225" s="557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3"/>
      <c r="D226" s="203"/>
      <c r="E226" s="153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07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54"/>
      <c r="Q226" s="203"/>
      <c r="R226" s="532" t="str">
        <f t="shared" si="24"/>
        <v/>
      </c>
      <c r="S226" s="532" t="str">
        <f t="shared" si="25"/>
        <v/>
      </c>
      <c r="T226" s="532" t="str">
        <f t="shared" si="26"/>
        <v/>
      </c>
      <c r="U226" s="557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3"/>
      <c r="D227" s="203"/>
      <c r="E227" s="153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07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54"/>
      <c r="Q227" s="203"/>
      <c r="R227" s="532" t="str">
        <f t="shared" si="24"/>
        <v/>
      </c>
      <c r="S227" s="532" t="str">
        <f t="shared" si="25"/>
        <v/>
      </c>
      <c r="T227" s="532" t="str">
        <f t="shared" si="26"/>
        <v/>
      </c>
      <c r="U227" s="557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3"/>
      <c r="D228" s="203"/>
      <c r="E228" s="153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07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54"/>
      <c r="Q228" s="203"/>
      <c r="R228" s="532" t="str">
        <f t="shared" si="24"/>
        <v/>
      </c>
      <c r="S228" s="532" t="str">
        <f t="shared" si="25"/>
        <v/>
      </c>
      <c r="T228" s="532" t="str">
        <f t="shared" si="26"/>
        <v/>
      </c>
      <c r="U228" s="557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3"/>
      <c r="D229" s="203"/>
      <c r="E229" s="153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07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54"/>
      <c r="Q229" s="203"/>
      <c r="R229" s="532" t="str">
        <f t="shared" si="24"/>
        <v/>
      </c>
      <c r="S229" s="532" t="str">
        <f t="shared" si="25"/>
        <v/>
      </c>
      <c r="T229" s="532" t="str">
        <f t="shared" si="26"/>
        <v/>
      </c>
      <c r="U229" s="557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3"/>
      <c r="D230" s="203"/>
      <c r="E230" s="153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07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54"/>
      <c r="Q230" s="203"/>
      <c r="R230" s="532" t="str">
        <f t="shared" si="24"/>
        <v/>
      </c>
      <c r="S230" s="532" t="str">
        <f t="shared" si="25"/>
        <v/>
      </c>
      <c r="T230" s="532" t="str">
        <f t="shared" si="26"/>
        <v/>
      </c>
      <c r="U230" s="557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3"/>
      <c r="D231" s="203"/>
      <c r="E231" s="153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07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54"/>
      <c r="Q231" s="203"/>
      <c r="R231" s="532" t="str">
        <f t="shared" si="24"/>
        <v/>
      </c>
      <c r="S231" s="532" t="str">
        <f t="shared" si="25"/>
        <v/>
      </c>
      <c r="T231" s="532" t="str">
        <f t="shared" si="26"/>
        <v/>
      </c>
      <c r="U231" s="557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3"/>
      <c r="D232" s="203"/>
      <c r="E232" s="153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07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54"/>
      <c r="Q232" s="203"/>
      <c r="R232" s="532" t="str">
        <f t="shared" si="24"/>
        <v/>
      </c>
      <c r="S232" s="532" t="str">
        <f t="shared" si="25"/>
        <v/>
      </c>
      <c r="T232" s="532" t="str">
        <f t="shared" si="26"/>
        <v/>
      </c>
      <c r="U232" s="557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3"/>
      <c r="D233" s="203"/>
      <c r="E233" s="153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07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54"/>
      <c r="Q233" s="203"/>
      <c r="R233" s="532" t="str">
        <f t="shared" si="24"/>
        <v/>
      </c>
      <c r="S233" s="532" t="str">
        <f t="shared" si="25"/>
        <v/>
      </c>
      <c r="T233" s="532" t="str">
        <f t="shared" si="26"/>
        <v/>
      </c>
      <c r="U233" s="557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3"/>
      <c r="D234" s="203"/>
      <c r="E234" s="153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07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54"/>
      <c r="Q234" s="203"/>
      <c r="R234" s="532" t="str">
        <f t="shared" si="24"/>
        <v/>
      </c>
      <c r="S234" s="532" t="str">
        <f t="shared" si="25"/>
        <v/>
      </c>
      <c r="T234" s="532" t="str">
        <f t="shared" si="26"/>
        <v/>
      </c>
      <c r="U234" s="557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3"/>
      <c r="D235" s="203"/>
      <c r="E235" s="153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07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54"/>
      <c r="Q235" s="203"/>
      <c r="R235" s="532" t="str">
        <f t="shared" si="24"/>
        <v/>
      </c>
      <c r="S235" s="532" t="str">
        <f t="shared" si="25"/>
        <v/>
      </c>
      <c r="T235" s="532" t="str">
        <f t="shared" si="26"/>
        <v/>
      </c>
      <c r="U235" s="557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3"/>
      <c r="D236" s="203"/>
      <c r="E236" s="153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07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54"/>
      <c r="Q236" s="203"/>
      <c r="R236" s="532" t="str">
        <f t="shared" si="24"/>
        <v/>
      </c>
      <c r="S236" s="532" t="str">
        <f t="shared" si="25"/>
        <v/>
      </c>
      <c r="T236" s="532" t="str">
        <f t="shared" si="26"/>
        <v/>
      </c>
      <c r="U236" s="557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3"/>
      <c r="D237" s="203"/>
      <c r="E237" s="153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07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54"/>
      <c r="Q237" s="203"/>
      <c r="R237" s="532" t="str">
        <f t="shared" si="24"/>
        <v/>
      </c>
      <c r="S237" s="532" t="str">
        <f t="shared" si="25"/>
        <v/>
      </c>
      <c r="T237" s="532" t="str">
        <f t="shared" si="26"/>
        <v/>
      </c>
      <c r="U237" s="557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3"/>
      <c r="D238" s="203"/>
      <c r="E238" s="153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07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54"/>
      <c r="Q238" s="203"/>
      <c r="R238" s="532" t="str">
        <f t="shared" si="24"/>
        <v/>
      </c>
      <c r="S238" s="532" t="str">
        <f t="shared" si="25"/>
        <v/>
      </c>
      <c r="T238" s="532" t="str">
        <f t="shared" si="26"/>
        <v/>
      </c>
      <c r="U238" s="557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3"/>
      <c r="D239" s="203"/>
      <c r="E239" s="153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07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54"/>
      <c r="Q239" s="203"/>
      <c r="R239" s="532" t="str">
        <f t="shared" si="24"/>
        <v/>
      </c>
      <c r="S239" s="532" t="str">
        <f t="shared" si="25"/>
        <v/>
      </c>
      <c r="T239" s="532" t="str">
        <f t="shared" si="26"/>
        <v/>
      </c>
      <c r="U239" s="557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3"/>
      <c r="D240" s="203"/>
      <c r="E240" s="153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07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54"/>
      <c r="Q240" s="203"/>
      <c r="R240" s="532" t="str">
        <f t="shared" si="24"/>
        <v/>
      </c>
      <c r="S240" s="532" t="str">
        <f t="shared" si="25"/>
        <v/>
      </c>
      <c r="T240" s="532" t="str">
        <f t="shared" si="26"/>
        <v/>
      </c>
      <c r="U240" s="557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3"/>
      <c r="D241" s="203"/>
      <c r="E241" s="153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07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54"/>
      <c r="Q241" s="203"/>
      <c r="R241" s="532" t="str">
        <f t="shared" si="24"/>
        <v/>
      </c>
      <c r="S241" s="532" t="str">
        <f t="shared" si="25"/>
        <v/>
      </c>
      <c r="T241" s="532" t="str">
        <f t="shared" si="26"/>
        <v/>
      </c>
      <c r="U241" s="557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3"/>
      <c r="D242" s="203"/>
      <c r="E242" s="153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07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54"/>
      <c r="Q242" s="203"/>
      <c r="R242" s="532" t="str">
        <f t="shared" si="24"/>
        <v/>
      </c>
      <c r="S242" s="532" t="str">
        <f t="shared" si="25"/>
        <v/>
      </c>
      <c r="T242" s="532" t="str">
        <f t="shared" si="26"/>
        <v/>
      </c>
      <c r="U242" s="557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3"/>
      <c r="D243" s="203"/>
      <c r="E243" s="153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07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54"/>
      <c r="Q243" s="203"/>
      <c r="R243" s="532" t="str">
        <f t="shared" si="24"/>
        <v/>
      </c>
      <c r="S243" s="532" t="str">
        <f t="shared" si="25"/>
        <v/>
      </c>
      <c r="T243" s="532" t="str">
        <f t="shared" si="26"/>
        <v/>
      </c>
      <c r="U243" s="557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3"/>
      <c r="D244" s="203"/>
      <c r="E244" s="153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07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54"/>
      <c r="Q244" s="203"/>
      <c r="R244" s="532" t="str">
        <f t="shared" si="24"/>
        <v/>
      </c>
      <c r="S244" s="532" t="str">
        <f t="shared" si="25"/>
        <v/>
      </c>
      <c r="T244" s="532" t="str">
        <f t="shared" si="26"/>
        <v/>
      </c>
      <c r="U244" s="557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3"/>
      <c r="D245" s="203"/>
      <c r="E245" s="153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07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54"/>
      <c r="Q245" s="203"/>
      <c r="R245" s="532" t="str">
        <f t="shared" si="24"/>
        <v/>
      </c>
      <c r="S245" s="532" t="str">
        <f t="shared" si="25"/>
        <v/>
      </c>
      <c r="T245" s="532" t="str">
        <f t="shared" si="26"/>
        <v/>
      </c>
      <c r="U245" s="557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3"/>
      <c r="D246" s="203"/>
      <c r="E246" s="153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07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54"/>
      <c r="Q246" s="203"/>
      <c r="R246" s="532" t="str">
        <f t="shared" si="24"/>
        <v/>
      </c>
      <c r="S246" s="532" t="str">
        <f t="shared" si="25"/>
        <v/>
      </c>
      <c r="T246" s="532" t="str">
        <f t="shared" si="26"/>
        <v/>
      </c>
      <c r="U246" s="557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3"/>
      <c r="D247" s="203"/>
      <c r="E247" s="153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07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54"/>
      <c r="Q247" s="203"/>
      <c r="R247" s="532" t="str">
        <f t="shared" si="24"/>
        <v/>
      </c>
      <c r="S247" s="532" t="str">
        <f t="shared" si="25"/>
        <v/>
      </c>
      <c r="T247" s="532" t="str">
        <f t="shared" si="26"/>
        <v/>
      </c>
      <c r="U247" s="557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3"/>
      <c r="D248" s="203"/>
      <c r="E248" s="153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07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54"/>
      <c r="Q248" s="203"/>
      <c r="R248" s="532" t="str">
        <f t="shared" si="24"/>
        <v/>
      </c>
      <c r="S248" s="532" t="str">
        <f t="shared" si="25"/>
        <v/>
      </c>
      <c r="T248" s="532" t="str">
        <f t="shared" si="26"/>
        <v/>
      </c>
      <c r="U248" s="557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3"/>
      <c r="D249" s="203"/>
      <c r="E249" s="153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07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54"/>
      <c r="Q249" s="203"/>
      <c r="R249" s="532" t="str">
        <f t="shared" si="24"/>
        <v/>
      </c>
      <c r="S249" s="532" t="str">
        <f t="shared" si="25"/>
        <v/>
      </c>
      <c r="T249" s="532" t="str">
        <f t="shared" si="26"/>
        <v/>
      </c>
      <c r="U249" s="557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3"/>
      <c r="D250" s="203"/>
      <c r="E250" s="153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07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54"/>
      <c r="Q250" s="203"/>
      <c r="R250" s="532" t="str">
        <f t="shared" si="24"/>
        <v/>
      </c>
      <c r="S250" s="532" t="str">
        <f t="shared" si="25"/>
        <v/>
      </c>
      <c r="T250" s="532" t="str">
        <f t="shared" si="26"/>
        <v/>
      </c>
      <c r="U250" s="557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3"/>
      <c r="D251" s="203"/>
      <c r="E251" s="153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07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54"/>
      <c r="Q251" s="203"/>
      <c r="R251" s="532" t="str">
        <f t="shared" si="24"/>
        <v/>
      </c>
      <c r="S251" s="532" t="str">
        <f t="shared" si="25"/>
        <v/>
      </c>
      <c r="T251" s="532" t="str">
        <f t="shared" si="26"/>
        <v/>
      </c>
      <c r="U251" s="557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3"/>
      <c r="D252" s="203"/>
      <c r="E252" s="153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07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54"/>
      <c r="Q252" s="203"/>
      <c r="R252" s="532" t="str">
        <f t="shared" si="24"/>
        <v/>
      </c>
      <c r="S252" s="532" t="str">
        <f t="shared" si="25"/>
        <v/>
      </c>
      <c r="T252" s="532" t="str">
        <f t="shared" si="26"/>
        <v/>
      </c>
      <c r="U252" s="557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3"/>
      <c r="D253" s="203"/>
      <c r="E253" s="153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07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54"/>
      <c r="Q253" s="203"/>
      <c r="R253" s="532" t="str">
        <f t="shared" si="24"/>
        <v/>
      </c>
      <c r="S253" s="532" t="str">
        <f t="shared" si="25"/>
        <v/>
      </c>
      <c r="T253" s="532" t="str">
        <f t="shared" si="26"/>
        <v/>
      </c>
      <c r="U253" s="557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3"/>
      <c r="D254" s="203"/>
      <c r="E254" s="153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07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54"/>
      <c r="Q254" s="203"/>
      <c r="R254" s="532" t="str">
        <f t="shared" si="24"/>
        <v/>
      </c>
      <c r="S254" s="532" t="str">
        <f t="shared" si="25"/>
        <v/>
      </c>
      <c r="T254" s="532" t="str">
        <f t="shared" si="26"/>
        <v/>
      </c>
      <c r="U254" s="557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3"/>
      <c r="D255" s="203"/>
      <c r="E255" s="153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07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54"/>
      <c r="Q255" s="203"/>
      <c r="R255" s="532" t="str">
        <f t="shared" si="24"/>
        <v/>
      </c>
      <c r="S255" s="532" t="str">
        <f t="shared" si="25"/>
        <v/>
      </c>
      <c r="T255" s="532" t="str">
        <f t="shared" si="26"/>
        <v/>
      </c>
      <c r="U255" s="557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3"/>
      <c r="D256" s="203"/>
      <c r="E256" s="153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07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54"/>
      <c r="Q256" s="203"/>
      <c r="R256" s="532" t="str">
        <f t="shared" si="24"/>
        <v/>
      </c>
      <c r="S256" s="532" t="str">
        <f t="shared" si="25"/>
        <v/>
      </c>
      <c r="T256" s="532" t="str">
        <f t="shared" si="26"/>
        <v/>
      </c>
      <c r="U256" s="557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6"/>
      <c r="D257" s="206"/>
      <c r="E257" s="160"/>
      <c r="F257" s="52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61"/>
      <c r="I257" s="501" t="str">
        <f>IFERROR(VLOOKUP(H257,'G-1 All Habitats'!$Z$2:$AA$9,2,FALSE),"")</f>
        <v/>
      </c>
      <c r="J257" s="161"/>
      <c r="K257" s="508" t="str">
        <f>IF(J257="","",IF(VLOOKUP(J257,'G-3 Multipliers'!$L$3:$N$6,2,FALSE)=0,"Spatial Data Missing ⚠",VLOOKUP(J257,'G-3 Multipliers'!$L$3:$N$6,2,FALSE)))</f>
        <v/>
      </c>
      <c r="L257" s="509" t="str">
        <f>IF(J257="","",IF(VLOOKUP(J257,'G-3 Multipliers'!$L$3:$N$6,3,FALSE)=0,"Spatial Data Missing ⚠",VLOOKUP(J257,'G-3 Multipliers'!$L$3:$N$6,3,FALSE)))</f>
        <v/>
      </c>
      <c r="M257" s="510" t="str">
        <f>IF(D257="","",VLOOKUP(D257,'G-6 Hedgerow Data'!$B$1:$AH$15,33,FALSE))</f>
        <v/>
      </c>
      <c r="N257" s="555" t="str">
        <f t="shared" si="23"/>
        <v/>
      </c>
      <c r="O257" s="40"/>
      <c r="P257" s="210"/>
      <c r="Q257" s="211"/>
      <c r="R257" s="535" t="str">
        <f t="shared" si="24"/>
        <v/>
      </c>
      <c r="S257" s="535" t="str">
        <f t="shared" si="25"/>
        <v/>
      </c>
      <c r="T257" s="532" t="str">
        <f>IF(D257="","",IF(E257-P257-Q257=0&lt;0,"Error in lengths ▲",IF(P257+Q257&gt;E257,"Error in Lengths ▲",E257-P257-Q257)))</f>
        <v/>
      </c>
      <c r="U257" s="557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3"/>
      <c r="E258" s="554">
        <f>SUM(E10:E257)</f>
        <v>0.77700000000000002</v>
      </c>
      <c r="M258" s="443"/>
      <c r="N258" s="556">
        <f>SUM(N10:N257)</f>
        <v>8.1080000000000005</v>
      </c>
      <c r="O258" s="166"/>
      <c r="P258" s="517">
        <f t="shared" ref="P258:U258" si="28">SUM(P10:P257)</f>
        <v>0.77400000000000002</v>
      </c>
      <c r="Q258" s="518">
        <f t="shared" si="28"/>
        <v>0</v>
      </c>
      <c r="R258" s="518">
        <f t="shared" si="28"/>
        <v>8.0719999999999992</v>
      </c>
      <c r="S258" s="518">
        <f t="shared" si="28"/>
        <v>0</v>
      </c>
      <c r="T258" s="518">
        <f t="shared" si="28"/>
        <v>3.0000000000000027E-3</v>
      </c>
      <c r="U258" s="514">
        <f t="shared" si="28"/>
        <v>3.6000000000000032E-2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9X6AsQ//zhxGBc+nnYUzmQ5CXxVC2nhA9+NV96OJYiXWnzyjcKmpAPC2MA0DkBo8bLDFntJs+8+dZcTMvtydDQ==" saltValue="gJdyIw+VuPbprqdOghKHd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3" priority="7" operator="containsText" text="Spatial">
      <formula>NOT(ISERROR(SEARCH("Spatial",K10)))</formula>
    </cfRule>
  </conditionalFormatting>
  <conditionalFormatting sqref="M10:M257">
    <cfRule type="cellIs" dxfId="112" priority="10" operator="equal">
      <formula>"Like for like or better"</formula>
    </cfRule>
    <cfRule type="cellIs" dxfId="111" priority="11" operator="equal">
      <formula>"Like for like"</formula>
    </cfRule>
    <cfRule type="containsText" dxfId="110" priority="12" operator="containsText" text="Same distinctiveness">
      <formula>NOT(ISERROR(SEARCH("Same distinctiveness",M10)))</formula>
    </cfRule>
  </conditionalFormatting>
  <conditionalFormatting sqref="T10:U257">
    <cfRule type="containsText" dxfId="109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tabSelected="1" zoomScaleNormal="100" workbookViewId="0">
      <pane ySplit="11" topLeftCell="A12" activePane="bottomLeft" state="frozen"/>
      <selection activeCell="S28" sqref="S28"/>
      <selection pane="bottomLeft" activeCell="J26" sqref="J26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33" t="str">
        <f>IF([1]Start!F12="","",[1]Start!F12)</f>
        <v/>
      </c>
      <c r="C2" s="834"/>
      <c r="D2" s="835"/>
    </row>
    <row r="3" spans="2:33" ht="15" customHeight="1" x14ac:dyDescent="0.2">
      <c r="B3" s="941" t="str">
        <f ca="1">MID(CELL("filename",A1),FIND("]",CELL("filename",A1))+1,256)</f>
        <v>B-2 Site Hedge Creation</v>
      </c>
      <c r="C3" s="942"/>
      <c r="D3" s="943"/>
      <c r="M3" s="920" t="str">
        <f>IF(OR(COUNTIF($M$12:M259,"*30+*")&gt;0,COUNTIF($Q$12:Q259,"*30+*")&gt;0),"Note; Habitat selected has a time to target condition greater than 30 years. Non standard agreement may be required. ⚠","")</f>
        <v/>
      </c>
      <c r="N3" s="920"/>
      <c r="O3" s="920"/>
      <c r="P3" s="920"/>
      <c r="Q3" s="920"/>
      <c r="R3" s="920"/>
    </row>
    <row r="4" spans="2:33" ht="15.75" customHeight="1" thickBot="1" x14ac:dyDescent="0.25">
      <c r="B4" s="944"/>
      <c r="C4" s="945"/>
      <c r="D4" s="946"/>
      <c r="M4" s="920"/>
      <c r="N4" s="920"/>
      <c r="O4" s="920"/>
      <c r="P4" s="920"/>
      <c r="Q4" s="920"/>
      <c r="R4" s="920"/>
    </row>
    <row r="5" spans="2:33" ht="15.75" customHeight="1" x14ac:dyDescent="0.2">
      <c r="M5" s="920"/>
      <c r="N5" s="920"/>
      <c r="O5" s="920"/>
      <c r="P5" s="920"/>
      <c r="Q5" s="920"/>
      <c r="R5" s="920"/>
    </row>
    <row r="6" spans="2:33" ht="15.75" customHeight="1" x14ac:dyDescent="0.2">
      <c r="M6" s="403"/>
      <c r="N6" s="403"/>
      <c r="O6" s="403"/>
      <c r="P6" s="403"/>
      <c r="Q6" s="403"/>
    </row>
    <row r="7" spans="2:33" ht="15.75" customHeight="1" x14ac:dyDescent="0.2">
      <c r="B7" s="132"/>
      <c r="C7" s="132"/>
      <c r="M7" s="403"/>
      <c r="N7" s="403"/>
      <c r="O7" s="403"/>
      <c r="P7" s="403"/>
      <c r="Q7" s="403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67" t="s">
        <v>301</v>
      </c>
      <c r="E10" s="969"/>
      <c r="F10" s="967" t="s">
        <v>272</v>
      </c>
      <c r="G10" s="969"/>
      <c r="H10" s="967" t="s">
        <v>273</v>
      </c>
      <c r="I10" s="969"/>
      <c r="J10" s="967" t="s">
        <v>191</v>
      </c>
      <c r="K10" s="968"/>
      <c r="L10" s="969"/>
      <c r="M10" s="967" t="s">
        <v>228</v>
      </c>
      <c r="N10" s="968"/>
      <c r="O10" s="968"/>
      <c r="P10" s="968"/>
      <c r="Q10" s="968"/>
      <c r="R10" s="969"/>
      <c r="S10" s="967" t="s">
        <v>252</v>
      </c>
      <c r="T10" s="968"/>
      <c r="U10" s="968"/>
      <c r="V10" s="969"/>
      <c r="W10" s="970" t="s">
        <v>302</v>
      </c>
      <c r="X10" s="958" t="s">
        <v>196</v>
      </c>
      <c r="Y10" s="959"/>
    </row>
    <row r="11" spans="2:33" ht="57" x14ac:dyDescent="0.2">
      <c r="B11" s="135" t="s">
        <v>254</v>
      </c>
      <c r="C11" s="136" t="s">
        <v>303</v>
      </c>
      <c r="D11" s="201" t="s">
        <v>275</v>
      </c>
      <c r="E11" s="359" t="s">
        <v>294</v>
      </c>
      <c r="F11" s="304" t="s">
        <v>189</v>
      </c>
      <c r="G11" s="202" t="s">
        <v>206</v>
      </c>
      <c r="H11" s="368" t="s">
        <v>190</v>
      </c>
      <c r="I11" s="202" t="s">
        <v>206</v>
      </c>
      <c r="J11" s="368" t="s">
        <v>191</v>
      </c>
      <c r="K11" s="201" t="s">
        <v>191</v>
      </c>
      <c r="L11" s="202" t="s">
        <v>231</v>
      </c>
      <c r="M11" s="368" t="s">
        <v>304</v>
      </c>
      <c r="N11" s="201" t="s">
        <v>233</v>
      </c>
      <c r="O11" s="201" t="s">
        <v>234</v>
      </c>
      <c r="P11" s="201" t="s">
        <v>235</v>
      </c>
      <c r="Q11" s="201" t="s">
        <v>236</v>
      </c>
      <c r="R11" s="202" t="s">
        <v>237</v>
      </c>
      <c r="S11" s="368" t="s">
        <v>238</v>
      </c>
      <c r="T11" s="201" t="s">
        <v>305</v>
      </c>
      <c r="U11" s="201" t="s">
        <v>240</v>
      </c>
      <c r="V11" s="202" t="s">
        <v>241</v>
      </c>
      <c r="W11" s="982"/>
      <c r="X11" s="141" t="s">
        <v>215</v>
      </c>
      <c r="Y11" s="359" t="s">
        <v>216</v>
      </c>
      <c r="AG11" s="131" t="s">
        <v>200</v>
      </c>
    </row>
    <row r="12" spans="2:33" ht="28.5" x14ac:dyDescent="0.2">
      <c r="B12" s="368">
        <v>1</v>
      </c>
      <c r="C12" s="204"/>
      <c r="D12" s="82" t="s">
        <v>111</v>
      </c>
      <c r="E12" s="70">
        <v>0.183</v>
      </c>
      <c r="F12" s="553" t="str">
        <f>IF(D12="","",VLOOKUP(D12,'G-6 Hedgerow Data'!$B$2:$AG$15,2,FALSE))</f>
        <v>Medium</v>
      </c>
      <c r="G12" s="499">
        <f>IF(D12="","",VLOOKUP(D12,'G-6 Hedgerow Data'!$B$2:$AG$15,3,FALSE))</f>
        <v>4</v>
      </c>
      <c r="H12" s="145" t="s">
        <v>20</v>
      </c>
      <c r="I12" s="499">
        <f>IFERROR(VLOOKUP(H12,'G-1 All Habitats'!$Z$2:$AA$9,2,FALSE),"")</f>
        <v>2</v>
      </c>
      <c r="J12" s="145" t="s">
        <v>917</v>
      </c>
      <c r="K12" s="507" t="str">
        <f>IF(J12="","",IF(VLOOKUP(J12,'G-3 Multipliers'!$L$3:$N$6,2,FALSE)=0,"Spatial Data Missing ⚠",VLOOKUP(J12,'G-3 Multipliers'!$L$3:$N$6,2,FALSE)))</f>
        <v xml:space="preserve">Medium strategic significance </v>
      </c>
      <c r="L12" s="505">
        <f>IF(J12="","",IF(VLOOKUP(J12,'G-3 Multipliers'!$L$3:$N$6,3,FALSE)=0,"Spatial Data Missing ⚠",VLOOKUP(J12,'G-3 Multipliers'!$L$3:$N$6,3,FALSE)))</f>
        <v>1.1000000000000001</v>
      </c>
      <c r="M12" s="498">
        <f>IF(OR(D12="",H12=""),"",(INDEX('G-6 Hedgerow Data'!$E$3:$I$15,MATCH(D12,'G-6 Hedgerow Data'!$B$3:$B$15,0),MATCH(H12,'G-6 Hedgerow Data'!$E$2:$I$2,0))))</f>
        <v>5</v>
      </c>
      <c r="N12" s="195">
        <v>0</v>
      </c>
      <c r="O12" s="195">
        <v>0</v>
      </c>
      <c r="P12" s="507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1">
        <f>IF(M12="","",IF(LEFT(P12,5)="Error ▲","Check Data ⚠",IF(OR(N12="30+",N12="Habitat already in target condition"),0,IF(O12="30+","30+ ⚠",IF(AND(M12="30+ ⚠",OR(N12="",N12=0)),"30+ ⚠",IF(AND(M12="30+ ⚠",N12&gt;0),32-N12,IF(M12+O12&gt;30,"30+ ⚠",IF(M12+O12-N12&gt;0,M12+O12-N12,IF(M12-N12&lt;0,0,M12+O12-N12)))))))))</f>
        <v>5</v>
      </c>
      <c r="R12" s="522">
        <f t="shared" ref="R12:R75" si="0">IF(M12="","",IF(LEFT(P12,5)="Error ▲","Check Data ⚠",VLOOKUP(Q12,TemporalMultipliers,3,FALSE)))</f>
        <v>0.83682870060000003</v>
      </c>
      <c r="S12" s="498" t="str">
        <f>IF(D12="","",VLOOKUP(D12,'G-6 Hedgerow Data'!$B$3:$AG$15,31,FALSE))</f>
        <v>Low</v>
      </c>
      <c r="T12" s="507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7" t="str">
        <f>(IF(AND(T12="Standard difficulty applied",M12&gt;N12),S12,IF(AND(T12="Low Difficulty - only applicable if all habitat created before losses ⚠",Q12&lt;=0),"Low",S12)))</f>
        <v>Low</v>
      </c>
      <c r="V12" s="499">
        <f>IF(D12="","",VLOOKUP(S12,'G-3 Multipliers'!$P$3:$Q$6,2,FALSE))</f>
        <v>1</v>
      </c>
      <c r="W12" s="529">
        <f>IFERROR(E12*G12*I12*L12*R12*V12,"")</f>
        <v>1.3476289394462402</v>
      </c>
      <c r="X12" s="149"/>
      <c r="Y12" s="150"/>
      <c r="AG12" s="31" t="str">
        <f>IFERROR(INDEX('G-6 Hedgerow Data'!$BJ$3:$BJ$15,MATCH(D12,'G-6 Hedgerow Data'!$B$3:$B$15,0)),"")</f>
        <v>Hedgecond1</v>
      </c>
    </row>
    <row r="13" spans="2:33" ht="14.25" x14ac:dyDescent="0.2">
      <c r="B13" s="141">
        <v>2</v>
      </c>
      <c r="C13" s="204"/>
      <c r="D13" s="82"/>
      <c r="E13" s="70"/>
      <c r="F13" s="553" t="str">
        <f>IF(D13="","",VLOOKUP(D13,'G-6 Hedgerow Data'!$B$2:$AG$15,2,FALSE))</f>
        <v/>
      </c>
      <c r="G13" s="499" t="str">
        <f>IF(D13="","",VLOOKUP(D13,'G-6 Hedgerow Data'!$B$2:$AG$15,3,FALSE))</f>
        <v/>
      </c>
      <c r="H13" s="145"/>
      <c r="I13" s="499" t="str">
        <f>IFERROR(VLOOKUP(H13,'G-1 All Habitats'!$Z$2:$AA$9,2,FALSE),"")</f>
        <v/>
      </c>
      <c r="J13" s="145"/>
      <c r="K13" s="520" t="str">
        <f>IF(J13="","",IF(VLOOKUP(J13,'G-3 Multipliers'!$L$3:$N$6,2,FALSE)=0,"Spatial Data Missing ⚠",VLOOKUP(J13,'G-3 Multipliers'!$L$3:$N$6,2,FALSE)))</f>
        <v/>
      </c>
      <c r="L13" s="505" t="str">
        <f>IF(J13="","",IF(VLOOKUP(J13,'G-3 Multipliers'!$L$3:$N$6,3,FALSE)=0,"Spatial Data Missing ⚠",VLOOKUP(J13,'G-3 Multipliers'!$L$3:$N$6,3,FALSE)))</f>
        <v/>
      </c>
      <c r="M13" s="498" t="str">
        <f>IF(OR(D13="",H13=""),"",(INDEX('G-6 Hedgerow Data'!$E$3:$I$15,MATCH(D13,'G-6 Hedgerow Data'!$B$3:$B$15,0),MATCH(H13,'G-6 Hedgerow Data'!$E$2:$I$2,0))))</f>
        <v/>
      </c>
      <c r="N13" s="195"/>
      <c r="O13" s="195"/>
      <c r="P13" s="507" t="str">
        <f t="shared" ref="P13:P76" si="1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1" t="str">
        <f t="shared" ref="Q13:Q76" si="2">IF(M13="","",IF(LEFT(P13,5)="Error ▲","Check Data ⚠",IF(OR(N13="30+",N13="Habitat already in target condition"),0,IF(O13="30+","30+ ⚠",IF(AND(M13="30+ ⚠",OR(N13="",N13=0)),"30+ ⚠",IF(AND(M13="30+ ⚠",N13&gt;0),32-N13,IF(M13+O13&gt;30,"30+ ⚠",IF(M13+O13-N13&gt;0,M13+O13-N13,IF(M13-N13&lt;0,0,M13+O13-N13)))))))))</f>
        <v/>
      </c>
      <c r="R13" s="522" t="str">
        <f t="shared" si="0"/>
        <v/>
      </c>
      <c r="S13" s="537" t="str">
        <f>IF(D13="","",VLOOKUP(D13,'G-6 Hedgerow Data'!$B$3:$AG$15,31,FALSE))</f>
        <v/>
      </c>
      <c r="T13" s="507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7" t="str">
        <f t="shared" ref="U13:U76" si="4">(IF(AND(T13="Standard difficulty applied",M13&gt;N13),S13,IF(AND(T13="Low Difficulty - only applicable if all habitat created before losses ⚠",Q13&lt;=0),"Low",S13)))</f>
        <v/>
      </c>
      <c r="V13" s="524" t="str">
        <f>IF(D13="","",VLOOKUP(S13,'G-3 Multipliers'!$P$3:$Q$6,2,FALSE))</f>
        <v/>
      </c>
      <c r="W13" s="529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4"/>
      <c r="D14" s="82"/>
      <c r="E14" s="70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20" t="str">
        <f>IF(J14="","",IF(VLOOKUP(J14,'G-3 Multipliers'!$L$3:$N$6,2,FALSE)=0,"Spatial Data Missing ⚠",VLOOKUP(J14,'G-3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498" t="str">
        <f>IF(OR(D14="",H14=""),"",(INDEX('G-6 Hedgerow Data'!$E$3:$I$15,MATCH(D14,'G-6 Hedgerow Data'!$B$3:$B$15,0),MATCH(H14,'G-6 Hedgerow Data'!$E$2:$I$2,0))))</f>
        <v/>
      </c>
      <c r="N14" s="195"/>
      <c r="O14" s="195"/>
      <c r="P14" s="507" t="str">
        <f t="shared" si="1"/>
        <v/>
      </c>
      <c r="Q14" s="521" t="str">
        <f t="shared" si="2"/>
        <v/>
      </c>
      <c r="R14" s="522" t="str">
        <f t="shared" si="0"/>
        <v/>
      </c>
      <c r="S14" s="537" t="str">
        <f>IF(D14="","",VLOOKUP(D14,'G-6 Hedgerow Data'!$B$3:$AG$15,31,FALSE))</f>
        <v/>
      </c>
      <c r="T14" s="507" t="str">
        <f t="shared" si="3"/>
        <v/>
      </c>
      <c r="U14" s="507" t="str">
        <f t="shared" si="4"/>
        <v/>
      </c>
      <c r="V14" s="524" t="str">
        <f>IF(D14="","",VLOOKUP(S14,'G-3 Multipliers'!$P$3:$Q$6,2,FALSE))</f>
        <v/>
      </c>
      <c r="W14" s="529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4"/>
      <c r="D15" s="82"/>
      <c r="E15" s="70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20" t="str">
        <f>IF(J15="","",IF(VLOOKUP(J15,'G-3 Multipliers'!$L$3:$N$6,2,FALSE)=0,"Spatial Data Missing ⚠",VLOOKUP(J15,'G-3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498" t="str">
        <f>IF(OR(D15="",H15=""),"",(INDEX('G-6 Hedgerow Data'!$E$3:$I$15,MATCH(D15,'G-6 Hedgerow Data'!$B$3:$B$15,0),MATCH(H15,'G-6 Hedgerow Data'!$E$2:$I$2,0))))</f>
        <v/>
      </c>
      <c r="N15" s="195"/>
      <c r="O15" s="195"/>
      <c r="P15" s="507" t="str">
        <f t="shared" si="1"/>
        <v/>
      </c>
      <c r="Q15" s="521" t="str">
        <f t="shared" si="2"/>
        <v/>
      </c>
      <c r="R15" s="522" t="str">
        <f t="shared" si="0"/>
        <v/>
      </c>
      <c r="S15" s="537" t="str">
        <f>IF(D15="","",VLOOKUP(D15,'G-6 Hedgerow Data'!$B$3:$AG$15,31,FALSE))</f>
        <v/>
      </c>
      <c r="T15" s="507" t="str">
        <f t="shared" si="3"/>
        <v/>
      </c>
      <c r="U15" s="507" t="str">
        <f t="shared" si="4"/>
        <v/>
      </c>
      <c r="V15" s="524" t="str">
        <f>IF(D15="","",VLOOKUP(S15,'G-3 Multipliers'!$P$3:$Q$6,2,FALSE))</f>
        <v/>
      </c>
      <c r="W15" s="529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5"/>
      <c r="D16" s="195"/>
      <c r="E16" s="172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20" t="str">
        <f>IF(J16="","",IF(VLOOKUP(J16,'G-3 Multipliers'!$L$3:$N$6,2,FALSE)=0,"Spatial Data Missing ⚠",VLOOKUP(J16,'G-3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498" t="str">
        <f>IF(OR(D16="",H16=""),"",(INDEX('G-6 Hedgerow Data'!$E$3:$I$15,MATCH(D16,'G-6 Hedgerow Data'!$B$3:$B$15,0),MATCH(H16,'G-6 Hedgerow Data'!$E$2:$I$2,0))))</f>
        <v/>
      </c>
      <c r="N16" s="195"/>
      <c r="O16" s="195"/>
      <c r="P16" s="507" t="str">
        <f t="shared" si="1"/>
        <v/>
      </c>
      <c r="Q16" s="521" t="str">
        <f t="shared" si="2"/>
        <v/>
      </c>
      <c r="R16" s="522" t="str">
        <f t="shared" si="0"/>
        <v/>
      </c>
      <c r="S16" s="537" t="str">
        <f>IF(D16="","",VLOOKUP(D16,'G-6 Hedgerow Data'!$B$3:$AG$15,31,FALSE))</f>
        <v/>
      </c>
      <c r="T16" s="507" t="str">
        <f t="shared" si="3"/>
        <v/>
      </c>
      <c r="U16" s="507" t="str">
        <f t="shared" si="4"/>
        <v/>
      </c>
      <c r="V16" s="524" t="str">
        <f>IF(D16="","",VLOOKUP(S16,'G-3 Multipliers'!$P$3:$Q$6,2,FALSE))</f>
        <v/>
      </c>
      <c r="W16" s="529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5"/>
      <c r="D17" s="195"/>
      <c r="E17" s="172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20" t="str">
        <f>IF(J17="","",IF(VLOOKUP(J17,'G-3 Multipliers'!$L$3:$N$6,2,FALSE)=0,"Spatial Data Missing ⚠",VLOOKUP(J17,'G-3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498" t="str">
        <f>IF(OR(D17="",H17=""),"",(INDEX('G-6 Hedgerow Data'!$E$3:$I$15,MATCH(D17,'G-6 Hedgerow Data'!$B$3:$B$15,0),MATCH(H17,'G-6 Hedgerow Data'!$E$2:$I$2,0))))</f>
        <v/>
      </c>
      <c r="N17" s="195"/>
      <c r="O17" s="195"/>
      <c r="P17" s="507" t="str">
        <f t="shared" si="1"/>
        <v/>
      </c>
      <c r="Q17" s="521" t="str">
        <f t="shared" si="2"/>
        <v/>
      </c>
      <c r="R17" s="522" t="str">
        <f t="shared" si="0"/>
        <v/>
      </c>
      <c r="S17" s="537" t="str">
        <f>IF(D17="","",VLOOKUP(D17,'G-6 Hedgerow Data'!$B$3:$AG$15,31,FALSE))</f>
        <v/>
      </c>
      <c r="T17" s="507" t="str">
        <f t="shared" si="3"/>
        <v/>
      </c>
      <c r="U17" s="507" t="str">
        <f t="shared" si="4"/>
        <v/>
      </c>
      <c r="V17" s="524" t="str">
        <f>IF(D17="","",VLOOKUP(S17,'G-3 Multipliers'!$P$3:$Q$6,2,FALSE))</f>
        <v/>
      </c>
      <c r="W17" s="529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5"/>
      <c r="D18" s="195"/>
      <c r="E18" s="172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20" t="str">
        <f>IF(J18="","",IF(VLOOKUP(J18,'G-3 Multipliers'!$L$3:$N$6,2,FALSE)=0,"Spatial Data Missing ⚠",VLOOKUP(J18,'G-3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498" t="str">
        <f>IF(OR(D18="",H18=""),"",(INDEX('G-6 Hedgerow Data'!$E$3:$I$15,MATCH(D18,'G-6 Hedgerow Data'!$B$3:$B$15,0),MATCH(H18,'G-6 Hedgerow Data'!$E$2:$I$2,0))))</f>
        <v/>
      </c>
      <c r="N18" s="195"/>
      <c r="O18" s="195"/>
      <c r="P18" s="507" t="str">
        <f t="shared" si="1"/>
        <v/>
      </c>
      <c r="Q18" s="521" t="str">
        <f t="shared" si="2"/>
        <v/>
      </c>
      <c r="R18" s="522" t="str">
        <f t="shared" si="0"/>
        <v/>
      </c>
      <c r="S18" s="537" t="str">
        <f>IF(D18="","",VLOOKUP(D18,'G-6 Hedgerow Data'!$B$3:$AG$15,31,FALSE))</f>
        <v/>
      </c>
      <c r="T18" s="507" t="str">
        <f t="shared" si="3"/>
        <v/>
      </c>
      <c r="U18" s="507" t="str">
        <f t="shared" si="4"/>
        <v/>
      </c>
      <c r="V18" s="524" t="str">
        <f>IF(D18="","",VLOOKUP(S18,'G-3 Multipliers'!$P$3:$Q$6,2,FALSE))</f>
        <v/>
      </c>
      <c r="W18" s="529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5"/>
      <c r="D19" s="195"/>
      <c r="E19" s="172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20" t="str">
        <f>IF(J19="","",IF(VLOOKUP(J19,'G-3 Multipliers'!$L$3:$N$6,2,FALSE)=0,"Spatial Data Missing ⚠",VLOOKUP(J19,'G-3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498" t="str">
        <f>IF(OR(D19="",H19=""),"",(INDEX('G-6 Hedgerow Data'!$E$3:$I$15,MATCH(D19,'G-6 Hedgerow Data'!$B$3:$B$15,0),MATCH(H19,'G-6 Hedgerow Data'!$E$2:$I$2,0))))</f>
        <v/>
      </c>
      <c r="N19" s="195"/>
      <c r="O19" s="195"/>
      <c r="P19" s="507" t="str">
        <f t="shared" si="1"/>
        <v/>
      </c>
      <c r="Q19" s="521" t="str">
        <f t="shared" si="2"/>
        <v/>
      </c>
      <c r="R19" s="522" t="str">
        <f t="shared" si="0"/>
        <v/>
      </c>
      <c r="S19" s="537" t="str">
        <f>IF(D19="","",VLOOKUP(D19,'G-6 Hedgerow Data'!$B$3:$AG$15,31,FALSE))</f>
        <v/>
      </c>
      <c r="T19" s="507" t="str">
        <f t="shared" si="3"/>
        <v/>
      </c>
      <c r="U19" s="507" t="str">
        <f t="shared" si="4"/>
        <v/>
      </c>
      <c r="V19" s="524" t="str">
        <f>IF(D19="","",VLOOKUP(S19,'G-3 Multipliers'!$P$3:$Q$6,2,FALSE))</f>
        <v/>
      </c>
      <c r="W19" s="529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5"/>
      <c r="D20" s="195"/>
      <c r="E20" s="172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20" t="str">
        <f>IF(J20="","",IF(VLOOKUP(J20,'G-3 Multipliers'!$L$3:$N$6,2,FALSE)=0,"Spatial Data Missing ⚠",VLOOKUP(J20,'G-3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498" t="str">
        <f>IF(OR(D20="",H20=""),"",(INDEX('G-6 Hedgerow Data'!$E$3:$I$15,MATCH(D20,'G-6 Hedgerow Data'!$B$3:$B$15,0),MATCH(H20,'G-6 Hedgerow Data'!$E$2:$I$2,0))))</f>
        <v/>
      </c>
      <c r="N20" s="195"/>
      <c r="O20" s="195"/>
      <c r="P20" s="507" t="str">
        <f t="shared" si="1"/>
        <v/>
      </c>
      <c r="Q20" s="521" t="str">
        <f t="shared" si="2"/>
        <v/>
      </c>
      <c r="R20" s="522" t="str">
        <f t="shared" si="0"/>
        <v/>
      </c>
      <c r="S20" s="537" t="str">
        <f>IF(D20="","",VLOOKUP(D20,'G-6 Hedgerow Data'!$B$3:$AG$15,31,FALSE))</f>
        <v/>
      </c>
      <c r="T20" s="507" t="str">
        <f t="shared" si="3"/>
        <v/>
      </c>
      <c r="U20" s="507" t="str">
        <f t="shared" si="4"/>
        <v/>
      </c>
      <c r="V20" s="524" t="str">
        <f>IF(D20="","",VLOOKUP(S20,'G-3 Multipliers'!$P$3:$Q$6,2,FALSE))</f>
        <v/>
      </c>
      <c r="W20" s="529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5"/>
      <c r="D21" s="195"/>
      <c r="E21" s="172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20" t="str">
        <f>IF(J21="","",IF(VLOOKUP(J21,'G-3 Multipliers'!$L$3:$N$6,2,FALSE)=0,"Spatial Data Missing ⚠",VLOOKUP(J21,'G-3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498" t="str">
        <f>IF(OR(D21="",H21=""),"",(INDEX('G-6 Hedgerow Data'!$E$3:$I$15,MATCH(D21,'G-6 Hedgerow Data'!$B$3:$B$15,0),MATCH(H21,'G-6 Hedgerow Data'!$E$2:$I$2,0))))</f>
        <v/>
      </c>
      <c r="N21" s="195"/>
      <c r="O21" s="195"/>
      <c r="P21" s="507" t="str">
        <f t="shared" si="1"/>
        <v/>
      </c>
      <c r="Q21" s="521" t="str">
        <f t="shared" si="2"/>
        <v/>
      </c>
      <c r="R21" s="522" t="str">
        <f t="shared" si="0"/>
        <v/>
      </c>
      <c r="S21" s="537" t="str">
        <f>IF(D21="","",VLOOKUP(D21,'G-6 Hedgerow Data'!$B$3:$AG$15,31,FALSE))</f>
        <v/>
      </c>
      <c r="T21" s="507" t="str">
        <f t="shared" si="3"/>
        <v/>
      </c>
      <c r="U21" s="507" t="str">
        <f t="shared" si="4"/>
        <v/>
      </c>
      <c r="V21" s="524" t="str">
        <f>IF(D21="","",VLOOKUP(S21,'G-3 Multipliers'!$P$3:$Q$6,2,FALSE))</f>
        <v/>
      </c>
      <c r="W21" s="529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5"/>
      <c r="D22" s="195"/>
      <c r="E22" s="172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20" t="str">
        <f>IF(J22="","",IF(VLOOKUP(J22,'G-3 Multipliers'!$L$3:$N$6,2,FALSE)=0,"Spatial Data Missing ⚠",VLOOKUP(J22,'G-3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498" t="str">
        <f>IF(OR(D22="",H22=""),"",(INDEX('G-6 Hedgerow Data'!$E$3:$I$15,MATCH(D22,'G-6 Hedgerow Data'!$B$3:$B$15,0),MATCH(H22,'G-6 Hedgerow Data'!$E$2:$I$2,0))))</f>
        <v/>
      </c>
      <c r="N22" s="195"/>
      <c r="O22" s="195"/>
      <c r="P22" s="507" t="str">
        <f t="shared" si="1"/>
        <v/>
      </c>
      <c r="Q22" s="521" t="str">
        <f t="shared" si="2"/>
        <v/>
      </c>
      <c r="R22" s="522" t="str">
        <f t="shared" si="0"/>
        <v/>
      </c>
      <c r="S22" s="537" t="str">
        <f>IF(D22="","",VLOOKUP(D22,'G-6 Hedgerow Data'!$B$3:$AG$15,31,FALSE))</f>
        <v/>
      </c>
      <c r="T22" s="507" t="str">
        <f t="shared" si="3"/>
        <v/>
      </c>
      <c r="U22" s="507" t="str">
        <f t="shared" si="4"/>
        <v/>
      </c>
      <c r="V22" s="524" t="str">
        <f>IF(D22="","",VLOOKUP(S22,'G-3 Multipliers'!$P$3:$Q$6,2,FALSE))</f>
        <v/>
      </c>
      <c r="W22" s="529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5"/>
      <c r="D23" s="195"/>
      <c r="E23" s="172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20" t="str">
        <f>IF(J23="","",IF(VLOOKUP(J23,'G-3 Multipliers'!$L$3:$N$6,2,FALSE)=0,"Spatial Data Missing ⚠",VLOOKUP(J23,'G-3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498" t="str">
        <f>IF(OR(D23="",H23=""),"",(INDEX('G-6 Hedgerow Data'!$E$3:$I$15,MATCH(D23,'G-6 Hedgerow Data'!$B$3:$B$15,0),MATCH(H23,'G-6 Hedgerow Data'!$E$2:$I$2,0))))</f>
        <v/>
      </c>
      <c r="N23" s="195"/>
      <c r="O23" s="195"/>
      <c r="P23" s="507" t="str">
        <f t="shared" si="1"/>
        <v/>
      </c>
      <c r="Q23" s="521" t="str">
        <f t="shared" si="2"/>
        <v/>
      </c>
      <c r="R23" s="522" t="str">
        <f t="shared" si="0"/>
        <v/>
      </c>
      <c r="S23" s="537" t="str">
        <f>IF(D23="","",VLOOKUP(D23,'G-6 Hedgerow Data'!$B$3:$AG$15,31,FALSE))</f>
        <v/>
      </c>
      <c r="T23" s="507" t="str">
        <f t="shared" si="3"/>
        <v/>
      </c>
      <c r="U23" s="507" t="str">
        <f t="shared" si="4"/>
        <v/>
      </c>
      <c r="V23" s="524" t="str">
        <f>IF(D23="","",VLOOKUP(S23,'G-3 Multipliers'!$P$3:$Q$6,2,FALSE))</f>
        <v/>
      </c>
      <c r="W23" s="529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5"/>
      <c r="D24" s="195"/>
      <c r="E24" s="172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20" t="str">
        <f>IF(J24="","",IF(VLOOKUP(J24,'G-3 Multipliers'!$L$3:$N$6,2,FALSE)=0,"Spatial Data Missing ⚠",VLOOKUP(J24,'G-3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498" t="str">
        <f>IF(OR(D24="",H24=""),"",(INDEX('G-6 Hedgerow Data'!$E$3:$I$15,MATCH(D24,'G-6 Hedgerow Data'!$B$3:$B$15,0),MATCH(H24,'G-6 Hedgerow Data'!$E$2:$I$2,0))))</f>
        <v/>
      </c>
      <c r="N24" s="195"/>
      <c r="O24" s="195"/>
      <c r="P24" s="507" t="str">
        <f t="shared" si="1"/>
        <v/>
      </c>
      <c r="Q24" s="521" t="str">
        <f t="shared" si="2"/>
        <v/>
      </c>
      <c r="R24" s="522" t="str">
        <f t="shared" si="0"/>
        <v/>
      </c>
      <c r="S24" s="537" t="str">
        <f>IF(D24="","",VLOOKUP(D24,'G-6 Hedgerow Data'!$B$3:$AG$15,31,FALSE))</f>
        <v/>
      </c>
      <c r="T24" s="507" t="str">
        <f t="shared" si="3"/>
        <v/>
      </c>
      <c r="U24" s="507" t="str">
        <f t="shared" si="4"/>
        <v/>
      </c>
      <c r="V24" s="524" t="str">
        <f>IF(D24="","",VLOOKUP(S24,'G-3 Multipliers'!$P$3:$Q$6,2,FALSE))</f>
        <v/>
      </c>
      <c r="W24" s="529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5"/>
      <c r="D25" s="195"/>
      <c r="E25" s="172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20" t="str">
        <f>IF(J25="","",IF(VLOOKUP(J25,'G-3 Multipliers'!$L$3:$N$6,2,FALSE)=0,"Spatial Data Missing ⚠",VLOOKUP(J25,'G-3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498" t="str">
        <f>IF(OR(D25="",H25=""),"",(INDEX('G-6 Hedgerow Data'!$E$3:$I$15,MATCH(D25,'G-6 Hedgerow Data'!$B$3:$B$15,0),MATCH(H25,'G-6 Hedgerow Data'!$E$2:$I$2,0))))</f>
        <v/>
      </c>
      <c r="N25" s="195"/>
      <c r="O25" s="195"/>
      <c r="P25" s="507" t="str">
        <f t="shared" si="1"/>
        <v/>
      </c>
      <c r="Q25" s="521" t="str">
        <f t="shared" si="2"/>
        <v/>
      </c>
      <c r="R25" s="522" t="str">
        <f t="shared" si="0"/>
        <v/>
      </c>
      <c r="S25" s="537" t="str">
        <f>IF(D25="","",VLOOKUP(D25,'G-6 Hedgerow Data'!$B$3:$AG$15,31,FALSE))</f>
        <v/>
      </c>
      <c r="T25" s="507" t="str">
        <f t="shared" si="3"/>
        <v/>
      </c>
      <c r="U25" s="507" t="str">
        <f t="shared" si="4"/>
        <v/>
      </c>
      <c r="V25" s="524" t="str">
        <f>IF(D25="","",VLOOKUP(S25,'G-3 Multipliers'!$P$3:$Q$6,2,FALSE))</f>
        <v/>
      </c>
      <c r="W25" s="529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5"/>
      <c r="D26" s="195"/>
      <c r="E26" s="172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20" t="str">
        <f>IF(J26="","",IF(VLOOKUP(J26,'G-3 Multipliers'!$L$3:$N$6,2,FALSE)=0,"Spatial Data Missing ⚠",VLOOKUP(J26,'G-3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498" t="str">
        <f>IF(OR(D26="",H26=""),"",(INDEX('G-6 Hedgerow Data'!$E$3:$I$15,MATCH(D26,'G-6 Hedgerow Data'!$B$3:$B$15,0),MATCH(H26,'G-6 Hedgerow Data'!$E$2:$I$2,0))))</f>
        <v/>
      </c>
      <c r="N26" s="195"/>
      <c r="O26" s="195"/>
      <c r="P26" s="507" t="str">
        <f t="shared" si="1"/>
        <v/>
      </c>
      <c r="Q26" s="521" t="str">
        <f t="shared" si="2"/>
        <v/>
      </c>
      <c r="R26" s="522" t="str">
        <f t="shared" si="0"/>
        <v/>
      </c>
      <c r="S26" s="537" t="str">
        <f>IF(D26="","",VLOOKUP(D26,'G-6 Hedgerow Data'!$B$3:$AG$15,31,FALSE))</f>
        <v/>
      </c>
      <c r="T26" s="507" t="str">
        <f t="shared" si="3"/>
        <v/>
      </c>
      <c r="U26" s="507" t="str">
        <f t="shared" si="4"/>
        <v/>
      </c>
      <c r="V26" s="524" t="str">
        <f>IF(D26="","",VLOOKUP(S26,'G-3 Multipliers'!$P$3:$Q$6,2,FALSE))</f>
        <v/>
      </c>
      <c r="W26" s="529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5"/>
      <c r="D27" s="195"/>
      <c r="E27" s="172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20" t="str">
        <f>IF(J27="","",IF(VLOOKUP(J27,'G-3 Multipliers'!$L$3:$N$6,2,FALSE)=0,"Spatial Data Missing ⚠",VLOOKUP(J27,'G-3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498" t="str">
        <f>IF(OR(D27="",H27=""),"",(INDEX('G-6 Hedgerow Data'!$E$3:$I$15,MATCH(D27,'G-6 Hedgerow Data'!$B$3:$B$15,0),MATCH(H27,'G-6 Hedgerow Data'!$E$2:$I$2,0))))</f>
        <v/>
      </c>
      <c r="N27" s="195"/>
      <c r="O27" s="195"/>
      <c r="P27" s="507" t="str">
        <f t="shared" si="1"/>
        <v/>
      </c>
      <c r="Q27" s="521" t="str">
        <f t="shared" si="2"/>
        <v/>
      </c>
      <c r="R27" s="522" t="str">
        <f t="shared" si="0"/>
        <v/>
      </c>
      <c r="S27" s="537" t="str">
        <f>IF(D27="","",VLOOKUP(D27,'G-6 Hedgerow Data'!$B$3:$AG$15,31,FALSE))</f>
        <v/>
      </c>
      <c r="T27" s="507" t="str">
        <f t="shared" si="3"/>
        <v/>
      </c>
      <c r="U27" s="507" t="str">
        <f t="shared" si="4"/>
        <v/>
      </c>
      <c r="V27" s="524" t="str">
        <f>IF(D27="","",VLOOKUP(S27,'G-3 Multipliers'!$P$3:$Q$6,2,FALSE))</f>
        <v/>
      </c>
      <c r="W27" s="529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5"/>
      <c r="D28" s="195"/>
      <c r="E28" s="172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20" t="str">
        <f>IF(J28="","",IF(VLOOKUP(J28,'G-3 Multipliers'!$L$3:$N$6,2,FALSE)=0,"Spatial Data Missing ⚠",VLOOKUP(J28,'G-3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498" t="str">
        <f>IF(OR(D28="",H28=""),"",(INDEX('G-6 Hedgerow Data'!$E$3:$I$15,MATCH(D28,'G-6 Hedgerow Data'!$B$3:$B$15,0),MATCH(H28,'G-6 Hedgerow Data'!$E$2:$I$2,0))))</f>
        <v/>
      </c>
      <c r="N28" s="195"/>
      <c r="O28" s="195"/>
      <c r="P28" s="507" t="str">
        <f t="shared" si="1"/>
        <v/>
      </c>
      <c r="Q28" s="521" t="str">
        <f t="shared" si="2"/>
        <v/>
      </c>
      <c r="R28" s="522" t="str">
        <f t="shared" si="0"/>
        <v/>
      </c>
      <c r="S28" s="537" t="str">
        <f>IF(D28="","",VLOOKUP(D28,'G-6 Hedgerow Data'!$B$3:$AG$15,31,FALSE))</f>
        <v/>
      </c>
      <c r="T28" s="507" t="str">
        <f t="shared" si="3"/>
        <v/>
      </c>
      <c r="U28" s="507" t="str">
        <f t="shared" si="4"/>
        <v/>
      </c>
      <c r="V28" s="524" t="str">
        <f>IF(D28="","",VLOOKUP(S28,'G-3 Multipliers'!$P$3:$Q$6,2,FALSE))</f>
        <v/>
      </c>
      <c r="W28" s="529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5"/>
      <c r="D29" s="195"/>
      <c r="E29" s="172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20" t="str">
        <f>IF(J29="","",IF(VLOOKUP(J29,'G-3 Multipliers'!$L$3:$N$6,2,FALSE)=0,"Spatial Data Missing ⚠",VLOOKUP(J29,'G-3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498" t="str">
        <f>IF(OR(D29="",H29=""),"",(INDEX('G-6 Hedgerow Data'!$E$3:$I$15,MATCH(D29,'G-6 Hedgerow Data'!$B$3:$B$15,0),MATCH(H29,'G-6 Hedgerow Data'!$E$2:$I$2,0))))</f>
        <v/>
      </c>
      <c r="N29" s="195"/>
      <c r="O29" s="195"/>
      <c r="P29" s="507" t="str">
        <f t="shared" si="1"/>
        <v/>
      </c>
      <c r="Q29" s="521" t="str">
        <f t="shared" si="2"/>
        <v/>
      </c>
      <c r="R29" s="522" t="str">
        <f t="shared" si="0"/>
        <v/>
      </c>
      <c r="S29" s="537" t="str">
        <f>IF(D29="","",VLOOKUP(D29,'G-6 Hedgerow Data'!$B$3:$AG$15,31,FALSE))</f>
        <v/>
      </c>
      <c r="T29" s="507" t="str">
        <f t="shared" si="3"/>
        <v/>
      </c>
      <c r="U29" s="507" t="str">
        <f t="shared" si="4"/>
        <v/>
      </c>
      <c r="V29" s="524" t="str">
        <f>IF(D29="","",VLOOKUP(S29,'G-3 Multipliers'!$P$3:$Q$6,2,FALSE))</f>
        <v/>
      </c>
      <c r="W29" s="529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5"/>
      <c r="D30" s="195"/>
      <c r="E30" s="172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20" t="str">
        <f>IF(J30="","",IF(VLOOKUP(J30,'G-3 Multipliers'!$L$3:$N$6,2,FALSE)=0,"Spatial Data Missing ⚠",VLOOKUP(J30,'G-3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498" t="str">
        <f>IF(OR(D30="",H30=""),"",(INDEX('G-6 Hedgerow Data'!$E$3:$I$15,MATCH(D30,'G-6 Hedgerow Data'!$B$3:$B$15,0),MATCH(H30,'G-6 Hedgerow Data'!$E$2:$I$2,0))))</f>
        <v/>
      </c>
      <c r="N30" s="195"/>
      <c r="O30" s="195"/>
      <c r="P30" s="507" t="str">
        <f t="shared" si="1"/>
        <v/>
      </c>
      <c r="Q30" s="521" t="str">
        <f t="shared" si="2"/>
        <v/>
      </c>
      <c r="R30" s="522" t="str">
        <f t="shared" si="0"/>
        <v/>
      </c>
      <c r="S30" s="537" t="str">
        <f>IF(D30="","",VLOOKUP(D30,'G-6 Hedgerow Data'!$B$3:$AG$15,31,FALSE))</f>
        <v/>
      </c>
      <c r="T30" s="507" t="str">
        <f t="shared" si="3"/>
        <v/>
      </c>
      <c r="U30" s="507" t="str">
        <f t="shared" si="4"/>
        <v/>
      </c>
      <c r="V30" s="524" t="str">
        <f>IF(D30="","",VLOOKUP(S30,'G-3 Multipliers'!$P$3:$Q$6,2,FALSE))</f>
        <v/>
      </c>
      <c r="W30" s="529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5"/>
      <c r="D31" s="195"/>
      <c r="E31" s="172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20" t="str">
        <f>IF(J31="","",IF(VLOOKUP(J31,'G-3 Multipliers'!$L$3:$N$6,2,FALSE)=0,"Spatial Data Missing ⚠",VLOOKUP(J31,'G-3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498" t="str">
        <f>IF(OR(D31="",H31=""),"",(INDEX('G-6 Hedgerow Data'!$E$3:$I$15,MATCH(D31,'G-6 Hedgerow Data'!$B$3:$B$15,0),MATCH(H31,'G-6 Hedgerow Data'!$E$2:$I$2,0))))</f>
        <v/>
      </c>
      <c r="N31" s="195"/>
      <c r="O31" s="195"/>
      <c r="P31" s="507" t="str">
        <f t="shared" si="1"/>
        <v/>
      </c>
      <c r="Q31" s="521" t="str">
        <f t="shared" si="2"/>
        <v/>
      </c>
      <c r="R31" s="522" t="str">
        <f t="shared" si="0"/>
        <v/>
      </c>
      <c r="S31" s="537" t="str">
        <f>IF(D31="","",VLOOKUP(D31,'G-6 Hedgerow Data'!$B$3:$AG$15,31,FALSE))</f>
        <v/>
      </c>
      <c r="T31" s="507" t="str">
        <f t="shared" si="3"/>
        <v/>
      </c>
      <c r="U31" s="507" t="str">
        <f t="shared" si="4"/>
        <v/>
      </c>
      <c r="V31" s="524" t="str">
        <f>IF(D31="","",VLOOKUP(S31,'G-3 Multipliers'!$P$3:$Q$6,2,FALSE))</f>
        <v/>
      </c>
      <c r="W31" s="529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5"/>
      <c r="D32" s="195"/>
      <c r="E32" s="172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20" t="str">
        <f>IF(J32="","",IF(VLOOKUP(J32,'G-3 Multipliers'!$L$3:$N$6,2,FALSE)=0,"Spatial Data Missing ⚠",VLOOKUP(J32,'G-3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498" t="str">
        <f>IF(OR(D32="",H32=""),"",(INDEX('G-6 Hedgerow Data'!$E$3:$I$15,MATCH(D32,'G-6 Hedgerow Data'!$B$3:$B$15,0),MATCH(H32,'G-6 Hedgerow Data'!$E$2:$I$2,0))))</f>
        <v/>
      </c>
      <c r="N32" s="195"/>
      <c r="O32" s="195"/>
      <c r="P32" s="507" t="str">
        <f t="shared" si="1"/>
        <v/>
      </c>
      <c r="Q32" s="521" t="str">
        <f t="shared" si="2"/>
        <v/>
      </c>
      <c r="R32" s="522" t="str">
        <f t="shared" si="0"/>
        <v/>
      </c>
      <c r="S32" s="537" t="str">
        <f>IF(D32="","",VLOOKUP(D32,'G-6 Hedgerow Data'!$B$3:$AG$15,31,FALSE))</f>
        <v/>
      </c>
      <c r="T32" s="507" t="str">
        <f t="shared" si="3"/>
        <v/>
      </c>
      <c r="U32" s="507" t="str">
        <f t="shared" si="4"/>
        <v/>
      </c>
      <c r="V32" s="524" t="str">
        <f>IF(D32="","",VLOOKUP(S32,'G-3 Multipliers'!$P$3:$Q$6,2,FALSE))</f>
        <v/>
      </c>
      <c r="W32" s="529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5"/>
      <c r="D33" s="195"/>
      <c r="E33" s="172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20" t="str">
        <f>IF(J33="","",IF(VLOOKUP(J33,'G-3 Multipliers'!$L$3:$N$6,2,FALSE)=0,"Spatial Data Missing ⚠",VLOOKUP(J33,'G-3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498" t="str">
        <f>IF(OR(D33="",H33=""),"",(INDEX('G-6 Hedgerow Data'!$E$3:$I$15,MATCH(D33,'G-6 Hedgerow Data'!$B$3:$B$15,0),MATCH(H33,'G-6 Hedgerow Data'!$E$2:$I$2,0))))</f>
        <v/>
      </c>
      <c r="N33" s="195"/>
      <c r="O33" s="195"/>
      <c r="P33" s="507" t="str">
        <f t="shared" si="1"/>
        <v/>
      </c>
      <c r="Q33" s="521" t="str">
        <f t="shared" si="2"/>
        <v/>
      </c>
      <c r="R33" s="522" t="str">
        <f t="shared" si="0"/>
        <v/>
      </c>
      <c r="S33" s="537" t="str">
        <f>IF(D33="","",VLOOKUP(D33,'G-6 Hedgerow Data'!$B$3:$AG$15,31,FALSE))</f>
        <v/>
      </c>
      <c r="T33" s="507" t="str">
        <f t="shared" si="3"/>
        <v/>
      </c>
      <c r="U33" s="507" t="str">
        <f t="shared" si="4"/>
        <v/>
      </c>
      <c r="V33" s="524" t="str">
        <f>IF(D33="","",VLOOKUP(S33,'G-3 Multipliers'!$P$3:$Q$6,2,FALSE))</f>
        <v/>
      </c>
      <c r="W33" s="529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5"/>
      <c r="D34" s="195"/>
      <c r="E34" s="172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20" t="str">
        <f>IF(J34="","",IF(VLOOKUP(J34,'G-3 Multipliers'!$L$3:$N$6,2,FALSE)=0,"Spatial Data Missing ⚠",VLOOKUP(J34,'G-3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498" t="str">
        <f>IF(OR(D34="",H34=""),"",(INDEX('G-6 Hedgerow Data'!$E$3:$I$15,MATCH(D34,'G-6 Hedgerow Data'!$B$3:$B$15,0),MATCH(H34,'G-6 Hedgerow Data'!$E$2:$I$2,0))))</f>
        <v/>
      </c>
      <c r="N34" s="195"/>
      <c r="O34" s="195"/>
      <c r="P34" s="507" t="str">
        <f t="shared" si="1"/>
        <v/>
      </c>
      <c r="Q34" s="521" t="str">
        <f t="shared" si="2"/>
        <v/>
      </c>
      <c r="R34" s="522" t="str">
        <f t="shared" si="0"/>
        <v/>
      </c>
      <c r="S34" s="537" t="str">
        <f>IF(D34="","",VLOOKUP(D34,'G-6 Hedgerow Data'!$B$3:$AG$15,31,FALSE))</f>
        <v/>
      </c>
      <c r="T34" s="507" t="str">
        <f t="shared" si="3"/>
        <v/>
      </c>
      <c r="U34" s="507" t="str">
        <f t="shared" si="4"/>
        <v/>
      </c>
      <c r="V34" s="524" t="str">
        <f>IF(D34="","",VLOOKUP(S34,'G-3 Multipliers'!$P$3:$Q$6,2,FALSE))</f>
        <v/>
      </c>
      <c r="W34" s="529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5"/>
      <c r="D35" s="195"/>
      <c r="E35" s="172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20" t="str">
        <f>IF(J35="","",IF(VLOOKUP(J35,'G-3 Multipliers'!$L$3:$N$6,2,FALSE)=0,"Spatial Data Missing ⚠",VLOOKUP(J35,'G-3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498" t="str">
        <f>IF(OR(D35="",H35=""),"",(INDEX('G-6 Hedgerow Data'!$E$3:$I$15,MATCH(D35,'G-6 Hedgerow Data'!$B$3:$B$15,0),MATCH(H35,'G-6 Hedgerow Data'!$E$2:$I$2,0))))</f>
        <v/>
      </c>
      <c r="N35" s="195"/>
      <c r="O35" s="195"/>
      <c r="P35" s="507" t="str">
        <f t="shared" si="1"/>
        <v/>
      </c>
      <c r="Q35" s="521" t="str">
        <f t="shared" si="2"/>
        <v/>
      </c>
      <c r="R35" s="522" t="str">
        <f t="shared" si="0"/>
        <v/>
      </c>
      <c r="S35" s="537" t="str">
        <f>IF(D35="","",VLOOKUP(D35,'G-6 Hedgerow Data'!$B$3:$AG$15,31,FALSE))</f>
        <v/>
      </c>
      <c r="T35" s="507" t="str">
        <f t="shared" si="3"/>
        <v/>
      </c>
      <c r="U35" s="507" t="str">
        <f t="shared" si="4"/>
        <v/>
      </c>
      <c r="V35" s="524" t="str">
        <f>IF(D35="","",VLOOKUP(S35,'G-3 Multipliers'!$P$3:$Q$6,2,FALSE))</f>
        <v/>
      </c>
      <c r="W35" s="529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5"/>
      <c r="D36" s="195"/>
      <c r="E36" s="172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20" t="str">
        <f>IF(J36="","",IF(VLOOKUP(J36,'G-3 Multipliers'!$L$3:$N$6,2,FALSE)=0,"Spatial Data Missing ⚠",VLOOKUP(J36,'G-3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498" t="str">
        <f>IF(OR(D36="",H36=""),"",(INDEX('G-6 Hedgerow Data'!$E$3:$I$15,MATCH(D36,'G-6 Hedgerow Data'!$B$3:$B$15,0),MATCH(H36,'G-6 Hedgerow Data'!$E$2:$I$2,0))))</f>
        <v/>
      </c>
      <c r="N36" s="195"/>
      <c r="O36" s="195"/>
      <c r="P36" s="507" t="str">
        <f t="shared" si="1"/>
        <v/>
      </c>
      <c r="Q36" s="521" t="str">
        <f t="shared" si="2"/>
        <v/>
      </c>
      <c r="R36" s="522" t="str">
        <f t="shared" si="0"/>
        <v/>
      </c>
      <c r="S36" s="537" t="str">
        <f>IF(D36="","",VLOOKUP(D36,'G-6 Hedgerow Data'!$B$3:$AG$15,31,FALSE))</f>
        <v/>
      </c>
      <c r="T36" s="507" t="str">
        <f t="shared" si="3"/>
        <v/>
      </c>
      <c r="U36" s="507" t="str">
        <f t="shared" si="4"/>
        <v/>
      </c>
      <c r="V36" s="524" t="str">
        <f>IF(D36="","",VLOOKUP(S36,'G-3 Multipliers'!$P$3:$Q$6,2,FALSE))</f>
        <v/>
      </c>
      <c r="W36" s="529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5"/>
      <c r="D37" s="195"/>
      <c r="E37" s="172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20" t="str">
        <f>IF(J37="","",IF(VLOOKUP(J37,'G-3 Multipliers'!$L$3:$N$6,2,FALSE)=0,"Spatial Data Missing ⚠",VLOOKUP(J37,'G-3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498" t="str">
        <f>IF(OR(D37="",H37=""),"",(INDEX('G-6 Hedgerow Data'!$E$3:$I$15,MATCH(D37,'G-6 Hedgerow Data'!$B$3:$B$15,0),MATCH(H37,'G-6 Hedgerow Data'!$E$2:$I$2,0))))</f>
        <v/>
      </c>
      <c r="N37" s="195"/>
      <c r="O37" s="195"/>
      <c r="P37" s="507" t="str">
        <f t="shared" si="1"/>
        <v/>
      </c>
      <c r="Q37" s="521" t="str">
        <f t="shared" si="2"/>
        <v/>
      </c>
      <c r="R37" s="522" t="str">
        <f t="shared" si="0"/>
        <v/>
      </c>
      <c r="S37" s="537" t="str">
        <f>IF(D37="","",VLOOKUP(D37,'G-6 Hedgerow Data'!$B$3:$AG$15,31,FALSE))</f>
        <v/>
      </c>
      <c r="T37" s="507" t="str">
        <f t="shared" si="3"/>
        <v/>
      </c>
      <c r="U37" s="507" t="str">
        <f t="shared" si="4"/>
        <v/>
      </c>
      <c r="V37" s="524" t="str">
        <f>IF(D37="","",VLOOKUP(S37,'G-3 Multipliers'!$P$3:$Q$6,2,FALSE))</f>
        <v/>
      </c>
      <c r="W37" s="529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5"/>
      <c r="D38" s="195"/>
      <c r="E38" s="172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20" t="str">
        <f>IF(J38="","",IF(VLOOKUP(J38,'G-3 Multipliers'!$L$3:$N$6,2,FALSE)=0,"Spatial Data Missing ⚠",VLOOKUP(J38,'G-3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498" t="str">
        <f>IF(OR(D38="",H38=""),"",(INDEX('G-6 Hedgerow Data'!$E$3:$I$15,MATCH(D38,'G-6 Hedgerow Data'!$B$3:$B$15,0),MATCH(H38,'G-6 Hedgerow Data'!$E$2:$I$2,0))))</f>
        <v/>
      </c>
      <c r="N38" s="195"/>
      <c r="O38" s="195"/>
      <c r="P38" s="507" t="str">
        <f t="shared" si="1"/>
        <v/>
      </c>
      <c r="Q38" s="521" t="str">
        <f t="shared" si="2"/>
        <v/>
      </c>
      <c r="R38" s="522" t="str">
        <f t="shared" si="0"/>
        <v/>
      </c>
      <c r="S38" s="537" t="str">
        <f>IF(D38="","",VLOOKUP(D38,'G-6 Hedgerow Data'!$B$3:$AG$15,31,FALSE))</f>
        <v/>
      </c>
      <c r="T38" s="507" t="str">
        <f t="shared" si="3"/>
        <v/>
      </c>
      <c r="U38" s="507" t="str">
        <f t="shared" si="4"/>
        <v/>
      </c>
      <c r="V38" s="524" t="str">
        <f>IF(D38="","",VLOOKUP(S38,'G-3 Multipliers'!$P$3:$Q$6,2,FALSE))</f>
        <v/>
      </c>
      <c r="W38" s="529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5"/>
      <c r="D39" s="195"/>
      <c r="E39" s="172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20" t="str">
        <f>IF(J39="","",IF(VLOOKUP(J39,'G-3 Multipliers'!$L$3:$N$6,2,FALSE)=0,"Spatial Data Missing ⚠",VLOOKUP(J39,'G-3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498" t="str">
        <f>IF(OR(D39="",H39=""),"",(INDEX('G-6 Hedgerow Data'!$E$3:$I$15,MATCH(D39,'G-6 Hedgerow Data'!$B$3:$B$15,0),MATCH(H39,'G-6 Hedgerow Data'!$E$2:$I$2,0))))</f>
        <v/>
      </c>
      <c r="N39" s="195"/>
      <c r="O39" s="195"/>
      <c r="P39" s="507" t="str">
        <f t="shared" si="1"/>
        <v/>
      </c>
      <c r="Q39" s="521" t="str">
        <f t="shared" si="2"/>
        <v/>
      </c>
      <c r="R39" s="522" t="str">
        <f t="shared" si="0"/>
        <v/>
      </c>
      <c r="S39" s="537" t="str">
        <f>IF(D39="","",VLOOKUP(D39,'G-6 Hedgerow Data'!$B$3:$AG$15,31,FALSE))</f>
        <v/>
      </c>
      <c r="T39" s="507" t="str">
        <f t="shared" si="3"/>
        <v/>
      </c>
      <c r="U39" s="507" t="str">
        <f t="shared" si="4"/>
        <v/>
      </c>
      <c r="V39" s="524" t="str">
        <f>IF(D39="","",VLOOKUP(S39,'G-3 Multipliers'!$P$3:$Q$6,2,FALSE))</f>
        <v/>
      </c>
      <c r="W39" s="529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5"/>
      <c r="D40" s="195"/>
      <c r="E40" s="172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20" t="str">
        <f>IF(J40="","",IF(VLOOKUP(J40,'G-3 Multipliers'!$L$3:$N$6,2,FALSE)=0,"Spatial Data Missing ⚠",VLOOKUP(J40,'G-3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498" t="str">
        <f>IF(OR(D40="",H40=""),"",(INDEX('G-6 Hedgerow Data'!$E$3:$I$15,MATCH(D40,'G-6 Hedgerow Data'!$B$3:$B$15,0),MATCH(H40,'G-6 Hedgerow Data'!$E$2:$I$2,0))))</f>
        <v/>
      </c>
      <c r="N40" s="195"/>
      <c r="O40" s="195"/>
      <c r="P40" s="507" t="str">
        <f t="shared" si="1"/>
        <v/>
      </c>
      <c r="Q40" s="521" t="str">
        <f t="shared" si="2"/>
        <v/>
      </c>
      <c r="R40" s="522" t="str">
        <f t="shared" si="0"/>
        <v/>
      </c>
      <c r="S40" s="537" t="str">
        <f>IF(D40="","",VLOOKUP(D40,'G-6 Hedgerow Data'!$B$3:$AG$15,31,FALSE))</f>
        <v/>
      </c>
      <c r="T40" s="507" t="str">
        <f t="shared" si="3"/>
        <v/>
      </c>
      <c r="U40" s="507" t="str">
        <f t="shared" si="4"/>
        <v/>
      </c>
      <c r="V40" s="524" t="str">
        <f>IF(D40="","",VLOOKUP(S40,'G-3 Multipliers'!$P$3:$Q$6,2,FALSE))</f>
        <v/>
      </c>
      <c r="W40" s="529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5"/>
      <c r="D41" s="195"/>
      <c r="E41" s="172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20" t="str">
        <f>IF(J41="","",IF(VLOOKUP(J41,'G-3 Multipliers'!$L$3:$N$6,2,FALSE)=0,"Spatial Data Missing ⚠",VLOOKUP(J41,'G-3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498" t="str">
        <f>IF(OR(D41="",H41=""),"",(INDEX('G-6 Hedgerow Data'!$E$3:$I$15,MATCH(D41,'G-6 Hedgerow Data'!$B$3:$B$15,0),MATCH(H41,'G-6 Hedgerow Data'!$E$2:$I$2,0))))</f>
        <v/>
      </c>
      <c r="N41" s="195"/>
      <c r="O41" s="195"/>
      <c r="P41" s="507" t="str">
        <f t="shared" si="1"/>
        <v/>
      </c>
      <c r="Q41" s="521" t="str">
        <f t="shared" si="2"/>
        <v/>
      </c>
      <c r="R41" s="522" t="str">
        <f t="shared" si="0"/>
        <v/>
      </c>
      <c r="S41" s="537" t="str">
        <f>IF(D41="","",VLOOKUP(D41,'G-6 Hedgerow Data'!$B$3:$AG$15,31,FALSE))</f>
        <v/>
      </c>
      <c r="T41" s="507" t="str">
        <f t="shared" si="3"/>
        <v/>
      </c>
      <c r="U41" s="507" t="str">
        <f t="shared" si="4"/>
        <v/>
      </c>
      <c r="V41" s="524" t="str">
        <f>IF(D41="","",VLOOKUP(S41,'G-3 Multipliers'!$P$3:$Q$6,2,FALSE))</f>
        <v/>
      </c>
      <c r="W41" s="529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5"/>
      <c r="D42" s="195"/>
      <c r="E42" s="172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20" t="str">
        <f>IF(J42="","",IF(VLOOKUP(J42,'G-3 Multipliers'!$L$3:$N$6,2,FALSE)=0,"Spatial Data Missing ⚠",VLOOKUP(J42,'G-3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498" t="str">
        <f>IF(OR(D42="",H42=""),"",(INDEX('G-6 Hedgerow Data'!$E$3:$I$15,MATCH(D42,'G-6 Hedgerow Data'!$B$3:$B$15,0),MATCH(H42,'G-6 Hedgerow Data'!$E$2:$I$2,0))))</f>
        <v/>
      </c>
      <c r="N42" s="195"/>
      <c r="O42" s="195"/>
      <c r="P42" s="507" t="str">
        <f t="shared" si="1"/>
        <v/>
      </c>
      <c r="Q42" s="521" t="str">
        <f t="shared" si="2"/>
        <v/>
      </c>
      <c r="R42" s="522" t="str">
        <f t="shared" si="0"/>
        <v/>
      </c>
      <c r="S42" s="537" t="str">
        <f>IF(D42="","",VLOOKUP(D42,'G-6 Hedgerow Data'!$B$3:$AG$15,31,FALSE))</f>
        <v/>
      </c>
      <c r="T42" s="507" t="str">
        <f t="shared" si="3"/>
        <v/>
      </c>
      <c r="U42" s="507" t="str">
        <f t="shared" si="4"/>
        <v/>
      </c>
      <c r="V42" s="524" t="str">
        <f>IF(D42="","",VLOOKUP(S42,'G-3 Multipliers'!$P$3:$Q$6,2,FALSE))</f>
        <v/>
      </c>
      <c r="W42" s="529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5"/>
      <c r="D43" s="195"/>
      <c r="E43" s="172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20" t="str">
        <f>IF(J43="","",IF(VLOOKUP(J43,'G-3 Multipliers'!$L$3:$N$6,2,FALSE)=0,"Spatial Data Missing ⚠",VLOOKUP(J43,'G-3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498" t="str">
        <f>IF(OR(D43="",H43=""),"",(INDEX('G-6 Hedgerow Data'!$E$3:$I$15,MATCH(D43,'G-6 Hedgerow Data'!$B$3:$B$15,0),MATCH(H43,'G-6 Hedgerow Data'!$E$2:$I$2,0))))</f>
        <v/>
      </c>
      <c r="N43" s="195"/>
      <c r="O43" s="195"/>
      <c r="P43" s="507" t="str">
        <f t="shared" si="1"/>
        <v/>
      </c>
      <c r="Q43" s="521" t="str">
        <f t="shared" si="2"/>
        <v/>
      </c>
      <c r="R43" s="522" t="str">
        <f t="shared" si="0"/>
        <v/>
      </c>
      <c r="S43" s="537" t="str">
        <f>IF(D43="","",VLOOKUP(D43,'G-6 Hedgerow Data'!$B$3:$AG$15,31,FALSE))</f>
        <v/>
      </c>
      <c r="T43" s="507" t="str">
        <f t="shared" si="3"/>
        <v/>
      </c>
      <c r="U43" s="507" t="str">
        <f t="shared" si="4"/>
        <v/>
      </c>
      <c r="V43" s="524" t="str">
        <f>IF(D43="","",VLOOKUP(S43,'G-3 Multipliers'!$P$3:$Q$6,2,FALSE))</f>
        <v/>
      </c>
      <c r="W43" s="529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5"/>
      <c r="D44" s="195"/>
      <c r="E44" s="172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20" t="str">
        <f>IF(J44="","",IF(VLOOKUP(J44,'G-3 Multipliers'!$L$3:$N$6,2,FALSE)=0,"Spatial Data Missing ⚠",VLOOKUP(J44,'G-3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498" t="str">
        <f>IF(OR(D44="",H44=""),"",(INDEX('G-6 Hedgerow Data'!$E$3:$I$15,MATCH(D44,'G-6 Hedgerow Data'!$B$3:$B$15,0),MATCH(H44,'G-6 Hedgerow Data'!$E$2:$I$2,0))))</f>
        <v/>
      </c>
      <c r="N44" s="195"/>
      <c r="O44" s="195"/>
      <c r="P44" s="507" t="str">
        <f t="shared" si="1"/>
        <v/>
      </c>
      <c r="Q44" s="521" t="str">
        <f t="shared" si="2"/>
        <v/>
      </c>
      <c r="R44" s="522" t="str">
        <f t="shared" si="0"/>
        <v/>
      </c>
      <c r="S44" s="537" t="str">
        <f>IF(D44="","",VLOOKUP(D44,'G-6 Hedgerow Data'!$B$3:$AG$15,31,FALSE))</f>
        <v/>
      </c>
      <c r="T44" s="507" t="str">
        <f t="shared" si="3"/>
        <v/>
      </c>
      <c r="U44" s="507" t="str">
        <f t="shared" si="4"/>
        <v/>
      </c>
      <c r="V44" s="524" t="str">
        <f>IF(D44="","",VLOOKUP(S44,'G-3 Multipliers'!$P$3:$Q$6,2,FALSE))</f>
        <v/>
      </c>
      <c r="W44" s="529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5"/>
      <c r="D45" s="195"/>
      <c r="E45" s="172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20" t="str">
        <f>IF(J45="","",IF(VLOOKUP(J45,'G-3 Multipliers'!$L$3:$N$6,2,FALSE)=0,"Spatial Data Missing ⚠",VLOOKUP(J45,'G-3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498" t="str">
        <f>IF(OR(D45="",H45=""),"",(INDEX('G-6 Hedgerow Data'!$E$3:$I$15,MATCH(D45,'G-6 Hedgerow Data'!$B$3:$B$15,0),MATCH(H45,'G-6 Hedgerow Data'!$E$2:$I$2,0))))</f>
        <v/>
      </c>
      <c r="N45" s="195"/>
      <c r="O45" s="195"/>
      <c r="P45" s="507" t="str">
        <f t="shared" si="1"/>
        <v/>
      </c>
      <c r="Q45" s="521" t="str">
        <f t="shared" si="2"/>
        <v/>
      </c>
      <c r="R45" s="522" t="str">
        <f t="shared" si="0"/>
        <v/>
      </c>
      <c r="S45" s="537" t="str">
        <f>IF(D45="","",VLOOKUP(D45,'G-6 Hedgerow Data'!$B$3:$AG$15,31,FALSE))</f>
        <v/>
      </c>
      <c r="T45" s="507" t="str">
        <f t="shared" si="3"/>
        <v/>
      </c>
      <c r="U45" s="507" t="str">
        <f t="shared" si="4"/>
        <v/>
      </c>
      <c r="V45" s="524" t="str">
        <f>IF(D45="","",VLOOKUP(S45,'G-3 Multipliers'!$P$3:$Q$6,2,FALSE))</f>
        <v/>
      </c>
      <c r="W45" s="529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5"/>
      <c r="D46" s="195"/>
      <c r="E46" s="172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20" t="str">
        <f>IF(J46="","",IF(VLOOKUP(J46,'G-3 Multipliers'!$L$3:$N$6,2,FALSE)=0,"Spatial Data Missing ⚠",VLOOKUP(J46,'G-3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498" t="str">
        <f>IF(OR(D46="",H46=""),"",(INDEX('G-6 Hedgerow Data'!$E$3:$I$15,MATCH(D46,'G-6 Hedgerow Data'!$B$3:$B$15,0),MATCH(H46,'G-6 Hedgerow Data'!$E$2:$I$2,0))))</f>
        <v/>
      </c>
      <c r="N46" s="195"/>
      <c r="O46" s="195"/>
      <c r="P46" s="507" t="str">
        <f t="shared" si="1"/>
        <v/>
      </c>
      <c r="Q46" s="521" t="str">
        <f t="shared" si="2"/>
        <v/>
      </c>
      <c r="R46" s="522" t="str">
        <f t="shared" si="0"/>
        <v/>
      </c>
      <c r="S46" s="537" t="str">
        <f>IF(D46="","",VLOOKUP(D46,'G-6 Hedgerow Data'!$B$3:$AG$15,31,FALSE))</f>
        <v/>
      </c>
      <c r="T46" s="507" t="str">
        <f t="shared" si="3"/>
        <v/>
      </c>
      <c r="U46" s="507" t="str">
        <f t="shared" si="4"/>
        <v/>
      </c>
      <c r="V46" s="524" t="str">
        <f>IF(D46="","",VLOOKUP(S46,'G-3 Multipliers'!$P$3:$Q$6,2,FALSE))</f>
        <v/>
      </c>
      <c r="W46" s="529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5"/>
      <c r="D47" s="195"/>
      <c r="E47" s="172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20" t="str">
        <f>IF(J47="","",IF(VLOOKUP(J47,'G-3 Multipliers'!$L$3:$N$6,2,FALSE)=0,"Spatial Data Missing ⚠",VLOOKUP(J47,'G-3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498" t="str">
        <f>IF(OR(D47="",H47=""),"",(INDEX('G-6 Hedgerow Data'!$E$3:$I$15,MATCH(D47,'G-6 Hedgerow Data'!$B$3:$B$15,0),MATCH(H47,'G-6 Hedgerow Data'!$E$2:$I$2,0))))</f>
        <v/>
      </c>
      <c r="N47" s="195"/>
      <c r="O47" s="195"/>
      <c r="P47" s="507" t="str">
        <f t="shared" si="1"/>
        <v/>
      </c>
      <c r="Q47" s="521" t="str">
        <f t="shared" si="2"/>
        <v/>
      </c>
      <c r="R47" s="522" t="str">
        <f t="shared" si="0"/>
        <v/>
      </c>
      <c r="S47" s="537" t="str">
        <f>IF(D47="","",VLOOKUP(D47,'G-6 Hedgerow Data'!$B$3:$AG$15,31,FALSE))</f>
        <v/>
      </c>
      <c r="T47" s="507" t="str">
        <f t="shared" si="3"/>
        <v/>
      </c>
      <c r="U47" s="507" t="str">
        <f t="shared" si="4"/>
        <v/>
      </c>
      <c r="V47" s="524" t="str">
        <f>IF(D47="","",VLOOKUP(S47,'G-3 Multipliers'!$P$3:$Q$6,2,FALSE))</f>
        <v/>
      </c>
      <c r="W47" s="529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5"/>
      <c r="D48" s="195"/>
      <c r="E48" s="172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20" t="str">
        <f>IF(J48="","",IF(VLOOKUP(J48,'G-3 Multipliers'!$L$3:$N$6,2,FALSE)=0,"Spatial Data Missing ⚠",VLOOKUP(J48,'G-3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498" t="str">
        <f>IF(OR(D48="",H48=""),"",(INDEX('G-6 Hedgerow Data'!$E$3:$I$15,MATCH(D48,'G-6 Hedgerow Data'!$B$3:$B$15,0),MATCH(H48,'G-6 Hedgerow Data'!$E$2:$I$2,0))))</f>
        <v/>
      </c>
      <c r="N48" s="195"/>
      <c r="O48" s="195"/>
      <c r="P48" s="507" t="str">
        <f t="shared" si="1"/>
        <v/>
      </c>
      <c r="Q48" s="521" t="str">
        <f t="shared" si="2"/>
        <v/>
      </c>
      <c r="R48" s="522" t="str">
        <f t="shared" si="0"/>
        <v/>
      </c>
      <c r="S48" s="537" t="str">
        <f>IF(D48="","",VLOOKUP(D48,'G-6 Hedgerow Data'!$B$3:$AG$15,31,FALSE))</f>
        <v/>
      </c>
      <c r="T48" s="507" t="str">
        <f t="shared" si="3"/>
        <v/>
      </c>
      <c r="U48" s="507" t="str">
        <f t="shared" si="4"/>
        <v/>
      </c>
      <c r="V48" s="524" t="str">
        <f>IF(D48="","",VLOOKUP(S48,'G-3 Multipliers'!$P$3:$Q$6,2,FALSE))</f>
        <v/>
      </c>
      <c r="W48" s="529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5"/>
      <c r="D49" s="195"/>
      <c r="E49" s="172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20" t="str">
        <f>IF(J49="","",IF(VLOOKUP(J49,'G-3 Multipliers'!$L$3:$N$6,2,FALSE)=0,"Spatial Data Missing ⚠",VLOOKUP(J49,'G-3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498" t="str">
        <f>IF(OR(D49="",H49=""),"",(INDEX('G-6 Hedgerow Data'!$E$3:$I$15,MATCH(D49,'G-6 Hedgerow Data'!$B$3:$B$15,0),MATCH(H49,'G-6 Hedgerow Data'!$E$2:$I$2,0))))</f>
        <v/>
      </c>
      <c r="N49" s="195"/>
      <c r="O49" s="195"/>
      <c r="P49" s="507" t="str">
        <f t="shared" si="1"/>
        <v/>
      </c>
      <c r="Q49" s="521" t="str">
        <f t="shared" si="2"/>
        <v/>
      </c>
      <c r="R49" s="522" t="str">
        <f t="shared" si="0"/>
        <v/>
      </c>
      <c r="S49" s="537" t="str">
        <f>IF(D49="","",VLOOKUP(D49,'G-6 Hedgerow Data'!$B$3:$AG$15,31,FALSE))</f>
        <v/>
      </c>
      <c r="T49" s="507" t="str">
        <f t="shared" si="3"/>
        <v/>
      </c>
      <c r="U49" s="507" t="str">
        <f t="shared" si="4"/>
        <v/>
      </c>
      <c r="V49" s="524" t="str">
        <f>IF(D49="","",VLOOKUP(S49,'G-3 Multipliers'!$P$3:$Q$6,2,FALSE))</f>
        <v/>
      </c>
      <c r="W49" s="529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5"/>
      <c r="D50" s="195"/>
      <c r="E50" s="172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20" t="str">
        <f>IF(J50="","",IF(VLOOKUP(J50,'G-3 Multipliers'!$L$3:$N$6,2,FALSE)=0,"Spatial Data Missing ⚠",VLOOKUP(J50,'G-3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498" t="str">
        <f>IF(OR(D50="",H50=""),"",(INDEX('G-6 Hedgerow Data'!$E$3:$I$15,MATCH(D50,'G-6 Hedgerow Data'!$B$3:$B$15,0),MATCH(H50,'G-6 Hedgerow Data'!$E$2:$I$2,0))))</f>
        <v/>
      </c>
      <c r="N50" s="195"/>
      <c r="O50" s="195"/>
      <c r="P50" s="507" t="str">
        <f t="shared" si="1"/>
        <v/>
      </c>
      <c r="Q50" s="521" t="str">
        <f t="shared" si="2"/>
        <v/>
      </c>
      <c r="R50" s="522" t="str">
        <f t="shared" si="0"/>
        <v/>
      </c>
      <c r="S50" s="537" t="str">
        <f>IF(D50="","",VLOOKUP(D50,'G-6 Hedgerow Data'!$B$3:$AG$15,31,FALSE))</f>
        <v/>
      </c>
      <c r="T50" s="507" t="str">
        <f t="shared" si="3"/>
        <v/>
      </c>
      <c r="U50" s="507" t="str">
        <f t="shared" si="4"/>
        <v/>
      </c>
      <c r="V50" s="524" t="str">
        <f>IF(D50="","",VLOOKUP(S50,'G-3 Multipliers'!$P$3:$Q$6,2,FALSE))</f>
        <v/>
      </c>
      <c r="W50" s="529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5"/>
      <c r="D51" s="195"/>
      <c r="E51" s="172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20" t="str">
        <f>IF(J51="","",IF(VLOOKUP(J51,'G-3 Multipliers'!$L$3:$N$6,2,FALSE)=0,"Spatial Data Missing ⚠",VLOOKUP(J51,'G-3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498" t="str">
        <f>IF(OR(D51="",H51=""),"",(INDEX('G-6 Hedgerow Data'!$E$3:$I$15,MATCH(D51,'G-6 Hedgerow Data'!$B$3:$B$15,0),MATCH(H51,'G-6 Hedgerow Data'!$E$2:$I$2,0))))</f>
        <v/>
      </c>
      <c r="N51" s="195"/>
      <c r="O51" s="195"/>
      <c r="P51" s="507" t="str">
        <f t="shared" si="1"/>
        <v/>
      </c>
      <c r="Q51" s="521" t="str">
        <f t="shared" si="2"/>
        <v/>
      </c>
      <c r="R51" s="522" t="str">
        <f t="shared" si="0"/>
        <v/>
      </c>
      <c r="S51" s="537" t="str">
        <f>IF(D51="","",VLOOKUP(D51,'G-6 Hedgerow Data'!$B$3:$AG$15,31,FALSE))</f>
        <v/>
      </c>
      <c r="T51" s="507" t="str">
        <f t="shared" si="3"/>
        <v/>
      </c>
      <c r="U51" s="507" t="str">
        <f t="shared" si="4"/>
        <v/>
      </c>
      <c r="V51" s="524" t="str">
        <f>IF(D51="","",VLOOKUP(S51,'G-3 Multipliers'!$P$3:$Q$6,2,FALSE))</f>
        <v/>
      </c>
      <c r="W51" s="529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5"/>
      <c r="D52" s="195"/>
      <c r="E52" s="172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20" t="str">
        <f>IF(J52="","",IF(VLOOKUP(J52,'G-3 Multipliers'!$L$3:$N$6,2,FALSE)=0,"Spatial Data Missing ⚠",VLOOKUP(J52,'G-3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498" t="str">
        <f>IF(OR(D52="",H52=""),"",(INDEX('G-6 Hedgerow Data'!$E$3:$I$15,MATCH(D52,'G-6 Hedgerow Data'!$B$3:$B$15,0),MATCH(H52,'G-6 Hedgerow Data'!$E$2:$I$2,0))))</f>
        <v/>
      </c>
      <c r="N52" s="195"/>
      <c r="O52" s="195"/>
      <c r="P52" s="507" t="str">
        <f t="shared" si="1"/>
        <v/>
      </c>
      <c r="Q52" s="521" t="str">
        <f t="shared" si="2"/>
        <v/>
      </c>
      <c r="R52" s="522" t="str">
        <f t="shared" si="0"/>
        <v/>
      </c>
      <c r="S52" s="537" t="str">
        <f>IF(D52="","",VLOOKUP(D52,'G-6 Hedgerow Data'!$B$3:$AG$15,31,FALSE))</f>
        <v/>
      </c>
      <c r="T52" s="507" t="str">
        <f t="shared" si="3"/>
        <v/>
      </c>
      <c r="U52" s="507" t="str">
        <f t="shared" si="4"/>
        <v/>
      </c>
      <c r="V52" s="524" t="str">
        <f>IF(D52="","",VLOOKUP(S52,'G-3 Multipliers'!$P$3:$Q$6,2,FALSE))</f>
        <v/>
      </c>
      <c r="W52" s="529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5"/>
      <c r="D53" s="195"/>
      <c r="E53" s="172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20" t="str">
        <f>IF(J53="","",IF(VLOOKUP(J53,'G-3 Multipliers'!$L$3:$N$6,2,FALSE)=0,"Spatial Data Missing ⚠",VLOOKUP(J53,'G-3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498" t="str">
        <f>IF(OR(D53="",H53=""),"",(INDEX('G-6 Hedgerow Data'!$E$3:$I$15,MATCH(D53,'G-6 Hedgerow Data'!$B$3:$B$15,0),MATCH(H53,'G-6 Hedgerow Data'!$E$2:$I$2,0))))</f>
        <v/>
      </c>
      <c r="N53" s="195"/>
      <c r="O53" s="195"/>
      <c r="P53" s="507" t="str">
        <f t="shared" si="1"/>
        <v/>
      </c>
      <c r="Q53" s="521" t="str">
        <f t="shared" si="2"/>
        <v/>
      </c>
      <c r="R53" s="522" t="str">
        <f t="shared" si="0"/>
        <v/>
      </c>
      <c r="S53" s="537" t="str">
        <f>IF(D53="","",VLOOKUP(D53,'G-6 Hedgerow Data'!$B$3:$AG$15,31,FALSE))</f>
        <v/>
      </c>
      <c r="T53" s="507" t="str">
        <f t="shared" si="3"/>
        <v/>
      </c>
      <c r="U53" s="507" t="str">
        <f t="shared" si="4"/>
        <v/>
      </c>
      <c r="V53" s="524" t="str">
        <f>IF(D53="","",VLOOKUP(S53,'G-3 Multipliers'!$P$3:$Q$6,2,FALSE))</f>
        <v/>
      </c>
      <c r="W53" s="529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5"/>
      <c r="D54" s="195"/>
      <c r="E54" s="172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20" t="str">
        <f>IF(J54="","",IF(VLOOKUP(J54,'G-3 Multipliers'!$L$3:$N$6,2,FALSE)=0,"Spatial Data Missing ⚠",VLOOKUP(J54,'G-3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498" t="str">
        <f>IF(OR(D54="",H54=""),"",(INDEX('G-6 Hedgerow Data'!$E$3:$I$15,MATCH(D54,'G-6 Hedgerow Data'!$B$3:$B$15,0),MATCH(H54,'G-6 Hedgerow Data'!$E$2:$I$2,0))))</f>
        <v/>
      </c>
      <c r="N54" s="195"/>
      <c r="O54" s="195"/>
      <c r="P54" s="507" t="str">
        <f t="shared" si="1"/>
        <v/>
      </c>
      <c r="Q54" s="521" t="str">
        <f t="shared" si="2"/>
        <v/>
      </c>
      <c r="R54" s="522" t="str">
        <f t="shared" si="0"/>
        <v/>
      </c>
      <c r="S54" s="537" t="str">
        <f>IF(D54="","",VLOOKUP(D54,'G-6 Hedgerow Data'!$B$3:$AG$15,31,FALSE))</f>
        <v/>
      </c>
      <c r="T54" s="507" t="str">
        <f t="shared" si="3"/>
        <v/>
      </c>
      <c r="U54" s="507" t="str">
        <f t="shared" si="4"/>
        <v/>
      </c>
      <c r="V54" s="524" t="str">
        <f>IF(D54="","",VLOOKUP(S54,'G-3 Multipliers'!$P$3:$Q$6,2,FALSE))</f>
        <v/>
      </c>
      <c r="W54" s="529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5"/>
      <c r="D55" s="195"/>
      <c r="E55" s="172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20" t="str">
        <f>IF(J55="","",IF(VLOOKUP(J55,'G-3 Multipliers'!$L$3:$N$6,2,FALSE)=0,"Spatial Data Missing ⚠",VLOOKUP(J55,'G-3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498" t="str">
        <f>IF(OR(D55="",H55=""),"",(INDEX('G-6 Hedgerow Data'!$E$3:$I$15,MATCH(D55,'G-6 Hedgerow Data'!$B$3:$B$15,0),MATCH(H55,'G-6 Hedgerow Data'!$E$2:$I$2,0))))</f>
        <v/>
      </c>
      <c r="N55" s="195"/>
      <c r="O55" s="195"/>
      <c r="P55" s="507" t="str">
        <f t="shared" si="1"/>
        <v/>
      </c>
      <c r="Q55" s="521" t="str">
        <f t="shared" si="2"/>
        <v/>
      </c>
      <c r="R55" s="522" t="str">
        <f t="shared" si="0"/>
        <v/>
      </c>
      <c r="S55" s="537" t="str">
        <f>IF(D55="","",VLOOKUP(D55,'G-6 Hedgerow Data'!$B$3:$AG$15,31,FALSE))</f>
        <v/>
      </c>
      <c r="T55" s="507" t="str">
        <f t="shared" si="3"/>
        <v/>
      </c>
      <c r="U55" s="507" t="str">
        <f t="shared" si="4"/>
        <v/>
      </c>
      <c r="V55" s="524" t="str">
        <f>IF(D55="","",VLOOKUP(S55,'G-3 Multipliers'!$P$3:$Q$6,2,FALSE))</f>
        <v/>
      </c>
      <c r="W55" s="529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5"/>
      <c r="D56" s="195"/>
      <c r="E56" s="172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20" t="str">
        <f>IF(J56="","",IF(VLOOKUP(J56,'G-3 Multipliers'!$L$3:$N$6,2,FALSE)=0,"Spatial Data Missing ⚠",VLOOKUP(J56,'G-3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498" t="str">
        <f>IF(OR(D56="",H56=""),"",(INDEX('G-6 Hedgerow Data'!$E$3:$I$15,MATCH(D56,'G-6 Hedgerow Data'!$B$3:$B$15,0),MATCH(H56,'G-6 Hedgerow Data'!$E$2:$I$2,0))))</f>
        <v/>
      </c>
      <c r="N56" s="195"/>
      <c r="O56" s="195"/>
      <c r="P56" s="507" t="str">
        <f t="shared" si="1"/>
        <v/>
      </c>
      <c r="Q56" s="521" t="str">
        <f t="shared" si="2"/>
        <v/>
      </c>
      <c r="R56" s="522" t="str">
        <f t="shared" si="0"/>
        <v/>
      </c>
      <c r="S56" s="537" t="str">
        <f>IF(D56="","",VLOOKUP(D56,'G-6 Hedgerow Data'!$B$3:$AG$15,31,FALSE))</f>
        <v/>
      </c>
      <c r="T56" s="507" t="str">
        <f t="shared" si="3"/>
        <v/>
      </c>
      <c r="U56" s="507" t="str">
        <f t="shared" si="4"/>
        <v/>
      </c>
      <c r="V56" s="524" t="str">
        <f>IF(D56="","",VLOOKUP(S56,'G-3 Multipliers'!$P$3:$Q$6,2,FALSE))</f>
        <v/>
      </c>
      <c r="W56" s="529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5"/>
      <c r="D57" s="195"/>
      <c r="E57" s="172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20" t="str">
        <f>IF(J57="","",IF(VLOOKUP(J57,'G-3 Multipliers'!$L$3:$N$6,2,FALSE)=0,"Spatial Data Missing ⚠",VLOOKUP(J57,'G-3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498" t="str">
        <f>IF(OR(D57="",H57=""),"",(INDEX('G-6 Hedgerow Data'!$E$3:$I$15,MATCH(D57,'G-6 Hedgerow Data'!$B$3:$B$15,0),MATCH(H57,'G-6 Hedgerow Data'!$E$2:$I$2,0))))</f>
        <v/>
      </c>
      <c r="N57" s="195"/>
      <c r="O57" s="195"/>
      <c r="P57" s="507" t="str">
        <f t="shared" si="1"/>
        <v/>
      </c>
      <c r="Q57" s="521" t="str">
        <f t="shared" si="2"/>
        <v/>
      </c>
      <c r="R57" s="522" t="str">
        <f t="shared" si="0"/>
        <v/>
      </c>
      <c r="S57" s="537" t="str">
        <f>IF(D57="","",VLOOKUP(D57,'G-6 Hedgerow Data'!$B$3:$AG$15,31,FALSE))</f>
        <v/>
      </c>
      <c r="T57" s="507" t="str">
        <f t="shared" si="3"/>
        <v/>
      </c>
      <c r="U57" s="507" t="str">
        <f t="shared" si="4"/>
        <v/>
      </c>
      <c r="V57" s="524" t="str">
        <f>IF(D57="","",VLOOKUP(S57,'G-3 Multipliers'!$P$3:$Q$6,2,FALSE))</f>
        <v/>
      </c>
      <c r="W57" s="529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5"/>
      <c r="D58" s="195"/>
      <c r="E58" s="172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20" t="str">
        <f>IF(J58="","",IF(VLOOKUP(J58,'G-3 Multipliers'!$L$3:$N$6,2,FALSE)=0,"Spatial Data Missing ⚠",VLOOKUP(J58,'G-3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498" t="str">
        <f>IF(OR(D58="",H58=""),"",(INDEX('G-6 Hedgerow Data'!$E$3:$I$15,MATCH(D58,'G-6 Hedgerow Data'!$B$3:$B$15,0),MATCH(H58,'G-6 Hedgerow Data'!$E$2:$I$2,0))))</f>
        <v/>
      </c>
      <c r="N58" s="195"/>
      <c r="O58" s="195"/>
      <c r="P58" s="507" t="str">
        <f t="shared" si="1"/>
        <v/>
      </c>
      <c r="Q58" s="521" t="str">
        <f t="shared" si="2"/>
        <v/>
      </c>
      <c r="R58" s="522" t="str">
        <f t="shared" si="0"/>
        <v/>
      </c>
      <c r="S58" s="537" t="str">
        <f>IF(D58="","",VLOOKUP(D58,'G-6 Hedgerow Data'!$B$3:$AG$15,31,FALSE))</f>
        <v/>
      </c>
      <c r="T58" s="507" t="str">
        <f t="shared" si="3"/>
        <v/>
      </c>
      <c r="U58" s="507" t="str">
        <f t="shared" si="4"/>
        <v/>
      </c>
      <c r="V58" s="524" t="str">
        <f>IF(D58="","",VLOOKUP(S58,'G-3 Multipliers'!$P$3:$Q$6,2,FALSE))</f>
        <v/>
      </c>
      <c r="W58" s="529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5"/>
      <c r="D59" s="195"/>
      <c r="E59" s="172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20" t="str">
        <f>IF(J59="","",IF(VLOOKUP(J59,'G-3 Multipliers'!$L$3:$N$6,2,FALSE)=0,"Spatial Data Missing ⚠",VLOOKUP(J59,'G-3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498" t="str">
        <f>IF(OR(D59="",H59=""),"",(INDEX('G-6 Hedgerow Data'!$E$3:$I$15,MATCH(D59,'G-6 Hedgerow Data'!$B$3:$B$15,0),MATCH(H59,'G-6 Hedgerow Data'!$E$2:$I$2,0))))</f>
        <v/>
      </c>
      <c r="N59" s="195"/>
      <c r="O59" s="195"/>
      <c r="P59" s="507" t="str">
        <f t="shared" si="1"/>
        <v/>
      </c>
      <c r="Q59" s="521" t="str">
        <f t="shared" si="2"/>
        <v/>
      </c>
      <c r="R59" s="522" t="str">
        <f t="shared" si="0"/>
        <v/>
      </c>
      <c r="S59" s="537" t="str">
        <f>IF(D59="","",VLOOKUP(D59,'G-6 Hedgerow Data'!$B$3:$AG$15,31,FALSE))</f>
        <v/>
      </c>
      <c r="T59" s="507" t="str">
        <f t="shared" si="3"/>
        <v/>
      </c>
      <c r="U59" s="507" t="str">
        <f t="shared" si="4"/>
        <v/>
      </c>
      <c r="V59" s="524" t="str">
        <f>IF(D59="","",VLOOKUP(S59,'G-3 Multipliers'!$P$3:$Q$6,2,FALSE))</f>
        <v/>
      </c>
      <c r="W59" s="529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5"/>
      <c r="D60" s="195"/>
      <c r="E60" s="172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20" t="str">
        <f>IF(J60="","",IF(VLOOKUP(J60,'G-3 Multipliers'!$L$3:$N$6,2,FALSE)=0,"Spatial Data Missing ⚠",VLOOKUP(J60,'G-3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498" t="str">
        <f>IF(OR(D60="",H60=""),"",(INDEX('G-6 Hedgerow Data'!$E$3:$I$15,MATCH(D60,'G-6 Hedgerow Data'!$B$3:$B$15,0),MATCH(H60,'G-6 Hedgerow Data'!$E$2:$I$2,0))))</f>
        <v/>
      </c>
      <c r="N60" s="195"/>
      <c r="O60" s="195"/>
      <c r="P60" s="507" t="str">
        <f t="shared" si="1"/>
        <v/>
      </c>
      <c r="Q60" s="521" t="str">
        <f t="shared" si="2"/>
        <v/>
      </c>
      <c r="R60" s="522" t="str">
        <f t="shared" si="0"/>
        <v/>
      </c>
      <c r="S60" s="537" t="str">
        <f>IF(D60="","",VLOOKUP(D60,'G-6 Hedgerow Data'!$B$3:$AG$15,31,FALSE))</f>
        <v/>
      </c>
      <c r="T60" s="507" t="str">
        <f t="shared" si="3"/>
        <v/>
      </c>
      <c r="U60" s="507" t="str">
        <f t="shared" si="4"/>
        <v/>
      </c>
      <c r="V60" s="524" t="str">
        <f>IF(D60="","",VLOOKUP(S60,'G-3 Multipliers'!$P$3:$Q$6,2,FALSE))</f>
        <v/>
      </c>
      <c r="W60" s="529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5"/>
      <c r="D61" s="195"/>
      <c r="E61" s="172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20" t="str">
        <f>IF(J61="","",IF(VLOOKUP(J61,'G-3 Multipliers'!$L$3:$N$6,2,FALSE)=0,"Spatial Data Missing ⚠",VLOOKUP(J61,'G-3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498" t="str">
        <f>IF(OR(D61="",H61=""),"",(INDEX('G-6 Hedgerow Data'!$E$3:$I$15,MATCH(D61,'G-6 Hedgerow Data'!$B$3:$B$15,0),MATCH(H61,'G-6 Hedgerow Data'!$E$2:$I$2,0))))</f>
        <v/>
      </c>
      <c r="N61" s="195"/>
      <c r="O61" s="195"/>
      <c r="P61" s="507" t="str">
        <f t="shared" si="1"/>
        <v/>
      </c>
      <c r="Q61" s="521" t="str">
        <f t="shared" si="2"/>
        <v/>
      </c>
      <c r="R61" s="522" t="str">
        <f t="shared" si="0"/>
        <v/>
      </c>
      <c r="S61" s="537" t="str">
        <f>IF(D61="","",VLOOKUP(D61,'G-6 Hedgerow Data'!$B$3:$AG$15,31,FALSE))</f>
        <v/>
      </c>
      <c r="T61" s="507" t="str">
        <f t="shared" si="3"/>
        <v/>
      </c>
      <c r="U61" s="507" t="str">
        <f t="shared" si="4"/>
        <v/>
      </c>
      <c r="V61" s="524" t="str">
        <f>IF(D61="","",VLOOKUP(S61,'G-3 Multipliers'!$P$3:$Q$6,2,FALSE))</f>
        <v/>
      </c>
      <c r="W61" s="529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5"/>
      <c r="D62" s="195"/>
      <c r="E62" s="172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20" t="str">
        <f>IF(J62="","",IF(VLOOKUP(J62,'G-3 Multipliers'!$L$3:$N$6,2,FALSE)=0,"Spatial Data Missing ⚠",VLOOKUP(J62,'G-3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498" t="str">
        <f>IF(OR(D62="",H62=""),"",(INDEX('G-6 Hedgerow Data'!$E$3:$I$15,MATCH(D62,'G-6 Hedgerow Data'!$B$3:$B$15,0),MATCH(H62,'G-6 Hedgerow Data'!$E$2:$I$2,0))))</f>
        <v/>
      </c>
      <c r="N62" s="195"/>
      <c r="O62" s="195"/>
      <c r="P62" s="507" t="str">
        <f t="shared" si="1"/>
        <v/>
      </c>
      <c r="Q62" s="521" t="str">
        <f t="shared" si="2"/>
        <v/>
      </c>
      <c r="R62" s="522" t="str">
        <f t="shared" si="0"/>
        <v/>
      </c>
      <c r="S62" s="537" t="str">
        <f>IF(D62="","",VLOOKUP(D62,'G-6 Hedgerow Data'!$B$3:$AG$15,31,FALSE))</f>
        <v/>
      </c>
      <c r="T62" s="507" t="str">
        <f t="shared" si="3"/>
        <v/>
      </c>
      <c r="U62" s="507" t="str">
        <f t="shared" si="4"/>
        <v/>
      </c>
      <c r="V62" s="524" t="str">
        <f>IF(D62="","",VLOOKUP(S62,'G-3 Multipliers'!$P$3:$Q$6,2,FALSE))</f>
        <v/>
      </c>
      <c r="W62" s="529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5"/>
      <c r="D63" s="195"/>
      <c r="E63" s="172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20" t="str">
        <f>IF(J63="","",IF(VLOOKUP(J63,'G-3 Multipliers'!$L$3:$N$6,2,FALSE)=0,"Spatial Data Missing ⚠",VLOOKUP(J63,'G-3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498" t="str">
        <f>IF(OR(D63="",H63=""),"",(INDEX('G-6 Hedgerow Data'!$E$3:$I$15,MATCH(D63,'G-6 Hedgerow Data'!$B$3:$B$15,0),MATCH(H63,'G-6 Hedgerow Data'!$E$2:$I$2,0))))</f>
        <v/>
      </c>
      <c r="N63" s="195"/>
      <c r="O63" s="195"/>
      <c r="P63" s="507" t="str">
        <f t="shared" si="1"/>
        <v/>
      </c>
      <c r="Q63" s="521" t="str">
        <f t="shared" si="2"/>
        <v/>
      </c>
      <c r="R63" s="522" t="str">
        <f t="shared" si="0"/>
        <v/>
      </c>
      <c r="S63" s="537" t="str">
        <f>IF(D63="","",VLOOKUP(D63,'G-6 Hedgerow Data'!$B$3:$AG$15,31,FALSE))</f>
        <v/>
      </c>
      <c r="T63" s="507" t="str">
        <f t="shared" si="3"/>
        <v/>
      </c>
      <c r="U63" s="507" t="str">
        <f t="shared" si="4"/>
        <v/>
      </c>
      <c r="V63" s="524" t="str">
        <f>IF(D63="","",VLOOKUP(S63,'G-3 Multipliers'!$P$3:$Q$6,2,FALSE))</f>
        <v/>
      </c>
      <c r="W63" s="529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5"/>
      <c r="D64" s="195"/>
      <c r="E64" s="172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20" t="str">
        <f>IF(J64="","",IF(VLOOKUP(J64,'G-3 Multipliers'!$L$3:$N$6,2,FALSE)=0,"Spatial Data Missing ⚠",VLOOKUP(J64,'G-3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498" t="str">
        <f>IF(OR(D64="",H64=""),"",(INDEX('G-6 Hedgerow Data'!$E$3:$I$15,MATCH(D64,'G-6 Hedgerow Data'!$B$3:$B$15,0),MATCH(H64,'G-6 Hedgerow Data'!$E$2:$I$2,0))))</f>
        <v/>
      </c>
      <c r="N64" s="195"/>
      <c r="O64" s="195"/>
      <c r="P64" s="507" t="str">
        <f t="shared" si="1"/>
        <v/>
      </c>
      <c r="Q64" s="521" t="str">
        <f t="shared" si="2"/>
        <v/>
      </c>
      <c r="R64" s="522" t="str">
        <f t="shared" si="0"/>
        <v/>
      </c>
      <c r="S64" s="537" t="str">
        <f>IF(D64="","",VLOOKUP(D64,'G-6 Hedgerow Data'!$B$3:$AG$15,31,FALSE))</f>
        <v/>
      </c>
      <c r="T64" s="507" t="str">
        <f t="shared" si="3"/>
        <v/>
      </c>
      <c r="U64" s="507" t="str">
        <f t="shared" si="4"/>
        <v/>
      </c>
      <c r="V64" s="524" t="str">
        <f>IF(D64="","",VLOOKUP(S64,'G-3 Multipliers'!$P$3:$Q$6,2,FALSE))</f>
        <v/>
      </c>
      <c r="W64" s="529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5"/>
      <c r="D65" s="195"/>
      <c r="E65" s="172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20" t="str">
        <f>IF(J65="","",IF(VLOOKUP(J65,'G-3 Multipliers'!$L$3:$N$6,2,FALSE)=0,"Spatial Data Missing ⚠",VLOOKUP(J65,'G-3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498" t="str">
        <f>IF(OR(D65="",H65=""),"",(INDEX('G-6 Hedgerow Data'!$E$3:$I$15,MATCH(D65,'G-6 Hedgerow Data'!$B$3:$B$15,0),MATCH(H65,'G-6 Hedgerow Data'!$E$2:$I$2,0))))</f>
        <v/>
      </c>
      <c r="N65" s="195"/>
      <c r="O65" s="195"/>
      <c r="P65" s="507" t="str">
        <f t="shared" si="1"/>
        <v/>
      </c>
      <c r="Q65" s="521" t="str">
        <f t="shared" si="2"/>
        <v/>
      </c>
      <c r="R65" s="522" t="str">
        <f t="shared" si="0"/>
        <v/>
      </c>
      <c r="S65" s="537" t="str">
        <f>IF(D65="","",VLOOKUP(D65,'G-6 Hedgerow Data'!$B$3:$AG$15,31,FALSE))</f>
        <v/>
      </c>
      <c r="T65" s="507" t="str">
        <f t="shared" si="3"/>
        <v/>
      </c>
      <c r="U65" s="507" t="str">
        <f t="shared" si="4"/>
        <v/>
      </c>
      <c r="V65" s="524" t="str">
        <f>IF(D65="","",VLOOKUP(S65,'G-3 Multipliers'!$P$3:$Q$6,2,FALSE))</f>
        <v/>
      </c>
      <c r="W65" s="529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5"/>
      <c r="D66" s="195"/>
      <c r="E66" s="172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20" t="str">
        <f>IF(J66="","",IF(VLOOKUP(J66,'G-3 Multipliers'!$L$3:$N$6,2,FALSE)=0,"Spatial Data Missing ⚠",VLOOKUP(J66,'G-3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498" t="str">
        <f>IF(OR(D66="",H66=""),"",(INDEX('G-6 Hedgerow Data'!$E$3:$I$15,MATCH(D66,'G-6 Hedgerow Data'!$B$3:$B$15,0),MATCH(H66,'G-6 Hedgerow Data'!$E$2:$I$2,0))))</f>
        <v/>
      </c>
      <c r="N66" s="195"/>
      <c r="O66" s="195"/>
      <c r="P66" s="507" t="str">
        <f t="shared" si="1"/>
        <v/>
      </c>
      <c r="Q66" s="521" t="str">
        <f t="shared" si="2"/>
        <v/>
      </c>
      <c r="R66" s="522" t="str">
        <f t="shared" si="0"/>
        <v/>
      </c>
      <c r="S66" s="537" t="str">
        <f>IF(D66="","",VLOOKUP(D66,'G-6 Hedgerow Data'!$B$3:$AG$15,31,FALSE))</f>
        <v/>
      </c>
      <c r="T66" s="507" t="str">
        <f t="shared" si="3"/>
        <v/>
      </c>
      <c r="U66" s="507" t="str">
        <f t="shared" si="4"/>
        <v/>
      </c>
      <c r="V66" s="524" t="str">
        <f>IF(D66="","",VLOOKUP(S66,'G-3 Multipliers'!$P$3:$Q$6,2,FALSE))</f>
        <v/>
      </c>
      <c r="W66" s="529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5"/>
      <c r="D67" s="195"/>
      <c r="E67" s="172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20" t="str">
        <f>IF(J67="","",IF(VLOOKUP(J67,'G-3 Multipliers'!$L$3:$N$6,2,FALSE)=0,"Spatial Data Missing ⚠",VLOOKUP(J67,'G-3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498" t="str">
        <f>IF(OR(D67="",H67=""),"",(INDEX('G-6 Hedgerow Data'!$E$3:$I$15,MATCH(D67,'G-6 Hedgerow Data'!$B$3:$B$15,0),MATCH(H67,'G-6 Hedgerow Data'!$E$2:$I$2,0))))</f>
        <v/>
      </c>
      <c r="N67" s="195"/>
      <c r="O67" s="195"/>
      <c r="P67" s="507" t="str">
        <f t="shared" si="1"/>
        <v/>
      </c>
      <c r="Q67" s="521" t="str">
        <f t="shared" si="2"/>
        <v/>
      </c>
      <c r="R67" s="522" t="str">
        <f t="shared" si="0"/>
        <v/>
      </c>
      <c r="S67" s="537" t="str">
        <f>IF(D67="","",VLOOKUP(D67,'G-6 Hedgerow Data'!$B$3:$AG$15,31,FALSE))</f>
        <v/>
      </c>
      <c r="T67" s="507" t="str">
        <f t="shared" si="3"/>
        <v/>
      </c>
      <c r="U67" s="507" t="str">
        <f t="shared" si="4"/>
        <v/>
      </c>
      <c r="V67" s="524" t="str">
        <f>IF(D67="","",VLOOKUP(S67,'G-3 Multipliers'!$P$3:$Q$6,2,FALSE))</f>
        <v/>
      </c>
      <c r="W67" s="529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5"/>
      <c r="D68" s="195"/>
      <c r="E68" s="172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20" t="str">
        <f>IF(J68="","",IF(VLOOKUP(J68,'G-3 Multipliers'!$L$3:$N$6,2,FALSE)=0,"Spatial Data Missing ⚠",VLOOKUP(J68,'G-3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498" t="str">
        <f>IF(OR(D68="",H68=""),"",(INDEX('G-6 Hedgerow Data'!$E$3:$I$15,MATCH(D68,'G-6 Hedgerow Data'!$B$3:$B$15,0),MATCH(H68,'G-6 Hedgerow Data'!$E$2:$I$2,0))))</f>
        <v/>
      </c>
      <c r="N68" s="195"/>
      <c r="O68" s="195"/>
      <c r="P68" s="507" t="str">
        <f t="shared" si="1"/>
        <v/>
      </c>
      <c r="Q68" s="521" t="str">
        <f t="shared" si="2"/>
        <v/>
      </c>
      <c r="R68" s="522" t="str">
        <f t="shared" si="0"/>
        <v/>
      </c>
      <c r="S68" s="537" t="str">
        <f>IF(D68="","",VLOOKUP(D68,'G-6 Hedgerow Data'!$B$3:$AG$15,31,FALSE))</f>
        <v/>
      </c>
      <c r="T68" s="507" t="str">
        <f t="shared" si="3"/>
        <v/>
      </c>
      <c r="U68" s="507" t="str">
        <f t="shared" si="4"/>
        <v/>
      </c>
      <c r="V68" s="524" t="str">
        <f>IF(D68="","",VLOOKUP(S68,'G-3 Multipliers'!$P$3:$Q$6,2,FALSE))</f>
        <v/>
      </c>
      <c r="W68" s="529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5"/>
      <c r="D69" s="195"/>
      <c r="E69" s="172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20" t="str">
        <f>IF(J69="","",IF(VLOOKUP(J69,'G-3 Multipliers'!$L$3:$N$6,2,FALSE)=0,"Spatial Data Missing ⚠",VLOOKUP(J69,'G-3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498" t="str">
        <f>IF(OR(D69="",H69=""),"",(INDEX('G-6 Hedgerow Data'!$E$3:$I$15,MATCH(D69,'G-6 Hedgerow Data'!$B$3:$B$15,0),MATCH(H69,'G-6 Hedgerow Data'!$E$2:$I$2,0))))</f>
        <v/>
      </c>
      <c r="N69" s="195"/>
      <c r="O69" s="195"/>
      <c r="P69" s="507" t="str">
        <f t="shared" si="1"/>
        <v/>
      </c>
      <c r="Q69" s="521" t="str">
        <f t="shared" si="2"/>
        <v/>
      </c>
      <c r="R69" s="522" t="str">
        <f t="shared" si="0"/>
        <v/>
      </c>
      <c r="S69" s="537" t="str">
        <f>IF(D69="","",VLOOKUP(D69,'G-6 Hedgerow Data'!$B$3:$AG$15,31,FALSE))</f>
        <v/>
      </c>
      <c r="T69" s="507" t="str">
        <f t="shared" si="3"/>
        <v/>
      </c>
      <c r="U69" s="507" t="str">
        <f t="shared" si="4"/>
        <v/>
      </c>
      <c r="V69" s="524" t="str">
        <f>IF(D69="","",VLOOKUP(S69,'G-3 Multipliers'!$P$3:$Q$6,2,FALSE))</f>
        <v/>
      </c>
      <c r="W69" s="529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5"/>
      <c r="D70" s="195"/>
      <c r="E70" s="172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20" t="str">
        <f>IF(J70="","",IF(VLOOKUP(J70,'G-3 Multipliers'!$L$3:$N$6,2,FALSE)=0,"Spatial Data Missing ⚠",VLOOKUP(J70,'G-3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498" t="str">
        <f>IF(OR(D70="",H70=""),"",(INDEX('G-6 Hedgerow Data'!$E$3:$I$15,MATCH(D70,'G-6 Hedgerow Data'!$B$3:$B$15,0),MATCH(H70,'G-6 Hedgerow Data'!$E$2:$I$2,0))))</f>
        <v/>
      </c>
      <c r="N70" s="195"/>
      <c r="O70" s="195"/>
      <c r="P70" s="507" t="str">
        <f t="shared" si="1"/>
        <v/>
      </c>
      <c r="Q70" s="521" t="str">
        <f t="shared" si="2"/>
        <v/>
      </c>
      <c r="R70" s="522" t="str">
        <f t="shared" si="0"/>
        <v/>
      </c>
      <c r="S70" s="537" t="str">
        <f>IF(D70="","",VLOOKUP(D70,'G-6 Hedgerow Data'!$B$3:$AG$15,31,FALSE))</f>
        <v/>
      </c>
      <c r="T70" s="507" t="str">
        <f t="shared" si="3"/>
        <v/>
      </c>
      <c r="U70" s="507" t="str">
        <f t="shared" si="4"/>
        <v/>
      </c>
      <c r="V70" s="524" t="str">
        <f>IF(D70="","",VLOOKUP(S70,'G-3 Multipliers'!$P$3:$Q$6,2,FALSE))</f>
        <v/>
      </c>
      <c r="W70" s="529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5"/>
      <c r="D71" s="195"/>
      <c r="E71" s="172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20" t="str">
        <f>IF(J71="","",IF(VLOOKUP(J71,'G-3 Multipliers'!$L$3:$N$6,2,FALSE)=0,"Spatial Data Missing ⚠",VLOOKUP(J71,'G-3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498" t="str">
        <f>IF(OR(D71="",H71=""),"",(INDEX('G-6 Hedgerow Data'!$E$3:$I$15,MATCH(D71,'G-6 Hedgerow Data'!$B$3:$B$15,0),MATCH(H71,'G-6 Hedgerow Data'!$E$2:$I$2,0))))</f>
        <v/>
      </c>
      <c r="N71" s="195"/>
      <c r="O71" s="195"/>
      <c r="P71" s="507" t="str">
        <f t="shared" si="1"/>
        <v/>
      </c>
      <c r="Q71" s="521" t="str">
        <f t="shared" si="2"/>
        <v/>
      </c>
      <c r="R71" s="522" t="str">
        <f t="shared" si="0"/>
        <v/>
      </c>
      <c r="S71" s="537" t="str">
        <f>IF(D71="","",VLOOKUP(D71,'G-6 Hedgerow Data'!$B$3:$AG$15,31,FALSE))</f>
        <v/>
      </c>
      <c r="T71" s="507" t="str">
        <f t="shared" si="3"/>
        <v/>
      </c>
      <c r="U71" s="507" t="str">
        <f t="shared" si="4"/>
        <v/>
      </c>
      <c r="V71" s="524" t="str">
        <f>IF(D71="","",VLOOKUP(S71,'G-3 Multipliers'!$P$3:$Q$6,2,FALSE))</f>
        <v/>
      </c>
      <c r="W71" s="529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5"/>
      <c r="D72" s="195"/>
      <c r="E72" s="172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20" t="str">
        <f>IF(J72="","",IF(VLOOKUP(J72,'G-3 Multipliers'!$L$3:$N$6,2,FALSE)=0,"Spatial Data Missing ⚠",VLOOKUP(J72,'G-3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498" t="str">
        <f>IF(OR(D72="",H72=""),"",(INDEX('G-6 Hedgerow Data'!$E$3:$I$15,MATCH(D72,'G-6 Hedgerow Data'!$B$3:$B$15,0),MATCH(H72,'G-6 Hedgerow Data'!$E$2:$I$2,0))))</f>
        <v/>
      </c>
      <c r="N72" s="195"/>
      <c r="O72" s="195"/>
      <c r="P72" s="507" t="str">
        <f t="shared" si="1"/>
        <v/>
      </c>
      <c r="Q72" s="521" t="str">
        <f t="shared" si="2"/>
        <v/>
      </c>
      <c r="R72" s="522" t="str">
        <f t="shared" si="0"/>
        <v/>
      </c>
      <c r="S72" s="537" t="str">
        <f>IF(D72="","",VLOOKUP(D72,'G-6 Hedgerow Data'!$B$3:$AG$15,31,FALSE))</f>
        <v/>
      </c>
      <c r="T72" s="507" t="str">
        <f t="shared" si="3"/>
        <v/>
      </c>
      <c r="U72" s="507" t="str">
        <f t="shared" si="4"/>
        <v/>
      </c>
      <c r="V72" s="524" t="str">
        <f>IF(D72="","",VLOOKUP(S72,'G-3 Multipliers'!$P$3:$Q$6,2,FALSE))</f>
        <v/>
      </c>
      <c r="W72" s="529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5"/>
      <c r="D73" s="195"/>
      <c r="E73" s="172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20" t="str">
        <f>IF(J73="","",IF(VLOOKUP(J73,'G-3 Multipliers'!$L$3:$N$6,2,FALSE)=0,"Spatial Data Missing ⚠",VLOOKUP(J73,'G-3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498" t="str">
        <f>IF(OR(D73="",H73=""),"",(INDEX('G-6 Hedgerow Data'!$E$3:$I$15,MATCH(D73,'G-6 Hedgerow Data'!$B$3:$B$15,0),MATCH(H73,'G-6 Hedgerow Data'!$E$2:$I$2,0))))</f>
        <v/>
      </c>
      <c r="N73" s="195"/>
      <c r="O73" s="195"/>
      <c r="P73" s="507" t="str">
        <f t="shared" si="1"/>
        <v/>
      </c>
      <c r="Q73" s="521" t="str">
        <f t="shared" si="2"/>
        <v/>
      </c>
      <c r="R73" s="522" t="str">
        <f t="shared" si="0"/>
        <v/>
      </c>
      <c r="S73" s="537" t="str">
        <f>IF(D73="","",VLOOKUP(D73,'G-6 Hedgerow Data'!$B$3:$AG$15,31,FALSE))</f>
        <v/>
      </c>
      <c r="T73" s="507" t="str">
        <f t="shared" si="3"/>
        <v/>
      </c>
      <c r="U73" s="507" t="str">
        <f t="shared" si="4"/>
        <v/>
      </c>
      <c r="V73" s="524" t="str">
        <f>IF(D73="","",VLOOKUP(S73,'G-3 Multipliers'!$P$3:$Q$6,2,FALSE))</f>
        <v/>
      </c>
      <c r="W73" s="529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5"/>
      <c r="D74" s="195"/>
      <c r="E74" s="172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20" t="str">
        <f>IF(J74="","",IF(VLOOKUP(J74,'G-3 Multipliers'!$L$3:$N$6,2,FALSE)=0,"Spatial Data Missing ⚠",VLOOKUP(J74,'G-3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498" t="str">
        <f>IF(OR(D74="",H74=""),"",(INDEX('G-6 Hedgerow Data'!$E$3:$I$15,MATCH(D74,'G-6 Hedgerow Data'!$B$3:$B$15,0),MATCH(H74,'G-6 Hedgerow Data'!$E$2:$I$2,0))))</f>
        <v/>
      </c>
      <c r="N74" s="195"/>
      <c r="O74" s="195"/>
      <c r="P74" s="507" t="str">
        <f t="shared" si="1"/>
        <v/>
      </c>
      <c r="Q74" s="521" t="str">
        <f t="shared" si="2"/>
        <v/>
      </c>
      <c r="R74" s="522" t="str">
        <f t="shared" si="0"/>
        <v/>
      </c>
      <c r="S74" s="537" t="str">
        <f>IF(D74="","",VLOOKUP(D74,'G-6 Hedgerow Data'!$B$3:$AG$15,31,FALSE))</f>
        <v/>
      </c>
      <c r="T74" s="507" t="str">
        <f t="shared" si="3"/>
        <v/>
      </c>
      <c r="U74" s="507" t="str">
        <f t="shared" si="4"/>
        <v/>
      </c>
      <c r="V74" s="524" t="str">
        <f>IF(D74="","",VLOOKUP(S74,'G-3 Multipliers'!$P$3:$Q$6,2,FALSE))</f>
        <v/>
      </c>
      <c r="W74" s="529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5"/>
      <c r="D75" s="195"/>
      <c r="E75" s="172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20" t="str">
        <f>IF(J75="","",IF(VLOOKUP(J75,'G-3 Multipliers'!$L$3:$N$6,2,FALSE)=0,"Spatial Data Missing ⚠",VLOOKUP(J75,'G-3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498" t="str">
        <f>IF(OR(D75="",H75=""),"",(INDEX('G-6 Hedgerow Data'!$E$3:$I$15,MATCH(D75,'G-6 Hedgerow Data'!$B$3:$B$15,0),MATCH(H75,'G-6 Hedgerow Data'!$E$2:$I$2,0))))</f>
        <v/>
      </c>
      <c r="N75" s="195"/>
      <c r="O75" s="195"/>
      <c r="P75" s="507" t="str">
        <f t="shared" si="1"/>
        <v/>
      </c>
      <c r="Q75" s="521" t="str">
        <f t="shared" si="2"/>
        <v/>
      </c>
      <c r="R75" s="522" t="str">
        <f t="shared" si="0"/>
        <v/>
      </c>
      <c r="S75" s="537" t="str">
        <f>IF(D75="","",VLOOKUP(D75,'G-6 Hedgerow Data'!$B$3:$AG$15,31,FALSE))</f>
        <v/>
      </c>
      <c r="T75" s="507" t="str">
        <f t="shared" si="3"/>
        <v/>
      </c>
      <c r="U75" s="507" t="str">
        <f t="shared" si="4"/>
        <v/>
      </c>
      <c r="V75" s="524" t="str">
        <f>IF(D75="","",VLOOKUP(S75,'G-3 Multipliers'!$P$3:$Q$6,2,FALSE))</f>
        <v/>
      </c>
      <c r="W75" s="529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5"/>
      <c r="D76" s="195"/>
      <c r="E76" s="172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20" t="str">
        <f>IF(J76="","",IF(VLOOKUP(J76,'G-3 Multipliers'!$L$3:$N$6,2,FALSE)=0,"Spatial Data Missing ⚠",VLOOKUP(J76,'G-3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498" t="str">
        <f>IF(OR(D76="",H76=""),"",(INDEX('G-6 Hedgerow Data'!$E$3:$I$15,MATCH(D76,'G-6 Hedgerow Data'!$B$3:$B$15,0),MATCH(H76,'G-6 Hedgerow Data'!$E$2:$I$2,0))))</f>
        <v/>
      </c>
      <c r="N76" s="195"/>
      <c r="O76" s="195"/>
      <c r="P76" s="507" t="str">
        <f t="shared" si="1"/>
        <v/>
      </c>
      <c r="Q76" s="521" t="str">
        <f t="shared" si="2"/>
        <v/>
      </c>
      <c r="R76" s="522" t="str">
        <f t="shared" ref="R76:R139" si="6">IF(M76="","",IF(LEFT(P76,5)="Error ▲","Check Data ⚠",VLOOKUP(Q76,TemporalMultipliers,3,FALSE)))</f>
        <v/>
      </c>
      <c r="S76" s="537" t="str">
        <f>IF(D76="","",VLOOKUP(D76,'G-6 Hedgerow Data'!$B$3:$AG$15,31,FALSE))</f>
        <v/>
      </c>
      <c r="T76" s="507" t="str">
        <f t="shared" si="3"/>
        <v/>
      </c>
      <c r="U76" s="507" t="str">
        <f t="shared" si="4"/>
        <v/>
      </c>
      <c r="V76" s="524" t="str">
        <f>IF(D76="","",VLOOKUP(S76,'G-3 Multipliers'!$P$3:$Q$6,2,FALSE))</f>
        <v/>
      </c>
      <c r="W76" s="529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5"/>
      <c r="D77" s="195"/>
      <c r="E77" s="172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20" t="str">
        <f>IF(J77="","",IF(VLOOKUP(J77,'G-3 Multipliers'!$L$3:$N$6,2,FALSE)=0,"Spatial Data Missing ⚠",VLOOKUP(J77,'G-3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498" t="str">
        <f>IF(OR(D77="",H77=""),"",(INDEX('G-6 Hedgerow Data'!$E$3:$I$15,MATCH(D77,'G-6 Hedgerow Data'!$B$3:$B$15,0),MATCH(H77,'G-6 Hedgerow Data'!$E$2:$I$2,0))))</f>
        <v/>
      </c>
      <c r="N77" s="195"/>
      <c r="O77" s="195"/>
      <c r="P77" s="507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1" t="str">
        <f t="shared" ref="Q77:Q140" si="8">IF(M77="","",IF(LEFT(P77,5)="Error ▲","Check Data ⚠",IF(OR(N77="30+",N77="Habitat already in target condition"),0,IF(O77="30+","30+ ⚠",IF(AND(M77="30+ ⚠",OR(N77="",N77=0)),"30+ ⚠",IF(AND(M77="30+ ⚠",N77&gt;0),32-N77,IF(M77+O77&gt;30,"30+ ⚠",IF(M77+O77-N77&gt;0,M77+O77-N77,IF(M77-N77&lt;0,0,M77+O77-N77)))))))))</f>
        <v/>
      </c>
      <c r="R77" s="522" t="str">
        <f t="shared" si="6"/>
        <v/>
      </c>
      <c r="S77" s="537" t="str">
        <f>IF(D77="","",VLOOKUP(D77,'G-6 Hedgerow Data'!$B$3:$AG$15,31,FALSE))</f>
        <v/>
      </c>
      <c r="T77" s="507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7" t="str">
        <f t="shared" ref="U77:U140" si="10">(IF(AND(T77="Standard difficulty applied",M77&gt;N77),S77,IF(AND(T77="Low Difficulty - only applicable if all habitat created before losses ⚠",Q77&lt;=0),"Low",S77)))</f>
        <v/>
      </c>
      <c r="V77" s="524" t="str">
        <f>IF(D77="","",VLOOKUP(S77,'G-3 Multipliers'!$P$3:$Q$6,2,FALSE))</f>
        <v/>
      </c>
      <c r="W77" s="529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5"/>
      <c r="D78" s="195"/>
      <c r="E78" s="172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20" t="str">
        <f>IF(J78="","",IF(VLOOKUP(J78,'G-3 Multipliers'!$L$3:$N$6,2,FALSE)=0,"Spatial Data Missing ⚠",VLOOKUP(J78,'G-3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498" t="str">
        <f>IF(OR(D78="",H78=""),"",(INDEX('G-6 Hedgerow Data'!$E$3:$I$15,MATCH(D78,'G-6 Hedgerow Data'!$B$3:$B$15,0),MATCH(H78,'G-6 Hedgerow Data'!$E$2:$I$2,0))))</f>
        <v/>
      </c>
      <c r="N78" s="195"/>
      <c r="O78" s="195"/>
      <c r="P78" s="507" t="str">
        <f t="shared" si="7"/>
        <v/>
      </c>
      <c r="Q78" s="521" t="str">
        <f t="shared" si="8"/>
        <v/>
      </c>
      <c r="R78" s="522" t="str">
        <f t="shared" si="6"/>
        <v/>
      </c>
      <c r="S78" s="537" t="str">
        <f>IF(D78="","",VLOOKUP(D78,'G-6 Hedgerow Data'!$B$3:$AG$15,31,FALSE))</f>
        <v/>
      </c>
      <c r="T78" s="507" t="str">
        <f t="shared" si="9"/>
        <v/>
      </c>
      <c r="U78" s="507" t="str">
        <f t="shared" si="10"/>
        <v/>
      </c>
      <c r="V78" s="524" t="str">
        <f>IF(D78="","",VLOOKUP(S78,'G-3 Multipliers'!$P$3:$Q$6,2,FALSE))</f>
        <v/>
      </c>
      <c r="W78" s="529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5"/>
      <c r="D79" s="195"/>
      <c r="E79" s="172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20" t="str">
        <f>IF(J79="","",IF(VLOOKUP(J79,'G-3 Multipliers'!$L$3:$N$6,2,FALSE)=0,"Spatial Data Missing ⚠",VLOOKUP(J79,'G-3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498" t="str">
        <f>IF(OR(D79="",H79=""),"",(INDEX('G-6 Hedgerow Data'!$E$3:$I$15,MATCH(D79,'G-6 Hedgerow Data'!$B$3:$B$15,0),MATCH(H79,'G-6 Hedgerow Data'!$E$2:$I$2,0))))</f>
        <v/>
      </c>
      <c r="N79" s="195"/>
      <c r="O79" s="195"/>
      <c r="P79" s="507" t="str">
        <f t="shared" si="7"/>
        <v/>
      </c>
      <c r="Q79" s="521" t="str">
        <f t="shared" si="8"/>
        <v/>
      </c>
      <c r="R79" s="522" t="str">
        <f t="shared" si="6"/>
        <v/>
      </c>
      <c r="S79" s="537" t="str">
        <f>IF(D79="","",VLOOKUP(D79,'G-6 Hedgerow Data'!$B$3:$AG$15,31,FALSE))</f>
        <v/>
      </c>
      <c r="T79" s="507" t="str">
        <f t="shared" si="9"/>
        <v/>
      </c>
      <c r="U79" s="507" t="str">
        <f t="shared" si="10"/>
        <v/>
      </c>
      <c r="V79" s="524" t="str">
        <f>IF(D79="","",VLOOKUP(S79,'G-3 Multipliers'!$P$3:$Q$6,2,FALSE))</f>
        <v/>
      </c>
      <c r="W79" s="529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5"/>
      <c r="D80" s="195"/>
      <c r="E80" s="172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20" t="str">
        <f>IF(J80="","",IF(VLOOKUP(J80,'G-3 Multipliers'!$L$3:$N$6,2,FALSE)=0,"Spatial Data Missing ⚠",VLOOKUP(J80,'G-3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498" t="str">
        <f>IF(OR(D80="",H80=""),"",(INDEX('G-6 Hedgerow Data'!$E$3:$I$15,MATCH(D80,'G-6 Hedgerow Data'!$B$3:$B$15,0),MATCH(H80,'G-6 Hedgerow Data'!$E$2:$I$2,0))))</f>
        <v/>
      </c>
      <c r="N80" s="195"/>
      <c r="O80" s="195"/>
      <c r="P80" s="507" t="str">
        <f t="shared" si="7"/>
        <v/>
      </c>
      <c r="Q80" s="521" t="str">
        <f t="shared" si="8"/>
        <v/>
      </c>
      <c r="R80" s="522" t="str">
        <f t="shared" si="6"/>
        <v/>
      </c>
      <c r="S80" s="537" t="str">
        <f>IF(D80="","",VLOOKUP(D80,'G-6 Hedgerow Data'!$B$3:$AG$15,31,FALSE))</f>
        <v/>
      </c>
      <c r="T80" s="507" t="str">
        <f t="shared" si="9"/>
        <v/>
      </c>
      <c r="U80" s="507" t="str">
        <f t="shared" si="10"/>
        <v/>
      </c>
      <c r="V80" s="524" t="str">
        <f>IF(D80="","",VLOOKUP(S80,'G-3 Multipliers'!$P$3:$Q$6,2,FALSE))</f>
        <v/>
      </c>
      <c r="W80" s="529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5"/>
      <c r="D81" s="195"/>
      <c r="E81" s="172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20" t="str">
        <f>IF(J81="","",IF(VLOOKUP(J81,'G-3 Multipliers'!$L$3:$N$6,2,FALSE)=0,"Spatial Data Missing ⚠",VLOOKUP(J81,'G-3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498" t="str">
        <f>IF(OR(D81="",H81=""),"",(INDEX('G-6 Hedgerow Data'!$E$3:$I$15,MATCH(D81,'G-6 Hedgerow Data'!$B$3:$B$15,0),MATCH(H81,'G-6 Hedgerow Data'!$E$2:$I$2,0))))</f>
        <v/>
      </c>
      <c r="N81" s="195"/>
      <c r="O81" s="195"/>
      <c r="P81" s="507" t="str">
        <f t="shared" si="7"/>
        <v/>
      </c>
      <c r="Q81" s="521" t="str">
        <f t="shared" si="8"/>
        <v/>
      </c>
      <c r="R81" s="522" t="str">
        <f t="shared" si="6"/>
        <v/>
      </c>
      <c r="S81" s="537" t="str">
        <f>IF(D81="","",VLOOKUP(D81,'G-6 Hedgerow Data'!$B$3:$AG$15,31,FALSE))</f>
        <v/>
      </c>
      <c r="T81" s="507" t="str">
        <f t="shared" si="9"/>
        <v/>
      </c>
      <c r="U81" s="507" t="str">
        <f t="shared" si="10"/>
        <v/>
      </c>
      <c r="V81" s="524" t="str">
        <f>IF(D81="","",VLOOKUP(S81,'G-3 Multipliers'!$P$3:$Q$6,2,FALSE))</f>
        <v/>
      </c>
      <c r="W81" s="529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5"/>
      <c r="D82" s="195"/>
      <c r="E82" s="172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20" t="str">
        <f>IF(J82="","",IF(VLOOKUP(J82,'G-3 Multipliers'!$L$3:$N$6,2,FALSE)=0,"Spatial Data Missing ⚠",VLOOKUP(J82,'G-3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498" t="str">
        <f>IF(OR(D82="",H82=""),"",(INDEX('G-6 Hedgerow Data'!$E$3:$I$15,MATCH(D82,'G-6 Hedgerow Data'!$B$3:$B$15,0),MATCH(H82,'G-6 Hedgerow Data'!$E$2:$I$2,0))))</f>
        <v/>
      </c>
      <c r="N82" s="195"/>
      <c r="O82" s="195"/>
      <c r="P82" s="507" t="str">
        <f t="shared" si="7"/>
        <v/>
      </c>
      <c r="Q82" s="521" t="str">
        <f t="shared" si="8"/>
        <v/>
      </c>
      <c r="R82" s="522" t="str">
        <f t="shared" si="6"/>
        <v/>
      </c>
      <c r="S82" s="537" t="str">
        <f>IF(D82="","",VLOOKUP(D82,'G-6 Hedgerow Data'!$B$3:$AG$15,31,FALSE))</f>
        <v/>
      </c>
      <c r="T82" s="507" t="str">
        <f t="shared" si="9"/>
        <v/>
      </c>
      <c r="U82" s="507" t="str">
        <f t="shared" si="10"/>
        <v/>
      </c>
      <c r="V82" s="524" t="str">
        <f>IF(D82="","",VLOOKUP(S82,'G-3 Multipliers'!$P$3:$Q$6,2,FALSE))</f>
        <v/>
      </c>
      <c r="W82" s="529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5"/>
      <c r="D83" s="195"/>
      <c r="E83" s="172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20" t="str">
        <f>IF(J83="","",IF(VLOOKUP(J83,'G-3 Multipliers'!$L$3:$N$6,2,FALSE)=0,"Spatial Data Missing ⚠",VLOOKUP(J83,'G-3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498" t="str">
        <f>IF(OR(D83="",H83=""),"",(INDEX('G-6 Hedgerow Data'!$E$3:$I$15,MATCH(D83,'G-6 Hedgerow Data'!$B$3:$B$15,0),MATCH(H83,'G-6 Hedgerow Data'!$E$2:$I$2,0))))</f>
        <v/>
      </c>
      <c r="N83" s="195"/>
      <c r="O83" s="195"/>
      <c r="P83" s="507" t="str">
        <f t="shared" si="7"/>
        <v/>
      </c>
      <c r="Q83" s="521" t="str">
        <f t="shared" si="8"/>
        <v/>
      </c>
      <c r="R83" s="522" t="str">
        <f t="shared" si="6"/>
        <v/>
      </c>
      <c r="S83" s="537" t="str">
        <f>IF(D83="","",VLOOKUP(D83,'G-6 Hedgerow Data'!$B$3:$AG$15,31,FALSE))</f>
        <v/>
      </c>
      <c r="T83" s="507" t="str">
        <f t="shared" si="9"/>
        <v/>
      </c>
      <c r="U83" s="507" t="str">
        <f t="shared" si="10"/>
        <v/>
      </c>
      <c r="V83" s="524" t="str">
        <f>IF(D83="","",VLOOKUP(S83,'G-3 Multipliers'!$P$3:$Q$6,2,FALSE))</f>
        <v/>
      </c>
      <c r="W83" s="529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5"/>
      <c r="D84" s="195"/>
      <c r="E84" s="172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20" t="str">
        <f>IF(J84="","",IF(VLOOKUP(J84,'G-3 Multipliers'!$L$3:$N$6,2,FALSE)=0,"Spatial Data Missing ⚠",VLOOKUP(J84,'G-3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498" t="str">
        <f>IF(OR(D84="",H84=""),"",(INDEX('G-6 Hedgerow Data'!$E$3:$I$15,MATCH(D84,'G-6 Hedgerow Data'!$B$3:$B$15,0),MATCH(H84,'G-6 Hedgerow Data'!$E$2:$I$2,0))))</f>
        <v/>
      </c>
      <c r="N84" s="195"/>
      <c r="O84" s="195"/>
      <c r="P84" s="507" t="str">
        <f t="shared" si="7"/>
        <v/>
      </c>
      <c r="Q84" s="521" t="str">
        <f t="shared" si="8"/>
        <v/>
      </c>
      <c r="R84" s="522" t="str">
        <f t="shared" si="6"/>
        <v/>
      </c>
      <c r="S84" s="537" t="str">
        <f>IF(D84="","",VLOOKUP(D84,'G-6 Hedgerow Data'!$B$3:$AG$15,31,FALSE))</f>
        <v/>
      </c>
      <c r="T84" s="507" t="str">
        <f t="shared" si="9"/>
        <v/>
      </c>
      <c r="U84" s="507" t="str">
        <f t="shared" si="10"/>
        <v/>
      </c>
      <c r="V84" s="524" t="str">
        <f>IF(D84="","",VLOOKUP(S84,'G-3 Multipliers'!$P$3:$Q$6,2,FALSE))</f>
        <v/>
      </c>
      <c r="W84" s="529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5"/>
      <c r="D85" s="195"/>
      <c r="E85" s="172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20" t="str">
        <f>IF(J85="","",IF(VLOOKUP(J85,'G-3 Multipliers'!$L$3:$N$6,2,FALSE)=0,"Spatial Data Missing ⚠",VLOOKUP(J85,'G-3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498" t="str">
        <f>IF(OR(D85="",H85=""),"",(INDEX('G-6 Hedgerow Data'!$E$3:$I$15,MATCH(D85,'G-6 Hedgerow Data'!$B$3:$B$15,0),MATCH(H85,'G-6 Hedgerow Data'!$E$2:$I$2,0))))</f>
        <v/>
      </c>
      <c r="N85" s="195"/>
      <c r="O85" s="195"/>
      <c r="P85" s="507" t="str">
        <f t="shared" si="7"/>
        <v/>
      </c>
      <c r="Q85" s="521" t="str">
        <f t="shared" si="8"/>
        <v/>
      </c>
      <c r="R85" s="522" t="str">
        <f t="shared" si="6"/>
        <v/>
      </c>
      <c r="S85" s="537" t="str">
        <f>IF(D85="","",VLOOKUP(D85,'G-6 Hedgerow Data'!$B$3:$AG$15,31,FALSE))</f>
        <v/>
      </c>
      <c r="T85" s="507" t="str">
        <f t="shared" si="9"/>
        <v/>
      </c>
      <c r="U85" s="507" t="str">
        <f t="shared" si="10"/>
        <v/>
      </c>
      <c r="V85" s="524" t="str">
        <f>IF(D85="","",VLOOKUP(S85,'G-3 Multipliers'!$P$3:$Q$6,2,FALSE))</f>
        <v/>
      </c>
      <c r="W85" s="529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5"/>
      <c r="D86" s="195"/>
      <c r="E86" s="172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20" t="str">
        <f>IF(J86="","",IF(VLOOKUP(J86,'G-3 Multipliers'!$L$3:$N$6,2,FALSE)=0,"Spatial Data Missing ⚠",VLOOKUP(J86,'G-3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498" t="str">
        <f>IF(OR(D86="",H86=""),"",(INDEX('G-6 Hedgerow Data'!$E$3:$I$15,MATCH(D86,'G-6 Hedgerow Data'!$B$3:$B$15,0),MATCH(H86,'G-6 Hedgerow Data'!$E$2:$I$2,0))))</f>
        <v/>
      </c>
      <c r="N86" s="195"/>
      <c r="O86" s="195"/>
      <c r="P86" s="507" t="str">
        <f t="shared" si="7"/>
        <v/>
      </c>
      <c r="Q86" s="521" t="str">
        <f t="shared" si="8"/>
        <v/>
      </c>
      <c r="R86" s="522" t="str">
        <f t="shared" si="6"/>
        <v/>
      </c>
      <c r="S86" s="537" t="str">
        <f>IF(D86="","",VLOOKUP(D86,'G-6 Hedgerow Data'!$B$3:$AG$15,31,FALSE))</f>
        <v/>
      </c>
      <c r="T86" s="507" t="str">
        <f t="shared" si="9"/>
        <v/>
      </c>
      <c r="U86" s="507" t="str">
        <f t="shared" si="10"/>
        <v/>
      </c>
      <c r="V86" s="524" t="str">
        <f>IF(D86="","",VLOOKUP(S86,'G-3 Multipliers'!$P$3:$Q$6,2,FALSE))</f>
        <v/>
      </c>
      <c r="W86" s="529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5"/>
      <c r="D87" s="195"/>
      <c r="E87" s="172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20" t="str">
        <f>IF(J87="","",IF(VLOOKUP(J87,'G-3 Multipliers'!$L$3:$N$6,2,FALSE)=0,"Spatial Data Missing ⚠",VLOOKUP(J87,'G-3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498" t="str">
        <f>IF(OR(D87="",H87=""),"",(INDEX('G-6 Hedgerow Data'!$E$3:$I$15,MATCH(D87,'G-6 Hedgerow Data'!$B$3:$B$15,0),MATCH(H87,'G-6 Hedgerow Data'!$E$2:$I$2,0))))</f>
        <v/>
      </c>
      <c r="N87" s="195"/>
      <c r="O87" s="195"/>
      <c r="P87" s="507" t="str">
        <f t="shared" si="7"/>
        <v/>
      </c>
      <c r="Q87" s="521" t="str">
        <f t="shared" si="8"/>
        <v/>
      </c>
      <c r="R87" s="522" t="str">
        <f t="shared" si="6"/>
        <v/>
      </c>
      <c r="S87" s="537" t="str">
        <f>IF(D87="","",VLOOKUP(D87,'G-6 Hedgerow Data'!$B$3:$AG$15,31,FALSE))</f>
        <v/>
      </c>
      <c r="T87" s="507" t="str">
        <f t="shared" si="9"/>
        <v/>
      </c>
      <c r="U87" s="507" t="str">
        <f t="shared" si="10"/>
        <v/>
      </c>
      <c r="V87" s="524" t="str">
        <f>IF(D87="","",VLOOKUP(S87,'G-3 Multipliers'!$P$3:$Q$6,2,FALSE))</f>
        <v/>
      </c>
      <c r="W87" s="529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5"/>
      <c r="D88" s="195"/>
      <c r="E88" s="172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20" t="str">
        <f>IF(J88="","",IF(VLOOKUP(J88,'G-3 Multipliers'!$L$3:$N$6,2,FALSE)=0,"Spatial Data Missing ⚠",VLOOKUP(J88,'G-3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498" t="str">
        <f>IF(OR(D88="",H88=""),"",(INDEX('G-6 Hedgerow Data'!$E$3:$I$15,MATCH(D88,'G-6 Hedgerow Data'!$B$3:$B$15,0),MATCH(H88,'G-6 Hedgerow Data'!$E$2:$I$2,0))))</f>
        <v/>
      </c>
      <c r="N88" s="195"/>
      <c r="O88" s="195"/>
      <c r="P88" s="507" t="str">
        <f t="shared" si="7"/>
        <v/>
      </c>
      <c r="Q88" s="521" t="str">
        <f t="shared" si="8"/>
        <v/>
      </c>
      <c r="R88" s="522" t="str">
        <f t="shared" si="6"/>
        <v/>
      </c>
      <c r="S88" s="537" t="str">
        <f>IF(D88="","",VLOOKUP(D88,'G-6 Hedgerow Data'!$B$3:$AG$15,31,FALSE))</f>
        <v/>
      </c>
      <c r="T88" s="507" t="str">
        <f t="shared" si="9"/>
        <v/>
      </c>
      <c r="U88" s="507" t="str">
        <f t="shared" si="10"/>
        <v/>
      </c>
      <c r="V88" s="524" t="str">
        <f>IF(D88="","",VLOOKUP(S88,'G-3 Multipliers'!$P$3:$Q$6,2,FALSE))</f>
        <v/>
      </c>
      <c r="W88" s="529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5"/>
      <c r="D89" s="195"/>
      <c r="E89" s="172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20" t="str">
        <f>IF(J89="","",IF(VLOOKUP(J89,'G-3 Multipliers'!$L$3:$N$6,2,FALSE)=0,"Spatial Data Missing ⚠",VLOOKUP(J89,'G-3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498" t="str">
        <f>IF(OR(D89="",H89=""),"",(INDEX('G-6 Hedgerow Data'!$E$3:$I$15,MATCH(D89,'G-6 Hedgerow Data'!$B$3:$B$15,0),MATCH(H89,'G-6 Hedgerow Data'!$E$2:$I$2,0))))</f>
        <v/>
      </c>
      <c r="N89" s="195"/>
      <c r="O89" s="195"/>
      <c r="P89" s="507" t="str">
        <f t="shared" si="7"/>
        <v/>
      </c>
      <c r="Q89" s="521" t="str">
        <f t="shared" si="8"/>
        <v/>
      </c>
      <c r="R89" s="522" t="str">
        <f t="shared" si="6"/>
        <v/>
      </c>
      <c r="S89" s="537" t="str">
        <f>IF(D89="","",VLOOKUP(D89,'G-6 Hedgerow Data'!$B$3:$AG$15,31,FALSE))</f>
        <v/>
      </c>
      <c r="T89" s="507" t="str">
        <f t="shared" si="9"/>
        <v/>
      </c>
      <c r="U89" s="507" t="str">
        <f t="shared" si="10"/>
        <v/>
      </c>
      <c r="V89" s="524" t="str">
        <f>IF(D89="","",VLOOKUP(S89,'G-3 Multipliers'!$P$3:$Q$6,2,FALSE))</f>
        <v/>
      </c>
      <c r="W89" s="529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5"/>
      <c r="D90" s="195"/>
      <c r="E90" s="172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20" t="str">
        <f>IF(J90="","",IF(VLOOKUP(J90,'G-3 Multipliers'!$L$3:$N$6,2,FALSE)=0,"Spatial Data Missing ⚠",VLOOKUP(J90,'G-3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498" t="str">
        <f>IF(OR(D90="",H90=""),"",(INDEX('G-6 Hedgerow Data'!$E$3:$I$15,MATCH(D90,'G-6 Hedgerow Data'!$B$3:$B$15,0),MATCH(H90,'G-6 Hedgerow Data'!$E$2:$I$2,0))))</f>
        <v/>
      </c>
      <c r="N90" s="195"/>
      <c r="O90" s="195"/>
      <c r="P90" s="507" t="str">
        <f t="shared" si="7"/>
        <v/>
      </c>
      <c r="Q90" s="521" t="str">
        <f t="shared" si="8"/>
        <v/>
      </c>
      <c r="R90" s="522" t="str">
        <f t="shared" si="6"/>
        <v/>
      </c>
      <c r="S90" s="537" t="str">
        <f>IF(D90="","",VLOOKUP(D90,'G-6 Hedgerow Data'!$B$3:$AG$15,31,FALSE))</f>
        <v/>
      </c>
      <c r="T90" s="507" t="str">
        <f t="shared" si="9"/>
        <v/>
      </c>
      <c r="U90" s="507" t="str">
        <f t="shared" si="10"/>
        <v/>
      </c>
      <c r="V90" s="524" t="str">
        <f>IF(D90="","",VLOOKUP(S90,'G-3 Multipliers'!$P$3:$Q$6,2,FALSE))</f>
        <v/>
      </c>
      <c r="W90" s="529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5"/>
      <c r="D91" s="195"/>
      <c r="E91" s="172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20" t="str">
        <f>IF(J91="","",IF(VLOOKUP(J91,'G-3 Multipliers'!$L$3:$N$6,2,FALSE)=0,"Spatial Data Missing ⚠",VLOOKUP(J91,'G-3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498" t="str">
        <f>IF(OR(D91="",H91=""),"",(INDEX('G-6 Hedgerow Data'!$E$3:$I$15,MATCH(D91,'G-6 Hedgerow Data'!$B$3:$B$15,0),MATCH(H91,'G-6 Hedgerow Data'!$E$2:$I$2,0))))</f>
        <v/>
      </c>
      <c r="N91" s="195"/>
      <c r="O91" s="195"/>
      <c r="P91" s="507" t="str">
        <f t="shared" si="7"/>
        <v/>
      </c>
      <c r="Q91" s="521" t="str">
        <f t="shared" si="8"/>
        <v/>
      </c>
      <c r="R91" s="522" t="str">
        <f t="shared" si="6"/>
        <v/>
      </c>
      <c r="S91" s="537" t="str">
        <f>IF(D91="","",VLOOKUP(D91,'G-6 Hedgerow Data'!$B$3:$AG$15,31,FALSE))</f>
        <v/>
      </c>
      <c r="T91" s="507" t="str">
        <f t="shared" si="9"/>
        <v/>
      </c>
      <c r="U91" s="507" t="str">
        <f t="shared" si="10"/>
        <v/>
      </c>
      <c r="V91" s="524" t="str">
        <f>IF(D91="","",VLOOKUP(S91,'G-3 Multipliers'!$P$3:$Q$6,2,FALSE))</f>
        <v/>
      </c>
      <c r="W91" s="529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5"/>
      <c r="D92" s="195"/>
      <c r="E92" s="172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20" t="str">
        <f>IF(J92="","",IF(VLOOKUP(J92,'G-3 Multipliers'!$L$3:$N$6,2,FALSE)=0,"Spatial Data Missing ⚠",VLOOKUP(J92,'G-3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498" t="str">
        <f>IF(OR(D92="",H92=""),"",(INDEX('G-6 Hedgerow Data'!$E$3:$I$15,MATCH(D92,'G-6 Hedgerow Data'!$B$3:$B$15,0),MATCH(H92,'G-6 Hedgerow Data'!$E$2:$I$2,0))))</f>
        <v/>
      </c>
      <c r="N92" s="195"/>
      <c r="O92" s="195"/>
      <c r="P92" s="507" t="str">
        <f t="shared" si="7"/>
        <v/>
      </c>
      <c r="Q92" s="521" t="str">
        <f t="shared" si="8"/>
        <v/>
      </c>
      <c r="R92" s="522" t="str">
        <f t="shared" si="6"/>
        <v/>
      </c>
      <c r="S92" s="537" t="str">
        <f>IF(D92="","",VLOOKUP(D92,'G-6 Hedgerow Data'!$B$3:$AG$15,31,FALSE))</f>
        <v/>
      </c>
      <c r="T92" s="507" t="str">
        <f t="shared" si="9"/>
        <v/>
      </c>
      <c r="U92" s="507" t="str">
        <f t="shared" si="10"/>
        <v/>
      </c>
      <c r="V92" s="524" t="str">
        <f>IF(D92="","",VLOOKUP(S92,'G-3 Multipliers'!$P$3:$Q$6,2,FALSE))</f>
        <v/>
      </c>
      <c r="W92" s="529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5"/>
      <c r="D93" s="195"/>
      <c r="E93" s="172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20" t="str">
        <f>IF(J93="","",IF(VLOOKUP(J93,'G-3 Multipliers'!$L$3:$N$6,2,FALSE)=0,"Spatial Data Missing ⚠",VLOOKUP(J93,'G-3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498" t="str">
        <f>IF(OR(D93="",H93=""),"",(INDEX('G-6 Hedgerow Data'!$E$3:$I$15,MATCH(D93,'G-6 Hedgerow Data'!$B$3:$B$15,0),MATCH(H93,'G-6 Hedgerow Data'!$E$2:$I$2,0))))</f>
        <v/>
      </c>
      <c r="N93" s="195"/>
      <c r="O93" s="195"/>
      <c r="P93" s="507" t="str">
        <f t="shared" si="7"/>
        <v/>
      </c>
      <c r="Q93" s="521" t="str">
        <f t="shared" si="8"/>
        <v/>
      </c>
      <c r="R93" s="522" t="str">
        <f t="shared" si="6"/>
        <v/>
      </c>
      <c r="S93" s="537" t="str">
        <f>IF(D93="","",VLOOKUP(D93,'G-6 Hedgerow Data'!$B$3:$AG$15,31,FALSE))</f>
        <v/>
      </c>
      <c r="T93" s="507" t="str">
        <f t="shared" si="9"/>
        <v/>
      </c>
      <c r="U93" s="507" t="str">
        <f t="shared" si="10"/>
        <v/>
      </c>
      <c r="V93" s="524" t="str">
        <f>IF(D93="","",VLOOKUP(S93,'G-3 Multipliers'!$P$3:$Q$6,2,FALSE))</f>
        <v/>
      </c>
      <c r="W93" s="529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5"/>
      <c r="D94" s="195"/>
      <c r="E94" s="172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20" t="str">
        <f>IF(J94="","",IF(VLOOKUP(J94,'G-3 Multipliers'!$L$3:$N$6,2,FALSE)=0,"Spatial Data Missing ⚠",VLOOKUP(J94,'G-3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498" t="str">
        <f>IF(OR(D94="",H94=""),"",(INDEX('G-6 Hedgerow Data'!$E$3:$I$15,MATCH(D94,'G-6 Hedgerow Data'!$B$3:$B$15,0),MATCH(H94,'G-6 Hedgerow Data'!$E$2:$I$2,0))))</f>
        <v/>
      </c>
      <c r="N94" s="195"/>
      <c r="O94" s="195"/>
      <c r="P94" s="507" t="str">
        <f t="shared" si="7"/>
        <v/>
      </c>
      <c r="Q94" s="521" t="str">
        <f t="shared" si="8"/>
        <v/>
      </c>
      <c r="R94" s="522" t="str">
        <f t="shared" si="6"/>
        <v/>
      </c>
      <c r="S94" s="537" t="str">
        <f>IF(D94="","",VLOOKUP(D94,'G-6 Hedgerow Data'!$B$3:$AG$15,31,FALSE))</f>
        <v/>
      </c>
      <c r="T94" s="507" t="str">
        <f t="shared" si="9"/>
        <v/>
      </c>
      <c r="U94" s="507" t="str">
        <f t="shared" si="10"/>
        <v/>
      </c>
      <c r="V94" s="524" t="str">
        <f>IF(D94="","",VLOOKUP(S94,'G-3 Multipliers'!$P$3:$Q$6,2,FALSE))</f>
        <v/>
      </c>
      <c r="W94" s="529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5"/>
      <c r="D95" s="195"/>
      <c r="E95" s="172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20" t="str">
        <f>IF(J95="","",IF(VLOOKUP(J95,'G-3 Multipliers'!$L$3:$N$6,2,FALSE)=0,"Spatial Data Missing ⚠",VLOOKUP(J95,'G-3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498" t="str">
        <f>IF(OR(D95="",H95=""),"",(INDEX('G-6 Hedgerow Data'!$E$3:$I$15,MATCH(D95,'G-6 Hedgerow Data'!$B$3:$B$15,0),MATCH(H95,'G-6 Hedgerow Data'!$E$2:$I$2,0))))</f>
        <v/>
      </c>
      <c r="N95" s="195"/>
      <c r="O95" s="195"/>
      <c r="P95" s="507" t="str">
        <f t="shared" si="7"/>
        <v/>
      </c>
      <c r="Q95" s="521" t="str">
        <f t="shared" si="8"/>
        <v/>
      </c>
      <c r="R95" s="522" t="str">
        <f t="shared" si="6"/>
        <v/>
      </c>
      <c r="S95" s="537" t="str">
        <f>IF(D95="","",VLOOKUP(D95,'G-6 Hedgerow Data'!$B$3:$AG$15,31,FALSE))</f>
        <v/>
      </c>
      <c r="T95" s="507" t="str">
        <f t="shared" si="9"/>
        <v/>
      </c>
      <c r="U95" s="507" t="str">
        <f t="shared" si="10"/>
        <v/>
      </c>
      <c r="V95" s="524" t="str">
        <f>IF(D95="","",VLOOKUP(S95,'G-3 Multipliers'!$P$3:$Q$6,2,FALSE))</f>
        <v/>
      </c>
      <c r="W95" s="529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5"/>
      <c r="D96" s="195"/>
      <c r="E96" s="172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20" t="str">
        <f>IF(J96="","",IF(VLOOKUP(J96,'G-3 Multipliers'!$L$3:$N$6,2,FALSE)=0,"Spatial Data Missing ⚠",VLOOKUP(J96,'G-3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498" t="str">
        <f>IF(OR(D96="",H96=""),"",(INDEX('G-6 Hedgerow Data'!$E$3:$I$15,MATCH(D96,'G-6 Hedgerow Data'!$B$3:$B$15,0),MATCH(H96,'G-6 Hedgerow Data'!$E$2:$I$2,0))))</f>
        <v/>
      </c>
      <c r="N96" s="195"/>
      <c r="O96" s="195"/>
      <c r="P96" s="507" t="str">
        <f t="shared" si="7"/>
        <v/>
      </c>
      <c r="Q96" s="521" t="str">
        <f t="shared" si="8"/>
        <v/>
      </c>
      <c r="R96" s="522" t="str">
        <f t="shared" si="6"/>
        <v/>
      </c>
      <c r="S96" s="537" t="str">
        <f>IF(D96="","",VLOOKUP(D96,'G-6 Hedgerow Data'!$B$3:$AG$15,31,FALSE))</f>
        <v/>
      </c>
      <c r="T96" s="507" t="str">
        <f t="shared" si="9"/>
        <v/>
      </c>
      <c r="U96" s="507" t="str">
        <f t="shared" si="10"/>
        <v/>
      </c>
      <c r="V96" s="524" t="str">
        <f>IF(D96="","",VLOOKUP(S96,'G-3 Multipliers'!$P$3:$Q$6,2,FALSE))</f>
        <v/>
      </c>
      <c r="W96" s="529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5"/>
      <c r="D97" s="195"/>
      <c r="E97" s="172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20" t="str">
        <f>IF(J97="","",IF(VLOOKUP(J97,'G-3 Multipliers'!$L$3:$N$6,2,FALSE)=0,"Spatial Data Missing ⚠",VLOOKUP(J97,'G-3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498" t="str">
        <f>IF(OR(D97="",H97=""),"",(INDEX('G-6 Hedgerow Data'!$E$3:$I$15,MATCH(D97,'G-6 Hedgerow Data'!$B$3:$B$15,0),MATCH(H97,'G-6 Hedgerow Data'!$E$2:$I$2,0))))</f>
        <v/>
      </c>
      <c r="N97" s="195"/>
      <c r="O97" s="195"/>
      <c r="P97" s="507" t="str">
        <f t="shared" si="7"/>
        <v/>
      </c>
      <c r="Q97" s="521" t="str">
        <f t="shared" si="8"/>
        <v/>
      </c>
      <c r="R97" s="522" t="str">
        <f t="shared" si="6"/>
        <v/>
      </c>
      <c r="S97" s="537" t="str">
        <f>IF(D97="","",VLOOKUP(D97,'G-6 Hedgerow Data'!$B$3:$AG$15,31,FALSE))</f>
        <v/>
      </c>
      <c r="T97" s="507" t="str">
        <f t="shared" si="9"/>
        <v/>
      </c>
      <c r="U97" s="507" t="str">
        <f t="shared" si="10"/>
        <v/>
      </c>
      <c r="V97" s="524" t="str">
        <f>IF(D97="","",VLOOKUP(S97,'G-3 Multipliers'!$P$3:$Q$6,2,FALSE))</f>
        <v/>
      </c>
      <c r="W97" s="529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5"/>
      <c r="D98" s="195"/>
      <c r="E98" s="172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20" t="str">
        <f>IF(J98="","",IF(VLOOKUP(J98,'G-3 Multipliers'!$L$3:$N$6,2,FALSE)=0,"Spatial Data Missing ⚠",VLOOKUP(J98,'G-3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498" t="str">
        <f>IF(OR(D98="",H98=""),"",(INDEX('G-6 Hedgerow Data'!$E$3:$I$15,MATCH(D98,'G-6 Hedgerow Data'!$B$3:$B$15,0),MATCH(H98,'G-6 Hedgerow Data'!$E$2:$I$2,0))))</f>
        <v/>
      </c>
      <c r="N98" s="195"/>
      <c r="O98" s="195"/>
      <c r="P98" s="507" t="str">
        <f t="shared" si="7"/>
        <v/>
      </c>
      <c r="Q98" s="521" t="str">
        <f t="shared" si="8"/>
        <v/>
      </c>
      <c r="R98" s="522" t="str">
        <f t="shared" si="6"/>
        <v/>
      </c>
      <c r="S98" s="537" t="str">
        <f>IF(D98="","",VLOOKUP(D98,'G-6 Hedgerow Data'!$B$3:$AG$15,31,FALSE))</f>
        <v/>
      </c>
      <c r="T98" s="507" t="str">
        <f t="shared" si="9"/>
        <v/>
      </c>
      <c r="U98" s="507" t="str">
        <f t="shared" si="10"/>
        <v/>
      </c>
      <c r="V98" s="524" t="str">
        <f>IF(D98="","",VLOOKUP(S98,'G-3 Multipliers'!$P$3:$Q$6,2,FALSE))</f>
        <v/>
      </c>
      <c r="W98" s="529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5"/>
      <c r="D99" s="195"/>
      <c r="E99" s="172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20" t="str">
        <f>IF(J99="","",IF(VLOOKUP(J99,'G-3 Multipliers'!$L$3:$N$6,2,FALSE)=0,"Spatial Data Missing ⚠",VLOOKUP(J99,'G-3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498" t="str">
        <f>IF(OR(D99="",H99=""),"",(INDEX('G-6 Hedgerow Data'!$E$3:$I$15,MATCH(D99,'G-6 Hedgerow Data'!$B$3:$B$15,0),MATCH(H99,'G-6 Hedgerow Data'!$E$2:$I$2,0))))</f>
        <v/>
      </c>
      <c r="N99" s="195"/>
      <c r="O99" s="195"/>
      <c r="P99" s="507" t="str">
        <f t="shared" si="7"/>
        <v/>
      </c>
      <c r="Q99" s="521" t="str">
        <f t="shared" si="8"/>
        <v/>
      </c>
      <c r="R99" s="522" t="str">
        <f t="shared" si="6"/>
        <v/>
      </c>
      <c r="S99" s="537" t="str">
        <f>IF(D99="","",VLOOKUP(D99,'G-6 Hedgerow Data'!$B$3:$AG$15,31,FALSE))</f>
        <v/>
      </c>
      <c r="T99" s="507" t="str">
        <f t="shared" si="9"/>
        <v/>
      </c>
      <c r="U99" s="507" t="str">
        <f t="shared" si="10"/>
        <v/>
      </c>
      <c r="V99" s="524" t="str">
        <f>IF(D99="","",VLOOKUP(S99,'G-3 Multipliers'!$P$3:$Q$6,2,FALSE))</f>
        <v/>
      </c>
      <c r="W99" s="529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5"/>
      <c r="D100" s="195"/>
      <c r="E100" s="172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20" t="str">
        <f>IF(J100="","",IF(VLOOKUP(J100,'G-3 Multipliers'!$L$3:$N$6,2,FALSE)=0,"Spatial Data Missing ⚠",VLOOKUP(J100,'G-3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498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7" t="str">
        <f t="shared" si="7"/>
        <v/>
      </c>
      <c r="Q100" s="521" t="str">
        <f t="shared" si="8"/>
        <v/>
      </c>
      <c r="R100" s="522" t="str">
        <f t="shared" si="6"/>
        <v/>
      </c>
      <c r="S100" s="537" t="str">
        <f>IF(D100="","",VLOOKUP(D100,'G-6 Hedgerow Data'!$B$3:$AG$15,31,FALSE))</f>
        <v/>
      </c>
      <c r="T100" s="507" t="str">
        <f t="shared" si="9"/>
        <v/>
      </c>
      <c r="U100" s="507" t="str">
        <f t="shared" si="10"/>
        <v/>
      </c>
      <c r="V100" s="524" t="str">
        <f>IF(D100="","",VLOOKUP(S100,'G-3 Multipliers'!$P$3:$Q$6,2,FALSE))</f>
        <v/>
      </c>
      <c r="W100" s="529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5"/>
      <c r="D101" s="195"/>
      <c r="E101" s="172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20" t="str">
        <f>IF(J101="","",IF(VLOOKUP(J101,'G-3 Multipliers'!$L$3:$N$6,2,FALSE)=0,"Spatial Data Missing ⚠",VLOOKUP(J101,'G-3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498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7" t="str">
        <f t="shared" si="7"/>
        <v/>
      </c>
      <c r="Q101" s="521" t="str">
        <f t="shared" si="8"/>
        <v/>
      </c>
      <c r="R101" s="522" t="str">
        <f t="shared" si="6"/>
        <v/>
      </c>
      <c r="S101" s="537" t="str">
        <f>IF(D101="","",VLOOKUP(D101,'G-6 Hedgerow Data'!$B$3:$AG$15,31,FALSE))</f>
        <v/>
      </c>
      <c r="T101" s="507" t="str">
        <f t="shared" si="9"/>
        <v/>
      </c>
      <c r="U101" s="507" t="str">
        <f t="shared" si="10"/>
        <v/>
      </c>
      <c r="V101" s="524" t="str">
        <f>IF(D101="","",VLOOKUP(S101,'G-3 Multipliers'!$P$3:$Q$6,2,FALSE))</f>
        <v/>
      </c>
      <c r="W101" s="529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5"/>
      <c r="D102" s="195"/>
      <c r="E102" s="172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20" t="str">
        <f>IF(J102="","",IF(VLOOKUP(J102,'G-3 Multipliers'!$L$3:$N$6,2,FALSE)=0,"Spatial Data Missing ⚠",VLOOKUP(J102,'G-3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498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7" t="str">
        <f t="shared" si="7"/>
        <v/>
      </c>
      <c r="Q102" s="521" t="str">
        <f t="shared" si="8"/>
        <v/>
      </c>
      <c r="R102" s="522" t="str">
        <f t="shared" si="6"/>
        <v/>
      </c>
      <c r="S102" s="537" t="str">
        <f>IF(D102="","",VLOOKUP(D102,'G-6 Hedgerow Data'!$B$3:$AG$15,31,FALSE))</f>
        <v/>
      </c>
      <c r="T102" s="507" t="str">
        <f t="shared" si="9"/>
        <v/>
      </c>
      <c r="U102" s="507" t="str">
        <f t="shared" si="10"/>
        <v/>
      </c>
      <c r="V102" s="524" t="str">
        <f>IF(D102="","",VLOOKUP(S102,'G-3 Multipliers'!$P$3:$Q$6,2,FALSE))</f>
        <v/>
      </c>
      <c r="W102" s="529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5"/>
      <c r="D103" s="195"/>
      <c r="E103" s="172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20" t="str">
        <f>IF(J103="","",IF(VLOOKUP(J103,'G-3 Multipliers'!$L$3:$N$6,2,FALSE)=0,"Spatial Data Missing ⚠",VLOOKUP(J103,'G-3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498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7" t="str">
        <f t="shared" si="7"/>
        <v/>
      </c>
      <c r="Q103" s="521" t="str">
        <f t="shared" si="8"/>
        <v/>
      </c>
      <c r="R103" s="522" t="str">
        <f t="shared" si="6"/>
        <v/>
      </c>
      <c r="S103" s="537" t="str">
        <f>IF(D103="","",VLOOKUP(D103,'G-6 Hedgerow Data'!$B$3:$AG$15,31,FALSE))</f>
        <v/>
      </c>
      <c r="T103" s="507" t="str">
        <f t="shared" si="9"/>
        <v/>
      </c>
      <c r="U103" s="507" t="str">
        <f t="shared" si="10"/>
        <v/>
      </c>
      <c r="V103" s="524" t="str">
        <f>IF(D103="","",VLOOKUP(S103,'G-3 Multipliers'!$P$3:$Q$6,2,FALSE))</f>
        <v/>
      </c>
      <c r="W103" s="529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5"/>
      <c r="D104" s="195"/>
      <c r="E104" s="172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20" t="str">
        <f>IF(J104="","",IF(VLOOKUP(J104,'G-3 Multipliers'!$L$3:$N$6,2,FALSE)=0,"Spatial Data Missing ⚠",VLOOKUP(J104,'G-3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498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7" t="str">
        <f t="shared" si="7"/>
        <v/>
      </c>
      <c r="Q104" s="521" t="str">
        <f t="shared" si="8"/>
        <v/>
      </c>
      <c r="R104" s="522" t="str">
        <f t="shared" si="6"/>
        <v/>
      </c>
      <c r="S104" s="537" t="str">
        <f>IF(D104="","",VLOOKUP(D104,'G-6 Hedgerow Data'!$B$3:$AG$15,31,FALSE))</f>
        <v/>
      </c>
      <c r="T104" s="507" t="str">
        <f t="shared" si="9"/>
        <v/>
      </c>
      <c r="U104" s="507" t="str">
        <f t="shared" si="10"/>
        <v/>
      </c>
      <c r="V104" s="524" t="str">
        <f>IF(D104="","",VLOOKUP(S104,'G-3 Multipliers'!$P$3:$Q$6,2,FALSE))</f>
        <v/>
      </c>
      <c r="W104" s="529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5"/>
      <c r="D105" s="195"/>
      <c r="E105" s="172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20" t="str">
        <f>IF(J105="","",IF(VLOOKUP(J105,'G-3 Multipliers'!$L$3:$N$6,2,FALSE)=0,"Spatial Data Missing ⚠",VLOOKUP(J105,'G-3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498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7" t="str">
        <f t="shared" si="7"/>
        <v/>
      </c>
      <c r="Q105" s="521" t="str">
        <f t="shared" si="8"/>
        <v/>
      </c>
      <c r="R105" s="522" t="str">
        <f t="shared" si="6"/>
        <v/>
      </c>
      <c r="S105" s="537" t="str">
        <f>IF(D105="","",VLOOKUP(D105,'G-6 Hedgerow Data'!$B$3:$AG$15,31,FALSE))</f>
        <v/>
      </c>
      <c r="T105" s="507" t="str">
        <f t="shared" si="9"/>
        <v/>
      </c>
      <c r="U105" s="507" t="str">
        <f t="shared" si="10"/>
        <v/>
      </c>
      <c r="V105" s="524" t="str">
        <f>IF(D105="","",VLOOKUP(S105,'G-3 Multipliers'!$P$3:$Q$6,2,FALSE))</f>
        <v/>
      </c>
      <c r="W105" s="529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5"/>
      <c r="D106" s="195"/>
      <c r="E106" s="172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20" t="str">
        <f>IF(J106="","",IF(VLOOKUP(J106,'G-3 Multipliers'!$L$3:$N$6,2,FALSE)=0,"Spatial Data Missing ⚠",VLOOKUP(J106,'G-3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498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7" t="str">
        <f t="shared" si="7"/>
        <v/>
      </c>
      <c r="Q106" s="521" t="str">
        <f t="shared" si="8"/>
        <v/>
      </c>
      <c r="R106" s="522" t="str">
        <f t="shared" si="6"/>
        <v/>
      </c>
      <c r="S106" s="537" t="str">
        <f>IF(D106="","",VLOOKUP(D106,'G-6 Hedgerow Data'!$B$3:$AG$15,31,FALSE))</f>
        <v/>
      </c>
      <c r="T106" s="507" t="str">
        <f t="shared" si="9"/>
        <v/>
      </c>
      <c r="U106" s="507" t="str">
        <f t="shared" si="10"/>
        <v/>
      </c>
      <c r="V106" s="524" t="str">
        <f>IF(D106="","",VLOOKUP(S106,'G-3 Multipliers'!$P$3:$Q$6,2,FALSE))</f>
        <v/>
      </c>
      <c r="W106" s="529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5"/>
      <c r="D107" s="195"/>
      <c r="E107" s="172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20" t="str">
        <f>IF(J107="","",IF(VLOOKUP(J107,'G-3 Multipliers'!$L$3:$N$6,2,FALSE)=0,"Spatial Data Missing ⚠",VLOOKUP(J107,'G-3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498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7" t="str">
        <f t="shared" si="7"/>
        <v/>
      </c>
      <c r="Q107" s="521" t="str">
        <f t="shared" si="8"/>
        <v/>
      </c>
      <c r="R107" s="522" t="str">
        <f t="shared" si="6"/>
        <v/>
      </c>
      <c r="S107" s="537" t="str">
        <f>IF(D107="","",VLOOKUP(D107,'G-6 Hedgerow Data'!$B$3:$AG$15,31,FALSE))</f>
        <v/>
      </c>
      <c r="T107" s="507" t="str">
        <f t="shared" si="9"/>
        <v/>
      </c>
      <c r="U107" s="507" t="str">
        <f t="shared" si="10"/>
        <v/>
      </c>
      <c r="V107" s="524" t="str">
        <f>IF(D107="","",VLOOKUP(S107,'G-3 Multipliers'!$P$3:$Q$6,2,FALSE))</f>
        <v/>
      </c>
      <c r="W107" s="529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5"/>
      <c r="D108" s="195"/>
      <c r="E108" s="172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20" t="str">
        <f>IF(J108="","",IF(VLOOKUP(J108,'G-3 Multipliers'!$L$3:$N$6,2,FALSE)=0,"Spatial Data Missing ⚠",VLOOKUP(J108,'G-3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498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7" t="str">
        <f t="shared" si="7"/>
        <v/>
      </c>
      <c r="Q108" s="521" t="str">
        <f t="shared" si="8"/>
        <v/>
      </c>
      <c r="R108" s="522" t="str">
        <f t="shared" si="6"/>
        <v/>
      </c>
      <c r="S108" s="537" t="str">
        <f>IF(D108="","",VLOOKUP(D108,'G-6 Hedgerow Data'!$B$3:$AG$15,31,FALSE))</f>
        <v/>
      </c>
      <c r="T108" s="507" t="str">
        <f t="shared" si="9"/>
        <v/>
      </c>
      <c r="U108" s="507" t="str">
        <f t="shared" si="10"/>
        <v/>
      </c>
      <c r="V108" s="524" t="str">
        <f>IF(D108="","",VLOOKUP(S108,'G-3 Multipliers'!$P$3:$Q$6,2,FALSE))</f>
        <v/>
      </c>
      <c r="W108" s="529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5"/>
      <c r="D109" s="195"/>
      <c r="E109" s="172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20" t="str">
        <f>IF(J109="","",IF(VLOOKUP(J109,'G-3 Multipliers'!$L$3:$N$6,2,FALSE)=0,"Spatial Data Missing ⚠",VLOOKUP(J109,'G-3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498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7" t="str">
        <f t="shared" si="7"/>
        <v/>
      </c>
      <c r="Q109" s="521" t="str">
        <f t="shared" si="8"/>
        <v/>
      </c>
      <c r="R109" s="522" t="str">
        <f t="shared" si="6"/>
        <v/>
      </c>
      <c r="S109" s="537" t="str">
        <f>IF(D109="","",VLOOKUP(D109,'G-6 Hedgerow Data'!$B$3:$AG$15,31,FALSE))</f>
        <v/>
      </c>
      <c r="T109" s="507" t="str">
        <f t="shared" si="9"/>
        <v/>
      </c>
      <c r="U109" s="507" t="str">
        <f t="shared" si="10"/>
        <v/>
      </c>
      <c r="V109" s="524" t="str">
        <f>IF(D109="","",VLOOKUP(S109,'G-3 Multipliers'!$P$3:$Q$6,2,FALSE))</f>
        <v/>
      </c>
      <c r="W109" s="529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5"/>
      <c r="D110" s="195"/>
      <c r="E110" s="172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20" t="str">
        <f>IF(J110="","",IF(VLOOKUP(J110,'G-3 Multipliers'!$L$3:$N$6,2,FALSE)=0,"Spatial Data Missing ⚠",VLOOKUP(J110,'G-3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498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7" t="str">
        <f t="shared" si="7"/>
        <v/>
      </c>
      <c r="Q110" s="521" t="str">
        <f t="shared" si="8"/>
        <v/>
      </c>
      <c r="R110" s="522" t="str">
        <f t="shared" si="6"/>
        <v/>
      </c>
      <c r="S110" s="537" t="str">
        <f>IF(D110="","",VLOOKUP(D110,'G-6 Hedgerow Data'!$B$3:$AG$15,31,FALSE))</f>
        <v/>
      </c>
      <c r="T110" s="507" t="str">
        <f t="shared" si="9"/>
        <v/>
      </c>
      <c r="U110" s="507" t="str">
        <f t="shared" si="10"/>
        <v/>
      </c>
      <c r="V110" s="524" t="str">
        <f>IF(D110="","",VLOOKUP(S110,'G-3 Multipliers'!$P$3:$Q$6,2,FALSE))</f>
        <v/>
      </c>
      <c r="W110" s="529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5"/>
      <c r="D111" s="195"/>
      <c r="E111" s="172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20" t="str">
        <f>IF(J111="","",IF(VLOOKUP(J111,'G-3 Multipliers'!$L$3:$N$6,2,FALSE)=0,"Spatial Data Missing ⚠",VLOOKUP(J111,'G-3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498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7" t="str">
        <f t="shared" si="7"/>
        <v/>
      </c>
      <c r="Q111" s="521" t="str">
        <f t="shared" si="8"/>
        <v/>
      </c>
      <c r="R111" s="522" t="str">
        <f t="shared" si="6"/>
        <v/>
      </c>
      <c r="S111" s="537" t="str">
        <f>IF(D111="","",VLOOKUP(D111,'G-6 Hedgerow Data'!$B$3:$AG$15,31,FALSE))</f>
        <v/>
      </c>
      <c r="T111" s="507" t="str">
        <f t="shared" si="9"/>
        <v/>
      </c>
      <c r="U111" s="507" t="str">
        <f t="shared" si="10"/>
        <v/>
      </c>
      <c r="V111" s="524" t="str">
        <f>IF(D111="","",VLOOKUP(S111,'G-3 Multipliers'!$P$3:$Q$6,2,FALSE))</f>
        <v/>
      </c>
      <c r="W111" s="529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5"/>
      <c r="D112" s="195"/>
      <c r="E112" s="172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20" t="str">
        <f>IF(J112="","",IF(VLOOKUP(J112,'G-3 Multipliers'!$L$3:$N$6,2,FALSE)=0,"Spatial Data Missing ⚠",VLOOKUP(J112,'G-3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498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7" t="str">
        <f t="shared" si="7"/>
        <v/>
      </c>
      <c r="Q112" s="521" t="str">
        <f t="shared" si="8"/>
        <v/>
      </c>
      <c r="R112" s="522" t="str">
        <f t="shared" si="6"/>
        <v/>
      </c>
      <c r="S112" s="537" t="str">
        <f>IF(D112="","",VLOOKUP(D112,'G-6 Hedgerow Data'!$B$3:$AG$15,31,FALSE))</f>
        <v/>
      </c>
      <c r="T112" s="507" t="str">
        <f t="shared" si="9"/>
        <v/>
      </c>
      <c r="U112" s="507" t="str">
        <f t="shared" si="10"/>
        <v/>
      </c>
      <c r="V112" s="524" t="str">
        <f>IF(D112="","",VLOOKUP(S112,'G-3 Multipliers'!$P$3:$Q$6,2,FALSE))</f>
        <v/>
      </c>
      <c r="W112" s="529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5"/>
      <c r="D113" s="195"/>
      <c r="E113" s="172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20" t="str">
        <f>IF(J113="","",IF(VLOOKUP(J113,'G-3 Multipliers'!$L$3:$N$6,2,FALSE)=0,"Spatial Data Missing ⚠",VLOOKUP(J113,'G-3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498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7" t="str">
        <f t="shared" si="7"/>
        <v/>
      </c>
      <c r="Q113" s="521" t="str">
        <f t="shared" si="8"/>
        <v/>
      </c>
      <c r="R113" s="522" t="str">
        <f t="shared" si="6"/>
        <v/>
      </c>
      <c r="S113" s="537" t="str">
        <f>IF(D113="","",VLOOKUP(D113,'G-6 Hedgerow Data'!$B$3:$AG$15,31,FALSE))</f>
        <v/>
      </c>
      <c r="T113" s="507" t="str">
        <f t="shared" si="9"/>
        <v/>
      </c>
      <c r="U113" s="507" t="str">
        <f t="shared" si="10"/>
        <v/>
      </c>
      <c r="V113" s="524" t="str">
        <f>IF(D113="","",VLOOKUP(S113,'G-3 Multipliers'!$P$3:$Q$6,2,FALSE))</f>
        <v/>
      </c>
      <c r="W113" s="529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5"/>
      <c r="D114" s="195"/>
      <c r="E114" s="172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20" t="str">
        <f>IF(J114="","",IF(VLOOKUP(J114,'G-3 Multipliers'!$L$3:$N$6,2,FALSE)=0,"Spatial Data Missing ⚠",VLOOKUP(J114,'G-3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498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7" t="str">
        <f t="shared" si="7"/>
        <v/>
      </c>
      <c r="Q114" s="521" t="str">
        <f t="shared" si="8"/>
        <v/>
      </c>
      <c r="R114" s="522" t="str">
        <f t="shared" si="6"/>
        <v/>
      </c>
      <c r="S114" s="537" t="str">
        <f>IF(D114="","",VLOOKUP(D114,'G-6 Hedgerow Data'!$B$3:$AG$15,31,FALSE))</f>
        <v/>
      </c>
      <c r="T114" s="507" t="str">
        <f t="shared" si="9"/>
        <v/>
      </c>
      <c r="U114" s="507" t="str">
        <f t="shared" si="10"/>
        <v/>
      </c>
      <c r="V114" s="524" t="str">
        <f>IF(D114="","",VLOOKUP(S114,'G-3 Multipliers'!$P$3:$Q$6,2,FALSE))</f>
        <v/>
      </c>
      <c r="W114" s="529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5"/>
      <c r="D115" s="195"/>
      <c r="E115" s="172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20" t="str">
        <f>IF(J115="","",IF(VLOOKUP(J115,'G-3 Multipliers'!$L$3:$N$6,2,FALSE)=0,"Spatial Data Missing ⚠",VLOOKUP(J115,'G-3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498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7" t="str">
        <f t="shared" si="7"/>
        <v/>
      </c>
      <c r="Q115" s="521" t="str">
        <f t="shared" si="8"/>
        <v/>
      </c>
      <c r="R115" s="522" t="str">
        <f t="shared" si="6"/>
        <v/>
      </c>
      <c r="S115" s="537" t="str">
        <f>IF(D115="","",VLOOKUP(D115,'G-6 Hedgerow Data'!$B$3:$AG$15,31,FALSE))</f>
        <v/>
      </c>
      <c r="T115" s="507" t="str">
        <f t="shared" si="9"/>
        <v/>
      </c>
      <c r="U115" s="507" t="str">
        <f t="shared" si="10"/>
        <v/>
      </c>
      <c r="V115" s="524" t="str">
        <f>IF(D115="","",VLOOKUP(S115,'G-3 Multipliers'!$P$3:$Q$6,2,FALSE))</f>
        <v/>
      </c>
      <c r="W115" s="529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5"/>
      <c r="D116" s="195"/>
      <c r="E116" s="172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20" t="str">
        <f>IF(J116="","",IF(VLOOKUP(J116,'G-3 Multipliers'!$L$3:$N$6,2,FALSE)=0,"Spatial Data Missing ⚠",VLOOKUP(J116,'G-3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498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7" t="str">
        <f t="shared" si="7"/>
        <v/>
      </c>
      <c r="Q116" s="521" t="str">
        <f t="shared" si="8"/>
        <v/>
      </c>
      <c r="R116" s="522" t="str">
        <f t="shared" si="6"/>
        <v/>
      </c>
      <c r="S116" s="537" t="str">
        <f>IF(D116="","",VLOOKUP(D116,'G-6 Hedgerow Data'!$B$3:$AG$15,31,FALSE))</f>
        <v/>
      </c>
      <c r="T116" s="507" t="str">
        <f t="shared" si="9"/>
        <v/>
      </c>
      <c r="U116" s="507" t="str">
        <f t="shared" si="10"/>
        <v/>
      </c>
      <c r="V116" s="524" t="str">
        <f>IF(D116="","",VLOOKUP(S116,'G-3 Multipliers'!$P$3:$Q$6,2,FALSE))</f>
        <v/>
      </c>
      <c r="W116" s="529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5"/>
      <c r="D117" s="195"/>
      <c r="E117" s="172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20" t="str">
        <f>IF(J117="","",IF(VLOOKUP(J117,'G-3 Multipliers'!$L$3:$N$6,2,FALSE)=0,"Spatial Data Missing ⚠",VLOOKUP(J117,'G-3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498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7" t="str">
        <f t="shared" si="7"/>
        <v/>
      </c>
      <c r="Q117" s="521" t="str">
        <f t="shared" si="8"/>
        <v/>
      </c>
      <c r="R117" s="522" t="str">
        <f t="shared" si="6"/>
        <v/>
      </c>
      <c r="S117" s="537" t="str">
        <f>IF(D117="","",VLOOKUP(D117,'G-6 Hedgerow Data'!$B$3:$AG$15,31,FALSE))</f>
        <v/>
      </c>
      <c r="T117" s="507" t="str">
        <f t="shared" si="9"/>
        <v/>
      </c>
      <c r="U117" s="507" t="str">
        <f t="shared" si="10"/>
        <v/>
      </c>
      <c r="V117" s="524" t="str">
        <f>IF(D117="","",VLOOKUP(S117,'G-3 Multipliers'!$P$3:$Q$6,2,FALSE))</f>
        <v/>
      </c>
      <c r="W117" s="529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5"/>
      <c r="D118" s="195"/>
      <c r="E118" s="172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20" t="str">
        <f>IF(J118="","",IF(VLOOKUP(J118,'G-3 Multipliers'!$L$3:$N$6,2,FALSE)=0,"Spatial Data Missing ⚠",VLOOKUP(J118,'G-3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498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7" t="str">
        <f t="shared" si="7"/>
        <v/>
      </c>
      <c r="Q118" s="521" t="str">
        <f t="shared" si="8"/>
        <v/>
      </c>
      <c r="R118" s="522" t="str">
        <f t="shared" si="6"/>
        <v/>
      </c>
      <c r="S118" s="537" t="str">
        <f>IF(D118="","",VLOOKUP(D118,'G-6 Hedgerow Data'!$B$3:$AG$15,31,FALSE))</f>
        <v/>
      </c>
      <c r="T118" s="507" t="str">
        <f t="shared" si="9"/>
        <v/>
      </c>
      <c r="U118" s="507" t="str">
        <f t="shared" si="10"/>
        <v/>
      </c>
      <c r="V118" s="524" t="str">
        <f>IF(D118="","",VLOOKUP(S118,'G-3 Multipliers'!$P$3:$Q$6,2,FALSE))</f>
        <v/>
      </c>
      <c r="W118" s="529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5"/>
      <c r="D119" s="195"/>
      <c r="E119" s="172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20" t="str">
        <f>IF(J119="","",IF(VLOOKUP(J119,'G-3 Multipliers'!$L$3:$N$6,2,FALSE)=0,"Spatial Data Missing ⚠",VLOOKUP(J119,'G-3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498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7" t="str">
        <f t="shared" si="7"/>
        <v/>
      </c>
      <c r="Q119" s="521" t="str">
        <f t="shared" si="8"/>
        <v/>
      </c>
      <c r="R119" s="522" t="str">
        <f t="shared" si="6"/>
        <v/>
      </c>
      <c r="S119" s="537" t="str">
        <f>IF(D119="","",VLOOKUP(D119,'G-6 Hedgerow Data'!$B$3:$AG$15,31,FALSE))</f>
        <v/>
      </c>
      <c r="T119" s="507" t="str">
        <f t="shared" si="9"/>
        <v/>
      </c>
      <c r="U119" s="507" t="str">
        <f t="shared" si="10"/>
        <v/>
      </c>
      <c r="V119" s="524" t="str">
        <f>IF(D119="","",VLOOKUP(S119,'G-3 Multipliers'!$P$3:$Q$6,2,FALSE))</f>
        <v/>
      </c>
      <c r="W119" s="529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5"/>
      <c r="D120" s="195"/>
      <c r="E120" s="172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20" t="str">
        <f>IF(J120="","",IF(VLOOKUP(J120,'G-3 Multipliers'!$L$3:$N$6,2,FALSE)=0,"Spatial Data Missing ⚠",VLOOKUP(J120,'G-3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498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7" t="str">
        <f t="shared" si="7"/>
        <v/>
      </c>
      <c r="Q120" s="521" t="str">
        <f t="shared" si="8"/>
        <v/>
      </c>
      <c r="R120" s="522" t="str">
        <f t="shared" si="6"/>
        <v/>
      </c>
      <c r="S120" s="537" t="str">
        <f>IF(D120="","",VLOOKUP(D120,'G-6 Hedgerow Data'!$B$3:$AG$15,31,FALSE))</f>
        <v/>
      </c>
      <c r="T120" s="507" t="str">
        <f t="shared" si="9"/>
        <v/>
      </c>
      <c r="U120" s="507" t="str">
        <f t="shared" si="10"/>
        <v/>
      </c>
      <c r="V120" s="524" t="str">
        <f>IF(D120="","",VLOOKUP(S120,'G-3 Multipliers'!$P$3:$Q$6,2,FALSE))</f>
        <v/>
      </c>
      <c r="W120" s="529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5"/>
      <c r="D121" s="195"/>
      <c r="E121" s="172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20" t="str">
        <f>IF(J121="","",IF(VLOOKUP(J121,'G-3 Multipliers'!$L$3:$N$6,2,FALSE)=0,"Spatial Data Missing ⚠",VLOOKUP(J121,'G-3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498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7" t="str">
        <f t="shared" si="7"/>
        <v/>
      </c>
      <c r="Q121" s="521" t="str">
        <f t="shared" si="8"/>
        <v/>
      </c>
      <c r="R121" s="522" t="str">
        <f t="shared" si="6"/>
        <v/>
      </c>
      <c r="S121" s="537" t="str">
        <f>IF(D121="","",VLOOKUP(D121,'G-6 Hedgerow Data'!$B$3:$AG$15,31,FALSE))</f>
        <v/>
      </c>
      <c r="T121" s="507" t="str">
        <f t="shared" si="9"/>
        <v/>
      </c>
      <c r="U121" s="507" t="str">
        <f t="shared" si="10"/>
        <v/>
      </c>
      <c r="V121" s="524" t="str">
        <f>IF(D121="","",VLOOKUP(S121,'G-3 Multipliers'!$P$3:$Q$6,2,FALSE))</f>
        <v/>
      </c>
      <c r="W121" s="529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5"/>
      <c r="D122" s="195"/>
      <c r="E122" s="172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20" t="str">
        <f>IF(J122="","",IF(VLOOKUP(J122,'G-3 Multipliers'!$L$3:$N$6,2,FALSE)=0,"Spatial Data Missing ⚠",VLOOKUP(J122,'G-3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498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7" t="str">
        <f t="shared" si="7"/>
        <v/>
      </c>
      <c r="Q122" s="521" t="str">
        <f t="shared" si="8"/>
        <v/>
      </c>
      <c r="R122" s="522" t="str">
        <f t="shared" si="6"/>
        <v/>
      </c>
      <c r="S122" s="537" t="str">
        <f>IF(D122="","",VLOOKUP(D122,'G-6 Hedgerow Data'!$B$3:$AG$15,31,FALSE))</f>
        <v/>
      </c>
      <c r="T122" s="507" t="str">
        <f t="shared" si="9"/>
        <v/>
      </c>
      <c r="U122" s="507" t="str">
        <f t="shared" si="10"/>
        <v/>
      </c>
      <c r="V122" s="524" t="str">
        <f>IF(D122="","",VLOOKUP(S122,'G-3 Multipliers'!$P$3:$Q$6,2,FALSE))</f>
        <v/>
      </c>
      <c r="W122" s="529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5"/>
      <c r="D123" s="195"/>
      <c r="E123" s="172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20" t="str">
        <f>IF(J123="","",IF(VLOOKUP(J123,'G-3 Multipliers'!$L$3:$N$6,2,FALSE)=0,"Spatial Data Missing ⚠",VLOOKUP(J123,'G-3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498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7" t="str">
        <f t="shared" si="7"/>
        <v/>
      </c>
      <c r="Q123" s="521" t="str">
        <f t="shared" si="8"/>
        <v/>
      </c>
      <c r="R123" s="522" t="str">
        <f t="shared" si="6"/>
        <v/>
      </c>
      <c r="S123" s="537" t="str">
        <f>IF(D123="","",VLOOKUP(D123,'G-6 Hedgerow Data'!$B$3:$AG$15,31,FALSE))</f>
        <v/>
      </c>
      <c r="T123" s="507" t="str">
        <f t="shared" si="9"/>
        <v/>
      </c>
      <c r="U123" s="507" t="str">
        <f t="shared" si="10"/>
        <v/>
      </c>
      <c r="V123" s="524" t="str">
        <f>IF(D123="","",VLOOKUP(S123,'G-3 Multipliers'!$P$3:$Q$6,2,FALSE))</f>
        <v/>
      </c>
      <c r="W123" s="529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5"/>
      <c r="D124" s="195"/>
      <c r="E124" s="172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20" t="str">
        <f>IF(J124="","",IF(VLOOKUP(J124,'G-3 Multipliers'!$L$3:$N$6,2,FALSE)=0,"Spatial Data Missing ⚠",VLOOKUP(J124,'G-3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498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7" t="str">
        <f t="shared" si="7"/>
        <v/>
      </c>
      <c r="Q124" s="521" t="str">
        <f t="shared" si="8"/>
        <v/>
      </c>
      <c r="R124" s="522" t="str">
        <f t="shared" si="6"/>
        <v/>
      </c>
      <c r="S124" s="537" t="str">
        <f>IF(D124="","",VLOOKUP(D124,'G-6 Hedgerow Data'!$B$3:$AG$15,31,FALSE))</f>
        <v/>
      </c>
      <c r="T124" s="507" t="str">
        <f t="shared" si="9"/>
        <v/>
      </c>
      <c r="U124" s="507" t="str">
        <f t="shared" si="10"/>
        <v/>
      </c>
      <c r="V124" s="524" t="str">
        <f>IF(D124="","",VLOOKUP(S124,'G-3 Multipliers'!$P$3:$Q$6,2,FALSE))</f>
        <v/>
      </c>
      <c r="W124" s="529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5"/>
      <c r="D125" s="195"/>
      <c r="E125" s="172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20" t="str">
        <f>IF(J125="","",IF(VLOOKUP(J125,'G-3 Multipliers'!$L$3:$N$6,2,FALSE)=0,"Spatial Data Missing ⚠",VLOOKUP(J125,'G-3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498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7" t="str">
        <f t="shared" si="7"/>
        <v/>
      </c>
      <c r="Q125" s="521" t="str">
        <f t="shared" si="8"/>
        <v/>
      </c>
      <c r="R125" s="522" t="str">
        <f t="shared" si="6"/>
        <v/>
      </c>
      <c r="S125" s="537" t="str">
        <f>IF(D125="","",VLOOKUP(D125,'G-6 Hedgerow Data'!$B$3:$AG$15,31,FALSE))</f>
        <v/>
      </c>
      <c r="T125" s="507" t="str">
        <f t="shared" si="9"/>
        <v/>
      </c>
      <c r="U125" s="507" t="str">
        <f t="shared" si="10"/>
        <v/>
      </c>
      <c r="V125" s="524" t="str">
        <f>IF(D125="","",VLOOKUP(S125,'G-3 Multipliers'!$P$3:$Q$6,2,FALSE))</f>
        <v/>
      </c>
      <c r="W125" s="529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5"/>
      <c r="D126" s="195"/>
      <c r="E126" s="172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20" t="str">
        <f>IF(J126="","",IF(VLOOKUP(J126,'G-3 Multipliers'!$L$3:$N$6,2,FALSE)=0,"Spatial Data Missing ⚠",VLOOKUP(J126,'G-3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498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7" t="str">
        <f t="shared" si="7"/>
        <v/>
      </c>
      <c r="Q126" s="521" t="str">
        <f t="shared" si="8"/>
        <v/>
      </c>
      <c r="R126" s="522" t="str">
        <f t="shared" si="6"/>
        <v/>
      </c>
      <c r="S126" s="537" t="str">
        <f>IF(D126="","",VLOOKUP(D126,'G-6 Hedgerow Data'!$B$3:$AG$15,31,FALSE))</f>
        <v/>
      </c>
      <c r="T126" s="507" t="str">
        <f t="shared" si="9"/>
        <v/>
      </c>
      <c r="U126" s="507" t="str">
        <f t="shared" si="10"/>
        <v/>
      </c>
      <c r="V126" s="524" t="str">
        <f>IF(D126="","",VLOOKUP(S126,'G-3 Multipliers'!$P$3:$Q$6,2,FALSE))</f>
        <v/>
      </c>
      <c r="W126" s="529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5"/>
      <c r="D127" s="195"/>
      <c r="E127" s="172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20" t="str">
        <f>IF(J127="","",IF(VLOOKUP(J127,'G-3 Multipliers'!$L$3:$N$6,2,FALSE)=0,"Spatial Data Missing ⚠",VLOOKUP(J127,'G-3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498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7" t="str">
        <f t="shared" si="7"/>
        <v/>
      </c>
      <c r="Q127" s="521" t="str">
        <f t="shared" si="8"/>
        <v/>
      </c>
      <c r="R127" s="522" t="str">
        <f t="shared" si="6"/>
        <v/>
      </c>
      <c r="S127" s="537" t="str">
        <f>IF(D127="","",VLOOKUP(D127,'G-6 Hedgerow Data'!$B$3:$AG$15,31,FALSE))</f>
        <v/>
      </c>
      <c r="T127" s="507" t="str">
        <f t="shared" si="9"/>
        <v/>
      </c>
      <c r="U127" s="507" t="str">
        <f t="shared" si="10"/>
        <v/>
      </c>
      <c r="V127" s="524" t="str">
        <f>IF(D127="","",VLOOKUP(S127,'G-3 Multipliers'!$P$3:$Q$6,2,FALSE))</f>
        <v/>
      </c>
      <c r="W127" s="529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5"/>
      <c r="D128" s="195"/>
      <c r="E128" s="172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20" t="str">
        <f>IF(J128="","",IF(VLOOKUP(J128,'G-3 Multipliers'!$L$3:$N$6,2,FALSE)=0,"Spatial Data Missing ⚠",VLOOKUP(J128,'G-3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498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7" t="str">
        <f t="shared" si="7"/>
        <v/>
      </c>
      <c r="Q128" s="521" t="str">
        <f t="shared" si="8"/>
        <v/>
      </c>
      <c r="R128" s="522" t="str">
        <f t="shared" si="6"/>
        <v/>
      </c>
      <c r="S128" s="537" t="str">
        <f>IF(D128="","",VLOOKUP(D128,'G-6 Hedgerow Data'!$B$3:$AG$15,31,FALSE))</f>
        <v/>
      </c>
      <c r="T128" s="507" t="str">
        <f t="shared" si="9"/>
        <v/>
      </c>
      <c r="U128" s="507" t="str">
        <f t="shared" si="10"/>
        <v/>
      </c>
      <c r="V128" s="524" t="str">
        <f>IF(D128="","",VLOOKUP(S128,'G-3 Multipliers'!$P$3:$Q$6,2,FALSE))</f>
        <v/>
      </c>
      <c r="W128" s="529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5"/>
      <c r="D129" s="195"/>
      <c r="E129" s="172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20" t="str">
        <f>IF(J129="","",IF(VLOOKUP(J129,'G-3 Multipliers'!$L$3:$N$6,2,FALSE)=0,"Spatial Data Missing ⚠",VLOOKUP(J129,'G-3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498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7" t="str">
        <f t="shared" si="7"/>
        <v/>
      </c>
      <c r="Q129" s="521" t="str">
        <f t="shared" si="8"/>
        <v/>
      </c>
      <c r="R129" s="522" t="str">
        <f t="shared" si="6"/>
        <v/>
      </c>
      <c r="S129" s="537" t="str">
        <f>IF(D129="","",VLOOKUP(D129,'G-6 Hedgerow Data'!$B$3:$AG$15,31,FALSE))</f>
        <v/>
      </c>
      <c r="T129" s="507" t="str">
        <f t="shared" si="9"/>
        <v/>
      </c>
      <c r="U129" s="507" t="str">
        <f t="shared" si="10"/>
        <v/>
      </c>
      <c r="V129" s="524" t="str">
        <f>IF(D129="","",VLOOKUP(S129,'G-3 Multipliers'!$P$3:$Q$6,2,FALSE))</f>
        <v/>
      </c>
      <c r="W129" s="529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5"/>
      <c r="D130" s="195"/>
      <c r="E130" s="172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20" t="str">
        <f>IF(J130="","",IF(VLOOKUP(J130,'G-3 Multipliers'!$L$3:$N$6,2,FALSE)=0,"Spatial Data Missing ⚠",VLOOKUP(J130,'G-3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498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7" t="str">
        <f t="shared" si="7"/>
        <v/>
      </c>
      <c r="Q130" s="521" t="str">
        <f t="shared" si="8"/>
        <v/>
      </c>
      <c r="R130" s="522" t="str">
        <f t="shared" si="6"/>
        <v/>
      </c>
      <c r="S130" s="537" t="str">
        <f>IF(D130="","",VLOOKUP(D130,'G-6 Hedgerow Data'!$B$3:$AG$15,31,FALSE))</f>
        <v/>
      </c>
      <c r="T130" s="507" t="str">
        <f t="shared" si="9"/>
        <v/>
      </c>
      <c r="U130" s="507" t="str">
        <f t="shared" si="10"/>
        <v/>
      </c>
      <c r="V130" s="524" t="str">
        <f>IF(D130="","",VLOOKUP(S130,'G-3 Multipliers'!$P$3:$Q$6,2,FALSE))</f>
        <v/>
      </c>
      <c r="W130" s="529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5"/>
      <c r="D131" s="195"/>
      <c r="E131" s="172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20" t="str">
        <f>IF(J131="","",IF(VLOOKUP(J131,'G-3 Multipliers'!$L$3:$N$6,2,FALSE)=0,"Spatial Data Missing ⚠",VLOOKUP(J131,'G-3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498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7" t="str">
        <f t="shared" si="7"/>
        <v/>
      </c>
      <c r="Q131" s="521" t="str">
        <f t="shared" si="8"/>
        <v/>
      </c>
      <c r="R131" s="522" t="str">
        <f t="shared" si="6"/>
        <v/>
      </c>
      <c r="S131" s="537" t="str">
        <f>IF(D131="","",VLOOKUP(D131,'G-6 Hedgerow Data'!$B$3:$AG$15,31,FALSE))</f>
        <v/>
      </c>
      <c r="T131" s="507" t="str">
        <f t="shared" si="9"/>
        <v/>
      </c>
      <c r="U131" s="507" t="str">
        <f t="shared" si="10"/>
        <v/>
      </c>
      <c r="V131" s="524" t="str">
        <f>IF(D131="","",VLOOKUP(S131,'G-3 Multipliers'!$P$3:$Q$6,2,FALSE))</f>
        <v/>
      </c>
      <c r="W131" s="529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5"/>
      <c r="D132" s="195"/>
      <c r="E132" s="172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20" t="str">
        <f>IF(J132="","",IF(VLOOKUP(J132,'G-3 Multipliers'!$L$3:$N$6,2,FALSE)=0,"Spatial Data Missing ⚠",VLOOKUP(J132,'G-3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498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7" t="str">
        <f t="shared" si="7"/>
        <v/>
      </c>
      <c r="Q132" s="521" t="str">
        <f t="shared" si="8"/>
        <v/>
      </c>
      <c r="R132" s="522" t="str">
        <f t="shared" si="6"/>
        <v/>
      </c>
      <c r="S132" s="537" t="str">
        <f>IF(D132="","",VLOOKUP(D132,'G-6 Hedgerow Data'!$B$3:$AG$15,31,FALSE))</f>
        <v/>
      </c>
      <c r="T132" s="507" t="str">
        <f t="shared" si="9"/>
        <v/>
      </c>
      <c r="U132" s="507" t="str">
        <f t="shared" si="10"/>
        <v/>
      </c>
      <c r="V132" s="524" t="str">
        <f>IF(D132="","",VLOOKUP(S132,'G-3 Multipliers'!$P$3:$Q$6,2,FALSE))</f>
        <v/>
      </c>
      <c r="W132" s="529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5"/>
      <c r="D133" s="195"/>
      <c r="E133" s="172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20" t="str">
        <f>IF(J133="","",IF(VLOOKUP(J133,'G-3 Multipliers'!$L$3:$N$6,2,FALSE)=0,"Spatial Data Missing ⚠",VLOOKUP(J133,'G-3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498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7" t="str">
        <f t="shared" si="7"/>
        <v/>
      </c>
      <c r="Q133" s="521" t="str">
        <f t="shared" si="8"/>
        <v/>
      </c>
      <c r="R133" s="522" t="str">
        <f t="shared" si="6"/>
        <v/>
      </c>
      <c r="S133" s="537" t="str">
        <f>IF(D133="","",VLOOKUP(D133,'G-6 Hedgerow Data'!$B$3:$AG$15,31,FALSE))</f>
        <v/>
      </c>
      <c r="T133" s="507" t="str">
        <f t="shared" si="9"/>
        <v/>
      </c>
      <c r="U133" s="507" t="str">
        <f t="shared" si="10"/>
        <v/>
      </c>
      <c r="V133" s="524" t="str">
        <f>IF(D133="","",VLOOKUP(S133,'G-3 Multipliers'!$P$3:$Q$6,2,FALSE))</f>
        <v/>
      </c>
      <c r="W133" s="529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5"/>
      <c r="D134" s="195"/>
      <c r="E134" s="172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20" t="str">
        <f>IF(J134="","",IF(VLOOKUP(J134,'G-3 Multipliers'!$L$3:$N$6,2,FALSE)=0,"Spatial Data Missing ⚠",VLOOKUP(J134,'G-3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498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7" t="str">
        <f t="shared" si="7"/>
        <v/>
      </c>
      <c r="Q134" s="521" t="str">
        <f t="shared" si="8"/>
        <v/>
      </c>
      <c r="R134" s="522" t="str">
        <f t="shared" si="6"/>
        <v/>
      </c>
      <c r="S134" s="537" t="str">
        <f>IF(D134="","",VLOOKUP(D134,'G-6 Hedgerow Data'!$B$3:$AG$15,31,FALSE))</f>
        <v/>
      </c>
      <c r="T134" s="507" t="str">
        <f t="shared" si="9"/>
        <v/>
      </c>
      <c r="U134" s="507" t="str">
        <f t="shared" si="10"/>
        <v/>
      </c>
      <c r="V134" s="524" t="str">
        <f>IF(D134="","",VLOOKUP(S134,'G-3 Multipliers'!$P$3:$Q$6,2,FALSE))</f>
        <v/>
      </c>
      <c r="W134" s="529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5"/>
      <c r="D135" s="195"/>
      <c r="E135" s="172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20" t="str">
        <f>IF(J135="","",IF(VLOOKUP(J135,'G-3 Multipliers'!$L$3:$N$6,2,FALSE)=0,"Spatial Data Missing ⚠",VLOOKUP(J135,'G-3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498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7" t="str">
        <f t="shared" si="7"/>
        <v/>
      </c>
      <c r="Q135" s="521" t="str">
        <f t="shared" si="8"/>
        <v/>
      </c>
      <c r="R135" s="522" t="str">
        <f t="shared" si="6"/>
        <v/>
      </c>
      <c r="S135" s="537" t="str">
        <f>IF(D135="","",VLOOKUP(D135,'G-6 Hedgerow Data'!$B$3:$AG$15,31,FALSE))</f>
        <v/>
      </c>
      <c r="T135" s="507" t="str">
        <f t="shared" si="9"/>
        <v/>
      </c>
      <c r="U135" s="507" t="str">
        <f t="shared" si="10"/>
        <v/>
      </c>
      <c r="V135" s="524" t="str">
        <f>IF(D135="","",VLOOKUP(S135,'G-3 Multipliers'!$P$3:$Q$6,2,FALSE))</f>
        <v/>
      </c>
      <c r="W135" s="529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5"/>
      <c r="D136" s="195"/>
      <c r="E136" s="172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20" t="str">
        <f>IF(J136="","",IF(VLOOKUP(J136,'G-3 Multipliers'!$L$3:$N$6,2,FALSE)=0,"Spatial Data Missing ⚠",VLOOKUP(J136,'G-3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498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7" t="str">
        <f t="shared" si="7"/>
        <v/>
      </c>
      <c r="Q136" s="521" t="str">
        <f t="shared" si="8"/>
        <v/>
      </c>
      <c r="R136" s="522" t="str">
        <f t="shared" si="6"/>
        <v/>
      </c>
      <c r="S136" s="537" t="str">
        <f>IF(D136="","",VLOOKUP(D136,'G-6 Hedgerow Data'!$B$3:$AG$15,31,FALSE))</f>
        <v/>
      </c>
      <c r="T136" s="507" t="str">
        <f t="shared" si="9"/>
        <v/>
      </c>
      <c r="U136" s="507" t="str">
        <f t="shared" si="10"/>
        <v/>
      </c>
      <c r="V136" s="524" t="str">
        <f>IF(D136="","",VLOOKUP(S136,'G-3 Multipliers'!$P$3:$Q$6,2,FALSE))</f>
        <v/>
      </c>
      <c r="W136" s="529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5"/>
      <c r="D137" s="195"/>
      <c r="E137" s="172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20" t="str">
        <f>IF(J137="","",IF(VLOOKUP(J137,'G-3 Multipliers'!$L$3:$N$6,2,FALSE)=0,"Spatial Data Missing ⚠",VLOOKUP(J137,'G-3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498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7" t="str">
        <f t="shared" si="7"/>
        <v/>
      </c>
      <c r="Q137" s="521" t="str">
        <f t="shared" si="8"/>
        <v/>
      </c>
      <c r="R137" s="522" t="str">
        <f t="shared" si="6"/>
        <v/>
      </c>
      <c r="S137" s="537" t="str">
        <f>IF(D137="","",VLOOKUP(D137,'G-6 Hedgerow Data'!$B$3:$AG$15,31,FALSE))</f>
        <v/>
      </c>
      <c r="T137" s="507" t="str">
        <f t="shared" si="9"/>
        <v/>
      </c>
      <c r="U137" s="507" t="str">
        <f t="shared" si="10"/>
        <v/>
      </c>
      <c r="V137" s="524" t="str">
        <f>IF(D137="","",VLOOKUP(S137,'G-3 Multipliers'!$P$3:$Q$6,2,FALSE))</f>
        <v/>
      </c>
      <c r="W137" s="529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5"/>
      <c r="D138" s="195"/>
      <c r="E138" s="172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20" t="str">
        <f>IF(J138="","",IF(VLOOKUP(J138,'G-3 Multipliers'!$L$3:$N$6,2,FALSE)=0,"Spatial Data Missing ⚠",VLOOKUP(J138,'G-3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498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7" t="str">
        <f t="shared" si="7"/>
        <v/>
      </c>
      <c r="Q138" s="521" t="str">
        <f t="shared" si="8"/>
        <v/>
      </c>
      <c r="R138" s="522" t="str">
        <f t="shared" si="6"/>
        <v/>
      </c>
      <c r="S138" s="537" t="str">
        <f>IF(D138="","",VLOOKUP(D138,'G-6 Hedgerow Data'!$B$3:$AG$15,31,FALSE))</f>
        <v/>
      </c>
      <c r="T138" s="507" t="str">
        <f t="shared" si="9"/>
        <v/>
      </c>
      <c r="U138" s="507" t="str">
        <f t="shared" si="10"/>
        <v/>
      </c>
      <c r="V138" s="524" t="str">
        <f>IF(D138="","",VLOOKUP(S138,'G-3 Multipliers'!$P$3:$Q$6,2,FALSE))</f>
        <v/>
      </c>
      <c r="W138" s="529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5"/>
      <c r="D139" s="195"/>
      <c r="E139" s="172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20" t="str">
        <f>IF(J139="","",IF(VLOOKUP(J139,'G-3 Multipliers'!$L$3:$N$6,2,FALSE)=0,"Spatial Data Missing ⚠",VLOOKUP(J139,'G-3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498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7" t="str">
        <f t="shared" si="7"/>
        <v/>
      </c>
      <c r="Q139" s="521" t="str">
        <f t="shared" si="8"/>
        <v/>
      </c>
      <c r="R139" s="522" t="str">
        <f t="shared" si="6"/>
        <v/>
      </c>
      <c r="S139" s="537" t="str">
        <f>IF(D139="","",VLOOKUP(D139,'G-6 Hedgerow Data'!$B$3:$AG$15,31,FALSE))</f>
        <v/>
      </c>
      <c r="T139" s="507" t="str">
        <f t="shared" si="9"/>
        <v/>
      </c>
      <c r="U139" s="507" t="str">
        <f t="shared" si="10"/>
        <v/>
      </c>
      <c r="V139" s="524" t="str">
        <f>IF(D139="","",VLOOKUP(S139,'G-3 Multipliers'!$P$3:$Q$6,2,FALSE))</f>
        <v/>
      </c>
      <c r="W139" s="529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5"/>
      <c r="D140" s="195"/>
      <c r="E140" s="172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20" t="str">
        <f>IF(J140="","",IF(VLOOKUP(J140,'G-3 Multipliers'!$L$3:$N$6,2,FALSE)=0,"Spatial Data Missing ⚠",VLOOKUP(J140,'G-3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498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7" t="str">
        <f t="shared" si="7"/>
        <v/>
      </c>
      <c r="Q140" s="521" t="str">
        <f t="shared" si="8"/>
        <v/>
      </c>
      <c r="R140" s="522" t="str">
        <f t="shared" ref="R140:R203" si="12">IF(M140="","",IF(LEFT(P140,5)="Error ▲","Check Data ⚠",VLOOKUP(Q140,TemporalMultipliers,3,FALSE)))</f>
        <v/>
      </c>
      <c r="S140" s="537" t="str">
        <f>IF(D140="","",VLOOKUP(D140,'G-6 Hedgerow Data'!$B$3:$AG$15,31,FALSE))</f>
        <v/>
      </c>
      <c r="T140" s="507" t="str">
        <f t="shared" si="9"/>
        <v/>
      </c>
      <c r="U140" s="507" t="str">
        <f t="shared" si="10"/>
        <v/>
      </c>
      <c r="V140" s="524" t="str">
        <f>IF(D140="","",VLOOKUP(S140,'G-3 Multipliers'!$P$3:$Q$6,2,FALSE))</f>
        <v/>
      </c>
      <c r="W140" s="529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5"/>
      <c r="D141" s="195"/>
      <c r="E141" s="172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20" t="str">
        <f>IF(J141="","",IF(VLOOKUP(J141,'G-3 Multipliers'!$L$3:$N$6,2,FALSE)=0,"Spatial Data Missing ⚠",VLOOKUP(J141,'G-3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498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7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1" t="str">
        <f t="shared" ref="Q141:Q204" si="14">IF(M141="","",IF(LEFT(P141,5)="Error ▲","Check Data ⚠",IF(OR(N141="30+",N141="Habitat already in target condition"),0,IF(O141="30+","30+ ⚠",IF(AND(M141="30+ ⚠",OR(N141="",N141=0)),"30+ ⚠",IF(AND(M141="30+ ⚠",N141&gt;0),32-N141,IF(M141+O141&gt;30,"30+ ⚠",IF(M141+O141-N141&gt;0,M141+O141-N141,IF(M141-N141&lt;0,0,M141+O141-N141)))))))))</f>
        <v/>
      </c>
      <c r="R141" s="522" t="str">
        <f t="shared" si="12"/>
        <v/>
      </c>
      <c r="S141" s="537" t="str">
        <f>IF(D141="","",VLOOKUP(D141,'G-6 Hedgerow Data'!$B$3:$AG$15,31,FALSE))</f>
        <v/>
      </c>
      <c r="T141" s="507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7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4" t="str">
        <f>IF(D141="","",VLOOKUP(S141,'G-3 Multipliers'!$P$3:$Q$6,2,FALSE))</f>
        <v/>
      </c>
      <c r="W141" s="529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5"/>
      <c r="D142" s="195"/>
      <c r="E142" s="172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20" t="str">
        <f>IF(J142="","",IF(VLOOKUP(J142,'G-3 Multipliers'!$L$3:$N$6,2,FALSE)=0,"Spatial Data Missing ⚠",VLOOKUP(J142,'G-3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498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7" t="str">
        <f t="shared" si="13"/>
        <v/>
      </c>
      <c r="Q142" s="521" t="str">
        <f t="shared" si="14"/>
        <v/>
      </c>
      <c r="R142" s="522" t="str">
        <f t="shared" si="12"/>
        <v/>
      </c>
      <c r="S142" s="537" t="str">
        <f>IF(D142="","",VLOOKUP(D142,'G-6 Hedgerow Data'!$B$3:$AG$15,31,FALSE))</f>
        <v/>
      </c>
      <c r="T142" s="507" t="str">
        <f t="shared" si="15"/>
        <v/>
      </c>
      <c r="U142" s="507" t="str">
        <f t="shared" si="16"/>
        <v/>
      </c>
      <c r="V142" s="524" t="str">
        <f>IF(D142="","",VLOOKUP(S142,'G-3 Multipliers'!$P$3:$Q$6,2,FALSE))</f>
        <v/>
      </c>
      <c r="W142" s="529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5"/>
      <c r="D143" s="195"/>
      <c r="E143" s="172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20" t="str">
        <f>IF(J143="","",IF(VLOOKUP(J143,'G-3 Multipliers'!$L$3:$N$6,2,FALSE)=0,"Spatial Data Missing ⚠",VLOOKUP(J143,'G-3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498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7" t="str">
        <f t="shared" si="13"/>
        <v/>
      </c>
      <c r="Q143" s="521" t="str">
        <f t="shared" si="14"/>
        <v/>
      </c>
      <c r="R143" s="522" t="str">
        <f t="shared" si="12"/>
        <v/>
      </c>
      <c r="S143" s="537" t="str">
        <f>IF(D143="","",VLOOKUP(D143,'G-6 Hedgerow Data'!$B$3:$AG$15,31,FALSE))</f>
        <v/>
      </c>
      <c r="T143" s="507" t="str">
        <f t="shared" si="15"/>
        <v/>
      </c>
      <c r="U143" s="507" t="str">
        <f t="shared" si="16"/>
        <v/>
      </c>
      <c r="V143" s="524" t="str">
        <f>IF(D143="","",VLOOKUP(S143,'G-3 Multipliers'!$P$3:$Q$6,2,FALSE))</f>
        <v/>
      </c>
      <c r="W143" s="529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5"/>
      <c r="D144" s="195"/>
      <c r="E144" s="172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20" t="str">
        <f>IF(J144="","",IF(VLOOKUP(J144,'G-3 Multipliers'!$L$3:$N$6,2,FALSE)=0,"Spatial Data Missing ⚠",VLOOKUP(J144,'G-3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498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7" t="str">
        <f t="shared" si="13"/>
        <v/>
      </c>
      <c r="Q144" s="521" t="str">
        <f t="shared" si="14"/>
        <v/>
      </c>
      <c r="R144" s="522" t="str">
        <f t="shared" si="12"/>
        <v/>
      </c>
      <c r="S144" s="537" t="str">
        <f>IF(D144="","",VLOOKUP(D144,'G-6 Hedgerow Data'!$B$3:$AG$15,31,FALSE))</f>
        <v/>
      </c>
      <c r="T144" s="507" t="str">
        <f t="shared" si="15"/>
        <v/>
      </c>
      <c r="U144" s="507" t="str">
        <f t="shared" si="16"/>
        <v/>
      </c>
      <c r="V144" s="524" t="str">
        <f>IF(D144="","",VLOOKUP(S144,'G-3 Multipliers'!$P$3:$Q$6,2,FALSE))</f>
        <v/>
      </c>
      <c r="W144" s="529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5"/>
      <c r="D145" s="195"/>
      <c r="E145" s="172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20" t="str">
        <f>IF(J145="","",IF(VLOOKUP(J145,'G-3 Multipliers'!$L$3:$N$6,2,FALSE)=0,"Spatial Data Missing ⚠",VLOOKUP(J145,'G-3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498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7" t="str">
        <f t="shared" si="13"/>
        <v/>
      </c>
      <c r="Q145" s="521" t="str">
        <f t="shared" si="14"/>
        <v/>
      </c>
      <c r="R145" s="522" t="str">
        <f t="shared" si="12"/>
        <v/>
      </c>
      <c r="S145" s="537" t="str">
        <f>IF(D145="","",VLOOKUP(D145,'G-6 Hedgerow Data'!$B$3:$AG$15,31,FALSE))</f>
        <v/>
      </c>
      <c r="T145" s="507" t="str">
        <f t="shared" si="15"/>
        <v/>
      </c>
      <c r="U145" s="507" t="str">
        <f t="shared" si="16"/>
        <v/>
      </c>
      <c r="V145" s="524" t="str">
        <f>IF(D145="","",VLOOKUP(S145,'G-3 Multipliers'!$P$3:$Q$6,2,FALSE))</f>
        <v/>
      </c>
      <c r="W145" s="529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5"/>
      <c r="D146" s="195"/>
      <c r="E146" s="172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20" t="str">
        <f>IF(J146="","",IF(VLOOKUP(J146,'G-3 Multipliers'!$L$3:$N$6,2,FALSE)=0,"Spatial Data Missing ⚠",VLOOKUP(J146,'G-3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498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7" t="str">
        <f t="shared" si="13"/>
        <v/>
      </c>
      <c r="Q146" s="521" t="str">
        <f t="shared" si="14"/>
        <v/>
      </c>
      <c r="R146" s="522" t="str">
        <f t="shared" si="12"/>
        <v/>
      </c>
      <c r="S146" s="537" t="str">
        <f>IF(D146="","",VLOOKUP(D146,'G-6 Hedgerow Data'!$B$3:$AG$15,31,FALSE))</f>
        <v/>
      </c>
      <c r="T146" s="507" t="str">
        <f t="shared" si="15"/>
        <v/>
      </c>
      <c r="U146" s="507" t="str">
        <f t="shared" si="16"/>
        <v/>
      </c>
      <c r="V146" s="524" t="str">
        <f>IF(D146="","",VLOOKUP(S146,'G-3 Multipliers'!$P$3:$Q$6,2,FALSE))</f>
        <v/>
      </c>
      <c r="W146" s="529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5"/>
      <c r="D147" s="195"/>
      <c r="E147" s="172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20" t="str">
        <f>IF(J147="","",IF(VLOOKUP(J147,'G-3 Multipliers'!$L$3:$N$6,2,FALSE)=0,"Spatial Data Missing ⚠",VLOOKUP(J147,'G-3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498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7" t="str">
        <f t="shared" si="13"/>
        <v/>
      </c>
      <c r="Q147" s="521" t="str">
        <f t="shared" si="14"/>
        <v/>
      </c>
      <c r="R147" s="522" t="str">
        <f t="shared" si="12"/>
        <v/>
      </c>
      <c r="S147" s="537" t="str">
        <f>IF(D147="","",VLOOKUP(D147,'G-6 Hedgerow Data'!$B$3:$AG$15,31,FALSE))</f>
        <v/>
      </c>
      <c r="T147" s="507" t="str">
        <f t="shared" si="15"/>
        <v/>
      </c>
      <c r="U147" s="507" t="str">
        <f t="shared" si="16"/>
        <v/>
      </c>
      <c r="V147" s="524" t="str">
        <f>IF(D147="","",VLOOKUP(S147,'G-3 Multipliers'!$P$3:$Q$6,2,FALSE))</f>
        <v/>
      </c>
      <c r="W147" s="529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5"/>
      <c r="D148" s="195"/>
      <c r="E148" s="172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20" t="str">
        <f>IF(J148="","",IF(VLOOKUP(J148,'G-3 Multipliers'!$L$3:$N$6,2,FALSE)=0,"Spatial Data Missing ⚠",VLOOKUP(J148,'G-3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498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7" t="str">
        <f t="shared" si="13"/>
        <v/>
      </c>
      <c r="Q148" s="521" t="str">
        <f t="shared" si="14"/>
        <v/>
      </c>
      <c r="R148" s="522" t="str">
        <f t="shared" si="12"/>
        <v/>
      </c>
      <c r="S148" s="537" t="str">
        <f>IF(D148="","",VLOOKUP(D148,'G-6 Hedgerow Data'!$B$3:$AG$15,31,FALSE))</f>
        <v/>
      </c>
      <c r="T148" s="507" t="str">
        <f t="shared" si="15"/>
        <v/>
      </c>
      <c r="U148" s="507" t="str">
        <f t="shared" si="16"/>
        <v/>
      </c>
      <c r="V148" s="524" t="str">
        <f>IF(D148="","",VLOOKUP(S148,'G-3 Multipliers'!$P$3:$Q$6,2,FALSE))</f>
        <v/>
      </c>
      <c r="W148" s="529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5"/>
      <c r="D149" s="195"/>
      <c r="E149" s="172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20" t="str">
        <f>IF(J149="","",IF(VLOOKUP(J149,'G-3 Multipliers'!$L$3:$N$6,2,FALSE)=0,"Spatial Data Missing ⚠",VLOOKUP(J149,'G-3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498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7" t="str">
        <f t="shared" si="13"/>
        <v/>
      </c>
      <c r="Q149" s="521" t="str">
        <f t="shared" si="14"/>
        <v/>
      </c>
      <c r="R149" s="522" t="str">
        <f t="shared" si="12"/>
        <v/>
      </c>
      <c r="S149" s="537" t="str">
        <f>IF(D149="","",VLOOKUP(D149,'G-6 Hedgerow Data'!$B$3:$AG$15,31,FALSE))</f>
        <v/>
      </c>
      <c r="T149" s="507" t="str">
        <f t="shared" si="15"/>
        <v/>
      </c>
      <c r="U149" s="507" t="str">
        <f t="shared" si="16"/>
        <v/>
      </c>
      <c r="V149" s="524" t="str">
        <f>IF(D149="","",VLOOKUP(S149,'G-3 Multipliers'!$P$3:$Q$6,2,FALSE))</f>
        <v/>
      </c>
      <c r="W149" s="529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5"/>
      <c r="D150" s="195"/>
      <c r="E150" s="172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20" t="str">
        <f>IF(J150="","",IF(VLOOKUP(J150,'G-3 Multipliers'!$L$3:$N$6,2,FALSE)=0,"Spatial Data Missing ⚠",VLOOKUP(J150,'G-3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498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7" t="str">
        <f t="shared" si="13"/>
        <v/>
      </c>
      <c r="Q150" s="521" t="str">
        <f t="shared" si="14"/>
        <v/>
      </c>
      <c r="R150" s="522" t="str">
        <f t="shared" si="12"/>
        <v/>
      </c>
      <c r="S150" s="537" t="str">
        <f>IF(D150="","",VLOOKUP(D150,'G-6 Hedgerow Data'!$B$3:$AG$15,31,FALSE))</f>
        <v/>
      </c>
      <c r="T150" s="507" t="str">
        <f t="shared" si="15"/>
        <v/>
      </c>
      <c r="U150" s="507" t="str">
        <f t="shared" si="16"/>
        <v/>
      </c>
      <c r="V150" s="524" t="str">
        <f>IF(D150="","",VLOOKUP(S150,'G-3 Multipliers'!$P$3:$Q$6,2,FALSE))</f>
        <v/>
      </c>
      <c r="W150" s="529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5"/>
      <c r="D151" s="195"/>
      <c r="E151" s="172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20" t="str">
        <f>IF(J151="","",IF(VLOOKUP(J151,'G-3 Multipliers'!$L$3:$N$6,2,FALSE)=0,"Spatial Data Missing ⚠",VLOOKUP(J151,'G-3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498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7" t="str">
        <f t="shared" si="13"/>
        <v/>
      </c>
      <c r="Q151" s="521" t="str">
        <f t="shared" si="14"/>
        <v/>
      </c>
      <c r="R151" s="522" t="str">
        <f t="shared" si="12"/>
        <v/>
      </c>
      <c r="S151" s="537" t="str">
        <f>IF(D151="","",VLOOKUP(D151,'G-6 Hedgerow Data'!$B$3:$AG$15,31,FALSE))</f>
        <v/>
      </c>
      <c r="T151" s="507" t="str">
        <f t="shared" si="15"/>
        <v/>
      </c>
      <c r="U151" s="507" t="str">
        <f t="shared" si="16"/>
        <v/>
      </c>
      <c r="V151" s="524" t="str">
        <f>IF(D151="","",VLOOKUP(S151,'G-3 Multipliers'!$P$3:$Q$6,2,FALSE))</f>
        <v/>
      </c>
      <c r="W151" s="529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5"/>
      <c r="D152" s="195"/>
      <c r="E152" s="172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20" t="str">
        <f>IF(J152="","",IF(VLOOKUP(J152,'G-3 Multipliers'!$L$3:$N$6,2,FALSE)=0,"Spatial Data Missing ⚠",VLOOKUP(J152,'G-3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498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7" t="str">
        <f t="shared" si="13"/>
        <v/>
      </c>
      <c r="Q152" s="521" t="str">
        <f t="shared" si="14"/>
        <v/>
      </c>
      <c r="R152" s="522" t="str">
        <f t="shared" si="12"/>
        <v/>
      </c>
      <c r="S152" s="537" t="str">
        <f>IF(D152="","",VLOOKUP(D152,'G-6 Hedgerow Data'!$B$3:$AG$15,31,FALSE))</f>
        <v/>
      </c>
      <c r="T152" s="507" t="str">
        <f t="shared" si="15"/>
        <v/>
      </c>
      <c r="U152" s="507" t="str">
        <f t="shared" si="16"/>
        <v/>
      </c>
      <c r="V152" s="524" t="str">
        <f>IF(D152="","",VLOOKUP(S152,'G-3 Multipliers'!$P$3:$Q$6,2,FALSE))</f>
        <v/>
      </c>
      <c r="W152" s="529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5"/>
      <c r="D153" s="195"/>
      <c r="E153" s="172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20" t="str">
        <f>IF(J153="","",IF(VLOOKUP(J153,'G-3 Multipliers'!$L$3:$N$6,2,FALSE)=0,"Spatial Data Missing ⚠",VLOOKUP(J153,'G-3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498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7" t="str">
        <f t="shared" si="13"/>
        <v/>
      </c>
      <c r="Q153" s="521" t="str">
        <f t="shared" si="14"/>
        <v/>
      </c>
      <c r="R153" s="522" t="str">
        <f t="shared" si="12"/>
        <v/>
      </c>
      <c r="S153" s="537" t="str">
        <f>IF(D153="","",VLOOKUP(D153,'G-6 Hedgerow Data'!$B$3:$AG$15,31,FALSE))</f>
        <v/>
      </c>
      <c r="T153" s="507" t="str">
        <f t="shared" si="15"/>
        <v/>
      </c>
      <c r="U153" s="507" t="str">
        <f t="shared" si="16"/>
        <v/>
      </c>
      <c r="V153" s="524" t="str">
        <f>IF(D153="","",VLOOKUP(S153,'G-3 Multipliers'!$P$3:$Q$6,2,FALSE))</f>
        <v/>
      </c>
      <c r="W153" s="529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5"/>
      <c r="D154" s="195"/>
      <c r="E154" s="172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20" t="str">
        <f>IF(J154="","",IF(VLOOKUP(J154,'G-3 Multipliers'!$L$3:$N$6,2,FALSE)=0,"Spatial Data Missing ⚠",VLOOKUP(J154,'G-3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498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7" t="str">
        <f t="shared" si="13"/>
        <v/>
      </c>
      <c r="Q154" s="521" t="str">
        <f t="shared" si="14"/>
        <v/>
      </c>
      <c r="R154" s="522" t="str">
        <f t="shared" si="12"/>
        <v/>
      </c>
      <c r="S154" s="537" t="str">
        <f>IF(D154="","",VLOOKUP(D154,'G-6 Hedgerow Data'!$B$3:$AG$15,31,FALSE))</f>
        <v/>
      </c>
      <c r="T154" s="507" t="str">
        <f t="shared" si="15"/>
        <v/>
      </c>
      <c r="U154" s="507" t="str">
        <f t="shared" si="16"/>
        <v/>
      </c>
      <c r="V154" s="524" t="str">
        <f>IF(D154="","",VLOOKUP(S154,'G-3 Multipliers'!$P$3:$Q$6,2,FALSE))</f>
        <v/>
      </c>
      <c r="W154" s="529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5"/>
      <c r="D155" s="195"/>
      <c r="E155" s="172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20" t="str">
        <f>IF(J155="","",IF(VLOOKUP(J155,'G-3 Multipliers'!$L$3:$N$6,2,FALSE)=0,"Spatial Data Missing ⚠",VLOOKUP(J155,'G-3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498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7" t="str">
        <f t="shared" si="13"/>
        <v/>
      </c>
      <c r="Q155" s="521" t="str">
        <f t="shared" si="14"/>
        <v/>
      </c>
      <c r="R155" s="522" t="str">
        <f t="shared" si="12"/>
        <v/>
      </c>
      <c r="S155" s="537" t="str">
        <f>IF(D155="","",VLOOKUP(D155,'G-6 Hedgerow Data'!$B$3:$AG$15,31,FALSE))</f>
        <v/>
      </c>
      <c r="T155" s="507" t="str">
        <f t="shared" si="15"/>
        <v/>
      </c>
      <c r="U155" s="507" t="str">
        <f t="shared" si="16"/>
        <v/>
      </c>
      <c r="V155" s="524" t="str">
        <f>IF(D155="","",VLOOKUP(S155,'G-3 Multipliers'!$P$3:$Q$6,2,FALSE))</f>
        <v/>
      </c>
      <c r="W155" s="529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5"/>
      <c r="D156" s="195"/>
      <c r="E156" s="172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20" t="str">
        <f>IF(J156="","",IF(VLOOKUP(J156,'G-3 Multipliers'!$L$3:$N$6,2,FALSE)=0,"Spatial Data Missing ⚠",VLOOKUP(J156,'G-3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498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7" t="str">
        <f t="shared" si="13"/>
        <v/>
      </c>
      <c r="Q156" s="521" t="str">
        <f t="shared" si="14"/>
        <v/>
      </c>
      <c r="R156" s="522" t="str">
        <f t="shared" si="12"/>
        <v/>
      </c>
      <c r="S156" s="537" t="str">
        <f>IF(D156="","",VLOOKUP(D156,'G-6 Hedgerow Data'!$B$3:$AG$15,31,FALSE))</f>
        <v/>
      </c>
      <c r="T156" s="507" t="str">
        <f t="shared" si="15"/>
        <v/>
      </c>
      <c r="U156" s="507" t="str">
        <f t="shared" si="16"/>
        <v/>
      </c>
      <c r="V156" s="524" t="str">
        <f>IF(D156="","",VLOOKUP(S156,'G-3 Multipliers'!$P$3:$Q$6,2,FALSE))</f>
        <v/>
      </c>
      <c r="W156" s="529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5"/>
      <c r="D157" s="195"/>
      <c r="E157" s="172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20" t="str">
        <f>IF(J157="","",IF(VLOOKUP(J157,'G-3 Multipliers'!$L$3:$N$6,2,FALSE)=0,"Spatial Data Missing ⚠",VLOOKUP(J157,'G-3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498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7" t="str">
        <f t="shared" si="13"/>
        <v/>
      </c>
      <c r="Q157" s="521" t="str">
        <f t="shared" si="14"/>
        <v/>
      </c>
      <c r="R157" s="522" t="str">
        <f t="shared" si="12"/>
        <v/>
      </c>
      <c r="S157" s="537" t="str">
        <f>IF(D157="","",VLOOKUP(D157,'G-6 Hedgerow Data'!$B$3:$AG$15,31,FALSE))</f>
        <v/>
      </c>
      <c r="T157" s="507" t="str">
        <f t="shared" si="15"/>
        <v/>
      </c>
      <c r="U157" s="507" t="str">
        <f t="shared" si="16"/>
        <v/>
      </c>
      <c r="V157" s="524" t="str">
        <f>IF(D157="","",VLOOKUP(S157,'G-3 Multipliers'!$P$3:$Q$6,2,FALSE))</f>
        <v/>
      </c>
      <c r="W157" s="529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5"/>
      <c r="D158" s="195"/>
      <c r="E158" s="172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20" t="str">
        <f>IF(J158="","",IF(VLOOKUP(J158,'G-3 Multipliers'!$L$3:$N$6,2,FALSE)=0,"Spatial Data Missing ⚠",VLOOKUP(J158,'G-3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498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7" t="str">
        <f t="shared" si="13"/>
        <v/>
      </c>
      <c r="Q158" s="521" t="str">
        <f t="shared" si="14"/>
        <v/>
      </c>
      <c r="R158" s="522" t="str">
        <f t="shared" si="12"/>
        <v/>
      </c>
      <c r="S158" s="537" t="str">
        <f>IF(D158="","",VLOOKUP(D158,'G-6 Hedgerow Data'!$B$3:$AG$15,31,FALSE))</f>
        <v/>
      </c>
      <c r="T158" s="507" t="str">
        <f t="shared" si="15"/>
        <v/>
      </c>
      <c r="U158" s="507" t="str">
        <f t="shared" si="16"/>
        <v/>
      </c>
      <c r="V158" s="524" t="str">
        <f>IF(D158="","",VLOOKUP(S158,'G-3 Multipliers'!$P$3:$Q$6,2,FALSE))</f>
        <v/>
      </c>
      <c r="W158" s="529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5"/>
      <c r="D159" s="195"/>
      <c r="E159" s="172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20" t="str">
        <f>IF(J159="","",IF(VLOOKUP(J159,'G-3 Multipliers'!$L$3:$N$6,2,FALSE)=0,"Spatial Data Missing ⚠",VLOOKUP(J159,'G-3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498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7" t="str">
        <f t="shared" si="13"/>
        <v/>
      </c>
      <c r="Q159" s="521" t="str">
        <f t="shared" si="14"/>
        <v/>
      </c>
      <c r="R159" s="522" t="str">
        <f t="shared" si="12"/>
        <v/>
      </c>
      <c r="S159" s="537" t="str">
        <f>IF(D159="","",VLOOKUP(D159,'G-6 Hedgerow Data'!$B$3:$AG$15,31,FALSE))</f>
        <v/>
      </c>
      <c r="T159" s="507" t="str">
        <f t="shared" si="15"/>
        <v/>
      </c>
      <c r="U159" s="507" t="str">
        <f t="shared" si="16"/>
        <v/>
      </c>
      <c r="V159" s="524" t="str">
        <f>IF(D159="","",VLOOKUP(S159,'G-3 Multipliers'!$P$3:$Q$6,2,FALSE))</f>
        <v/>
      </c>
      <c r="W159" s="529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5"/>
      <c r="D160" s="195"/>
      <c r="E160" s="172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20" t="str">
        <f>IF(J160="","",IF(VLOOKUP(J160,'G-3 Multipliers'!$L$3:$N$6,2,FALSE)=0,"Spatial Data Missing ⚠",VLOOKUP(J160,'G-3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498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7" t="str">
        <f t="shared" si="13"/>
        <v/>
      </c>
      <c r="Q160" s="521" t="str">
        <f t="shared" si="14"/>
        <v/>
      </c>
      <c r="R160" s="522" t="str">
        <f t="shared" si="12"/>
        <v/>
      </c>
      <c r="S160" s="537" t="str">
        <f>IF(D160="","",VLOOKUP(D160,'G-6 Hedgerow Data'!$B$3:$AG$15,31,FALSE))</f>
        <v/>
      </c>
      <c r="T160" s="507" t="str">
        <f t="shared" si="15"/>
        <v/>
      </c>
      <c r="U160" s="507" t="str">
        <f t="shared" si="16"/>
        <v/>
      </c>
      <c r="V160" s="524" t="str">
        <f>IF(D160="","",VLOOKUP(S160,'G-3 Multipliers'!$P$3:$Q$6,2,FALSE))</f>
        <v/>
      </c>
      <c r="W160" s="529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5"/>
      <c r="D161" s="195"/>
      <c r="E161" s="172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20" t="str">
        <f>IF(J161="","",IF(VLOOKUP(J161,'G-3 Multipliers'!$L$3:$N$6,2,FALSE)=0,"Spatial Data Missing ⚠",VLOOKUP(J161,'G-3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498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7" t="str">
        <f t="shared" si="13"/>
        <v/>
      </c>
      <c r="Q161" s="521" t="str">
        <f t="shared" si="14"/>
        <v/>
      </c>
      <c r="R161" s="522" t="str">
        <f t="shared" si="12"/>
        <v/>
      </c>
      <c r="S161" s="537" t="str">
        <f>IF(D161="","",VLOOKUP(D161,'G-6 Hedgerow Data'!$B$3:$AG$15,31,FALSE))</f>
        <v/>
      </c>
      <c r="T161" s="507" t="str">
        <f t="shared" si="15"/>
        <v/>
      </c>
      <c r="U161" s="507" t="str">
        <f t="shared" si="16"/>
        <v/>
      </c>
      <c r="V161" s="524" t="str">
        <f>IF(D161="","",VLOOKUP(S161,'G-3 Multipliers'!$P$3:$Q$6,2,FALSE))</f>
        <v/>
      </c>
      <c r="W161" s="529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5"/>
      <c r="D162" s="195"/>
      <c r="E162" s="172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20" t="str">
        <f>IF(J162="","",IF(VLOOKUP(J162,'G-3 Multipliers'!$L$3:$N$6,2,FALSE)=0,"Spatial Data Missing ⚠",VLOOKUP(J162,'G-3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498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7" t="str">
        <f t="shared" si="13"/>
        <v/>
      </c>
      <c r="Q162" s="521" t="str">
        <f t="shared" si="14"/>
        <v/>
      </c>
      <c r="R162" s="522" t="str">
        <f t="shared" si="12"/>
        <v/>
      </c>
      <c r="S162" s="537" t="str">
        <f>IF(D162="","",VLOOKUP(D162,'G-6 Hedgerow Data'!$B$3:$AG$15,31,FALSE))</f>
        <v/>
      </c>
      <c r="T162" s="507" t="str">
        <f t="shared" si="15"/>
        <v/>
      </c>
      <c r="U162" s="507" t="str">
        <f t="shared" si="16"/>
        <v/>
      </c>
      <c r="V162" s="524" t="str">
        <f>IF(D162="","",VLOOKUP(S162,'G-3 Multipliers'!$P$3:$Q$6,2,FALSE))</f>
        <v/>
      </c>
      <c r="W162" s="529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5"/>
      <c r="D163" s="195"/>
      <c r="E163" s="172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20" t="str">
        <f>IF(J163="","",IF(VLOOKUP(J163,'G-3 Multipliers'!$L$3:$N$6,2,FALSE)=0,"Spatial Data Missing ⚠",VLOOKUP(J163,'G-3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498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7" t="str">
        <f t="shared" si="13"/>
        <v/>
      </c>
      <c r="Q163" s="521" t="str">
        <f t="shared" si="14"/>
        <v/>
      </c>
      <c r="R163" s="522" t="str">
        <f t="shared" si="12"/>
        <v/>
      </c>
      <c r="S163" s="537" t="str">
        <f>IF(D163="","",VLOOKUP(D163,'G-6 Hedgerow Data'!$B$3:$AG$15,31,FALSE))</f>
        <v/>
      </c>
      <c r="T163" s="507" t="str">
        <f t="shared" si="15"/>
        <v/>
      </c>
      <c r="U163" s="507" t="str">
        <f t="shared" si="16"/>
        <v/>
      </c>
      <c r="V163" s="524" t="str">
        <f>IF(D163="","",VLOOKUP(S163,'G-3 Multipliers'!$P$3:$Q$6,2,FALSE))</f>
        <v/>
      </c>
      <c r="W163" s="529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5"/>
      <c r="D164" s="195"/>
      <c r="E164" s="172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20" t="str">
        <f>IF(J164="","",IF(VLOOKUP(J164,'G-3 Multipliers'!$L$3:$N$6,2,FALSE)=0,"Spatial Data Missing ⚠",VLOOKUP(J164,'G-3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498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7" t="str">
        <f t="shared" si="13"/>
        <v/>
      </c>
      <c r="Q164" s="521" t="str">
        <f t="shared" si="14"/>
        <v/>
      </c>
      <c r="R164" s="522" t="str">
        <f t="shared" si="12"/>
        <v/>
      </c>
      <c r="S164" s="537" t="str">
        <f>IF(D164="","",VLOOKUP(D164,'G-6 Hedgerow Data'!$B$3:$AG$15,31,FALSE))</f>
        <v/>
      </c>
      <c r="T164" s="507" t="str">
        <f t="shared" si="15"/>
        <v/>
      </c>
      <c r="U164" s="507" t="str">
        <f t="shared" si="16"/>
        <v/>
      </c>
      <c r="V164" s="524" t="str">
        <f>IF(D164="","",VLOOKUP(S164,'G-3 Multipliers'!$P$3:$Q$6,2,FALSE))</f>
        <v/>
      </c>
      <c r="W164" s="529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5"/>
      <c r="D165" s="195"/>
      <c r="E165" s="172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20" t="str">
        <f>IF(J165="","",IF(VLOOKUP(J165,'G-3 Multipliers'!$L$3:$N$6,2,FALSE)=0,"Spatial Data Missing ⚠",VLOOKUP(J165,'G-3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498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7" t="str">
        <f t="shared" si="13"/>
        <v/>
      </c>
      <c r="Q165" s="521" t="str">
        <f t="shared" si="14"/>
        <v/>
      </c>
      <c r="R165" s="522" t="str">
        <f t="shared" si="12"/>
        <v/>
      </c>
      <c r="S165" s="537" t="str">
        <f>IF(D165="","",VLOOKUP(D165,'G-6 Hedgerow Data'!$B$3:$AG$15,31,FALSE))</f>
        <v/>
      </c>
      <c r="T165" s="507" t="str">
        <f t="shared" si="15"/>
        <v/>
      </c>
      <c r="U165" s="507" t="str">
        <f t="shared" si="16"/>
        <v/>
      </c>
      <c r="V165" s="524" t="str">
        <f>IF(D165="","",VLOOKUP(S165,'G-3 Multipliers'!$P$3:$Q$6,2,FALSE))</f>
        <v/>
      </c>
      <c r="W165" s="529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5"/>
      <c r="D166" s="195"/>
      <c r="E166" s="172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20" t="str">
        <f>IF(J166="","",IF(VLOOKUP(J166,'G-3 Multipliers'!$L$3:$N$6,2,FALSE)=0,"Spatial Data Missing ⚠",VLOOKUP(J166,'G-3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498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7" t="str">
        <f t="shared" si="13"/>
        <v/>
      </c>
      <c r="Q166" s="521" t="str">
        <f t="shared" si="14"/>
        <v/>
      </c>
      <c r="R166" s="522" t="str">
        <f t="shared" si="12"/>
        <v/>
      </c>
      <c r="S166" s="537" t="str">
        <f>IF(D166="","",VLOOKUP(D166,'G-6 Hedgerow Data'!$B$3:$AG$15,31,FALSE))</f>
        <v/>
      </c>
      <c r="T166" s="507" t="str">
        <f t="shared" si="15"/>
        <v/>
      </c>
      <c r="U166" s="507" t="str">
        <f t="shared" si="16"/>
        <v/>
      </c>
      <c r="V166" s="524" t="str">
        <f>IF(D166="","",VLOOKUP(S166,'G-3 Multipliers'!$P$3:$Q$6,2,FALSE))</f>
        <v/>
      </c>
      <c r="W166" s="529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5"/>
      <c r="D167" s="195"/>
      <c r="E167" s="172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20" t="str">
        <f>IF(J167="","",IF(VLOOKUP(J167,'G-3 Multipliers'!$L$3:$N$6,2,FALSE)=0,"Spatial Data Missing ⚠",VLOOKUP(J167,'G-3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498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7" t="str">
        <f t="shared" si="13"/>
        <v/>
      </c>
      <c r="Q167" s="521" t="str">
        <f t="shared" si="14"/>
        <v/>
      </c>
      <c r="R167" s="522" t="str">
        <f t="shared" si="12"/>
        <v/>
      </c>
      <c r="S167" s="537" t="str">
        <f>IF(D167="","",VLOOKUP(D167,'G-6 Hedgerow Data'!$B$3:$AG$15,31,FALSE))</f>
        <v/>
      </c>
      <c r="T167" s="507" t="str">
        <f t="shared" si="15"/>
        <v/>
      </c>
      <c r="U167" s="507" t="str">
        <f t="shared" si="16"/>
        <v/>
      </c>
      <c r="V167" s="524" t="str">
        <f>IF(D167="","",VLOOKUP(S167,'G-3 Multipliers'!$P$3:$Q$6,2,FALSE))</f>
        <v/>
      </c>
      <c r="W167" s="529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5"/>
      <c r="D168" s="195"/>
      <c r="E168" s="172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20" t="str">
        <f>IF(J168="","",IF(VLOOKUP(J168,'G-3 Multipliers'!$L$3:$N$6,2,FALSE)=0,"Spatial Data Missing ⚠",VLOOKUP(J168,'G-3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498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7" t="str">
        <f t="shared" si="13"/>
        <v/>
      </c>
      <c r="Q168" s="521" t="str">
        <f t="shared" si="14"/>
        <v/>
      </c>
      <c r="R168" s="522" t="str">
        <f t="shared" si="12"/>
        <v/>
      </c>
      <c r="S168" s="537" t="str">
        <f>IF(D168="","",VLOOKUP(D168,'G-6 Hedgerow Data'!$B$3:$AG$15,31,FALSE))</f>
        <v/>
      </c>
      <c r="T168" s="507" t="str">
        <f t="shared" si="15"/>
        <v/>
      </c>
      <c r="U168" s="507" t="str">
        <f t="shared" si="16"/>
        <v/>
      </c>
      <c r="V168" s="524" t="str">
        <f>IF(D168="","",VLOOKUP(S168,'G-3 Multipliers'!$P$3:$Q$6,2,FALSE))</f>
        <v/>
      </c>
      <c r="W168" s="529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5"/>
      <c r="D169" s="195"/>
      <c r="E169" s="172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20" t="str">
        <f>IF(J169="","",IF(VLOOKUP(J169,'G-3 Multipliers'!$L$3:$N$6,2,FALSE)=0,"Spatial Data Missing ⚠",VLOOKUP(J169,'G-3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498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7" t="str">
        <f t="shared" si="13"/>
        <v/>
      </c>
      <c r="Q169" s="521" t="str">
        <f t="shared" si="14"/>
        <v/>
      </c>
      <c r="R169" s="522" t="str">
        <f t="shared" si="12"/>
        <v/>
      </c>
      <c r="S169" s="537" t="str">
        <f>IF(D169="","",VLOOKUP(D169,'G-6 Hedgerow Data'!$B$3:$AG$15,31,FALSE))</f>
        <v/>
      </c>
      <c r="T169" s="507" t="str">
        <f t="shared" si="15"/>
        <v/>
      </c>
      <c r="U169" s="507" t="str">
        <f t="shared" si="16"/>
        <v/>
      </c>
      <c r="V169" s="524" t="str">
        <f>IF(D169="","",VLOOKUP(S169,'G-3 Multipliers'!$P$3:$Q$6,2,FALSE))</f>
        <v/>
      </c>
      <c r="W169" s="529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5"/>
      <c r="D170" s="195"/>
      <c r="E170" s="172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20" t="str">
        <f>IF(J170="","",IF(VLOOKUP(J170,'G-3 Multipliers'!$L$3:$N$6,2,FALSE)=0,"Spatial Data Missing ⚠",VLOOKUP(J170,'G-3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498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7" t="str">
        <f t="shared" si="13"/>
        <v/>
      </c>
      <c r="Q170" s="521" t="str">
        <f t="shared" si="14"/>
        <v/>
      </c>
      <c r="R170" s="522" t="str">
        <f t="shared" si="12"/>
        <v/>
      </c>
      <c r="S170" s="537" t="str">
        <f>IF(D170="","",VLOOKUP(D170,'G-6 Hedgerow Data'!$B$3:$AG$15,31,FALSE))</f>
        <v/>
      </c>
      <c r="T170" s="507" t="str">
        <f t="shared" si="15"/>
        <v/>
      </c>
      <c r="U170" s="507" t="str">
        <f t="shared" si="16"/>
        <v/>
      </c>
      <c r="V170" s="524" t="str">
        <f>IF(D170="","",VLOOKUP(S170,'G-3 Multipliers'!$P$3:$Q$6,2,FALSE))</f>
        <v/>
      </c>
      <c r="W170" s="529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5"/>
      <c r="D171" s="195"/>
      <c r="E171" s="172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20" t="str">
        <f>IF(J171="","",IF(VLOOKUP(J171,'G-3 Multipliers'!$L$3:$N$6,2,FALSE)=0,"Spatial Data Missing ⚠",VLOOKUP(J171,'G-3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498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7" t="str">
        <f t="shared" si="13"/>
        <v/>
      </c>
      <c r="Q171" s="521" t="str">
        <f t="shared" si="14"/>
        <v/>
      </c>
      <c r="R171" s="522" t="str">
        <f t="shared" si="12"/>
        <v/>
      </c>
      <c r="S171" s="537" t="str">
        <f>IF(D171="","",VLOOKUP(D171,'G-6 Hedgerow Data'!$B$3:$AG$15,31,FALSE))</f>
        <v/>
      </c>
      <c r="T171" s="507" t="str">
        <f t="shared" si="15"/>
        <v/>
      </c>
      <c r="U171" s="507" t="str">
        <f t="shared" si="16"/>
        <v/>
      </c>
      <c r="V171" s="524" t="str">
        <f>IF(D171="","",VLOOKUP(S171,'G-3 Multipliers'!$P$3:$Q$6,2,FALSE))</f>
        <v/>
      </c>
      <c r="W171" s="529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5"/>
      <c r="D172" s="195"/>
      <c r="E172" s="172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20" t="str">
        <f>IF(J172="","",IF(VLOOKUP(J172,'G-3 Multipliers'!$L$3:$N$6,2,FALSE)=0,"Spatial Data Missing ⚠",VLOOKUP(J172,'G-3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498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7" t="str">
        <f t="shared" si="13"/>
        <v/>
      </c>
      <c r="Q172" s="521" t="str">
        <f t="shared" si="14"/>
        <v/>
      </c>
      <c r="R172" s="522" t="str">
        <f t="shared" si="12"/>
        <v/>
      </c>
      <c r="S172" s="537" t="str">
        <f>IF(D172="","",VLOOKUP(D172,'G-6 Hedgerow Data'!$B$3:$AG$15,31,FALSE))</f>
        <v/>
      </c>
      <c r="T172" s="507" t="str">
        <f t="shared" si="15"/>
        <v/>
      </c>
      <c r="U172" s="507" t="str">
        <f t="shared" si="16"/>
        <v/>
      </c>
      <c r="V172" s="524" t="str">
        <f>IF(D172="","",VLOOKUP(S172,'G-3 Multipliers'!$P$3:$Q$6,2,FALSE))</f>
        <v/>
      </c>
      <c r="W172" s="529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5"/>
      <c r="D173" s="195"/>
      <c r="E173" s="172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20" t="str">
        <f>IF(J173="","",IF(VLOOKUP(J173,'G-3 Multipliers'!$L$3:$N$6,2,FALSE)=0,"Spatial Data Missing ⚠",VLOOKUP(J173,'G-3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498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7" t="str">
        <f t="shared" si="13"/>
        <v/>
      </c>
      <c r="Q173" s="521" t="str">
        <f t="shared" si="14"/>
        <v/>
      </c>
      <c r="R173" s="522" t="str">
        <f t="shared" si="12"/>
        <v/>
      </c>
      <c r="S173" s="537" t="str">
        <f>IF(D173="","",VLOOKUP(D173,'G-6 Hedgerow Data'!$B$3:$AG$15,31,FALSE))</f>
        <v/>
      </c>
      <c r="T173" s="507" t="str">
        <f t="shared" si="15"/>
        <v/>
      </c>
      <c r="U173" s="507" t="str">
        <f t="shared" si="16"/>
        <v/>
      </c>
      <c r="V173" s="524" t="str">
        <f>IF(D173="","",VLOOKUP(S173,'G-3 Multipliers'!$P$3:$Q$6,2,FALSE))</f>
        <v/>
      </c>
      <c r="W173" s="529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5"/>
      <c r="D174" s="195"/>
      <c r="E174" s="172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20" t="str">
        <f>IF(J174="","",IF(VLOOKUP(J174,'G-3 Multipliers'!$L$3:$N$6,2,FALSE)=0,"Spatial Data Missing ⚠",VLOOKUP(J174,'G-3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498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7" t="str">
        <f t="shared" si="13"/>
        <v/>
      </c>
      <c r="Q174" s="521" t="str">
        <f t="shared" si="14"/>
        <v/>
      </c>
      <c r="R174" s="522" t="str">
        <f t="shared" si="12"/>
        <v/>
      </c>
      <c r="S174" s="537" t="str">
        <f>IF(D174="","",VLOOKUP(D174,'G-6 Hedgerow Data'!$B$3:$AG$15,31,FALSE))</f>
        <v/>
      </c>
      <c r="T174" s="507" t="str">
        <f t="shared" si="15"/>
        <v/>
      </c>
      <c r="U174" s="507" t="str">
        <f t="shared" si="16"/>
        <v/>
      </c>
      <c r="V174" s="524" t="str">
        <f>IF(D174="","",VLOOKUP(S174,'G-3 Multipliers'!$P$3:$Q$6,2,FALSE))</f>
        <v/>
      </c>
      <c r="W174" s="529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5"/>
      <c r="D175" s="195"/>
      <c r="E175" s="172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20" t="str">
        <f>IF(J175="","",IF(VLOOKUP(J175,'G-3 Multipliers'!$L$3:$N$6,2,FALSE)=0,"Spatial Data Missing ⚠",VLOOKUP(J175,'G-3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498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7" t="str">
        <f t="shared" si="13"/>
        <v/>
      </c>
      <c r="Q175" s="521" t="str">
        <f t="shared" si="14"/>
        <v/>
      </c>
      <c r="R175" s="522" t="str">
        <f t="shared" si="12"/>
        <v/>
      </c>
      <c r="S175" s="537" t="str">
        <f>IF(D175="","",VLOOKUP(D175,'G-6 Hedgerow Data'!$B$3:$AG$15,31,FALSE))</f>
        <v/>
      </c>
      <c r="T175" s="507" t="str">
        <f t="shared" si="15"/>
        <v/>
      </c>
      <c r="U175" s="507" t="str">
        <f t="shared" si="16"/>
        <v/>
      </c>
      <c r="V175" s="524" t="str">
        <f>IF(D175="","",VLOOKUP(S175,'G-3 Multipliers'!$P$3:$Q$6,2,FALSE))</f>
        <v/>
      </c>
      <c r="W175" s="529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5"/>
      <c r="D176" s="195"/>
      <c r="E176" s="172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20" t="str">
        <f>IF(J176="","",IF(VLOOKUP(J176,'G-3 Multipliers'!$L$3:$N$6,2,FALSE)=0,"Spatial Data Missing ⚠",VLOOKUP(J176,'G-3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498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7" t="str">
        <f t="shared" si="13"/>
        <v/>
      </c>
      <c r="Q176" s="521" t="str">
        <f t="shared" si="14"/>
        <v/>
      </c>
      <c r="R176" s="522" t="str">
        <f t="shared" si="12"/>
        <v/>
      </c>
      <c r="S176" s="537" t="str">
        <f>IF(D176="","",VLOOKUP(D176,'G-6 Hedgerow Data'!$B$3:$AG$15,31,FALSE))</f>
        <v/>
      </c>
      <c r="T176" s="507" t="str">
        <f t="shared" si="15"/>
        <v/>
      </c>
      <c r="U176" s="507" t="str">
        <f t="shared" si="16"/>
        <v/>
      </c>
      <c r="V176" s="524" t="str">
        <f>IF(D176="","",VLOOKUP(S176,'G-3 Multipliers'!$P$3:$Q$6,2,FALSE))</f>
        <v/>
      </c>
      <c r="W176" s="529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5"/>
      <c r="D177" s="195"/>
      <c r="E177" s="172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20" t="str">
        <f>IF(J177="","",IF(VLOOKUP(J177,'G-3 Multipliers'!$L$3:$N$6,2,FALSE)=0,"Spatial Data Missing ⚠",VLOOKUP(J177,'G-3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498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7" t="str">
        <f t="shared" si="13"/>
        <v/>
      </c>
      <c r="Q177" s="521" t="str">
        <f t="shared" si="14"/>
        <v/>
      </c>
      <c r="R177" s="522" t="str">
        <f t="shared" si="12"/>
        <v/>
      </c>
      <c r="S177" s="537" t="str">
        <f>IF(D177="","",VLOOKUP(D177,'G-6 Hedgerow Data'!$B$3:$AG$15,31,FALSE))</f>
        <v/>
      </c>
      <c r="T177" s="507" t="str">
        <f t="shared" si="15"/>
        <v/>
      </c>
      <c r="U177" s="507" t="str">
        <f t="shared" si="16"/>
        <v/>
      </c>
      <c r="V177" s="524" t="str">
        <f>IF(D177="","",VLOOKUP(S177,'G-3 Multipliers'!$P$3:$Q$6,2,FALSE))</f>
        <v/>
      </c>
      <c r="W177" s="529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5"/>
      <c r="D178" s="195"/>
      <c r="E178" s="172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20" t="str">
        <f>IF(J178="","",IF(VLOOKUP(J178,'G-3 Multipliers'!$L$3:$N$6,2,FALSE)=0,"Spatial Data Missing ⚠",VLOOKUP(J178,'G-3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498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7" t="str">
        <f t="shared" si="13"/>
        <v/>
      </c>
      <c r="Q178" s="521" t="str">
        <f t="shared" si="14"/>
        <v/>
      </c>
      <c r="R178" s="522" t="str">
        <f t="shared" si="12"/>
        <v/>
      </c>
      <c r="S178" s="537" t="str">
        <f>IF(D178="","",VLOOKUP(D178,'G-6 Hedgerow Data'!$B$3:$AG$15,31,FALSE))</f>
        <v/>
      </c>
      <c r="T178" s="507" t="str">
        <f t="shared" si="15"/>
        <v/>
      </c>
      <c r="U178" s="507" t="str">
        <f t="shared" si="16"/>
        <v/>
      </c>
      <c r="V178" s="524" t="str">
        <f>IF(D178="","",VLOOKUP(S178,'G-3 Multipliers'!$P$3:$Q$6,2,FALSE))</f>
        <v/>
      </c>
      <c r="W178" s="529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5"/>
      <c r="D179" s="195"/>
      <c r="E179" s="172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20" t="str">
        <f>IF(J179="","",IF(VLOOKUP(J179,'G-3 Multipliers'!$L$3:$N$6,2,FALSE)=0,"Spatial Data Missing ⚠",VLOOKUP(J179,'G-3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498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7" t="str">
        <f t="shared" si="13"/>
        <v/>
      </c>
      <c r="Q179" s="521" t="str">
        <f t="shared" si="14"/>
        <v/>
      </c>
      <c r="R179" s="522" t="str">
        <f t="shared" si="12"/>
        <v/>
      </c>
      <c r="S179" s="537" t="str">
        <f>IF(D179="","",VLOOKUP(D179,'G-6 Hedgerow Data'!$B$3:$AG$15,31,FALSE))</f>
        <v/>
      </c>
      <c r="T179" s="507" t="str">
        <f t="shared" si="15"/>
        <v/>
      </c>
      <c r="U179" s="507" t="str">
        <f t="shared" si="16"/>
        <v/>
      </c>
      <c r="V179" s="524" t="str">
        <f>IF(D179="","",VLOOKUP(S179,'G-3 Multipliers'!$P$3:$Q$6,2,FALSE))</f>
        <v/>
      </c>
      <c r="W179" s="529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5"/>
      <c r="D180" s="195"/>
      <c r="E180" s="172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20" t="str">
        <f>IF(J180="","",IF(VLOOKUP(J180,'G-3 Multipliers'!$L$3:$N$6,2,FALSE)=0,"Spatial Data Missing ⚠",VLOOKUP(J180,'G-3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498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7" t="str">
        <f t="shared" si="13"/>
        <v/>
      </c>
      <c r="Q180" s="521" t="str">
        <f t="shared" si="14"/>
        <v/>
      </c>
      <c r="R180" s="522" t="str">
        <f t="shared" si="12"/>
        <v/>
      </c>
      <c r="S180" s="537" t="str">
        <f>IF(D180="","",VLOOKUP(D180,'G-6 Hedgerow Data'!$B$3:$AG$15,31,FALSE))</f>
        <v/>
      </c>
      <c r="T180" s="507" t="str">
        <f t="shared" si="15"/>
        <v/>
      </c>
      <c r="U180" s="507" t="str">
        <f t="shared" si="16"/>
        <v/>
      </c>
      <c r="V180" s="524" t="str">
        <f>IF(D180="","",VLOOKUP(S180,'G-3 Multipliers'!$P$3:$Q$6,2,FALSE))</f>
        <v/>
      </c>
      <c r="W180" s="529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5"/>
      <c r="D181" s="195"/>
      <c r="E181" s="172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20" t="str">
        <f>IF(J181="","",IF(VLOOKUP(J181,'G-3 Multipliers'!$L$3:$N$6,2,FALSE)=0,"Spatial Data Missing ⚠",VLOOKUP(J181,'G-3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498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7" t="str">
        <f t="shared" si="13"/>
        <v/>
      </c>
      <c r="Q181" s="521" t="str">
        <f t="shared" si="14"/>
        <v/>
      </c>
      <c r="R181" s="522" t="str">
        <f t="shared" si="12"/>
        <v/>
      </c>
      <c r="S181" s="537" t="str">
        <f>IF(D181="","",VLOOKUP(D181,'G-6 Hedgerow Data'!$B$3:$AG$15,31,FALSE))</f>
        <v/>
      </c>
      <c r="T181" s="507" t="str">
        <f t="shared" si="15"/>
        <v/>
      </c>
      <c r="U181" s="507" t="str">
        <f t="shared" si="16"/>
        <v/>
      </c>
      <c r="V181" s="524" t="str">
        <f>IF(D181="","",VLOOKUP(S181,'G-3 Multipliers'!$P$3:$Q$6,2,FALSE))</f>
        <v/>
      </c>
      <c r="W181" s="529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5"/>
      <c r="D182" s="195"/>
      <c r="E182" s="172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20" t="str">
        <f>IF(J182="","",IF(VLOOKUP(J182,'G-3 Multipliers'!$L$3:$N$6,2,FALSE)=0,"Spatial Data Missing ⚠",VLOOKUP(J182,'G-3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498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7" t="str">
        <f t="shared" si="13"/>
        <v/>
      </c>
      <c r="Q182" s="521" t="str">
        <f t="shared" si="14"/>
        <v/>
      </c>
      <c r="R182" s="522" t="str">
        <f t="shared" si="12"/>
        <v/>
      </c>
      <c r="S182" s="537" t="str">
        <f>IF(D182="","",VLOOKUP(D182,'G-6 Hedgerow Data'!$B$3:$AG$15,31,FALSE))</f>
        <v/>
      </c>
      <c r="T182" s="507" t="str">
        <f t="shared" si="15"/>
        <v/>
      </c>
      <c r="U182" s="507" t="str">
        <f t="shared" si="16"/>
        <v/>
      </c>
      <c r="V182" s="524" t="str">
        <f>IF(D182="","",VLOOKUP(S182,'G-3 Multipliers'!$P$3:$Q$6,2,FALSE))</f>
        <v/>
      </c>
      <c r="W182" s="529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5"/>
      <c r="D183" s="195"/>
      <c r="E183" s="172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20" t="str">
        <f>IF(J183="","",IF(VLOOKUP(J183,'G-3 Multipliers'!$L$3:$N$6,2,FALSE)=0,"Spatial Data Missing ⚠",VLOOKUP(J183,'G-3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498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7" t="str">
        <f t="shared" si="13"/>
        <v/>
      </c>
      <c r="Q183" s="521" t="str">
        <f t="shared" si="14"/>
        <v/>
      </c>
      <c r="R183" s="522" t="str">
        <f t="shared" si="12"/>
        <v/>
      </c>
      <c r="S183" s="537" t="str">
        <f>IF(D183="","",VLOOKUP(D183,'G-6 Hedgerow Data'!$B$3:$AG$15,31,FALSE))</f>
        <v/>
      </c>
      <c r="T183" s="507" t="str">
        <f t="shared" si="15"/>
        <v/>
      </c>
      <c r="U183" s="507" t="str">
        <f t="shared" si="16"/>
        <v/>
      </c>
      <c r="V183" s="524" t="str">
        <f>IF(D183="","",VLOOKUP(S183,'G-3 Multipliers'!$P$3:$Q$6,2,FALSE))</f>
        <v/>
      </c>
      <c r="W183" s="529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5"/>
      <c r="D184" s="195"/>
      <c r="E184" s="172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20" t="str">
        <f>IF(J184="","",IF(VLOOKUP(J184,'G-3 Multipliers'!$L$3:$N$6,2,FALSE)=0,"Spatial Data Missing ⚠",VLOOKUP(J184,'G-3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498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7" t="str">
        <f t="shared" si="13"/>
        <v/>
      </c>
      <c r="Q184" s="521" t="str">
        <f t="shared" si="14"/>
        <v/>
      </c>
      <c r="R184" s="522" t="str">
        <f t="shared" si="12"/>
        <v/>
      </c>
      <c r="S184" s="537" t="str">
        <f>IF(D184="","",VLOOKUP(D184,'G-6 Hedgerow Data'!$B$3:$AG$15,31,FALSE))</f>
        <v/>
      </c>
      <c r="T184" s="507" t="str">
        <f t="shared" si="15"/>
        <v/>
      </c>
      <c r="U184" s="507" t="str">
        <f t="shared" si="16"/>
        <v/>
      </c>
      <c r="V184" s="524" t="str">
        <f>IF(D184="","",VLOOKUP(S184,'G-3 Multipliers'!$P$3:$Q$6,2,FALSE))</f>
        <v/>
      </c>
      <c r="W184" s="529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5"/>
      <c r="D185" s="195"/>
      <c r="E185" s="172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20" t="str">
        <f>IF(J185="","",IF(VLOOKUP(J185,'G-3 Multipliers'!$L$3:$N$6,2,FALSE)=0,"Spatial Data Missing ⚠",VLOOKUP(J185,'G-3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498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7" t="str">
        <f t="shared" si="13"/>
        <v/>
      </c>
      <c r="Q185" s="521" t="str">
        <f t="shared" si="14"/>
        <v/>
      </c>
      <c r="R185" s="522" t="str">
        <f t="shared" si="12"/>
        <v/>
      </c>
      <c r="S185" s="537" t="str">
        <f>IF(D185="","",VLOOKUP(D185,'G-6 Hedgerow Data'!$B$3:$AG$15,31,FALSE))</f>
        <v/>
      </c>
      <c r="T185" s="507" t="str">
        <f t="shared" si="15"/>
        <v/>
      </c>
      <c r="U185" s="507" t="str">
        <f t="shared" si="16"/>
        <v/>
      </c>
      <c r="V185" s="524" t="str">
        <f>IF(D185="","",VLOOKUP(S185,'G-3 Multipliers'!$P$3:$Q$6,2,FALSE))</f>
        <v/>
      </c>
      <c r="W185" s="529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5"/>
      <c r="D186" s="195"/>
      <c r="E186" s="172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20" t="str">
        <f>IF(J186="","",IF(VLOOKUP(J186,'G-3 Multipliers'!$L$3:$N$6,2,FALSE)=0,"Spatial Data Missing ⚠",VLOOKUP(J186,'G-3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498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7" t="str">
        <f t="shared" si="13"/>
        <v/>
      </c>
      <c r="Q186" s="521" t="str">
        <f t="shared" si="14"/>
        <v/>
      </c>
      <c r="R186" s="522" t="str">
        <f t="shared" si="12"/>
        <v/>
      </c>
      <c r="S186" s="537" t="str">
        <f>IF(D186="","",VLOOKUP(D186,'G-6 Hedgerow Data'!$B$3:$AG$15,31,FALSE))</f>
        <v/>
      </c>
      <c r="T186" s="507" t="str">
        <f t="shared" si="15"/>
        <v/>
      </c>
      <c r="U186" s="507" t="str">
        <f t="shared" si="16"/>
        <v/>
      </c>
      <c r="V186" s="524" t="str">
        <f>IF(D186="","",VLOOKUP(S186,'G-3 Multipliers'!$P$3:$Q$6,2,FALSE))</f>
        <v/>
      </c>
      <c r="W186" s="529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5"/>
      <c r="D187" s="195"/>
      <c r="E187" s="172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20" t="str">
        <f>IF(J187="","",IF(VLOOKUP(J187,'G-3 Multipliers'!$L$3:$N$6,2,FALSE)=0,"Spatial Data Missing ⚠",VLOOKUP(J187,'G-3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498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7" t="str">
        <f t="shared" si="13"/>
        <v/>
      </c>
      <c r="Q187" s="521" t="str">
        <f t="shared" si="14"/>
        <v/>
      </c>
      <c r="R187" s="522" t="str">
        <f t="shared" si="12"/>
        <v/>
      </c>
      <c r="S187" s="537" t="str">
        <f>IF(D187="","",VLOOKUP(D187,'G-6 Hedgerow Data'!$B$3:$AG$15,31,FALSE))</f>
        <v/>
      </c>
      <c r="T187" s="507" t="str">
        <f t="shared" si="15"/>
        <v/>
      </c>
      <c r="U187" s="507" t="str">
        <f t="shared" si="16"/>
        <v/>
      </c>
      <c r="V187" s="524" t="str">
        <f>IF(D187="","",VLOOKUP(S187,'G-3 Multipliers'!$P$3:$Q$6,2,FALSE))</f>
        <v/>
      </c>
      <c r="W187" s="529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5"/>
      <c r="D188" s="195"/>
      <c r="E188" s="172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20" t="str">
        <f>IF(J188="","",IF(VLOOKUP(J188,'G-3 Multipliers'!$L$3:$N$6,2,FALSE)=0,"Spatial Data Missing ⚠",VLOOKUP(J188,'G-3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498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7" t="str">
        <f t="shared" si="13"/>
        <v/>
      </c>
      <c r="Q188" s="521" t="str">
        <f t="shared" si="14"/>
        <v/>
      </c>
      <c r="R188" s="522" t="str">
        <f t="shared" si="12"/>
        <v/>
      </c>
      <c r="S188" s="537" t="str">
        <f>IF(D188="","",VLOOKUP(D188,'G-6 Hedgerow Data'!$B$3:$AG$15,31,FALSE))</f>
        <v/>
      </c>
      <c r="T188" s="507" t="str">
        <f t="shared" si="15"/>
        <v/>
      </c>
      <c r="U188" s="507" t="str">
        <f t="shared" si="16"/>
        <v/>
      </c>
      <c r="V188" s="524" t="str">
        <f>IF(D188="","",VLOOKUP(S188,'G-3 Multipliers'!$P$3:$Q$6,2,FALSE))</f>
        <v/>
      </c>
      <c r="W188" s="529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5"/>
      <c r="D189" s="195"/>
      <c r="E189" s="172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20" t="str">
        <f>IF(J189="","",IF(VLOOKUP(J189,'G-3 Multipliers'!$L$3:$N$6,2,FALSE)=0,"Spatial Data Missing ⚠",VLOOKUP(J189,'G-3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498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7" t="str">
        <f t="shared" si="13"/>
        <v/>
      </c>
      <c r="Q189" s="521" t="str">
        <f t="shared" si="14"/>
        <v/>
      </c>
      <c r="R189" s="522" t="str">
        <f t="shared" si="12"/>
        <v/>
      </c>
      <c r="S189" s="537" t="str">
        <f>IF(D189="","",VLOOKUP(D189,'G-6 Hedgerow Data'!$B$3:$AG$15,31,FALSE))</f>
        <v/>
      </c>
      <c r="T189" s="507" t="str">
        <f t="shared" si="15"/>
        <v/>
      </c>
      <c r="U189" s="507" t="str">
        <f t="shared" si="16"/>
        <v/>
      </c>
      <c r="V189" s="524" t="str">
        <f>IF(D189="","",VLOOKUP(S189,'G-3 Multipliers'!$P$3:$Q$6,2,FALSE))</f>
        <v/>
      </c>
      <c r="W189" s="529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5"/>
      <c r="D190" s="195"/>
      <c r="E190" s="172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20" t="str">
        <f>IF(J190="","",IF(VLOOKUP(J190,'G-3 Multipliers'!$L$3:$N$6,2,FALSE)=0,"Spatial Data Missing ⚠",VLOOKUP(J190,'G-3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498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7" t="str">
        <f t="shared" si="13"/>
        <v/>
      </c>
      <c r="Q190" s="521" t="str">
        <f t="shared" si="14"/>
        <v/>
      </c>
      <c r="R190" s="522" t="str">
        <f t="shared" si="12"/>
        <v/>
      </c>
      <c r="S190" s="537" t="str">
        <f>IF(D190="","",VLOOKUP(D190,'G-6 Hedgerow Data'!$B$3:$AG$15,31,FALSE))</f>
        <v/>
      </c>
      <c r="T190" s="507" t="str">
        <f t="shared" si="15"/>
        <v/>
      </c>
      <c r="U190" s="507" t="str">
        <f t="shared" si="16"/>
        <v/>
      </c>
      <c r="V190" s="524" t="str">
        <f>IF(D190="","",VLOOKUP(S190,'G-3 Multipliers'!$P$3:$Q$6,2,FALSE))</f>
        <v/>
      </c>
      <c r="W190" s="529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5"/>
      <c r="D191" s="195"/>
      <c r="E191" s="172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20" t="str">
        <f>IF(J191="","",IF(VLOOKUP(J191,'G-3 Multipliers'!$L$3:$N$6,2,FALSE)=0,"Spatial Data Missing ⚠",VLOOKUP(J191,'G-3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498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7" t="str">
        <f t="shared" si="13"/>
        <v/>
      </c>
      <c r="Q191" s="521" t="str">
        <f t="shared" si="14"/>
        <v/>
      </c>
      <c r="R191" s="522" t="str">
        <f t="shared" si="12"/>
        <v/>
      </c>
      <c r="S191" s="537" t="str">
        <f>IF(D191="","",VLOOKUP(D191,'G-6 Hedgerow Data'!$B$3:$AG$15,31,FALSE))</f>
        <v/>
      </c>
      <c r="T191" s="507" t="str">
        <f t="shared" si="15"/>
        <v/>
      </c>
      <c r="U191" s="507" t="str">
        <f t="shared" si="16"/>
        <v/>
      </c>
      <c r="V191" s="524" t="str">
        <f>IF(D191="","",VLOOKUP(S191,'G-3 Multipliers'!$P$3:$Q$6,2,FALSE))</f>
        <v/>
      </c>
      <c r="W191" s="529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5"/>
      <c r="D192" s="195"/>
      <c r="E192" s="172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20" t="str">
        <f>IF(J192="","",IF(VLOOKUP(J192,'G-3 Multipliers'!$L$3:$N$6,2,FALSE)=0,"Spatial Data Missing ⚠",VLOOKUP(J192,'G-3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498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7" t="str">
        <f t="shared" si="13"/>
        <v/>
      </c>
      <c r="Q192" s="521" t="str">
        <f t="shared" si="14"/>
        <v/>
      </c>
      <c r="R192" s="522" t="str">
        <f t="shared" si="12"/>
        <v/>
      </c>
      <c r="S192" s="537" t="str">
        <f>IF(D192="","",VLOOKUP(D192,'G-6 Hedgerow Data'!$B$3:$AG$15,31,FALSE))</f>
        <v/>
      </c>
      <c r="T192" s="507" t="str">
        <f t="shared" si="15"/>
        <v/>
      </c>
      <c r="U192" s="507" t="str">
        <f t="shared" si="16"/>
        <v/>
      </c>
      <c r="V192" s="524" t="str">
        <f>IF(D192="","",VLOOKUP(S192,'G-3 Multipliers'!$P$3:$Q$6,2,FALSE))</f>
        <v/>
      </c>
      <c r="W192" s="529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5"/>
      <c r="D193" s="195"/>
      <c r="E193" s="172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20" t="str">
        <f>IF(J193="","",IF(VLOOKUP(J193,'G-3 Multipliers'!$L$3:$N$6,2,FALSE)=0,"Spatial Data Missing ⚠",VLOOKUP(J193,'G-3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498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7" t="str">
        <f t="shared" si="13"/>
        <v/>
      </c>
      <c r="Q193" s="521" t="str">
        <f t="shared" si="14"/>
        <v/>
      </c>
      <c r="R193" s="522" t="str">
        <f t="shared" si="12"/>
        <v/>
      </c>
      <c r="S193" s="537" t="str">
        <f>IF(D193="","",VLOOKUP(D193,'G-6 Hedgerow Data'!$B$3:$AG$15,31,FALSE))</f>
        <v/>
      </c>
      <c r="T193" s="507" t="str">
        <f t="shared" si="15"/>
        <v/>
      </c>
      <c r="U193" s="507" t="str">
        <f t="shared" si="16"/>
        <v/>
      </c>
      <c r="V193" s="524" t="str">
        <f>IF(D193="","",VLOOKUP(S193,'G-3 Multipliers'!$P$3:$Q$6,2,FALSE))</f>
        <v/>
      </c>
      <c r="W193" s="529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5"/>
      <c r="D194" s="195"/>
      <c r="E194" s="172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20" t="str">
        <f>IF(J194="","",IF(VLOOKUP(J194,'G-3 Multipliers'!$L$3:$N$6,2,FALSE)=0,"Spatial Data Missing ⚠",VLOOKUP(J194,'G-3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498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7" t="str">
        <f t="shared" si="13"/>
        <v/>
      </c>
      <c r="Q194" s="521" t="str">
        <f t="shared" si="14"/>
        <v/>
      </c>
      <c r="R194" s="522" t="str">
        <f t="shared" si="12"/>
        <v/>
      </c>
      <c r="S194" s="537" t="str">
        <f>IF(D194="","",VLOOKUP(D194,'G-6 Hedgerow Data'!$B$3:$AG$15,31,FALSE))</f>
        <v/>
      </c>
      <c r="T194" s="507" t="str">
        <f t="shared" si="15"/>
        <v/>
      </c>
      <c r="U194" s="507" t="str">
        <f t="shared" si="16"/>
        <v/>
      </c>
      <c r="V194" s="524" t="str">
        <f>IF(D194="","",VLOOKUP(S194,'G-3 Multipliers'!$P$3:$Q$6,2,FALSE))</f>
        <v/>
      </c>
      <c r="W194" s="529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5"/>
      <c r="D195" s="195"/>
      <c r="E195" s="172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20" t="str">
        <f>IF(J195="","",IF(VLOOKUP(J195,'G-3 Multipliers'!$L$3:$N$6,2,FALSE)=0,"Spatial Data Missing ⚠",VLOOKUP(J195,'G-3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498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7" t="str">
        <f t="shared" si="13"/>
        <v/>
      </c>
      <c r="Q195" s="521" t="str">
        <f t="shared" si="14"/>
        <v/>
      </c>
      <c r="R195" s="522" t="str">
        <f t="shared" si="12"/>
        <v/>
      </c>
      <c r="S195" s="537" t="str">
        <f>IF(D195="","",VLOOKUP(D195,'G-6 Hedgerow Data'!$B$3:$AG$15,31,FALSE))</f>
        <v/>
      </c>
      <c r="T195" s="507" t="str">
        <f t="shared" si="15"/>
        <v/>
      </c>
      <c r="U195" s="507" t="str">
        <f t="shared" si="16"/>
        <v/>
      </c>
      <c r="V195" s="524" t="str">
        <f>IF(D195="","",VLOOKUP(S195,'G-3 Multipliers'!$P$3:$Q$6,2,FALSE))</f>
        <v/>
      </c>
      <c r="W195" s="529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5"/>
      <c r="D196" s="195"/>
      <c r="E196" s="172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20" t="str">
        <f>IF(J196="","",IF(VLOOKUP(J196,'G-3 Multipliers'!$L$3:$N$6,2,FALSE)=0,"Spatial Data Missing ⚠",VLOOKUP(J196,'G-3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498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7" t="str">
        <f t="shared" si="13"/>
        <v/>
      </c>
      <c r="Q196" s="521" t="str">
        <f t="shared" si="14"/>
        <v/>
      </c>
      <c r="R196" s="522" t="str">
        <f t="shared" si="12"/>
        <v/>
      </c>
      <c r="S196" s="537" t="str">
        <f>IF(D196="","",VLOOKUP(D196,'G-6 Hedgerow Data'!$B$3:$AG$15,31,FALSE))</f>
        <v/>
      </c>
      <c r="T196" s="507" t="str">
        <f t="shared" si="15"/>
        <v/>
      </c>
      <c r="U196" s="507" t="str">
        <f t="shared" si="16"/>
        <v/>
      </c>
      <c r="V196" s="524" t="str">
        <f>IF(D196="","",VLOOKUP(S196,'G-3 Multipliers'!$P$3:$Q$6,2,FALSE))</f>
        <v/>
      </c>
      <c r="W196" s="529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5"/>
      <c r="D197" s="195"/>
      <c r="E197" s="172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20" t="str">
        <f>IF(J197="","",IF(VLOOKUP(J197,'G-3 Multipliers'!$L$3:$N$6,2,FALSE)=0,"Spatial Data Missing ⚠",VLOOKUP(J197,'G-3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498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7" t="str">
        <f t="shared" si="13"/>
        <v/>
      </c>
      <c r="Q197" s="521" t="str">
        <f t="shared" si="14"/>
        <v/>
      </c>
      <c r="R197" s="522" t="str">
        <f t="shared" si="12"/>
        <v/>
      </c>
      <c r="S197" s="537" t="str">
        <f>IF(D197="","",VLOOKUP(D197,'G-6 Hedgerow Data'!$B$3:$AG$15,31,FALSE))</f>
        <v/>
      </c>
      <c r="T197" s="507" t="str">
        <f t="shared" si="15"/>
        <v/>
      </c>
      <c r="U197" s="507" t="str">
        <f t="shared" si="16"/>
        <v/>
      </c>
      <c r="V197" s="524" t="str">
        <f>IF(D197="","",VLOOKUP(S197,'G-3 Multipliers'!$P$3:$Q$6,2,FALSE))</f>
        <v/>
      </c>
      <c r="W197" s="529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5"/>
      <c r="D198" s="195"/>
      <c r="E198" s="172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20" t="str">
        <f>IF(J198="","",IF(VLOOKUP(J198,'G-3 Multipliers'!$L$3:$N$6,2,FALSE)=0,"Spatial Data Missing ⚠",VLOOKUP(J198,'G-3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498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7" t="str">
        <f t="shared" si="13"/>
        <v/>
      </c>
      <c r="Q198" s="521" t="str">
        <f t="shared" si="14"/>
        <v/>
      </c>
      <c r="R198" s="522" t="str">
        <f t="shared" si="12"/>
        <v/>
      </c>
      <c r="S198" s="537" t="str">
        <f>IF(D198="","",VLOOKUP(D198,'G-6 Hedgerow Data'!$B$3:$AG$15,31,FALSE))</f>
        <v/>
      </c>
      <c r="T198" s="507" t="str">
        <f t="shared" si="15"/>
        <v/>
      </c>
      <c r="U198" s="507" t="str">
        <f t="shared" si="16"/>
        <v/>
      </c>
      <c r="V198" s="524" t="str">
        <f>IF(D198="","",VLOOKUP(S198,'G-3 Multipliers'!$P$3:$Q$6,2,FALSE))</f>
        <v/>
      </c>
      <c r="W198" s="529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5"/>
      <c r="D199" s="195"/>
      <c r="E199" s="172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20" t="str">
        <f>IF(J199="","",IF(VLOOKUP(J199,'G-3 Multipliers'!$L$3:$N$6,2,FALSE)=0,"Spatial Data Missing ⚠",VLOOKUP(J199,'G-3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498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7" t="str">
        <f t="shared" si="13"/>
        <v/>
      </c>
      <c r="Q199" s="521" t="str">
        <f t="shared" si="14"/>
        <v/>
      </c>
      <c r="R199" s="522" t="str">
        <f t="shared" si="12"/>
        <v/>
      </c>
      <c r="S199" s="537" t="str">
        <f>IF(D199="","",VLOOKUP(D199,'G-6 Hedgerow Data'!$B$3:$AG$15,31,FALSE))</f>
        <v/>
      </c>
      <c r="T199" s="507" t="str">
        <f t="shared" si="15"/>
        <v/>
      </c>
      <c r="U199" s="507" t="str">
        <f t="shared" si="16"/>
        <v/>
      </c>
      <c r="V199" s="524" t="str">
        <f>IF(D199="","",VLOOKUP(S199,'G-3 Multipliers'!$P$3:$Q$6,2,FALSE))</f>
        <v/>
      </c>
      <c r="W199" s="529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5"/>
      <c r="D200" s="195"/>
      <c r="E200" s="172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20" t="str">
        <f>IF(J200="","",IF(VLOOKUP(J200,'G-3 Multipliers'!$L$3:$N$6,2,FALSE)=0,"Spatial Data Missing ⚠",VLOOKUP(J200,'G-3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498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7" t="str">
        <f t="shared" si="13"/>
        <v/>
      </c>
      <c r="Q200" s="521" t="str">
        <f t="shared" si="14"/>
        <v/>
      </c>
      <c r="R200" s="522" t="str">
        <f t="shared" si="12"/>
        <v/>
      </c>
      <c r="S200" s="537" t="str">
        <f>IF(D200="","",VLOOKUP(D200,'G-6 Hedgerow Data'!$B$3:$AG$15,31,FALSE))</f>
        <v/>
      </c>
      <c r="T200" s="507" t="str">
        <f t="shared" si="15"/>
        <v/>
      </c>
      <c r="U200" s="507" t="str">
        <f t="shared" si="16"/>
        <v/>
      </c>
      <c r="V200" s="524" t="str">
        <f>IF(D200="","",VLOOKUP(S200,'G-3 Multipliers'!$P$3:$Q$6,2,FALSE))</f>
        <v/>
      </c>
      <c r="W200" s="529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5"/>
      <c r="D201" s="195"/>
      <c r="E201" s="172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20" t="str">
        <f>IF(J201="","",IF(VLOOKUP(J201,'G-3 Multipliers'!$L$3:$N$6,2,FALSE)=0,"Spatial Data Missing ⚠",VLOOKUP(J201,'G-3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498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7" t="str">
        <f t="shared" si="13"/>
        <v/>
      </c>
      <c r="Q201" s="521" t="str">
        <f t="shared" si="14"/>
        <v/>
      </c>
      <c r="R201" s="522" t="str">
        <f t="shared" si="12"/>
        <v/>
      </c>
      <c r="S201" s="537" t="str">
        <f>IF(D201="","",VLOOKUP(D201,'G-6 Hedgerow Data'!$B$3:$AG$15,31,FALSE))</f>
        <v/>
      </c>
      <c r="T201" s="507" t="str">
        <f t="shared" si="15"/>
        <v/>
      </c>
      <c r="U201" s="507" t="str">
        <f t="shared" si="16"/>
        <v/>
      </c>
      <c r="V201" s="524" t="str">
        <f>IF(D201="","",VLOOKUP(S201,'G-3 Multipliers'!$P$3:$Q$6,2,FALSE))</f>
        <v/>
      </c>
      <c r="W201" s="529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5"/>
      <c r="D202" s="195"/>
      <c r="E202" s="172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20" t="str">
        <f>IF(J202="","",IF(VLOOKUP(J202,'G-3 Multipliers'!$L$3:$N$6,2,FALSE)=0,"Spatial Data Missing ⚠",VLOOKUP(J202,'G-3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498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7" t="str">
        <f t="shared" si="13"/>
        <v/>
      </c>
      <c r="Q202" s="521" t="str">
        <f t="shared" si="14"/>
        <v/>
      </c>
      <c r="R202" s="522" t="str">
        <f t="shared" si="12"/>
        <v/>
      </c>
      <c r="S202" s="537" t="str">
        <f>IF(D202="","",VLOOKUP(D202,'G-6 Hedgerow Data'!$B$3:$AG$15,31,FALSE))</f>
        <v/>
      </c>
      <c r="T202" s="507" t="str">
        <f t="shared" si="15"/>
        <v/>
      </c>
      <c r="U202" s="507" t="str">
        <f t="shared" si="16"/>
        <v/>
      </c>
      <c r="V202" s="524" t="str">
        <f>IF(D202="","",VLOOKUP(S202,'G-3 Multipliers'!$P$3:$Q$6,2,FALSE))</f>
        <v/>
      </c>
      <c r="W202" s="529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5"/>
      <c r="D203" s="195"/>
      <c r="E203" s="172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20" t="str">
        <f>IF(J203="","",IF(VLOOKUP(J203,'G-3 Multipliers'!$L$3:$N$6,2,FALSE)=0,"Spatial Data Missing ⚠",VLOOKUP(J203,'G-3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498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7" t="str">
        <f t="shared" si="13"/>
        <v/>
      </c>
      <c r="Q203" s="521" t="str">
        <f t="shared" si="14"/>
        <v/>
      </c>
      <c r="R203" s="522" t="str">
        <f t="shared" si="12"/>
        <v/>
      </c>
      <c r="S203" s="537" t="str">
        <f>IF(D203="","",VLOOKUP(D203,'G-6 Hedgerow Data'!$B$3:$AG$15,31,FALSE))</f>
        <v/>
      </c>
      <c r="T203" s="507" t="str">
        <f t="shared" si="15"/>
        <v/>
      </c>
      <c r="U203" s="507" t="str">
        <f t="shared" si="16"/>
        <v/>
      </c>
      <c r="V203" s="524" t="str">
        <f>IF(D203="","",VLOOKUP(S203,'G-3 Multipliers'!$P$3:$Q$6,2,FALSE))</f>
        <v/>
      </c>
      <c r="W203" s="529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5"/>
      <c r="D204" s="195"/>
      <c r="E204" s="172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20" t="str">
        <f>IF(J204="","",IF(VLOOKUP(J204,'G-3 Multipliers'!$L$3:$N$6,2,FALSE)=0,"Spatial Data Missing ⚠",VLOOKUP(J204,'G-3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498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7" t="str">
        <f t="shared" si="13"/>
        <v/>
      </c>
      <c r="Q204" s="521" t="str">
        <f t="shared" si="14"/>
        <v/>
      </c>
      <c r="R204" s="522" t="str">
        <f t="shared" ref="R204:R259" si="18">IF(M204="","",IF(LEFT(P204,5)="Error ▲","Check Data ⚠",VLOOKUP(Q204,TemporalMultipliers,3,FALSE)))</f>
        <v/>
      </c>
      <c r="S204" s="537" t="str">
        <f>IF(D204="","",VLOOKUP(D204,'G-6 Hedgerow Data'!$B$3:$AG$15,31,FALSE))</f>
        <v/>
      </c>
      <c r="T204" s="507" t="str">
        <f t="shared" si="15"/>
        <v/>
      </c>
      <c r="U204" s="507" t="str">
        <f t="shared" si="16"/>
        <v/>
      </c>
      <c r="V204" s="524" t="str">
        <f>IF(D204="","",VLOOKUP(S204,'G-3 Multipliers'!$P$3:$Q$6,2,FALSE))</f>
        <v/>
      </c>
      <c r="W204" s="529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5"/>
      <c r="D205" s="195"/>
      <c r="E205" s="172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20" t="str">
        <f>IF(J205="","",IF(VLOOKUP(J205,'G-3 Multipliers'!$L$3:$N$6,2,FALSE)=0,"Spatial Data Missing ⚠",VLOOKUP(J205,'G-3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498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7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1" t="str">
        <f t="shared" ref="Q205:Q259" si="20">IF(M205="","",IF(LEFT(P205,5)="Error ▲","Check Data ⚠",IF(OR(N205="30+",N205="Habitat already in target condition"),0,IF(O205="30+","30+ ⚠",IF(AND(M205="30+ ⚠",OR(N205="",N205=0)),"30+ ⚠",IF(AND(M205="30+ ⚠",N205&gt;0),32-N205,IF(M205+O205&gt;30,"30+ ⚠",IF(M205+O205-N205&gt;0,M205+O205-N205,IF(M205-N205&lt;0,0,M205+O205-N205)))))))))</f>
        <v/>
      </c>
      <c r="R205" s="522" t="str">
        <f t="shared" si="18"/>
        <v/>
      </c>
      <c r="S205" s="537" t="str">
        <f>IF(D205="","",VLOOKUP(D205,'G-6 Hedgerow Data'!$B$3:$AG$15,31,FALSE))</f>
        <v/>
      </c>
      <c r="T205" s="507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7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4" t="str">
        <f>IF(D205="","",VLOOKUP(S205,'G-3 Multipliers'!$P$3:$Q$6,2,FALSE))</f>
        <v/>
      </c>
      <c r="W205" s="529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5"/>
      <c r="D206" s="195"/>
      <c r="E206" s="172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20" t="str">
        <f>IF(J206="","",IF(VLOOKUP(J206,'G-3 Multipliers'!$L$3:$N$6,2,FALSE)=0,"Spatial Data Missing ⚠",VLOOKUP(J206,'G-3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498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7" t="str">
        <f t="shared" si="19"/>
        <v/>
      </c>
      <c r="Q206" s="521" t="str">
        <f t="shared" si="20"/>
        <v/>
      </c>
      <c r="R206" s="522" t="str">
        <f t="shared" si="18"/>
        <v/>
      </c>
      <c r="S206" s="537" t="str">
        <f>IF(D206="","",VLOOKUP(D206,'G-6 Hedgerow Data'!$B$3:$AG$15,31,FALSE))</f>
        <v/>
      </c>
      <c r="T206" s="507" t="str">
        <f t="shared" si="21"/>
        <v/>
      </c>
      <c r="U206" s="507" t="str">
        <f t="shared" si="22"/>
        <v/>
      </c>
      <c r="V206" s="524" t="str">
        <f>IF(D206="","",VLOOKUP(S206,'G-3 Multipliers'!$P$3:$Q$6,2,FALSE))</f>
        <v/>
      </c>
      <c r="W206" s="529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5"/>
      <c r="D207" s="195"/>
      <c r="E207" s="172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20" t="str">
        <f>IF(J207="","",IF(VLOOKUP(J207,'G-3 Multipliers'!$L$3:$N$6,2,FALSE)=0,"Spatial Data Missing ⚠",VLOOKUP(J207,'G-3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498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7" t="str">
        <f t="shared" si="19"/>
        <v/>
      </c>
      <c r="Q207" s="521" t="str">
        <f t="shared" si="20"/>
        <v/>
      </c>
      <c r="R207" s="522" t="str">
        <f t="shared" si="18"/>
        <v/>
      </c>
      <c r="S207" s="537" t="str">
        <f>IF(D207="","",VLOOKUP(D207,'G-6 Hedgerow Data'!$B$3:$AG$15,31,FALSE))</f>
        <v/>
      </c>
      <c r="T207" s="507" t="str">
        <f t="shared" si="21"/>
        <v/>
      </c>
      <c r="U207" s="507" t="str">
        <f t="shared" si="22"/>
        <v/>
      </c>
      <c r="V207" s="524" t="str">
        <f>IF(D207="","",VLOOKUP(S207,'G-3 Multipliers'!$P$3:$Q$6,2,FALSE))</f>
        <v/>
      </c>
      <c r="W207" s="529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5"/>
      <c r="D208" s="195"/>
      <c r="E208" s="172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20" t="str">
        <f>IF(J208="","",IF(VLOOKUP(J208,'G-3 Multipliers'!$L$3:$N$6,2,FALSE)=0,"Spatial Data Missing ⚠",VLOOKUP(J208,'G-3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498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7" t="str">
        <f t="shared" si="19"/>
        <v/>
      </c>
      <c r="Q208" s="521" t="str">
        <f t="shared" si="20"/>
        <v/>
      </c>
      <c r="R208" s="522" t="str">
        <f t="shared" si="18"/>
        <v/>
      </c>
      <c r="S208" s="537" t="str">
        <f>IF(D208="","",VLOOKUP(D208,'G-6 Hedgerow Data'!$B$3:$AG$15,31,FALSE))</f>
        <v/>
      </c>
      <c r="T208" s="507" t="str">
        <f t="shared" si="21"/>
        <v/>
      </c>
      <c r="U208" s="507" t="str">
        <f t="shared" si="22"/>
        <v/>
      </c>
      <c r="V208" s="524" t="str">
        <f>IF(D208="","",VLOOKUP(S208,'G-3 Multipliers'!$P$3:$Q$6,2,FALSE))</f>
        <v/>
      </c>
      <c r="W208" s="529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5"/>
      <c r="D209" s="195"/>
      <c r="E209" s="172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20" t="str">
        <f>IF(J209="","",IF(VLOOKUP(J209,'G-3 Multipliers'!$L$3:$N$6,2,FALSE)=0,"Spatial Data Missing ⚠",VLOOKUP(J209,'G-3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498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7" t="str">
        <f t="shared" si="19"/>
        <v/>
      </c>
      <c r="Q209" s="521" t="str">
        <f t="shared" si="20"/>
        <v/>
      </c>
      <c r="R209" s="522" t="str">
        <f t="shared" si="18"/>
        <v/>
      </c>
      <c r="S209" s="537" t="str">
        <f>IF(D209="","",VLOOKUP(D209,'G-6 Hedgerow Data'!$B$3:$AG$15,31,FALSE))</f>
        <v/>
      </c>
      <c r="T209" s="507" t="str">
        <f t="shared" si="21"/>
        <v/>
      </c>
      <c r="U209" s="507" t="str">
        <f t="shared" si="22"/>
        <v/>
      </c>
      <c r="V209" s="524" t="str">
        <f>IF(D209="","",VLOOKUP(S209,'G-3 Multipliers'!$P$3:$Q$6,2,FALSE))</f>
        <v/>
      </c>
      <c r="W209" s="529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5"/>
      <c r="D210" s="195"/>
      <c r="E210" s="172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20" t="str">
        <f>IF(J210="","",IF(VLOOKUP(J210,'G-3 Multipliers'!$L$3:$N$6,2,FALSE)=0,"Spatial Data Missing ⚠",VLOOKUP(J210,'G-3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498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7" t="str">
        <f t="shared" si="19"/>
        <v/>
      </c>
      <c r="Q210" s="521" t="str">
        <f t="shared" si="20"/>
        <v/>
      </c>
      <c r="R210" s="522" t="str">
        <f t="shared" si="18"/>
        <v/>
      </c>
      <c r="S210" s="537" t="str">
        <f>IF(D210="","",VLOOKUP(D210,'G-6 Hedgerow Data'!$B$3:$AG$15,31,FALSE))</f>
        <v/>
      </c>
      <c r="T210" s="507" t="str">
        <f t="shared" si="21"/>
        <v/>
      </c>
      <c r="U210" s="507" t="str">
        <f t="shared" si="22"/>
        <v/>
      </c>
      <c r="V210" s="524" t="str">
        <f>IF(D210="","",VLOOKUP(S210,'G-3 Multipliers'!$P$3:$Q$6,2,FALSE))</f>
        <v/>
      </c>
      <c r="W210" s="529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5"/>
      <c r="D211" s="195"/>
      <c r="E211" s="172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20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498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7" t="str">
        <f t="shared" si="19"/>
        <v/>
      </c>
      <c r="Q211" s="521" t="str">
        <f t="shared" si="20"/>
        <v/>
      </c>
      <c r="R211" s="522" t="str">
        <f t="shared" si="18"/>
        <v/>
      </c>
      <c r="S211" s="537" t="str">
        <f>IF(D211="","",VLOOKUP(D211,'G-6 Hedgerow Data'!$B$3:$AG$15,31,FALSE))</f>
        <v/>
      </c>
      <c r="T211" s="507" t="str">
        <f t="shared" si="21"/>
        <v/>
      </c>
      <c r="U211" s="507" t="str">
        <f t="shared" si="22"/>
        <v/>
      </c>
      <c r="V211" s="524" t="str">
        <f>IF(D211="","",VLOOKUP(S211,'G-3 Multipliers'!$P$3:$Q$6,2,FALSE))</f>
        <v/>
      </c>
      <c r="W211" s="529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5"/>
      <c r="D212" s="195"/>
      <c r="E212" s="172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20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498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7" t="str">
        <f t="shared" si="19"/>
        <v/>
      </c>
      <c r="Q212" s="521" t="str">
        <f t="shared" si="20"/>
        <v/>
      </c>
      <c r="R212" s="522" t="str">
        <f t="shared" si="18"/>
        <v/>
      </c>
      <c r="S212" s="537" t="str">
        <f>IF(D212="","",VLOOKUP(D212,'G-6 Hedgerow Data'!$B$3:$AG$15,31,FALSE))</f>
        <v/>
      </c>
      <c r="T212" s="507" t="str">
        <f t="shared" si="21"/>
        <v/>
      </c>
      <c r="U212" s="507" t="str">
        <f t="shared" si="22"/>
        <v/>
      </c>
      <c r="V212" s="524" t="str">
        <f>IF(D212="","",VLOOKUP(S212,'G-3 Multipliers'!$P$3:$Q$6,2,FALSE))</f>
        <v/>
      </c>
      <c r="W212" s="529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5"/>
      <c r="D213" s="195"/>
      <c r="E213" s="172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20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498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7" t="str">
        <f t="shared" si="19"/>
        <v/>
      </c>
      <c r="Q213" s="521" t="str">
        <f t="shared" si="20"/>
        <v/>
      </c>
      <c r="R213" s="522" t="str">
        <f t="shared" si="18"/>
        <v/>
      </c>
      <c r="S213" s="537" t="str">
        <f>IF(D213="","",VLOOKUP(D213,'G-6 Hedgerow Data'!$B$3:$AG$15,31,FALSE))</f>
        <v/>
      </c>
      <c r="T213" s="507" t="str">
        <f t="shared" si="21"/>
        <v/>
      </c>
      <c r="U213" s="507" t="str">
        <f t="shared" si="22"/>
        <v/>
      </c>
      <c r="V213" s="524" t="str">
        <f>IF(D213="","",VLOOKUP(S213,'G-3 Multipliers'!$P$3:$Q$6,2,FALSE))</f>
        <v/>
      </c>
      <c r="W213" s="529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5"/>
      <c r="D214" s="195"/>
      <c r="E214" s="172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20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498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7" t="str">
        <f t="shared" si="19"/>
        <v/>
      </c>
      <c r="Q214" s="521" t="str">
        <f t="shared" si="20"/>
        <v/>
      </c>
      <c r="R214" s="522" t="str">
        <f t="shared" si="18"/>
        <v/>
      </c>
      <c r="S214" s="537" t="str">
        <f>IF(D214="","",VLOOKUP(D214,'G-6 Hedgerow Data'!$B$3:$AG$15,31,FALSE))</f>
        <v/>
      </c>
      <c r="T214" s="507" t="str">
        <f t="shared" si="21"/>
        <v/>
      </c>
      <c r="U214" s="507" t="str">
        <f t="shared" si="22"/>
        <v/>
      </c>
      <c r="V214" s="524" t="str">
        <f>IF(D214="","",VLOOKUP(S214,'G-3 Multipliers'!$P$3:$Q$6,2,FALSE))</f>
        <v/>
      </c>
      <c r="W214" s="529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5"/>
      <c r="D215" s="195"/>
      <c r="E215" s="172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20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498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7" t="str">
        <f t="shared" si="19"/>
        <v/>
      </c>
      <c r="Q215" s="521" t="str">
        <f t="shared" si="20"/>
        <v/>
      </c>
      <c r="R215" s="522" t="str">
        <f t="shared" si="18"/>
        <v/>
      </c>
      <c r="S215" s="537" t="str">
        <f>IF(D215="","",VLOOKUP(D215,'G-6 Hedgerow Data'!$B$3:$AG$15,31,FALSE))</f>
        <v/>
      </c>
      <c r="T215" s="507" t="str">
        <f t="shared" si="21"/>
        <v/>
      </c>
      <c r="U215" s="507" t="str">
        <f t="shared" si="22"/>
        <v/>
      </c>
      <c r="V215" s="524" t="str">
        <f>IF(D215="","",VLOOKUP(S215,'G-3 Multipliers'!$P$3:$Q$6,2,FALSE))</f>
        <v/>
      </c>
      <c r="W215" s="529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5"/>
      <c r="D216" s="195"/>
      <c r="E216" s="172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20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498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7" t="str">
        <f t="shared" si="19"/>
        <v/>
      </c>
      <c r="Q216" s="521" t="str">
        <f t="shared" si="20"/>
        <v/>
      </c>
      <c r="R216" s="522" t="str">
        <f t="shared" si="18"/>
        <v/>
      </c>
      <c r="S216" s="537" t="str">
        <f>IF(D216="","",VLOOKUP(D216,'G-6 Hedgerow Data'!$B$3:$AG$15,31,FALSE))</f>
        <v/>
      </c>
      <c r="T216" s="507" t="str">
        <f t="shared" si="21"/>
        <v/>
      </c>
      <c r="U216" s="507" t="str">
        <f t="shared" si="22"/>
        <v/>
      </c>
      <c r="V216" s="524" t="str">
        <f>IF(D216="","",VLOOKUP(S216,'G-3 Multipliers'!$P$3:$Q$6,2,FALSE))</f>
        <v/>
      </c>
      <c r="W216" s="529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5"/>
      <c r="D217" s="195"/>
      <c r="E217" s="172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20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498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7" t="str">
        <f t="shared" si="19"/>
        <v/>
      </c>
      <c r="Q217" s="521" t="str">
        <f t="shared" si="20"/>
        <v/>
      </c>
      <c r="R217" s="522" t="str">
        <f t="shared" si="18"/>
        <v/>
      </c>
      <c r="S217" s="537" t="str">
        <f>IF(D217="","",VLOOKUP(D217,'G-6 Hedgerow Data'!$B$3:$AG$15,31,FALSE))</f>
        <v/>
      </c>
      <c r="T217" s="507" t="str">
        <f t="shared" si="21"/>
        <v/>
      </c>
      <c r="U217" s="507" t="str">
        <f t="shared" si="22"/>
        <v/>
      </c>
      <c r="V217" s="524" t="str">
        <f>IF(D217="","",VLOOKUP(S217,'G-3 Multipliers'!$P$3:$Q$6,2,FALSE))</f>
        <v/>
      </c>
      <c r="W217" s="529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5"/>
      <c r="D218" s="195"/>
      <c r="E218" s="172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20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498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7" t="str">
        <f t="shared" si="19"/>
        <v/>
      </c>
      <c r="Q218" s="521" t="str">
        <f t="shared" si="20"/>
        <v/>
      </c>
      <c r="R218" s="522" t="str">
        <f t="shared" si="18"/>
        <v/>
      </c>
      <c r="S218" s="537" t="str">
        <f>IF(D218="","",VLOOKUP(D218,'G-6 Hedgerow Data'!$B$3:$AG$15,31,FALSE))</f>
        <v/>
      </c>
      <c r="T218" s="507" t="str">
        <f t="shared" si="21"/>
        <v/>
      </c>
      <c r="U218" s="507" t="str">
        <f t="shared" si="22"/>
        <v/>
      </c>
      <c r="V218" s="524" t="str">
        <f>IF(D218="","",VLOOKUP(S218,'G-3 Multipliers'!$P$3:$Q$6,2,FALSE))</f>
        <v/>
      </c>
      <c r="W218" s="529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5"/>
      <c r="D219" s="195"/>
      <c r="E219" s="172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20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498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7" t="str">
        <f t="shared" si="19"/>
        <v/>
      </c>
      <c r="Q219" s="521" t="str">
        <f t="shared" si="20"/>
        <v/>
      </c>
      <c r="R219" s="522" t="str">
        <f t="shared" si="18"/>
        <v/>
      </c>
      <c r="S219" s="537" t="str">
        <f>IF(D219="","",VLOOKUP(D219,'G-6 Hedgerow Data'!$B$3:$AG$15,31,FALSE))</f>
        <v/>
      </c>
      <c r="T219" s="507" t="str">
        <f t="shared" si="21"/>
        <v/>
      </c>
      <c r="U219" s="507" t="str">
        <f t="shared" si="22"/>
        <v/>
      </c>
      <c r="V219" s="524" t="str">
        <f>IF(D219="","",VLOOKUP(S219,'G-3 Multipliers'!$P$3:$Q$6,2,FALSE))</f>
        <v/>
      </c>
      <c r="W219" s="529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5"/>
      <c r="D220" s="195"/>
      <c r="E220" s="172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20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498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7" t="str">
        <f t="shared" si="19"/>
        <v/>
      </c>
      <c r="Q220" s="521" t="str">
        <f t="shared" si="20"/>
        <v/>
      </c>
      <c r="R220" s="522" t="str">
        <f t="shared" si="18"/>
        <v/>
      </c>
      <c r="S220" s="537" t="str">
        <f>IF(D220="","",VLOOKUP(D220,'G-6 Hedgerow Data'!$B$3:$AG$15,31,FALSE))</f>
        <v/>
      </c>
      <c r="T220" s="507" t="str">
        <f t="shared" si="21"/>
        <v/>
      </c>
      <c r="U220" s="507" t="str">
        <f t="shared" si="22"/>
        <v/>
      </c>
      <c r="V220" s="524" t="str">
        <f>IF(D220="","",VLOOKUP(S220,'G-3 Multipliers'!$P$3:$Q$6,2,FALSE))</f>
        <v/>
      </c>
      <c r="W220" s="529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5"/>
      <c r="D221" s="195"/>
      <c r="E221" s="172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20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498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7" t="str">
        <f t="shared" si="19"/>
        <v/>
      </c>
      <c r="Q221" s="521" t="str">
        <f t="shared" si="20"/>
        <v/>
      </c>
      <c r="R221" s="522" t="str">
        <f t="shared" si="18"/>
        <v/>
      </c>
      <c r="S221" s="537" t="str">
        <f>IF(D221="","",VLOOKUP(D221,'G-6 Hedgerow Data'!$B$3:$AG$15,31,FALSE))</f>
        <v/>
      </c>
      <c r="T221" s="507" t="str">
        <f t="shared" si="21"/>
        <v/>
      </c>
      <c r="U221" s="507" t="str">
        <f t="shared" si="22"/>
        <v/>
      </c>
      <c r="V221" s="524" t="str">
        <f>IF(D221="","",VLOOKUP(S221,'G-3 Multipliers'!$P$3:$Q$6,2,FALSE))</f>
        <v/>
      </c>
      <c r="W221" s="529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5"/>
      <c r="D222" s="195"/>
      <c r="E222" s="172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20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498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7" t="str">
        <f t="shared" si="19"/>
        <v/>
      </c>
      <c r="Q222" s="521" t="str">
        <f t="shared" si="20"/>
        <v/>
      </c>
      <c r="R222" s="522" t="str">
        <f t="shared" si="18"/>
        <v/>
      </c>
      <c r="S222" s="537" t="str">
        <f>IF(D222="","",VLOOKUP(D222,'G-6 Hedgerow Data'!$B$3:$AG$15,31,FALSE))</f>
        <v/>
      </c>
      <c r="T222" s="507" t="str">
        <f t="shared" si="21"/>
        <v/>
      </c>
      <c r="U222" s="507" t="str">
        <f t="shared" si="22"/>
        <v/>
      </c>
      <c r="V222" s="524" t="str">
        <f>IF(D222="","",VLOOKUP(S222,'G-3 Multipliers'!$P$3:$Q$6,2,FALSE))</f>
        <v/>
      </c>
      <c r="W222" s="529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5"/>
      <c r="D223" s="195"/>
      <c r="E223" s="172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20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498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7" t="str">
        <f t="shared" si="19"/>
        <v/>
      </c>
      <c r="Q223" s="521" t="str">
        <f t="shared" si="20"/>
        <v/>
      </c>
      <c r="R223" s="522" t="str">
        <f t="shared" si="18"/>
        <v/>
      </c>
      <c r="S223" s="537" t="str">
        <f>IF(D223="","",VLOOKUP(D223,'G-6 Hedgerow Data'!$B$3:$AG$15,31,FALSE))</f>
        <v/>
      </c>
      <c r="T223" s="507" t="str">
        <f t="shared" si="21"/>
        <v/>
      </c>
      <c r="U223" s="507" t="str">
        <f t="shared" si="22"/>
        <v/>
      </c>
      <c r="V223" s="524" t="str">
        <f>IF(D223="","",VLOOKUP(S223,'G-3 Multipliers'!$P$3:$Q$6,2,FALSE))</f>
        <v/>
      </c>
      <c r="W223" s="529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5"/>
      <c r="D224" s="195"/>
      <c r="E224" s="172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20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498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7" t="str">
        <f t="shared" si="19"/>
        <v/>
      </c>
      <c r="Q224" s="521" t="str">
        <f t="shared" si="20"/>
        <v/>
      </c>
      <c r="R224" s="522" t="str">
        <f t="shared" si="18"/>
        <v/>
      </c>
      <c r="S224" s="537" t="str">
        <f>IF(D224="","",VLOOKUP(D224,'G-6 Hedgerow Data'!$B$3:$AG$15,31,FALSE))</f>
        <v/>
      </c>
      <c r="T224" s="507" t="str">
        <f t="shared" si="21"/>
        <v/>
      </c>
      <c r="U224" s="507" t="str">
        <f t="shared" si="22"/>
        <v/>
      </c>
      <c r="V224" s="524" t="str">
        <f>IF(D224="","",VLOOKUP(S224,'G-3 Multipliers'!$P$3:$Q$6,2,FALSE))</f>
        <v/>
      </c>
      <c r="W224" s="529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5"/>
      <c r="D225" s="195"/>
      <c r="E225" s="172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20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498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7" t="str">
        <f t="shared" si="19"/>
        <v/>
      </c>
      <c r="Q225" s="521" t="str">
        <f t="shared" si="20"/>
        <v/>
      </c>
      <c r="R225" s="522" t="str">
        <f t="shared" si="18"/>
        <v/>
      </c>
      <c r="S225" s="537" t="str">
        <f>IF(D225="","",VLOOKUP(D225,'G-6 Hedgerow Data'!$B$3:$AG$15,31,FALSE))</f>
        <v/>
      </c>
      <c r="T225" s="507" t="str">
        <f t="shared" si="21"/>
        <v/>
      </c>
      <c r="U225" s="507" t="str">
        <f t="shared" si="22"/>
        <v/>
      </c>
      <c r="V225" s="524" t="str">
        <f>IF(D225="","",VLOOKUP(S225,'G-3 Multipliers'!$P$3:$Q$6,2,FALSE))</f>
        <v/>
      </c>
      <c r="W225" s="529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5"/>
      <c r="D226" s="195"/>
      <c r="E226" s="172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20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498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7" t="str">
        <f t="shared" si="19"/>
        <v/>
      </c>
      <c r="Q226" s="521" t="str">
        <f t="shared" si="20"/>
        <v/>
      </c>
      <c r="R226" s="522" t="str">
        <f t="shared" si="18"/>
        <v/>
      </c>
      <c r="S226" s="537" t="str">
        <f>IF(D226="","",VLOOKUP(D226,'G-6 Hedgerow Data'!$B$3:$AG$15,31,FALSE))</f>
        <v/>
      </c>
      <c r="T226" s="507" t="str">
        <f t="shared" si="21"/>
        <v/>
      </c>
      <c r="U226" s="507" t="str">
        <f t="shared" si="22"/>
        <v/>
      </c>
      <c r="V226" s="524" t="str">
        <f>IF(D226="","",VLOOKUP(S226,'G-3 Multipliers'!$P$3:$Q$6,2,FALSE))</f>
        <v/>
      </c>
      <c r="W226" s="529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5"/>
      <c r="D227" s="195"/>
      <c r="E227" s="172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20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498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7" t="str">
        <f t="shared" si="19"/>
        <v/>
      </c>
      <c r="Q227" s="521" t="str">
        <f t="shared" si="20"/>
        <v/>
      </c>
      <c r="R227" s="522" t="str">
        <f t="shared" si="18"/>
        <v/>
      </c>
      <c r="S227" s="537" t="str">
        <f>IF(D227="","",VLOOKUP(D227,'G-6 Hedgerow Data'!$B$3:$AG$15,31,FALSE))</f>
        <v/>
      </c>
      <c r="T227" s="507" t="str">
        <f t="shared" si="21"/>
        <v/>
      </c>
      <c r="U227" s="507" t="str">
        <f t="shared" si="22"/>
        <v/>
      </c>
      <c r="V227" s="524" t="str">
        <f>IF(D227="","",VLOOKUP(S227,'G-3 Multipliers'!$P$3:$Q$6,2,FALSE))</f>
        <v/>
      </c>
      <c r="W227" s="529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5"/>
      <c r="D228" s="195"/>
      <c r="E228" s="172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20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498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7" t="str">
        <f t="shared" si="19"/>
        <v/>
      </c>
      <c r="Q228" s="521" t="str">
        <f t="shared" si="20"/>
        <v/>
      </c>
      <c r="R228" s="522" t="str">
        <f t="shared" si="18"/>
        <v/>
      </c>
      <c r="S228" s="537" t="str">
        <f>IF(D228="","",VLOOKUP(D228,'G-6 Hedgerow Data'!$B$3:$AG$15,31,FALSE))</f>
        <v/>
      </c>
      <c r="T228" s="507" t="str">
        <f t="shared" si="21"/>
        <v/>
      </c>
      <c r="U228" s="507" t="str">
        <f t="shared" si="22"/>
        <v/>
      </c>
      <c r="V228" s="524" t="str">
        <f>IF(D228="","",VLOOKUP(S228,'G-3 Multipliers'!$P$3:$Q$6,2,FALSE))</f>
        <v/>
      </c>
      <c r="W228" s="529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5"/>
      <c r="D229" s="195"/>
      <c r="E229" s="172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20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498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7" t="str">
        <f t="shared" si="19"/>
        <v/>
      </c>
      <c r="Q229" s="521" t="str">
        <f t="shared" si="20"/>
        <v/>
      </c>
      <c r="R229" s="522" t="str">
        <f t="shared" si="18"/>
        <v/>
      </c>
      <c r="S229" s="537" t="str">
        <f>IF(D229="","",VLOOKUP(D229,'G-6 Hedgerow Data'!$B$3:$AG$15,31,FALSE))</f>
        <v/>
      </c>
      <c r="T229" s="507" t="str">
        <f t="shared" si="21"/>
        <v/>
      </c>
      <c r="U229" s="507" t="str">
        <f t="shared" si="22"/>
        <v/>
      </c>
      <c r="V229" s="524" t="str">
        <f>IF(D229="","",VLOOKUP(S229,'G-3 Multipliers'!$P$3:$Q$6,2,FALSE))</f>
        <v/>
      </c>
      <c r="W229" s="529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5"/>
      <c r="D230" s="195"/>
      <c r="E230" s="172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20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498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7" t="str">
        <f t="shared" si="19"/>
        <v/>
      </c>
      <c r="Q230" s="521" t="str">
        <f t="shared" si="20"/>
        <v/>
      </c>
      <c r="R230" s="522" t="str">
        <f t="shared" si="18"/>
        <v/>
      </c>
      <c r="S230" s="537" t="str">
        <f>IF(D230="","",VLOOKUP(D230,'G-6 Hedgerow Data'!$B$3:$AG$15,31,FALSE))</f>
        <v/>
      </c>
      <c r="T230" s="507" t="str">
        <f t="shared" si="21"/>
        <v/>
      </c>
      <c r="U230" s="507" t="str">
        <f t="shared" si="22"/>
        <v/>
      </c>
      <c r="V230" s="524" t="str">
        <f>IF(D230="","",VLOOKUP(S230,'G-3 Multipliers'!$P$3:$Q$6,2,FALSE))</f>
        <v/>
      </c>
      <c r="W230" s="529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5"/>
      <c r="D231" s="195"/>
      <c r="E231" s="172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20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498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7" t="str">
        <f t="shared" si="19"/>
        <v/>
      </c>
      <c r="Q231" s="521" t="str">
        <f t="shared" si="20"/>
        <v/>
      </c>
      <c r="R231" s="522" t="str">
        <f t="shared" si="18"/>
        <v/>
      </c>
      <c r="S231" s="537" t="str">
        <f>IF(D231="","",VLOOKUP(D231,'G-6 Hedgerow Data'!$B$3:$AG$15,31,FALSE))</f>
        <v/>
      </c>
      <c r="T231" s="507" t="str">
        <f t="shared" si="21"/>
        <v/>
      </c>
      <c r="U231" s="507" t="str">
        <f t="shared" si="22"/>
        <v/>
      </c>
      <c r="V231" s="524" t="str">
        <f>IF(D231="","",VLOOKUP(S231,'G-3 Multipliers'!$P$3:$Q$6,2,FALSE))</f>
        <v/>
      </c>
      <c r="W231" s="529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5"/>
      <c r="D232" s="195"/>
      <c r="E232" s="172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20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498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7" t="str">
        <f t="shared" si="19"/>
        <v/>
      </c>
      <c r="Q232" s="521" t="str">
        <f t="shared" si="20"/>
        <v/>
      </c>
      <c r="R232" s="522" t="str">
        <f t="shared" si="18"/>
        <v/>
      </c>
      <c r="S232" s="537" t="str">
        <f>IF(D232="","",VLOOKUP(D232,'G-6 Hedgerow Data'!$B$3:$AG$15,31,FALSE))</f>
        <v/>
      </c>
      <c r="T232" s="507" t="str">
        <f t="shared" si="21"/>
        <v/>
      </c>
      <c r="U232" s="507" t="str">
        <f t="shared" si="22"/>
        <v/>
      </c>
      <c r="V232" s="524" t="str">
        <f>IF(D232="","",VLOOKUP(S232,'G-3 Multipliers'!$P$3:$Q$6,2,FALSE))</f>
        <v/>
      </c>
      <c r="W232" s="529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5"/>
      <c r="D233" s="195"/>
      <c r="E233" s="172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20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498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7" t="str">
        <f t="shared" si="19"/>
        <v/>
      </c>
      <c r="Q233" s="521" t="str">
        <f t="shared" si="20"/>
        <v/>
      </c>
      <c r="R233" s="522" t="str">
        <f t="shared" si="18"/>
        <v/>
      </c>
      <c r="S233" s="537" t="str">
        <f>IF(D233="","",VLOOKUP(D233,'G-6 Hedgerow Data'!$B$3:$AG$15,31,FALSE))</f>
        <v/>
      </c>
      <c r="T233" s="507" t="str">
        <f t="shared" si="21"/>
        <v/>
      </c>
      <c r="U233" s="507" t="str">
        <f t="shared" si="22"/>
        <v/>
      </c>
      <c r="V233" s="524" t="str">
        <f>IF(D233="","",VLOOKUP(S233,'G-3 Multipliers'!$P$3:$Q$6,2,FALSE))</f>
        <v/>
      </c>
      <c r="W233" s="529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5"/>
      <c r="D234" s="195"/>
      <c r="E234" s="172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20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498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7" t="str">
        <f t="shared" si="19"/>
        <v/>
      </c>
      <c r="Q234" s="521" t="str">
        <f t="shared" si="20"/>
        <v/>
      </c>
      <c r="R234" s="522" t="str">
        <f t="shared" si="18"/>
        <v/>
      </c>
      <c r="S234" s="537" t="str">
        <f>IF(D234="","",VLOOKUP(D234,'G-6 Hedgerow Data'!$B$3:$AG$15,31,FALSE))</f>
        <v/>
      </c>
      <c r="T234" s="507" t="str">
        <f t="shared" si="21"/>
        <v/>
      </c>
      <c r="U234" s="507" t="str">
        <f t="shared" si="22"/>
        <v/>
      </c>
      <c r="V234" s="524" t="str">
        <f>IF(D234="","",VLOOKUP(S234,'G-3 Multipliers'!$P$3:$Q$6,2,FALSE))</f>
        <v/>
      </c>
      <c r="W234" s="529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5"/>
      <c r="D235" s="195"/>
      <c r="E235" s="172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20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498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7" t="str">
        <f t="shared" si="19"/>
        <v/>
      </c>
      <c r="Q235" s="521" t="str">
        <f t="shared" si="20"/>
        <v/>
      </c>
      <c r="R235" s="522" t="str">
        <f t="shared" si="18"/>
        <v/>
      </c>
      <c r="S235" s="537" t="str">
        <f>IF(D235="","",VLOOKUP(D235,'G-6 Hedgerow Data'!$B$3:$AG$15,31,FALSE))</f>
        <v/>
      </c>
      <c r="T235" s="507" t="str">
        <f t="shared" si="21"/>
        <v/>
      </c>
      <c r="U235" s="507" t="str">
        <f t="shared" si="22"/>
        <v/>
      </c>
      <c r="V235" s="524" t="str">
        <f>IF(D235="","",VLOOKUP(S235,'G-3 Multipliers'!$P$3:$Q$6,2,FALSE))</f>
        <v/>
      </c>
      <c r="W235" s="529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5"/>
      <c r="D236" s="195"/>
      <c r="E236" s="172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20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498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7" t="str">
        <f t="shared" si="19"/>
        <v/>
      </c>
      <c r="Q236" s="521" t="str">
        <f t="shared" si="20"/>
        <v/>
      </c>
      <c r="R236" s="522" t="str">
        <f t="shared" si="18"/>
        <v/>
      </c>
      <c r="S236" s="537" t="str">
        <f>IF(D236="","",VLOOKUP(D236,'G-6 Hedgerow Data'!$B$3:$AG$15,31,FALSE))</f>
        <v/>
      </c>
      <c r="T236" s="507" t="str">
        <f t="shared" si="21"/>
        <v/>
      </c>
      <c r="U236" s="507" t="str">
        <f t="shared" si="22"/>
        <v/>
      </c>
      <c r="V236" s="524" t="str">
        <f>IF(D236="","",VLOOKUP(S236,'G-3 Multipliers'!$P$3:$Q$6,2,FALSE))</f>
        <v/>
      </c>
      <c r="W236" s="529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5"/>
      <c r="D237" s="195"/>
      <c r="E237" s="172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20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498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7" t="str">
        <f t="shared" si="19"/>
        <v/>
      </c>
      <c r="Q237" s="521" t="str">
        <f t="shared" si="20"/>
        <v/>
      </c>
      <c r="R237" s="522" t="str">
        <f t="shared" si="18"/>
        <v/>
      </c>
      <c r="S237" s="537" t="str">
        <f>IF(D237="","",VLOOKUP(D237,'G-6 Hedgerow Data'!$B$3:$AG$15,31,FALSE))</f>
        <v/>
      </c>
      <c r="T237" s="507" t="str">
        <f t="shared" si="21"/>
        <v/>
      </c>
      <c r="U237" s="507" t="str">
        <f t="shared" si="22"/>
        <v/>
      </c>
      <c r="V237" s="524" t="str">
        <f>IF(D237="","",VLOOKUP(S237,'G-3 Multipliers'!$P$3:$Q$6,2,FALSE))</f>
        <v/>
      </c>
      <c r="W237" s="529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5"/>
      <c r="D238" s="195"/>
      <c r="E238" s="172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20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498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7" t="str">
        <f t="shared" si="19"/>
        <v/>
      </c>
      <c r="Q238" s="521" t="str">
        <f t="shared" si="20"/>
        <v/>
      </c>
      <c r="R238" s="522" t="str">
        <f t="shared" si="18"/>
        <v/>
      </c>
      <c r="S238" s="537" t="str">
        <f>IF(D238="","",VLOOKUP(D238,'G-6 Hedgerow Data'!$B$3:$AG$15,31,FALSE))</f>
        <v/>
      </c>
      <c r="T238" s="507" t="str">
        <f t="shared" si="21"/>
        <v/>
      </c>
      <c r="U238" s="507" t="str">
        <f t="shared" si="22"/>
        <v/>
      </c>
      <c r="V238" s="524" t="str">
        <f>IF(D238="","",VLOOKUP(S238,'G-3 Multipliers'!$P$3:$Q$6,2,FALSE))</f>
        <v/>
      </c>
      <c r="W238" s="529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5"/>
      <c r="D239" s="195"/>
      <c r="E239" s="172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20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498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7" t="str">
        <f t="shared" si="19"/>
        <v/>
      </c>
      <c r="Q239" s="521" t="str">
        <f t="shared" si="20"/>
        <v/>
      </c>
      <c r="R239" s="522" t="str">
        <f t="shared" si="18"/>
        <v/>
      </c>
      <c r="S239" s="537" t="str">
        <f>IF(D239="","",VLOOKUP(D239,'G-6 Hedgerow Data'!$B$3:$AG$15,31,FALSE))</f>
        <v/>
      </c>
      <c r="T239" s="507" t="str">
        <f t="shared" si="21"/>
        <v/>
      </c>
      <c r="U239" s="507" t="str">
        <f t="shared" si="22"/>
        <v/>
      </c>
      <c r="V239" s="524" t="str">
        <f>IF(D239="","",VLOOKUP(S239,'G-3 Multipliers'!$P$3:$Q$6,2,FALSE))</f>
        <v/>
      </c>
      <c r="W239" s="529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5"/>
      <c r="D240" s="195"/>
      <c r="E240" s="172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20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498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7" t="str">
        <f t="shared" si="19"/>
        <v/>
      </c>
      <c r="Q240" s="521" t="str">
        <f t="shared" si="20"/>
        <v/>
      </c>
      <c r="R240" s="522" t="str">
        <f t="shared" si="18"/>
        <v/>
      </c>
      <c r="S240" s="537" t="str">
        <f>IF(D240="","",VLOOKUP(D240,'G-6 Hedgerow Data'!$B$3:$AG$15,31,FALSE))</f>
        <v/>
      </c>
      <c r="T240" s="507" t="str">
        <f t="shared" si="21"/>
        <v/>
      </c>
      <c r="U240" s="507" t="str">
        <f t="shared" si="22"/>
        <v/>
      </c>
      <c r="V240" s="524" t="str">
        <f>IF(D240="","",VLOOKUP(S240,'G-3 Multipliers'!$P$3:$Q$6,2,FALSE))</f>
        <v/>
      </c>
      <c r="W240" s="529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5"/>
      <c r="D241" s="195"/>
      <c r="E241" s="172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20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498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7" t="str">
        <f t="shared" si="19"/>
        <v/>
      </c>
      <c r="Q241" s="521" t="str">
        <f t="shared" si="20"/>
        <v/>
      </c>
      <c r="R241" s="522" t="str">
        <f t="shared" si="18"/>
        <v/>
      </c>
      <c r="S241" s="537" t="str">
        <f>IF(D241="","",VLOOKUP(D241,'G-6 Hedgerow Data'!$B$3:$AG$15,31,FALSE))</f>
        <v/>
      </c>
      <c r="T241" s="507" t="str">
        <f t="shared" si="21"/>
        <v/>
      </c>
      <c r="U241" s="507" t="str">
        <f t="shared" si="22"/>
        <v/>
      </c>
      <c r="V241" s="524" t="str">
        <f>IF(D241="","",VLOOKUP(S241,'G-3 Multipliers'!$P$3:$Q$6,2,FALSE))</f>
        <v/>
      </c>
      <c r="W241" s="529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5"/>
      <c r="D242" s="195"/>
      <c r="E242" s="172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20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498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7" t="str">
        <f t="shared" si="19"/>
        <v/>
      </c>
      <c r="Q242" s="521" t="str">
        <f t="shared" si="20"/>
        <v/>
      </c>
      <c r="R242" s="522" t="str">
        <f t="shared" si="18"/>
        <v/>
      </c>
      <c r="S242" s="537" t="str">
        <f>IF(D242="","",VLOOKUP(D242,'G-6 Hedgerow Data'!$B$3:$AG$15,31,FALSE))</f>
        <v/>
      </c>
      <c r="T242" s="507" t="str">
        <f t="shared" si="21"/>
        <v/>
      </c>
      <c r="U242" s="507" t="str">
        <f t="shared" si="22"/>
        <v/>
      </c>
      <c r="V242" s="524" t="str">
        <f>IF(D242="","",VLOOKUP(S242,'G-3 Multipliers'!$P$3:$Q$6,2,FALSE))</f>
        <v/>
      </c>
      <c r="W242" s="529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5"/>
      <c r="D243" s="195"/>
      <c r="E243" s="172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20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498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7" t="str">
        <f t="shared" si="19"/>
        <v/>
      </c>
      <c r="Q243" s="521" t="str">
        <f t="shared" si="20"/>
        <v/>
      </c>
      <c r="R243" s="522" t="str">
        <f t="shared" si="18"/>
        <v/>
      </c>
      <c r="S243" s="537" t="str">
        <f>IF(D243="","",VLOOKUP(D243,'G-6 Hedgerow Data'!$B$3:$AG$15,31,FALSE))</f>
        <v/>
      </c>
      <c r="T243" s="507" t="str">
        <f t="shared" si="21"/>
        <v/>
      </c>
      <c r="U243" s="507" t="str">
        <f t="shared" si="22"/>
        <v/>
      </c>
      <c r="V243" s="524" t="str">
        <f>IF(D243="","",VLOOKUP(S243,'G-3 Multipliers'!$P$3:$Q$6,2,FALSE))</f>
        <v/>
      </c>
      <c r="W243" s="529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5"/>
      <c r="D244" s="195"/>
      <c r="E244" s="172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20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498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7" t="str">
        <f t="shared" si="19"/>
        <v/>
      </c>
      <c r="Q244" s="521" t="str">
        <f t="shared" si="20"/>
        <v/>
      </c>
      <c r="R244" s="522" t="str">
        <f t="shared" si="18"/>
        <v/>
      </c>
      <c r="S244" s="537" t="str">
        <f>IF(D244="","",VLOOKUP(D244,'G-6 Hedgerow Data'!$B$3:$AG$15,31,FALSE))</f>
        <v/>
      </c>
      <c r="T244" s="507" t="str">
        <f t="shared" si="21"/>
        <v/>
      </c>
      <c r="U244" s="507" t="str">
        <f t="shared" si="22"/>
        <v/>
      </c>
      <c r="V244" s="524" t="str">
        <f>IF(D244="","",VLOOKUP(S244,'G-3 Multipliers'!$P$3:$Q$6,2,FALSE))</f>
        <v/>
      </c>
      <c r="W244" s="529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5"/>
      <c r="D245" s="195"/>
      <c r="E245" s="172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20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498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7" t="str">
        <f t="shared" si="19"/>
        <v/>
      </c>
      <c r="Q245" s="521" t="str">
        <f t="shared" si="20"/>
        <v/>
      </c>
      <c r="R245" s="522" t="str">
        <f t="shared" si="18"/>
        <v/>
      </c>
      <c r="S245" s="537" t="str">
        <f>IF(D245="","",VLOOKUP(D245,'G-6 Hedgerow Data'!$B$3:$AG$15,31,FALSE))</f>
        <v/>
      </c>
      <c r="T245" s="507" t="str">
        <f t="shared" si="21"/>
        <v/>
      </c>
      <c r="U245" s="507" t="str">
        <f t="shared" si="22"/>
        <v/>
      </c>
      <c r="V245" s="524" t="str">
        <f>IF(D245="","",VLOOKUP(S245,'G-3 Multipliers'!$P$3:$Q$6,2,FALSE))</f>
        <v/>
      </c>
      <c r="W245" s="529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5"/>
      <c r="D246" s="195"/>
      <c r="E246" s="172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20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498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7" t="str">
        <f t="shared" si="19"/>
        <v/>
      </c>
      <c r="Q246" s="521" t="str">
        <f t="shared" si="20"/>
        <v/>
      </c>
      <c r="R246" s="522" t="str">
        <f t="shared" si="18"/>
        <v/>
      </c>
      <c r="S246" s="537" t="str">
        <f>IF(D246="","",VLOOKUP(D246,'G-6 Hedgerow Data'!$B$3:$AG$15,31,FALSE))</f>
        <v/>
      </c>
      <c r="T246" s="507" t="str">
        <f t="shared" si="21"/>
        <v/>
      </c>
      <c r="U246" s="507" t="str">
        <f t="shared" si="22"/>
        <v/>
      </c>
      <c r="V246" s="524" t="str">
        <f>IF(D246="","",VLOOKUP(S246,'G-3 Multipliers'!$P$3:$Q$6,2,FALSE))</f>
        <v/>
      </c>
      <c r="W246" s="529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5"/>
      <c r="D247" s="195"/>
      <c r="E247" s="172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20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498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7" t="str">
        <f t="shared" si="19"/>
        <v/>
      </c>
      <c r="Q247" s="521" t="str">
        <f t="shared" si="20"/>
        <v/>
      </c>
      <c r="R247" s="522" t="str">
        <f t="shared" si="18"/>
        <v/>
      </c>
      <c r="S247" s="537" t="str">
        <f>IF(D247="","",VLOOKUP(D247,'G-6 Hedgerow Data'!$B$3:$AG$15,31,FALSE))</f>
        <v/>
      </c>
      <c r="T247" s="507" t="str">
        <f t="shared" si="21"/>
        <v/>
      </c>
      <c r="U247" s="507" t="str">
        <f t="shared" si="22"/>
        <v/>
      </c>
      <c r="V247" s="524" t="str">
        <f>IF(D247="","",VLOOKUP(S247,'G-3 Multipliers'!$P$3:$Q$6,2,FALSE))</f>
        <v/>
      </c>
      <c r="W247" s="529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5"/>
      <c r="D248" s="195"/>
      <c r="E248" s="172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20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498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7" t="str">
        <f t="shared" si="19"/>
        <v/>
      </c>
      <c r="Q248" s="521" t="str">
        <f t="shared" si="20"/>
        <v/>
      </c>
      <c r="R248" s="522" t="str">
        <f t="shared" si="18"/>
        <v/>
      </c>
      <c r="S248" s="537" t="str">
        <f>IF(D248="","",VLOOKUP(D248,'G-6 Hedgerow Data'!$B$3:$AG$15,31,FALSE))</f>
        <v/>
      </c>
      <c r="T248" s="507" t="str">
        <f t="shared" si="21"/>
        <v/>
      </c>
      <c r="U248" s="507" t="str">
        <f t="shared" si="22"/>
        <v/>
      </c>
      <c r="V248" s="524" t="str">
        <f>IF(D248="","",VLOOKUP(S248,'G-3 Multipliers'!$P$3:$Q$6,2,FALSE))</f>
        <v/>
      </c>
      <c r="W248" s="529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5"/>
      <c r="D249" s="195"/>
      <c r="E249" s="172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20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498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7" t="str">
        <f t="shared" si="19"/>
        <v/>
      </c>
      <c r="Q249" s="521" t="str">
        <f t="shared" si="20"/>
        <v/>
      </c>
      <c r="R249" s="522" t="str">
        <f t="shared" si="18"/>
        <v/>
      </c>
      <c r="S249" s="537" t="str">
        <f>IF(D249="","",VLOOKUP(D249,'G-6 Hedgerow Data'!$B$3:$AG$15,31,FALSE))</f>
        <v/>
      </c>
      <c r="T249" s="507" t="str">
        <f t="shared" si="21"/>
        <v/>
      </c>
      <c r="U249" s="507" t="str">
        <f t="shared" si="22"/>
        <v/>
      </c>
      <c r="V249" s="524" t="str">
        <f>IF(D249="","",VLOOKUP(S249,'G-3 Multipliers'!$P$3:$Q$6,2,FALSE))</f>
        <v/>
      </c>
      <c r="W249" s="529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5"/>
      <c r="D250" s="195"/>
      <c r="E250" s="172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20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498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7" t="str">
        <f t="shared" si="19"/>
        <v/>
      </c>
      <c r="Q250" s="521" t="str">
        <f t="shared" si="20"/>
        <v/>
      </c>
      <c r="R250" s="522" t="str">
        <f t="shared" si="18"/>
        <v/>
      </c>
      <c r="S250" s="537" t="str">
        <f>IF(D250="","",VLOOKUP(D250,'G-6 Hedgerow Data'!$B$3:$AG$15,31,FALSE))</f>
        <v/>
      </c>
      <c r="T250" s="507" t="str">
        <f t="shared" si="21"/>
        <v/>
      </c>
      <c r="U250" s="507" t="str">
        <f t="shared" si="22"/>
        <v/>
      </c>
      <c r="V250" s="524" t="str">
        <f>IF(D250="","",VLOOKUP(S250,'G-3 Multipliers'!$P$3:$Q$6,2,FALSE))</f>
        <v/>
      </c>
      <c r="W250" s="529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5"/>
      <c r="D251" s="195"/>
      <c r="E251" s="172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20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498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7" t="str">
        <f t="shared" si="19"/>
        <v/>
      </c>
      <c r="Q251" s="521" t="str">
        <f t="shared" si="20"/>
        <v/>
      </c>
      <c r="R251" s="522" t="str">
        <f t="shared" si="18"/>
        <v/>
      </c>
      <c r="S251" s="537" t="str">
        <f>IF(D251="","",VLOOKUP(D251,'G-6 Hedgerow Data'!$B$3:$AG$15,31,FALSE))</f>
        <v/>
      </c>
      <c r="T251" s="507" t="str">
        <f t="shared" si="21"/>
        <v/>
      </c>
      <c r="U251" s="507" t="str">
        <f t="shared" si="22"/>
        <v/>
      </c>
      <c r="V251" s="524" t="str">
        <f>IF(D251="","",VLOOKUP(S251,'G-3 Multipliers'!$P$3:$Q$6,2,FALSE))</f>
        <v/>
      </c>
      <c r="W251" s="529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5"/>
      <c r="D252" s="195"/>
      <c r="E252" s="172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20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498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7" t="str">
        <f t="shared" si="19"/>
        <v/>
      </c>
      <c r="Q252" s="521" t="str">
        <f t="shared" si="20"/>
        <v/>
      </c>
      <c r="R252" s="522" t="str">
        <f t="shared" si="18"/>
        <v/>
      </c>
      <c r="S252" s="537" t="str">
        <f>IF(D252="","",VLOOKUP(D252,'G-6 Hedgerow Data'!$B$3:$AG$15,31,FALSE))</f>
        <v/>
      </c>
      <c r="T252" s="507" t="str">
        <f t="shared" si="21"/>
        <v/>
      </c>
      <c r="U252" s="507" t="str">
        <f t="shared" si="22"/>
        <v/>
      </c>
      <c r="V252" s="524" t="str">
        <f>IF(D252="","",VLOOKUP(S252,'G-3 Multipliers'!$P$3:$Q$6,2,FALSE))</f>
        <v/>
      </c>
      <c r="W252" s="529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5"/>
      <c r="D253" s="195"/>
      <c r="E253" s="172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20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498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7" t="str">
        <f t="shared" si="19"/>
        <v/>
      </c>
      <c r="Q253" s="521" t="str">
        <f t="shared" si="20"/>
        <v/>
      </c>
      <c r="R253" s="522" t="str">
        <f t="shared" si="18"/>
        <v/>
      </c>
      <c r="S253" s="537" t="str">
        <f>IF(D253="","",VLOOKUP(D253,'G-6 Hedgerow Data'!$B$3:$AG$15,31,FALSE))</f>
        <v/>
      </c>
      <c r="T253" s="507" t="str">
        <f t="shared" si="21"/>
        <v/>
      </c>
      <c r="U253" s="507" t="str">
        <f t="shared" si="22"/>
        <v/>
      </c>
      <c r="V253" s="524" t="str">
        <f>IF(D253="","",VLOOKUP(S253,'G-3 Multipliers'!$P$3:$Q$6,2,FALSE))</f>
        <v/>
      </c>
      <c r="W253" s="529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5"/>
      <c r="D254" s="195"/>
      <c r="E254" s="172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20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498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7" t="str">
        <f t="shared" si="19"/>
        <v/>
      </c>
      <c r="Q254" s="521" t="str">
        <f t="shared" si="20"/>
        <v/>
      </c>
      <c r="R254" s="522" t="str">
        <f t="shared" si="18"/>
        <v/>
      </c>
      <c r="S254" s="537" t="str">
        <f>IF(D254="","",VLOOKUP(D254,'G-6 Hedgerow Data'!$B$3:$AG$15,31,FALSE))</f>
        <v/>
      </c>
      <c r="T254" s="507" t="str">
        <f t="shared" si="21"/>
        <v/>
      </c>
      <c r="U254" s="507" t="str">
        <f t="shared" si="22"/>
        <v/>
      </c>
      <c r="V254" s="524" t="str">
        <f>IF(D254="","",VLOOKUP(S254,'G-3 Multipliers'!$P$3:$Q$6,2,FALSE))</f>
        <v/>
      </c>
      <c r="W254" s="529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5"/>
      <c r="D255" s="195"/>
      <c r="E255" s="172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20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498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7" t="str">
        <f t="shared" si="19"/>
        <v/>
      </c>
      <c r="Q255" s="521" t="str">
        <f t="shared" si="20"/>
        <v/>
      </c>
      <c r="R255" s="522" t="str">
        <f t="shared" si="18"/>
        <v/>
      </c>
      <c r="S255" s="537" t="str">
        <f>IF(D255="","",VLOOKUP(D255,'G-6 Hedgerow Data'!$B$3:$AG$15,31,FALSE))</f>
        <v/>
      </c>
      <c r="T255" s="507" t="str">
        <f t="shared" si="21"/>
        <v/>
      </c>
      <c r="U255" s="507" t="str">
        <f t="shared" si="22"/>
        <v/>
      </c>
      <c r="V255" s="524" t="str">
        <f>IF(D255="","",VLOOKUP(S255,'G-3 Multipliers'!$P$3:$Q$6,2,FALSE))</f>
        <v/>
      </c>
      <c r="W255" s="529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5"/>
      <c r="D256" s="195"/>
      <c r="E256" s="172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20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498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7" t="str">
        <f t="shared" si="19"/>
        <v/>
      </c>
      <c r="Q256" s="521" t="str">
        <f t="shared" si="20"/>
        <v/>
      </c>
      <c r="R256" s="522" t="str">
        <f t="shared" si="18"/>
        <v/>
      </c>
      <c r="S256" s="537" t="str">
        <f>IF(D256="","",VLOOKUP(D256,'G-6 Hedgerow Data'!$B$3:$AG$15,31,FALSE))</f>
        <v/>
      </c>
      <c r="T256" s="507" t="str">
        <f t="shared" si="21"/>
        <v/>
      </c>
      <c r="U256" s="507" t="str">
        <f t="shared" si="22"/>
        <v/>
      </c>
      <c r="V256" s="524" t="str">
        <f>IF(D256="","",VLOOKUP(S256,'G-3 Multipliers'!$P$3:$Q$6,2,FALSE))</f>
        <v/>
      </c>
      <c r="W256" s="529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5"/>
      <c r="D257" s="195"/>
      <c r="E257" s="172"/>
      <c r="F257" s="553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IFERROR(VLOOKUP(H257,'G-1 All Habitats'!$Z$2:$AA$9,2,FALSE),"")</f>
        <v/>
      </c>
      <c r="J257" s="145"/>
      <c r="K257" s="520" t="str">
        <f>IF(J257="","",IF(VLOOKUP(J257,'G-3 Multipliers'!$L$3:$N$6,2,FALSE)=0,"Spatial Data Missing ⚠",VLOOKUP(J257,'G-3 Multipliers'!$L$3:$N$6,2,FALSE)))</f>
        <v/>
      </c>
      <c r="L257" s="505" t="str">
        <f>IF(J257="","",IF(VLOOKUP(J257,'G-3 Multipliers'!$L$3:$N$6,3,FALSE)=0,"Spatial Data Missing ⚠",VLOOKUP(J257,'G-3 Multipliers'!$L$3:$N$6,3,FALSE)))</f>
        <v/>
      </c>
      <c r="M257" s="498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7" t="str">
        <f t="shared" si="19"/>
        <v/>
      </c>
      <c r="Q257" s="521" t="str">
        <f t="shared" si="20"/>
        <v/>
      </c>
      <c r="R257" s="522" t="str">
        <f t="shared" si="18"/>
        <v/>
      </c>
      <c r="S257" s="537" t="str">
        <f>IF(D257="","",VLOOKUP(D257,'G-6 Hedgerow Data'!$B$3:$AG$15,31,FALSE))</f>
        <v/>
      </c>
      <c r="T257" s="507" t="str">
        <f t="shared" si="21"/>
        <v/>
      </c>
      <c r="U257" s="507" t="str">
        <f t="shared" si="22"/>
        <v/>
      </c>
      <c r="V257" s="524" t="str">
        <f>IF(D257="","",VLOOKUP(S257,'G-3 Multipliers'!$P$3:$Q$6,2,FALSE))</f>
        <v/>
      </c>
      <c r="W257" s="529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5"/>
      <c r="D258" s="195"/>
      <c r="E258" s="172"/>
      <c r="F258" s="553" t="str">
        <f>IF(D258="","",VLOOKUP(D258,'G-6 Hedgerow Data'!$B$2:$AG$15,2,FALSE))</f>
        <v/>
      </c>
      <c r="G258" s="499" t="str">
        <f>IF(D258="","",VLOOKUP(D258,'G-6 Hedgerow Data'!$B$2:$AG$15,3,FALSE))</f>
        <v/>
      </c>
      <c r="H258" s="145"/>
      <c r="I258" s="499" t="str">
        <f>IFERROR(VLOOKUP(H258,'G-1 All Habitats'!$Z$2:$AA$9,2,FALSE),"")</f>
        <v/>
      </c>
      <c r="J258" s="145"/>
      <c r="K258" s="520" t="str">
        <f>IF(J258="","",IF(VLOOKUP(J258,'G-3 Multipliers'!$L$3:$N$6,2,FALSE)=0,"Spatial Data Missing ⚠",VLOOKUP(J258,'G-3 Multipliers'!$L$3:$N$6,2,FALSE)))</f>
        <v/>
      </c>
      <c r="L258" s="505" t="str">
        <f>IF(J258="","",IF(VLOOKUP(J258,'G-3 Multipliers'!$L$3:$N$6,3,FALSE)=0,"Spatial Data Missing ⚠",VLOOKUP(J258,'G-3 Multipliers'!$L$3:$N$6,3,FALSE)))</f>
        <v/>
      </c>
      <c r="M258" s="498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7" t="str">
        <f t="shared" si="19"/>
        <v/>
      </c>
      <c r="Q258" s="521" t="str">
        <f t="shared" si="20"/>
        <v/>
      </c>
      <c r="R258" s="522" t="str">
        <f t="shared" si="18"/>
        <v/>
      </c>
      <c r="S258" s="537" t="str">
        <f>IF(D258="","",VLOOKUP(D258,'G-6 Hedgerow Data'!$B$3:$AG$15,31,FALSE))</f>
        <v/>
      </c>
      <c r="T258" s="507" t="str">
        <f t="shared" si="21"/>
        <v/>
      </c>
      <c r="U258" s="507" t="str">
        <f t="shared" si="22"/>
        <v/>
      </c>
      <c r="V258" s="524" t="str">
        <f>IF(D258="","",VLOOKUP(S258,'G-3 Multipliers'!$P$3:$Q$6,2,FALSE))</f>
        <v/>
      </c>
      <c r="W258" s="529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1"/>
      <c r="D259" s="206"/>
      <c r="E259" s="160"/>
      <c r="F259" s="528" t="str">
        <f>IF(D259="","",VLOOKUP(D259,'G-6 Hedgerow Data'!$B$2:$AG$15,2,FALSE))</f>
        <v/>
      </c>
      <c r="G259" s="499" t="str">
        <f>IF(D259="","",VLOOKUP(D259,'G-6 Hedgerow Data'!$B$2:$AG$15,3,FALSE))</f>
        <v/>
      </c>
      <c r="H259" s="161"/>
      <c r="I259" s="501" t="str">
        <f>IFERROR(VLOOKUP(H259,'G-1 All Habitats'!$Z$2:$AA$9,2,FALSE),"")</f>
        <v/>
      </c>
      <c r="J259" s="161"/>
      <c r="K259" s="508" t="str">
        <f>IF(J259="","",IF(VLOOKUP(J259,'G-3 Multipliers'!$L$3:$N$6,2,FALSE)=0,"Spatial Data Missing ⚠",VLOOKUP(J259,'G-3 Multipliers'!$L$3:$N$6,2,FALSE)))</f>
        <v/>
      </c>
      <c r="L259" s="509" t="str">
        <f>IF(J259="","",IF(VLOOKUP(J259,'G-3 Multipliers'!$L$3:$N$6,3,FALSE)=0,"Spatial Data Missing ⚠",VLOOKUP(J259,'G-3 Multipliers'!$L$3:$N$6,3,FALSE)))</f>
        <v/>
      </c>
      <c r="M259" s="500" t="str">
        <f>IF(OR(D259="",H259=""),"",(INDEX('G-6 Hedgerow Data'!$E$3:$I$15,MATCH(D259,'G-6 Hedgerow Data'!$B$3:$B$15,0),MATCH(H259,'G-6 Hedgerow Data'!$E$2:$I$2,0))))</f>
        <v/>
      </c>
      <c r="N259" s="195"/>
      <c r="O259" s="206"/>
      <c r="P259" s="507" t="str">
        <f t="shared" si="19"/>
        <v/>
      </c>
      <c r="Q259" s="521" t="str">
        <f t="shared" si="20"/>
        <v/>
      </c>
      <c r="R259" s="527" t="str">
        <f t="shared" si="18"/>
        <v/>
      </c>
      <c r="S259" s="500" t="str">
        <f>IF(D259="","",VLOOKUP(D259,'G-6 Hedgerow Data'!$B$3:$AG$15,31,FALSE))</f>
        <v/>
      </c>
      <c r="T259" s="507" t="str">
        <f t="shared" si="21"/>
        <v/>
      </c>
      <c r="U259" s="507" t="str">
        <f t="shared" si="22"/>
        <v/>
      </c>
      <c r="V259" s="501" t="str">
        <f>IF(D259="","",VLOOKUP(S259,'G-3 Multipliers'!$P$3:$Q$6,2,FALSE))</f>
        <v/>
      </c>
      <c r="W259" s="530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7"/>
      <c r="E260" s="503">
        <f>SUM(E12:E259)</f>
        <v>0.183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3">
        <f>SUM(W12:W259)</f>
        <v>1.3476289394462402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B4/85q9Hcg51igq2vtp6l/Ztkm1N9X/1T9F3PtU4Pg9stXU8FnbJv4JUeNo0w2/VaJTN41+7ojBJyhDbBHu3vA==" saltValue="gilfv+GP3AvHxu7d0mRAy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08" priority="2" operator="containsText" text="Check">
      <formula>NOT(ISERROR(SEARCH("Check",E261)))</formula>
    </cfRule>
  </conditionalFormatting>
  <conditionalFormatting sqref="K12:L259">
    <cfRule type="containsText" dxfId="107" priority="10" operator="containsText" text="Spatial">
      <formula>NOT(ISERROR(SEARCH("Spatial",K12)))</formula>
    </cfRule>
  </conditionalFormatting>
  <conditionalFormatting sqref="M3 M6:Q7">
    <cfRule type="containsText" dxfId="106" priority="9" operator="containsText" text="Note">
      <formula>NOT(ISERROR(SEARCH("Note",M3)))</formula>
    </cfRule>
  </conditionalFormatting>
  <conditionalFormatting sqref="P12:P259">
    <cfRule type="containsText" dxfId="105" priority="8" operator="containsText" text="Error">
      <formula>NOT(ISERROR(SEARCH("Error",P12)))</formula>
    </cfRule>
  </conditionalFormatting>
  <conditionalFormatting sqref="P12:R259">
    <cfRule type="containsText" dxfId="104" priority="5" operator="containsText" text="Check">
      <formula>NOT(ISERROR(SEARCH("Check",P12)))</formula>
    </cfRule>
  </conditionalFormatting>
  <conditionalFormatting sqref="Q12:Q259">
    <cfRule type="containsText" dxfId="103" priority="1" operator="containsText" text="30+">
      <formula>NOT(ISERROR(SEARCH("30+",Q12)))</formula>
    </cfRule>
  </conditionalFormatting>
  <conditionalFormatting sqref="T12:T259">
    <cfRule type="containsText" dxfId="102" priority="3" operator="containsText" text="No - Low Difficulty">
      <formula>NOT(ISERROR(SEARCH("No - Low Difficulty",T12)))</formula>
    </cfRule>
    <cfRule type="containsText" dxfId="101" priority="4" operator="containsText" text="Check">
      <formula>NOT(ISERROR(SEARCH("Check",T12)))</formula>
    </cfRule>
  </conditionalFormatting>
  <conditionalFormatting sqref="W12:W259">
    <cfRule type="containsText" dxfId="100" priority="12" operator="containsText" text="Existing Value Not Required">
      <formula>NOT(ISERROR(SEARCH("Existing Value Not Required",W12)))</formula>
    </cfRule>
    <cfRule type="containsText" dxfId="99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D4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Bicester Arc. Overall Biodiversity Strategy</v>
      </c>
      <c r="C2" s="988"/>
      <c r="D2" s="989"/>
      <c r="O2" s="132"/>
      <c r="X2" s="920" t="str">
        <f>IF(OR(COUNTIF($X$12:X257,"*30+*")&gt;0,COUNTIF($AB$12:AB257,"*30+*")&gt;0),"Note; Habitat selected has a time to target condition greater than 30 years. Non standard agreement may be required.","")</f>
        <v/>
      </c>
      <c r="Y2" s="920"/>
      <c r="Z2" s="920"/>
      <c r="AA2" s="920"/>
      <c r="AB2" s="920"/>
      <c r="AC2" s="920"/>
    </row>
    <row r="3" spans="2:46" ht="21" customHeight="1" x14ac:dyDescent="0.2">
      <c r="B3" s="941" t="str">
        <f ca="1">MID(CELL("filename",A1),FIND("]",CELL("filename",A1))+1,256)</f>
        <v>B-3 Site Hedge Enhancement</v>
      </c>
      <c r="C3" s="942"/>
      <c r="D3" s="943"/>
      <c r="X3" s="920"/>
      <c r="Y3" s="920"/>
      <c r="Z3" s="920"/>
      <c r="AA3" s="920"/>
      <c r="AB3" s="920"/>
      <c r="AC3" s="920"/>
    </row>
    <row r="4" spans="2:46" ht="15.75" customHeight="1" thickBot="1" x14ac:dyDescent="0.3">
      <c r="B4" s="944"/>
      <c r="C4" s="945"/>
      <c r="D4" s="946"/>
      <c r="V4" s="33"/>
      <c r="W4" s="193"/>
      <c r="X4" s="920"/>
      <c r="Y4" s="920"/>
      <c r="Z4" s="920"/>
      <c r="AA4" s="920"/>
      <c r="AB4" s="920"/>
      <c r="AC4" s="920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3"/>
      <c r="Y5" s="403"/>
      <c r="Z5" s="403"/>
      <c r="AA5" s="403"/>
      <c r="AB5" s="403"/>
    </row>
    <row r="6" spans="2:46" ht="15.75" customHeight="1" x14ac:dyDescent="0.2">
      <c r="X6" s="403"/>
      <c r="Y6" s="403"/>
      <c r="Z6" s="403"/>
      <c r="AA6" s="403"/>
      <c r="AB6" s="403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8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80" t="s">
        <v>189</v>
      </c>
      <c r="R10" s="878"/>
      <c r="S10" s="956" t="s">
        <v>190</v>
      </c>
      <c r="T10" s="878"/>
      <c r="U10" s="950" t="s">
        <v>191</v>
      </c>
      <c r="V10" s="950"/>
      <c r="W10" s="950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940" t="s">
        <v>302</v>
      </c>
      <c r="AI10" s="959" t="s">
        <v>196</v>
      </c>
      <c r="AJ10" s="950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0"/>
      <c r="N11" s="368" t="s">
        <v>310</v>
      </c>
      <c r="O11" s="202" t="s">
        <v>311</v>
      </c>
      <c r="P11" s="940"/>
      <c r="Q11" s="141" t="s">
        <v>189</v>
      </c>
      <c r="R11" s="359" t="s">
        <v>206</v>
      </c>
      <c r="S11" s="369" t="s">
        <v>190</v>
      </c>
      <c r="T11" s="359" t="s">
        <v>206</v>
      </c>
      <c r="U11" s="368" t="s">
        <v>191</v>
      </c>
      <c r="V11" s="201" t="s">
        <v>191</v>
      </c>
      <c r="W11" s="202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985"/>
      <c r="AI11" s="369" t="s">
        <v>215</v>
      </c>
      <c r="AJ11" s="359" t="s">
        <v>216</v>
      </c>
      <c r="AT11" s="131" t="s">
        <v>200</v>
      </c>
    </row>
    <row r="12" spans="2:46" ht="14.25" x14ac:dyDescent="0.2">
      <c r="B12" s="531" t="str">
        <f>'B-1 Site Hedge Baseline'!AK10</f>
        <v/>
      </c>
      <c r="C12" s="520" t="str">
        <f>IF(B12="","",IF(ISNA(VLOOKUP($B12,'B-1 Site Hedge Baseline'!$B$1:$L$257,3,FALSE)),"",(VLOOKUP($B12,'B-1 Site Hedge Baseline'!$B$1:$L$257,3,FALSE))))</f>
        <v/>
      </c>
      <c r="D12" s="520" t="str">
        <f>IF(B12="","",IF(ISNA(VLOOKUP($B12,'B-1 Site Hedge Baseline'!$B$1:$L$257,4,FALSE)),"",(VLOOKUP($B12,'B-1 Site Hedge Baseline'!$B$1:$L$257,4,FALSE))))</f>
        <v/>
      </c>
      <c r="E12" s="520" t="str">
        <f>IF(B12="","",IF(ISNA(VLOOKUP($B12,'B-1 Site Hedge Baseline'!$B$1:$L$257,5,FALSE)),"",(VLOOKUP($B12,'B-1 Site Hedge Baseline'!$B$1:$L$257,5,FALSE))))</f>
        <v/>
      </c>
      <c r="F12" s="520" t="str">
        <f>IF(B12="","",IF(ISNA(VLOOKUP($B12,'B-1 Site Hedge Baseline'!$B$1:$L$257,6,FALSE)),"",(VLOOKUP($B12,'B-1 Site Hedge Baseline'!$B$1:$L$257,6,FALSE))))</f>
        <v/>
      </c>
      <c r="G12" s="520" t="str">
        <f>IF(B12="","",IF(ISNA(VLOOKUP($B12,'B-1 Site Hedge Baseline'!$B$1:$L$257,7,FALSE)),"",(VLOOKUP($B12,'B-1 Site Hedge Baseline'!$B$1:$L$257,7,FALSE))))</f>
        <v/>
      </c>
      <c r="H12" s="520" t="str">
        <f>IF(B12="","",IF(ISNA(VLOOKUP($B12,'B-1 Site Hedge Baseline'!$B$1:$L$257,8,FALSE)),"",(VLOOKUP($B12,'B-1 Site Hedge Baseline'!$B$1:$L$257,8,FALSE))))</f>
        <v/>
      </c>
      <c r="I12" s="520" t="str">
        <f>IF(B12="","",IF(ISNA(VLOOKUP($B12,'B-1 Site Hedge Baseline'!$B$1:$L$257,10,FALSE)),"",(VLOOKUP($B12,'B-1 Site Hedge Baseline'!$B$1:$L$257,10,FALSE))))</f>
        <v/>
      </c>
      <c r="J12" s="520" t="str">
        <f>IF(B12="","",IF(ISNA(VLOOKUP($B12,'B-1 Site Hedge Baseline'!$B$1:$L$257,11,FALSE)),"",(VLOOKUP($B12,'B-1 Site Hedge Baseline'!$B$1:$L$257,11,FALSE))))</f>
        <v/>
      </c>
      <c r="K12" s="520" t="str">
        <f>IF(B12="","",IF(ISNA(VLOOKUP($B12,'B-1 Site Hedge Baseline'!$B$1:$U$257,13,FALSE)),"",(VLOOKUP($B12,'B-1 Site Hedge Baseline'!$B$1:$U$257,13,FALSE))))</f>
        <v/>
      </c>
      <c r="L12" s="524" t="str">
        <f>IF(B12="","",IF(ISNA(VLOOKUP($B12,'B-1 Site Hedge Baseline'!$B$1:$U$257,12,FALSE)),"",(VLOOKUP($B12,'B-1 Site Hedge Baseline'!$B$1:$U$257,12,FALSE))))</f>
        <v/>
      </c>
      <c r="M12" s="415" t="str">
        <f t="shared" ref="M12:M77" si="0">IF(B12="","",C12)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9" t="str">
        <f>IF(B12="","",VLOOKUP(B12,'B-1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2"/>
      <c r="T12" s="540" t="str">
        <f>IFERROR(VLOOKUP(S12,'G-1 All Habitats'!$Z$2:$AA$9,2,FALSE),"")</f>
        <v/>
      </c>
      <c r="U12" s="146"/>
      <c r="V12" s="520" t="str">
        <f>IF(U12="","",IF(VLOOKUP(U12,'G-3 Multipliers'!$L$3:$N$6,2,FALSE)=0,"Spatial Data Missing ⚠",VLOOKUP(U12,'G-3 Multipliers'!$L$3:$N$6,2,FALSE)))</f>
        <v/>
      </c>
      <c r="W12" s="524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498" t="str">
        <f>IF(M12="","",VLOOKUP(M12,'G-6 Hedgerow Data'!$B$3:$AG$15,31,FALSE))</f>
        <v/>
      </c>
      <c r="AE12" s="507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7" t="str">
        <f>(IF(AND(AE12="Standard difficulty applied",X12&gt;Y12),AD12,IF(AND(AE12="Low Difficulty - only applicable if all habitat created before losses ⚠",Y12&gt;=X12),"Low",AD12)))</f>
        <v/>
      </c>
      <c r="AG12" s="499" t="str">
        <f>IFERROR(IF(O12="","",VLOOKUP(AD12,'G-3 Multipliers'!$P$3:$Q$6,2,FALSE)),"")</f>
        <v/>
      </c>
      <c r="AH12" s="513" t="str">
        <f>IFERROR(IF(OR(M12="",S12="",U12=""),"",(((((P12*R12*T12)-(P12*F12*H12))*(AG12*AC12))+(P12*F12*H12))*(W12))),"")</f>
        <v/>
      </c>
      <c r="AI12" s="419"/>
      <c r="AJ12" s="240"/>
      <c r="AT12" s="31" t="str">
        <f>IFERROR(INDEX('G-6 Hedgerow Data'!$BJ$3:$BJ$15,MATCH(M12,'G-6 Hedgerow Data'!$B$3:$B$15,0)),"")</f>
        <v/>
      </c>
    </row>
    <row r="13" spans="2:46" ht="14.25" x14ac:dyDescent="0.2">
      <c r="B13" s="531" t="str">
        <f>'B-1 Site Hedge Baseline'!AK11</f>
        <v/>
      </c>
      <c r="C13" s="520" t="str">
        <f>IF(B13="","",IF(ISNA(VLOOKUP($B13,'B-1 Site Hedge Baseline'!$B$1:$L$257,3,FALSE)),"",(VLOOKUP($B13,'B-1 Site Hedge Baseline'!$B$1:$L$257,3,FALSE))))</f>
        <v/>
      </c>
      <c r="D13" s="520" t="str">
        <f>IF(B13="","",IF(ISNA(VLOOKUP($B13,'B-1 Site Hedge Baseline'!$B$1:$L$257,4,FALSE)),"",(VLOOKUP($B13,'B-1 Site Hedge Baseline'!$B$1:$L$257,4,FALSE))))</f>
        <v/>
      </c>
      <c r="E13" s="520" t="str">
        <f>IF(B13="","",IF(ISNA(VLOOKUP($B13,'B-1 Site Hedge Baseline'!$B$1:$L$257,5,FALSE)),"",(VLOOKUP($B13,'B-1 Site Hedge Baseline'!$B$1:$L$257,5,FALSE))))</f>
        <v/>
      </c>
      <c r="F13" s="520" t="str">
        <f>IF(B13="","",IF(ISNA(VLOOKUP($B13,'B-1 Site Hedge Baseline'!$B$1:$L$257,6,FALSE)),"",(VLOOKUP($B13,'B-1 Site Hedge Baseline'!$B$1:$L$257,6,FALSE))))</f>
        <v/>
      </c>
      <c r="G13" s="520" t="str">
        <f>IF(B13="","",IF(ISNA(VLOOKUP($B13,'B-1 Site Hedge Baseline'!$B$1:$L$257,7,FALSE)),"",(VLOOKUP($B13,'B-1 Site Hedge Baseline'!$B$1:$L$257,7,FALSE))))</f>
        <v/>
      </c>
      <c r="H13" s="520" t="str">
        <f>IF(B13="","",IF(ISNA(VLOOKUP($B13,'B-1 Site Hedge Baseline'!$B$1:$L$257,8,FALSE)),"",(VLOOKUP($B13,'B-1 Site Hedge Baseline'!$B$1:$L$257,8,FALSE))))</f>
        <v/>
      </c>
      <c r="I13" s="520" t="str">
        <f>IF(B13="","",IF(ISNA(VLOOKUP($B13,'B-1 Site Hedge Baseline'!$B$1:$L$257,10,FALSE)),"",(VLOOKUP($B13,'B-1 Site Hedge Baseline'!$B$1:$L$257,10,FALSE))))</f>
        <v/>
      </c>
      <c r="J13" s="520" t="str">
        <f>IF(B13="","",IF(ISNA(VLOOKUP($B13,'B-1 Site Hedge Baseline'!$B$1:$L$257,11,FALSE)),"",(VLOOKUP($B13,'B-1 Site Hedge Baseline'!$B$1:$L$257,11,FALSE))))</f>
        <v/>
      </c>
      <c r="K13" s="520" t="str">
        <f>IF(B13="","",IF(ISNA(VLOOKUP($B13,'B-1 Site Hedge Baseline'!$B$1:$U$257,13,FALSE)),"",(VLOOKUP($B13,'B-1 Site Hedge Baseline'!$B$1:$U$257,13,FALSE))))</f>
        <v/>
      </c>
      <c r="L13" s="524" t="str">
        <f>IF(B13="","",IF(ISNA(VLOOKUP($B13,'B-1 Site Hedge Baseline'!$B$1:$U$257,12,FALSE)),"",(VLOOKUP($B13,'B-1 Site Hedge Baseline'!$B$1:$U$257,12,FALSE))))</f>
        <v/>
      </c>
      <c r="M13" s="415" t="str">
        <f>IF(B13="","",C13)</f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9" t="str">
        <f>IF(B13="","",VLOOKUP(B13,'B-1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2"/>
      <c r="T13" s="540" t="str">
        <f>IFERROR(VLOOKUP(S13,'G-1 All Habitats'!$Z$2:$AA$9,2,FALSE),"")</f>
        <v/>
      </c>
      <c r="U13" s="146"/>
      <c r="V13" s="520" t="str">
        <f>IF(U13="","",IF(VLOOKUP(U13,'G-3 Multipliers'!$L$3:$N$6,2,FALSE)=0,"Spatial Data Missing ⚠",VLOOKUP(U13,'G-3 Multipliers'!$L$3:$N$6,2,FALSE)))</f>
        <v/>
      </c>
      <c r="W13" s="524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07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7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513" t="str">
        <f t="shared" ref="AH13:AH75" si="7">IFERROR(IF(OR(M13="",S13="",U13=""),"",(((((P13*R13*T13)-(P13*F13*H13))*(AG13*AC13))+(P13*F13*H13))*(W13))),"")</f>
        <v/>
      </c>
      <c r="AI13" s="419"/>
      <c r="AJ13" s="240"/>
      <c r="AT13" s="31" t="str">
        <f>IFERROR(INDEX('G-6 Hedgerow Data'!$BJ$3:$BJ$15,MATCH(M13,'G-6 Hedgerow Data'!$B$3:$B$15,0)),"")</f>
        <v/>
      </c>
    </row>
    <row r="14" spans="2:46" ht="14.25" x14ac:dyDescent="0.2">
      <c r="B14" s="531" t="str">
        <f>'B-1 Site Hedge Baseline'!AK12</f>
        <v/>
      </c>
      <c r="C14" s="520" t="str">
        <f>IF(B14="","",IF(ISNA(VLOOKUP($B14,'B-1 Site Hedge Baseline'!$B$1:$L$257,3,FALSE)),"",(VLOOKUP($B14,'B-1 Site Hedge Baseline'!$B$1:$L$257,3,FALSE))))</f>
        <v/>
      </c>
      <c r="D14" s="520" t="str">
        <f>IF(B14="","",IF(ISNA(VLOOKUP($B14,'B-1 Site Hedge Baseline'!$B$1:$L$257,4,FALSE)),"",(VLOOKUP($B14,'B-1 Site Hedge Baseline'!$B$1:$L$257,4,FALSE))))</f>
        <v/>
      </c>
      <c r="E14" s="520" t="str">
        <f>IF(B14="","",IF(ISNA(VLOOKUP($B14,'B-1 Site Hedge Baseline'!$B$1:$L$257,5,FALSE)),"",(VLOOKUP($B14,'B-1 Site Hedge Baseline'!$B$1:$L$257,5,FALSE))))</f>
        <v/>
      </c>
      <c r="F14" s="520" t="str">
        <f>IF(B14="","",IF(ISNA(VLOOKUP($B14,'B-1 Site Hedge Baseline'!$B$1:$L$257,6,FALSE)),"",(VLOOKUP($B14,'B-1 Site Hedge Baseline'!$B$1:$L$257,6,FALSE))))</f>
        <v/>
      </c>
      <c r="G14" s="520" t="str">
        <f>IF(B14="","",IF(ISNA(VLOOKUP($B14,'B-1 Site Hedge Baseline'!$B$1:$L$257,7,FALSE)),"",(VLOOKUP($B14,'B-1 Site Hedge Baseline'!$B$1:$L$257,7,FALSE))))</f>
        <v/>
      </c>
      <c r="H14" s="520" t="str">
        <f>IF(B14="","",IF(ISNA(VLOOKUP($B14,'B-1 Site Hedge Baseline'!$B$1:$L$257,8,FALSE)),"",(VLOOKUP($B14,'B-1 Site Hedge Baseline'!$B$1:$L$257,8,FALSE))))</f>
        <v/>
      </c>
      <c r="I14" s="520" t="str">
        <f>IF(B14="","",IF(ISNA(VLOOKUP($B14,'B-1 Site Hedge Baseline'!$B$1:$L$257,10,FALSE)),"",(VLOOKUP($B14,'B-1 Site Hedge Baseline'!$B$1:$L$257,10,FALSE))))</f>
        <v/>
      </c>
      <c r="J14" s="520" t="str">
        <f>IF(B14="","",IF(ISNA(VLOOKUP($B14,'B-1 Site Hedge Baseline'!$B$1:$L$257,11,FALSE)),"",(VLOOKUP($B14,'B-1 Site Hedge Baseline'!$B$1:$L$257,11,FALSE))))</f>
        <v/>
      </c>
      <c r="K14" s="520" t="str">
        <f>IF(B14="","",IF(ISNA(VLOOKUP($B14,'B-1 Site Hedge Baseline'!$B$1:$U$257,13,FALSE)),"",(VLOOKUP($B14,'B-1 Site Hedge Baseline'!$B$1:$U$257,13,FALSE))))</f>
        <v/>
      </c>
      <c r="L14" s="524" t="str">
        <f>IF(B14="","",IF(ISNA(VLOOKUP($B14,'B-1 Site Hedge Baseline'!$B$1:$U$257,12,FALSE)),"",(VLOOKUP($B14,'B-1 Site Hedge Baseline'!$B$1:$U$257,12,FALSE))))</f>
        <v/>
      </c>
      <c r="M14" s="415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59" t="str">
        <f>IF(B14="","",VLOOKUP(B14,'B-1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2"/>
      <c r="T14" s="540" t="str">
        <f>IFERROR(VLOOKUP(S14,'G-1 All Habitats'!$Z$2:$AA$9,2,FALSE),"")</f>
        <v/>
      </c>
      <c r="U14" s="146"/>
      <c r="V14" s="520" t="str">
        <f>IF(U14="","",IF(VLOOKUP(U14,'G-3 Multipliers'!$L$3:$N$6,2,FALSE)=0,"Spatial Data Missing ⚠",VLOOKUP(U14,'G-3 Multipliers'!$L$3:$N$6,2,FALSE)))</f>
        <v/>
      </c>
      <c r="W14" s="524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07" t="str">
        <f t="shared" si="5"/>
        <v/>
      </c>
      <c r="AF14" s="507" t="str">
        <f t="shared" si="6"/>
        <v/>
      </c>
      <c r="AG14" s="524" t="str">
        <f>IFERROR(IF(O14="","",VLOOKUP(AD14,'G-3 Multipliers'!$P$3:$Q$6,2,FALSE)),"")</f>
        <v/>
      </c>
      <c r="AH14" s="513" t="str">
        <f t="shared" si="7"/>
        <v/>
      </c>
      <c r="AI14" s="419"/>
      <c r="AJ14" s="240"/>
      <c r="AT14" s="31" t="str">
        <f>IFERROR(INDEX('G-6 Hedgerow Data'!$BJ$3:$BJ$15,MATCH(M14,'G-6 Hedgerow Data'!$B$3:$B$15,0)),"")</f>
        <v/>
      </c>
    </row>
    <row r="15" spans="2:46" ht="14.25" x14ac:dyDescent="0.2">
      <c r="B15" s="531" t="str">
        <f>'B-1 Site Hedge Baseline'!AK13</f>
        <v/>
      </c>
      <c r="C15" s="520" t="str">
        <f>IF(B15="","",IF(ISNA(VLOOKUP($B15,'B-1 Site Hedge Baseline'!$B$1:$L$257,3,FALSE)),"",(VLOOKUP($B15,'B-1 Site Hedge Baseline'!$B$1:$L$257,3,FALSE))))</f>
        <v/>
      </c>
      <c r="D15" s="520" t="str">
        <f>IF(B15="","",IF(ISNA(VLOOKUP($B15,'B-1 Site Hedge Baseline'!$B$1:$L$257,4,FALSE)),"",(VLOOKUP($B15,'B-1 Site Hedge Baseline'!$B$1:$L$257,4,FALSE))))</f>
        <v/>
      </c>
      <c r="E15" s="520" t="str">
        <f>IF(B15="","",IF(ISNA(VLOOKUP($B15,'B-1 Site Hedge Baseline'!$B$1:$L$257,5,FALSE)),"",(VLOOKUP($B15,'B-1 Site Hedge Baseline'!$B$1:$L$257,5,FALSE))))</f>
        <v/>
      </c>
      <c r="F15" s="520" t="str">
        <f>IF(B15="","",IF(ISNA(VLOOKUP($B15,'B-1 Site Hedge Baseline'!$B$1:$L$257,6,FALSE)),"",(VLOOKUP($B15,'B-1 Site Hedge Baseline'!$B$1:$L$257,6,FALSE))))</f>
        <v/>
      </c>
      <c r="G15" s="520" t="str">
        <f>IF(B15="","",IF(ISNA(VLOOKUP($B15,'B-1 Site Hedge Baseline'!$B$1:$L$257,7,FALSE)),"",(VLOOKUP($B15,'B-1 Site Hedge Baseline'!$B$1:$L$257,7,FALSE))))</f>
        <v/>
      </c>
      <c r="H15" s="520" t="str">
        <f>IF(B15="","",IF(ISNA(VLOOKUP($B15,'B-1 Site Hedge Baseline'!$B$1:$L$257,8,FALSE)),"",(VLOOKUP($B15,'B-1 Site Hedge Baseline'!$B$1:$L$257,8,FALSE))))</f>
        <v/>
      </c>
      <c r="I15" s="520" t="str">
        <f>IF(B15="","",IF(ISNA(VLOOKUP($B15,'B-1 Site Hedge Baseline'!$B$1:$L$257,10,FALSE)),"",(VLOOKUP($B15,'B-1 Site Hedge Baseline'!$B$1:$L$257,10,FALSE))))</f>
        <v/>
      </c>
      <c r="J15" s="520" t="str">
        <f>IF(B15="","",IF(ISNA(VLOOKUP($B15,'B-1 Site Hedge Baseline'!$B$1:$L$257,11,FALSE)),"",(VLOOKUP($B15,'B-1 Site Hedge Baseline'!$B$1:$L$257,11,FALSE))))</f>
        <v/>
      </c>
      <c r="K15" s="520" t="str">
        <f>IF(B15="","",IF(ISNA(VLOOKUP($B15,'B-1 Site Hedge Baseline'!$B$1:$U$257,13,FALSE)),"",(VLOOKUP($B15,'B-1 Site Hedge Baseline'!$B$1:$U$257,13,FALSE))))</f>
        <v/>
      </c>
      <c r="L15" s="524" t="str">
        <f>IF(B15="","",IF(ISNA(VLOOKUP($B15,'B-1 Site Hedge Baseline'!$B$1:$U$257,12,FALSE)),"",(VLOOKUP($B15,'B-1 Site Hedge Baseline'!$B$1:$U$257,12,FALSE))))</f>
        <v/>
      </c>
      <c r="M15" s="415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59" t="str">
        <f>IF(B15="","",VLOOKUP(B15,'B-1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2"/>
      <c r="T15" s="540" t="str">
        <f>IFERROR(VLOOKUP(S15,'G-1 All Habitats'!$Z$2:$AA$9,2,FALSE),"")</f>
        <v/>
      </c>
      <c r="U15" s="146"/>
      <c r="V15" s="520" t="str">
        <f>IF(U15="","",IF(VLOOKUP(U15,'G-3 Multipliers'!$L$3:$N$6,2,FALSE)=0,"Spatial Data Missing ⚠",VLOOKUP(U15,'G-3 Multipliers'!$L$3:$N$6,2,FALSE)))</f>
        <v/>
      </c>
      <c r="W15" s="524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07" t="str">
        <f t="shared" si="5"/>
        <v/>
      </c>
      <c r="AF15" s="507" t="str">
        <f t="shared" si="6"/>
        <v/>
      </c>
      <c r="AG15" s="524" t="str">
        <f>IFERROR(IF(O15="","",VLOOKUP(AD15,'G-3 Multipliers'!$P$3:$Q$6,2,FALSE)),"")</f>
        <v/>
      </c>
      <c r="AH15" s="513" t="str">
        <f t="shared" si="7"/>
        <v/>
      </c>
      <c r="AI15" s="419"/>
      <c r="AJ15" s="240"/>
      <c r="AT15" s="31" t="str">
        <f>IFERROR(INDEX('G-6 Hedgerow Data'!$BJ$3:$BJ$15,MATCH(M15,'G-6 Hedgerow Data'!$B$3:$B$15,0)),"")</f>
        <v/>
      </c>
    </row>
    <row r="16" spans="2:46" ht="14.25" x14ac:dyDescent="0.2">
      <c r="B16" s="531" t="str">
        <f>'B-1 Site Hedge Baseline'!AK14</f>
        <v/>
      </c>
      <c r="C16" s="520" t="str">
        <f>IF(B16="","",IF(ISNA(VLOOKUP($B16,'B-1 Site Hedge Baseline'!$B$1:$L$257,3,FALSE)),"",(VLOOKUP($B16,'B-1 Site Hedge Baseline'!$B$1:$L$257,3,FALSE))))</f>
        <v/>
      </c>
      <c r="D16" s="520" t="str">
        <f>IF(B16="","",IF(ISNA(VLOOKUP($B16,'B-1 Site Hedge Baseline'!$B$1:$L$257,4,FALSE)),"",(VLOOKUP($B16,'B-1 Site Hedge Baseline'!$B$1:$L$257,4,FALSE))))</f>
        <v/>
      </c>
      <c r="E16" s="520" t="str">
        <f>IF(B16="","",IF(ISNA(VLOOKUP($B16,'B-1 Site Hedge Baseline'!$B$1:$L$257,5,FALSE)),"",(VLOOKUP($B16,'B-1 Site Hedge Baseline'!$B$1:$L$257,5,FALSE))))</f>
        <v/>
      </c>
      <c r="F16" s="520" t="str">
        <f>IF(B16="","",IF(ISNA(VLOOKUP($B16,'B-1 Site Hedge Baseline'!$B$1:$L$257,6,FALSE)),"",(VLOOKUP($B16,'B-1 Site Hedge Baseline'!$B$1:$L$257,6,FALSE))))</f>
        <v/>
      </c>
      <c r="G16" s="520" t="str">
        <f>IF(B16="","",IF(ISNA(VLOOKUP($B16,'B-1 Site Hedge Baseline'!$B$1:$L$257,7,FALSE)),"",(VLOOKUP($B16,'B-1 Site Hedge Baseline'!$B$1:$L$257,7,FALSE))))</f>
        <v/>
      </c>
      <c r="H16" s="520" t="str">
        <f>IF(B16="","",IF(ISNA(VLOOKUP($B16,'B-1 Site Hedge Baseline'!$B$1:$L$257,8,FALSE)),"",(VLOOKUP($B16,'B-1 Site Hedge Baseline'!$B$1:$L$257,8,FALSE))))</f>
        <v/>
      </c>
      <c r="I16" s="520" t="str">
        <f>IF(B16="","",IF(ISNA(VLOOKUP($B16,'B-1 Site Hedge Baseline'!$B$1:$L$257,10,FALSE)),"",(VLOOKUP($B16,'B-1 Site Hedge Baseline'!$B$1:$L$257,10,FALSE))))</f>
        <v/>
      </c>
      <c r="J16" s="520" t="str">
        <f>IF(B16="","",IF(ISNA(VLOOKUP($B16,'B-1 Site Hedge Baseline'!$B$1:$L$257,11,FALSE)),"",(VLOOKUP($B16,'B-1 Site Hedge Baseline'!$B$1:$L$257,11,FALSE))))</f>
        <v/>
      </c>
      <c r="K16" s="520" t="str">
        <f>IF(B16="","",IF(ISNA(VLOOKUP($B16,'B-1 Site Hedge Baseline'!$B$1:$U$257,13,FALSE)),"",(VLOOKUP($B16,'B-1 Site Hedge Baseline'!$B$1:$U$257,13,FALSE))))</f>
        <v/>
      </c>
      <c r="L16" s="524" t="str">
        <f>IF(B16="","",IF(ISNA(VLOOKUP($B16,'B-1 Site Hedge Baseline'!$B$1:$U$257,12,FALSE)),"",(VLOOKUP($B16,'B-1 Site Hedge Baseline'!$B$1:$U$257,12,FALSE))))</f>
        <v/>
      </c>
      <c r="M16" s="415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59" t="str">
        <f>IF(B16="","",VLOOKUP(B16,'B-1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57"/>
      <c r="T16" s="540" t="str">
        <f>IFERROR(VLOOKUP(S16,'G-1 All Habitats'!$Z$2:$AA$9,2,FALSE),"")</f>
        <v/>
      </c>
      <c r="U16" s="146"/>
      <c r="V16" s="520" t="str">
        <f>IF(U16="","",IF(VLOOKUP(U16,'G-3 Multipliers'!$L$3:$N$6,2,FALSE)=0,"Spatial Data Missing ⚠",VLOOKUP(U16,'G-3 Multipliers'!$L$3:$N$6,2,FALSE)))</f>
        <v/>
      </c>
      <c r="W16" s="524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07" t="str">
        <f t="shared" si="5"/>
        <v/>
      </c>
      <c r="AF16" s="507" t="str">
        <f t="shared" si="6"/>
        <v/>
      </c>
      <c r="AG16" s="524" t="str">
        <f>IFERROR(IF(O16="","",VLOOKUP(AD16,'G-3 Multipliers'!$P$3:$Q$6,2,FALSE)),"")</f>
        <v/>
      </c>
      <c r="AH16" s="513" t="str">
        <f>IFERROR(IF(OR(M16="",S16="",U16=""),"",(((((P16*R16*T16)-(P16*F16*H16))*(AG16*AC16))+(P16*F16*H16))*(W16))),"")</f>
        <v/>
      </c>
      <c r="AI16" s="231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1" t="str">
        <f>'B-1 Site Hedge Baseline'!AK15</f>
        <v/>
      </c>
      <c r="C17" s="520" t="str">
        <f>IF(B17="","",IF(ISNA(VLOOKUP($B17,'B-1 Site Hedge Baseline'!$B$1:$L$257,3,FALSE)),"",(VLOOKUP($B17,'B-1 Site Hedge Baseline'!$B$1:$L$257,3,FALSE))))</f>
        <v/>
      </c>
      <c r="D17" s="520" t="str">
        <f>IF(B17="","",IF(ISNA(VLOOKUP($B17,'B-1 Site Hedge Baseline'!$B$1:$L$257,4,FALSE)),"",(VLOOKUP($B17,'B-1 Site Hedge Baseline'!$B$1:$L$257,4,FALSE))))</f>
        <v/>
      </c>
      <c r="E17" s="520" t="str">
        <f>IF(B17="","",IF(ISNA(VLOOKUP($B17,'B-1 Site Hedge Baseline'!$B$1:$L$257,5,FALSE)),"",(VLOOKUP($B17,'B-1 Site Hedge Baseline'!$B$1:$L$257,5,FALSE))))</f>
        <v/>
      </c>
      <c r="F17" s="520" t="str">
        <f>IF(B17="","",IF(ISNA(VLOOKUP($B17,'B-1 Site Hedge Baseline'!$B$1:$L$257,6,FALSE)),"",(VLOOKUP($B17,'B-1 Site Hedge Baseline'!$B$1:$L$257,6,FALSE))))</f>
        <v/>
      </c>
      <c r="G17" s="520" t="str">
        <f>IF(B17="","",IF(ISNA(VLOOKUP($B17,'B-1 Site Hedge Baseline'!$B$1:$L$257,7,FALSE)),"",(VLOOKUP($B17,'B-1 Site Hedge Baseline'!$B$1:$L$257,7,FALSE))))</f>
        <v/>
      </c>
      <c r="H17" s="520" t="str">
        <f>IF(B17="","",IF(ISNA(VLOOKUP($B17,'B-1 Site Hedge Baseline'!$B$1:$L$257,8,FALSE)),"",(VLOOKUP($B17,'B-1 Site Hedge Baseline'!$B$1:$L$257,8,FALSE))))</f>
        <v/>
      </c>
      <c r="I17" s="520" t="str">
        <f>IF(B17="","",IF(ISNA(VLOOKUP($B17,'B-1 Site Hedge Baseline'!$B$1:$L$257,10,FALSE)),"",(VLOOKUP($B17,'B-1 Site Hedge Baseline'!$B$1:$L$257,10,FALSE))))</f>
        <v/>
      </c>
      <c r="J17" s="520" t="str">
        <f>IF(B17="","",IF(ISNA(VLOOKUP($B17,'B-1 Site Hedge Baseline'!$B$1:$L$257,11,FALSE)),"",(VLOOKUP($B17,'B-1 Site Hedge Baseline'!$B$1:$L$257,11,FALSE))))</f>
        <v/>
      </c>
      <c r="K17" s="520" t="str">
        <f>IF(B17="","",IF(ISNA(VLOOKUP($B17,'B-1 Site Hedge Baseline'!$B$1:$U$257,13,FALSE)),"",(VLOOKUP($B17,'B-1 Site Hedge Baseline'!$B$1:$U$257,13,FALSE))))</f>
        <v/>
      </c>
      <c r="L17" s="524" t="str">
        <f>IF(B17="","",IF(ISNA(VLOOKUP($B17,'B-1 Site Hedge Baseline'!$B$1:$U$257,12,FALSE)),"",(VLOOKUP($B17,'B-1 Site Hedge Baseline'!$B$1:$U$257,12,FALSE))))</f>
        <v/>
      </c>
      <c r="M17" s="416" t="str">
        <f t="shared" si="0"/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59" t="str">
        <f>IF(B17="","",VLOOKUP(B17,'B-1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57"/>
      <c r="T17" s="540" t="str">
        <f>IFERROR(VLOOKUP(S17,'G-1 All Habitats'!$Z$2:$AA$9,2,FALSE),"")</f>
        <v/>
      </c>
      <c r="U17" s="154"/>
      <c r="V17" s="520" t="str">
        <f>IF(U17="","",IF(VLOOKUP(U17,'G-3 Multipliers'!$L$3:$N$6,2,FALSE)=0,"Spatial Data Missing ⚠",VLOOKUP(U17,'G-3 Multipliers'!$L$3:$N$6,2,FALSE)))</f>
        <v/>
      </c>
      <c r="W17" s="524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07" t="str">
        <f t="shared" si="5"/>
        <v/>
      </c>
      <c r="AF17" s="507" t="str">
        <f t="shared" si="6"/>
        <v/>
      </c>
      <c r="AG17" s="524" t="str">
        <f>IFERROR(IF(O17="","",VLOOKUP(AD17,'G-3 Multipliers'!$P$3:$Q$6,2,FALSE)),"")</f>
        <v/>
      </c>
      <c r="AH17" s="513" t="str">
        <f t="shared" si="7"/>
        <v/>
      </c>
      <c r="AI17" s="231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1" t="str">
        <f>'B-1 Site Hedge Baseline'!AK16</f>
        <v/>
      </c>
      <c r="C18" s="520" t="str">
        <f>IF(B18="","",IF(ISNA(VLOOKUP($B18,'B-1 Site Hedge Baseline'!$B$1:$L$257,3,FALSE)),"",(VLOOKUP($B18,'B-1 Site Hedge Baseline'!$B$1:$L$257,3,FALSE))))</f>
        <v/>
      </c>
      <c r="D18" s="520" t="str">
        <f>IF(B18="","",IF(ISNA(VLOOKUP($B18,'B-1 Site Hedge Baseline'!$B$1:$L$257,4,FALSE)),"",(VLOOKUP($B18,'B-1 Site Hedge Baseline'!$B$1:$L$257,4,FALSE))))</f>
        <v/>
      </c>
      <c r="E18" s="520" t="str">
        <f>IF(B18="","",IF(ISNA(VLOOKUP($B18,'B-1 Site Hedge Baseline'!$B$1:$L$257,5,FALSE)),"",(VLOOKUP($B18,'B-1 Site Hedge Baseline'!$B$1:$L$257,5,FALSE))))</f>
        <v/>
      </c>
      <c r="F18" s="520" t="str">
        <f>IF(B18="","",IF(ISNA(VLOOKUP($B18,'B-1 Site Hedge Baseline'!$B$1:$L$257,6,FALSE)),"",(VLOOKUP($B18,'B-1 Site Hedge Baseline'!$B$1:$L$257,6,FALSE))))</f>
        <v/>
      </c>
      <c r="G18" s="520" t="str">
        <f>IF(B18="","",IF(ISNA(VLOOKUP($B18,'B-1 Site Hedge Baseline'!$B$1:$L$257,7,FALSE)),"",(VLOOKUP($B18,'B-1 Site Hedge Baseline'!$B$1:$L$257,7,FALSE))))</f>
        <v/>
      </c>
      <c r="H18" s="520" t="str">
        <f>IF(B18="","",IF(ISNA(VLOOKUP($B18,'B-1 Site Hedge Baseline'!$B$1:$L$257,8,FALSE)),"",(VLOOKUP($B18,'B-1 Site Hedge Baseline'!$B$1:$L$257,8,FALSE))))</f>
        <v/>
      </c>
      <c r="I18" s="520" t="str">
        <f>IF(B18="","",IF(ISNA(VLOOKUP($B18,'B-1 Site Hedge Baseline'!$B$1:$L$257,10,FALSE)),"",(VLOOKUP($B18,'B-1 Site Hedge Baseline'!$B$1:$L$257,10,FALSE))))</f>
        <v/>
      </c>
      <c r="J18" s="520" t="str">
        <f>IF(B18="","",IF(ISNA(VLOOKUP($B18,'B-1 Site Hedge Baseline'!$B$1:$L$257,11,FALSE)),"",(VLOOKUP($B18,'B-1 Site Hedge Baseline'!$B$1:$L$257,11,FALSE))))</f>
        <v/>
      </c>
      <c r="K18" s="520" t="str">
        <f>IF(B18="","",IF(ISNA(VLOOKUP($B18,'B-1 Site Hedge Baseline'!$B$1:$U$257,13,FALSE)),"",(VLOOKUP($B18,'B-1 Site Hedge Baseline'!$B$1:$U$257,13,FALSE))))</f>
        <v/>
      </c>
      <c r="L18" s="524" t="str">
        <f>IF(B18="","",IF(ISNA(VLOOKUP($B18,'B-1 Site Hedge Baseline'!$B$1:$U$257,12,FALSE)),"",(VLOOKUP($B18,'B-1 Site Hedge Baseline'!$B$1:$U$257,12,FALSE))))</f>
        <v/>
      </c>
      <c r="M18" s="416" t="str">
        <f t="shared" si="0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59" t="str">
        <f>IF(B18="","",VLOOKUP(B18,'B-1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57"/>
      <c r="T18" s="540" t="str">
        <f>IFERROR(VLOOKUP(S18,'G-1 All Habitats'!$Z$2:$AA$9,2,FALSE),"")</f>
        <v/>
      </c>
      <c r="U18" s="154"/>
      <c r="V18" s="520" t="str">
        <f>IF(U18="","",IF(VLOOKUP(U18,'G-3 Multipliers'!$L$3:$N$6,2,FALSE)=0,"Spatial Data Missing ⚠",VLOOKUP(U18,'G-3 Multipliers'!$L$3:$N$6,2,FALSE)))</f>
        <v/>
      </c>
      <c r="W18" s="524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07" t="str">
        <f t="shared" si="5"/>
        <v/>
      </c>
      <c r="AF18" s="507" t="str">
        <f t="shared" si="6"/>
        <v/>
      </c>
      <c r="AG18" s="524" t="str">
        <f>IFERROR(IF(O18="","",VLOOKUP(AD18,'G-3 Multipliers'!$P$3:$Q$6,2,FALSE)),"")</f>
        <v/>
      </c>
      <c r="AH18" s="513" t="str">
        <f t="shared" si="7"/>
        <v/>
      </c>
      <c r="AI18" s="231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1" t="str">
        <f>'B-1 Site Hedge Baseline'!AK17</f>
        <v/>
      </c>
      <c r="C19" s="520" t="str">
        <f>IF(B19="","",IF(ISNA(VLOOKUP($B19,'B-1 Site Hedge Baseline'!$B$1:$L$257,3,FALSE)),"",(VLOOKUP($B19,'B-1 Site Hedge Baseline'!$B$1:$L$257,3,FALSE))))</f>
        <v/>
      </c>
      <c r="D19" s="520" t="str">
        <f>IF(B19="","",IF(ISNA(VLOOKUP($B19,'B-1 Site Hedge Baseline'!$B$1:$L$257,4,FALSE)),"",(VLOOKUP($B19,'B-1 Site Hedge Baseline'!$B$1:$L$257,4,FALSE))))</f>
        <v/>
      </c>
      <c r="E19" s="520" t="str">
        <f>IF(B19="","",IF(ISNA(VLOOKUP($B19,'B-1 Site Hedge Baseline'!$B$1:$L$257,5,FALSE)),"",(VLOOKUP($B19,'B-1 Site Hedge Baseline'!$B$1:$L$257,5,FALSE))))</f>
        <v/>
      </c>
      <c r="F19" s="520" t="str">
        <f>IF(B19="","",IF(ISNA(VLOOKUP($B19,'B-1 Site Hedge Baseline'!$B$1:$L$257,6,FALSE)),"",(VLOOKUP($B19,'B-1 Site Hedge Baseline'!$B$1:$L$257,6,FALSE))))</f>
        <v/>
      </c>
      <c r="G19" s="520" t="str">
        <f>IF(B19="","",IF(ISNA(VLOOKUP($B19,'B-1 Site Hedge Baseline'!$B$1:$L$257,7,FALSE)),"",(VLOOKUP($B19,'B-1 Site Hedge Baseline'!$B$1:$L$257,7,FALSE))))</f>
        <v/>
      </c>
      <c r="H19" s="520" t="str">
        <f>IF(B19="","",IF(ISNA(VLOOKUP($B19,'B-1 Site Hedge Baseline'!$B$1:$L$257,8,FALSE)),"",(VLOOKUP($B19,'B-1 Site Hedge Baseline'!$B$1:$L$257,8,FALSE))))</f>
        <v/>
      </c>
      <c r="I19" s="520" t="str">
        <f>IF(B19="","",IF(ISNA(VLOOKUP($B19,'B-1 Site Hedge Baseline'!$B$1:$L$257,10,FALSE)),"",(VLOOKUP($B19,'B-1 Site Hedge Baseline'!$B$1:$L$257,10,FALSE))))</f>
        <v/>
      </c>
      <c r="J19" s="520" t="str">
        <f>IF(B19="","",IF(ISNA(VLOOKUP($B19,'B-1 Site Hedge Baseline'!$B$1:$L$257,11,FALSE)),"",(VLOOKUP($B19,'B-1 Site Hedge Baseline'!$B$1:$L$257,11,FALSE))))</f>
        <v/>
      </c>
      <c r="K19" s="520" t="str">
        <f>IF(B19="","",IF(ISNA(VLOOKUP($B19,'B-1 Site Hedge Baseline'!$B$1:$U$257,13,FALSE)),"",(VLOOKUP($B19,'B-1 Site Hedge Baseline'!$B$1:$U$257,13,FALSE))))</f>
        <v/>
      </c>
      <c r="L19" s="524" t="str">
        <f>IF(B19="","",IF(ISNA(VLOOKUP($B19,'B-1 Site Hedge Baseline'!$B$1:$U$257,12,FALSE)),"",(VLOOKUP($B19,'B-1 Site Hedge Baseline'!$B$1:$U$257,12,FALSE))))</f>
        <v/>
      </c>
      <c r="M19" s="416" t="str">
        <f t="shared" si="0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59" t="str">
        <f>IF(B19="","",VLOOKUP(B19,'B-1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57"/>
      <c r="T19" s="540" t="str">
        <f>IFERROR(VLOOKUP(S19,'G-1 All Habitats'!$Z$2:$AA$9,2,FALSE),"")</f>
        <v/>
      </c>
      <c r="U19" s="154"/>
      <c r="V19" s="520" t="str">
        <f>IF(U19="","",IF(VLOOKUP(U19,'G-3 Multipliers'!$L$3:$N$6,2,FALSE)=0,"Spatial Data Missing ⚠",VLOOKUP(U19,'G-3 Multipliers'!$L$3:$N$6,2,FALSE)))</f>
        <v/>
      </c>
      <c r="W19" s="524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07" t="str">
        <f t="shared" si="5"/>
        <v/>
      </c>
      <c r="AF19" s="507" t="str">
        <f t="shared" si="6"/>
        <v/>
      </c>
      <c r="AG19" s="524" t="str">
        <f>IFERROR(IF(O19="","",VLOOKUP(AD19,'G-3 Multipliers'!$P$3:$Q$6,2,FALSE)),"")</f>
        <v/>
      </c>
      <c r="AH19" s="513" t="str">
        <f t="shared" si="7"/>
        <v/>
      </c>
      <c r="AI19" s="231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1" t="str">
        <f>'B-1 Site Hedge Baseline'!AK18</f>
        <v/>
      </c>
      <c r="C20" s="520" t="str">
        <f>IF(B20="","",IF(ISNA(VLOOKUP($B20,'B-1 Site Hedge Baseline'!$B$1:$L$257,3,FALSE)),"",(VLOOKUP($B20,'B-1 Site Hedge Baseline'!$B$1:$L$257,3,FALSE))))</f>
        <v/>
      </c>
      <c r="D20" s="520" t="str">
        <f>IF(B20="","",IF(ISNA(VLOOKUP($B20,'B-1 Site Hedge Baseline'!$B$1:$L$257,4,FALSE)),"",(VLOOKUP($B20,'B-1 Site Hedge Baseline'!$B$1:$L$257,4,FALSE))))</f>
        <v/>
      </c>
      <c r="E20" s="520" t="str">
        <f>IF(B20="","",IF(ISNA(VLOOKUP($B20,'B-1 Site Hedge Baseline'!$B$1:$L$257,5,FALSE)),"",(VLOOKUP($B20,'B-1 Site Hedge Baseline'!$B$1:$L$257,5,FALSE))))</f>
        <v/>
      </c>
      <c r="F20" s="520" t="str">
        <f>IF(B20="","",IF(ISNA(VLOOKUP($B20,'B-1 Site Hedge Baseline'!$B$1:$L$257,6,FALSE)),"",(VLOOKUP($B20,'B-1 Site Hedge Baseline'!$B$1:$L$257,6,FALSE))))</f>
        <v/>
      </c>
      <c r="G20" s="520" t="str">
        <f>IF(B20="","",IF(ISNA(VLOOKUP($B20,'B-1 Site Hedge Baseline'!$B$1:$L$257,7,FALSE)),"",(VLOOKUP($B20,'B-1 Site Hedge Baseline'!$B$1:$L$257,7,FALSE))))</f>
        <v/>
      </c>
      <c r="H20" s="520" t="str">
        <f>IF(B20="","",IF(ISNA(VLOOKUP($B20,'B-1 Site Hedge Baseline'!$B$1:$L$257,8,FALSE)),"",(VLOOKUP($B20,'B-1 Site Hedge Baseline'!$B$1:$L$257,8,FALSE))))</f>
        <v/>
      </c>
      <c r="I20" s="520" t="str">
        <f>IF(B20="","",IF(ISNA(VLOOKUP($B20,'B-1 Site Hedge Baseline'!$B$1:$L$257,10,FALSE)),"",(VLOOKUP($B20,'B-1 Site Hedge Baseline'!$B$1:$L$257,10,FALSE))))</f>
        <v/>
      </c>
      <c r="J20" s="520" t="str">
        <f>IF(B20="","",IF(ISNA(VLOOKUP($B20,'B-1 Site Hedge Baseline'!$B$1:$L$257,11,FALSE)),"",(VLOOKUP($B20,'B-1 Site Hedge Baseline'!$B$1:$L$257,11,FALSE))))</f>
        <v/>
      </c>
      <c r="K20" s="520" t="str">
        <f>IF(B20="","",IF(ISNA(VLOOKUP($B20,'B-1 Site Hedge Baseline'!$B$1:$U$257,13,FALSE)),"",(VLOOKUP($B20,'B-1 Site Hedge Baseline'!$B$1:$U$257,13,FALSE))))</f>
        <v/>
      </c>
      <c r="L20" s="524" t="str">
        <f>IF(B20="","",IF(ISNA(VLOOKUP($B20,'B-1 Site Hedge Baseline'!$B$1:$U$257,12,FALSE)),"",(VLOOKUP($B20,'B-1 Site Hedge Baseline'!$B$1:$U$257,12,FALSE))))</f>
        <v/>
      </c>
      <c r="M20" s="416" t="str">
        <f t="shared" si="0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59" t="str">
        <f>IF(B20="","",VLOOKUP(B20,'B-1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57"/>
      <c r="T20" s="540" t="str">
        <f>IFERROR(VLOOKUP(S20,'G-1 All Habitats'!$Z$2:$AA$9,2,FALSE),"")</f>
        <v/>
      </c>
      <c r="U20" s="154"/>
      <c r="V20" s="520" t="str">
        <f>IF(U20="","",IF(VLOOKUP(U20,'G-3 Multipliers'!$L$3:$N$6,2,FALSE)=0,"Spatial Data Missing ⚠",VLOOKUP(U20,'G-3 Multipliers'!$L$3:$N$6,2,FALSE)))</f>
        <v/>
      </c>
      <c r="W20" s="524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07" t="str">
        <f t="shared" si="5"/>
        <v/>
      </c>
      <c r="AF20" s="507" t="str">
        <f t="shared" si="6"/>
        <v/>
      </c>
      <c r="AG20" s="524" t="str">
        <f>IFERROR(IF(O20="","",VLOOKUP(AD20,'G-3 Multipliers'!$P$3:$Q$6,2,FALSE)),"")</f>
        <v/>
      </c>
      <c r="AH20" s="513" t="str">
        <f t="shared" si="7"/>
        <v/>
      </c>
      <c r="AI20" s="231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1" t="str">
        <f>'B-1 Site Hedge Baseline'!AK19</f>
        <v/>
      </c>
      <c r="C21" s="520" t="str">
        <f>IF(B21="","",IF(ISNA(VLOOKUP($B21,'B-1 Site Hedge Baseline'!$B$1:$L$257,3,FALSE)),"",(VLOOKUP($B21,'B-1 Site Hedge Baseline'!$B$1:$L$257,3,FALSE))))</f>
        <v/>
      </c>
      <c r="D21" s="520" t="str">
        <f>IF(B21="","",IF(ISNA(VLOOKUP($B21,'B-1 Site Hedge Baseline'!$B$1:$L$257,4,FALSE)),"",(VLOOKUP($B21,'B-1 Site Hedge Baseline'!$B$1:$L$257,4,FALSE))))</f>
        <v/>
      </c>
      <c r="E21" s="520" t="str">
        <f>IF(B21="","",IF(ISNA(VLOOKUP($B21,'B-1 Site Hedge Baseline'!$B$1:$L$257,5,FALSE)),"",(VLOOKUP($B21,'B-1 Site Hedge Baseline'!$B$1:$L$257,5,FALSE))))</f>
        <v/>
      </c>
      <c r="F21" s="520" t="str">
        <f>IF(B21="","",IF(ISNA(VLOOKUP($B21,'B-1 Site Hedge Baseline'!$B$1:$L$257,6,FALSE)),"",(VLOOKUP($B21,'B-1 Site Hedge Baseline'!$B$1:$L$257,6,FALSE))))</f>
        <v/>
      </c>
      <c r="G21" s="520" t="str">
        <f>IF(B21="","",IF(ISNA(VLOOKUP($B21,'B-1 Site Hedge Baseline'!$B$1:$L$257,7,FALSE)),"",(VLOOKUP($B21,'B-1 Site Hedge Baseline'!$B$1:$L$257,7,FALSE))))</f>
        <v/>
      </c>
      <c r="H21" s="520" t="str">
        <f>IF(B21="","",IF(ISNA(VLOOKUP($B21,'B-1 Site Hedge Baseline'!$B$1:$L$257,8,FALSE)),"",(VLOOKUP($B21,'B-1 Site Hedge Baseline'!$B$1:$L$257,8,FALSE))))</f>
        <v/>
      </c>
      <c r="I21" s="520" t="str">
        <f>IF(B21="","",IF(ISNA(VLOOKUP($B21,'B-1 Site Hedge Baseline'!$B$1:$L$257,10,FALSE)),"",(VLOOKUP($B21,'B-1 Site Hedge Baseline'!$B$1:$L$257,10,FALSE))))</f>
        <v/>
      </c>
      <c r="J21" s="520" t="str">
        <f>IF(B21="","",IF(ISNA(VLOOKUP($B21,'B-1 Site Hedge Baseline'!$B$1:$L$257,11,FALSE)),"",(VLOOKUP($B21,'B-1 Site Hedge Baseline'!$B$1:$L$257,11,FALSE))))</f>
        <v/>
      </c>
      <c r="K21" s="520" t="str">
        <f>IF(B21="","",IF(ISNA(VLOOKUP($B21,'B-1 Site Hedge Baseline'!$B$1:$U$257,13,FALSE)),"",(VLOOKUP($B21,'B-1 Site Hedge Baseline'!$B$1:$U$257,13,FALSE))))</f>
        <v/>
      </c>
      <c r="L21" s="524" t="str">
        <f>IF(B21="","",IF(ISNA(VLOOKUP($B21,'B-1 Site Hedge Baseline'!$B$1:$U$257,12,FALSE)),"",(VLOOKUP($B21,'B-1 Site Hedge Baseline'!$B$1:$U$257,12,FALSE))))</f>
        <v/>
      </c>
      <c r="M21" s="416" t="str">
        <f t="shared" si="0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59" t="str">
        <f>IF(B21="","",VLOOKUP(B21,'B-1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57"/>
      <c r="T21" s="540" t="str">
        <f>IFERROR(VLOOKUP(S21,'G-1 All Habitats'!$Z$2:$AA$9,2,FALSE),"")</f>
        <v/>
      </c>
      <c r="U21" s="154"/>
      <c r="V21" s="520" t="str">
        <f>IF(U21="","",IF(VLOOKUP(U21,'G-3 Multipliers'!$L$3:$N$6,2,FALSE)=0,"Spatial Data Missing ⚠",VLOOKUP(U21,'G-3 Multipliers'!$L$3:$N$6,2,FALSE)))</f>
        <v/>
      </c>
      <c r="W21" s="524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07" t="str">
        <f t="shared" si="5"/>
        <v/>
      </c>
      <c r="AF21" s="507" t="str">
        <f t="shared" si="6"/>
        <v/>
      </c>
      <c r="AG21" s="524" t="str">
        <f>IFERROR(IF(O21="","",VLOOKUP(AD21,'G-3 Multipliers'!$P$3:$Q$6,2,FALSE)),"")</f>
        <v/>
      </c>
      <c r="AH21" s="513" t="str">
        <f t="shared" si="7"/>
        <v/>
      </c>
      <c r="AI21" s="231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1" t="str">
        <f>'B-1 Site Hedge Baseline'!AK20</f>
        <v/>
      </c>
      <c r="C22" s="520" t="str">
        <f>IF(B22="","",IF(ISNA(VLOOKUP($B22,'B-1 Site Hedge Baseline'!$B$1:$L$257,3,FALSE)),"",(VLOOKUP($B22,'B-1 Site Hedge Baseline'!$B$1:$L$257,3,FALSE))))</f>
        <v/>
      </c>
      <c r="D22" s="520" t="str">
        <f>IF(B22="","",IF(ISNA(VLOOKUP($B22,'B-1 Site Hedge Baseline'!$B$1:$L$257,4,FALSE)),"",(VLOOKUP($B22,'B-1 Site Hedge Baseline'!$B$1:$L$257,4,FALSE))))</f>
        <v/>
      </c>
      <c r="E22" s="520" t="str">
        <f>IF(B22="","",IF(ISNA(VLOOKUP($B22,'B-1 Site Hedge Baseline'!$B$1:$L$257,5,FALSE)),"",(VLOOKUP($B22,'B-1 Site Hedge Baseline'!$B$1:$L$257,5,FALSE))))</f>
        <v/>
      </c>
      <c r="F22" s="520" t="str">
        <f>IF(B22="","",IF(ISNA(VLOOKUP($B22,'B-1 Site Hedge Baseline'!$B$1:$L$257,6,FALSE)),"",(VLOOKUP($B22,'B-1 Site Hedge Baseline'!$B$1:$L$257,6,FALSE))))</f>
        <v/>
      </c>
      <c r="G22" s="520" t="str">
        <f>IF(B22="","",IF(ISNA(VLOOKUP($B22,'B-1 Site Hedge Baseline'!$B$1:$L$257,7,FALSE)),"",(VLOOKUP($B22,'B-1 Site Hedge Baseline'!$B$1:$L$257,7,FALSE))))</f>
        <v/>
      </c>
      <c r="H22" s="520" t="str">
        <f>IF(B22="","",IF(ISNA(VLOOKUP($B22,'B-1 Site Hedge Baseline'!$B$1:$L$257,8,FALSE)),"",(VLOOKUP($B22,'B-1 Site Hedge Baseline'!$B$1:$L$257,8,FALSE))))</f>
        <v/>
      </c>
      <c r="I22" s="520" t="str">
        <f>IF(B22="","",IF(ISNA(VLOOKUP($B22,'B-1 Site Hedge Baseline'!$B$1:$L$257,10,FALSE)),"",(VLOOKUP($B22,'B-1 Site Hedge Baseline'!$B$1:$L$257,10,FALSE))))</f>
        <v/>
      </c>
      <c r="J22" s="520" t="str">
        <f>IF(B22="","",IF(ISNA(VLOOKUP($B22,'B-1 Site Hedge Baseline'!$B$1:$L$257,11,FALSE)),"",(VLOOKUP($B22,'B-1 Site Hedge Baseline'!$B$1:$L$257,11,FALSE))))</f>
        <v/>
      </c>
      <c r="K22" s="520" t="str">
        <f>IF(B22="","",IF(ISNA(VLOOKUP($B22,'B-1 Site Hedge Baseline'!$B$1:$U$257,13,FALSE)),"",(VLOOKUP($B22,'B-1 Site Hedge Baseline'!$B$1:$U$257,13,FALSE))))</f>
        <v/>
      </c>
      <c r="L22" s="524" t="str">
        <f>IF(B22="","",IF(ISNA(VLOOKUP($B22,'B-1 Site Hedge Baseline'!$B$1:$U$257,12,FALSE)),"",(VLOOKUP($B22,'B-1 Site Hedge Baseline'!$B$1:$U$257,12,FALSE))))</f>
        <v/>
      </c>
      <c r="M22" s="416" t="str">
        <f t="shared" si="0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59" t="str">
        <f>IF(B22="","",VLOOKUP(B22,'B-1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57"/>
      <c r="T22" s="540" t="str">
        <f>IFERROR(VLOOKUP(S22,'G-1 All Habitats'!$Z$2:$AA$9,2,FALSE),"")</f>
        <v/>
      </c>
      <c r="U22" s="154"/>
      <c r="V22" s="520" t="str">
        <f>IF(U22="","",IF(VLOOKUP(U22,'G-3 Multipliers'!$L$3:$N$6,2,FALSE)=0,"Spatial Data Missing ⚠",VLOOKUP(U22,'G-3 Multipliers'!$L$3:$N$6,2,FALSE)))</f>
        <v/>
      </c>
      <c r="W22" s="524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07" t="str">
        <f t="shared" si="5"/>
        <v/>
      </c>
      <c r="AF22" s="507" t="str">
        <f t="shared" si="6"/>
        <v/>
      </c>
      <c r="AG22" s="524" t="str">
        <f>IFERROR(IF(O22="","",VLOOKUP(AD22,'G-3 Multipliers'!$P$3:$Q$6,2,FALSE)),"")</f>
        <v/>
      </c>
      <c r="AH22" s="513" t="str">
        <f t="shared" si="7"/>
        <v/>
      </c>
      <c r="AI22" s="231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1" t="str">
        <f>'B-1 Site Hedge Baseline'!AK21</f>
        <v/>
      </c>
      <c r="C23" s="520" t="str">
        <f>IF(B23="","",IF(ISNA(VLOOKUP($B23,'B-1 Site Hedge Baseline'!$B$1:$L$257,3,FALSE)),"",(VLOOKUP($B23,'B-1 Site Hedge Baseline'!$B$1:$L$257,3,FALSE))))</f>
        <v/>
      </c>
      <c r="D23" s="520" t="str">
        <f>IF(B23="","",IF(ISNA(VLOOKUP($B23,'B-1 Site Hedge Baseline'!$B$1:$L$257,4,FALSE)),"",(VLOOKUP($B23,'B-1 Site Hedge Baseline'!$B$1:$L$257,4,FALSE))))</f>
        <v/>
      </c>
      <c r="E23" s="520" t="str">
        <f>IF(B23="","",IF(ISNA(VLOOKUP($B23,'B-1 Site Hedge Baseline'!$B$1:$L$257,5,FALSE)),"",(VLOOKUP($B23,'B-1 Site Hedge Baseline'!$B$1:$L$257,5,FALSE))))</f>
        <v/>
      </c>
      <c r="F23" s="520" t="str">
        <f>IF(B23="","",IF(ISNA(VLOOKUP($B23,'B-1 Site Hedge Baseline'!$B$1:$L$257,6,FALSE)),"",(VLOOKUP($B23,'B-1 Site Hedge Baseline'!$B$1:$L$257,6,FALSE))))</f>
        <v/>
      </c>
      <c r="G23" s="520" t="str">
        <f>IF(B23="","",IF(ISNA(VLOOKUP($B23,'B-1 Site Hedge Baseline'!$B$1:$L$257,7,FALSE)),"",(VLOOKUP($B23,'B-1 Site Hedge Baseline'!$B$1:$L$257,7,FALSE))))</f>
        <v/>
      </c>
      <c r="H23" s="520" t="str">
        <f>IF(B23="","",IF(ISNA(VLOOKUP($B23,'B-1 Site Hedge Baseline'!$B$1:$L$257,8,FALSE)),"",(VLOOKUP($B23,'B-1 Site Hedge Baseline'!$B$1:$L$257,8,FALSE))))</f>
        <v/>
      </c>
      <c r="I23" s="520" t="str">
        <f>IF(B23="","",IF(ISNA(VLOOKUP($B23,'B-1 Site Hedge Baseline'!$B$1:$L$257,10,FALSE)),"",(VLOOKUP($B23,'B-1 Site Hedge Baseline'!$B$1:$L$257,10,FALSE))))</f>
        <v/>
      </c>
      <c r="J23" s="520" t="str">
        <f>IF(B23="","",IF(ISNA(VLOOKUP($B23,'B-1 Site Hedge Baseline'!$B$1:$L$257,11,FALSE)),"",(VLOOKUP($B23,'B-1 Site Hedge Baseline'!$B$1:$L$257,11,FALSE))))</f>
        <v/>
      </c>
      <c r="K23" s="520" t="str">
        <f>IF(B23="","",IF(ISNA(VLOOKUP($B23,'B-1 Site Hedge Baseline'!$B$1:$U$257,13,FALSE)),"",(VLOOKUP($B23,'B-1 Site Hedge Baseline'!$B$1:$U$257,13,FALSE))))</f>
        <v/>
      </c>
      <c r="L23" s="524" t="str">
        <f>IF(B23="","",IF(ISNA(VLOOKUP($B23,'B-1 Site Hedge Baseline'!$B$1:$U$257,12,FALSE)),"",(VLOOKUP($B23,'B-1 Site Hedge Baseline'!$B$1:$U$257,12,FALSE))))</f>
        <v/>
      </c>
      <c r="M23" s="416" t="str">
        <f t="shared" si="0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59" t="str">
        <f>IF(B23="","",VLOOKUP(B23,'B-1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57"/>
      <c r="T23" s="540" t="str">
        <f>IFERROR(VLOOKUP(S23,'G-1 All Habitats'!$Z$2:$AA$9,2,FALSE),"")</f>
        <v/>
      </c>
      <c r="U23" s="154"/>
      <c r="V23" s="520" t="str">
        <f>IF(U23="","",IF(VLOOKUP(U23,'G-3 Multipliers'!$L$3:$N$6,2,FALSE)=0,"Spatial Data Missing ⚠",VLOOKUP(U23,'G-3 Multipliers'!$L$3:$N$6,2,FALSE)))</f>
        <v/>
      </c>
      <c r="W23" s="524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07" t="str">
        <f t="shared" si="5"/>
        <v/>
      </c>
      <c r="AF23" s="507" t="str">
        <f t="shared" si="6"/>
        <v/>
      </c>
      <c r="AG23" s="524" t="str">
        <f>IFERROR(IF(O23="","",VLOOKUP(AD23,'G-3 Multipliers'!$P$3:$Q$6,2,FALSE)),"")</f>
        <v/>
      </c>
      <c r="AH23" s="513" t="str">
        <f t="shared" si="7"/>
        <v/>
      </c>
      <c r="AI23" s="231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1" t="str">
        <f>'B-1 Site Hedge Baseline'!AK22</f>
        <v/>
      </c>
      <c r="C24" s="520" t="str">
        <f>IF(B24="","",IF(ISNA(VLOOKUP($B24,'B-1 Site Hedge Baseline'!$B$1:$L$257,3,FALSE)),"",(VLOOKUP($B24,'B-1 Site Hedge Baseline'!$B$1:$L$257,3,FALSE))))</f>
        <v/>
      </c>
      <c r="D24" s="520" t="str">
        <f>IF(B24="","",IF(ISNA(VLOOKUP($B24,'B-1 Site Hedge Baseline'!$B$1:$L$257,4,FALSE)),"",(VLOOKUP($B24,'B-1 Site Hedge Baseline'!$B$1:$L$257,4,FALSE))))</f>
        <v/>
      </c>
      <c r="E24" s="520" t="str">
        <f>IF(B24="","",IF(ISNA(VLOOKUP($B24,'B-1 Site Hedge Baseline'!$B$1:$L$257,5,FALSE)),"",(VLOOKUP($B24,'B-1 Site Hedge Baseline'!$B$1:$L$257,5,FALSE))))</f>
        <v/>
      </c>
      <c r="F24" s="520" t="str">
        <f>IF(B24="","",IF(ISNA(VLOOKUP($B24,'B-1 Site Hedge Baseline'!$B$1:$L$257,6,FALSE)),"",(VLOOKUP($B24,'B-1 Site Hedge Baseline'!$B$1:$L$257,6,FALSE))))</f>
        <v/>
      </c>
      <c r="G24" s="520" t="str">
        <f>IF(B24="","",IF(ISNA(VLOOKUP($B24,'B-1 Site Hedge Baseline'!$B$1:$L$257,7,FALSE)),"",(VLOOKUP($B24,'B-1 Site Hedge Baseline'!$B$1:$L$257,7,FALSE))))</f>
        <v/>
      </c>
      <c r="H24" s="520" t="str">
        <f>IF(B24="","",IF(ISNA(VLOOKUP($B24,'B-1 Site Hedge Baseline'!$B$1:$L$257,8,FALSE)),"",(VLOOKUP($B24,'B-1 Site Hedge Baseline'!$B$1:$L$257,8,FALSE))))</f>
        <v/>
      </c>
      <c r="I24" s="520" t="str">
        <f>IF(B24="","",IF(ISNA(VLOOKUP($B24,'B-1 Site Hedge Baseline'!$B$1:$L$257,10,FALSE)),"",(VLOOKUP($B24,'B-1 Site Hedge Baseline'!$B$1:$L$257,10,FALSE))))</f>
        <v/>
      </c>
      <c r="J24" s="520" t="str">
        <f>IF(B24="","",IF(ISNA(VLOOKUP($B24,'B-1 Site Hedge Baseline'!$B$1:$L$257,11,FALSE)),"",(VLOOKUP($B24,'B-1 Site Hedge Baseline'!$B$1:$L$257,11,FALSE))))</f>
        <v/>
      </c>
      <c r="K24" s="520" t="str">
        <f>IF(B24="","",IF(ISNA(VLOOKUP($B24,'B-1 Site Hedge Baseline'!$B$1:$U$257,13,FALSE)),"",(VLOOKUP($B24,'B-1 Site Hedge Baseline'!$B$1:$U$257,13,FALSE))))</f>
        <v/>
      </c>
      <c r="L24" s="524" t="str">
        <f>IF(B24="","",IF(ISNA(VLOOKUP($B24,'B-1 Site Hedge Baseline'!$B$1:$U$257,12,FALSE)),"",(VLOOKUP($B24,'B-1 Site Hedge Baseline'!$B$1:$U$257,12,FALSE))))</f>
        <v/>
      </c>
      <c r="M24" s="416" t="str">
        <f t="shared" si="0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59" t="str">
        <f>IF(B24="","",VLOOKUP(B24,'B-1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57"/>
      <c r="T24" s="540" t="str">
        <f>IFERROR(VLOOKUP(S24,'G-1 All Habitats'!$Z$2:$AA$9,2,FALSE),"")</f>
        <v/>
      </c>
      <c r="U24" s="154"/>
      <c r="V24" s="520" t="str">
        <f>IF(U24="","",IF(VLOOKUP(U24,'G-3 Multipliers'!$L$3:$N$6,2,FALSE)=0,"Spatial Data Missing ⚠",VLOOKUP(U24,'G-3 Multipliers'!$L$3:$N$6,2,FALSE)))</f>
        <v/>
      </c>
      <c r="W24" s="524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07" t="str">
        <f t="shared" si="5"/>
        <v/>
      </c>
      <c r="AF24" s="507" t="str">
        <f t="shared" si="6"/>
        <v/>
      </c>
      <c r="AG24" s="524" t="str">
        <f>IFERROR(IF(O24="","",VLOOKUP(AD24,'G-3 Multipliers'!$P$3:$Q$6,2,FALSE)),"")</f>
        <v/>
      </c>
      <c r="AH24" s="513" t="str">
        <f t="shared" si="7"/>
        <v/>
      </c>
      <c r="AI24" s="231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1" t="str">
        <f>'B-1 Site Hedge Baseline'!AK23</f>
        <v/>
      </c>
      <c r="C25" s="520" t="str">
        <f>IF(B25="","",IF(ISNA(VLOOKUP($B25,'B-1 Site Hedge Baseline'!$B$1:$L$257,3,FALSE)),"",(VLOOKUP($B25,'B-1 Site Hedge Baseline'!$B$1:$L$257,3,FALSE))))</f>
        <v/>
      </c>
      <c r="D25" s="520" t="str">
        <f>IF(B25="","",IF(ISNA(VLOOKUP($B25,'B-1 Site Hedge Baseline'!$B$1:$L$257,4,FALSE)),"",(VLOOKUP($B25,'B-1 Site Hedge Baseline'!$B$1:$L$257,4,FALSE))))</f>
        <v/>
      </c>
      <c r="E25" s="520" t="str">
        <f>IF(B25="","",IF(ISNA(VLOOKUP($B25,'B-1 Site Hedge Baseline'!$B$1:$L$257,5,FALSE)),"",(VLOOKUP($B25,'B-1 Site Hedge Baseline'!$B$1:$L$257,5,FALSE))))</f>
        <v/>
      </c>
      <c r="F25" s="520" t="str">
        <f>IF(B25="","",IF(ISNA(VLOOKUP($B25,'B-1 Site Hedge Baseline'!$B$1:$L$257,6,FALSE)),"",(VLOOKUP($B25,'B-1 Site Hedge Baseline'!$B$1:$L$257,6,FALSE))))</f>
        <v/>
      </c>
      <c r="G25" s="520" t="str">
        <f>IF(B25="","",IF(ISNA(VLOOKUP($B25,'B-1 Site Hedge Baseline'!$B$1:$L$257,7,FALSE)),"",(VLOOKUP($B25,'B-1 Site Hedge Baseline'!$B$1:$L$257,7,FALSE))))</f>
        <v/>
      </c>
      <c r="H25" s="520" t="str">
        <f>IF(B25="","",IF(ISNA(VLOOKUP($B25,'B-1 Site Hedge Baseline'!$B$1:$L$257,8,FALSE)),"",(VLOOKUP($B25,'B-1 Site Hedge Baseline'!$B$1:$L$257,8,FALSE))))</f>
        <v/>
      </c>
      <c r="I25" s="520" t="str">
        <f>IF(B25="","",IF(ISNA(VLOOKUP($B25,'B-1 Site Hedge Baseline'!$B$1:$L$257,10,FALSE)),"",(VLOOKUP($B25,'B-1 Site Hedge Baseline'!$B$1:$L$257,10,FALSE))))</f>
        <v/>
      </c>
      <c r="J25" s="520" t="str">
        <f>IF(B25="","",IF(ISNA(VLOOKUP($B25,'B-1 Site Hedge Baseline'!$B$1:$L$257,11,FALSE)),"",(VLOOKUP($B25,'B-1 Site Hedge Baseline'!$B$1:$L$257,11,FALSE))))</f>
        <v/>
      </c>
      <c r="K25" s="520" t="str">
        <f>IF(B25="","",IF(ISNA(VLOOKUP($B25,'B-1 Site Hedge Baseline'!$B$1:$U$257,13,FALSE)),"",(VLOOKUP($B25,'B-1 Site Hedge Baseline'!$B$1:$U$257,13,FALSE))))</f>
        <v/>
      </c>
      <c r="L25" s="524" t="str">
        <f>IF(B25="","",IF(ISNA(VLOOKUP($B25,'B-1 Site Hedge Baseline'!$B$1:$U$257,12,FALSE)),"",(VLOOKUP($B25,'B-1 Site Hedge Baseline'!$B$1:$U$257,12,FALSE))))</f>
        <v/>
      </c>
      <c r="M25" s="416" t="str">
        <f t="shared" si="0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59" t="str">
        <f>IF(B25="","",VLOOKUP(B25,'B-1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57"/>
      <c r="T25" s="540" t="str">
        <f>IFERROR(VLOOKUP(S25,'G-1 All Habitats'!$Z$2:$AA$9,2,FALSE),"")</f>
        <v/>
      </c>
      <c r="U25" s="154"/>
      <c r="V25" s="520" t="str">
        <f>IF(U25="","",IF(VLOOKUP(U25,'G-3 Multipliers'!$L$3:$N$6,2,FALSE)=0,"Spatial Data Missing ⚠",VLOOKUP(U25,'G-3 Multipliers'!$L$3:$N$6,2,FALSE)))</f>
        <v/>
      </c>
      <c r="W25" s="524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07" t="str">
        <f t="shared" si="5"/>
        <v/>
      </c>
      <c r="AF25" s="507" t="str">
        <f t="shared" si="6"/>
        <v/>
      </c>
      <c r="AG25" s="524" t="str">
        <f>IFERROR(IF(O25="","",VLOOKUP(AD25,'G-3 Multipliers'!$P$3:$Q$6,2,FALSE)),"")</f>
        <v/>
      </c>
      <c r="AH25" s="513" t="str">
        <f t="shared" si="7"/>
        <v/>
      </c>
      <c r="AI25" s="231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1" t="str">
        <f>'B-1 Site Hedge Baseline'!AK24</f>
        <v/>
      </c>
      <c r="C26" s="520" t="str">
        <f>IF(B26="","",IF(ISNA(VLOOKUP($B26,'B-1 Site Hedge Baseline'!$B$1:$L$257,3,FALSE)),"",(VLOOKUP($B26,'B-1 Site Hedge Baseline'!$B$1:$L$257,3,FALSE))))</f>
        <v/>
      </c>
      <c r="D26" s="520" t="str">
        <f>IF(B26="","",IF(ISNA(VLOOKUP($B26,'B-1 Site Hedge Baseline'!$B$1:$L$257,4,FALSE)),"",(VLOOKUP($B26,'B-1 Site Hedge Baseline'!$B$1:$L$257,4,FALSE))))</f>
        <v/>
      </c>
      <c r="E26" s="520" t="str">
        <f>IF(B26="","",IF(ISNA(VLOOKUP($B26,'B-1 Site Hedge Baseline'!$B$1:$L$257,5,FALSE)),"",(VLOOKUP($B26,'B-1 Site Hedge Baseline'!$B$1:$L$257,5,FALSE))))</f>
        <v/>
      </c>
      <c r="F26" s="520" t="str">
        <f>IF(B26="","",IF(ISNA(VLOOKUP($B26,'B-1 Site Hedge Baseline'!$B$1:$L$257,6,FALSE)),"",(VLOOKUP($B26,'B-1 Site Hedge Baseline'!$B$1:$L$257,6,FALSE))))</f>
        <v/>
      </c>
      <c r="G26" s="520" t="str">
        <f>IF(B26="","",IF(ISNA(VLOOKUP($B26,'B-1 Site Hedge Baseline'!$B$1:$L$257,7,FALSE)),"",(VLOOKUP($B26,'B-1 Site Hedge Baseline'!$B$1:$L$257,7,FALSE))))</f>
        <v/>
      </c>
      <c r="H26" s="520" t="str">
        <f>IF(B26="","",IF(ISNA(VLOOKUP($B26,'B-1 Site Hedge Baseline'!$B$1:$L$257,8,FALSE)),"",(VLOOKUP($B26,'B-1 Site Hedge Baseline'!$B$1:$L$257,8,FALSE))))</f>
        <v/>
      </c>
      <c r="I26" s="520" t="str">
        <f>IF(B26="","",IF(ISNA(VLOOKUP($B26,'B-1 Site Hedge Baseline'!$B$1:$L$257,10,FALSE)),"",(VLOOKUP($B26,'B-1 Site Hedge Baseline'!$B$1:$L$257,10,FALSE))))</f>
        <v/>
      </c>
      <c r="J26" s="520" t="str">
        <f>IF(B26="","",IF(ISNA(VLOOKUP($B26,'B-1 Site Hedge Baseline'!$B$1:$L$257,11,FALSE)),"",(VLOOKUP($B26,'B-1 Site Hedge Baseline'!$B$1:$L$257,11,FALSE))))</f>
        <v/>
      </c>
      <c r="K26" s="520" t="str">
        <f>IF(B26="","",IF(ISNA(VLOOKUP($B26,'B-1 Site Hedge Baseline'!$B$1:$U$257,13,FALSE)),"",(VLOOKUP($B26,'B-1 Site Hedge Baseline'!$B$1:$U$257,13,FALSE))))</f>
        <v/>
      </c>
      <c r="L26" s="524" t="str">
        <f>IF(B26="","",IF(ISNA(VLOOKUP($B26,'B-1 Site Hedge Baseline'!$B$1:$U$257,12,FALSE)),"",(VLOOKUP($B26,'B-1 Site Hedge Baseline'!$B$1:$U$257,12,FALSE))))</f>
        <v/>
      </c>
      <c r="M26" s="416" t="str">
        <f t="shared" si="0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59" t="str">
        <f>IF(B26="","",VLOOKUP(B26,'B-1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57"/>
      <c r="T26" s="540" t="str">
        <f>IFERROR(VLOOKUP(S26,'G-1 All Habitats'!$Z$2:$AA$9,2,FALSE),"")</f>
        <v/>
      </c>
      <c r="U26" s="154"/>
      <c r="V26" s="520" t="str">
        <f>IF(U26="","",IF(VLOOKUP(U26,'G-3 Multipliers'!$L$3:$N$6,2,FALSE)=0,"Spatial Data Missing ⚠",VLOOKUP(U26,'G-3 Multipliers'!$L$3:$N$6,2,FALSE)))</f>
        <v/>
      </c>
      <c r="W26" s="524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07" t="str">
        <f t="shared" si="5"/>
        <v/>
      </c>
      <c r="AF26" s="507" t="str">
        <f t="shared" si="6"/>
        <v/>
      </c>
      <c r="AG26" s="524" t="str">
        <f>IFERROR(IF(O26="","",VLOOKUP(AD26,'G-3 Multipliers'!$P$3:$Q$6,2,FALSE)),"")</f>
        <v/>
      </c>
      <c r="AH26" s="513" t="str">
        <f t="shared" si="7"/>
        <v/>
      </c>
      <c r="AI26" s="231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1" t="str">
        <f>'B-1 Site Hedge Baseline'!AK25</f>
        <v/>
      </c>
      <c r="C27" s="520" t="str">
        <f>IF(B27="","",IF(ISNA(VLOOKUP($B27,'B-1 Site Hedge Baseline'!$B$1:$L$257,3,FALSE)),"",(VLOOKUP($B27,'B-1 Site Hedge Baseline'!$B$1:$L$257,3,FALSE))))</f>
        <v/>
      </c>
      <c r="D27" s="520" t="str">
        <f>IF(B27="","",IF(ISNA(VLOOKUP($B27,'B-1 Site Hedge Baseline'!$B$1:$L$257,4,FALSE)),"",(VLOOKUP($B27,'B-1 Site Hedge Baseline'!$B$1:$L$257,4,FALSE))))</f>
        <v/>
      </c>
      <c r="E27" s="520" t="str">
        <f>IF(B27="","",IF(ISNA(VLOOKUP($B27,'B-1 Site Hedge Baseline'!$B$1:$L$257,5,FALSE)),"",(VLOOKUP($B27,'B-1 Site Hedge Baseline'!$B$1:$L$257,5,FALSE))))</f>
        <v/>
      </c>
      <c r="F27" s="520" t="str">
        <f>IF(B27="","",IF(ISNA(VLOOKUP($B27,'B-1 Site Hedge Baseline'!$B$1:$L$257,6,FALSE)),"",(VLOOKUP($B27,'B-1 Site Hedge Baseline'!$B$1:$L$257,6,FALSE))))</f>
        <v/>
      </c>
      <c r="G27" s="520" t="str">
        <f>IF(B27="","",IF(ISNA(VLOOKUP($B27,'B-1 Site Hedge Baseline'!$B$1:$L$257,7,FALSE)),"",(VLOOKUP($B27,'B-1 Site Hedge Baseline'!$B$1:$L$257,7,FALSE))))</f>
        <v/>
      </c>
      <c r="H27" s="520" t="str">
        <f>IF(B27="","",IF(ISNA(VLOOKUP($B27,'B-1 Site Hedge Baseline'!$B$1:$L$257,8,FALSE)),"",(VLOOKUP($B27,'B-1 Site Hedge Baseline'!$B$1:$L$257,8,FALSE))))</f>
        <v/>
      </c>
      <c r="I27" s="520" t="str">
        <f>IF(B27="","",IF(ISNA(VLOOKUP($B27,'B-1 Site Hedge Baseline'!$B$1:$L$257,10,FALSE)),"",(VLOOKUP($B27,'B-1 Site Hedge Baseline'!$B$1:$L$257,10,FALSE))))</f>
        <v/>
      </c>
      <c r="J27" s="520" t="str">
        <f>IF(B27="","",IF(ISNA(VLOOKUP($B27,'B-1 Site Hedge Baseline'!$B$1:$L$257,11,FALSE)),"",(VLOOKUP($B27,'B-1 Site Hedge Baseline'!$B$1:$L$257,11,FALSE))))</f>
        <v/>
      </c>
      <c r="K27" s="520" t="str">
        <f>IF(B27="","",IF(ISNA(VLOOKUP($B27,'B-1 Site Hedge Baseline'!$B$1:$U$257,13,FALSE)),"",(VLOOKUP($B27,'B-1 Site Hedge Baseline'!$B$1:$U$257,13,FALSE))))</f>
        <v/>
      </c>
      <c r="L27" s="524" t="str">
        <f>IF(B27="","",IF(ISNA(VLOOKUP($B27,'B-1 Site Hedge Baseline'!$B$1:$U$257,12,FALSE)),"",(VLOOKUP($B27,'B-1 Site Hedge Baseline'!$B$1:$U$257,12,FALSE))))</f>
        <v/>
      </c>
      <c r="M27" s="416" t="str">
        <f t="shared" si="0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59" t="str">
        <f>IF(B27="","",VLOOKUP(B27,'B-1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57"/>
      <c r="T27" s="540" t="str">
        <f>IFERROR(VLOOKUP(S27,'G-1 All Habitats'!$Z$2:$AA$9,2,FALSE),"")</f>
        <v/>
      </c>
      <c r="U27" s="154"/>
      <c r="V27" s="520" t="str">
        <f>IF(U27="","",IF(VLOOKUP(U27,'G-3 Multipliers'!$L$3:$N$6,2,FALSE)=0,"Spatial Data Missing ⚠",VLOOKUP(U27,'G-3 Multipliers'!$L$3:$N$6,2,FALSE)))</f>
        <v/>
      </c>
      <c r="W27" s="524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07" t="str">
        <f t="shared" si="5"/>
        <v/>
      </c>
      <c r="AF27" s="507" t="str">
        <f t="shared" si="6"/>
        <v/>
      </c>
      <c r="AG27" s="524" t="str">
        <f>IFERROR(IF(O27="","",VLOOKUP(AD27,'G-3 Multipliers'!$P$3:$Q$6,2,FALSE)),"")</f>
        <v/>
      </c>
      <c r="AH27" s="513" t="str">
        <f t="shared" si="7"/>
        <v/>
      </c>
      <c r="AI27" s="231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1" t="str">
        <f>'B-1 Site Hedge Baseline'!AK26</f>
        <v/>
      </c>
      <c r="C28" s="520" t="str">
        <f>IF(B28="","",IF(ISNA(VLOOKUP($B28,'B-1 Site Hedge Baseline'!$B$1:$L$257,3,FALSE)),"",(VLOOKUP($B28,'B-1 Site Hedge Baseline'!$B$1:$L$257,3,FALSE))))</f>
        <v/>
      </c>
      <c r="D28" s="520" t="str">
        <f>IF(B28="","",IF(ISNA(VLOOKUP($B28,'B-1 Site Hedge Baseline'!$B$1:$L$257,4,FALSE)),"",(VLOOKUP($B28,'B-1 Site Hedge Baseline'!$B$1:$L$257,4,FALSE))))</f>
        <v/>
      </c>
      <c r="E28" s="520" t="str">
        <f>IF(B28="","",IF(ISNA(VLOOKUP($B28,'B-1 Site Hedge Baseline'!$B$1:$L$257,5,FALSE)),"",(VLOOKUP($B28,'B-1 Site Hedge Baseline'!$B$1:$L$257,5,FALSE))))</f>
        <v/>
      </c>
      <c r="F28" s="520" t="str">
        <f>IF(B28="","",IF(ISNA(VLOOKUP($B28,'B-1 Site Hedge Baseline'!$B$1:$L$257,6,FALSE)),"",(VLOOKUP($B28,'B-1 Site Hedge Baseline'!$B$1:$L$257,6,FALSE))))</f>
        <v/>
      </c>
      <c r="G28" s="520" t="str">
        <f>IF(B28="","",IF(ISNA(VLOOKUP($B28,'B-1 Site Hedge Baseline'!$B$1:$L$257,7,FALSE)),"",(VLOOKUP($B28,'B-1 Site Hedge Baseline'!$B$1:$L$257,7,FALSE))))</f>
        <v/>
      </c>
      <c r="H28" s="520" t="str">
        <f>IF(B28="","",IF(ISNA(VLOOKUP($B28,'B-1 Site Hedge Baseline'!$B$1:$L$257,8,FALSE)),"",(VLOOKUP($B28,'B-1 Site Hedge Baseline'!$B$1:$L$257,8,FALSE))))</f>
        <v/>
      </c>
      <c r="I28" s="520" t="str">
        <f>IF(B28="","",IF(ISNA(VLOOKUP($B28,'B-1 Site Hedge Baseline'!$B$1:$L$257,10,FALSE)),"",(VLOOKUP($B28,'B-1 Site Hedge Baseline'!$B$1:$L$257,10,FALSE))))</f>
        <v/>
      </c>
      <c r="J28" s="520" t="str">
        <f>IF(B28="","",IF(ISNA(VLOOKUP($B28,'B-1 Site Hedge Baseline'!$B$1:$L$257,11,FALSE)),"",(VLOOKUP($B28,'B-1 Site Hedge Baseline'!$B$1:$L$257,11,FALSE))))</f>
        <v/>
      </c>
      <c r="K28" s="520" t="str">
        <f>IF(B28="","",IF(ISNA(VLOOKUP($B28,'B-1 Site Hedge Baseline'!$B$1:$U$257,13,FALSE)),"",(VLOOKUP($B28,'B-1 Site Hedge Baseline'!$B$1:$U$257,13,FALSE))))</f>
        <v/>
      </c>
      <c r="L28" s="524" t="str">
        <f>IF(B28="","",IF(ISNA(VLOOKUP($B28,'B-1 Site Hedge Baseline'!$B$1:$U$257,12,FALSE)),"",(VLOOKUP($B28,'B-1 Site Hedge Baseline'!$B$1:$U$257,12,FALSE))))</f>
        <v/>
      </c>
      <c r="M28" s="416" t="str">
        <f t="shared" si="0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59" t="str">
        <f>IF(B28="","",VLOOKUP(B28,'B-1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57"/>
      <c r="T28" s="540" t="str">
        <f>IFERROR(VLOOKUP(S28,'G-1 All Habitats'!$Z$2:$AA$9,2,FALSE),"")</f>
        <v/>
      </c>
      <c r="U28" s="154"/>
      <c r="V28" s="520" t="str">
        <f>IF(U28="","",IF(VLOOKUP(U28,'G-3 Multipliers'!$L$3:$N$6,2,FALSE)=0,"Spatial Data Missing ⚠",VLOOKUP(U28,'G-3 Multipliers'!$L$3:$N$6,2,FALSE)))</f>
        <v/>
      </c>
      <c r="W28" s="524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07" t="str">
        <f t="shared" si="5"/>
        <v/>
      </c>
      <c r="AF28" s="507" t="str">
        <f t="shared" si="6"/>
        <v/>
      </c>
      <c r="AG28" s="524" t="str">
        <f>IFERROR(IF(O28="","",VLOOKUP(AD28,'G-3 Multipliers'!$P$3:$Q$6,2,FALSE)),"")</f>
        <v/>
      </c>
      <c r="AH28" s="513" t="str">
        <f t="shared" si="7"/>
        <v/>
      </c>
      <c r="AI28" s="231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1" t="str">
        <f>'B-1 Site Hedge Baseline'!AK27</f>
        <v/>
      </c>
      <c r="C29" s="520" t="str">
        <f>IF(B29="","",IF(ISNA(VLOOKUP($B29,'B-1 Site Hedge Baseline'!$B$1:$L$257,3,FALSE)),"",(VLOOKUP($B29,'B-1 Site Hedge Baseline'!$B$1:$L$257,3,FALSE))))</f>
        <v/>
      </c>
      <c r="D29" s="520" t="str">
        <f>IF(B29="","",IF(ISNA(VLOOKUP($B29,'B-1 Site Hedge Baseline'!$B$1:$L$257,4,FALSE)),"",(VLOOKUP($B29,'B-1 Site Hedge Baseline'!$B$1:$L$257,4,FALSE))))</f>
        <v/>
      </c>
      <c r="E29" s="520" t="str">
        <f>IF(B29="","",IF(ISNA(VLOOKUP($B29,'B-1 Site Hedge Baseline'!$B$1:$L$257,5,FALSE)),"",(VLOOKUP($B29,'B-1 Site Hedge Baseline'!$B$1:$L$257,5,FALSE))))</f>
        <v/>
      </c>
      <c r="F29" s="520" t="str">
        <f>IF(B29="","",IF(ISNA(VLOOKUP($B29,'B-1 Site Hedge Baseline'!$B$1:$L$257,6,FALSE)),"",(VLOOKUP($B29,'B-1 Site Hedge Baseline'!$B$1:$L$257,6,FALSE))))</f>
        <v/>
      </c>
      <c r="G29" s="520" t="str">
        <f>IF(B29="","",IF(ISNA(VLOOKUP($B29,'B-1 Site Hedge Baseline'!$B$1:$L$257,7,FALSE)),"",(VLOOKUP($B29,'B-1 Site Hedge Baseline'!$B$1:$L$257,7,FALSE))))</f>
        <v/>
      </c>
      <c r="H29" s="520" t="str">
        <f>IF(B29="","",IF(ISNA(VLOOKUP($B29,'B-1 Site Hedge Baseline'!$B$1:$L$257,8,FALSE)),"",(VLOOKUP($B29,'B-1 Site Hedge Baseline'!$B$1:$L$257,8,FALSE))))</f>
        <v/>
      </c>
      <c r="I29" s="520" t="str">
        <f>IF(B29="","",IF(ISNA(VLOOKUP($B29,'B-1 Site Hedge Baseline'!$B$1:$L$257,10,FALSE)),"",(VLOOKUP($B29,'B-1 Site Hedge Baseline'!$B$1:$L$257,10,FALSE))))</f>
        <v/>
      </c>
      <c r="J29" s="520" t="str">
        <f>IF(B29="","",IF(ISNA(VLOOKUP($B29,'B-1 Site Hedge Baseline'!$B$1:$L$257,11,FALSE)),"",(VLOOKUP($B29,'B-1 Site Hedge Baseline'!$B$1:$L$257,11,FALSE))))</f>
        <v/>
      </c>
      <c r="K29" s="520" t="str">
        <f>IF(B29="","",IF(ISNA(VLOOKUP($B29,'B-1 Site Hedge Baseline'!$B$1:$U$257,13,FALSE)),"",(VLOOKUP($B29,'B-1 Site Hedge Baseline'!$B$1:$U$257,13,FALSE))))</f>
        <v/>
      </c>
      <c r="L29" s="524" t="str">
        <f>IF(B29="","",IF(ISNA(VLOOKUP($B29,'B-1 Site Hedge Baseline'!$B$1:$U$257,12,FALSE)),"",(VLOOKUP($B29,'B-1 Site Hedge Baseline'!$B$1:$U$257,12,FALSE))))</f>
        <v/>
      </c>
      <c r="M29" s="416" t="str">
        <f t="shared" si="0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59" t="str">
        <f>IF(B29="","",VLOOKUP(B29,'B-1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57"/>
      <c r="T29" s="540" t="str">
        <f>IFERROR(VLOOKUP(S29,'G-1 All Habitats'!$Z$2:$AA$9,2,FALSE),"")</f>
        <v/>
      </c>
      <c r="U29" s="154"/>
      <c r="V29" s="520" t="str">
        <f>IF(U29="","",IF(VLOOKUP(U29,'G-3 Multipliers'!$L$3:$N$6,2,FALSE)=0,"Spatial Data Missing ⚠",VLOOKUP(U29,'G-3 Multipliers'!$L$3:$N$6,2,FALSE)))</f>
        <v/>
      </c>
      <c r="W29" s="524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07" t="str">
        <f t="shared" si="5"/>
        <v/>
      </c>
      <c r="AF29" s="507" t="str">
        <f t="shared" si="6"/>
        <v/>
      </c>
      <c r="AG29" s="524" t="str">
        <f>IFERROR(IF(O29="","",VLOOKUP(AD29,'G-3 Multipliers'!$P$3:$Q$6,2,FALSE)),"")</f>
        <v/>
      </c>
      <c r="AH29" s="513" t="str">
        <f t="shared" si="7"/>
        <v/>
      </c>
      <c r="AI29" s="231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1" t="str">
        <f>'B-1 Site Hedge Baseline'!AK28</f>
        <v/>
      </c>
      <c r="C30" s="520" t="str">
        <f>IF(B30="","",IF(ISNA(VLOOKUP($B30,'B-1 Site Hedge Baseline'!$B$1:$L$257,3,FALSE)),"",(VLOOKUP($B30,'B-1 Site Hedge Baseline'!$B$1:$L$257,3,FALSE))))</f>
        <v/>
      </c>
      <c r="D30" s="520" t="str">
        <f>IF(B30="","",IF(ISNA(VLOOKUP($B30,'B-1 Site Hedge Baseline'!$B$1:$L$257,4,FALSE)),"",(VLOOKUP($B30,'B-1 Site Hedge Baseline'!$B$1:$L$257,4,FALSE))))</f>
        <v/>
      </c>
      <c r="E30" s="520" t="str">
        <f>IF(B30="","",IF(ISNA(VLOOKUP($B30,'B-1 Site Hedge Baseline'!$B$1:$L$257,5,FALSE)),"",(VLOOKUP($B30,'B-1 Site Hedge Baseline'!$B$1:$L$257,5,FALSE))))</f>
        <v/>
      </c>
      <c r="F30" s="520" t="str">
        <f>IF(B30="","",IF(ISNA(VLOOKUP($B30,'B-1 Site Hedge Baseline'!$B$1:$L$257,6,FALSE)),"",(VLOOKUP($B30,'B-1 Site Hedge Baseline'!$B$1:$L$257,6,FALSE))))</f>
        <v/>
      </c>
      <c r="G30" s="520" t="str">
        <f>IF(B30="","",IF(ISNA(VLOOKUP($B30,'B-1 Site Hedge Baseline'!$B$1:$L$257,7,FALSE)),"",(VLOOKUP($B30,'B-1 Site Hedge Baseline'!$B$1:$L$257,7,FALSE))))</f>
        <v/>
      </c>
      <c r="H30" s="520" t="str">
        <f>IF(B30="","",IF(ISNA(VLOOKUP($B30,'B-1 Site Hedge Baseline'!$B$1:$L$257,8,FALSE)),"",(VLOOKUP($B30,'B-1 Site Hedge Baseline'!$B$1:$L$257,8,FALSE))))</f>
        <v/>
      </c>
      <c r="I30" s="520" t="str">
        <f>IF(B30="","",IF(ISNA(VLOOKUP($B30,'B-1 Site Hedge Baseline'!$B$1:$L$257,10,FALSE)),"",(VLOOKUP($B30,'B-1 Site Hedge Baseline'!$B$1:$L$257,10,FALSE))))</f>
        <v/>
      </c>
      <c r="J30" s="520" t="str">
        <f>IF(B30="","",IF(ISNA(VLOOKUP($B30,'B-1 Site Hedge Baseline'!$B$1:$L$257,11,FALSE)),"",(VLOOKUP($B30,'B-1 Site Hedge Baseline'!$B$1:$L$257,11,FALSE))))</f>
        <v/>
      </c>
      <c r="K30" s="520" t="str">
        <f>IF(B30="","",IF(ISNA(VLOOKUP($B30,'B-1 Site Hedge Baseline'!$B$1:$U$257,13,FALSE)),"",(VLOOKUP($B30,'B-1 Site Hedge Baseline'!$B$1:$U$257,13,FALSE))))</f>
        <v/>
      </c>
      <c r="L30" s="524" t="str">
        <f>IF(B30="","",IF(ISNA(VLOOKUP($B30,'B-1 Site Hedge Baseline'!$B$1:$U$257,12,FALSE)),"",(VLOOKUP($B30,'B-1 Site Hedge Baseline'!$B$1:$U$257,12,FALSE))))</f>
        <v/>
      </c>
      <c r="M30" s="416" t="str">
        <f t="shared" si="0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59" t="str">
        <f>IF(B30="","",VLOOKUP(B30,'B-1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57"/>
      <c r="T30" s="540" t="str">
        <f>IFERROR(VLOOKUP(S30,'G-1 All Habitats'!$Z$2:$AA$9,2,FALSE),"")</f>
        <v/>
      </c>
      <c r="U30" s="154"/>
      <c r="V30" s="520" t="str">
        <f>IF(U30="","",IF(VLOOKUP(U30,'G-3 Multipliers'!$L$3:$N$6,2,FALSE)=0,"Spatial Data Missing ⚠",VLOOKUP(U30,'G-3 Multipliers'!$L$3:$N$6,2,FALSE)))</f>
        <v/>
      </c>
      <c r="W30" s="524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07" t="str">
        <f t="shared" si="5"/>
        <v/>
      </c>
      <c r="AF30" s="507" t="str">
        <f t="shared" si="6"/>
        <v/>
      </c>
      <c r="AG30" s="524" t="str">
        <f>IFERROR(IF(O30="","",VLOOKUP(AD30,'G-3 Multipliers'!$P$3:$Q$6,2,FALSE)),"")</f>
        <v/>
      </c>
      <c r="AH30" s="513" t="str">
        <f t="shared" si="7"/>
        <v/>
      </c>
      <c r="AI30" s="231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1" t="str">
        <f>'B-1 Site Hedge Baseline'!AK29</f>
        <v/>
      </c>
      <c r="C31" s="520" t="str">
        <f>IF(B31="","",IF(ISNA(VLOOKUP($B31,'B-1 Site Hedge Baseline'!$B$1:$L$257,3,FALSE)),"",(VLOOKUP($B31,'B-1 Site Hedge Baseline'!$B$1:$L$257,3,FALSE))))</f>
        <v/>
      </c>
      <c r="D31" s="520" t="str">
        <f>IF(B31="","",IF(ISNA(VLOOKUP($B31,'B-1 Site Hedge Baseline'!$B$1:$L$257,4,FALSE)),"",(VLOOKUP($B31,'B-1 Site Hedge Baseline'!$B$1:$L$257,4,FALSE))))</f>
        <v/>
      </c>
      <c r="E31" s="520" t="str">
        <f>IF(B31="","",IF(ISNA(VLOOKUP($B31,'B-1 Site Hedge Baseline'!$B$1:$L$257,5,FALSE)),"",(VLOOKUP($B31,'B-1 Site Hedge Baseline'!$B$1:$L$257,5,FALSE))))</f>
        <v/>
      </c>
      <c r="F31" s="520" t="str">
        <f>IF(B31="","",IF(ISNA(VLOOKUP($B31,'B-1 Site Hedge Baseline'!$B$1:$L$257,6,FALSE)),"",(VLOOKUP($B31,'B-1 Site Hedge Baseline'!$B$1:$L$257,6,FALSE))))</f>
        <v/>
      </c>
      <c r="G31" s="520" t="str">
        <f>IF(B31="","",IF(ISNA(VLOOKUP($B31,'B-1 Site Hedge Baseline'!$B$1:$L$257,7,FALSE)),"",(VLOOKUP($B31,'B-1 Site Hedge Baseline'!$B$1:$L$257,7,FALSE))))</f>
        <v/>
      </c>
      <c r="H31" s="520" t="str">
        <f>IF(B31="","",IF(ISNA(VLOOKUP($B31,'B-1 Site Hedge Baseline'!$B$1:$L$257,8,FALSE)),"",(VLOOKUP($B31,'B-1 Site Hedge Baseline'!$B$1:$L$257,8,FALSE))))</f>
        <v/>
      </c>
      <c r="I31" s="520" t="str">
        <f>IF(B31="","",IF(ISNA(VLOOKUP($B31,'B-1 Site Hedge Baseline'!$B$1:$L$257,10,FALSE)),"",(VLOOKUP($B31,'B-1 Site Hedge Baseline'!$B$1:$L$257,10,FALSE))))</f>
        <v/>
      </c>
      <c r="J31" s="520" t="str">
        <f>IF(B31="","",IF(ISNA(VLOOKUP($B31,'B-1 Site Hedge Baseline'!$B$1:$L$257,11,FALSE)),"",(VLOOKUP($B31,'B-1 Site Hedge Baseline'!$B$1:$L$257,11,FALSE))))</f>
        <v/>
      </c>
      <c r="K31" s="520" t="str">
        <f>IF(B31="","",IF(ISNA(VLOOKUP($B31,'B-1 Site Hedge Baseline'!$B$1:$U$257,13,FALSE)),"",(VLOOKUP($B31,'B-1 Site Hedge Baseline'!$B$1:$U$257,13,FALSE))))</f>
        <v/>
      </c>
      <c r="L31" s="524" t="str">
        <f>IF(B31="","",IF(ISNA(VLOOKUP($B31,'B-1 Site Hedge Baseline'!$B$1:$U$257,12,FALSE)),"",(VLOOKUP($B31,'B-1 Site Hedge Baseline'!$B$1:$U$257,12,FALSE))))</f>
        <v/>
      </c>
      <c r="M31" s="416" t="str">
        <f t="shared" si="0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59" t="str">
        <f>IF(B31="","",VLOOKUP(B31,'B-1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57"/>
      <c r="T31" s="540" t="str">
        <f>IFERROR(VLOOKUP(S31,'G-1 All Habitats'!$Z$2:$AA$9,2,FALSE),"")</f>
        <v/>
      </c>
      <c r="U31" s="154"/>
      <c r="V31" s="520" t="str">
        <f>IF(U31="","",IF(VLOOKUP(U31,'G-3 Multipliers'!$L$3:$N$6,2,FALSE)=0,"Spatial Data Missing ⚠",VLOOKUP(U31,'G-3 Multipliers'!$L$3:$N$6,2,FALSE)))</f>
        <v/>
      </c>
      <c r="W31" s="524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07" t="str">
        <f t="shared" si="5"/>
        <v/>
      </c>
      <c r="AF31" s="507" t="str">
        <f t="shared" si="6"/>
        <v/>
      </c>
      <c r="AG31" s="524" t="str">
        <f>IFERROR(IF(O31="","",VLOOKUP(AD31,'G-3 Multipliers'!$P$3:$Q$6,2,FALSE)),"")</f>
        <v/>
      </c>
      <c r="AH31" s="513" t="str">
        <f t="shared" si="7"/>
        <v/>
      </c>
      <c r="AI31" s="231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1" t="str">
        <f>'B-1 Site Hedge Baseline'!AK30</f>
        <v/>
      </c>
      <c r="C32" s="520" t="str">
        <f>IF(B32="","",IF(ISNA(VLOOKUP($B32,'B-1 Site Hedge Baseline'!$B$1:$L$257,3,FALSE)),"",(VLOOKUP($B32,'B-1 Site Hedge Baseline'!$B$1:$L$257,3,FALSE))))</f>
        <v/>
      </c>
      <c r="D32" s="520" t="str">
        <f>IF(B32="","",IF(ISNA(VLOOKUP($B32,'B-1 Site Hedge Baseline'!$B$1:$L$257,4,FALSE)),"",(VLOOKUP($B32,'B-1 Site Hedge Baseline'!$B$1:$L$257,4,FALSE))))</f>
        <v/>
      </c>
      <c r="E32" s="520" t="str">
        <f>IF(B32="","",IF(ISNA(VLOOKUP($B32,'B-1 Site Hedge Baseline'!$B$1:$L$257,5,FALSE)),"",(VLOOKUP($B32,'B-1 Site Hedge Baseline'!$B$1:$L$257,5,FALSE))))</f>
        <v/>
      </c>
      <c r="F32" s="520" t="str">
        <f>IF(B32="","",IF(ISNA(VLOOKUP($B32,'B-1 Site Hedge Baseline'!$B$1:$L$257,6,FALSE)),"",(VLOOKUP($B32,'B-1 Site Hedge Baseline'!$B$1:$L$257,6,FALSE))))</f>
        <v/>
      </c>
      <c r="G32" s="520" t="str">
        <f>IF(B32="","",IF(ISNA(VLOOKUP($B32,'B-1 Site Hedge Baseline'!$B$1:$L$257,7,FALSE)),"",(VLOOKUP($B32,'B-1 Site Hedge Baseline'!$B$1:$L$257,7,FALSE))))</f>
        <v/>
      </c>
      <c r="H32" s="520" t="str">
        <f>IF(B32="","",IF(ISNA(VLOOKUP($B32,'B-1 Site Hedge Baseline'!$B$1:$L$257,8,FALSE)),"",(VLOOKUP($B32,'B-1 Site Hedge Baseline'!$B$1:$L$257,8,FALSE))))</f>
        <v/>
      </c>
      <c r="I32" s="520" t="str">
        <f>IF(B32="","",IF(ISNA(VLOOKUP($B32,'B-1 Site Hedge Baseline'!$B$1:$L$257,10,FALSE)),"",(VLOOKUP($B32,'B-1 Site Hedge Baseline'!$B$1:$L$257,10,FALSE))))</f>
        <v/>
      </c>
      <c r="J32" s="520" t="str">
        <f>IF(B32="","",IF(ISNA(VLOOKUP($B32,'B-1 Site Hedge Baseline'!$B$1:$L$257,11,FALSE)),"",(VLOOKUP($B32,'B-1 Site Hedge Baseline'!$B$1:$L$257,11,FALSE))))</f>
        <v/>
      </c>
      <c r="K32" s="520" t="str">
        <f>IF(B32="","",IF(ISNA(VLOOKUP($B32,'B-1 Site Hedge Baseline'!$B$1:$U$257,13,FALSE)),"",(VLOOKUP($B32,'B-1 Site Hedge Baseline'!$B$1:$U$257,13,FALSE))))</f>
        <v/>
      </c>
      <c r="L32" s="524" t="str">
        <f>IF(B32="","",IF(ISNA(VLOOKUP($B32,'B-1 Site Hedge Baseline'!$B$1:$U$257,12,FALSE)),"",(VLOOKUP($B32,'B-1 Site Hedge Baseline'!$B$1:$U$257,12,FALSE))))</f>
        <v/>
      </c>
      <c r="M32" s="416" t="str">
        <f t="shared" si="0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59" t="str">
        <f>IF(B32="","",VLOOKUP(B32,'B-1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57"/>
      <c r="T32" s="540" t="str">
        <f>IFERROR(VLOOKUP(S32,'G-1 All Habitats'!$Z$2:$AA$9,2,FALSE),"")</f>
        <v/>
      </c>
      <c r="U32" s="154"/>
      <c r="V32" s="520" t="str">
        <f>IF(U32="","",IF(VLOOKUP(U32,'G-3 Multipliers'!$L$3:$N$6,2,FALSE)=0,"Spatial Data Missing ⚠",VLOOKUP(U32,'G-3 Multipliers'!$L$3:$N$6,2,FALSE)))</f>
        <v/>
      </c>
      <c r="W32" s="524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07" t="str">
        <f t="shared" si="5"/>
        <v/>
      </c>
      <c r="AF32" s="507" t="str">
        <f t="shared" si="6"/>
        <v/>
      </c>
      <c r="AG32" s="524" t="str">
        <f>IFERROR(IF(O32="","",VLOOKUP(AD32,'G-3 Multipliers'!$P$3:$Q$6,2,FALSE)),"")</f>
        <v/>
      </c>
      <c r="AH32" s="513" t="str">
        <f t="shared" si="7"/>
        <v/>
      </c>
      <c r="AI32" s="231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1" t="str">
        <f>'B-1 Site Hedge Baseline'!AK31</f>
        <v/>
      </c>
      <c r="C33" s="520" t="str">
        <f>IF(B33="","",IF(ISNA(VLOOKUP($B33,'B-1 Site Hedge Baseline'!$B$1:$L$257,3,FALSE)),"",(VLOOKUP($B33,'B-1 Site Hedge Baseline'!$B$1:$L$257,3,FALSE))))</f>
        <v/>
      </c>
      <c r="D33" s="520" t="str">
        <f>IF(B33="","",IF(ISNA(VLOOKUP($B33,'B-1 Site Hedge Baseline'!$B$1:$L$257,4,FALSE)),"",(VLOOKUP($B33,'B-1 Site Hedge Baseline'!$B$1:$L$257,4,FALSE))))</f>
        <v/>
      </c>
      <c r="E33" s="520" t="str">
        <f>IF(B33="","",IF(ISNA(VLOOKUP($B33,'B-1 Site Hedge Baseline'!$B$1:$L$257,5,FALSE)),"",(VLOOKUP($B33,'B-1 Site Hedge Baseline'!$B$1:$L$257,5,FALSE))))</f>
        <v/>
      </c>
      <c r="F33" s="520" t="str">
        <f>IF(B33="","",IF(ISNA(VLOOKUP($B33,'B-1 Site Hedge Baseline'!$B$1:$L$257,6,FALSE)),"",(VLOOKUP($B33,'B-1 Site Hedge Baseline'!$B$1:$L$257,6,FALSE))))</f>
        <v/>
      </c>
      <c r="G33" s="520" t="str">
        <f>IF(B33="","",IF(ISNA(VLOOKUP($B33,'B-1 Site Hedge Baseline'!$B$1:$L$257,7,FALSE)),"",(VLOOKUP($B33,'B-1 Site Hedge Baseline'!$B$1:$L$257,7,FALSE))))</f>
        <v/>
      </c>
      <c r="H33" s="520" t="str">
        <f>IF(B33="","",IF(ISNA(VLOOKUP($B33,'B-1 Site Hedge Baseline'!$B$1:$L$257,8,FALSE)),"",(VLOOKUP($B33,'B-1 Site Hedge Baseline'!$B$1:$L$257,8,FALSE))))</f>
        <v/>
      </c>
      <c r="I33" s="520" t="str">
        <f>IF(B33="","",IF(ISNA(VLOOKUP($B33,'B-1 Site Hedge Baseline'!$B$1:$L$257,10,FALSE)),"",(VLOOKUP($B33,'B-1 Site Hedge Baseline'!$B$1:$L$257,10,FALSE))))</f>
        <v/>
      </c>
      <c r="J33" s="520" t="str">
        <f>IF(B33="","",IF(ISNA(VLOOKUP($B33,'B-1 Site Hedge Baseline'!$B$1:$L$257,11,FALSE)),"",(VLOOKUP($B33,'B-1 Site Hedge Baseline'!$B$1:$L$257,11,FALSE))))</f>
        <v/>
      </c>
      <c r="K33" s="520" t="str">
        <f>IF(B33="","",IF(ISNA(VLOOKUP($B33,'B-1 Site Hedge Baseline'!$B$1:$U$257,13,FALSE)),"",(VLOOKUP($B33,'B-1 Site Hedge Baseline'!$B$1:$U$257,13,FALSE))))</f>
        <v/>
      </c>
      <c r="L33" s="524" t="str">
        <f>IF(B33="","",IF(ISNA(VLOOKUP($B33,'B-1 Site Hedge Baseline'!$B$1:$U$257,12,FALSE)),"",(VLOOKUP($B33,'B-1 Site Hedge Baseline'!$B$1:$U$257,12,FALSE))))</f>
        <v/>
      </c>
      <c r="M33" s="416" t="str">
        <f t="shared" si="0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59" t="str">
        <f>IF(B33="","",VLOOKUP(B33,'B-1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57"/>
      <c r="T33" s="540" t="str">
        <f>IFERROR(VLOOKUP(S33,'G-1 All Habitats'!$Z$2:$AA$9,2,FALSE),"")</f>
        <v/>
      </c>
      <c r="U33" s="154"/>
      <c r="V33" s="520" t="str">
        <f>IF(U33="","",IF(VLOOKUP(U33,'G-3 Multipliers'!$L$3:$N$6,2,FALSE)=0,"Spatial Data Missing ⚠",VLOOKUP(U33,'G-3 Multipliers'!$L$3:$N$6,2,FALSE)))</f>
        <v/>
      </c>
      <c r="W33" s="524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07" t="str">
        <f t="shared" si="5"/>
        <v/>
      </c>
      <c r="AF33" s="507" t="str">
        <f t="shared" si="6"/>
        <v/>
      </c>
      <c r="AG33" s="524" t="str">
        <f>IFERROR(IF(O33="","",VLOOKUP(AD33,'G-3 Multipliers'!$P$3:$Q$6,2,FALSE)),"")</f>
        <v/>
      </c>
      <c r="AH33" s="513" t="str">
        <f t="shared" si="7"/>
        <v/>
      </c>
      <c r="AI33" s="231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1" t="str">
        <f>'B-1 Site Hedge Baseline'!AK32</f>
        <v/>
      </c>
      <c r="C34" s="520" t="str">
        <f>IF(B34="","",IF(ISNA(VLOOKUP($B34,'B-1 Site Hedge Baseline'!$B$1:$L$257,3,FALSE)),"",(VLOOKUP($B34,'B-1 Site Hedge Baseline'!$B$1:$L$257,3,FALSE))))</f>
        <v/>
      </c>
      <c r="D34" s="520" t="str">
        <f>IF(B34="","",IF(ISNA(VLOOKUP($B34,'B-1 Site Hedge Baseline'!$B$1:$L$257,4,FALSE)),"",(VLOOKUP($B34,'B-1 Site Hedge Baseline'!$B$1:$L$257,4,FALSE))))</f>
        <v/>
      </c>
      <c r="E34" s="520" t="str">
        <f>IF(B34="","",IF(ISNA(VLOOKUP($B34,'B-1 Site Hedge Baseline'!$B$1:$L$257,5,FALSE)),"",(VLOOKUP($B34,'B-1 Site Hedge Baseline'!$B$1:$L$257,5,FALSE))))</f>
        <v/>
      </c>
      <c r="F34" s="520" t="str">
        <f>IF(B34="","",IF(ISNA(VLOOKUP($B34,'B-1 Site Hedge Baseline'!$B$1:$L$257,6,FALSE)),"",(VLOOKUP($B34,'B-1 Site Hedge Baseline'!$B$1:$L$257,6,FALSE))))</f>
        <v/>
      </c>
      <c r="G34" s="520" t="str">
        <f>IF(B34="","",IF(ISNA(VLOOKUP($B34,'B-1 Site Hedge Baseline'!$B$1:$L$257,7,FALSE)),"",(VLOOKUP($B34,'B-1 Site Hedge Baseline'!$B$1:$L$257,7,FALSE))))</f>
        <v/>
      </c>
      <c r="H34" s="520" t="str">
        <f>IF(B34="","",IF(ISNA(VLOOKUP($B34,'B-1 Site Hedge Baseline'!$B$1:$L$257,8,FALSE)),"",(VLOOKUP($B34,'B-1 Site Hedge Baseline'!$B$1:$L$257,8,FALSE))))</f>
        <v/>
      </c>
      <c r="I34" s="520" t="str">
        <f>IF(B34="","",IF(ISNA(VLOOKUP($B34,'B-1 Site Hedge Baseline'!$B$1:$L$257,10,FALSE)),"",(VLOOKUP($B34,'B-1 Site Hedge Baseline'!$B$1:$L$257,10,FALSE))))</f>
        <v/>
      </c>
      <c r="J34" s="520" t="str">
        <f>IF(B34="","",IF(ISNA(VLOOKUP($B34,'B-1 Site Hedge Baseline'!$B$1:$L$257,11,FALSE)),"",(VLOOKUP($B34,'B-1 Site Hedge Baseline'!$B$1:$L$257,11,FALSE))))</f>
        <v/>
      </c>
      <c r="K34" s="520" t="str">
        <f>IF(B34="","",IF(ISNA(VLOOKUP($B34,'B-1 Site Hedge Baseline'!$B$1:$U$257,13,FALSE)),"",(VLOOKUP($B34,'B-1 Site Hedge Baseline'!$B$1:$U$257,13,FALSE))))</f>
        <v/>
      </c>
      <c r="L34" s="524" t="str">
        <f>IF(B34="","",IF(ISNA(VLOOKUP($B34,'B-1 Site Hedge Baseline'!$B$1:$U$257,12,FALSE)),"",(VLOOKUP($B34,'B-1 Site Hedge Baseline'!$B$1:$U$257,12,FALSE))))</f>
        <v/>
      </c>
      <c r="M34" s="416" t="str">
        <f t="shared" si="0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59" t="str">
        <f>IF(B34="","",VLOOKUP(B34,'B-1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57"/>
      <c r="T34" s="540" t="str">
        <f>IFERROR(VLOOKUP(S34,'G-1 All Habitats'!$Z$2:$AA$9,2,FALSE),"")</f>
        <v/>
      </c>
      <c r="U34" s="154"/>
      <c r="V34" s="520" t="str">
        <f>IF(U34="","",IF(VLOOKUP(U34,'G-3 Multipliers'!$L$3:$N$6,2,FALSE)=0,"Spatial Data Missing ⚠",VLOOKUP(U34,'G-3 Multipliers'!$L$3:$N$6,2,FALSE)))</f>
        <v/>
      </c>
      <c r="W34" s="524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07" t="str">
        <f t="shared" si="5"/>
        <v/>
      </c>
      <c r="AF34" s="507" t="str">
        <f t="shared" si="6"/>
        <v/>
      </c>
      <c r="AG34" s="524" t="str">
        <f>IFERROR(IF(O34="","",VLOOKUP(AD34,'G-3 Multipliers'!$P$3:$Q$6,2,FALSE)),"")</f>
        <v/>
      </c>
      <c r="AH34" s="513" t="str">
        <f t="shared" si="7"/>
        <v/>
      </c>
      <c r="AI34" s="231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1" t="str">
        <f>'B-1 Site Hedge Baseline'!AK33</f>
        <v/>
      </c>
      <c r="C35" s="520" t="str">
        <f>IF(B35="","",IF(ISNA(VLOOKUP($B35,'B-1 Site Hedge Baseline'!$B$1:$L$257,3,FALSE)),"",(VLOOKUP($B35,'B-1 Site Hedge Baseline'!$B$1:$L$257,3,FALSE))))</f>
        <v/>
      </c>
      <c r="D35" s="520" t="str">
        <f>IF(B35="","",IF(ISNA(VLOOKUP($B35,'B-1 Site Hedge Baseline'!$B$1:$L$257,4,FALSE)),"",(VLOOKUP($B35,'B-1 Site Hedge Baseline'!$B$1:$L$257,4,FALSE))))</f>
        <v/>
      </c>
      <c r="E35" s="520" t="str">
        <f>IF(B35="","",IF(ISNA(VLOOKUP($B35,'B-1 Site Hedge Baseline'!$B$1:$L$257,5,FALSE)),"",(VLOOKUP($B35,'B-1 Site Hedge Baseline'!$B$1:$L$257,5,FALSE))))</f>
        <v/>
      </c>
      <c r="F35" s="520" t="str">
        <f>IF(B35="","",IF(ISNA(VLOOKUP($B35,'B-1 Site Hedge Baseline'!$B$1:$L$257,6,FALSE)),"",(VLOOKUP($B35,'B-1 Site Hedge Baseline'!$B$1:$L$257,6,FALSE))))</f>
        <v/>
      </c>
      <c r="G35" s="520" t="str">
        <f>IF(B35="","",IF(ISNA(VLOOKUP($B35,'B-1 Site Hedge Baseline'!$B$1:$L$257,7,FALSE)),"",(VLOOKUP($B35,'B-1 Site Hedge Baseline'!$B$1:$L$257,7,FALSE))))</f>
        <v/>
      </c>
      <c r="H35" s="520" t="str">
        <f>IF(B35="","",IF(ISNA(VLOOKUP($B35,'B-1 Site Hedge Baseline'!$B$1:$L$257,8,FALSE)),"",(VLOOKUP($B35,'B-1 Site Hedge Baseline'!$B$1:$L$257,8,FALSE))))</f>
        <v/>
      </c>
      <c r="I35" s="520" t="str">
        <f>IF(B35="","",IF(ISNA(VLOOKUP($B35,'B-1 Site Hedge Baseline'!$B$1:$L$257,10,FALSE)),"",(VLOOKUP($B35,'B-1 Site Hedge Baseline'!$B$1:$L$257,10,FALSE))))</f>
        <v/>
      </c>
      <c r="J35" s="520" t="str">
        <f>IF(B35="","",IF(ISNA(VLOOKUP($B35,'B-1 Site Hedge Baseline'!$B$1:$L$257,11,FALSE)),"",(VLOOKUP($B35,'B-1 Site Hedge Baseline'!$B$1:$L$257,11,FALSE))))</f>
        <v/>
      </c>
      <c r="K35" s="520" t="str">
        <f>IF(B35="","",IF(ISNA(VLOOKUP($B35,'B-1 Site Hedge Baseline'!$B$1:$U$257,13,FALSE)),"",(VLOOKUP($B35,'B-1 Site Hedge Baseline'!$B$1:$U$257,13,FALSE))))</f>
        <v/>
      </c>
      <c r="L35" s="524" t="str">
        <f>IF(B35="","",IF(ISNA(VLOOKUP($B35,'B-1 Site Hedge Baseline'!$B$1:$U$257,12,FALSE)),"",(VLOOKUP($B35,'B-1 Site Hedge Baseline'!$B$1:$U$257,12,FALSE))))</f>
        <v/>
      </c>
      <c r="M35" s="416" t="str">
        <f t="shared" si="0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59" t="str">
        <f>IF(B35="","",VLOOKUP(B35,'B-1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57"/>
      <c r="T35" s="540" t="str">
        <f>IFERROR(VLOOKUP(S35,'G-1 All Habitats'!$Z$2:$AA$9,2,FALSE),"")</f>
        <v/>
      </c>
      <c r="U35" s="154"/>
      <c r="V35" s="520" t="str">
        <f>IF(U35="","",IF(VLOOKUP(U35,'G-3 Multipliers'!$L$3:$N$6,2,FALSE)=0,"Spatial Data Missing ⚠",VLOOKUP(U35,'G-3 Multipliers'!$L$3:$N$6,2,FALSE)))</f>
        <v/>
      </c>
      <c r="W35" s="524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07" t="str">
        <f t="shared" si="5"/>
        <v/>
      </c>
      <c r="AF35" s="507" t="str">
        <f t="shared" si="6"/>
        <v/>
      </c>
      <c r="AG35" s="524" t="str">
        <f>IFERROR(IF(O35="","",VLOOKUP(AD35,'G-3 Multipliers'!$P$3:$Q$6,2,FALSE)),"")</f>
        <v/>
      </c>
      <c r="AH35" s="513" t="str">
        <f t="shared" si="7"/>
        <v/>
      </c>
      <c r="AI35" s="231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1" t="str">
        <f>'B-1 Site Hedge Baseline'!AK34</f>
        <v/>
      </c>
      <c r="C36" s="520" t="str">
        <f>IF(B36="","",IF(ISNA(VLOOKUP($B36,'B-1 Site Hedge Baseline'!$B$1:$L$257,3,FALSE)),"",(VLOOKUP($B36,'B-1 Site Hedge Baseline'!$B$1:$L$257,3,FALSE))))</f>
        <v/>
      </c>
      <c r="D36" s="520" t="str">
        <f>IF(B36="","",IF(ISNA(VLOOKUP($B36,'B-1 Site Hedge Baseline'!$B$1:$L$257,4,FALSE)),"",(VLOOKUP($B36,'B-1 Site Hedge Baseline'!$B$1:$L$257,4,FALSE))))</f>
        <v/>
      </c>
      <c r="E36" s="520" t="str">
        <f>IF(B36="","",IF(ISNA(VLOOKUP($B36,'B-1 Site Hedge Baseline'!$B$1:$L$257,5,FALSE)),"",(VLOOKUP($B36,'B-1 Site Hedge Baseline'!$B$1:$L$257,5,FALSE))))</f>
        <v/>
      </c>
      <c r="F36" s="520" t="str">
        <f>IF(B36="","",IF(ISNA(VLOOKUP($B36,'B-1 Site Hedge Baseline'!$B$1:$L$257,6,FALSE)),"",(VLOOKUP($B36,'B-1 Site Hedge Baseline'!$B$1:$L$257,6,FALSE))))</f>
        <v/>
      </c>
      <c r="G36" s="520" t="str">
        <f>IF(B36="","",IF(ISNA(VLOOKUP($B36,'B-1 Site Hedge Baseline'!$B$1:$L$257,7,FALSE)),"",(VLOOKUP($B36,'B-1 Site Hedge Baseline'!$B$1:$L$257,7,FALSE))))</f>
        <v/>
      </c>
      <c r="H36" s="520" t="str">
        <f>IF(B36="","",IF(ISNA(VLOOKUP($B36,'B-1 Site Hedge Baseline'!$B$1:$L$257,8,FALSE)),"",(VLOOKUP($B36,'B-1 Site Hedge Baseline'!$B$1:$L$257,8,FALSE))))</f>
        <v/>
      </c>
      <c r="I36" s="520" t="str">
        <f>IF(B36="","",IF(ISNA(VLOOKUP($B36,'B-1 Site Hedge Baseline'!$B$1:$L$257,10,FALSE)),"",(VLOOKUP($B36,'B-1 Site Hedge Baseline'!$B$1:$L$257,10,FALSE))))</f>
        <v/>
      </c>
      <c r="J36" s="520" t="str">
        <f>IF(B36="","",IF(ISNA(VLOOKUP($B36,'B-1 Site Hedge Baseline'!$B$1:$L$257,11,FALSE)),"",(VLOOKUP($B36,'B-1 Site Hedge Baseline'!$B$1:$L$257,11,FALSE))))</f>
        <v/>
      </c>
      <c r="K36" s="520" t="str">
        <f>IF(B36="","",IF(ISNA(VLOOKUP($B36,'B-1 Site Hedge Baseline'!$B$1:$U$257,13,FALSE)),"",(VLOOKUP($B36,'B-1 Site Hedge Baseline'!$B$1:$U$257,13,FALSE))))</f>
        <v/>
      </c>
      <c r="L36" s="524" t="str">
        <f>IF(B36="","",IF(ISNA(VLOOKUP($B36,'B-1 Site Hedge Baseline'!$B$1:$U$257,12,FALSE)),"",(VLOOKUP($B36,'B-1 Site Hedge Baseline'!$B$1:$U$257,12,FALSE))))</f>
        <v/>
      </c>
      <c r="M36" s="416" t="str">
        <f t="shared" si="0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59" t="str">
        <f>IF(B36="","",VLOOKUP(B36,'B-1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57"/>
      <c r="T36" s="540" t="str">
        <f>IFERROR(VLOOKUP(S36,'G-1 All Habitats'!$Z$2:$AA$9,2,FALSE),"")</f>
        <v/>
      </c>
      <c r="U36" s="154"/>
      <c r="V36" s="520" t="str">
        <f>IF(U36="","",IF(VLOOKUP(U36,'G-3 Multipliers'!$L$3:$N$6,2,FALSE)=0,"Spatial Data Missing ⚠",VLOOKUP(U36,'G-3 Multipliers'!$L$3:$N$6,2,FALSE)))</f>
        <v/>
      </c>
      <c r="W36" s="524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07" t="str">
        <f t="shared" si="5"/>
        <v/>
      </c>
      <c r="AF36" s="507" t="str">
        <f t="shared" si="6"/>
        <v/>
      </c>
      <c r="AG36" s="524" t="str">
        <f>IFERROR(IF(O36="","",VLOOKUP(AD36,'G-3 Multipliers'!$P$3:$Q$6,2,FALSE)),"")</f>
        <v/>
      </c>
      <c r="AH36" s="513" t="str">
        <f t="shared" si="7"/>
        <v/>
      </c>
      <c r="AI36" s="231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1" t="str">
        <f>'B-1 Site Hedge Baseline'!AK35</f>
        <v/>
      </c>
      <c r="C37" s="520" t="str">
        <f>IF(B37="","",IF(ISNA(VLOOKUP($B37,'B-1 Site Hedge Baseline'!$B$1:$L$257,3,FALSE)),"",(VLOOKUP($B37,'B-1 Site Hedge Baseline'!$B$1:$L$257,3,FALSE))))</f>
        <v/>
      </c>
      <c r="D37" s="520" t="str">
        <f>IF(B37="","",IF(ISNA(VLOOKUP($B37,'B-1 Site Hedge Baseline'!$B$1:$L$257,4,FALSE)),"",(VLOOKUP($B37,'B-1 Site Hedge Baseline'!$B$1:$L$257,4,FALSE))))</f>
        <v/>
      </c>
      <c r="E37" s="520" t="str">
        <f>IF(B37="","",IF(ISNA(VLOOKUP($B37,'B-1 Site Hedge Baseline'!$B$1:$L$257,5,FALSE)),"",(VLOOKUP($B37,'B-1 Site Hedge Baseline'!$B$1:$L$257,5,FALSE))))</f>
        <v/>
      </c>
      <c r="F37" s="520" t="str">
        <f>IF(B37="","",IF(ISNA(VLOOKUP($B37,'B-1 Site Hedge Baseline'!$B$1:$L$257,6,FALSE)),"",(VLOOKUP($B37,'B-1 Site Hedge Baseline'!$B$1:$L$257,6,FALSE))))</f>
        <v/>
      </c>
      <c r="G37" s="520" t="str">
        <f>IF(B37="","",IF(ISNA(VLOOKUP($B37,'B-1 Site Hedge Baseline'!$B$1:$L$257,7,FALSE)),"",(VLOOKUP($B37,'B-1 Site Hedge Baseline'!$B$1:$L$257,7,FALSE))))</f>
        <v/>
      </c>
      <c r="H37" s="520" t="str">
        <f>IF(B37="","",IF(ISNA(VLOOKUP($B37,'B-1 Site Hedge Baseline'!$B$1:$L$257,8,FALSE)),"",(VLOOKUP($B37,'B-1 Site Hedge Baseline'!$B$1:$L$257,8,FALSE))))</f>
        <v/>
      </c>
      <c r="I37" s="520" t="str">
        <f>IF(B37="","",IF(ISNA(VLOOKUP($B37,'B-1 Site Hedge Baseline'!$B$1:$L$257,10,FALSE)),"",(VLOOKUP($B37,'B-1 Site Hedge Baseline'!$B$1:$L$257,10,FALSE))))</f>
        <v/>
      </c>
      <c r="J37" s="520" t="str">
        <f>IF(B37="","",IF(ISNA(VLOOKUP($B37,'B-1 Site Hedge Baseline'!$B$1:$L$257,11,FALSE)),"",(VLOOKUP($B37,'B-1 Site Hedge Baseline'!$B$1:$L$257,11,FALSE))))</f>
        <v/>
      </c>
      <c r="K37" s="520" t="str">
        <f>IF(B37="","",IF(ISNA(VLOOKUP($B37,'B-1 Site Hedge Baseline'!$B$1:$U$257,13,FALSE)),"",(VLOOKUP($B37,'B-1 Site Hedge Baseline'!$B$1:$U$257,13,FALSE))))</f>
        <v/>
      </c>
      <c r="L37" s="524" t="str">
        <f>IF(B37="","",IF(ISNA(VLOOKUP($B37,'B-1 Site Hedge Baseline'!$B$1:$U$257,12,FALSE)),"",(VLOOKUP($B37,'B-1 Site Hedge Baseline'!$B$1:$U$257,12,FALSE))))</f>
        <v/>
      </c>
      <c r="M37" s="416" t="str">
        <f t="shared" si="0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59" t="str">
        <f>IF(B37="","",VLOOKUP(B37,'B-1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57"/>
      <c r="T37" s="540" t="str">
        <f>IFERROR(VLOOKUP(S37,'G-1 All Habitats'!$Z$2:$AA$9,2,FALSE),"")</f>
        <v/>
      </c>
      <c r="U37" s="154"/>
      <c r="V37" s="520" t="str">
        <f>IF(U37="","",IF(VLOOKUP(U37,'G-3 Multipliers'!$L$3:$N$6,2,FALSE)=0,"Spatial Data Missing ⚠",VLOOKUP(U37,'G-3 Multipliers'!$L$3:$N$6,2,FALSE)))</f>
        <v/>
      </c>
      <c r="W37" s="524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07" t="str">
        <f t="shared" si="5"/>
        <v/>
      </c>
      <c r="AF37" s="507" t="str">
        <f t="shared" si="6"/>
        <v/>
      </c>
      <c r="AG37" s="524" t="str">
        <f>IFERROR(IF(O37="","",VLOOKUP(AD37,'G-3 Multipliers'!$P$3:$Q$6,2,FALSE)),"")</f>
        <v/>
      </c>
      <c r="AH37" s="513" t="str">
        <f t="shared" si="7"/>
        <v/>
      </c>
      <c r="AI37" s="231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1" t="str">
        <f>'B-1 Site Hedge Baseline'!AK36</f>
        <v/>
      </c>
      <c r="C38" s="520" t="str">
        <f>IF(B38="","",IF(ISNA(VLOOKUP($B38,'B-1 Site Hedge Baseline'!$B$1:$L$257,3,FALSE)),"",(VLOOKUP($B38,'B-1 Site Hedge Baseline'!$B$1:$L$257,3,FALSE))))</f>
        <v/>
      </c>
      <c r="D38" s="520" t="str">
        <f>IF(B38="","",IF(ISNA(VLOOKUP($B38,'B-1 Site Hedge Baseline'!$B$1:$L$257,4,FALSE)),"",(VLOOKUP($B38,'B-1 Site Hedge Baseline'!$B$1:$L$257,4,FALSE))))</f>
        <v/>
      </c>
      <c r="E38" s="520" t="str">
        <f>IF(B38="","",IF(ISNA(VLOOKUP($B38,'B-1 Site Hedge Baseline'!$B$1:$L$257,5,FALSE)),"",(VLOOKUP($B38,'B-1 Site Hedge Baseline'!$B$1:$L$257,5,FALSE))))</f>
        <v/>
      </c>
      <c r="F38" s="520" t="str">
        <f>IF(B38="","",IF(ISNA(VLOOKUP($B38,'B-1 Site Hedge Baseline'!$B$1:$L$257,6,FALSE)),"",(VLOOKUP($B38,'B-1 Site Hedge Baseline'!$B$1:$L$257,6,FALSE))))</f>
        <v/>
      </c>
      <c r="G38" s="520" t="str">
        <f>IF(B38="","",IF(ISNA(VLOOKUP($B38,'B-1 Site Hedge Baseline'!$B$1:$L$257,7,FALSE)),"",(VLOOKUP($B38,'B-1 Site Hedge Baseline'!$B$1:$L$257,7,FALSE))))</f>
        <v/>
      </c>
      <c r="H38" s="520" t="str">
        <f>IF(B38="","",IF(ISNA(VLOOKUP($B38,'B-1 Site Hedge Baseline'!$B$1:$L$257,8,FALSE)),"",(VLOOKUP($B38,'B-1 Site Hedge Baseline'!$B$1:$L$257,8,FALSE))))</f>
        <v/>
      </c>
      <c r="I38" s="520" t="str">
        <f>IF(B38="","",IF(ISNA(VLOOKUP($B38,'B-1 Site Hedge Baseline'!$B$1:$L$257,10,FALSE)),"",(VLOOKUP($B38,'B-1 Site Hedge Baseline'!$B$1:$L$257,10,FALSE))))</f>
        <v/>
      </c>
      <c r="J38" s="520" t="str">
        <f>IF(B38="","",IF(ISNA(VLOOKUP($B38,'B-1 Site Hedge Baseline'!$B$1:$L$257,11,FALSE)),"",(VLOOKUP($B38,'B-1 Site Hedge Baseline'!$B$1:$L$257,11,FALSE))))</f>
        <v/>
      </c>
      <c r="K38" s="520" t="str">
        <f>IF(B38="","",IF(ISNA(VLOOKUP($B38,'B-1 Site Hedge Baseline'!$B$1:$U$257,13,FALSE)),"",(VLOOKUP($B38,'B-1 Site Hedge Baseline'!$B$1:$U$257,13,FALSE))))</f>
        <v/>
      </c>
      <c r="L38" s="524" t="str">
        <f>IF(B38="","",IF(ISNA(VLOOKUP($B38,'B-1 Site Hedge Baseline'!$B$1:$U$257,12,FALSE)),"",(VLOOKUP($B38,'B-1 Site Hedge Baseline'!$B$1:$U$257,12,FALSE))))</f>
        <v/>
      </c>
      <c r="M38" s="416" t="str">
        <f t="shared" si="0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59" t="str">
        <f>IF(B38="","",VLOOKUP(B38,'B-1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57"/>
      <c r="T38" s="540" t="str">
        <f>IFERROR(VLOOKUP(S38,'G-1 All Habitats'!$Z$2:$AA$9,2,FALSE),"")</f>
        <v/>
      </c>
      <c r="U38" s="154"/>
      <c r="V38" s="520" t="str">
        <f>IF(U38="","",IF(VLOOKUP(U38,'G-3 Multipliers'!$L$3:$N$6,2,FALSE)=0,"Spatial Data Missing ⚠",VLOOKUP(U38,'G-3 Multipliers'!$L$3:$N$6,2,FALSE)))</f>
        <v/>
      </c>
      <c r="W38" s="524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07" t="str">
        <f t="shared" si="5"/>
        <v/>
      </c>
      <c r="AF38" s="507" t="str">
        <f t="shared" si="6"/>
        <v/>
      </c>
      <c r="AG38" s="524" t="str">
        <f>IFERROR(IF(O38="","",VLOOKUP(AD38,'G-3 Multipliers'!$P$3:$Q$6,2,FALSE)),"")</f>
        <v/>
      </c>
      <c r="AH38" s="513" t="str">
        <f t="shared" si="7"/>
        <v/>
      </c>
      <c r="AI38" s="231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1" t="str">
        <f>'B-1 Site Hedge Baseline'!AK37</f>
        <v/>
      </c>
      <c r="C39" s="520" t="str">
        <f>IF(B39="","",IF(ISNA(VLOOKUP($B39,'B-1 Site Hedge Baseline'!$B$1:$L$257,3,FALSE)),"",(VLOOKUP($B39,'B-1 Site Hedge Baseline'!$B$1:$L$257,3,FALSE))))</f>
        <v/>
      </c>
      <c r="D39" s="520" t="str">
        <f>IF(B39="","",IF(ISNA(VLOOKUP($B39,'B-1 Site Hedge Baseline'!$B$1:$L$257,4,FALSE)),"",(VLOOKUP($B39,'B-1 Site Hedge Baseline'!$B$1:$L$257,4,FALSE))))</f>
        <v/>
      </c>
      <c r="E39" s="520" t="str">
        <f>IF(B39="","",IF(ISNA(VLOOKUP($B39,'B-1 Site Hedge Baseline'!$B$1:$L$257,5,FALSE)),"",(VLOOKUP($B39,'B-1 Site Hedge Baseline'!$B$1:$L$257,5,FALSE))))</f>
        <v/>
      </c>
      <c r="F39" s="520" t="str">
        <f>IF(B39="","",IF(ISNA(VLOOKUP($B39,'B-1 Site Hedge Baseline'!$B$1:$L$257,6,FALSE)),"",(VLOOKUP($B39,'B-1 Site Hedge Baseline'!$B$1:$L$257,6,FALSE))))</f>
        <v/>
      </c>
      <c r="G39" s="520" t="str">
        <f>IF(B39="","",IF(ISNA(VLOOKUP($B39,'B-1 Site Hedge Baseline'!$B$1:$L$257,7,FALSE)),"",(VLOOKUP($B39,'B-1 Site Hedge Baseline'!$B$1:$L$257,7,FALSE))))</f>
        <v/>
      </c>
      <c r="H39" s="520" t="str">
        <f>IF(B39="","",IF(ISNA(VLOOKUP($B39,'B-1 Site Hedge Baseline'!$B$1:$L$257,8,FALSE)),"",(VLOOKUP($B39,'B-1 Site Hedge Baseline'!$B$1:$L$257,8,FALSE))))</f>
        <v/>
      </c>
      <c r="I39" s="520" t="str">
        <f>IF(B39="","",IF(ISNA(VLOOKUP($B39,'B-1 Site Hedge Baseline'!$B$1:$L$257,10,FALSE)),"",(VLOOKUP($B39,'B-1 Site Hedge Baseline'!$B$1:$L$257,10,FALSE))))</f>
        <v/>
      </c>
      <c r="J39" s="520" t="str">
        <f>IF(B39="","",IF(ISNA(VLOOKUP($B39,'B-1 Site Hedge Baseline'!$B$1:$L$257,11,FALSE)),"",(VLOOKUP($B39,'B-1 Site Hedge Baseline'!$B$1:$L$257,11,FALSE))))</f>
        <v/>
      </c>
      <c r="K39" s="520" t="str">
        <f>IF(B39="","",IF(ISNA(VLOOKUP($B39,'B-1 Site Hedge Baseline'!$B$1:$U$257,13,FALSE)),"",(VLOOKUP($B39,'B-1 Site Hedge Baseline'!$B$1:$U$257,13,FALSE))))</f>
        <v/>
      </c>
      <c r="L39" s="524" t="str">
        <f>IF(B39="","",IF(ISNA(VLOOKUP($B39,'B-1 Site Hedge Baseline'!$B$1:$U$257,12,FALSE)),"",(VLOOKUP($B39,'B-1 Site Hedge Baseline'!$B$1:$U$257,12,FALSE))))</f>
        <v/>
      </c>
      <c r="M39" s="416" t="str">
        <f t="shared" si="0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59" t="str">
        <f>IF(B39="","",VLOOKUP(B39,'B-1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57"/>
      <c r="T39" s="540" t="str">
        <f>IFERROR(VLOOKUP(S39,'G-1 All Habitats'!$Z$2:$AA$9,2,FALSE),"")</f>
        <v/>
      </c>
      <c r="U39" s="154"/>
      <c r="V39" s="520" t="str">
        <f>IF(U39="","",IF(VLOOKUP(U39,'G-3 Multipliers'!$L$3:$N$6,2,FALSE)=0,"Spatial Data Missing ⚠",VLOOKUP(U39,'G-3 Multipliers'!$L$3:$N$6,2,FALSE)))</f>
        <v/>
      </c>
      <c r="W39" s="524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07" t="str">
        <f t="shared" si="5"/>
        <v/>
      </c>
      <c r="AF39" s="507" t="str">
        <f t="shared" si="6"/>
        <v/>
      </c>
      <c r="AG39" s="524" t="str">
        <f>IFERROR(IF(O39="","",VLOOKUP(AD39,'G-3 Multipliers'!$P$3:$Q$6,2,FALSE)),"")</f>
        <v/>
      </c>
      <c r="AH39" s="513" t="str">
        <f t="shared" si="7"/>
        <v/>
      </c>
      <c r="AI39" s="231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1" t="str">
        <f>'B-1 Site Hedge Baseline'!AK38</f>
        <v/>
      </c>
      <c r="C40" s="520" t="str">
        <f>IF(B40="","",IF(ISNA(VLOOKUP($B40,'B-1 Site Hedge Baseline'!$B$1:$L$257,3,FALSE)),"",(VLOOKUP($B40,'B-1 Site Hedge Baseline'!$B$1:$L$257,3,FALSE))))</f>
        <v/>
      </c>
      <c r="D40" s="520" t="str">
        <f>IF(B40="","",IF(ISNA(VLOOKUP($B40,'B-1 Site Hedge Baseline'!$B$1:$L$257,4,FALSE)),"",(VLOOKUP($B40,'B-1 Site Hedge Baseline'!$B$1:$L$257,4,FALSE))))</f>
        <v/>
      </c>
      <c r="E40" s="520" t="str">
        <f>IF(B40="","",IF(ISNA(VLOOKUP($B40,'B-1 Site Hedge Baseline'!$B$1:$L$257,5,FALSE)),"",(VLOOKUP($B40,'B-1 Site Hedge Baseline'!$B$1:$L$257,5,FALSE))))</f>
        <v/>
      </c>
      <c r="F40" s="520" t="str">
        <f>IF(B40="","",IF(ISNA(VLOOKUP($B40,'B-1 Site Hedge Baseline'!$B$1:$L$257,6,FALSE)),"",(VLOOKUP($B40,'B-1 Site Hedge Baseline'!$B$1:$L$257,6,FALSE))))</f>
        <v/>
      </c>
      <c r="G40" s="520" t="str">
        <f>IF(B40="","",IF(ISNA(VLOOKUP($B40,'B-1 Site Hedge Baseline'!$B$1:$L$257,7,FALSE)),"",(VLOOKUP($B40,'B-1 Site Hedge Baseline'!$B$1:$L$257,7,FALSE))))</f>
        <v/>
      </c>
      <c r="H40" s="520" t="str">
        <f>IF(B40="","",IF(ISNA(VLOOKUP($B40,'B-1 Site Hedge Baseline'!$B$1:$L$257,8,FALSE)),"",(VLOOKUP($B40,'B-1 Site Hedge Baseline'!$B$1:$L$257,8,FALSE))))</f>
        <v/>
      </c>
      <c r="I40" s="520" t="str">
        <f>IF(B40="","",IF(ISNA(VLOOKUP($B40,'B-1 Site Hedge Baseline'!$B$1:$L$257,10,FALSE)),"",(VLOOKUP($B40,'B-1 Site Hedge Baseline'!$B$1:$L$257,10,FALSE))))</f>
        <v/>
      </c>
      <c r="J40" s="520" t="str">
        <f>IF(B40="","",IF(ISNA(VLOOKUP($B40,'B-1 Site Hedge Baseline'!$B$1:$L$257,11,FALSE)),"",(VLOOKUP($B40,'B-1 Site Hedge Baseline'!$B$1:$L$257,11,FALSE))))</f>
        <v/>
      </c>
      <c r="K40" s="520" t="str">
        <f>IF(B40="","",IF(ISNA(VLOOKUP($B40,'B-1 Site Hedge Baseline'!$B$1:$U$257,13,FALSE)),"",(VLOOKUP($B40,'B-1 Site Hedge Baseline'!$B$1:$U$257,13,FALSE))))</f>
        <v/>
      </c>
      <c r="L40" s="524" t="str">
        <f>IF(B40="","",IF(ISNA(VLOOKUP($B40,'B-1 Site Hedge Baseline'!$B$1:$U$257,12,FALSE)),"",(VLOOKUP($B40,'B-1 Site Hedge Baseline'!$B$1:$U$257,12,FALSE))))</f>
        <v/>
      </c>
      <c r="M40" s="416" t="str">
        <f t="shared" si="0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59" t="str">
        <f>IF(B40="","",VLOOKUP(B40,'B-1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57"/>
      <c r="T40" s="540" t="str">
        <f>IFERROR(VLOOKUP(S40,'G-1 All Habitats'!$Z$2:$AA$9,2,FALSE),"")</f>
        <v/>
      </c>
      <c r="U40" s="154"/>
      <c r="V40" s="520" t="str">
        <f>IF(U40="","",IF(VLOOKUP(U40,'G-3 Multipliers'!$L$3:$N$6,2,FALSE)=0,"Spatial Data Missing ⚠",VLOOKUP(U40,'G-3 Multipliers'!$L$3:$N$6,2,FALSE)))</f>
        <v/>
      </c>
      <c r="W40" s="524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07" t="str">
        <f t="shared" si="5"/>
        <v/>
      </c>
      <c r="AF40" s="507" t="str">
        <f t="shared" si="6"/>
        <v/>
      </c>
      <c r="AG40" s="524" t="str">
        <f>IFERROR(IF(O40="","",VLOOKUP(AD40,'G-3 Multipliers'!$P$3:$Q$6,2,FALSE)),"")</f>
        <v/>
      </c>
      <c r="AH40" s="513" t="str">
        <f t="shared" si="7"/>
        <v/>
      </c>
      <c r="AI40" s="231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1" t="str">
        <f>'B-1 Site Hedge Baseline'!AK39</f>
        <v/>
      </c>
      <c r="C41" s="520" t="str">
        <f>IF(B41="","",IF(ISNA(VLOOKUP($B41,'B-1 Site Hedge Baseline'!$B$1:$L$257,3,FALSE)),"",(VLOOKUP($B41,'B-1 Site Hedge Baseline'!$B$1:$L$257,3,FALSE))))</f>
        <v/>
      </c>
      <c r="D41" s="520" t="str">
        <f>IF(B41="","",IF(ISNA(VLOOKUP($B41,'B-1 Site Hedge Baseline'!$B$1:$L$257,4,FALSE)),"",(VLOOKUP($B41,'B-1 Site Hedge Baseline'!$B$1:$L$257,4,FALSE))))</f>
        <v/>
      </c>
      <c r="E41" s="520" t="str">
        <f>IF(B41="","",IF(ISNA(VLOOKUP($B41,'B-1 Site Hedge Baseline'!$B$1:$L$257,5,FALSE)),"",(VLOOKUP($B41,'B-1 Site Hedge Baseline'!$B$1:$L$257,5,FALSE))))</f>
        <v/>
      </c>
      <c r="F41" s="520" t="str">
        <f>IF(B41="","",IF(ISNA(VLOOKUP($B41,'B-1 Site Hedge Baseline'!$B$1:$L$257,6,FALSE)),"",(VLOOKUP($B41,'B-1 Site Hedge Baseline'!$B$1:$L$257,6,FALSE))))</f>
        <v/>
      </c>
      <c r="G41" s="520" t="str">
        <f>IF(B41="","",IF(ISNA(VLOOKUP($B41,'B-1 Site Hedge Baseline'!$B$1:$L$257,7,FALSE)),"",(VLOOKUP($B41,'B-1 Site Hedge Baseline'!$B$1:$L$257,7,FALSE))))</f>
        <v/>
      </c>
      <c r="H41" s="520" t="str">
        <f>IF(B41="","",IF(ISNA(VLOOKUP($B41,'B-1 Site Hedge Baseline'!$B$1:$L$257,8,FALSE)),"",(VLOOKUP($B41,'B-1 Site Hedge Baseline'!$B$1:$L$257,8,FALSE))))</f>
        <v/>
      </c>
      <c r="I41" s="520" t="str">
        <f>IF(B41="","",IF(ISNA(VLOOKUP($B41,'B-1 Site Hedge Baseline'!$B$1:$L$257,10,FALSE)),"",(VLOOKUP($B41,'B-1 Site Hedge Baseline'!$B$1:$L$257,10,FALSE))))</f>
        <v/>
      </c>
      <c r="J41" s="520" t="str">
        <f>IF(B41="","",IF(ISNA(VLOOKUP($B41,'B-1 Site Hedge Baseline'!$B$1:$L$257,11,FALSE)),"",(VLOOKUP($B41,'B-1 Site Hedge Baseline'!$B$1:$L$257,11,FALSE))))</f>
        <v/>
      </c>
      <c r="K41" s="520" t="str">
        <f>IF(B41="","",IF(ISNA(VLOOKUP($B41,'B-1 Site Hedge Baseline'!$B$1:$U$257,13,FALSE)),"",(VLOOKUP($B41,'B-1 Site Hedge Baseline'!$B$1:$U$257,13,FALSE))))</f>
        <v/>
      </c>
      <c r="L41" s="524" t="str">
        <f>IF(B41="","",IF(ISNA(VLOOKUP($B41,'B-1 Site Hedge Baseline'!$B$1:$U$257,12,FALSE)),"",(VLOOKUP($B41,'B-1 Site Hedge Baseline'!$B$1:$U$257,12,FALSE))))</f>
        <v/>
      </c>
      <c r="M41" s="416" t="str">
        <f t="shared" si="0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59" t="str">
        <f>IF(B41="","",VLOOKUP(B41,'B-1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57"/>
      <c r="T41" s="540" t="str">
        <f>IFERROR(VLOOKUP(S41,'G-1 All Habitats'!$Z$2:$AA$9,2,FALSE),"")</f>
        <v/>
      </c>
      <c r="U41" s="154"/>
      <c r="V41" s="520" t="str">
        <f>IF(U41="","",IF(VLOOKUP(U41,'G-3 Multipliers'!$L$3:$N$6,2,FALSE)=0,"Spatial Data Missing ⚠",VLOOKUP(U41,'G-3 Multipliers'!$L$3:$N$6,2,FALSE)))</f>
        <v/>
      </c>
      <c r="W41" s="524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07" t="str">
        <f t="shared" si="5"/>
        <v/>
      </c>
      <c r="AF41" s="507" t="str">
        <f t="shared" si="6"/>
        <v/>
      </c>
      <c r="AG41" s="524" t="str">
        <f>IFERROR(IF(O41="","",VLOOKUP(AD41,'G-3 Multipliers'!$P$3:$Q$6,2,FALSE)),"")</f>
        <v/>
      </c>
      <c r="AH41" s="513" t="str">
        <f t="shared" si="7"/>
        <v/>
      </c>
      <c r="AI41" s="231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1" t="str">
        <f>'B-1 Site Hedge Baseline'!AK40</f>
        <v/>
      </c>
      <c r="C42" s="520" t="str">
        <f>IF(B42="","",IF(ISNA(VLOOKUP($B42,'B-1 Site Hedge Baseline'!$B$1:$L$257,3,FALSE)),"",(VLOOKUP($B42,'B-1 Site Hedge Baseline'!$B$1:$L$257,3,FALSE))))</f>
        <v/>
      </c>
      <c r="D42" s="520" t="str">
        <f>IF(B42="","",IF(ISNA(VLOOKUP($B42,'B-1 Site Hedge Baseline'!$B$1:$L$257,4,FALSE)),"",(VLOOKUP($B42,'B-1 Site Hedge Baseline'!$B$1:$L$257,4,FALSE))))</f>
        <v/>
      </c>
      <c r="E42" s="520" t="str">
        <f>IF(B42="","",IF(ISNA(VLOOKUP($B42,'B-1 Site Hedge Baseline'!$B$1:$L$257,5,FALSE)),"",(VLOOKUP($B42,'B-1 Site Hedge Baseline'!$B$1:$L$257,5,FALSE))))</f>
        <v/>
      </c>
      <c r="F42" s="520" t="str">
        <f>IF(B42="","",IF(ISNA(VLOOKUP($B42,'B-1 Site Hedge Baseline'!$B$1:$L$257,6,FALSE)),"",(VLOOKUP($B42,'B-1 Site Hedge Baseline'!$B$1:$L$257,6,FALSE))))</f>
        <v/>
      </c>
      <c r="G42" s="520" t="str">
        <f>IF(B42="","",IF(ISNA(VLOOKUP($B42,'B-1 Site Hedge Baseline'!$B$1:$L$257,7,FALSE)),"",(VLOOKUP($B42,'B-1 Site Hedge Baseline'!$B$1:$L$257,7,FALSE))))</f>
        <v/>
      </c>
      <c r="H42" s="520" t="str">
        <f>IF(B42="","",IF(ISNA(VLOOKUP($B42,'B-1 Site Hedge Baseline'!$B$1:$L$257,8,FALSE)),"",(VLOOKUP($B42,'B-1 Site Hedge Baseline'!$B$1:$L$257,8,FALSE))))</f>
        <v/>
      </c>
      <c r="I42" s="520" t="str">
        <f>IF(B42="","",IF(ISNA(VLOOKUP($B42,'B-1 Site Hedge Baseline'!$B$1:$L$257,10,FALSE)),"",(VLOOKUP($B42,'B-1 Site Hedge Baseline'!$B$1:$L$257,10,FALSE))))</f>
        <v/>
      </c>
      <c r="J42" s="520" t="str">
        <f>IF(B42="","",IF(ISNA(VLOOKUP($B42,'B-1 Site Hedge Baseline'!$B$1:$L$257,11,FALSE)),"",(VLOOKUP($B42,'B-1 Site Hedge Baseline'!$B$1:$L$257,11,FALSE))))</f>
        <v/>
      </c>
      <c r="K42" s="520" t="str">
        <f>IF(B42="","",IF(ISNA(VLOOKUP($B42,'B-1 Site Hedge Baseline'!$B$1:$U$257,13,FALSE)),"",(VLOOKUP($B42,'B-1 Site Hedge Baseline'!$B$1:$U$257,13,FALSE))))</f>
        <v/>
      </c>
      <c r="L42" s="524" t="str">
        <f>IF(B42="","",IF(ISNA(VLOOKUP($B42,'B-1 Site Hedge Baseline'!$B$1:$U$257,12,FALSE)),"",(VLOOKUP($B42,'B-1 Site Hedge Baseline'!$B$1:$U$257,12,FALSE))))</f>
        <v/>
      </c>
      <c r="M42" s="416" t="str">
        <f t="shared" si="0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59" t="str">
        <f>IF(B42="","",VLOOKUP(B42,'B-1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57"/>
      <c r="T42" s="540" t="str">
        <f>IFERROR(VLOOKUP(S42,'G-1 All Habitats'!$Z$2:$AA$9,2,FALSE),"")</f>
        <v/>
      </c>
      <c r="U42" s="154"/>
      <c r="V42" s="520" t="str">
        <f>IF(U42="","",IF(VLOOKUP(U42,'G-3 Multipliers'!$L$3:$N$6,2,FALSE)=0,"Spatial Data Missing ⚠",VLOOKUP(U42,'G-3 Multipliers'!$L$3:$N$6,2,FALSE)))</f>
        <v/>
      </c>
      <c r="W42" s="524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07" t="str">
        <f t="shared" si="5"/>
        <v/>
      </c>
      <c r="AF42" s="507" t="str">
        <f t="shared" si="6"/>
        <v/>
      </c>
      <c r="AG42" s="524" t="str">
        <f>IFERROR(IF(O42="","",VLOOKUP(AD42,'G-3 Multipliers'!$P$3:$Q$6,2,FALSE)),"")</f>
        <v/>
      </c>
      <c r="AH42" s="513" t="str">
        <f t="shared" si="7"/>
        <v/>
      </c>
      <c r="AI42" s="231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1" t="str">
        <f>'B-1 Site Hedge Baseline'!AK41</f>
        <v/>
      </c>
      <c r="C43" s="520" t="str">
        <f>IF(B43="","",IF(ISNA(VLOOKUP($B43,'B-1 Site Hedge Baseline'!$B$1:$L$257,3,FALSE)),"",(VLOOKUP($B43,'B-1 Site Hedge Baseline'!$B$1:$L$257,3,FALSE))))</f>
        <v/>
      </c>
      <c r="D43" s="520" t="str">
        <f>IF(B43="","",IF(ISNA(VLOOKUP($B43,'B-1 Site Hedge Baseline'!$B$1:$L$257,4,FALSE)),"",(VLOOKUP($B43,'B-1 Site Hedge Baseline'!$B$1:$L$257,4,FALSE))))</f>
        <v/>
      </c>
      <c r="E43" s="520" t="str">
        <f>IF(B43="","",IF(ISNA(VLOOKUP($B43,'B-1 Site Hedge Baseline'!$B$1:$L$257,5,FALSE)),"",(VLOOKUP($B43,'B-1 Site Hedge Baseline'!$B$1:$L$257,5,FALSE))))</f>
        <v/>
      </c>
      <c r="F43" s="520" t="str">
        <f>IF(B43="","",IF(ISNA(VLOOKUP($B43,'B-1 Site Hedge Baseline'!$B$1:$L$257,6,FALSE)),"",(VLOOKUP($B43,'B-1 Site Hedge Baseline'!$B$1:$L$257,6,FALSE))))</f>
        <v/>
      </c>
      <c r="G43" s="520" t="str">
        <f>IF(B43="","",IF(ISNA(VLOOKUP($B43,'B-1 Site Hedge Baseline'!$B$1:$L$257,7,FALSE)),"",(VLOOKUP($B43,'B-1 Site Hedge Baseline'!$B$1:$L$257,7,FALSE))))</f>
        <v/>
      </c>
      <c r="H43" s="520" t="str">
        <f>IF(B43="","",IF(ISNA(VLOOKUP($B43,'B-1 Site Hedge Baseline'!$B$1:$L$257,8,FALSE)),"",(VLOOKUP($B43,'B-1 Site Hedge Baseline'!$B$1:$L$257,8,FALSE))))</f>
        <v/>
      </c>
      <c r="I43" s="520" t="str">
        <f>IF(B43="","",IF(ISNA(VLOOKUP($B43,'B-1 Site Hedge Baseline'!$B$1:$L$257,10,FALSE)),"",(VLOOKUP($B43,'B-1 Site Hedge Baseline'!$B$1:$L$257,10,FALSE))))</f>
        <v/>
      </c>
      <c r="J43" s="520" t="str">
        <f>IF(B43="","",IF(ISNA(VLOOKUP($B43,'B-1 Site Hedge Baseline'!$B$1:$L$257,11,FALSE)),"",(VLOOKUP($B43,'B-1 Site Hedge Baseline'!$B$1:$L$257,11,FALSE))))</f>
        <v/>
      </c>
      <c r="K43" s="520" t="str">
        <f>IF(B43="","",IF(ISNA(VLOOKUP($B43,'B-1 Site Hedge Baseline'!$B$1:$U$257,13,FALSE)),"",(VLOOKUP($B43,'B-1 Site Hedge Baseline'!$B$1:$U$257,13,FALSE))))</f>
        <v/>
      </c>
      <c r="L43" s="524" t="str">
        <f>IF(B43="","",IF(ISNA(VLOOKUP($B43,'B-1 Site Hedge Baseline'!$B$1:$U$257,12,FALSE)),"",(VLOOKUP($B43,'B-1 Site Hedge Baseline'!$B$1:$U$257,12,FALSE))))</f>
        <v/>
      </c>
      <c r="M43" s="416" t="str">
        <f t="shared" si="0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59" t="str">
        <f>IF(B43="","",VLOOKUP(B43,'B-1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57"/>
      <c r="T43" s="540" t="str">
        <f>IFERROR(VLOOKUP(S43,'G-1 All Habitats'!$Z$2:$AA$9,2,FALSE),"")</f>
        <v/>
      </c>
      <c r="U43" s="154"/>
      <c r="V43" s="520" t="str">
        <f>IF(U43="","",IF(VLOOKUP(U43,'G-3 Multipliers'!$L$3:$N$6,2,FALSE)=0,"Spatial Data Missing ⚠",VLOOKUP(U43,'G-3 Multipliers'!$L$3:$N$6,2,FALSE)))</f>
        <v/>
      </c>
      <c r="W43" s="524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07" t="str">
        <f t="shared" si="5"/>
        <v/>
      </c>
      <c r="AF43" s="507" t="str">
        <f t="shared" si="6"/>
        <v/>
      </c>
      <c r="AG43" s="524" t="str">
        <f>IFERROR(IF(O43="","",VLOOKUP(AD43,'G-3 Multipliers'!$P$3:$Q$6,2,FALSE)),"")</f>
        <v/>
      </c>
      <c r="AH43" s="513" t="str">
        <f t="shared" si="7"/>
        <v/>
      </c>
      <c r="AI43" s="231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1" t="str">
        <f>'B-1 Site Hedge Baseline'!AK42</f>
        <v/>
      </c>
      <c r="C44" s="520" t="str">
        <f>IF(B44="","",IF(ISNA(VLOOKUP($B44,'B-1 Site Hedge Baseline'!$B$1:$L$257,3,FALSE)),"",(VLOOKUP($B44,'B-1 Site Hedge Baseline'!$B$1:$L$257,3,FALSE))))</f>
        <v/>
      </c>
      <c r="D44" s="520" t="str">
        <f>IF(B44="","",IF(ISNA(VLOOKUP($B44,'B-1 Site Hedge Baseline'!$B$1:$L$257,4,FALSE)),"",(VLOOKUP($B44,'B-1 Site Hedge Baseline'!$B$1:$L$257,4,FALSE))))</f>
        <v/>
      </c>
      <c r="E44" s="520" t="str">
        <f>IF(B44="","",IF(ISNA(VLOOKUP($B44,'B-1 Site Hedge Baseline'!$B$1:$L$257,5,FALSE)),"",(VLOOKUP($B44,'B-1 Site Hedge Baseline'!$B$1:$L$257,5,FALSE))))</f>
        <v/>
      </c>
      <c r="F44" s="520" t="str">
        <f>IF(B44="","",IF(ISNA(VLOOKUP($B44,'B-1 Site Hedge Baseline'!$B$1:$L$257,6,FALSE)),"",(VLOOKUP($B44,'B-1 Site Hedge Baseline'!$B$1:$L$257,6,FALSE))))</f>
        <v/>
      </c>
      <c r="G44" s="520" t="str">
        <f>IF(B44="","",IF(ISNA(VLOOKUP($B44,'B-1 Site Hedge Baseline'!$B$1:$L$257,7,FALSE)),"",(VLOOKUP($B44,'B-1 Site Hedge Baseline'!$B$1:$L$257,7,FALSE))))</f>
        <v/>
      </c>
      <c r="H44" s="520" t="str">
        <f>IF(B44="","",IF(ISNA(VLOOKUP($B44,'B-1 Site Hedge Baseline'!$B$1:$L$257,8,FALSE)),"",(VLOOKUP($B44,'B-1 Site Hedge Baseline'!$B$1:$L$257,8,FALSE))))</f>
        <v/>
      </c>
      <c r="I44" s="520" t="str">
        <f>IF(B44="","",IF(ISNA(VLOOKUP($B44,'B-1 Site Hedge Baseline'!$B$1:$L$257,10,FALSE)),"",(VLOOKUP($B44,'B-1 Site Hedge Baseline'!$B$1:$L$257,10,FALSE))))</f>
        <v/>
      </c>
      <c r="J44" s="520" t="str">
        <f>IF(B44="","",IF(ISNA(VLOOKUP($B44,'B-1 Site Hedge Baseline'!$B$1:$L$257,11,FALSE)),"",(VLOOKUP($B44,'B-1 Site Hedge Baseline'!$B$1:$L$257,11,FALSE))))</f>
        <v/>
      </c>
      <c r="K44" s="520" t="str">
        <f>IF(B44="","",IF(ISNA(VLOOKUP($B44,'B-1 Site Hedge Baseline'!$B$1:$U$257,13,FALSE)),"",(VLOOKUP($B44,'B-1 Site Hedge Baseline'!$B$1:$U$257,13,FALSE))))</f>
        <v/>
      </c>
      <c r="L44" s="524" t="str">
        <f>IF(B44="","",IF(ISNA(VLOOKUP($B44,'B-1 Site Hedge Baseline'!$B$1:$U$257,12,FALSE)),"",(VLOOKUP($B44,'B-1 Site Hedge Baseline'!$B$1:$U$257,12,FALSE))))</f>
        <v/>
      </c>
      <c r="M44" s="416" t="str">
        <f t="shared" si="0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59" t="str">
        <f>IF(B44="","",VLOOKUP(B44,'B-1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57"/>
      <c r="T44" s="540" t="str">
        <f>IFERROR(VLOOKUP(S44,'G-1 All Habitats'!$Z$2:$AA$9,2,FALSE),"")</f>
        <v/>
      </c>
      <c r="U44" s="154"/>
      <c r="V44" s="520" t="str">
        <f>IF(U44="","",IF(VLOOKUP(U44,'G-3 Multipliers'!$L$3:$N$6,2,FALSE)=0,"Spatial Data Missing ⚠",VLOOKUP(U44,'G-3 Multipliers'!$L$3:$N$6,2,FALSE)))</f>
        <v/>
      </c>
      <c r="W44" s="524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07" t="str">
        <f t="shared" si="5"/>
        <v/>
      </c>
      <c r="AF44" s="507" t="str">
        <f t="shared" si="6"/>
        <v/>
      </c>
      <c r="AG44" s="524" t="str">
        <f>IFERROR(IF(O44="","",VLOOKUP(AD44,'G-3 Multipliers'!$P$3:$Q$6,2,FALSE)),"")</f>
        <v/>
      </c>
      <c r="AH44" s="513" t="str">
        <f t="shared" si="7"/>
        <v/>
      </c>
      <c r="AI44" s="231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1" t="str">
        <f>'B-1 Site Hedge Baseline'!AK43</f>
        <v/>
      </c>
      <c r="C45" s="520" t="str">
        <f>IF(B45="","",IF(ISNA(VLOOKUP($B45,'B-1 Site Hedge Baseline'!$B$1:$L$257,3,FALSE)),"",(VLOOKUP($B45,'B-1 Site Hedge Baseline'!$B$1:$L$257,3,FALSE))))</f>
        <v/>
      </c>
      <c r="D45" s="520" t="str">
        <f>IF(B45="","",IF(ISNA(VLOOKUP($B45,'B-1 Site Hedge Baseline'!$B$1:$L$257,4,FALSE)),"",(VLOOKUP($B45,'B-1 Site Hedge Baseline'!$B$1:$L$257,4,FALSE))))</f>
        <v/>
      </c>
      <c r="E45" s="520" t="str">
        <f>IF(B45="","",IF(ISNA(VLOOKUP($B45,'B-1 Site Hedge Baseline'!$B$1:$L$257,5,FALSE)),"",(VLOOKUP($B45,'B-1 Site Hedge Baseline'!$B$1:$L$257,5,FALSE))))</f>
        <v/>
      </c>
      <c r="F45" s="520" t="str">
        <f>IF(B45="","",IF(ISNA(VLOOKUP($B45,'B-1 Site Hedge Baseline'!$B$1:$L$257,6,FALSE)),"",(VLOOKUP($B45,'B-1 Site Hedge Baseline'!$B$1:$L$257,6,FALSE))))</f>
        <v/>
      </c>
      <c r="G45" s="520" t="str">
        <f>IF(B45="","",IF(ISNA(VLOOKUP($B45,'B-1 Site Hedge Baseline'!$B$1:$L$257,7,FALSE)),"",(VLOOKUP($B45,'B-1 Site Hedge Baseline'!$B$1:$L$257,7,FALSE))))</f>
        <v/>
      </c>
      <c r="H45" s="520" t="str">
        <f>IF(B45="","",IF(ISNA(VLOOKUP($B45,'B-1 Site Hedge Baseline'!$B$1:$L$257,8,FALSE)),"",(VLOOKUP($B45,'B-1 Site Hedge Baseline'!$B$1:$L$257,8,FALSE))))</f>
        <v/>
      </c>
      <c r="I45" s="520" t="str">
        <f>IF(B45="","",IF(ISNA(VLOOKUP($B45,'B-1 Site Hedge Baseline'!$B$1:$L$257,10,FALSE)),"",(VLOOKUP($B45,'B-1 Site Hedge Baseline'!$B$1:$L$257,10,FALSE))))</f>
        <v/>
      </c>
      <c r="J45" s="520" t="str">
        <f>IF(B45="","",IF(ISNA(VLOOKUP($B45,'B-1 Site Hedge Baseline'!$B$1:$L$257,11,FALSE)),"",(VLOOKUP($B45,'B-1 Site Hedge Baseline'!$B$1:$L$257,11,FALSE))))</f>
        <v/>
      </c>
      <c r="K45" s="520" t="str">
        <f>IF(B45="","",IF(ISNA(VLOOKUP($B45,'B-1 Site Hedge Baseline'!$B$1:$U$257,13,FALSE)),"",(VLOOKUP($B45,'B-1 Site Hedge Baseline'!$B$1:$U$257,13,FALSE))))</f>
        <v/>
      </c>
      <c r="L45" s="524" t="str">
        <f>IF(B45="","",IF(ISNA(VLOOKUP($B45,'B-1 Site Hedge Baseline'!$B$1:$U$257,12,FALSE)),"",(VLOOKUP($B45,'B-1 Site Hedge Baseline'!$B$1:$U$257,12,FALSE))))</f>
        <v/>
      </c>
      <c r="M45" s="416" t="str">
        <f t="shared" si="0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59" t="str">
        <f>IF(B45="","",VLOOKUP(B45,'B-1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57"/>
      <c r="T45" s="540" t="str">
        <f>IFERROR(VLOOKUP(S45,'G-1 All Habitats'!$Z$2:$AA$9,2,FALSE),"")</f>
        <v/>
      </c>
      <c r="U45" s="154"/>
      <c r="V45" s="520" t="str">
        <f>IF(U45="","",IF(VLOOKUP(U45,'G-3 Multipliers'!$L$3:$N$6,2,FALSE)=0,"Spatial Data Missing ⚠",VLOOKUP(U45,'G-3 Multipliers'!$L$3:$N$6,2,FALSE)))</f>
        <v/>
      </c>
      <c r="W45" s="524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07" t="str">
        <f t="shared" si="5"/>
        <v/>
      </c>
      <c r="AF45" s="507" t="str">
        <f t="shared" si="6"/>
        <v/>
      </c>
      <c r="AG45" s="524" t="str">
        <f>IFERROR(IF(O45="","",VLOOKUP(AD45,'G-3 Multipliers'!$P$3:$Q$6,2,FALSE)),"")</f>
        <v/>
      </c>
      <c r="AH45" s="513" t="str">
        <f t="shared" si="7"/>
        <v/>
      </c>
      <c r="AI45" s="231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1" t="str">
        <f>'B-1 Site Hedge Baseline'!AK44</f>
        <v/>
      </c>
      <c r="C46" s="520" t="str">
        <f>IF(B46="","",IF(ISNA(VLOOKUP($B46,'B-1 Site Hedge Baseline'!$B$1:$L$257,3,FALSE)),"",(VLOOKUP($B46,'B-1 Site Hedge Baseline'!$B$1:$L$257,3,FALSE))))</f>
        <v/>
      </c>
      <c r="D46" s="520" t="str">
        <f>IF(B46="","",IF(ISNA(VLOOKUP($B46,'B-1 Site Hedge Baseline'!$B$1:$L$257,4,FALSE)),"",(VLOOKUP($B46,'B-1 Site Hedge Baseline'!$B$1:$L$257,4,FALSE))))</f>
        <v/>
      </c>
      <c r="E46" s="520" t="str">
        <f>IF(B46="","",IF(ISNA(VLOOKUP($B46,'B-1 Site Hedge Baseline'!$B$1:$L$257,5,FALSE)),"",(VLOOKUP($B46,'B-1 Site Hedge Baseline'!$B$1:$L$257,5,FALSE))))</f>
        <v/>
      </c>
      <c r="F46" s="520" t="str">
        <f>IF(B46="","",IF(ISNA(VLOOKUP($B46,'B-1 Site Hedge Baseline'!$B$1:$L$257,6,FALSE)),"",(VLOOKUP($B46,'B-1 Site Hedge Baseline'!$B$1:$L$257,6,FALSE))))</f>
        <v/>
      </c>
      <c r="G46" s="520" t="str">
        <f>IF(B46="","",IF(ISNA(VLOOKUP($B46,'B-1 Site Hedge Baseline'!$B$1:$L$257,7,FALSE)),"",(VLOOKUP($B46,'B-1 Site Hedge Baseline'!$B$1:$L$257,7,FALSE))))</f>
        <v/>
      </c>
      <c r="H46" s="520" t="str">
        <f>IF(B46="","",IF(ISNA(VLOOKUP($B46,'B-1 Site Hedge Baseline'!$B$1:$L$257,8,FALSE)),"",(VLOOKUP($B46,'B-1 Site Hedge Baseline'!$B$1:$L$257,8,FALSE))))</f>
        <v/>
      </c>
      <c r="I46" s="520" t="str">
        <f>IF(B46="","",IF(ISNA(VLOOKUP($B46,'B-1 Site Hedge Baseline'!$B$1:$L$257,10,FALSE)),"",(VLOOKUP($B46,'B-1 Site Hedge Baseline'!$B$1:$L$257,10,FALSE))))</f>
        <v/>
      </c>
      <c r="J46" s="520" t="str">
        <f>IF(B46="","",IF(ISNA(VLOOKUP($B46,'B-1 Site Hedge Baseline'!$B$1:$L$257,11,FALSE)),"",(VLOOKUP($B46,'B-1 Site Hedge Baseline'!$B$1:$L$257,11,FALSE))))</f>
        <v/>
      </c>
      <c r="K46" s="520" t="str">
        <f>IF(B46="","",IF(ISNA(VLOOKUP($B46,'B-1 Site Hedge Baseline'!$B$1:$U$257,13,FALSE)),"",(VLOOKUP($B46,'B-1 Site Hedge Baseline'!$B$1:$U$257,13,FALSE))))</f>
        <v/>
      </c>
      <c r="L46" s="524" t="str">
        <f>IF(B46="","",IF(ISNA(VLOOKUP($B46,'B-1 Site Hedge Baseline'!$B$1:$U$257,12,FALSE)),"",(VLOOKUP($B46,'B-1 Site Hedge Baseline'!$B$1:$U$257,12,FALSE))))</f>
        <v/>
      </c>
      <c r="M46" s="416" t="str">
        <f t="shared" si="0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59" t="str">
        <f>IF(B46="","",VLOOKUP(B46,'B-1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57"/>
      <c r="T46" s="540" t="str">
        <f>IFERROR(VLOOKUP(S46,'G-1 All Habitats'!$Z$2:$AA$9,2,FALSE),"")</f>
        <v/>
      </c>
      <c r="U46" s="154"/>
      <c r="V46" s="520" t="str">
        <f>IF(U46="","",IF(VLOOKUP(U46,'G-3 Multipliers'!$L$3:$N$6,2,FALSE)=0,"Spatial Data Missing ⚠",VLOOKUP(U46,'G-3 Multipliers'!$L$3:$N$6,2,FALSE)))</f>
        <v/>
      </c>
      <c r="W46" s="524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07" t="str">
        <f t="shared" si="5"/>
        <v/>
      </c>
      <c r="AF46" s="507" t="str">
        <f t="shared" si="6"/>
        <v/>
      </c>
      <c r="AG46" s="524" t="str">
        <f>IFERROR(IF(O46="","",VLOOKUP(AD46,'G-3 Multipliers'!$P$3:$Q$6,2,FALSE)),"")</f>
        <v/>
      </c>
      <c r="AH46" s="513" t="str">
        <f t="shared" si="7"/>
        <v/>
      </c>
      <c r="AI46" s="231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1" t="str">
        <f>'B-1 Site Hedge Baseline'!AK45</f>
        <v/>
      </c>
      <c r="C47" s="520" t="str">
        <f>IF(B47="","",IF(ISNA(VLOOKUP($B47,'B-1 Site Hedge Baseline'!$B$1:$L$257,3,FALSE)),"",(VLOOKUP($B47,'B-1 Site Hedge Baseline'!$B$1:$L$257,3,FALSE))))</f>
        <v/>
      </c>
      <c r="D47" s="520" t="str">
        <f>IF(B47="","",IF(ISNA(VLOOKUP($B47,'B-1 Site Hedge Baseline'!$B$1:$L$257,4,FALSE)),"",(VLOOKUP($B47,'B-1 Site Hedge Baseline'!$B$1:$L$257,4,FALSE))))</f>
        <v/>
      </c>
      <c r="E47" s="520" t="str">
        <f>IF(B47="","",IF(ISNA(VLOOKUP($B47,'B-1 Site Hedge Baseline'!$B$1:$L$257,5,FALSE)),"",(VLOOKUP($B47,'B-1 Site Hedge Baseline'!$B$1:$L$257,5,FALSE))))</f>
        <v/>
      </c>
      <c r="F47" s="520" t="str">
        <f>IF(B47="","",IF(ISNA(VLOOKUP($B47,'B-1 Site Hedge Baseline'!$B$1:$L$257,6,FALSE)),"",(VLOOKUP($B47,'B-1 Site Hedge Baseline'!$B$1:$L$257,6,FALSE))))</f>
        <v/>
      </c>
      <c r="G47" s="520" t="str">
        <f>IF(B47="","",IF(ISNA(VLOOKUP($B47,'B-1 Site Hedge Baseline'!$B$1:$L$257,7,FALSE)),"",(VLOOKUP($B47,'B-1 Site Hedge Baseline'!$B$1:$L$257,7,FALSE))))</f>
        <v/>
      </c>
      <c r="H47" s="520" t="str">
        <f>IF(B47="","",IF(ISNA(VLOOKUP($B47,'B-1 Site Hedge Baseline'!$B$1:$L$257,8,FALSE)),"",(VLOOKUP($B47,'B-1 Site Hedge Baseline'!$B$1:$L$257,8,FALSE))))</f>
        <v/>
      </c>
      <c r="I47" s="520" t="str">
        <f>IF(B47="","",IF(ISNA(VLOOKUP($B47,'B-1 Site Hedge Baseline'!$B$1:$L$257,10,FALSE)),"",(VLOOKUP($B47,'B-1 Site Hedge Baseline'!$B$1:$L$257,10,FALSE))))</f>
        <v/>
      </c>
      <c r="J47" s="520" t="str">
        <f>IF(B47="","",IF(ISNA(VLOOKUP($B47,'B-1 Site Hedge Baseline'!$B$1:$L$257,11,FALSE)),"",(VLOOKUP($B47,'B-1 Site Hedge Baseline'!$B$1:$L$257,11,FALSE))))</f>
        <v/>
      </c>
      <c r="K47" s="520" t="str">
        <f>IF(B47="","",IF(ISNA(VLOOKUP($B47,'B-1 Site Hedge Baseline'!$B$1:$U$257,13,FALSE)),"",(VLOOKUP($B47,'B-1 Site Hedge Baseline'!$B$1:$U$257,13,FALSE))))</f>
        <v/>
      </c>
      <c r="L47" s="524" t="str">
        <f>IF(B47="","",IF(ISNA(VLOOKUP($B47,'B-1 Site Hedge Baseline'!$B$1:$U$257,12,FALSE)),"",(VLOOKUP($B47,'B-1 Site Hedge Baseline'!$B$1:$U$257,12,FALSE))))</f>
        <v/>
      </c>
      <c r="M47" s="416" t="str">
        <f t="shared" si="0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59" t="str">
        <f>IF(B47="","",VLOOKUP(B47,'B-1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57"/>
      <c r="T47" s="540" t="str">
        <f>IFERROR(VLOOKUP(S47,'G-1 All Habitats'!$Z$2:$AA$9,2,FALSE),"")</f>
        <v/>
      </c>
      <c r="U47" s="154"/>
      <c r="V47" s="520" t="str">
        <f>IF(U47="","",IF(VLOOKUP(U47,'G-3 Multipliers'!$L$3:$N$6,2,FALSE)=0,"Spatial Data Missing ⚠",VLOOKUP(U47,'G-3 Multipliers'!$L$3:$N$6,2,FALSE)))</f>
        <v/>
      </c>
      <c r="W47" s="524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07" t="str">
        <f t="shared" si="5"/>
        <v/>
      </c>
      <c r="AF47" s="507" t="str">
        <f t="shared" si="6"/>
        <v/>
      </c>
      <c r="AG47" s="524" t="str">
        <f>IFERROR(IF(O47="","",VLOOKUP(AD47,'G-3 Multipliers'!$P$3:$Q$6,2,FALSE)),"")</f>
        <v/>
      </c>
      <c r="AH47" s="513" t="str">
        <f t="shared" si="7"/>
        <v/>
      </c>
      <c r="AI47" s="231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1" t="str">
        <f>'B-1 Site Hedge Baseline'!AK46</f>
        <v/>
      </c>
      <c r="C48" s="520" t="str">
        <f>IF(B48="","",IF(ISNA(VLOOKUP($B48,'B-1 Site Hedge Baseline'!$B$1:$L$257,3,FALSE)),"",(VLOOKUP($B48,'B-1 Site Hedge Baseline'!$B$1:$L$257,3,FALSE))))</f>
        <v/>
      </c>
      <c r="D48" s="520" t="str">
        <f>IF(B48="","",IF(ISNA(VLOOKUP($B48,'B-1 Site Hedge Baseline'!$B$1:$L$257,4,FALSE)),"",(VLOOKUP($B48,'B-1 Site Hedge Baseline'!$B$1:$L$257,4,FALSE))))</f>
        <v/>
      </c>
      <c r="E48" s="520" t="str">
        <f>IF(B48="","",IF(ISNA(VLOOKUP($B48,'B-1 Site Hedge Baseline'!$B$1:$L$257,5,FALSE)),"",(VLOOKUP($B48,'B-1 Site Hedge Baseline'!$B$1:$L$257,5,FALSE))))</f>
        <v/>
      </c>
      <c r="F48" s="520" t="str">
        <f>IF(B48="","",IF(ISNA(VLOOKUP($B48,'B-1 Site Hedge Baseline'!$B$1:$L$257,6,FALSE)),"",(VLOOKUP($B48,'B-1 Site Hedge Baseline'!$B$1:$L$257,6,FALSE))))</f>
        <v/>
      </c>
      <c r="G48" s="520" t="str">
        <f>IF(B48="","",IF(ISNA(VLOOKUP($B48,'B-1 Site Hedge Baseline'!$B$1:$L$257,7,FALSE)),"",(VLOOKUP($B48,'B-1 Site Hedge Baseline'!$B$1:$L$257,7,FALSE))))</f>
        <v/>
      </c>
      <c r="H48" s="520" t="str">
        <f>IF(B48="","",IF(ISNA(VLOOKUP($B48,'B-1 Site Hedge Baseline'!$B$1:$L$257,8,FALSE)),"",(VLOOKUP($B48,'B-1 Site Hedge Baseline'!$B$1:$L$257,8,FALSE))))</f>
        <v/>
      </c>
      <c r="I48" s="520" t="str">
        <f>IF(B48="","",IF(ISNA(VLOOKUP($B48,'B-1 Site Hedge Baseline'!$B$1:$L$257,10,FALSE)),"",(VLOOKUP($B48,'B-1 Site Hedge Baseline'!$B$1:$L$257,10,FALSE))))</f>
        <v/>
      </c>
      <c r="J48" s="520" t="str">
        <f>IF(B48="","",IF(ISNA(VLOOKUP($B48,'B-1 Site Hedge Baseline'!$B$1:$L$257,11,FALSE)),"",(VLOOKUP($B48,'B-1 Site Hedge Baseline'!$B$1:$L$257,11,FALSE))))</f>
        <v/>
      </c>
      <c r="K48" s="520" t="str">
        <f>IF(B48="","",IF(ISNA(VLOOKUP($B48,'B-1 Site Hedge Baseline'!$B$1:$U$257,13,FALSE)),"",(VLOOKUP($B48,'B-1 Site Hedge Baseline'!$B$1:$U$257,13,FALSE))))</f>
        <v/>
      </c>
      <c r="L48" s="524" t="str">
        <f>IF(B48="","",IF(ISNA(VLOOKUP($B48,'B-1 Site Hedge Baseline'!$B$1:$U$257,12,FALSE)),"",(VLOOKUP($B48,'B-1 Site Hedge Baseline'!$B$1:$U$257,12,FALSE))))</f>
        <v/>
      </c>
      <c r="M48" s="416" t="str">
        <f t="shared" si="0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59" t="str">
        <f>IF(B48="","",VLOOKUP(B48,'B-1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57"/>
      <c r="T48" s="540" t="str">
        <f>IFERROR(VLOOKUP(S48,'G-1 All Habitats'!$Z$2:$AA$9,2,FALSE),"")</f>
        <v/>
      </c>
      <c r="U48" s="154"/>
      <c r="V48" s="520" t="str">
        <f>IF(U48="","",IF(VLOOKUP(U48,'G-3 Multipliers'!$L$3:$N$6,2,FALSE)=0,"Spatial Data Missing ⚠",VLOOKUP(U48,'G-3 Multipliers'!$L$3:$N$6,2,FALSE)))</f>
        <v/>
      </c>
      <c r="W48" s="524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07" t="str">
        <f t="shared" si="5"/>
        <v/>
      </c>
      <c r="AF48" s="507" t="str">
        <f t="shared" si="6"/>
        <v/>
      </c>
      <c r="AG48" s="524" t="str">
        <f>IFERROR(IF(O48="","",VLOOKUP(AD48,'G-3 Multipliers'!$P$3:$Q$6,2,FALSE)),"")</f>
        <v/>
      </c>
      <c r="AH48" s="513" t="str">
        <f t="shared" si="7"/>
        <v/>
      </c>
      <c r="AI48" s="231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1" t="str">
        <f>'B-1 Site Hedge Baseline'!AK47</f>
        <v/>
      </c>
      <c r="C49" s="520" t="str">
        <f>IF(B49="","",IF(ISNA(VLOOKUP($B49,'B-1 Site Hedge Baseline'!$B$1:$L$257,3,FALSE)),"",(VLOOKUP($B49,'B-1 Site Hedge Baseline'!$B$1:$L$257,3,FALSE))))</f>
        <v/>
      </c>
      <c r="D49" s="520" t="str">
        <f>IF(B49="","",IF(ISNA(VLOOKUP($B49,'B-1 Site Hedge Baseline'!$B$1:$L$257,4,FALSE)),"",(VLOOKUP($B49,'B-1 Site Hedge Baseline'!$B$1:$L$257,4,FALSE))))</f>
        <v/>
      </c>
      <c r="E49" s="520" t="str">
        <f>IF(B49="","",IF(ISNA(VLOOKUP($B49,'B-1 Site Hedge Baseline'!$B$1:$L$257,5,FALSE)),"",(VLOOKUP($B49,'B-1 Site Hedge Baseline'!$B$1:$L$257,5,FALSE))))</f>
        <v/>
      </c>
      <c r="F49" s="520" t="str">
        <f>IF(B49="","",IF(ISNA(VLOOKUP($B49,'B-1 Site Hedge Baseline'!$B$1:$L$257,6,FALSE)),"",(VLOOKUP($B49,'B-1 Site Hedge Baseline'!$B$1:$L$257,6,FALSE))))</f>
        <v/>
      </c>
      <c r="G49" s="520" t="str">
        <f>IF(B49="","",IF(ISNA(VLOOKUP($B49,'B-1 Site Hedge Baseline'!$B$1:$L$257,7,FALSE)),"",(VLOOKUP($B49,'B-1 Site Hedge Baseline'!$B$1:$L$257,7,FALSE))))</f>
        <v/>
      </c>
      <c r="H49" s="520" t="str">
        <f>IF(B49="","",IF(ISNA(VLOOKUP($B49,'B-1 Site Hedge Baseline'!$B$1:$L$257,8,FALSE)),"",(VLOOKUP($B49,'B-1 Site Hedge Baseline'!$B$1:$L$257,8,FALSE))))</f>
        <v/>
      </c>
      <c r="I49" s="520" t="str">
        <f>IF(B49="","",IF(ISNA(VLOOKUP($B49,'B-1 Site Hedge Baseline'!$B$1:$L$257,10,FALSE)),"",(VLOOKUP($B49,'B-1 Site Hedge Baseline'!$B$1:$L$257,10,FALSE))))</f>
        <v/>
      </c>
      <c r="J49" s="520" t="str">
        <f>IF(B49="","",IF(ISNA(VLOOKUP($B49,'B-1 Site Hedge Baseline'!$B$1:$L$257,11,FALSE)),"",(VLOOKUP($B49,'B-1 Site Hedge Baseline'!$B$1:$L$257,11,FALSE))))</f>
        <v/>
      </c>
      <c r="K49" s="520" t="str">
        <f>IF(B49="","",IF(ISNA(VLOOKUP($B49,'B-1 Site Hedge Baseline'!$B$1:$U$257,13,FALSE)),"",(VLOOKUP($B49,'B-1 Site Hedge Baseline'!$B$1:$U$257,13,FALSE))))</f>
        <v/>
      </c>
      <c r="L49" s="524" t="str">
        <f>IF(B49="","",IF(ISNA(VLOOKUP($B49,'B-1 Site Hedge Baseline'!$B$1:$U$257,12,FALSE)),"",(VLOOKUP($B49,'B-1 Site Hedge Baseline'!$B$1:$U$257,12,FALSE))))</f>
        <v/>
      </c>
      <c r="M49" s="416" t="str">
        <f t="shared" si="0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59" t="str">
        <f>IF(B49="","",VLOOKUP(B49,'B-1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57"/>
      <c r="T49" s="540" t="str">
        <f>IFERROR(VLOOKUP(S49,'G-1 All Habitats'!$Z$2:$AA$9,2,FALSE),"")</f>
        <v/>
      </c>
      <c r="U49" s="154"/>
      <c r="V49" s="520" t="str">
        <f>IF(U49="","",IF(VLOOKUP(U49,'G-3 Multipliers'!$L$3:$N$6,2,FALSE)=0,"Spatial Data Missing ⚠",VLOOKUP(U49,'G-3 Multipliers'!$L$3:$N$6,2,FALSE)))</f>
        <v/>
      </c>
      <c r="W49" s="524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07" t="str">
        <f t="shared" si="5"/>
        <v/>
      </c>
      <c r="AF49" s="507" t="str">
        <f t="shared" si="6"/>
        <v/>
      </c>
      <c r="AG49" s="524" t="str">
        <f>IFERROR(IF(O49="","",VLOOKUP(AD49,'G-3 Multipliers'!$P$3:$Q$6,2,FALSE)),"")</f>
        <v/>
      </c>
      <c r="AH49" s="513" t="str">
        <f t="shared" si="7"/>
        <v/>
      </c>
      <c r="AI49" s="231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1" t="str">
        <f>'B-1 Site Hedge Baseline'!AK48</f>
        <v/>
      </c>
      <c r="C50" s="520" t="str">
        <f>IF(B50="","",IF(ISNA(VLOOKUP($B50,'B-1 Site Hedge Baseline'!$B$1:$L$257,3,FALSE)),"",(VLOOKUP($B50,'B-1 Site Hedge Baseline'!$B$1:$L$257,3,FALSE))))</f>
        <v/>
      </c>
      <c r="D50" s="520" t="str">
        <f>IF(B50="","",IF(ISNA(VLOOKUP($B50,'B-1 Site Hedge Baseline'!$B$1:$L$257,4,FALSE)),"",(VLOOKUP($B50,'B-1 Site Hedge Baseline'!$B$1:$L$257,4,FALSE))))</f>
        <v/>
      </c>
      <c r="E50" s="520" t="str">
        <f>IF(B50="","",IF(ISNA(VLOOKUP($B50,'B-1 Site Hedge Baseline'!$B$1:$L$257,5,FALSE)),"",(VLOOKUP($B50,'B-1 Site Hedge Baseline'!$B$1:$L$257,5,FALSE))))</f>
        <v/>
      </c>
      <c r="F50" s="520" t="str">
        <f>IF(B50="","",IF(ISNA(VLOOKUP($B50,'B-1 Site Hedge Baseline'!$B$1:$L$257,6,FALSE)),"",(VLOOKUP($B50,'B-1 Site Hedge Baseline'!$B$1:$L$257,6,FALSE))))</f>
        <v/>
      </c>
      <c r="G50" s="520" t="str">
        <f>IF(B50="","",IF(ISNA(VLOOKUP($B50,'B-1 Site Hedge Baseline'!$B$1:$L$257,7,FALSE)),"",(VLOOKUP($B50,'B-1 Site Hedge Baseline'!$B$1:$L$257,7,FALSE))))</f>
        <v/>
      </c>
      <c r="H50" s="520" t="str">
        <f>IF(B50="","",IF(ISNA(VLOOKUP($B50,'B-1 Site Hedge Baseline'!$B$1:$L$257,8,FALSE)),"",(VLOOKUP($B50,'B-1 Site Hedge Baseline'!$B$1:$L$257,8,FALSE))))</f>
        <v/>
      </c>
      <c r="I50" s="520" t="str">
        <f>IF(B50="","",IF(ISNA(VLOOKUP($B50,'B-1 Site Hedge Baseline'!$B$1:$L$257,10,FALSE)),"",(VLOOKUP($B50,'B-1 Site Hedge Baseline'!$B$1:$L$257,10,FALSE))))</f>
        <v/>
      </c>
      <c r="J50" s="520" t="str">
        <f>IF(B50="","",IF(ISNA(VLOOKUP($B50,'B-1 Site Hedge Baseline'!$B$1:$L$257,11,FALSE)),"",(VLOOKUP($B50,'B-1 Site Hedge Baseline'!$B$1:$L$257,11,FALSE))))</f>
        <v/>
      </c>
      <c r="K50" s="520" t="str">
        <f>IF(B50="","",IF(ISNA(VLOOKUP($B50,'B-1 Site Hedge Baseline'!$B$1:$U$257,13,FALSE)),"",(VLOOKUP($B50,'B-1 Site Hedge Baseline'!$B$1:$U$257,13,FALSE))))</f>
        <v/>
      </c>
      <c r="L50" s="524" t="str">
        <f>IF(B50="","",IF(ISNA(VLOOKUP($B50,'B-1 Site Hedge Baseline'!$B$1:$U$257,12,FALSE)),"",(VLOOKUP($B50,'B-1 Site Hedge Baseline'!$B$1:$U$257,12,FALSE))))</f>
        <v/>
      </c>
      <c r="M50" s="416" t="str">
        <f t="shared" si="0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59" t="str">
        <f>IF(B50="","",VLOOKUP(B50,'B-1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57"/>
      <c r="T50" s="540" t="str">
        <f>IFERROR(VLOOKUP(S50,'G-1 All Habitats'!$Z$2:$AA$9,2,FALSE),"")</f>
        <v/>
      </c>
      <c r="U50" s="154"/>
      <c r="V50" s="520" t="str">
        <f>IF(U50="","",IF(VLOOKUP(U50,'G-3 Multipliers'!$L$3:$N$6,2,FALSE)=0,"Spatial Data Missing ⚠",VLOOKUP(U50,'G-3 Multipliers'!$L$3:$N$6,2,FALSE)))</f>
        <v/>
      </c>
      <c r="W50" s="524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07" t="str">
        <f t="shared" si="5"/>
        <v/>
      </c>
      <c r="AF50" s="507" t="str">
        <f t="shared" si="6"/>
        <v/>
      </c>
      <c r="AG50" s="524" t="str">
        <f>IFERROR(IF(O50="","",VLOOKUP(AD50,'G-3 Multipliers'!$P$3:$Q$6,2,FALSE)),"")</f>
        <v/>
      </c>
      <c r="AH50" s="513" t="str">
        <f t="shared" si="7"/>
        <v/>
      </c>
      <c r="AI50" s="231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1" t="str">
        <f>'B-1 Site Hedge Baseline'!AK49</f>
        <v/>
      </c>
      <c r="C51" s="520" t="str">
        <f>IF(B51="","",IF(ISNA(VLOOKUP($B51,'B-1 Site Hedge Baseline'!$B$1:$L$257,3,FALSE)),"",(VLOOKUP($B51,'B-1 Site Hedge Baseline'!$B$1:$L$257,3,FALSE))))</f>
        <v/>
      </c>
      <c r="D51" s="520" t="str">
        <f>IF(B51="","",IF(ISNA(VLOOKUP($B51,'B-1 Site Hedge Baseline'!$B$1:$L$257,4,FALSE)),"",(VLOOKUP($B51,'B-1 Site Hedge Baseline'!$B$1:$L$257,4,FALSE))))</f>
        <v/>
      </c>
      <c r="E51" s="520" t="str">
        <f>IF(B51="","",IF(ISNA(VLOOKUP($B51,'B-1 Site Hedge Baseline'!$B$1:$L$257,5,FALSE)),"",(VLOOKUP($B51,'B-1 Site Hedge Baseline'!$B$1:$L$257,5,FALSE))))</f>
        <v/>
      </c>
      <c r="F51" s="520" t="str">
        <f>IF(B51="","",IF(ISNA(VLOOKUP($B51,'B-1 Site Hedge Baseline'!$B$1:$L$257,6,FALSE)),"",(VLOOKUP($B51,'B-1 Site Hedge Baseline'!$B$1:$L$257,6,FALSE))))</f>
        <v/>
      </c>
      <c r="G51" s="520" t="str">
        <f>IF(B51="","",IF(ISNA(VLOOKUP($B51,'B-1 Site Hedge Baseline'!$B$1:$L$257,7,FALSE)),"",(VLOOKUP($B51,'B-1 Site Hedge Baseline'!$B$1:$L$257,7,FALSE))))</f>
        <v/>
      </c>
      <c r="H51" s="520" t="str">
        <f>IF(B51="","",IF(ISNA(VLOOKUP($B51,'B-1 Site Hedge Baseline'!$B$1:$L$257,8,FALSE)),"",(VLOOKUP($B51,'B-1 Site Hedge Baseline'!$B$1:$L$257,8,FALSE))))</f>
        <v/>
      </c>
      <c r="I51" s="520" t="str">
        <f>IF(B51="","",IF(ISNA(VLOOKUP($B51,'B-1 Site Hedge Baseline'!$B$1:$L$257,10,FALSE)),"",(VLOOKUP($B51,'B-1 Site Hedge Baseline'!$B$1:$L$257,10,FALSE))))</f>
        <v/>
      </c>
      <c r="J51" s="520" t="str">
        <f>IF(B51="","",IF(ISNA(VLOOKUP($B51,'B-1 Site Hedge Baseline'!$B$1:$L$257,11,FALSE)),"",(VLOOKUP($B51,'B-1 Site Hedge Baseline'!$B$1:$L$257,11,FALSE))))</f>
        <v/>
      </c>
      <c r="K51" s="520" t="str">
        <f>IF(B51="","",IF(ISNA(VLOOKUP($B51,'B-1 Site Hedge Baseline'!$B$1:$U$257,13,FALSE)),"",(VLOOKUP($B51,'B-1 Site Hedge Baseline'!$B$1:$U$257,13,FALSE))))</f>
        <v/>
      </c>
      <c r="L51" s="524" t="str">
        <f>IF(B51="","",IF(ISNA(VLOOKUP($B51,'B-1 Site Hedge Baseline'!$B$1:$U$257,12,FALSE)),"",(VLOOKUP($B51,'B-1 Site Hedge Baseline'!$B$1:$U$257,12,FALSE))))</f>
        <v/>
      </c>
      <c r="M51" s="416" t="str">
        <f t="shared" si="0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59" t="str">
        <f>IF(B51="","",VLOOKUP(B51,'B-1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57"/>
      <c r="T51" s="540" t="str">
        <f>IFERROR(VLOOKUP(S51,'G-1 All Habitats'!$Z$2:$AA$9,2,FALSE),"")</f>
        <v/>
      </c>
      <c r="U51" s="154"/>
      <c r="V51" s="520" t="str">
        <f>IF(U51="","",IF(VLOOKUP(U51,'G-3 Multipliers'!$L$3:$N$6,2,FALSE)=0,"Spatial Data Missing ⚠",VLOOKUP(U51,'G-3 Multipliers'!$L$3:$N$6,2,FALSE)))</f>
        <v/>
      </c>
      <c r="W51" s="524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07" t="str">
        <f t="shared" si="5"/>
        <v/>
      </c>
      <c r="AF51" s="507" t="str">
        <f t="shared" si="6"/>
        <v/>
      </c>
      <c r="AG51" s="524" t="str">
        <f>IFERROR(IF(O51="","",VLOOKUP(AD51,'G-3 Multipliers'!$P$3:$Q$6,2,FALSE)),"")</f>
        <v/>
      </c>
      <c r="AH51" s="513" t="str">
        <f t="shared" si="7"/>
        <v/>
      </c>
      <c r="AI51" s="231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1" t="str">
        <f>'B-1 Site Hedge Baseline'!AK50</f>
        <v/>
      </c>
      <c r="C52" s="520" t="str">
        <f>IF(B52="","",IF(ISNA(VLOOKUP($B52,'B-1 Site Hedge Baseline'!$B$1:$L$257,3,FALSE)),"",(VLOOKUP($B52,'B-1 Site Hedge Baseline'!$B$1:$L$257,3,FALSE))))</f>
        <v/>
      </c>
      <c r="D52" s="520" t="str">
        <f>IF(B52="","",IF(ISNA(VLOOKUP($B52,'B-1 Site Hedge Baseline'!$B$1:$L$257,4,FALSE)),"",(VLOOKUP($B52,'B-1 Site Hedge Baseline'!$B$1:$L$257,4,FALSE))))</f>
        <v/>
      </c>
      <c r="E52" s="520" t="str">
        <f>IF(B52="","",IF(ISNA(VLOOKUP($B52,'B-1 Site Hedge Baseline'!$B$1:$L$257,5,FALSE)),"",(VLOOKUP($B52,'B-1 Site Hedge Baseline'!$B$1:$L$257,5,FALSE))))</f>
        <v/>
      </c>
      <c r="F52" s="520" t="str">
        <f>IF(B52="","",IF(ISNA(VLOOKUP($B52,'B-1 Site Hedge Baseline'!$B$1:$L$257,6,FALSE)),"",(VLOOKUP($B52,'B-1 Site Hedge Baseline'!$B$1:$L$257,6,FALSE))))</f>
        <v/>
      </c>
      <c r="G52" s="520" t="str">
        <f>IF(B52="","",IF(ISNA(VLOOKUP($B52,'B-1 Site Hedge Baseline'!$B$1:$L$257,7,FALSE)),"",(VLOOKUP($B52,'B-1 Site Hedge Baseline'!$B$1:$L$257,7,FALSE))))</f>
        <v/>
      </c>
      <c r="H52" s="520" t="str">
        <f>IF(B52="","",IF(ISNA(VLOOKUP($B52,'B-1 Site Hedge Baseline'!$B$1:$L$257,8,FALSE)),"",(VLOOKUP($B52,'B-1 Site Hedge Baseline'!$B$1:$L$257,8,FALSE))))</f>
        <v/>
      </c>
      <c r="I52" s="520" t="str">
        <f>IF(B52="","",IF(ISNA(VLOOKUP($B52,'B-1 Site Hedge Baseline'!$B$1:$L$257,10,FALSE)),"",(VLOOKUP($B52,'B-1 Site Hedge Baseline'!$B$1:$L$257,10,FALSE))))</f>
        <v/>
      </c>
      <c r="J52" s="520" t="str">
        <f>IF(B52="","",IF(ISNA(VLOOKUP($B52,'B-1 Site Hedge Baseline'!$B$1:$L$257,11,FALSE)),"",(VLOOKUP($B52,'B-1 Site Hedge Baseline'!$B$1:$L$257,11,FALSE))))</f>
        <v/>
      </c>
      <c r="K52" s="520" t="str">
        <f>IF(B52="","",IF(ISNA(VLOOKUP($B52,'B-1 Site Hedge Baseline'!$B$1:$U$257,13,FALSE)),"",(VLOOKUP($B52,'B-1 Site Hedge Baseline'!$B$1:$U$257,13,FALSE))))</f>
        <v/>
      </c>
      <c r="L52" s="524" t="str">
        <f>IF(B52="","",IF(ISNA(VLOOKUP($B52,'B-1 Site Hedge Baseline'!$B$1:$U$257,12,FALSE)),"",(VLOOKUP($B52,'B-1 Site Hedge Baseline'!$B$1:$U$257,12,FALSE))))</f>
        <v/>
      </c>
      <c r="M52" s="416" t="str">
        <f t="shared" si="0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59" t="str">
        <f>IF(B52="","",VLOOKUP(B52,'B-1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57"/>
      <c r="T52" s="540" t="str">
        <f>IFERROR(VLOOKUP(S52,'G-1 All Habitats'!$Z$2:$AA$9,2,FALSE),"")</f>
        <v/>
      </c>
      <c r="U52" s="154"/>
      <c r="V52" s="520" t="str">
        <f>IF(U52="","",IF(VLOOKUP(U52,'G-3 Multipliers'!$L$3:$N$6,2,FALSE)=0,"Spatial Data Missing ⚠",VLOOKUP(U52,'G-3 Multipliers'!$L$3:$N$6,2,FALSE)))</f>
        <v/>
      </c>
      <c r="W52" s="524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07" t="str">
        <f t="shared" si="5"/>
        <v/>
      </c>
      <c r="AF52" s="507" t="str">
        <f t="shared" si="6"/>
        <v/>
      </c>
      <c r="AG52" s="524" t="str">
        <f>IFERROR(IF(O52="","",VLOOKUP(AD52,'G-3 Multipliers'!$P$3:$Q$6,2,FALSE)),"")</f>
        <v/>
      </c>
      <c r="AH52" s="513" t="str">
        <f t="shared" si="7"/>
        <v/>
      </c>
      <c r="AI52" s="231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1" t="str">
        <f>'B-1 Site Hedge Baseline'!AK51</f>
        <v/>
      </c>
      <c r="C53" s="520" t="str">
        <f>IF(B53="","",IF(ISNA(VLOOKUP($B53,'B-1 Site Hedge Baseline'!$B$1:$L$257,3,FALSE)),"",(VLOOKUP($B53,'B-1 Site Hedge Baseline'!$B$1:$L$257,3,FALSE))))</f>
        <v/>
      </c>
      <c r="D53" s="520" t="str">
        <f>IF(B53="","",IF(ISNA(VLOOKUP($B53,'B-1 Site Hedge Baseline'!$B$1:$L$257,4,FALSE)),"",(VLOOKUP($B53,'B-1 Site Hedge Baseline'!$B$1:$L$257,4,FALSE))))</f>
        <v/>
      </c>
      <c r="E53" s="520" t="str">
        <f>IF(B53="","",IF(ISNA(VLOOKUP($B53,'B-1 Site Hedge Baseline'!$B$1:$L$257,5,FALSE)),"",(VLOOKUP($B53,'B-1 Site Hedge Baseline'!$B$1:$L$257,5,FALSE))))</f>
        <v/>
      </c>
      <c r="F53" s="520" t="str">
        <f>IF(B53="","",IF(ISNA(VLOOKUP($B53,'B-1 Site Hedge Baseline'!$B$1:$L$257,6,FALSE)),"",(VLOOKUP($B53,'B-1 Site Hedge Baseline'!$B$1:$L$257,6,FALSE))))</f>
        <v/>
      </c>
      <c r="G53" s="520" t="str">
        <f>IF(B53="","",IF(ISNA(VLOOKUP($B53,'B-1 Site Hedge Baseline'!$B$1:$L$257,7,FALSE)),"",(VLOOKUP($B53,'B-1 Site Hedge Baseline'!$B$1:$L$257,7,FALSE))))</f>
        <v/>
      </c>
      <c r="H53" s="520" t="str">
        <f>IF(B53="","",IF(ISNA(VLOOKUP($B53,'B-1 Site Hedge Baseline'!$B$1:$L$257,8,FALSE)),"",(VLOOKUP($B53,'B-1 Site Hedge Baseline'!$B$1:$L$257,8,FALSE))))</f>
        <v/>
      </c>
      <c r="I53" s="520" t="str">
        <f>IF(B53="","",IF(ISNA(VLOOKUP($B53,'B-1 Site Hedge Baseline'!$B$1:$L$257,10,FALSE)),"",(VLOOKUP($B53,'B-1 Site Hedge Baseline'!$B$1:$L$257,10,FALSE))))</f>
        <v/>
      </c>
      <c r="J53" s="520" t="str">
        <f>IF(B53="","",IF(ISNA(VLOOKUP($B53,'B-1 Site Hedge Baseline'!$B$1:$L$257,11,FALSE)),"",(VLOOKUP($B53,'B-1 Site Hedge Baseline'!$B$1:$L$257,11,FALSE))))</f>
        <v/>
      </c>
      <c r="K53" s="520" t="str">
        <f>IF(B53="","",IF(ISNA(VLOOKUP($B53,'B-1 Site Hedge Baseline'!$B$1:$U$257,13,FALSE)),"",(VLOOKUP($B53,'B-1 Site Hedge Baseline'!$B$1:$U$257,13,FALSE))))</f>
        <v/>
      </c>
      <c r="L53" s="524" t="str">
        <f>IF(B53="","",IF(ISNA(VLOOKUP($B53,'B-1 Site Hedge Baseline'!$B$1:$U$257,12,FALSE)),"",(VLOOKUP($B53,'B-1 Site Hedge Baseline'!$B$1:$U$257,12,FALSE))))</f>
        <v/>
      </c>
      <c r="M53" s="416" t="str">
        <f t="shared" si="0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59" t="str">
        <f>IF(B53="","",VLOOKUP(B53,'B-1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57"/>
      <c r="T53" s="540" t="str">
        <f>IFERROR(VLOOKUP(S53,'G-1 All Habitats'!$Z$2:$AA$9,2,FALSE),"")</f>
        <v/>
      </c>
      <c r="U53" s="154"/>
      <c r="V53" s="520" t="str">
        <f>IF(U53="","",IF(VLOOKUP(U53,'G-3 Multipliers'!$L$3:$N$6,2,FALSE)=0,"Spatial Data Missing ⚠",VLOOKUP(U53,'G-3 Multipliers'!$L$3:$N$6,2,FALSE)))</f>
        <v/>
      </c>
      <c r="W53" s="524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07" t="str">
        <f t="shared" si="5"/>
        <v/>
      </c>
      <c r="AF53" s="507" t="str">
        <f t="shared" si="6"/>
        <v/>
      </c>
      <c r="AG53" s="524" t="str">
        <f>IFERROR(IF(O53="","",VLOOKUP(AD53,'G-3 Multipliers'!$P$3:$Q$6,2,FALSE)),"")</f>
        <v/>
      </c>
      <c r="AH53" s="513" t="str">
        <f t="shared" si="7"/>
        <v/>
      </c>
      <c r="AI53" s="231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1" t="str">
        <f>'B-1 Site Hedge Baseline'!AK52</f>
        <v/>
      </c>
      <c r="C54" s="520" t="str">
        <f>IF(B54="","",IF(ISNA(VLOOKUP($B54,'B-1 Site Hedge Baseline'!$B$1:$L$257,3,FALSE)),"",(VLOOKUP($B54,'B-1 Site Hedge Baseline'!$B$1:$L$257,3,FALSE))))</f>
        <v/>
      </c>
      <c r="D54" s="520" t="str">
        <f>IF(B54="","",IF(ISNA(VLOOKUP($B54,'B-1 Site Hedge Baseline'!$B$1:$L$257,4,FALSE)),"",(VLOOKUP($B54,'B-1 Site Hedge Baseline'!$B$1:$L$257,4,FALSE))))</f>
        <v/>
      </c>
      <c r="E54" s="520" t="str">
        <f>IF(B54="","",IF(ISNA(VLOOKUP($B54,'B-1 Site Hedge Baseline'!$B$1:$L$257,5,FALSE)),"",(VLOOKUP($B54,'B-1 Site Hedge Baseline'!$B$1:$L$257,5,FALSE))))</f>
        <v/>
      </c>
      <c r="F54" s="520" t="str">
        <f>IF(B54="","",IF(ISNA(VLOOKUP($B54,'B-1 Site Hedge Baseline'!$B$1:$L$257,6,FALSE)),"",(VLOOKUP($B54,'B-1 Site Hedge Baseline'!$B$1:$L$257,6,FALSE))))</f>
        <v/>
      </c>
      <c r="G54" s="520" t="str">
        <f>IF(B54="","",IF(ISNA(VLOOKUP($B54,'B-1 Site Hedge Baseline'!$B$1:$L$257,7,FALSE)),"",(VLOOKUP($B54,'B-1 Site Hedge Baseline'!$B$1:$L$257,7,FALSE))))</f>
        <v/>
      </c>
      <c r="H54" s="520" t="str">
        <f>IF(B54="","",IF(ISNA(VLOOKUP($B54,'B-1 Site Hedge Baseline'!$B$1:$L$257,8,FALSE)),"",(VLOOKUP($B54,'B-1 Site Hedge Baseline'!$B$1:$L$257,8,FALSE))))</f>
        <v/>
      </c>
      <c r="I54" s="520" t="str">
        <f>IF(B54="","",IF(ISNA(VLOOKUP($B54,'B-1 Site Hedge Baseline'!$B$1:$L$257,10,FALSE)),"",(VLOOKUP($B54,'B-1 Site Hedge Baseline'!$B$1:$L$257,10,FALSE))))</f>
        <v/>
      </c>
      <c r="J54" s="520" t="str">
        <f>IF(B54="","",IF(ISNA(VLOOKUP($B54,'B-1 Site Hedge Baseline'!$B$1:$L$257,11,FALSE)),"",(VLOOKUP($B54,'B-1 Site Hedge Baseline'!$B$1:$L$257,11,FALSE))))</f>
        <v/>
      </c>
      <c r="K54" s="520" t="str">
        <f>IF(B54="","",IF(ISNA(VLOOKUP($B54,'B-1 Site Hedge Baseline'!$B$1:$U$257,13,FALSE)),"",(VLOOKUP($B54,'B-1 Site Hedge Baseline'!$B$1:$U$257,13,FALSE))))</f>
        <v/>
      </c>
      <c r="L54" s="524" t="str">
        <f>IF(B54="","",IF(ISNA(VLOOKUP($B54,'B-1 Site Hedge Baseline'!$B$1:$U$257,12,FALSE)),"",(VLOOKUP($B54,'B-1 Site Hedge Baseline'!$B$1:$U$257,12,FALSE))))</f>
        <v/>
      </c>
      <c r="M54" s="416" t="str">
        <f t="shared" si="0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59" t="str">
        <f>IF(B54="","",VLOOKUP(B54,'B-1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57"/>
      <c r="T54" s="540" t="str">
        <f>IFERROR(VLOOKUP(S54,'G-1 All Habitats'!$Z$2:$AA$9,2,FALSE),"")</f>
        <v/>
      </c>
      <c r="U54" s="154"/>
      <c r="V54" s="520" t="str">
        <f>IF(U54="","",IF(VLOOKUP(U54,'G-3 Multipliers'!$L$3:$N$6,2,FALSE)=0,"Spatial Data Missing ⚠",VLOOKUP(U54,'G-3 Multipliers'!$L$3:$N$6,2,FALSE)))</f>
        <v/>
      </c>
      <c r="W54" s="524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07" t="str">
        <f t="shared" si="5"/>
        <v/>
      </c>
      <c r="AF54" s="507" t="str">
        <f t="shared" si="6"/>
        <v/>
      </c>
      <c r="AG54" s="524" t="str">
        <f>IFERROR(IF(O54="","",VLOOKUP(AD54,'G-3 Multipliers'!$P$3:$Q$6,2,FALSE)),"")</f>
        <v/>
      </c>
      <c r="AH54" s="513" t="str">
        <f t="shared" si="7"/>
        <v/>
      </c>
      <c r="AI54" s="231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1" t="str">
        <f>'B-1 Site Hedge Baseline'!AK53</f>
        <v/>
      </c>
      <c r="C55" s="520" t="str">
        <f>IF(B55="","",IF(ISNA(VLOOKUP($B55,'B-1 Site Hedge Baseline'!$B$1:$L$257,3,FALSE)),"",(VLOOKUP($B55,'B-1 Site Hedge Baseline'!$B$1:$L$257,3,FALSE))))</f>
        <v/>
      </c>
      <c r="D55" s="520" t="str">
        <f>IF(B55="","",IF(ISNA(VLOOKUP($B55,'B-1 Site Hedge Baseline'!$B$1:$L$257,4,FALSE)),"",(VLOOKUP($B55,'B-1 Site Hedge Baseline'!$B$1:$L$257,4,FALSE))))</f>
        <v/>
      </c>
      <c r="E55" s="520" t="str">
        <f>IF(B55="","",IF(ISNA(VLOOKUP($B55,'B-1 Site Hedge Baseline'!$B$1:$L$257,5,FALSE)),"",(VLOOKUP($B55,'B-1 Site Hedge Baseline'!$B$1:$L$257,5,FALSE))))</f>
        <v/>
      </c>
      <c r="F55" s="520" t="str">
        <f>IF(B55="","",IF(ISNA(VLOOKUP($B55,'B-1 Site Hedge Baseline'!$B$1:$L$257,6,FALSE)),"",(VLOOKUP($B55,'B-1 Site Hedge Baseline'!$B$1:$L$257,6,FALSE))))</f>
        <v/>
      </c>
      <c r="G55" s="520" t="str">
        <f>IF(B55="","",IF(ISNA(VLOOKUP($B55,'B-1 Site Hedge Baseline'!$B$1:$L$257,7,FALSE)),"",(VLOOKUP($B55,'B-1 Site Hedge Baseline'!$B$1:$L$257,7,FALSE))))</f>
        <v/>
      </c>
      <c r="H55" s="520" t="str">
        <f>IF(B55="","",IF(ISNA(VLOOKUP($B55,'B-1 Site Hedge Baseline'!$B$1:$L$257,8,FALSE)),"",(VLOOKUP($B55,'B-1 Site Hedge Baseline'!$B$1:$L$257,8,FALSE))))</f>
        <v/>
      </c>
      <c r="I55" s="520" t="str">
        <f>IF(B55="","",IF(ISNA(VLOOKUP($B55,'B-1 Site Hedge Baseline'!$B$1:$L$257,10,FALSE)),"",(VLOOKUP($B55,'B-1 Site Hedge Baseline'!$B$1:$L$257,10,FALSE))))</f>
        <v/>
      </c>
      <c r="J55" s="520" t="str">
        <f>IF(B55="","",IF(ISNA(VLOOKUP($B55,'B-1 Site Hedge Baseline'!$B$1:$L$257,11,FALSE)),"",(VLOOKUP($B55,'B-1 Site Hedge Baseline'!$B$1:$L$257,11,FALSE))))</f>
        <v/>
      </c>
      <c r="K55" s="520" t="str">
        <f>IF(B55="","",IF(ISNA(VLOOKUP($B55,'B-1 Site Hedge Baseline'!$B$1:$U$257,13,FALSE)),"",(VLOOKUP($B55,'B-1 Site Hedge Baseline'!$B$1:$U$257,13,FALSE))))</f>
        <v/>
      </c>
      <c r="L55" s="524" t="str">
        <f>IF(B55="","",IF(ISNA(VLOOKUP($B55,'B-1 Site Hedge Baseline'!$B$1:$U$257,12,FALSE)),"",(VLOOKUP($B55,'B-1 Site Hedge Baseline'!$B$1:$U$257,12,FALSE))))</f>
        <v/>
      </c>
      <c r="M55" s="416" t="str">
        <f t="shared" si="0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59" t="str">
        <f>IF(B55="","",VLOOKUP(B55,'B-1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57"/>
      <c r="T55" s="540" t="str">
        <f>IFERROR(VLOOKUP(S55,'G-1 All Habitats'!$Z$2:$AA$9,2,FALSE),"")</f>
        <v/>
      </c>
      <c r="U55" s="154"/>
      <c r="V55" s="520" t="str">
        <f>IF(U55="","",IF(VLOOKUP(U55,'G-3 Multipliers'!$L$3:$N$6,2,FALSE)=0,"Spatial Data Missing ⚠",VLOOKUP(U55,'G-3 Multipliers'!$L$3:$N$6,2,FALSE)))</f>
        <v/>
      </c>
      <c r="W55" s="524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07" t="str">
        <f t="shared" si="5"/>
        <v/>
      </c>
      <c r="AF55" s="507" t="str">
        <f t="shared" si="6"/>
        <v/>
      </c>
      <c r="AG55" s="524" t="str">
        <f>IFERROR(IF(O55="","",VLOOKUP(AD55,'G-3 Multipliers'!$P$3:$Q$6,2,FALSE)),"")</f>
        <v/>
      </c>
      <c r="AH55" s="513" t="str">
        <f t="shared" si="7"/>
        <v/>
      </c>
      <c r="AI55" s="231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1" t="str">
        <f>'B-1 Site Hedge Baseline'!AK54</f>
        <v/>
      </c>
      <c r="C56" s="520" t="str">
        <f>IF(B56="","",IF(ISNA(VLOOKUP($B56,'B-1 Site Hedge Baseline'!$B$1:$L$257,3,FALSE)),"",(VLOOKUP($B56,'B-1 Site Hedge Baseline'!$B$1:$L$257,3,FALSE))))</f>
        <v/>
      </c>
      <c r="D56" s="520" t="str">
        <f>IF(B56="","",IF(ISNA(VLOOKUP($B56,'B-1 Site Hedge Baseline'!$B$1:$L$257,4,FALSE)),"",(VLOOKUP($B56,'B-1 Site Hedge Baseline'!$B$1:$L$257,4,FALSE))))</f>
        <v/>
      </c>
      <c r="E56" s="520" t="str">
        <f>IF(B56="","",IF(ISNA(VLOOKUP($B56,'B-1 Site Hedge Baseline'!$B$1:$L$257,5,FALSE)),"",(VLOOKUP($B56,'B-1 Site Hedge Baseline'!$B$1:$L$257,5,FALSE))))</f>
        <v/>
      </c>
      <c r="F56" s="520" t="str">
        <f>IF(B56="","",IF(ISNA(VLOOKUP($B56,'B-1 Site Hedge Baseline'!$B$1:$L$257,6,FALSE)),"",(VLOOKUP($B56,'B-1 Site Hedge Baseline'!$B$1:$L$257,6,FALSE))))</f>
        <v/>
      </c>
      <c r="G56" s="520" t="str">
        <f>IF(B56="","",IF(ISNA(VLOOKUP($B56,'B-1 Site Hedge Baseline'!$B$1:$L$257,7,FALSE)),"",(VLOOKUP($B56,'B-1 Site Hedge Baseline'!$B$1:$L$257,7,FALSE))))</f>
        <v/>
      </c>
      <c r="H56" s="520" t="str">
        <f>IF(B56="","",IF(ISNA(VLOOKUP($B56,'B-1 Site Hedge Baseline'!$B$1:$L$257,8,FALSE)),"",(VLOOKUP($B56,'B-1 Site Hedge Baseline'!$B$1:$L$257,8,FALSE))))</f>
        <v/>
      </c>
      <c r="I56" s="520" t="str">
        <f>IF(B56="","",IF(ISNA(VLOOKUP($B56,'B-1 Site Hedge Baseline'!$B$1:$L$257,10,FALSE)),"",(VLOOKUP($B56,'B-1 Site Hedge Baseline'!$B$1:$L$257,10,FALSE))))</f>
        <v/>
      </c>
      <c r="J56" s="520" t="str">
        <f>IF(B56="","",IF(ISNA(VLOOKUP($B56,'B-1 Site Hedge Baseline'!$B$1:$L$257,11,FALSE)),"",(VLOOKUP($B56,'B-1 Site Hedge Baseline'!$B$1:$L$257,11,FALSE))))</f>
        <v/>
      </c>
      <c r="K56" s="520" t="str">
        <f>IF(B56="","",IF(ISNA(VLOOKUP($B56,'B-1 Site Hedge Baseline'!$B$1:$U$257,13,FALSE)),"",(VLOOKUP($B56,'B-1 Site Hedge Baseline'!$B$1:$U$257,13,FALSE))))</f>
        <v/>
      </c>
      <c r="L56" s="524" t="str">
        <f>IF(B56="","",IF(ISNA(VLOOKUP($B56,'B-1 Site Hedge Baseline'!$B$1:$U$257,12,FALSE)),"",(VLOOKUP($B56,'B-1 Site Hedge Baseline'!$B$1:$U$257,12,FALSE))))</f>
        <v/>
      </c>
      <c r="M56" s="416" t="str">
        <f t="shared" si="0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59" t="str">
        <f>IF(B56="","",VLOOKUP(B56,'B-1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57"/>
      <c r="T56" s="540" t="str">
        <f>IFERROR(VLOOKUP(S56,'G-1 All Habitats'!$Z$2:$AA$9,2,FALSE),"")</f>
        <v/>
      </c>
      <c r="U56" s="154"/>
      <c r="V56" s="520" t="str">
        <f>IF(U56="","",IF(VLOOKUP(U56,'G-3 Multipliers'!$L$3:$N$6,2,FALSE)=0,"Spatial Data Missing ⚠",VLOOKUP(U56,'G-3 Multipliers'!$L$3:$N$6,2,FALSE)))</f>
        <v/>
      </c>
      <c r="W56" s="524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07" t="str">
        <f t="shared" si="5"/>
        <v/>
      </c>
      <c r="AF56" s="507" t="str">
        <f t="shared" si="6"/>
        <v/>
      </c>
      <c r="AG56" s="524" t="str">
        <f>IFERROR(IF(O56="","",VLOOKUP(AD56,'G-3 Multipliers'!$P$3:$Q$6,2,FALSE)),"")</f>
        <v/>
      </c>
      <c r="AH56" s="513" t="str">
        <f t="shared" si="7"/>
        <v/>
      </c>
      <c r="AI56" s="231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1" t="str">
        <f>'B-1 Site Hedge Baseline'!AK55</f>
        <v/>
      </c>
      <c r="C57" s="520" t="str">
        <f>IF(B57="","",IF(ISNA(VLOOKUP($B57,'B-1 Site Hedge Baseline'!$B$1:$L$257,3,FALSE)),"",(VLOOKUP($B57,'B-1 Site Hedge Baseline'!$B$1:$L$257,3,FALSE))))</f>
        <v/>
      </c>
      <c r="D57" s="520" t="str">
        <f>IF(B57="","",IF(ISNA(VLOOKUP($B57,'B-1 Site Hedge Baseline'!$B$1:$L$257,4,FALSE)),"",(VLOOKUP($B57,'B-1 Site Hedge Baseline'!$B$1:$L$257,4,FALSE))))</f>
        <v/>
      </c>
      <c r="E57" s="520" t="str">
        <f>IF(B57="","",IF(ISNA(VLOOKUP($B57,'B-1 Site Hedge Baseline'!$B$1:$L$257,5,FALSE)),"",(VLOOKUP($B57,'B-1 Site Hedge Baseline'!$B$1:$L$257,5,FALSE))))</f>
        <v/>
      </c>
      <c r="F57" s="520" t="str">
        <f>IF(B57="","",IF(ISNA(VLOOKUP($B57,'B-1 Site Hedge Baseline'!$B$1:$L$257,6,FALSE)),"",(VLOOKUP($B57,'B-1 Site Hedge Baseline'!$B$1:$L$257,6,FALSE))))</f>
        <v/>
      </c>
      <c r="G57" s="520" t="str">
        <f>IF(B57="","",IF(ISNA(VLOOKUP($B57,'B-1 Site Hedge Baseline'!$B$1:$L$257,7,FALSE)),"",(VLOOKUP($B57,'B-1 Site Hedge Baseline'!$B$1:$L$257,7,FALSE))))</f>
        <v/>
      </c>
      <c r="H57" s="520" t="str">
        <f>IF(B57="","",IF(ISNA(VLOOKUP($B57,'B-1 Site Hedge Baseline'!$B$1:$L$257,8,FALSE)),"",(VLOOKUP($B57,'B-1 Site Hedge Baseline'!$B$1:$L$257,8,FALSE))))</f>
        <v/>
      </c>
      <c r="I57" s="520" t="str">
        <f>IF(B57="","",IF(ISNA(VLOOKUP($B57,'B-1 Site Hedge Baseline'!$B$1:$L$257,10,FALSE)),"",(VLOOKUP($B57,'B-1 Site Hedge Baseline'!$B$1:$L$257,10,FALSE))))</f>
        <v/>
      </c>
      <c r="J57" s="520" t="str">
        <f>IF(B57="","",IF(ISNA(VLOOKUP($B57,'B-1 Site Hedge Baseline'!$B$1:$L$257,11,FALSE)),"",(VLOOKUP($B57,'B-1 Site Hedge Baseline'!$B$1:$L$257,11,FALSE))))</f>
        <v/>
      </c>
      <c r="K57" s="520" t="str">
        <f>IF(B57="","",IF(ISNA(VLOOKUP($B57,'B-1 Site Hedge Baseline'!$B$1:$U$257,13,FALSE)),"",(VLOOKUP($B57,'B-1 Site Hedge Baseline'!$B$1:$U$257,13,FALSE))))</f>
        <v/>
      </c>
      <c r="L57" s="524" t="str">
        <f>IF(B57="","",IF(ISNA(VLOOKUP($B57,'B-1 Site Hedge Baseline'!$B$1:$U$257,12,FALSE)),"",(VLOOKUP($B57,'B-1 Site Hedge Baseline'!$B$1:$U$257,12,FALSE))))</f>
        <v/>
      </c>
      <c r="M57" s="416" t="str">
        <f t="shared" si="0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59" t="str">
        <f>IF(B57="","",VLOOKUP(B57,'B-1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57"/>
      <c r="T57" s="540" t="str">
        <f>IFERROR(VLOOKUP(S57,'G-1 All Habitats'!$Z$2:$AA$9,2,FALSE),"")</f>
        <v/>
      </c>
      <c r="U57" s="154"/>
      <c r="V57" s="520" t="str">
        <f>IF(U57="","",IF(VLOOKUP(U57,'G-3 Multipliers'!$L$3:$N$6,2,FALSE)=0,"Spatial Data Missing ⚠",VLOOKUP(U57,'G-3 Multipliers'!$L$3:$N$6,2,FALSE)))</f>
        <v/>
      </c>
      <c r="W57" s="524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07" t="str">
        <f t="shared" si="5"/>
        <v/>
      </c>
      <c r="AF57" s="507" t="str">
        <f t="shared" si="6"/>
        <v/>
      </c>
      <c r="AG57" s="524" t="str">
        <f>IFERROR(IF(O57="","",VLOOKUP(AD57,'G-3 Multipliers'!$P$3:$Q$6,2,FALSE)),"")</f>
        <v/>
      </c>
      <c r="AH57" s="513" t="str">
        <f t="shared" si="7"/>
        <v/>
      </c>
      <c r="AI57" s="231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1" t="str">
        <f>'B-1 Site Hedge Baseline'!AK56</f>
        <v/>
      </c>
      <c r="C58" s="520" t="str">
        <f>IF(B58="","",IF(ISNA(VLOOKUP($B58,'B-1 Site Hedge Baseline'!$B$1:$L$257,3,FALSE)),"",(VLOOKUP($B58,'B-1 Site Hedge Baseline'!$B$1:$L$257,3,FALSE))))</f>
        <v/>
      </c>
      <c r="D58" s="520" t="str">
        <f>IF(B58="","",IF(ISNA(VLOOKUP($B58,'B-1 Site Hedge Baseline'!$B$1:$L$257,4,FALSE)),"",(VLOOKUP($B58,'B-1 Site Hedge Baseline'!$B$1:$L$257,4,FALSE))))</f>
        <v/>
      </c>
      <c r="E58" s="520" t="str">
        <f>IF(B58="","",IF(ISNA(VLOOKUP($B58,'B-1 Site Hedge Baseline'!$B$1:$L$257,5,FALSE)),"",(VLOOKUP($B58,'B-1 Site Hedge Baseline'!$B$1:$L$257,5,FALSE))))</f>
        <v/>
      </c>
      <c r="F58" s="520" t="str">
        <f>IF(B58="","",IF(ISNA(VLOOKUP($B58,'B-1 Site Hedge Baseline'!$B$1:$L$257,6,FALSE)),"",(VLOOKUP($B58,'B-1 Site Hedge Baseline'!$B$1:$L$257,6,FALSE))))</f>
        <v/>
      </c>
      <c r="G58" s="520" t="str">
        <f>IF(B58="","",IF(ISNA(VLOOKUP($B58,'B-1 Site Hedge Baseline'!$B$1:$L$257,7,FALSE)),"",(VLOOKUP($B58,'B-1 Site Hedge Baseline'!$B$1:$L$257,7,FALSE))))</f>
        <v/>
      </c>
      <c r="H58" s="520" t="str">
        <f>IF(B58="","",IF(ISNA(VLOOKUP($B58,'B-1 Site Hedge Baseline'!$B$1:$L$257,8,FALSE)),"",(VLOOKUP($B58,'B-1 Site Hedge Baseline'!$B$1:$L$257,8,FALSE))))</f>
        <v/>
      </c>
      <c r="I58" s="520" t="str">
        <f>IF(B58="","",IF(ISNA(VLOOKUP($B58,'B-1 Site Hedge Baseline'!$B$1:$L$257,10,FALSE)),"",(VLOOKUP($B58,'B-1 Site Hedge Baseline'!$B$1:$L$257,10,FALSE))))</f>
        <v/>
      </c>
      <c r="J58" s="520" t="str">
        <f>IF(B58="","",IF(ISNA(VLOOKUP($B58,'B-1 Site Hedge Baseline'!$B$1:$L$257,11,FALSE)),"",(VLOOKUP($B58,'B-1 Site Hedge Baseline'!$B$1:$L$257,11,FALSE))))</f>
        <v/>
      </c>
      <c r="K58" s="520" t="str">
        <f>IF(B58="","",IF(ISNA(VLOOKUP($B58,'B-1 Site Hedge Baseline'!$B$1:$U$257,13,FALSE)),"",(VLOOKUP($B58,'B-1 Site Hedge Baseline'!$B$1:$U$257,13,FALSE))))</f>
        <v/>
      </c>
      <c r="L58" s="524" t="str">
        <f>IF(B58="","",IF(ISNA(VLOOKUP($B58,'B-1 Site Hedge Baseline'!$B$1:$U$257,12,FALSE)),"",(VLOOKUP($B58,'B-1 Site Hedge Baseline'!$B$1:$U$257,12,FALSE))))</f>
        <v/>
      </c>
      <c r="M58" s="416" t="str">
        <f t="shared" si="0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59" t="str">
        <f>IF(B58="","",VLOOKUP(B58,'B-1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57"/>
      <c r="T58" s="540" t="str">
        <f>IFERROR(VLOOKUP(S58,'G-1 All Habitats'!$Z$2:$AA$9,2,FALSE),"")</f>
        <v/>
      </c>
      <c r="U58" s="154"/>
      <c r="V58" s="520" t="str">
        <f>IF(U58="","",IF(VLOOKUP(U58,'G-3 Multipliers'!$L$3:$N$6,2,FALSE)=0,"Spatial Data Missing ⚠",VLOOKUP(U58,'G-3 Multipliers'!$L$3:$N$6,2,FALSE)))</f>
        <v/>
      </c>
      <c r="W58" s="524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07" t="str">
        <f t="shared" si="5"/>
        <v/>
      </c>
      <c r="AF58" s="507" t="str">
        <f t="shared" si="6"/>
        <v/>
      </c>
      <c r="AG58" s="524" t="str">
        <f>IFERROR(IF(O58="","",VLOOKUP(AD58,'G-3 Multipliers'!$P$3:$Q$6,2,FALSE)),"")</f>
        <v/>
      </c>
      <c r="AH58" s="513" t="str">
        <f t="shared" si="7"/>
        <v/>
      </c>
      <c r="AI58" s="231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1" t="str">
        <f>'B-1 Site Hedge Baseline'!AK57</f>
        <v/>
      </c>
      <c r="C59" s="520" t="str">
        <f>IF(B59="","",IF(ISNA(VLOOKUP($B59,'B-1 Site Hedge Baseline'!$B$1:$L$257,3,FALSE)),"",(VLOOKUP($B59,'B-1 Site Hedge Baseline'!$B$1:$L$257,3,FALSE))))</f>
        <v/>
      </c>
      <c r="D59" s="520" t="str">
        <f>IF(B59="","",IF(ISNA(VLOOKUP($B59,'B-1 Site Hedge Baseline'!$B$1:$L$257,4,FALSE)),"",(VLOOKUP($B59,'B-1 Site Hedge Baseline'!$B$1:$L$257,4,FALSE))))</f>
        <v/>
      </c>
      <c r="E59" s="520" t="str">
        <f>IF(B59="","",IF(ISNA(VLOOKUP($B59,'B-1 Site Hedge Baseline'!$B$1:$L$257,5,FALSE)),"",(VLOOKUP($B59,'B-1 Site Hedge Baseline'!$B$1:$L$257,5,FALSE))))</f>
        <v/>
      </c>
      <c r="F59" s="520" t="str">
        <f>IF(B59="","",IF(ISNA(VLOOKUP($B59,'B-1 Site Hedge Baseline'!$B$1:$L$257,6,FALSE)),"",(VLOOKUP($B59,'B-1 Site Hedge Baseline'!$B$1:$L$257,6,FALSE))))</f>
        <v/>
      </c>
      <c r="G59" s="520" t="str">
        <f>IF(B59="","",IF(ISNA(VLOOKUP($B59,'B-1 Site Hedge Baseline'!$B$1:$L$257,7,FALSE)),"",(VLOOKUP($B59,'B-1 Site Hedge Baseline'!$B$1:$L$257,7,FALSE))))</f>
        <v/>
      </c>
      <c r="H59" s="520" t="str">
        <f>IF(B59="","",IF(ISNA(VLOOKUP($B59,'B-1 Site Hedge Baseline'!$B$1:$L$257,8,FALSE)),"",(VLOOKUP($B59,'B-1 Site Hedge Baseline'!$B$1:$L$257,8,FALSE))))</f>
        <v/>
      </c>
      <c r="I59" s="520" t="str">
        <f>IF(B59="","",IF(ISNA(VLOOKUP($B59,'B-1 Site Hedge Baseline'!$B$1:$L$257,10,FALSE)),"",(VLOOKUP($B59,'B-1 Site Hedge Baseline'!$B$1:$L$257,10,FALSE))))</f>
        <v/>
      </c>
      <c r="J59" s="520" t="str">
        <f>IF(B59="","",IF(ISNA(VLOOKUP($B59,'B-1 Site Hedge Baseline'!$B$1:$L$257,11,FALSE)),"",(VLOOKUP($B59,'B-1 Site Hedge Baseline'!$B$1:$L$257,11,FALSE))))</f>
        <v/>
      </c>
      <c r="K59" s="520" t="str">
        <f>IF(B59="","",IF(ISNA(VLOOKUP($B59,'B-1 Site Hedge Baseline'!$B$1:$U$257,13,FALSE)),"",(VLOOKUP($B59,'B-1 Site Hedge Baseline'!$B$1:$U$257,13,FALSE))))</f>
        <v/>
      </c>
      <c r="L59" s="524" t="str">
        <f>IF(B59="","",IF(ISNA(VLOOKUP($B59,'B-1 Site Hedge Baseline'!$B$1:$U$257,12,FALSE)),"",(VLOOKUP($B59,'B-1 Site Hedge Baseline'!$B$1:$U$257,12,FALSE))))</f>
        <v/>
      </c>
      <c r="M59" s="416" t="str">
        <f t="shared" si="0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59" t="str">
        <f>IF(B59="","",VLOOKUP(B59,'B-1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57"/>
      <c r="T59" s="540" t="str">
        <f>IFERROR(VLOOKUP(S59,'G-1 All Habitats'!$Z$2:$AA$9,2,FALSE),"")</f>
        <v/>
      </c>
      <c r="U59" s="154"/>
      <c r="V59" s="520" t="str">
        <f>IF(U59="","",IF(VLOOKUP(U59,'G-3 Multipliers'!$L$3:$N$6,2,FALSE)=0,"Spatial Data Missing ⚠",VLOOKUP(U59,'G-3 Multipliers'!$L$3:$N$6,2,FALSE)))</f>
        <v/>
      </c>
      <c r="W59" s="524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07" t="str">
        <f t="shared" si="5"/>
        <v/>
      </c>
      <c r="AF59" s="507" t="str">
        <f t="shared" si="6"/>
        <v/>
      </c>
      <c r="AG59" s="524" t="str">
        <f>IFERROR(IF(O59="","",VLOOKUP(AD59,'G-3 Multipliers'!$P$3:$Q$6,2,FALSE)),"")</f>
        <v/>
      </c>
      <c r="AH59" s="513" t="str">
        <f t="shared" si="7"/>
        <v/>
      </c>
      <c r="AI59" s="231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1" t="str">
        <f>'B-1 Site Hedge Baseline'!AK58</f>
        <v/>
      </c>
      <c r="C60" s="520" t="str">
        <f>IF(B60="","",IF(ISNA(VLOOKUP($B60,'B-1 Site Hedge Baseline'!$B$1:$L$257,3,FALSE)),"",(VLOOKUP($B60,'B-1 Site Hedge Baseline'!$B$1:$L$257,3,FALSE))))</f>
        <v/>
      </c>
      <c r="D60" s="520" t="str">
        <f>IF(B60="","",IF(ISNA(VLOOKUP($B60,'B-1 Site Hedge Baseline'!$B$1:$L$257,4,FALSE)),"",(VLOOKUP($B60,'B-1 Site Hedge Baseline'!$B$1:$L$257,4,FALSE))))</f>
        <v/>
      </c>
      <c r="E60" s="520" t="str">
        <f>IF(B60="","",IF(ISNA(VLOOKUP($B60,'B-1 Site Hedge Baseline'!$B$1:$L$257,5,FALSE)),"",(VLOOKUP($B60,'B-1 Site Hedge Baseline'!$B$1:$L$257,5,FALSE))))</f>
        <v/>
      </c>
      <c r="F60" s="520" t="str">
        <f>IF(B60="","",IF(ISNA(VLOOKUP($B60,'B-1 Site Hedge Baseline'!$B$1:$L$257,6,FALSE)),"",(VLOOKUP($B60,'B-1 Site Hedge Baseline'!$B$1:$L$257,6,FALSE))))</f>
        <v/>
      </c>
      <c r="G60" s="520" t="str">
        <f>IF(B60="","",IF(ISNA(VLOOKUP($B60,'B-1 Site Hedge Baseline'!$B$1:$L$257,7,FALSE)),"",(VLOOKUP($B60,'B-1 Site Hedge Baseline'!$B$1:$L$257,7,FALSE))))</f>
        <v/>
      </c>
      <c r="H60" s="520" t="str">
        <f>IF(B60="","",IF(ISNA(VLOOKUP($B60,'B-1 Site Hedge Baseline'!$B$1:$L$257,8,FALSE)),"",(VLOOKUP($B60,'B-1 Site Hedge Baseline'!$B$1:$L$257,8,FALSE))))</f>
        <v/>
      </c>
      <c r="I60" s="520" t="str">
        <f>IF(B60="","",IF(ISNA(VLOOKUP($B60,'B-1 Site Hedge Baseline'!$B$1:$L$257,10,FALSE)),"",(VLOOKUP($B60,'B-1 Site Hedge Baseline'!$B$1:$L$257,10,FALSE))))</f>
        <v/>
      </c>
      <c r="J60" s="520" t="str">
        <f>IF(B60="","",IF(ISNA(VLOOKUP($B60,'B-1 Site Hedge Baseline'!$B$1:$L$257,11,FALSE)),"",(VLOOKUP($B60,'B-1 Site Hedge Baseline'!$B$1:$L$257,11,FALSE))))</f>
        <v/>
      </c>
      <c r="K60" s="520" t="str">
        <f>IF(B60="","",IF(ISNA(VLOOKUP($B60,'B-1 Site Hedge Baseline'!$B$1:$U$257,13,FALSE)),"",(VLOOKUP($B60,'B-1 Site Hedge Baseline'!$B$1:$U$257,13,FALSE))))</f>
        <v/>
      </c>
      <c r="L60" s="524" t="str">
        <f>IF(B60="","",IF(ISNA(VLOOKUP($B60,'B-1 Site Hedge Baseline'!$B$1:$U$257,12,FALSE)),"",(VLOOKUP($B60,'B-1 Site Hedge Baseline'!$B$1:$U$257,12,FALSE))))</f>
        <v/>
      </c>
      <c r="M60" s="416" t="str">
        <f t="shared" si="0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59" t="str">
        <f>IF(B60="","",VLOOKUP(B60,'B-1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57"/>
      <c r="T60" s="540" t="str">
        <f>IFERROR(VLOOKUP(S60,'G-1 All Habitats'!$Z$2:$AA$9,2,FALSE),"")</f>
        <v/>
      </c>
      <c r="U60" s="154"/>
      <c r="V60" s="520" t="str">
        <f>IF(U60="","",IF(VLOOKUP(U60,'G-3 Multipliers'!$L$3:$N$6,2,FALSE)=0,"Spatial Data Missing ⚠",VLOOKUP(U60,'G-3 Multipliers'!$L$3:$N$6,2,FALSE)))</f>
        <v/>
      </c>
      <c r="W60" s="524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07" t="str">
        <f t="shared" si="5"/>
        <v/>
      </c>
      <c r="AF60" s="507" t="str">
        <f t="shared" si="6"/>
        <v/>
      </c>
      <c r="AG60" s="524" t="str">
        <f>IFERROR(IF(O60="","",VLOOKUP(AD60,'G-3 Multipliers'!$P$3:$Q$6,2,FALSE)),"")</f>
        <v/>
      </c>
      <c r="AH60" s="513" t="str">
        <f t="shared" si="7"/>
        <v/>
      </c>
      <c r="AI60" s="231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1" t="str">
        <f>'B-1 Site Hedge Baseline'!AK59</f>
        <v/>
      </c>
      <c r="C61" s="520" t="str">
        <f>IF(B61="","",IF(ISNA(VLOOKUP($B61,'B-1 Site Hedge Baseline'!$B$1:$L$257,3,FALSE)),"",(VLOOKUP($B61,'B-1 Site Hedge Baseline'!$B$1:$L$257,3,FALSE))))</f>
        <v/>
      </c>
      <c r="D61" s="520" t="str">
        <f>IF(B61="","",IF(ISNA(VLOOKUP($B61,'B-1 Site Hedge Baseline'!$B$1:$L$257,4,FALSE)),"",(VLOOKUP($B61,'B-1 Site Hedge Baseline'!$B$1:$L$257,4,FALSE))))</f>
        <v/>
      </c>
      <c r="E61" s="520" t="str">
        <f>IF(B61="","",IF(ISNA(VLOOKUP($B61,'B-1 Site Hedge Baseline'!$B$1:$L$257,5,FALSE)),"",(VLOOKUP($B61,'B-1 Site Hedge Baseline'!$B$1:$L$257,5,FALSE))))</f>
        <v/>
      </c>
      <c r="F61" s="520" t="str">
        <f>IF(B61="","",IF(ISNA(VLOOKUP($B61,'B-1 Site Hedge Baseline'!$B$1:$L$257,6,FALSE)),"",(VLOOKUP($B61,'B-1 Site Hedge Baseline'!$B$1:$L$257,6,FALSE))))</f>
        <v/>
      </c>
      <c r="G61" s="520" t="str">
        <f>IF(B61="","",IF(ISNA(VLOOKUP($B61,'B-1 Site Hedge Baseline'!$B$1:$L$257,7,FALSE)),"",(VLOOKUP($B61,'B-1 Site Hedge Baseline'!$B$1:$L$257,7,FALSE))))</f>
        <v/>
      </c>
      <c r="H61" s="520" t="str">
        <f>IF(B61="","",IF(ISNA(VLOOKUP($B61,'B-1 Site Hedge Baseline'!$B$1:$L$257,8,FALSE)),"",(VLOOKUP($B61,'B-1 Site Hedge Baseline'!$B$1:$L$257,8,FALSE))))</f>
        <v/>
      </c>
      <c r="I61" s="520" t="str">
        <f>IF(B61="","",IF(ISNA(VLOOKUP($B61,'B-1 Site Hedge Baseline'!$B$1:$L$257,10,FALSE)),"",(VLOOKUP($B61,'B-1 Site Hedge Baseline'!$B$1:$L$257,10,FALSE))))</f>
        <v/>
      </c>
      <c r="J61" s="520" t="str">
        <f>IF(B61="","",IF(ISNA(VLOOKUP($B61,'B-1 Site Hedge Baseline'!$B$1:$L$257,11,FALSE)),"",(VLOOKUP($B61,'B-1 Site Hedge Baseline'!$B$1:$L$257,11,FALSE))))</f>
        <v/>
      </c>
      <c r="K61" s="520" t="str">
        <f>IF(B61="","",IF(ISNA(VLOOKUP($B61,'B-1 Site Hedge Baseline'!$B$1:$U$257,13,FALSE)),"",(VLOOKUP($B61,'B-1 Site Hedge Baseline'!$B$1:$U$257,13,FALSE))))</f>
        <v/>
      </c>
      <c r="L61" s="524" t="str">
        <f>IF(B61="","",IF(ISNA(VLOOKUP($B61,'B-1 Site Hedge Baseline'!$B$1:$U$257,12,FALSE)),"",(VLOOKUP($B61,'B-1 Site Hedge Baseline'!$B$1:$U$257,12,FALSE))))</f>
        <v/>
      </c>
      <c r="M61" s="416" t="str">
        <f t="shared" si="0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59" t="str">
        <f>IF(B61="","",VLOOKUP(B61,'B-1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57"/>
      <c r="T61" s="540" t="str">
        <f>IFERROR(VLOOKUP(S61,'G-1 All Habitats'!$Z$2:$AA$9,2,FALSE),"")</f>
        <v/>
      </c>
      <c r="U61" s="154"/>
      <c r="V61" s="520" t="str">
        <f>IF(U61="","",IF(VLOOKUP(U61,'G-3 Multipliers'!$L$3:$N$6,2,FALSE)=0,"Spatial Data Missing ⚠",VLOOKUP(U61,'G-3 Multipliers'!$L$3:$N$6,2,FALSE)))</f>
        <v/>
      </c>
      <c r="W61" s="524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07" t="str">
        <f t="shared" si="5"/>
        <v/>
      </c>
      <c r="AF61" s="507" t="str">
        <f t="shared" si="6"/>
        <v/>
      </c>
      <c r="AG61" s="524" t="str">
        <f>IFERROR(IF(O61="","",VLOOKUP(AD61,'G-3 Multipliers'!$P$3:$Q$6,2,FALSE)),"")</f>
        <v/>
      </c>
      <c r="AH61" s="513" t="str">
        <f t="shared" si="7"/>
        <v/>
      </c>
      <c r="AI61" s="231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1" t="str">
        <f>'B-1 Site Hedge Baseline'!AK60</f>
        <v/>
      </c>
      <c r="C62" s="520" t="str">
        <f>IF(B62="","",IF(ISNA(VLOOKUP($B62,'B-1 Site Hedge Baseline'!$B$1:$L$257,3,FALSE)),"",(VLOOKUP($B62,'B-1 Site Hedge Baseline'!$B$1:$L$257,3,FALSE))))</f>
        <v/>
      </c>
      <c r="D62" s="520" t="str">
        <f>IF(B62="","",IF(ISNA(VLOOKUP($B62,'B-1 Site Hedge Baseline'!$B$1:$L$257,4,FALSE)),"",(VLOOKUP($B62,'B-1 Site Hedge Baseline'!$B$1:$L$257,4,FALSE))))</f>
        <v/>
      </c>
      <c r="E62" s="520" t="str">
        <f>IF(B62="","",IF(ISNA(VLOOKUP($B62,'B-1 Site Hedge Baseline'!$B$1:$L$257,5,FALSE)),"",(VLOOKUP($B62,'B-1 Site Hedge Baseline'!$B$1:$L$257,5,FALSE))))</f>
        <v/>
      </c>
      <c r="F62" s="520" t="str">
        <f>IF(B62="","",IF(ISNA(VLOOKUP($B62,'B-1 Site Hedge Baseline'!$B$1:$L$257,6,FALSE)),"",(VLOOKUP($B62,'B-1 Site Hedge Baseline'!$B$1:$L$257,6,FALSE))))</f>
        <v/>
      </c>
      <c r="G62" s="520" t="str">
        <f>IF(B62="","",IF(ISNA(VLOOKUP($B62,'B-1 Site Hedge Baseline'!$B$1:$L$257,7,FALSE)),"",(VLOOKUP($B62,'B-1 Site Hedge Baseline'!$B$1:$L$257,7,FALSE))))</f>
        <v/>
      </c>
      <c r="H62" s="520" t="str">
        <f>IF(B62="","",IF(ISNA(VLOOKUP($B62,'B-1 Site Hedge Baseline'!$B$1:$L$257,8,FALSE)),"",(VLOOKUP($B62,'B-1 Site Hedge Baseline'!$B$1:$L$257,8,FALSE))))</f>
        <v/>
      </c>
      <c r="I62" s="520" t="str">
        <f>IF(B62="","",IF(ISNA(VLOOKUP($B62,'B-1 Site Hedge Baseline'!$B$1:$L$257,10,FALSE)),"",(VLOOKUP($B62,'B-1 Site Hedge Baseline'!$B$1:$L$257,10,FALSE))))</f>
        <v/>
      </c>
      <c r="J62" s="520" t="str">
        <f>IF(B62="","",IF(ISNA(VLOOKUP($B62,'B-1 Site Hedge Baseline'!$B$1:$L$257,11,FALSE)),"",(VLOOKUP($B62,'B-1 Site Hedge Baseline'!$B$1:$L$257,11,FALSE))))</f>
        <v/>
      </c>
      <c r="K62" s="520" t="str">
        <f>IF(B62="","",IF(ISNA(VLOOKUP($B62,'B-1 Site Hedge Baseline'!$B$1:$U$257,13,FALSE)),"",(VLOOKUP($B62,'B-1 Site Hedge Baseline'!$B$1:$U$257,13,FALSE))))</f>
        <v/>
      </c>
      <c r="L62" s="524" t="str">
        <f>IF(B62="","",IF(ISNA(VLOOKUP($B62,'B-1 Site Hedge Baseline'!$B$1:$U$257,12,FALSE)),"",(VLOOKUP($B62,'B-1 Site Hedge Baseline'!$B$1:$U$257,12,FALSE))))</f>
        <v/>
      </c>
      <c r="M62" s="416" t="str">
        <f t="shared" si="0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59" t="str">
        <f>IF(B62="","",VLOOKUP(B62,'B-1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57"/>
      <c r="T62" s="540" t="str">
        <f>IFERROR(VLOOKUP(S62,'G-1 All Habitats'!$Z$2:$AA$9,2,FALSE),"")</f>
        <v/>
      </c>
      <c r="U62" s="154"/>
      <c r="V62" s="520" t="str">
        <f>IF(U62="","",IF(VLOOKUP(U62,'G-3 Multipliers'!$L$3:$N$6,2,FALSE)=0,"Spatial Data Missing ⚠",VLOOKUP(U62,'G-3 Multipliers'!$L$3:$N$6,2,FALSE)))</f>
        <v/>
      </c>
      <c r="W62" s="524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07" t="str">
        <f t="shared" si="5"/>
        <v/>
      </c>
      <c r="AF62" s="507" t="str">
        <f t="shared" si="6"/>
        <v/>
      </c>
      <c r="AG62" s="524" t="str">
        <f>IFERROR(IF(O62="","",VLOOKUP(AD62,'G-3 Multipliers'!$P$3:$Q$6,2,FALSE)),"")</f>
        <v/>
      </c>
      <c r="AH62" s="513" t="str">
        <f t="shared" si="7"/>
        <v/>
      </c>
      <c r="AI62" s="231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1" t="str">
        <f>'B-1 Site Hedge Baseline'!AK61</f>
        <v/>
      </c>
      <c r="C63" s="520" t="str">
        <f>IF(B63="","",IF(ISNA(VLOOKUP($B63,'B-1 Site Hedge Baseline'!$B$1:$L$257,3,FALSE)),"",(VLOOKUP($B63,'B-1 Site Hedge Baseline'!$B$1:$L$257,3,FALSE))))</f>
        <v/>
      </c>
      <c r="D63" s="520" t="str">
        <f>IF(B63="","",IF(ISNA(VLOOKUP($B63,'B-1 Site Hedge Baseline'!$B$1:$L$257,4,FALSE)),"",(VLOOKUP($B63,'B-1 Site Hedge Baseline'!$B$1:$L$257,4,FALSE))))</f>
        <v/>
      </c>
      <c r="E63" s="520" t="str">
        <f>IF(B63="","",IF(ISNA(VLOOKUP($B63,'B-1 Site Hedge Baseline'!$B$1:$L$257,5,FALSE)),"",(VLOOKUP($B63,'B-1 Site Hedge Baseline'!$B$1:$L$257,5,FALSE))))</f>
        <v/>
      </c>
      <c r="F63" s="520" t="str">
        <f>IF(B63="","",IF(ISNA(VLOOKUP($B63,'B-1 Site Hedge Baseline'!$B$1:$L$257,6,FALSE)),"",(VLOOKUP($B63,'B-1 Site Hedge Baseline'!$B$1:$L$257,6,FALSE))))</f>
        <v/>
      </c>
      <c r="G63" s="520" t="str">
        <f>IF(B63="","",IF(ISNA(VLOOKUP($B63,'B-1 Site Hedge Baseline'!$B$1:$L$257,7,FALSE)),"",(VLOOKUP($B63,'B-1 Site Hedge Baseline'!$B$1:$L$257,7,FALSE))))</f>
        <v/>
      </c>
      <c r="H63" s="520" t="str">
        <f>IF(B63="","",IF(ISNA(VLOOKUP($B63,'B-1 Site Hedge Baseline'!$B$1:$L$257,8,FALSE)),"",(VLOOKUP($B63,'B-1 Site Hedge Baseline'!$B$1:$L$257,8,FALSE))))</f>
        <v/>
      </c>
      <c r="I63" s="520" t="str">
        <f>IF(B63="","",IF(ISNA(VLOOKUP($B63,'B-1 Site Hedge Baseline'!$B$1:$L$257,10,FALSE)),"",(VLOOKUP($B63,'B-1 Site Hedge Baseline'!$B$1:$L$257,10,FALSE))))</f>
        <v/>
      </c>
      <c r="J63" s="520" t="str">
        <f>IF(B63="","",IF(ISNA(VLOOKUP($B63,'B-1 Site Hedge Baseline'!$B$1:$L$257,11,FALSE)),"",(VLOOKUP($B63,'B-1 Site Hedge Baseline'!$B$1:$L$257,11,FALSE))))</f>
        <v/>
      </c>
      <c r="K63" s="520" t="str">
        <f>IF(B63="","",IF(ISNA(VLOOKUP($B63,'B-1 Site Hedge Baseline'!$B$1:$U$257,13,FALSE)),"",(VLOOKUP($B63,'B-1 Site Hedge Baseline'!$B$1:$U$257,13,FALSE))))</f>
        <v/>
      </c>
      <c r="L63" s="524" t="str">
        <f>IF(B63="","",IF(ISNA(VLOOKUP($B63,'B-1 Site Hedge Baseline'!$B$1:$U$257,12,FALSE)),"",(VLOOKUP($B63,'B-1 Site Hedge Baseline'!$B$1:$U$257,12,FALSE))))</f>
        <v/>
      </c>
      <c r="M63" s="416" t="str">
        <f t="shared" si="0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59" t="str">
        <f>IF(B63="","",VLOOKUP(B63,'B-1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57"/>
      <c r="T63" s="540" t="str">
        <f>IFERROR(VLOOKUP(S63,'G-1 All Habitats'!$Z$2:$AA$9,2,FALSE),"")</f>
        <v/>
      </c>
      <c r="U63" s="154"/>
      <c r="V63" s="520" t="str">
        <f>IF(U63="","",IF(VLOOKUP(U63,'G-3 Multipliers'!$L$3:$N$6,2,FALSE)=0,"Spatial Data Missing ⚠",VLOOKUP(U63,'G-3 Multipliers'!$L$3:$N$6,2,FALSE)))</f>
        <v/>
      </c>
      <c r="W63" s="524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07" t="str">
        <f t="shared" si="5"/>
        <v/>
      </c>
      <c r="AF63" s="507" t="str">
        <f t="shared" si="6"/>
        <v/>
      </c>
      <c r="AG63" s="524" t="str">
        <f>IFERROR(IF(O63="","",VLOOKUP(AD63,'G-3 Multipliers'!$P$3:$Q$6,2,FALSE)),"")</f>
        <v/>
      </c>
      <c r="AH63" s="513" t="str">
        <f t="shared" si="7"/>
        <v/>
      </c>
      <c r="AI63" s="231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1" t="str">
        <f>'B-1 Site Hedge Baseline'!AK62</f>
        <v/>
      </c>
      <c r="C64" s="520" t="str">
        <f>IF(B64="","",IF(ISNA(VLOOKUP($B64,'B-1 Site Hedge Baseline'!$B$1:$L$257,3,FALSE)),"",(VLOOKUP($B64,'B-1 Site Hedge Baseline'!$B$1:$L$257,3,FALSE))))</f>
        <v/>
      </c>
      <c r="D64" s="520" t="str">
        <f>IF(B64="","",IF(ISNA(VLOOKUP($B64,'B-1 Site Hedge Baseline'!$B$1:$L$257,4,FALSE)),"",(VLOOKUP($B64,'B-1 Site Hedge Baseline'!$B$1:$L$257,4,FALSE))))</f>
        <v/>
      </c>
      <c r="E64" s="520" t="str">
        <f>IF(B64="","",IF(ISNA(VLOOKUP($B64,'B-1 Site Hedge Baseline'!$B$1:$L$257,5,FALSE)),"",(VLOOKUP($B64,'B-1 Site Hedge Baseline'!$B$1:$L$257,5,FALSE))))</f>
        <v/>
      </c>
      <c r="F64" s="520" t="str">
        <f>IF(B64="","",IF(ISNA(VLOOKUP($B64,'B-1 Site Hedge Baseline'!$B$1:$L$257,6,FALSE)),"",(VLOOKUP($B64,'B-1 Site Hedge Baseline'!$B$1:$L$257,6,FALSE))))</f>
        <v/>
      </c>
      <c r="G64" s="520" t="str">
        <f>IF(B64="","",IF(ISNA(VLOOKUP($B64,'B-1 Site Hedge Baseline'!$B$1:$L$257,7,FALSE)),"",(VLOOKUP($B64,'B-1 Site Hedge Baseline'!$B$1:$L$257,7,FALSE))))</f>
        <v/>
      </c>
      <c r="H64" s="520" t="str">
        <f>IF(B64="","",IF(ISNA(VLOOKUP($B64,'B-1 Site Hedge Baseline'!$B$1:$L$257,8,FALSE)),"",(VLOOKUP($B64,'B-1 Site Hedge Baseline'!$B$1:$L$257,8,FALSE))))</f>
        <v/>
      </c>
      <c r="I64" s="520" t="str">
        <f>IF(B64="","",IF(ISNA(VLOOKUP($B64,'B-1 Site Hedge Baseline'!$B$1:$L$257,10,FALSE)),"",(VLOOKUP($B64,'B-1 Site Hedge Baseline'!$B$1:$L$257,10,FALSE))))</f>
        <v/>
      </c>
      <c r="J64" s="520" t="str">
        <f>IF(B64="","",IF(ISNA(VLOOKUP($B64,'B-1 Site Hedge Baseline'!$B$1:$L$257,11,FALSE)),"",(VLOOKUP($B64,'B-1 Site Hedge Baseline'!$B$1:$L$257,11,FALSE))))</f>
        <v/>
      </c>
      <c r="K64" s="520" t="str">
        <f>IF(B64="","",IF(ISNA(VLOOKUP($B64,'B-1 Site Hedge Baseline'!$B$1:$U$257,13,FALSE)),"",(VLOOKUP($B64,'B-1 Site Hedge Baseline'!$B$1:$U$257,13,FALSE))))</f>
        <v/>
      </c>
      <c r="L64" s="524" t="str">
        <f>IF(B64="","",IF(ISNA(VLOOKUP($B64,'B-1 Site Hedge Baseline'!$B$1:$U$257,12,FALSE)),"",(VLOOKUP($B64,'B-1 Site Hedge Baseline'!$B$1:$U$257,12,FALSE))))</f>
        <v/>
      </c>
      <c r="M64" s="416" t="str">
        <f t="shared" si="0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59" t="str">
        <f>IF(B64="","",VLOOKUP(B64,'B-1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57"/>
      <c r="T64" s="540" t="str">
        <f>IFERROR(VLOOKUP(S64,'G-1 All Habitats'!$Z$2:$AA$9,2,FALSE),"")</f>
        <v/>
      </c>
      <c r="U64" s="154"/>
      <c r="V64" s="520" t="str">
        <f>IF(U64="","",IF(VLOOKUP(U64,'G-3 Multipliers'!$L$3:$N$6,2,FALSE)=0,"Spatial Data Missing ⚠",VLOOKUP(U64,'G-3 Multipliers'!$L$3:$N$6,2,FALSE)))</f>
        <v/>
      </c>
      <c r="W64" s="524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07" t="str">
        <f t="shared" si="5"/>
        <v/>
      </c>
      <c r="AF64" s="507" t="str">
        <f t="shared" si="6"/>
        <v/>
      </c>
      <c r="AG64" s="524" t="str">
        <f>IFERROR(IF(O64="","",VLOOKUP(AD64,'G-3 Multipliers'!$P$3:$Q$6,2,FALSE)),"")</f>
        <v/>
      </c>
      <c r="AH64" s="513" t="str">
        <f t="shared" si="7"/>
        <v/>
      </c>
      <c r="AI64" s="231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1" t="str">
        <f>'B-1 Site Hedge Baseline'!AK63</f>
        <v/>
      </c>
      <c r="C65" s="520" t="str">
        <f>IF(B65="","",IF(ISNA(VLOOKUP($B65,'B-1 Site Hedge Baseline'!$B$1:$L$257,3,FALSE)),"",(VLOOKUP($B65,'B-1 Site Hedge Baseline'!$B$1:$L$257,3,FALSE))))</f>
        <v/>
      </c>
      <c r="D65" s="520" t="str">
        <f>IF(B65="","",IF(ISNA(VLOOKUP($B65,'B-1 Site Hedge Baseline'!$B$1:$L$257,4,FALSE)),"",(VLOOKUP($B65,'B-1 Site Hedge Baseline'!$B$1:$L$257,4,FALSE))))</f>
        <v/>
      </c>
      <c r="E65" s="520" t="str">
        <f>IF(B65="","",IF(ISNA(VLOOKUP($B65,'B-1 Site Hedge Baseline'!$B$1:$L$257,5,FALSE)),"",(VLOOKUP($B65,'B-1 Site Hedge Baseline'!$B$1:$L$257,5,FALSE))))</f>
        <v/>
      </c>
      <c r="F65" s="520" t="str">
        <f>IF(B65="","",IF(ISNA(VLOOKUP($B65,'B-1 Site Hedge Baseline'!$B$1:$L$257,6,FALSE)),"",(VLOOKUP($B65,'B-1 Site Hedge Baseline'!$B$1:$L$257,6,FALSE))))</f>
        <v/>
      </c>
      <c r="G65" s="520" t="str">
        <f>IF(B65="","",IF(ISNA(VLOOKUP($B65,'B-1 Site Hedge Baseline'!$B$1:$L$257,7,FALSE)),"",(VLOOKUP($B65,'B-1 Site Hedge Baseline'!$B$1:$L$257,7,FALSE))))</f>
        <v/>
      </c>
      <c r="H65" s="520" t="str">
        <f>IF(B65="","",IF(ISNA(VLOOKUP($B65,'B-1 Site Hedge Baseline'!$B$1:$L$257,8,FALSE)),"",(VLOOKUP($B65,'B-1 Site Hedge Baseline'!$B$1:$L$257,8,FALSE))))</f>
        <v/>
      </c>
      <c r="I65" s="520" t="str">
        <f>IF(B65="","",IF(ISNA(VLOOKUP($B65,'B-1 Site Hedge Baseline'!$B$1:$L$257,10,FALSE)),"",(VLOOKUP($B65,'B-1 Site Hedge Baseline'!$B$1:$L$257,10,FALSE))))</f>
        <v/>
      </c>
      <c r="J65" s="520" t="str">
        <f>IF(B65="","",IF(ISNA(VLOOKUP($B65,'B-1 Site Hedge Baseline'!$B$1:$L$257,11,FALSE)),"",(VLOOKUP($B65,'B-1 Site Hedge Baseline'!$B$1:$L$257,11,FALSE))))</f>
        <v/>
      </c>
      <c r="K65" s="520" t="str">
        <f>IF(B65="","",IF(ISNA(VLOOKUP($B65,'B-1 Site Hedge Baseline'!$B$1:$U$257,13,FALSE)),"",(VLOOKUP($B65,'B-1 Site Hedge Baseline'!$B$1:$U$257,13,FALSE))))</f>
        <v/>
      </c>
      <c r="L65" s="524" t="str">
        <f>IF(B65="","",IF(ISNA(VLOOKUP($B65,'B-1 Site Hedge Baseline'!$B$1:$U$257,12,FALSE)),"",(VLOOKUP($B65,'B-1 Site Hedge Baseline'!$B$1:$U$257,12,FALSE))))</f>
        <v/>
      </c>
      <c r="M65" s="416" t="str">
        <f t="shared" si="0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59" t="str">
        <f>IF(B65="","",VLOOKUP(B65,'B-1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57"/>
      <c r="T65" s="540" t="str">
        <f>IFERROR(VLOOKUP(S65,'G-1 All Habitats'!$Z$2:$AA$9,2,FALSE),"")</f>
        <v/>
      </c>
      <c r="U65" s="154"/>
      <c r="V65" s="520" t="str">
        <f>IF(U65="","",IF(VLOOKUP(U65,'G-3 Multipliers'!$L$3:$N$6,2,FALSE)=0,"Spatial Data Missing ⚠",VLOOKUP(U65,'G-3 Multipliers'!$L$3:$N$6,2,FALSE)))</f>
        <v/>
      </c>
      <c r="W65" s="524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07" t="str">
        <f t="shared" si="5"/>
        <v/>
      </c>
      <c r="AF65" s="507" t="str">
        <f t="shared" si="6"/>
        <v/>
      </c>
      <c r="AG65" s="524" t="str">
        <f>IFERROR(IF(O65="","",VLOOKUP(AD65,'G-3 Multipliers'!$P$3:$Q$6,2,FALSE)),"")</f>
        <v/>
      </c>
      <c r="AH65" s="513" t="str">
        <f t="shared" si="7"/>
        <v/>
      </c>
      <c r="AI65" s="231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1" t="str">
        <f>'B-1 Site Hedge Baseline'!AK64</f>
        <v/>
      </c>
      <c r="C66" s="520" t="str">
        <f>IF(B66="","",IF(ISNA(VLOOKUP($B66,'B-1 Site Hedge Baseline'!$B$1:$L$257,3,FALSE)),"",(VLOOKUP($B66,'B-1 Site Hedge Baseline'!$B$1:$L$257,3,FALSE))))</f>
        <v/>
      </c>
      <c r="D66" s="520" t="str">
        <f>IF(B66="","",IF(ISNA(VLOOKUP($B66,'B-1 Site Hedge Baseline'!$B$1:$L$257,4,FALSE)),"",(VLOOKUP($B66,'B-1 Site Hedge Baseline'!$B$1:$L$257,4,FALSE))))</f>
        <v/>
      </c>
      <c r="E66" s="520" t="str">
        <f>IF(B66="","",IF(ISNA(VLOOKUP($B66,'B-1 Site Hedge Baseline'!$B$1:$L$257,5,FALSE)),"",(VLOOKUP($B66,'B-1 Site Hedge Baseline'!$B$1:$L$257,5,FALSE))))</f>
        <v/>
      </c>
      <c r="F66" s="520" t="str">
        <f>IF(B66="","",IF(ISNA(VLOOKUP($B66,'B-1 Site Hedge Baseline'!$B$1:$L$257,6,FALSE)),"",(VLOOKUP($B66,'B-1 Site Hedge Baseline'!$B$1:$L$257,6,FALSE))))</f>
        <v/>
      </c>
      <c r="G66" s="520" t="str">
        <f>IF(B66="","",IF(ISNA(VLOOKUP($B66,'B-1 Site Hedge Baseline'!$B$1:$L$257,7,FALSE)),"",(VLOOKUP($B66,'B-1 Site Hedge Baseline'!$B$1:$L$257,7,FALSE))))</f>
        <v/>
      </c>
      <c r="H66" s="520" t="str">
        <f>IF(B66="","",IF(ISNA(VLOOKUP($B66,'B-1 Site Hedge Baseline'!$B$1:$L$257,8,FALSE)),"",(VLOOKUP($B66,'B-1 Site Hedge Baseline'!$B$1:$L$257,8,FALSE))))</f>
        <v/>
      </c>
      <c r="I66" s="520" t="str">
        <f>IF(B66="","",IF(ISNA(VLOOKUP($B66,'B-1 Site Hedge Baseline'!$B$1:$L$257,10,FALSE)),"",(VLOOKUP($B66,'B-1 Site Hedge Baseline'!$B$1:$L$257,10,FALSE))))</f>
        <v/>
      </c>
      <c r="J66" s="520" t="str">
        <f>IF(B66="","",IF(ISNA(VLOOKUP($B66,'B-1 Site Hedge Baseline'!$B$1:$L$257,11,FALSE)),"",(VLOOKUP($B66,'B-1 Site Hedge Baseline'!$B$1:$L$257,11,FALSE))))</f>
        <v/>
      </c>
      <c r="K66" s="520" t="str">
        <f>IF(B66="","",IF(ISNA(VLOOKUP($B66,'B-1 Site Hedge Baseline'!$B$1:$U$257,13,FALSE)),"",(VLOOKUP($B66,'B-1 Site Hedge Baseline'!$B$1:$U$257,13,FALSE))))</f>
        <v/>
      </c>
      <c r="L66" s="524" t="str">
        <f>IF(B66="","",IF(ISNA(VLOOKUP($B66,'B-1 Site Hedge Baseline'!$B$1:$U$257,12,FALSE)),"",(VLOOKUP($B66,'B-1 Site Hedge Baseline'!$B$1:$U$257,12,FALSE))))</f>
        <v/>
      </c>
      <c r="M66" s="416" t="str">
        <f t="shared" si="0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59" t="str">
        <f>IF(B66="","",VLOOKUP(B66,'B-1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57"/>
      <c r="T66" s="540" t="str">
        <f>IFERROR(VLOOKUP(S66,'G-1 All Habitats'!$Z$2:$AA$9,2,FALSE),"")</f>
        <v/>
      </c>
      <c r="U66" s="154"/>
      <c r="V66" s="520" t="str">
        <f>IF(U66="","",IF(VLOOKUP(U66,'G-3 Multipliers'!$L$3:$N$6,2,FALSE)=0,"Spatial Data Missing ⚠",VLOOKUP(U66,'G-3 Multipliers'!$L$3:$N$6,2,FALSE)))</f>
        <v/>
      </c>
      <c r="W66" s="524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07" t="str">
        <f t="shared" si="5"/>
        <v/>
      </c>
      <c r="AF66" s="507" t="str">
        <f t="shared" si="6"/>
        <v/>
      </c>
      <c r="AG66" s="524" t="str">
        <f>IFERROR(IF(O66="","",VLOOKUP(AD66,'G-3 Multipliers'!$P$3:$Q$6,2,FALSE)),"")</f>
        <v/>
      </c>
      <c r="AH66" s="513" t="str">
        <f t="shared" si="7"/>
        <v/>
      </c>
      <c r="AI66" s="231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1" t="str">
        <f>'B-1 Site Hedge Baseline'!AK65</f>
        <v/>
      </c>
      <c r="C67" s="520" t="str">
        <f>IF(B67="","",IF(ISNA(VLOOKUP($B67,'B-1 Site Hedge Baseline'!$B$1:$L$257,3,FALSE)),"",(VLOOKUP($B67,'B-1 Site Hedge Baseline'!$B$1:$L$257,3,FALSE))))</f>
        <v/>
      </c>
      <c r="D67" s="520" t="str">
        <f>IF(B67="","",IF(ISNA(VLOOKUP($B67,'B-1 Site Hedge Baseline'!$B$1:$L$257,4,FALSE)),"",(VLOOKUP($B67,'B-1 Site Hedge Baseline'!$B$1:$L$257,4,FALSE))))</f>
        <v/>
      </c>
      <c r="E67" s="520" t="str">
        <f>IF(B67="","",IF(ISNA(VLOOKUP($B67,'B-1 Site Hedge Baseline'!$B$1:$L$257,5,FALSE)),"",(VLOOKUP($B67,'B-1 Site Hedge Baseline'!$B$1:$L$257,5,FALSE))))</f>
        <v/>
      </c>
      <c r="F67" s="520" t="str">
        <f>IF(B67="","",IF(ISNA(VLOOKUP($B67,'B-1 Site Hedge Baseline'!$B$1:$L$257,6,FALSE)),"",(VLOOKUP($B67,'B-1 Site Hedge Baseline'!$B$1:$L$257,6,FALSE))))</f>
        <v/>
      </c>
      <c r="G67" s="520" t="str">
        <f>IF(B67="","",IF(ISNA(VLOOKUP($B67,'B-1 Site Hedge Baseline'!$B$1:$L$257,7,FALSE)),"",(VLOOKUP($B67,'B-1 Site Hedge Baseline'!$B$1:$L$257,7,FALSE))))</f>
        <v/>
      </c>
      <c r="H67" s="520" t="str">
        <f>IF(B67="","",IF(ISNA(VLOOKUP($B67,'B-1 Site Hedge Baseline'!$B$1:$L$257,8,FALSE)),"",(VLOOKUP($B67,'B-1 Site Hedge Baseline'!$B$1:$L$257,8,FALSE))))</f>
        <v/>
      </c>
      <c r="I67" s="520" t="str">
        <f>IF(B67="","",IF(ISNA(VLOOKUP($B67,'B-1 Site Hedge Baseline'!$B$1:$L$257,10,FALSE)),"",(VLOOKUP($B67,'B-1 Site Hedge Baseline'!$B$1:$L$257,10,FALSE))))</f>
        <v/>
      </c>
      <c r="J67" s="520" t="str">
        <f>IF(B67="","",IF(ISNA(VLOOKUP($B67,'B-1 Site Hedge Baseline'!$B$1:$L$257,11,FALSE)),"",(VLOOKUP($B67,'B-1 Site Hedge Baseline'!$B$1:$L$257,11,FALSE))))</f>
        <v/>
      </c>
      <c r="K67" s="520" t="str">
        <f>IF(B67="","",IF(ISNA(VLOOKUP($B67,'B-1 Site Hedge Baseline'!$B$1:$U$257,13,FALSE)),"",(VLOOKUP($B67,'B-1 Site Hedge Baseline'!$B$1:$U$257,13,FALSE))))</f>
        <v/>
      </c>
      <c r="L67" s="524" t="str">
        <f>IF(B67="","",IF(ISNA(VLOOKUP($B67,'B-1 Site Hedge Baseline'!$B$1:$U$257,12,FALSE)),"",(VLOOKUP($B67,'B-1 Site Hedge Baseline'!$B$1:$U$257,12,FALSE))))</f>
        <v/>
      </c>
      <c r="M67" s="416" t="str">
        <f t="shared" si="0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59" t="str">
        <f>IF(B67="","",VLOOKUP(B67,'B-1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57"/>
      <c r="T67" s="540" t="str">
        <f>IFERROR(VLOOKUP(S67,'G-1 All Habitats'!$Z$2:$AA$9,2,FALSE),"")</f>
        <v/>
      </c>
      <c r="U67" s="154"/>
      <c r="V67" s="520" t="str">
        <f>IF(U67="","",IF(VLOOKUP(U67,'G-3 Multipliers'!$L$3:$N$6,2,FALSE)=0,"Spatial Data Missing ⚠",VLOOKUP(U67,'G-3 Multipliers'!$L$3:$N$6,2,FALSE)))</f>
        <v/>
      </c>
      <c r="W67" s="524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07" t="str">
        <f t="shared" si="5"/>
        <v/>
      </c>
      <c r="AF67" s="507" t="str">
        <f t="shared" si="6"/>
        <v/>
      </c>
      <c r="AG67" s="524" t="str">
        <f>IFERROR(IF(O67="","",VLOOKUP(AD67,'G-3 Multipliers'!$P$3:$Q$6,2,FALSE)),"")</f>
        <v/>
      </c>
      <c r="AH67" s="513" t="str">
        <f t="shared" si="7"/>
        <v/>
      </c>
      <c r="AI67" s="231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1" t="str">
        <f>'B-1 Site Hedge Baseline'!AK66</f>
        <v/>
      </c>
      <c r="C68" s="520" t="str">
        <f>IF(B68="","",IF(ISNA(VLOOKUP($B68,'B-1 Site Hedge Baseline'!$B$1:$L$257,3,FALSE)),"",(VLOOKUP($B68,'B-1 Site Hedge Baseline'!$B$1:$L$257,3,FALSE))))</f>
        <v/>
      </c>
      <c r="D68" s="520" t="str">
        <f>IF(B68="","",IF(ISNA(VLOOKUP($B68,'B-1 Site Hedge Baseline'!$B$1:$L$257,4,FALSE)),"",(VLOOKUP($B68,'B-1 Site Hedge Baseline'!$B$1:$L$257,4,FALSE))))</f>
        <v/>
      </c>
      <c r="E68" s="520" t="str">
        <f>IF(B68="","",IF(ISNA(VLOOKUP($B68,'B-1 Site Hedge Baseline'!$B$1:$L$257,5,FALSE)),"",(VLOOKUP($B68,'B-1 Site Hedge Baseline'!$B$1:$L$257,5,FALSE))))</f>
        <v/>
      </c>
      <c r="F68" s="520" t="str">
        <f>IF(B68="","",IF(ISNA(VLOOKUP($B68,'B-1 Site Hedge Baseline'!$B$1:$L$257,6,FALSE)),"",(VLOOKUP($B68,'B-1 Site Hedge Baseline'!$B$1:$L$257,6,FALSE))))</f>
        <v/>
      </c>
      <c r="G68" s="520" t="str">
        <f>IF(B68="","",IF(ISNA(VLOOKUP($B68,'B-1 Site Hedge Baseline'!$B$1:$L$257,7,FALSE)),"",(VLOOKUP($B68,'B-1 Site Hedge Baseline'!$B$1:$L$257,7,FALSE))))</f>
        <v/>
      </c>
      <c r="H68" s="520" t="str">
        <f>IF(B68="","",IF(ISNA(VLOOKUP($B68,'B-1 Site Hedge Baseline'!$B$1:$L$257,8,FALSE)),"",(VLOOKUP($B68,'B-1 Site Hedge Baseline'!$B$1:$L$257,8,FALSE))))</f>
        <v/>
      </c>
      <c r="I68" s="520" t="str">
        <f>IF(B68="","",IF(ISNA(VLOOKUP($B68,'B-1 Site Hedge Baseline'!$B$1:$L$257,10,FALSE)),"",(VLOOKUP($B68,'B-1 Site Hedge Baseline'!$B$1:$L$257,10,FALSE))))</f>
        <v/>
      </c>
      <c r="J68" s="520" t="str">
        <f>IF(B68="","",IF(ISNA(VLOOKUP($B68,'B-1 Site Hedge Baseline'!$B$1:$L$257,11,FALSE)),"",(VLOOKUP($B68,'B-1 Site Hedge Baseline'!$B$1:$L$257,11,FALSE))))</f>
        <v/>
      </c>
      <c r="K68" s="520" t="str">
        <f>IF(B68="","",IF(ISNA(VLOOKUP($B68,'B-1 Site Hedge Baseline'!$B$1:$U$257,13,FALSE)),"",(VLOOKUP($B68,'B-1 Site Hedge Baseline'!$B$1:$U$257,13,FALSE))))</f>
        <v/>
      </c>
      <c r="L68" s="524" t="str">
        <f>IF(B68="","",IF(ISNA(VLOOKUP($B68,'B-1 Site Hedge Baseline'!$B$1:$U$257,12,FALSE)),"",(VLOOKUP($B68,'B-1 Site Hedge Baseline'!$B$1:$U$257,12,FALSE))))</f>
        <v/>
      </c>
      <c r="M68" s="416" t="str">
        <f t="shared" si="0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59" t="str">
        <f>IF(B68="","",VLOOKUP(B68,'B-1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57"/>
      <c r="T68" s="540" t="str">
        <f>IFERROR(VLOOKUP(S68,'G-1 All Habitats'!$Z$2:$AA$9,2,FALSE),"")</f>
        <v/>
      </c>
      <c r="U68" s="154"/>
      <c r="V68" s="520" t="str">
        <f>IF(U68="","",IF(VLOOKUP(U68,'G-3 Multipliers'!$L$3:$N$6,2,FALSE)=0,"Spatial Data Missing ⚠",VLOOKUP(U68,'G-3 Multipliers'!$L$3:$N$6,2,FALSE)))</f>
        <v/>
      </c>
      <c r="W68" s="524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07" t="str">
        <f t="shared" si="5"/>
        <v/>
      </c>
      <c r="AF68" s="507" t="str">
        <f t="shared" si="6"/>
        <v/>
      </c>
      <c r="AG68" s="524" t="str">
        <f>IFERROR(IF(O68="","",VLOOKUP(AD68,'G-3 Multipliers'!$P$3:$Q$6,2,FALSE)),"")</f>
        <v/>
      </c>
      <c r="AH68" s="513" t="str">
        <f t="shared" si="7"/>
        <v/>
      </c>
      <c r="AI68" s="231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1" t="str">
        <f>'B-1 Site Hedge Baseline'!AK67</f>
        <v/>
      </c>
      <c r="C69" s="520" t="str">
        <f>IF(B69="","",IF(ISNA(VLOOKUP($B69,'B-1 Site Hedge Baseline'!$B$1:$L$257,3,FALSE)),"",(VLOOKUP($B69,'B-1 Site Hedge Baseline'!$B$1:$L$257,3,FALSE))))</f>
        <v/>
      </c>
      <c r="D69" s="520" t="str">
        <f>IF(B69="","",IF(ISNA(VLOOKUP($B69,'B-1 Site Hedge Baseline'!$B$1:$L$257,4,FALSE)),"",(VLOOKUP($B69,'B-1 Site Hedge Baseline'!$B$1:$L$257,4,FALSE))))</f>
        <v/>
      </c>
      <c r="E69" s="520" t="str">
        <f>IF(B69="","",IF(ISNA(VLOOKUP($B69,'B-1 Site Hedge Baseline'!$B$1:$L$257,5,FALSE)),"",(VLOOKUP($B69,'B-1 Site Hedge Baseline'!$B$1:$L$257,5,FALSE))))</f>
        <v/>
      </c>
      <c r="F69" s="520" t="str">
        <f>IF(B69="","",IF(ISNA(VLOOKUP($B69,'B-1 Site Hedge Baseline'!$B$1:$L$257,6,FALSE)),"",(VLOOKUP($B69,'B-1 Site Hedge Baseline'!$B$1:$L$257,6,FALSE))))</f>
        <v/>
      </c>
      <c r="G69" s="520" t="str">
        <f>IF(B69="","",IF(ISNA(VLOOKUP($B69,'B-1 Site Hedge Baseline'!$B$1:$L$257,7,FALSE)),"",(VLOOKUP($B69,'B-1 Site Hedge Baseline'!$B$1:$L$257,7,FALSE))))</f>
        <v/>
      </c>
      <c r="H69" s="520" t="str">
        <f>IF(B69="","",IF(ISNA(VLOOKUP($B69,'B-1 Site Hedge Baseline'!$B$1:$L$257,8,FALSE)),"",(VLOOKUP($B69,'B-1 Site Hedge Baseline'!$B$1:$L$257,8,FALSE))))</f>
        <v/>
      </c>
      <c r="I69" s="520" t="str">
        <f>IF(B69="","",IF(ISNA(VLOOKUP($B69,'B-1 Site Hedge Baseline'!$B$1:$L$257,10,FALSE)),"",(VLOOKUP($B69,'B-1 Site Hedge Baseline'!$B$1:$L$257,10,FALSE))))</f>
        <v/>
      </c>
      <c r="J69" s="520" t="str">
        <f>IF(B69="","",IF(ISNA(VLOOKUP($B69,'B-1 Site Hedge Baseline'!$B$1:$L$257,11,FALSE)),"",(VLOOKUP($B69,'B-1 Site Hedge Baseline'!$B$1:$L$257,11,FALSE))))</f>
        <v/>
      </c>
      <c r="K69" s="520" t="str">
        <f>IF(B69="","",IF(ISNA(VLOOKUP($B69,'B-1 Site Hedge Baseline'!$B$1:$U$257,13,FALSE)),"",(VLOOKUP($B69,'B-1 Site Hedge Baseline'!$B$1:$U$257,13,FALSE))))</f>
        <v/>
      </c>
      <c r="L69" s="524" t="str">
        <f>IF(B69="","",IF(ISNA(VLOOKUP($B69,'B-1 Site Hedge Baseline'!$B$1:$U$257,12,FALSE)),"",(VLOOKUP($B69,'B-1 Site Hedge Baseline'!$B$1:$U$257,12,FALSE))))</f>
        <v/>
      </c>
      <c r="M69" s="416" t="str">
        <f t="shared" si="0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59" t="str">
        <f>IF(B69="","",VLOOKUP(B69,'B-1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57"/>
      <c r="T69" s="540" t="str">
        <f>IFERROR(VLOOKUP(S69,'G-1 All Habitats'!$Z$2:$AA$9,2,FALSE),"")</f>
        <v/>
      </c>
      <c r="U69" s="154"/>
      <c r="V69" s="520" t="str">
        <f>IF(U69="","",IF(VLOOKUP(U69,'G-3 Multipliers'!$L$3:$N$6,2,FALSE)=0,"Spatial Data Missing ⚠",VLOOKUP(U69,'G-3 Multipliers'!$L$3:$N$6,2,FALSE)))</f>
        <v/>
      </c>
      <c r="W69" s="524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07" t="str">
        <f t="shared" si="5"/>
        <v/>
      </c>
      <c r="AF69" s="507" t="str">
        <f t="shared" si="6"/>
        <v/>
      </c>
      <c r="AG69" s="524" t="str">
        <f>IFERROR(IF(O69="","",VLOOKUP(AD69,'G-3 Multipliers'!$P$3:$Q$6,2,FALSE)),"")</f>
        <v/>
      </c>
      <c r="AH69" s="513" t="str">
        <f t="shared" si="7"/>
        <v/>
      </c>
      <c r="AI69" s="231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1" t="str">
        <f>'B-1 Site Hedge Baseline'!AK68</f>
        <v/>
      </c>
      <c r="C70" s="520" t="str">
        <f>IF(B70="","",IF(ISNA(VLOOKUP($B70,'B-1 Site Hedge Baseline'!$B$1:$L$257,3,FALSE)),"",(VLOOKUP($B70,'B-1 Site Hedge Baseline'!$B$1:$L$257,3,FALSE))))</f>
        <v/>
      </c>
      <c r="D70" s="520" t="str">
        <f>IF(B70="","",IF(ISNA(VLOOKUP($B70,'B-1 Site Hedge Baseline'!$B$1:$L$257,4,FALSE)),"",(VLOOKUP($B70,'B-1 Site Hedge Baseline'!$B$1:$L$257,4,FALSE))))</f>
        <v/>
      </c>
      <c r="E70" s="520" t="str">
        <f>IF(B70="","",IF(ISNA(VLOOKUP($B70,'B-1 Site Hedge Baseline'!$B$1:$L$257,5,FALSE)),"",(VLOOKUP($B70,'B-1 Site Hedge Baseline'!$B$1:$L$257,5,FALSE))))</f>
        <v/>
      </c>
      <c r="F70" s="520" t="str">
        <f>IF(B70="","",IF(ISNA(VLOOKUP($B70,'B-1 Site Hedge Baseline'!$B$1:$L$257,6,FALSE)),"",(VLOOKUP($B70,'B-1 Site Hedge Baseline'!$B$1:$L$257,6,FALSE))))</f>
        <v/>
      </c>
      <c r="G70" s="520" t="str">
        <f>IF(B70="","",IF(ISNA(VLOOKUP($B70,'B-1 Site Hedge Baseline'!$B$1:$L$257,7,FALSE)),"",(VLOOKUP($B70,'B-1 Site Hedge Baseline'!$B$1:$L$257,7,FALSE))))</f>
        <v/>
      </c>
      <c r="H70" s="520" t="str">
        <f>IF(B70="","",IF(ISNA(VLOOKUP($B70,'B-1 Site Hedge Baseline'!$B$1:$L$257,8,FALSE)),"",(VLOOKUP($B70,'B-1 Site Hedge Baseline'!$B$1:$L$257,8,FALSE))))</f>
        <v/>
      </c>
      <c r="I70" s="520" t="str">
        <f>IF(B70="","",IF(ISNA(VLOOKUP($B70,'B-1 Site Hedge Baseline'!$B$1:$L$257,10,FALSE)),"",(VLOOKUP($B70,'B-1 Site Hedge Baseline'!$B$1:$L$257,10,FALSE))))</f>
        <v/>
      </c>
      <c r="J70" s="520" t="str">
        <f>IF(B70="","",IF(ISNA(VLOOKUP($B70,'B-1 Site Hedge Baseline'!$B$1:$L$257,11,FALSE)),"",(VLOOKUP($B70,'B-1 Site Hedge Baseline'!$B$1:$L$257,11,FALSE))))</f>
        <v/>
      </c>
      <c r="K70" s="520" t="str">
        <f>IF(B70="","",IF(ISNA(VLOOKUP($B70,'B-1 Site Hedge Baseline'!$B$1:$U$257,13,FALSE)),"",(VLOOKUP($B70,'B-1 Site Hedge Baseline'!$B$1:$U$257,13,FALSE))))</f>
        <v/>
      </c>
      <c r="L70" s="524" t="str">
        <f>IF(B70="","",IF(ISNA(VLOOKUP($B70,'B-1 Site Hedge Baseline'!$B$1:$U$257,12,FALSE)),"",(VLOOKUP($B70,'B-1 Site Hedge Baseline'!$B$1:$U$257,12,FALSE))))</f>
        <v/>
      </c>
      <c r="M70" s="416" t="str">
        <f t="shared" si="0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59" t="str">
        <f>IF(B70="","",VLOOKUP(B70,'B-1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57"/>
      <c r="T70" s="540" t="str">
        <f>IFERROR(VLOOKUP(S70,'G-1 All Habitats'!$Z$2:$AA$9,2,FALSE),"")</f>
        <v/>
      </c>
      <c r="U70" s="154"/>
      <c r="V70" s="520" t="str">
        <f>IF(U70="","",IF(VLOOKUP(U70,'G-3 Multipliers'!$L$3:$N$6,2,FALSE)=0,"Spatial Data Missing ⚠",VLOOKUP(U70,'G-3 Multipliers'!$L$3:$N$6,2,FALSE)))</f>
        <v/>
      </c>
      <c r="W70" s="524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07" t="str">
        <f t="shared" si="5"/>
        <v/>
      </c>
      <c r="AF70" s="507" t="str">
        <f t="shared" si="6"/>
        <v/>
      </c>
      <c r="AG70" s="524" t="str">
        <f>IFERROR(IF(O70="","",VLOOKUP(AD70,'G-3 Multipliers'!$P$3:$Q$6,2,FALSE)),"")</f>
        <v/>
      </c>
      <c r="AH70" s="513" t="str">
        <f t="shared" si="7"/>
        <v/>
      </c>
      <c r="AI70" s="231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1" t="str">
        <f>'B-1 Site Hedge Baseline'!AK69</f>
        <v/>
      </c>
      <c r="C71" s="520" t="str">
        <f>IF(B71="","",IF(ISNA(VLOOKUP($B71,'B-1 Site Hedge Baseline'!$B$1:$L$257,3,FALSE)),"",(VLOOKUP($B71,'B-1 Site Hedge Baseline'!$B$1:$L$257,3,FALSE))))</f>
        <v/>
      </c>
      <c r="D71" s="520" t="str">
        <f>IF(B71="","",IF(ISNA(VLOOKUP($B71,'B-1 Site Hedge Baseline'!$B$1:$L$257,4,FALSE)),"",(VLOOKUP($B71,'B-1 Site Hedge Baseline'!$B$1:$L$257,4,FALSE))))</f>
        <v/>
      </c>
      <c r="E71" s="520" t="str">
        <f>IF(B71="","",IF(ISNA(VLOOKUP($B71,'B-1 Site Hedge Baseline'!$B$1:$L$257,5,FALSE)),"",(VLOOKUP($B71,'B-1 Site Hedge Baseline'!$B$1:$L$257,5,FALSE))))</f>
        <v/>
      </c>
      <c r="F71" s="520" t="str">
        <f>IF(B71="","",IF(ISNA(VLOOKUP($B71,'B-1 Site Hedge Baseline'!$B$1:$L$257,6,FALSE)),"",(VLOOKUP($B71,'B-1 Site Hedge Baseline'!$B$1:$L$257,6,FALSE))))</f>
        <v/>
      </c>
      <c r="G71" s="520" t="str">
        <f>IF(B71="","",IF(ISNA(VLOOKUP($B71,'B-1 Site Hedge Baseline'!$B$1:$L$257,7,FALSE)),"",(VLOOKUP($B71,'B-1 Site Hedge Baseline'!$B$1:$L$257,7,FALSE))))</f>
        <v/>
      </c>
      <c r="H71" s="520" t="str">
        <f>IF(B71="","",IF(ISNA(VLOOKUP($B71,'B-1 Site Hedge Baseline'!$B$1:$L$257,8,FALSE)),"",(VLOOKUP($B71,'B-1 Site Hedge Baseline'!$B$1:$L$257,8,FALSE))))</f>
        <v/>
      </c>
      <c r="I71" s="520" t="str">
        <f>IF(B71="","",IF(ISNA(VLOOKUP($B71,'B-1 Site Hedge Baseline'!$B$1:$L$257,10,FALSE)),"",(VLOOKUP($B71,'B-1 Site Hedge Baseline'!$B$1:$L$257,10,FALSE))))</f>
        <v/>
      </c>
      <c r="J71" s="520" t="str">
        <f>IF(B71="","",IF(ISNA(VLOOKUP($B71,'B-1 Site Hedge Baseline'!$B$1:$L$257,11,FALSE)),"",(VLOOKUP($B71,'B-1 Site Hedge Baseline'!$B$1:$L$257,11,FALSE))))</f>
        <v/>
      </c>
      <c r="K71" s="520" t="str">
        <f>IF(B71="","",IF(ISNA(VLOOKUP($B71,'B-1 Site Hedge Baseline'!$B$1:$U$257,13,FALSE)),"",(VLOOKUP($B71,'B-1 Site Hedge Baseline'!$B$1:$U$257,13,FALSE))))</f>
        <v/>
      </c>
      <c r="L71" s="524" t="str">
        <f>IF(B71="","",IF(ISNA(VLOOKUP($B71,'B-1 Site Hedge Baseline'!$B$1:$U$257,12,FALSE)),"",(VLOOKUP($B71,'B-1 Site Hedge Baseline'!$B$1:$U$257,12,FALSE))))</f>
        <v/>
      </c>
      <c r="M71" s="416" t="str">
        <f t="shared" si="0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59" t="str">
        <f>IF(B71="","",VLOOKUP(B71,'B-1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57"/>
      <c r="T71" s="540" t="str">
        <f>IFERROR(VLOOKUP(S71,'G-1 All Habitats'!$Z$2:$AA$9,2,FALSE),"")</f>
        <v/>
      </c>
      <c r="U71" s="154"/>
      <c r="V71" s="520" t="str">
        <f>IF(U71="","",IF(VLOOKUP(U71,'G-3 Multipliers'!$L$3:$N$6,2,FALSE)=0,"Spatial Data Missing ⚠",VLOOKUP(U71,'G-3 Multipliers'!$L$3:$N$6,2,FALSE)))</f>
        <v/>
      </c>
      <c r="W71" s="524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07" t="str">
        <f t="shared" si="5"/>
        <v/>
      </c>
      <c r="AF71" s="507" t="str">
        <f t="shared" si="6"/>
        <v/>
      </c>
      <c r="AG71" s="524" t="str">
        <f>IFERROR(IF(O71="","",VLOOKUP(AD71,'G-3 Multipliers'!$P$3:$Q$6,2,FALSE)),"")</f>
        <v/>
      </c>
      <c r="AH71" s="513" t="str">
        <f t="shared" si="7"/>
        <v/>
      </c>
      <c r="AI71" s="231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1" t="str">
        <f>'B-1 Site Hedge Baseline'!AK70</f>
        <v/>
      </c>
      <c r="C72" s="520" t="str">
        <f>IF(B72="","",IF(ISNA(VLOOKUP($B72,'B-1 Site Hedge Baseline'!$B$1:$L$257,3,FALSE)),"",(VLOOKUP($B72,'B-1 Site Hedge Baseline'!$B$1:$L$257,3,FALSE))))</f>
        <v/>
      </c>
      <c r="D72" s="520" t="str">
        <f>IF(B72="","",IF(ISNA(VLOOKUP($B72,'B-1 Site Hedge Baseline'!$B$1:$L$257,4,FALSE)),"",(VLOOKUP($B72,'B-1 Site Hedge Baseline'!$B$1:$L$257,4,FALSE))))</f>
        <v/>
      </c>
      <c r="E72" s="520" t="str">
        <f>IF(B72="","",IF(ISNA(VLOOKUP($B72,'B-1 Site Hedge Baseline'!$B$1:$L$257,5,FALSE)),"",(VLOOKUP($B72,'B-1 Site Hedge Baseline'!$B$1:$L$257,5,FALSE))))</f>
        <v/>
      </c>
      <c r="F72" s="520" t="str">
        <f>IF(B72="","",IF(ISNA(VLOOKUP($B72,'B-1 Site Hedge Baseline'!$B$1:$L$257,6,FALSE)),"",(VLOOKUP($B72,'B-1 Site Hedge Baseline'!$B$1:$L$257,6,FALSE))))</f>
        <v/>
      </c>
      <c r="G72" s="520" t="str">
        <f>IF(B72="","",IF(ISNA(VLOOKUP($B72,'B-1 Site Hedge Baseline'!$B$1:$L$257,7,FALSE)),"",(VLOOKUP($B72,'B-1 Site Hedge Baseline'!$B$1:$L$257,7,FALSE))))</f>
        <v/>
      </c>
      <c r="H72" s="520" t="str">
        <f>IF(B72="","",IF(ISNA(VLOOKUP($B72,'B-1 Site Hedge Baseline'!$B$1:$L$257,8,FALSE)),"",(VLOOKUP($B72,'B-1 Site Hedge Baseline'!$B$1:$L$257,8,FALSE))))</f>
        <v/>
      </c>
      <c r="I72" s="520" t="str">
        <f>IF(B72="","",IF(ISNA(VLOOKUP($B72,'B-1 Site Hedge Baseline'!$B$1:$L$257,10,FALSE)),"",(VLOOKUP($B72,'B-1 Site Hedge Baseline'!$B$1:$L$257,10,FALSE))))</f>
        <v/>
      </c>
      <c r="J72" s="520" t="str">
        <f>IF(B72="","",IF(ISNA(VLOOKUP($B72,'B-1 Site Hedge Baseline'!$B$1:$L$257,11,FALSE)),"",(VLOOKUP($B72,'B-1 Site Hedge Baseline'!$B$1:$L$257,11,FALSE))))</f>
        <v/>
      </c>
      <c r="K72" s="520" t="str">
        <f>IF(B72="","",IF(ISNA(VLOOKUP($B72,'B-1 Site Hedge Baseline'!$B$1:$U$257,13,FALSE)),"",(VLOOKUP($B72,'B-1 Site Hedge Baseline'!$B$1:$U$257,13,FALSE))))</f>
        <v/>
      </c>
      <c r="L72" s="524" t="str">
        <f>IF(B72="","",IF(ISNA(VLOOKUP($B72,'B-1 Site Hedge Baseline'!$B$1:$U$257,12,FALSE)),"",(VLOOKUP($B72,'B-1 Site Hedge Baseline'!$B$1:$U$257,12,FALSE))))</f>
        <v/>
      </c>
      <c r="M72" s="416" t="str">
        <f t="shared" si="0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59" t="str">
        <f>IF(B72="","",VLOOKUP(B72,'B-1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57"/>
      <c r="T72" s="540" t="str">
        <f>IFERROR(VLOOKUP(S72,'G-1 All Habitats'!$Z$2:$AA$9,2,FALSE),"")</f>
        <v/>
      </c>
      <c r="U72" s="154"/>
      <c r="V72" s="520" t="str">
        <f>IF(U72="","",IF(VLOOKUP(U72,'G-3 Multipliers'!$L$3:$N$6,2,FALSE)=0,"Spatial Data Missing ⚠",VLOOKUP(U72,'G-3 Multipliers'!$L$3:$N$6,2,FALSE)))</f>
        <v/>
      </c>
      <c r="W72" s="524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07" t="str">
        <f t="shared" si="5"/>
        <v/>
      </c>
      <c r="AF72" s="507" t="str">
        <f t="shared" si="6"/>
        <v/>
      </c>
      <c r="AG72" s="524" t="str">
        <f>IFERROR(IF(O72="","",VLOOKUP(AD72,'G-3 Multipliers'!$P$3:$Q$6,2,FALSE)),"")</f>
        <v/>
      </c>
      <c r="AH72" s="513" t="str">
        <f t="shared" si="7"/>
        <v/>
      </c>
      <c r="AI72" s="231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1" t="str">
        <f>'B-1 Site Hedge Baseline'!AK71</f>
        <v/>
      </c>
      <c r="C73" s="520" t="str">
        <f>IF(B73="","",IF(ISNA(VLOOKUP($B73,'B-1 Site Hedge Baseline'!$B$1:$L$257,3,FALSE)),"",(VLOOKUP($B73,'B-1 Site Hedge Baseline'!$B$1:$L$257,3,FALSE))))</f>
        <v/>
      </c>
      <c r="D73" s="520" t="str">
        <f>IF(B73="","",IF(ISNA(VLOOKUP($B73,'B-1 Site Hedge Baseline'!$B$1:$L$257,4,FALSE)),"",(VLOOKUP($B73,'B-1 Site Hedge Baseline'!$B$1:$L$257,4,FALSE))))</f>
        <v/>
      </c>
      <c r="E73" s="520" t="str">
        <f>IF(B73="","",IF(ISNA(VLOOKUP($B73,'B-1 Site Hedge Baseline'!$B$1:$L$257,5,FALSE)),"",(VLOOKUP($B73,'B-1 Site Hedge Baseline'!$B$1:$L$257,5,FALSE))))</f>
        <v/>
      </c>
      <c r="F73" s="520" t="str">
        <f>IF(B73="","",IF(ISNA(VLOOKUP($B73,'B-1 Site Hedge Baseline'!$B$1:$L$257,6,FALSE)),"",(VLOOKUP($B73,'B-1 Site Hedge Baseline'!$B$1:$L$257,6,FALSE))))</f>
        <v/>
      </c>
      <c r="G73" s="520" t="str">
        <f>IF(B73="","",IF(ISNA(VLOOKUP($B73,'B-1 Site Hedge Baseline'!$B$1:$L$257,7,FALSE)),"",(VLOOKUP($B73,'B-1 Site Hedge Baseline'!$B$1:$L$257,7,FALSE))))</f>
        <v/>
      </c>
      <c r="H73" s="520" t="str">
        <f>IF(B73="","",IF(ISNA(VLOOKUP($B73,'B-1 Site Hedge Baseline'!$B$1:$L$257,8,FALSE)),"",(VLOOKUP($B73,'B-1 Site Hedge Baseline'!$B$1:$L$257,8,FALSE))))</f>
        <v/>
      </c>
      <c r="I73" s="520" t="str">
        <f>IF(B73="","",IF(ISNA(VLOOKUP($B73,'B-1 Site Hedge Baseline'!$B$1:$L$257,10,FALSE)),"",(VLOOKUP($B73,'B-1 Site Hedge Baseline'!$B$1:$L$257,10,FALSE))))</f>
        <v/>
      </c>
      <c r="J73" s="520" t="str">
        <f>IF(B73="","",IF(ISNA(VLOOKUP($B73,'B-1 Site Hedge Baseline'!$B$1:$L$257,11,FALSE)),"",(VLOOKUP($B73,'B-1 Site Hedge Baseline'!$B$1:$L$257,11,FALSE))))</f>
        <v/>
      </c>
      <c r="K73" s="520" t="str">
        <f>IF(B73="","",IF(ISNA(VLOOKUP($B73,'B-1 Site Hedge Baseline'!$B$1:$U$257,13,FALSE)),"",(VLOOKUP($B73,'B-1 Site Hedge Baseline'!$B$1:$U$257,13,FALSE))))</f>
        <v/>
      </c>
      <c r="L73" s="524" t="str">
        <f>IF(B73="","",IF(ISNA(VLOOKUP($B73,'B-1 Site Hedge Baseline'!$B$1:$U$257,12,FALSE)),"",(VLOOKUP($B73,'B-1 Site Hedge Baseline'!$B$1:$U$257,12,FALSE))))</f>
        <v/>
      </c>
      <c r="M73" s="416" t="str">
        <f t="shared" si="0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59" t="str">
        <f>IF(B73="","",VLOOKUP(B73,'B-1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57"/>
      <c r="T73" s="540" t="str">
        <f>IFERROR(VLOOKUP(S73,'G-1 All Habitats'!$Z$2:$AA$9,2,FALSE),"")</f>
        <v/>
      </c>
      <c r="U73" s="154"/>
      <c r="V73" s="520" t="str">
        <f>IF(U73="","",IF(VLOOKUP(U73,'G-3 Multipliers'!$L$3:$N$6,2,FALSE)=0,"Spatial Data Missing ⚠",VLOOKUP(U73,'G-3 Multipliers'!$L$3:$N$6,2,FALSE)))</f>
        <v/>
      </c>
      <c r="W73" s="524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07" t="str">
        <f t="shared" si="5"/>
        <v/>
      </c>
      <c r="AF73" s="507" t="str">
        <f t="shared" si="6"/>
        <v/>
      </c>
      <c r="AG73" s="524" t="str">
        <f>IFERROR(IF(O73="","",VLOOKUP(AD73,'G-3 Multipliers'!$P$3:$Q$6,2,FALSE)),"")</f>
        <v/>
      </c>
      <c r="AH73" s="513" t="str">
        <f t="shared" si="7"/>
        <v/>
      </c>
      <c r="AI73" s="231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1" t="str">
        <f>'B-1 Site Hedge Baseline'!AK72</f>
        <v/>
      </c>
      <c r="C74" s="520" t="str">
        <f>IF(B74="","",IF(ISNA(VLOOKUP($B74,'B-1 Site Hedge Baseline'!$B$1:$L$257,3,FALSE)),"",(VLOOKUP($B74,'B-1 Site Hedge Baseline'!$B$1:$L$257,3,FALSE))))</f>
        <v/>
      </c>
      <c r="D74" s="520" t="str">
        <f>IF(B74="","",IF(ISNA(VLOOKUP($B74,'B-1 Site Hedge Baseline'!$B$1:$L$257,4,FALSE)),"",(VLOOKUP($B74,'B-1 Site Hedge Baseline'!$B$1:$L$257,4,FALSE))))</f>
        <v/>
      </c>
      <c r="E74" s="520" t="str">
        <f>IF(B74="","",IF(ISNA(VLOOKUP($B74,'B-1 Site Hedge Baseline'!$B$1:$L$257,5,FALSE)),"",(VLOOKUP($B74,'B-1 Site Hedge Baseline'!$B$1:$L$257,5,FALSE))))</f>
        <v/>
      </c>
      <c r="F74" s="520" t="str">
        <f>IF(B74="","",IF(ISNA(VLOOKUP($B74,'B-1 Site Hedge Baseline'!$B$1:$L$257,6,FALSE)),"",(VLOOKUP($B74,'B-1 Site Hedge Baseline'!$B$1:$L$257,6,FALSE))))</f>
        <v/>
      </c>
      <c r="G74" s="520" t="str">
        <f>IF(B74="","",IF(ISNA(VLOOKUP($B74,'B-1 Site Hedge Baseline'!$B$1:$L$257,7,FALSE)),"",(VLOOKUP($B74,'B-1 Site Hedge Baseline'!$B$1:$L$257,7,FALSE))))</f>
        <v/>
      </c>
      <c r="H74" s="520" t="str">
        <f>IF(B74="","",IF(ISNA(VLOOKUP($B74,'B-1 Site Hedge Baseline'!$B$1:$L$257,8,FALSE)),"",(VLOOKUP($B74,'B-1 Site Hedge Baseline'!$B$1:$L$257,8,FALSE))))</f>
        <v/>
      </c>
      <c r="I74" s="520" t="str">
        <f>IF(B74="","",IF(ISNA(VLOOKUP($B74,'B-1 Site Hedge Baseline'!$B$1:$L$257,10,FALSE)),"",(VLOOKUP($B74,'B-1 Site Hedge Baseline'!$B$1:$L$257,10,FALSE))))</f>
        <v/>
      </c>
      <c r="J74" s="520" t="str">
        <f>IF(B74="","",IF(ISNA(VLOOKUP($B74,'B-1 Site Hedge Baseline'!$B$1:$L$257,11,FALSE)),"",(VLOOKUP($B74,'B-1 Site Hedge Baseline'!$B$1:$L$257,11,FALSE))))</f>
        <v/>
      </c>
      <c r="K74" s="520" t="str">
        <f>IF(B74="","",IF(ISNA(VLOOKUP($B74,'B-1 Site Hedge Baseline'!$B$1:$U$257,13,FALSE)),"",(VLOOKUP($B74,'B-1 Site Hedge Baseline'!$B$1:$U$257,13,FALSE))))</f>
        <v/>
      </c>
      <c r="L74" s="524" t="str">
        <f>IF(B74="","",IF(ISNA(VLOOKUP($B74,'B-1 Site Hedge Baseline'!$B$1:$U$257,12,FALSE)),"",(VLOOKUP($B74,'B-1 Site Hedge Baseline'!$B$1:$U$257,12,FALSE))))</f>
        <v/>
      </c>
      <c r="M74" s="416" t="str">
        <f t="shared" si="0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59" t="str">
        <f>IF(B74="","",VLOOKUP(B74,'B-1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57"/>
      <c r="T74" s="540" t="str">
        <f>IFERROR(VLOOKUP(S74,'G-1 All Habitats'!$Z$2:$AA$9,2,FALSE),"")</f>
        <v/>
      </c>
      <c r="U74" s="154"/>
      <c r="V74" s="520" t="str">
        <f>IF(U74="","",IF(VLOOKUP(U74,'G-3 Multipliers'!$L$3:$N$6,2,FALSE)=0,"Spatial Data Missing ⚠",VLOOKUP(U74,'G-3 Multipliers'!$L$3:$N$6,2,FALSE)))</f>
        <v/>
      </c>
      <c r="W74" s="524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07" t="str">
        <f t="shared" si="5"/>
        <v/>
      </c>
      <c r="AF74" s="507" t="str">
        <f t="shared" si="6"/>
        <v/>
      </c>
      <c r="AG74" s="524" t="str">
        <f>IFERROR(IF(O74="","",VLOOKUP(AD74,'G-3 Multipliers'!$P$3:$Q$6,2,FALSE)),"")</f>
        <v/>
      </c>
      <c r="AH74" s="513" t="str">
        <f t="shared" si="7"/>
        <v/>
      </c>
      <c r="AI74" s="231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1" t="str">
        <f>'B-1 Site Hedge Baseline'!AK73</f>
        <v/>
      </c>
      <c r="C75" s="520" t="str">
        <f>IF(B75="","",IF(ISNA(VLOOKUP($B75,'B-1 Site Hedge Baseline'!$B$1:$L$257,3,FALSE)),"",(VLOOKUP($B75,'B-1 Site Hedge Baseline'!$B$1:$L$257,3,FALSE))))</f>
        <v/>
      </c>
      <c r="D75" s="520" t="str">
        <f>IF(B75="","",IF(ISNA(VLOOKUP($B75,'B-1 Site Hedge Baseline'!$B$1:$L$257,4,FALSE)),"",(VLOOKUP($B75,'B-1 Site Hedge Baseline'!$B$1:$L$257,4,FALSE))))</f>
        <v/>
      </c>
      <c r="E75" s="520" t="str">
        <f>IF(B75="","",IF(ISNA(VLOOKUP($B75,'B-1 Site Hedge Baseline'!$B$1:$L$257,5,FALSE)),"",(VLOOKUP($B75,'B-1 Site Hedge Baseline'!$B$1:$L$257,5,FALSE))))</f>
        <v/>
      </c>
      <c r="F75" s="520" t="str">
        <f>IF(B75="","",IF(ISNA(VLOOKUP($B75,'B-1 Site Hedge Baseline'!$B$1:$L$257,6,FALSE)),"",(VLOOKUP($B75,'B-1 Site Hedge Baseline'!$B$1:$L$257,6,FALSE))))</f>
        <v/>
      </c>
      <c r="G75" s="520" t="str">
        <f>IF(B75="","",IF(ISNA(VLOOKUP($B75,'B-1 Site Hedge Baseline'!$B$1:$L$257,7,FALSE)),"",(VLOOKUP($B75,'B-1 Site Hedge Baseline'!$B$1:$L$257,7,FALSE))))</f>
        <v/>
      </c>
      <c r="H75" s="520" t="str">
        <f>IF(B75="","",IF(ISNA(VLOOKUP($B75,'B-1 Site Hedge Baseline'!$B$1:$L$257,8,FALSE)),"",(VLOOKUP($B75,'B-1 Site Hedge Baseline'!$B$1:$L$257,8,FALSE))))</f>
        <v/>
      </c>
      <c r="I75" s="520" t="str">
        <f>IF(B75="","",IF(ISNA(VLOOKUP($B75,'B-1 Site Hedge Baseline'!$B$1:$L$257,10,FALSE)),"",(VLOOKUP($B75,'B-1 Site Hedge Baseline'!$B$1:$L$257,10,FALSE))))</f>
        <v/>
      </c>
      <c r="J75" s="520" t="str">
        <f>IF(B75="","",IF(ISNA(VLOOKUP($B75,'B-1 Site Hedge Baseline'!$B$1:$L$257,11,FALSE)),"",(VLOOKUP($B75,'B-1 Site Hedge Baseline'!$B$1:$L$257,11,FALSE))))</f>
        <v/>
      </c>
      <c r="K75" s="520" t="str">
        <f>IF(B75="","",IF(ISNA(VLOOKUP($B75,'B-1 Site Hedge Baseline'!$B$1:$U$257,13,FALSE)),"",(VLOOKUP($B75,'B-1 Site Hedge Baseline'!$B$1:$U$257,13,FALSE))))</f>
        <v/>
      </c>
      <c r="L75" s="524" t="str">
        <f>IF(B75="","",IF(ISNA(VLOOKUP($B75,'B-1 Site Hedge Baseline'!$B$1:$U$257,12,FALSE)),"",(VLOOKUP($B75,'B-1 Site Hedge Baseline'!$B$1:$U$257,12,FALSE))))</f>
        <v/>
      </c>
      <c r="M75" s="416" t="str">
        <f t="shared" si="0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59" t="str">
        <f>IF(B75="","",VLOOKUP(B75,'B-1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57"/>
      <c r="T75" s="540" t="str">
        <f>IFERROR(VLOOKUP(S75,'G-1 All Habitats'!$Z$2:$AA$9,2,FALSE),"")</f>
        <v/>
      </c>
      <c r="U75" s="154"/>
      <c r="V75" s="520" t="str">
        <f>IF(U75="","",IF(VLOOKUP(U75,'G-3 Multipliers'!$L$3:$N$6,2,FALSE)=0,"Spatial Data Missing ⚠",VLOOKUP(U75,'G-3 Multipliers'!$L$3:$N$6,2,FALSE)))</f>
        <v/>
      </c>
      <c r="W75" s="524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07" t="str">
        <f t="shared" si="5"/>
        <v/>
      </c>
      <c r="AF75" s="507" t="str">
        <f t="shared" si="6"/>
        <v/>
      </c>
      <c r="AG75" s="524" t="str">
        <f>IFERROR(IF(O75="","",VLOOKUP(AD75,'G-3 Multipliers'!$P$3:$Q$6,2,FALSE)),"")</f>
        <v/>
      </c>
      <c r="AH75" s="513" t="str">
        <f t="shared" si="7"/>
        <v/>
      </c>
      <c r="AI75" s="231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1" t="str">
        <f>'B-1 Site Hedge Baseline'!AK74</f>
        <v/>
      </c>
      <c r="C76" s="520" t="str">
        <f>IF(B76="","",IF(ISNA(VLOOKUP($B76,'B-1 Site Hedge Baseline'!$B$1:$L$257,3,FALSE)),"",(VLOOKUP($B76,'B-1 Site Hedge Baseline'!$B$1:$L$257,3,FALSE))))</f>
        <v/>
      </c>
      <c r="D76" s="520" t="str">
        <f>IF(B76="","",IF(ISNA(VLOOKUP($B76,'B-1 Site Hedge Baseline'!$B$1:$L$257,4,FALSE)),"",(VLOOKUP($B76,'B-1 Site Hedge Baseline'!$B$1:$L$257,4,FALSE))))</f>
        <v/>
      </c>
      <c r="E76" s="520" t="str">
        <f>IF(B76="","",IF(ISNA(VLOOKUP($B76,'B-1 Site Hedge Baseline'!$B$1:$L$257,5,FALSE)),"",(VLOOKUP($B76,'B-1 Site Hedge Baseline'!$B$1:$L$257,5,FALSE))))</f>
        <v/>
      </c>
      <c r="F76" s="520" t="str">
        <f>IF(B76="","",IF(ISNA(VLOOKUP($B76,'B-1 Site Hedge Baseline'!$B$1:$L$257,6,FALSE)),"",(VLOOKUP($B76,'B-1 Site Hedge Baseline'!$B$1:$L$257,6,FALSE))))</f>
        <v/>
      </c>
      <c r="G76" s="520" t="str">
        <f>IF(B76="","",IF(ISNA(VLOOKUP($B76,'B-1 Site Hedge Baseline'!$B$1:$L$257,7,FALSE)),"",(VLOOKUP($B76,'B-1 Site Hedge Baseline'!$B$1:$L$257,7,FALSE))))</f>
        <v/>
      </c>
      <c r="H76" s="520" t="str">
        <f>IF(B76="","",IF(ISNA(VLOOKUP($B76,'B-1 Site Hedge Baseline'!$B$1:$L$257,8,FALSE)),"",(VLOOKUP($B76,'B-1 Site Hedge Baseline'!$B$1:$L$257,8,FALSE))))</f>
        <v/>
      </c>
      <c r="I76" s="520" t="str">
        <f>IF(B76="","",IF(ISNA(VLOOKUP($B76,'B-1 Site Hedge Baseline'!$B$1:$L$257,10,FALSE)),"",(VLOOKUP($B76,'B-1 Site Hedge Baseline'!$B$1:$L$257,10,FALSE))))</f>
        <v/>
      </c>
      <c r="J76" s="520" t="str">
        <f>IF(B76="","",IF(ISNA(VLOOKUP($B76,'B-1 Site Hedge Baseline'!$B$1:$L$257,11,FALSE)),"",(VLOOKUP($B76,'B-1 Site Hedge Baseline'!$B$1:$L$257,11,FALSE))))</f>
        <v/>
      </c>
      <c r="K76" s="520" t="str">
        <f>IF(B76="","",IF(ISNA(VLOOKUP($B76,'B-1 Site Hedge Baseline'!$B$1:$U$257,13,FALSE)),"",(VLOOKUP($B76,'B-1 Site Hedge Baseline'!$B$1:$U$257,13,FALSE))))</f>
        <v/>
      </c>
      <c r="L76" s="524" t="str">
        <f>IF(B76="","",IF(ISNA(VLOOKUP($B76,'B-1 Site Hedge Baseline'!$B$1:$U$257,12,FALSE)),"",(VLOOKUP($B76,'B-1 Site Hedge Baseline'!$B$1:$U$257,12,FALSE))))</f>
        <v/>
      </c>
      <c r="M76" s="416" t="str">
        <f t="shared" si="0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59" t="str">
        <f>IF(B76="","",VLOOKUP(B76,'B-1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57"/>
      <c r="T76" s="540" t="str">
        <f>IFERROR(VLOOKUP(S76,'G-1 All Habitats'!$Z$2:$AA$9,2,FALSE),"")</f>
        <v/>
      </c>
      <c r="U76" s="154"/>
      <c r="V76" s="520" t="str">
        <f>IF(U76="","",IF(VLOOKUP(U76,'G-3 Multipliers'!$L$3:$N$6,2,FALSE)=0,"Spatial Data Missing ⚠",VLOOKUP(U76,'G-3 Multipliers'!$L$3:$N$6,2,FALSE)))</f>
        <v/>
      </c>
      <c r="W76" s="524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8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07" t="str">
        <f t="shared" si="5"/>
        <v/>
      </c>
      <c r="AF76" s="507" t="str">
        <f t="shared" si="6"/>
        <v/>
      </c>
      <c r="AG76" s="524" t="str">
        <f>IFERROR(IF(O76="","",VLOOKUP(AD76,'G-3 Multipliers'!$P$3:$Q$6,2,FALSE)),"")</f>
        <v/>
      </c>
      <c r="AH76" s="513" t="str">
        <f t="shared" ref="AH76:AH139" si="9">IFERROR(IF(OR(M76="",S76="",U76=""),"",(((((P76*R76*T76)-(P76*F76*H76))*(AG76*AC76))+(P76*F76*H76))*(W76))),"")</f>
        <v/>
      </c>
      <c r="AI76" s="231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1" t="str">
        <f>'B-1 Site Hedge Baseline'!AK75</f>
        <v/>
      </c>
      <c r="C77" s="520" t="str">
        <f>IF(B77="","",IF(ISNA(VLOOKUP($B77,'B-1 Site Hedge Baseline'!$B$1:$L$257,3,FALSE)),"",(VLOOKUP($B77,'B-1 Site Hedge Baseline'!$B$1:$L$257,3,FALSE))))</f>
        <v/>
      </c>
      <c r="D77" s="520" t="str">
        <f>IF(B77="","",IF(ISNA(VLOOKUP($B77,'B-1 Site Hedge Baseline'!$B$1:$L$257,4,FALSE)),"",(VLOOKUP($B77,'B-1 Site Hedge Baseline'!$B$1:$L$257,4,FALSE))))</f>
        <v/>
      </c>
      <c r="E77" s="520" t="str">
        <f>IF(B77="","",IF(ISNA(VLOOKUP($B77,'B-1 Site Hedge Baseline'!$B$1:$L$257,5,FALSE)),"",(VLOOKUP($B77,'B-1 Site Hedge Baseline'!$B$1:$L$257,5,FALSE))))</f>
        <v/>
      </c>
      <c r="F77" s="520" t="str">
        <f>IF(B77="","",IF(ISNA(VLOOKUP($B77,'B-1 Site Hedge Baseline'!$B$1:$L$257,6,FALSE)),"",(VLOOKUP($B77,'B-1 Site Hedge Baseline'!$B$1:$L$257,6,FALSE))))</f>
        <v/>
      </c>
      <c r="G77" s="520" t="str">
        <f>IF(B77="","",IF(ISNA(VLOOKUP($B77,'B-1 Site Hedge Baseline'!$B$1:$L$257,7,FALSE)),"",(VLOOKUP($B77,'B-1 Site Hedge Baseline'!$B$1:$L$257,7,FALSE))))</f>
        <v/>
      </c>
      <c r="H77" s="520" t="str">
        <f>IF(B77="","",IF(ISNA(VLOOKUP($B77,'B-1 Site Hedge Baseline'!$B$1:$L$257,8,FALSE)),"",(VLOOKUP($B77,'B-1 Site Hedge Baseline'!$B$1:$L$257,8,FALSE))))</f>
        <v/>
      </c>
      <c r="I77" s="520" t="str">
        <f>IF(B77="","",IF(ISNA(VLOOKUP($B77,'B-1 Site Hedge Baseline'!$B$1:$L$257,10,FALSE)),"",(VLOOKUP($B77,'B-1 Site Hedge Baseline'!$B$1:$L$257,10,FALSE))))</f>
        <v/>
      </c>
      <c r="J77" s="520" t="str">
        <f>IF(B77="","",IF(ISNA(VLOOKUP($B77,'B-1 Site Hedge Baseline'!$B$1:$L$257,11,FALSE)),"",(VLOOKUP($B77,'B-1 Site Hedge Baseline'!$B$1:$L$257,11,FALSE))))</f>
        <v/>
      </c>
      <c r="K77" s="520" t="str">
        <f>IF(B77="","",IF(ISNA(VLOOKUP($B77,'B-1 Site Hedge Baseline'!$B$1:$U$257,13,FALSE)),"",(VLOOKUP($B77,'B-1 Site Hedge Baseline'!$B$1:$U$257,13,FALSE))))</f>
        <v/>
      </c>
      <c r="L77" s="524" t="str">
        <f>IF(B77="","",IF(ISNA(VLOOKUP($B77,'B-1 Site Hedge Baseline'!$B$1:$U$257,12,FALSE)),"",(VLOOKUP($B77,'B-1 Site Hedge Baseline'!$B$1:$U$257,12,FALSE))))</f>
        <v/>
      </c>
      <c r="M77" s="416" t="str">
        <f t="shared" si="0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9" t="str">
        <f>IF(B77="","",VLOOKUP(B77,'B-1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57"/>
      <c r="T77" s="540" t="str">
        <f>IFERROR(VLOOKUP(S77,'G-1 All Habitats'!$Z$2:$AA$9,2,FALSE),"")</f>
        <v/>
      </c>
      <c r="U77" s="154"/>
      <c r="V77" s="520" t="str">
        <f>IF(U77="","",IF(VLOOKUP(U77,'G-3 Multipliers'!$L$3:$N$6,2,FALSE)=0,"Spatial Data Missing ⚠",VLOOKUP(U77,'G-3 Multipliers'!$L$3:$N$6,2,FALSE)))</f>
        <v/>
      </c>
      <c r="W77" s="524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2" t="str">
        <f t="shared" si="8"/>
        <v/>
      </c>
      <c r="AD77" s="537" t="str">
        <f>IF(M77="","",VLOOKUP(M77,'G-6 Hedgerow Data'!$B$3:$AG$15,31,FALSE))</f>
        <v/>
      </c>
      <c r="AE77" s="507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7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513" t="str">
        <f t="shared" si="9"/>
        <v/>
      </c>
      <c r="AI77" s="231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1" t="str">
        <f>'B-1 Site Hedge Baseline'!AK76</f>
        <v/>
      </c>
      <c r="C78" s="520" t="str">
        <f>IF(B78="","",IF(ISNA(VLOOKUP($B78,'B-1 Site Hedge Baseline'!$B$1:$L$257,3,FALSE)),"",(VLOOKUP($B78,'B-1 Site Hedge Baseline'!$B$1:$L$257,3,FALSE))))</f>
        <v/>
      </c>
      <c r="D78" s="520" t="str">
        <f>IF(B78="","",IF(ISNA(VLOOKUP($B78,'B-1 Site Hedge Baseline'!$B$1:$L$257,4,FALSE)),"",(VLOOKUP($B78,'B-1 Site Hedge Baseline'!$B$1:$L$257,4,FALSE))))</f>
        <v/>
      </c>
      <c r="E78" s="520" t="str">
        <f>IF(B78="","",IF(ISNA(VLOOKUP($B78,'B-1 Site Hedge Baseline'!$B$1:$L$257,5,FALSE)),"",(VLOOKUP($B78,'B-1 Site Hedge Baseline'!$B$1:$L$257,5,FALSE))))</f>
        <v/>
      </c>
      <c r="F78" s="520" t="str">
        <f>IF(B78="","",IF(ISNA(VLOOKUP($B78,'B-1 Site Hedge Baseline'!$B$1:$L$257,6,FALSE)),"",(VLOOKUP($B78,'B-1 Site Hedge Baseline'!$B$1:$L$257,6,FALSE))))</f>
        <v/>
      </c>
      <c r="G78" s="520" t="str">
        <f>IF(B78="","",IF(ISNA(VLOOKUP($B78,'B-1 Site Hedge Baseline'!$B$1:$L$257,7,FALSE)),"",(VLOOKUP($B78,'B-1 Site Hedge Baseline'!$B$1:$L$257,7,FALSE))))</f>
        <v/>
      </c>
      <c r="H78" s="520" t="str">
        <f>IF(B78="","",IF(ISNA(VLOOKUP($B78,'B-1 Site Hedge Baseline'!$B$1:$L$257,8,FALSE)),"",(VLOOKUP($B78,'B-1 Site Hedge Baseline'!$B$1:$L$257,8,FALSE))))</f>
        <v/>
      </c>
      <c r="I78" s="520" t="str">
        <f>IF(B78="","",IF(ISNA(VLOOKUP($B78,'B-1 Site Hedge Baseline'!$B$1:$L$257,10,FALSE)),"",(VLOOKUP($B78,'B-1 Site Hedge Baseline'!$B$1:$L$257,10,FALSE))))</f>
        <v/>
      </c>
      <c r="J78" s="520" t="str">
        <f>IF(B78="","",IF(ISNA(VLOOKUP($B78,'B-1 Site Hedge Baseline'!$B$1:$L$257,11,FALSE)),"",(VLOOKUP($B78,'B-1 Site Hedge Baseline'!$B$1:$L$257,11,FALSE))))</f>
        <v/>
      </c>
      <c r="K78" s="520" t="str">
        <f>IF(B78="","",IF(ISNA(VLOOKUP($B78,'B-1 Site Hedge Baseline'!$B$1:$U$257,13,FALSE)),"",(VLOOKUP($B78,'B-1 Site Hedge Baseline'!$B$1:$U$257,13,FALSE))))</f>
        <v/>
      </c>
      <c r="L78" s="524" t="str">
        <f>IF(B78="","",IF(ISNA(VLOOKUP($B78,'B-1 Site Hedge Baseline'!$B$1:$U$257,12,FALSE)),"",(VLOOKUP($B78,'B-1 Site Hedge Baseline'!$B$1:$U$257,12,FALSE))))</f>
        <v/>
      </c>
      <c r="M78" s="416" t="str">
        <f t="shared" ref="M78:M141" si="15">IF(B78="","",C78)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59" t="str">
        <f>IF(B78="","",VLOOKUP(B78,'B-1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57"/>
      <c r="T78" s="540" t="str">
        <f>IFERROR(VLOOKUP(S78,'G-1 All Habitats'!$Z$2:$AA$9,2,FALSE),"")</f>
        <v/>
      </c>
      <c r="U78" s="154"/>
      <c r="V78" s="520" t="str">
        <f>IF(U78="","",IF(VLOOKUP(U78,'G-3 Multipliers'!$L$3:$N$6,2,FALSE)=0,"Spatial Data Missing ⚠",VLOOKUP(U78,'G-3 Multipliers'!$L$3:$N$6,2,FALSE)))</f>
        <v/>
      </c>
      <c r="W78" s="524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8"/>
        <v/>
      </c>
      <c r="AD78" s="537" t="str">
        <f>IF(M78="","",VLOOKUP(M78,'G-6 Hedgerow Data'!$B$3:$AG$15,31,FALSE))</f>
        <v/>
      </c>
      <c r="AE78" s="507" t="str">
        <f t="shared" si="13"/>
        <v/>
      </c>
      <c r="AF78" s="507" t="str">
        <f t="shared" si="14"/>
        <v/>
      </c>
      <c r="AG78" s="524" t="str">
        <f>IFERROR(IF(O78="","",VLOOKUP(AD78,'G-3 Multipliers'!$P$3:$Q$6,2,FALSE)),"")</f>
        <v/>
      </c>
      <c r="AH78" s="513" t="str">
        <f t="shared" si="9"/>
        <v/>
      </c>
      <c r="AI78" s="231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1" t="str">
        <f>'B-1 Site Hedge Baseline'!AK77</f>
        <v/>
      </c>
      <c r="C79" s="520" t="str">
        <f>IF(B79="","",IF(ISNA(VLOOKUP($B79,'B-1 Site Hedge Baseline'!$B$1:$L$257,3,FALSE)),"",(VLOOKUP($B79,'B-1 Site Hedge Baseline'!$B$1:$L$257,3,FALSE))))</f>
        <v/>
      </c>
      <c r="D79" s="520" t="str">
        <f>IF(B79="","",IF(ISNA(VLOOKUP($B79,'B-1 Site Hedge Baseline'!$B$1:$L$257,4,FALSE)),"",(VLOOKUP($B79,'B-1 Site Hedge Baseline'!$B$1:$L$257,4,FALSE))))</f>
        <v/>
      </c>
      <c r="E79" s="520" t="str">
        <f>IF(B79="","",IF(ISNA(VLOOKUP($B79,'B-1 Site Hedge Baseline'!$B$1:$L$257,5,FALSE)),"",(VLOOKUP($B79,'B-1 Site Hedge Baseline'!$B$1:$L$257,5,FALSE))))</f>
        <v/>
      </c>
      <c r="F79" s="520" t="str">
        <f>IF(B79="","",IF(ISNA(VLOOKUP($B79,'B-1 Site Hedge Baseline'!$B$1:$L$257,6,FALSE)),"",(VLOOKUP($B79,'B-1 Site Hedge Baseline'!$B$1:$L$257,6,FALSE))))</f>
        <v/>
      </c>
      <c r="G79" s="520" t="str">
        <f>IF(B79="","",IF(ISNA(VLOOKUP($B79,'B-1 Site Hedge Baseline'!$B$1:$L$257,7,FALSE)),"",(VLOOKUP($B79,'B-1 Site Hedge Baseline'!$B$1:$L$257,7,FALSE))))</f>
        <v/>
      </c>
      <c r="H79" s="520" t="str">
        <f>IF(B79="","",IF(ISNA(VLOOKUP($B79,'B-1 Site Hedge Baseline'!$B$1:$L$257,8,FALSE)),"",(VLOOKUP($B79,'B-1 Site Hedge Baseline'!$B$1:$L$257,8,FALSE))))</f>
        <v/>
      </c>
      <c r="I79" s="520" t="str">
        <f>IF(B79="","",IF(ISNA(VLOOKUP($B79,'B-1 Site Hedge Baseline'!$B$1:$L$257,10,FALSE)),"",(VLOOKUP($B79,'B-1 Site Hedge Baseline'!$B$1:$L$257,10,FALSE))))</f>
        <v/>
      </c>
      <c r="J79" s="520" t="str">
        <f>IF(B79="","",IF(ISNA(VLOOKUP($B79,'B-1 Site Hedge Baseline'!$B$1:$L$257,11,FALSE)),"",(VLOOKUP($B79,'B-1 Site Hedge Baseline'!$B$1:$L$257,11,FALSE))))</f>
        <v/>
      </c>
      <c r="K79" s="520" t="str">
        <f>IF(B79="","",IF(ISNA(VLOOKUP($B79,'B-1 Site Hedge Baseline'!$B$1:$U$257,13,FALSE)),"",(VLOOKUP($B79,'B-1 Site Hedge Baseline'!$B$1:$U$257,13,FALSE))))</f>
        <v/>
      </c>
      <c r="L79" s="524" t="str">
        <f>IF(B79="","",IF(ISNA(VLOOKUP($B79,'B-1 Site Hedge Baseline'!$B$1:$U$257,12,FALSE)),"",(VLOOKUP($B79,'B-1 Site Hedge Baseline'!$B$1:$U$257,12,FALSE))))</f>
        <v/>
      </c>
      <c r="M79" s="416" t="str">
        <f t="shared" si="15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59" t="str">
        <f>IF(B79="","",VLOOKUP(B79,'B-1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57"/>
      <c r="T79" s="540" t="str">
        <f>IFERROR(VLOOKUP(S79,'G-1 All Habitats'!$Z$2:$AA$9,2,FALSE),"")</f>
        <v/>
      </c>
      <c r="U79" s="154"/>
      <c r="V79" s="520" t="str">
        <f>IF(U79="","",IF(VLOOKUP(U79,'G-3 Multipliers'!$L$3:$N$6,2,FALSE)=0,"Spatial Data Missing ⚠",VLOOKUP(U79,'G-3 Multipliers'!$L$3:$N$6,2,FALSE)))</f>
        <v/>
      </c>
      <c r="W79" s="524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8"/>
        <v/>
      </c>
      <c r="AD79" s="537" t="str">
        <f>IF(M79="","",VLOOKUP(M79,'G-6 Hedgerow Data'!$B$3:$AG$15,31,FALSE))</f>
        <v/>
      </c>
      <c r="AE79" s="507" t="str">
        <f t="shared" si="13"/>
        <v/>
      </c>
      <c r="AF79" s="507" t="str">
        <f t="shared" si="14"/>
        <v/>
      </c>
      <c r="AG79" s="524" t="str">
        <f>IFERROR(IF(O79="","",VLOOKUP(AD79,'G-3 Multipliers'!$P$3:$Q$6,2,FALSE)),"")</f>
        <v/>
      </c>
      <c r="AH79" s="513" t="str">
        <f t="shared" si="9"/>
        <v/>
      </c>
      <c r="AI79" s="231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1" t="str">
        <f>'B-1 Site Hedge Baseline'!AK78</f>
        <v/>
      </c>
      <c r="C80" s="520" t="str">
        <f>IF(B80="","",IF(ISNA(VLOOKUP($B80,'B-1 Site Hedge Baseline'!$B$1:$L$257,3,FALSE)),"",(VLOOKUP($B80,'B-1 Site Hedge Baseline'!$B$1:$L$257,3,FALSE))))</f>
        <v/>
      </c>
      <c r="D80" s="520" t="str">
        <f>IF(B80="","",IF(ISNA(VLOOKUP($B80,'B-1 Site Hedge Baseline'!$B$1:$L$257,4,FALSE)),"",(VLOOKUP($B80,'B-1 Site Hedge Baseline'!$B$1:$L$257,4,FALSE))))</f>
        <v/>
      </c>
      <c r="E80" s="520" t="str">
        <f>IF(B80="","",IF(ISNA(VLOOKUP($B80,'B-1 Site Hedge Baseline'!$B$1:$L$257,5,FALSE)),"",(VLOOKUP($B80,'B-1 Site Hedge Baseline'!$B$1:$L$257,5,FALSE))))</f>
        <v/>
      </c>
      <c r="F80" s="520" t="str">
        <f>IF(B80="","",IF(ISNA(VLOOKUP($B80,'B-1 Site Hedge Baseline'!$B$1:$L$257,6,FALSE)),"",(VLOOKUP($B80,'B-1 Site Hedge Baseline'!$B$1:$L$257,6,FALSE))))</f>
        <v/>
      </c>
      <c r="G80" s="520" t="str">
        <f>IF(B80="","",IF(ISNA(VLOOKUP($B80,'B-1 Site Hedge Baseline'!$B$1:$L$257,7,FALSE)),"",(VLOOKUP($B80,'B-1 Site Hedge Baseline'!$B$1:$L$257,7,FALSE))))</f>
        <v/>
      </c>
      <c r="H80" s="520" t="str">
        <f>IF(B80="","",IF(ISNA(VLOOKUP($B80,'B-1 Site Hedge Baseline'!$B$1:$L$257,8,FALSE)),"",(VLOOKUP($B80,'B-1 Site Hedge Baseline'!$B$1:$L$257,8,FALSE))))</f>
        <v/>
      </c>
      <c r="I80" s="520" t="str">
        <f>IF(B80="","",IF(ISNA(VLOOKUP($B80,'B-1 Site Hedge Baseline'!$B$1:$L$257,10,FALSE)),"",(VLOOKUP($B80,'B-1 Site Hedge Baseline'!$B$1:$L$257,10,FALSE))))</f>
        <v/>
      </c>
      <c r="J80" s="520" t="str">
        <f>IF(B80="","",IF(ISNA(VLOOKUP($B80,'B-1 Site Hedge Baseline'!$B$1:$L$257,11,FALSE)),"",(VLOOKUP($B80,'B-1 Site Hedge Baseline'!$B$1:$L$257,11,FALSE))))</f>
        <v/>
      </c>
      <c r="K80" s="520" t="str">
        <f>IF(B80="","",IF(ISNA(VLOOKUP($B80,'B-1 Site Hedge Baseline'!$B$1:$U$257,13,FALSE)),"",(VLOOKUP($B80,'B-1 Site Hedge Baseline'!$B$1:$U$257,13,FALSE))))</f>
        <v/>
      </c>
      <c r="L80" s="524" t="str">
        <f>IF(B80="","",IF(ISNA(VLOOKUP($B80,'B-1 Site Hedge Baseline'!$B$1:$U$257,12,FALSE)),"",(VLOOKUP($B80,'B-1 Site Hedge Baseline'!$B$1:$U$257,12,FALSE))))</f>
        <v/>
      </c>
      <c r="M80" s="416" t="str">
        <f t="shared" si="15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59" t="str">
        <f>IF(B80="","",VLOOKUP(B80,'B-1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57"/>
      <c r="T80" s="540" t="str">
        <f>IFERROR(VLOOKUP(S80,'G-1 All Habitats'!$Z$2:$AA$9,2,FALSE),"")</f>
        <v/>
      </c>
      <c r="U80" s="154"/>
      <c r="V80" s="520" t="str">
        <f>IF(U80="","",IF(VLOOKUP(U80,'G-3 Multipliers'!$L$3:$N$6,2,FALSE)=0,"Spatial Data Missing ⚠",VLOOKUP(U80,'G-3 Multipliers'!$L$3:$N$6,2,FALSE)))</f>
        <v/>
      </c>
      <c r="W80" s="524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8"/>
        <v/>
      </c>
      <c r="AD80" s="537" t="str">
        <f>IF(M80="","",VLOOKUP(M80,'G-6 Hedgerow Data'!$B$3:$AG$15,31,FALSE))</f>
        <v/>
      </c>
      <c r="AE80" s="507" t="str">
        <f t="shared" si="13"/>
        <v/>
      </c>
      <c r="AF80" s="507" t="str">
        <f t="shared" si="14"/>
        <v/>
      </c>
      <c r="AG80" s="524" t="str">
        <f>IFERROR(IF(O80="","",VLOOKUP(AD80,'G-3 Multipliers'!$P$3:$Q$6,2,FALSE)),"")</f>
        <v/>
      </c>
      <c r="AH80" s="513" t="str">
        <f t="shared" si="9"/>
        <v/>
      </c>
      <c r="AI80" s="231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1" t="str">
        <f>'B-1 Site Hedge Baseline'!AK79</f>
        <v/>
      </c>
      <c r="C81" s="520" t="str">
        <f>IF(B81="","",IF(ISNA(VLOOKUP($B81,'B-1 Site Hedge Baseline'!$B$1:$L$257,3,FALSE)),"",(VLOOKUP($B81,'B-1 Site Hedge Baseline'!$B$1:$L$257,3,FALSE))))</f>
        <v/>
      </c>
      <c r="D81" s="520" t="str">
        <f>IF(B81="","",IF(ISNA(VLOOKUP($B81,'B-1 Site Hedge Baseline'!$B$1:$L$257,4,FALSE)),"",(VLOOKUP($B81,'B-1 Site Hedge Baseline'!$B$1:$L$257,4,FALSE))))</f>
        <v/>
      </c>
      <c r="E81" s="520" t="str">
        <f>IF(B81="","",IF(ISNA(VLOOKUP($B81,'B-1 Site Hedge Baseline'!$B$1:$L$257,5,FALSE)),"",(VLOOKUP($B81,'B-1 Site Hedge Baseline'!$B$1:$L$257,5,FALSE))))</f>
        <v/>
      </c>
      <c r="F81" s="520" t="str">
        <f>IF(B81="","",IF(ISNA(VLOOKUP($B81,'B-1 Site Hedge Baseline'!$B$1:$L$257,6,FALSE)),"",(VLOOKUP($B81,'B-1 Site Hedge Baseline'!$B$1:$L$257,6,FALSE))))</f>
        <v/>
      </c>
      <c r="G81" s="520" t="str">
        <f>IF(B81="","",IF(ISNA(VLOOKUP($B81,'B-1 Site Hedge Baseline'!$B$1:$L$257,7,FALSE)),"",(VLOOKUP($B81,'B-1 Site Hedge Baseline'!$B$1:$L$257,7,FALSE))))</f>
        <v/>
      </c>
      <c r="H81" s="520" t="str">
        <f>IF(B81="","",IF(ISNA(VLOOKUP($B81,'B-1 Site Hedge Baseline'!$B$1:$L$257,8,FALSE)),"",(VLOOKUP($B81,'B-1 Site Hedge Baseline'!$B$1:$L$257,8,FALSE))))</f>
        <v/>
      </c>
      <c r="I81" s="520" t="str">
        <f>IF(B81="","",IF(ISNA(VLOOKUP($B81,'B-1 Site Hedge Baseline'!$B$1:$L$257,10,FALSE)),"",(VLOOKUP($B81,'B-1 Site Hedge Baseline'!$B$1:$L$257,10,FALSE))))</f>
        <v/>
      </c>
      <c r="J81" s="520" t="str">
        <f>IF(B81="","",IF(ISNA(VLOOKUP($B81,'B-1 Site Hedge Baseline'!$B$1:$L$257,11,FALSE)),"",(VLOOKUP($B81,'B-1 Site Hedge Baseline'!$B$1:$L$257,11,FALSE))))</f>
        <v/>
      </c>
      <c r="K81" s="520" t="str">
        <f>IF(B81="","",IF(ISNA(VLOOKUP($B81,'B-1 Site Hedge Baseline'!$B$1:$U$257,13,FALSE)),"",(VLOOKUP($B81,'B-1 Site Hedge Baseline'!$B$1:$U$257,13,FALSE))))</f>
        <v/>
      </c>
      <c r="L81" s="524" t="str">
        <f>IF(B81="","",IF(ISNA(VLOOKUP($B81,'B-1 Site Hedge Baseline'!$B$1:$U$257,12,FALSE)),"",(VLOOKUP($B81,'B-1 Site Hedge Baseline'!$B$1:$U$257,12,FALSE))))</f>
        <v/>
      </c>
      <c r="M81" s="416" t="str">
        <f t="shared" si="15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59" t="str">
        <f>IF(B81="","",VLOOKUP(B81,'B-1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57"/>
      <c r="T81" s="540" t="str">
        <f>IFERROR(VLOOKUP(S81,'G-1 All Habitats'!$Z$2:$AA$9,2,FALSE),"")</f>
        <v/>
      </c>
      <c r="U81" s="154"/>
      <c r="V81" s="520" t="str">
        <f>IF(U81="","",IF(VLOOKUP(U81,'G-3 Multipliers'!$L$3:$N$6,2,FALSE)=0,"Spatial Data Missing ⚠",VLOOKUP(U81,'G-3 Multipliers'!$L$3:$N$6,2,FALSE)))</f>
        <v/>
      </c>
      <c r="W81" s="524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8"/>
        <v/>
      </c>
      <c r="AD81" s="537" t="str">
        <f>IF(M81="","",VLOOKUP(M81,'G-6 Hedgerow Data'!$B$3:$AG$15,31,FALSE))</f>
        <v/>
      </c>
      <c r="AE81" s="507" t="str">
        <f t="shared" si="13"/>
        <v/>
      </c>
      <c r="AF81" s="507" t="str">
        <f t="shared" si="14"/>
        <v/>
      </c>
      <c r="AG81" s="524" t="str">
        <f>IFERROR(IF(O81="","",VLOOKUP(AD81,'G-3 Multipliers'!$P$3:$Q$6,2,FALSE)),"")</f>
        <v/>
      </c>
      <c r="AH81" s="513" t="str">
        <f t="shared" si="9"/>
        <v/>
      </c>
      <c r="AI81" s="231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1" t="str">
        <f>'B-1 Site Hedge Baseline'!AK80</f>
        <v/>
      </c>
      <c r="C82" s="520" t="str">
        <f>IF(B82="","",IF(ISNA(VLOOKUP($B82,'B-1 Site Hedge Baseline'!$B$1:$L$257,3,FALSE)),"",(VLOOKUP($B82,'B-1 Site Hedge Baseline'!$B$1:$L$257,3,FALSE))))</f>
        <v/>
      </c>
      <c r="D82" s="520" t="str">
        <f>IF(B82="","",IF(ISNA(VLOOKUP($B82,'B-1 Site Hedge Baseline'!$B$1:$L$257,4,FALSE)),"",(VLOOKUP($B82,'B-1 Site Hedge Baseline'!$B$1:$L$257,4,FALSE))))</f>
        <v/>
      </c>
      <c r="E82" s="520" t="str">
        <f>IF(B82="","",IF(ISNA(VLOOKUP($B82,'B-1 Site Hedge Baseline'!$B$1:$L$257,5,FALSE)),"",(VLOOKUP($B82,'B-1 Site Hedge Baseline'!$B$1:$L$257,5,FALSE))))</f>
        <v/>
      </c>
      <c r="F82" s="520" t="str">
        <f>IF(B82="","",IF(ISNA(VLOOKUP($B82,'B-1 Site Hedge Baseline'!$B$1:$L$257,6,FALSE)),"",(VLOOKUP($B82,'B-1 Site Hedge Baseline'!$B$1:$L$257,6,FALSE))))</f>
        <v/>
      </c>
      <c r="G82" s="520" t="str">
        <f>IF(B82="","",IF(ISNA(VLOOKUP($B82,'B-1 Site Hedge Baseline'!$B$1:$L$257,7,FALSE)),"",(VLOOKUP($B82,'B-1 Site Hedge Baseline'!$B$1:$L$257,7,FALSE))))</f>
        <v/>
      </c>
      <c r="H82" s="520" t="str">
        <f>IF(B82="","",IF(ISNA(VLOOKUP($B82,'B-1 Site Hedge Baseline'!$B$1:$L$257,8,FALSE)),"",(VLOOKUP($B82,'B-1 Site Hedge Baseline'!$B$1:$L$257,8,FALSE))))</f>
        <v/>
      </c>
      <c r="I82" s="520" t="str">
        <f>IF(B82="","",IF(ISNA(VLOOKUP($B82,'B-1 Site Hedge Baseline'!$B$1:$L$257,10,FALSE)),"",(VLOOKUP($B82,'B-1 Site Hedge Baseline'!$B$1:$L$257,10,FALSE))))</f>
        <v/>
      </c>
      <c r="J82" s="520" t="str">
        <f>IF(B82="","",IF(ISNA(VLOOKUP($B82,'B-1 Site Hedge Baseline'!$B$1:$L$257,11,FALSE)),"",(VLOOKUP($B82,'B-1 Site Hedge Baseline'!$B$1:$L$257,11,FALSE))))</f>
        <v/>
      </c>
      <c r="K82" s="520" t="str">
        <f>IF(B82="","",IF(ISNA(VLOOKUP($B82,'B-1 Site Hedge Baseline'!$B$1:$U$257,13,FALSE)),"",(VLOOKUP($B82,'B-1 Site Hedge Baseline'!$B$1:$U$257,13,FALSE))))</f>
        <v/>
      </c>
      <c r="L82" s="524" t="str">
        <f>IF(B82="","",IF(ISNA(VLOOKUP($B82,'B-1 Site Hedge Baseline'!$B$1:$U$257,12,FALSE)),"",(VLOOKUP($B82,'B-1 Site Hedge Baseline'!$B$1:$U$257,12,FALSE))))</f>
        <v/>
      </c>
      <c r="M82" s="416" t="str">
        <f t="shared" si="15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59" t="str">
        <f>IF(B82="","",VLOOKUP(B82,'B-1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57"/>
      <c r="T82" s="540" t="str">
        <f>IFERROR(VLOOKUP(S82,'G-1 All Habitats'!$Z$2:$AA$9,2,FALSE),"")</f>
        <v/>
      </c>
      <c r="U82" s="154"/>
      <c r="V82" s="520" t="str">
        <f>IF(U82="","",IF(VLOOKUP(U82,'G-3 Multipliers'!$L$3:$N$6,2,FALSE)=0,"Spatial Data Missing ⚠",VLOOKUP(U82,'G-3 Multipliers'!$L$3:$N$6,2,FALSE)))</f>
        <v/>
      </c>
      <c r="W82" s="524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8"/>
        <v/>
      </c>
      <c r="AD82" s="537" t="str">
        <f>IF(M82="","",VLOOKUP(M82,'G-6 Hedgerow Data'!$B$3:$AG$15,31,FALSE))</f>
        <v/>
      </c>
      <c r="AE82" s="507" t="str">
        <f t="shared" si="13"/>
        <v/>
      </c>
      <c r="AF82" s="507" t="str">
        <f t="shared" si="14"/>
        <v/>
      </c>
      <c r="AG82" s="524" t="str">
        <f>IFERROR(IF(O82="","",VLOOKUP(AD82,'G-3 Multipliers'!$P$3:$Q$6,2,FALSE)),"")</f>
        <v/>
      </c>
      <c r="AH82" s="513" t="str">
        <f t="shared" si="9"/>
        <v/>
      </c>
      <c r="AI82" s="231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1" t="str">
        <f>'B-1 Site Hedge Baseline'!AK81</f>
        <v/>
      </c>
      <c r="C83" s="520" t="str">
        <f>IF(B83="","",IF(ISNA(VLOOKUP($B83,'B-1 Site Hedge Baseline'!$B$1:$L$257,3,FALSE)),"",(VLOOKUP($B83,'B-1 Site Hedge Baseline'!$B$1:$L$257,3,FALSE))))</f>
        <v/>
      </c>
      <c r="D83" s="520" t="str">
        <f>IF(B83="","",IF(ISNA(VLOOKUP($B83,'B-1 Site Hedge Baseline'!$B$1:$L$257,4,FALSE)),"",(VLOOKUP($B83,'B-1 Site Hedge Baseline'!$B$1:$L$257,4,FALSE))))</f>
        <v/>
      </c>
      <c r="E83" s="520" t="str">
        <f>IF(B83="","",IF(ISNA(VLOOKUP($B83,'B-1 Site Hedge Baseline'!$B$1:$L$257,5,FALSE)),"",(VLOOKUP($B83,'B-1 Site Hedge Baseline'!$B$1:$L$257,5,FALSE))))</f>
        <v/>
      </c>
      <c r="F83" s="520" t="str">
        <f>IF(B83="","",IF(ISNA(VLOOKUP($B83,'B-1 Site Hedge Baseline'!$B$1:$L$257,6,FALSE)),"",(VLOOKUP($B83,'B-1 Site Hedge Baseline'!$B$1:$L$257,6,FALSE))))</f>
        <v/>
      </c>
      <c r="G83" s="520" t="str">
        <f>IF(B83="","",IF(ISNA(VLOOKUP($B83,'B-1 Site Hedge Baseline'!$B$1:$L$257,7,FALSE)),"",(VLOOKUP($B83,'B-1 Site Hedge Baseline'!$B$1:$L$257,7,FALSE))))</f>
        <v/>
      </c>
      <c r="H83" s="520" t="str">
        <f>IF(B83="","",IF(ISNA(VLOOKUP($B83,'B-1 Site Hedge Baseline'!$B$1:$L$257,8,FALSE)),"",(VLOOKUP($B83,'B-1 Site Hedge Baseline'!$B$1:$L$257,8,FALSE))))</f>
        <v/>
      </c>
      <c r="I83" s="520" t="str">
        <f>IF(B83="","",IF(ISNA(VLOOKUP($B83,'B-1 Site Hedge Baseline'!$B$1:$L$257,10,FALSE)),"",(VLOOKUP($B83,'B-1 Site Hedge Baseline'!$B$1:$L$257,10,FALSE))))</f>
        <v/>
      </c>
      <c r="J83" s="520" t="str">
        <f>IF(B83="","",IF(ISNA(VLOOKUP($B83,'B-1 Site Hedge Baseline'!$B$1:$L$257,11,FALSE)),"",(VLOOKUP($B83,'B-1 Site Hedge Baseline'!$B$1:$L$257,11,FALSE))))</f>
        <v/>
      </c>
      <c r="K83" s="520" t="str">
        <f>IF(B83="","",IF(ISNA(VLOOKUP($B83,'B-1 Site Hedge Baseline'!$B$1:$U$257,13,FALSE)),"",(VLOOKUP($B83,'B-1 Site Hedge Baseline'!$B$1:$U$257,13,FALSE))))</f>
        <v/>
      </c>
      <c r="L83" s="524" t="str">
        <f>IF(B83="","",IF(ISNA(VLOOKUP($B83,'B-1 Site Hedge Baseline'!$B$1:$U$257,12,FALSE)),"",(VLOOKUP($B83,'B-1 Site Hedge Baseline'!$B$1:$U$257,12,FALSE))))</f>
        <v/>
      </c>
      <c r="M83" s="416" t="str">
        <f t="shared" si="15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59" t="str">
        <f>IF(B83="","",VLOOKUP(B83,'B-1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57"/>
      <c r="T83" s="540" t="str">
        <f>IFERROR(VLOOKUP(S83,'G-1 All Habitats'!$Z$2:$AA$9,2,FALSE),"")</f>
        <v/>
      </c>
      <c r="U83" s="154"/>
      <c r="V83" s="520" t="str">
        <f>IF(U83="","",IF(VLOOKUP(U83,'G-3 Multipliers'!$L$3:$N$6,2,FALSE)=0,"Spatial Data Missing ⚠",VLOOKUP(U83,'G-3 Multipliers'!$L$3:$N$6,2,FALSE)))</f>
        <v/>
      </c>
      <c r="W83" s="524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8"/>
        <v/>
      </c>
      <c r="AD83" s="537" t="str">
        <f>IF(M83="","",VLOOKUP(M83,'G-6 Hedgerow Data'!$B$3:$AG$15,31,FALSE))</f>
        <v/>
      </c>
      <c r="AE83" s="507" t="str">
        <f t="shared" si="13"/>
        <v/>
      </c>
      <c r="AF83" s="507" t="str">
        <f t="shared" si="14"/>
        <v/>
      </c>
      <c r="AG83" s="524" t="str">
        <f>IFERROR(IF(O83="","",VLOOKUP(AD83,'G-3 Multipliers'!$P$3:$Q$6,2,FALSE)),"")</f>
        <v/>
      </c>
      <c r="AH83" s="513" t="str">
        <f t="shared" si="9"/>
        <v/>
      </c>
      <c r="AI83" s="231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1" t="str">
        <f>'B-1 Site Hedge Baseline'!AK82</f>
        <v/>
      </c>
      <c r="C84" s="520" t="str">
        <f>IF(B84="","",IF(ISNA(VLOOKUP($B84,'B-1 Site Hedge Baseline'!$B$1:$L$257,3,FALSE)),"",(VLOOKUP($B84,'B-1 Site Hedge Baseline'!$B$1:$L$257,3,FALSE))))</f>
        <v/>
      </c>
      <c r="D84" s="520" t="str">
        <f>IF(B84="","",IF(ISNA(VLOOKUP($B84,'B-1 Site Hedge Baseline'!$B$1:$L$257,4,FALSE)),"",(VLOOKUP($B84,'B-1 Site Hedge Baseline'!$B$1:$L$257,4,FALSE))))</f>
        <v/>
      </c>
      <c r="E84" s="520" t="str">
        <f>IF(B84="","",IF(ISNA(VLOOKUP($B84,'B-1 Site Hedge Baseline'!$B$1:$L$257,5,FALSE)),"",(VLOOKUP($B84,'B-1 Site Hedge Baseline'!$B$1:$L$257,5,FALSE))))</f>
        <v/>
      </c>
      <c r="F84" s="520" t="str">
        <f>IF(B84="","",IF(ISNA(VLOOKUP($B84,'B-1 Site Hedge Baseline'!$B$1:$L$257,6,FALSE)),"",(VLOOKUP($B84,'B-1 Site Hedge Baseline'!$B$1:$L$257,6,FALSE))))</f>
        <v/>
      </c>
      <c r="G84" s="520" t="str">
        <f>IF(B84="","",IF(ISNA(VLOOKUP($B84,'B-1 Site Hedge Baseline'!$B$1:$L$257,7,FALSE)),"",(VLOOKUP($B84,'B-1 Site Hedge Baseline'!$B$1:$L$257,7,FALSE))))</f>
        <v/>
      </c>
      <c r="H84" s="520" t="str">
        <f>IF(B84="","",IF(ISNA(VLOOKUP($B84,'B-1 Site Hedge Baseline'!$B$1:$L$257,8,FALSE)),"",(VLOOKUP($B84,'B-1 Site Hedge Baseline'!$B$1:$L$257,8,FALSE))))</f>
        <v/>
      </c>
      <c r="I84" s="520" t="str">
        <f>IF(B84="","",IF(ISNA(VLOOKUP($B84,'B-1 Site Hedge Baseline'!$B$1:$L$257,10,FALSE)),"",(VLOOKUP($B84,'B-1 Site Hedge Baseline'!$B$1:$L$257,10,FALSE))))</f>
        <v/>
      </c>
      <c r="J84" s="520" t="str">
        <f>IF(B84="","",IF(ISNA(VLOOKUP($B84,'B-1 Site Hedge Baseline'!$B$1:$L$257,11,FALSE)),"",(VLOOKUP($B84,'B-1 Site Hedge Baseline'!$B$1:$L$257,11,FALSE))))</f>
        <v/>
      </c>
      <c r="K84" s="520" t="str">
        <f>IF(B84="","",IF(ISNA(VLOOKUP($B84,'B-1 Site Hedge Baseline'!$B$1:$U$257,13,FALSE)),"",(VLOOKUP($B84,'B-1 Site Hedge Baseline'!$B$1:$U$257,13,FALSE))))</f>
        <v/>
      </c>
      <c r="L84" s="524" t="str">
        <f>IF(B84="","",IF(ISNA(VLOOKUP($B84,'B-1 Site Hedge Baseline'!$B$1:$U$257,12,FALSE)),"",(VLOOKUP($B84,'B-1 Site Hedge Baseline'!$B$1:$U$257,12,FALSE))))</f>
        <v/>
      </c>
      <c r="M84" s="416" t="str">
        <f t="shared" si="15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59" t="str">
        <f>IF(B84="","",VLOOKUP(B84,'B-1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57"/>
      <c r="T84" s="540" t="str">
        <f>IFERROR(VLOOKUP(S84,'G-1 All Habitats'!$Z$2:$AA$9,2,FALSE),"")</f>
        <v/>
      </c>
      <c r="U84" s="154"/>
      <c r="V84" s="520" t="str">
        <f>IF(U84="","",IF(VLOOKUP(U84,'G-3 Multipliers'!$L$3:$N$6,2,FALSE)=0,"Spatial Data Missing ⚠",VLOOKUP(U84,'G-3 Multipliers'!$L$3:$N$6,2,FALSE)))</f>
        <v/>
      </c>
      <c r="W84" s="524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8"/>
        <v/>
      </c>
      <c r="AD84" s="537" t="str">
        <f>IF(M84="","",VLOOKUP(M84,'G-6 Hedgerow Data'!$B$3:$AG$15,31,FALSE))</f>
        <v/>
      </c>
      <c r="AE84" s="507" t="str">
        <f t="shared" si="13"/>
        <v/>
      </c>
      <c r="AF84" s="507" t="str">
        <f t="shared" si="14"/>
        <v/>
      </c>
      <c r="AG84" s="524" t="str">
        <f>IFERROR(IF(O84="","",VLOOKUP(AD84,'G-3 Multipliers'!$P$3:$Q$6,2,FALSE)),"")</f>
        <v/>
      </c>
      <c r="AH84" s="513" t="str">
        <f t="shared" si="9"/>
        <v/>
      </c>
      <c r="AI84" s="231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1" t="str">
        <f>'B-1 Site Hedge Baseline'!AK83</f>
        <v/>
      </c>
      <c r="C85" s="520" t="str">
        <f>IF(B85="","",IF(ISNA(VLOOKUP($B85,'B-1 Site Hedge Baseline'!$B$1:$L$257,3,FALSE)),"",(VLOOKUP($B85,'B-1 Site Hedge Baseline'!$B$1:$L$257,3,FALSE))))</f>
        <v/>
      </c>
      <c r="D85" s="520" t="str">
        <f>IF(B85="","",IF(ISNA(VLOOKUP($B85,'B-1 Site Hedge Baseline'!$B$1:$L$257,4,FALSE)),"",(VLOOKUP($B85,'B-1 Site Hedge Baseline'!$B$1:$L$257,4,FALSE))))</f>
        <v/>
      </c>
      <c r="E85" s="520" t="str">
        <f>IF(B85="","",IF(ISNA(VLOOKUP($B85,'B-1 Site Hedge Baseline'!$B$1:$L$257,5,FALSE)),"",(VLOOKUP($B85,'B-1 Site Hedge Baseline'!$B$1:$L$257,5,FALSE))))</f>
        <v/>
      </c>
      <c r="F85" s="520" t="str">
        <f>IF(B85="","",IF(ISNA(VLOOKUP($B85,'B-1 Site Hedge Baseline'!$B$1:$L$257,6,FALSE)),"",(VLOOKUP($B85,'B-1 Site Hedge Baseline'!$B$1:$L$257,6,FALSE))))</f>
        <v/>
      </c>
      <c r="G85" s="520" t="str">
        <f>IF(B85="","",IF(ISNA(VLOOKUP($B85,'B-1 Site Hedge Baseline'!$B$1:$L$257,7,FALSE)),"",(VLOOKUP($B85,'B-1 Site Hedge Baseline'!$B$1:$L$257,7,FALSE))))</f>
        <v/>
      </c>
      <c r="H85" s="520" t="str">
        <f>IF(B85="","",IF(ISNA(VLOOKUP($B85,'B-1 Site Hedge Baseline'!$B$1:$L$257,8,FALSE)),"",(VLOOKUP($B85,'B-1 Site Hedge Baseline'!$B$1:$L$257,8,FALSE))))</f>
        <v/>
      </c>
      <c r="I85" s="520" t="str">
        <f>IF(B85="","",IF(ISNA(VLOOKUP($B85,'B-1 Site Hedge Baseline'!$B$1:$L$257,10,FALSE)),"",(VLOOKUP($B85,'B-1 Site Hedge Baseline'!$B$1:$L$257,10,FALSE))))</f>
        <v/>
      </c>
      <c r="J85" s="520" t="str">
        <f>IF(B85="","",IF(ISNA(VLOOKUP($B85,'B-1 Site Hedge Baseline'!$B$1:$L$257,11,FALSE)),"",(VLOOKUP($B85,'B-1 Site Hedge Baseline'!$B$1:$L$257,11,FALSE))))</f>
        <v/>
      </c>
      <c r="K85" s="520" t="str">
        <f>IF(B85="","",IF(ISNA(VLOOKUP($B85,'B-1 Site Hedge Baseline'!$B$1:$U$257,13,FALSE)),"",(VLOOKUP($B85,'B-1 Site Hedge Baseline'!$B$1:$U$257,13,FALSE))))</f>
        <v/>
      </c>
      <c r="L85" s="524" t="str">
        <f>IF(B85="","",IF(ISNA(VLOOKUP($B85,'B-1 Site Hedge Baseline'!$B$1:$U$257,12,FALSE)),"",(VLOOKUP($B85,'B-1 Site Hedge Baseline'!$B$1:$U$257,12,FALSE))))</f>
        <v/>
      </c>
      <c r="M85" s="416" t="str">
        <f t="shared" si="15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59" t="str">
        <f>IF(B85="","",VLOOKUP(B85,'B-1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57"/>
      <c r="T85" s="540" t="str">
        <f>IFERROR(VLOOKUP(S85,'G-1 All Habitats'!$Z$2:$AA$9,2,FALSE),"")</f>
        <v/>
      </c>
      <c r="U85" s="154"/>
      <c r="V85" s="520" t="str">
        <f>IF(U85="","",IF(VLOOKUP(U85,'G-3 Multipliers'!$L$3:$N$6,2,FALSE)=0,"Spatial Data Missing ⚠",VLOOKUP(U85,'G-3 Multipliers'!$L$3:$N$6,2,FALSE)))</f>
        <v/>
      </c>
      <c r="W85" s="524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8"/>
        <v/>
      </c>
      <c r="AD85" s="537" t="str">
        <f>IF(M85="","",VLOOKUP(M85,'G-6 Hedgerow Data'!$B$3:$AG$15,31,FALSE))</f>
        <v/>
      </c>
      <c r="AE85" s="507" t="str">
        <f t="shared" si="13"/>
        <v/>
      </c>
      <c r="AF85" s="507" t="str">
        <f t="shared" si="14"/>
        <v/>
      </c>
      <c r="AG85" s="524" t="str">
        <f>IFERROR(IF(O85="","",VLOOKUP(AD85,'G-3 Multipliers'!$P$3:$Q$6,2,FALSE)),"")</f>
        <v/>
      </c>
      <c r="AH85" s="513" t="str">
        <f t="shared" si="9"/>
        <v/>
      </c>
      <c r="AI85" s="231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1" t="str">
        <f>'B-1 Site Hedge Baseline'!AK84</f>
        <v/>
      </c>
      <c r="C86" s="520" t="str">
        <f>IF(B86="","",IF(ISNA(VLOOKUP($B86,'B-1 Site Hedge Baseline'!$B$1:$L$257,3,FALSE)),"",(VLOOKUP($B86,'B-1 Site Hedge Baseline'!$B$1:$L$257,3,FALSE))))</f>
        <v/>
      </c>
      <c r="D86" s="520" t="str">
        <f>IF(B86="","",IF(ISNA(VLOOKUP($B86,'B-1 Site Hedge Baseline'!$B$1:$L$257,4,FALSE)),"",(VLOOKUP($B86,'B-1 Site Hedge Baseline'!$B$1:$L$257,4,FALSE))))</f>
        <v/>
      </c>
      <c r="E86" s="520" t="str">
        <f>IF(B86="","",IF(ISNA(VLOOKUP($B86,'B-1 Site Hedge Baseline'!$B$1:$L$257,5,FALSE)),"",(VLOOKUP($B86,'B-1 Site Hedge Baseline'!$B$1:$L$257,5,FALSE))))</f>
        <v/>
      </c>
      <c r="F86" s="520" t="str">
        <f>IF(B86="","",IF(ISNA(VLOOKUP($B86,'B-1 Site Hedge Baseline'!$B$1:$L$257,6,FALSE)),"",(VLOOKUP($B86,'B-1 Site Hedge Baseline'!$B$1:$L$257,6,FALSE))))</f>
        <v/>
      </c>
      <c r="G86" s="520" t="str">
        <f>IF(B86="","",IF(ISNA(VLOOKUP($B86,'B-1 Site Hedge Baseline'!$B$1:$L$257,7,FALSE)),"",(VLOOKUP($B86,'B-1 Site Hedge Baseline'!$B$1:$L$257,7,FALSE))))</f>
        <v/>
      </c>
      <c r="H86" s="520" t="str">
        <f>IF(B86="","",IF(ISNA(VLOOKUP($B86,'B-1 Site Hedge Baseline'!$B$1:$L$257,8,FALSE)),"",(VLOOKUP($B86,'B-1 Site Hedge Baseline'!$B$1:$L$257,8,FALSE))))</f>
        <v/>
      </c>
      <c r="I86" s="520" t="str">
        <f>IF(B86="","",IF(ISNA(VLOOKUP($B86,'B-1 Site Hedge Baseline'!$B$1:$L$257,10,FALSE)),"",(VLOOKUP($B86,'B-1 Site Hedge Baseline'!$B$1:$L$257,10,FALSE))))</f>
        <v/>
      </c>
      <c r="J86" s="520" t="str">
        <f>IF(B86="","",IF(ISNA(VLOOKUP($B86,'B-1 Site Hedge Baseline'!$B$1:$L$257,11,FALSE)),"",(VLOOKUP($B86,'B-1 Site Hedge Baseline'!$B$1:$L$257,11,FALSE))))</f>
        <v/>
      </c>
      <c r="K86" s="520" t="str">
        <f>IF(B86="","",IF(ISNA(VLOOKUP($B86,'B-1 Site Hedge Baseline'!$B$1:$U$257,13,FALSE)),"",(VLOOKUP($B86,'B-1 Site Hedge Baseline'!$B$1:$U$257,13,FALSE))))</f>
        <v/>
      </c>
      <c r="L86" s="524" t="str">
        <f>IF(B86="","",IF(ISNA(VLOOKUP($B86,'B-1 Site Hedge Baseline'!$B$1:$U$257,12,FALSE)),"",(VLOOKUP($B86,'B-1 Site Hedge Baseline'!$B$1:$U$257,12,FALSE))))</f>
        <v/>
      </c>
      <c r="M86" s="416" t="str">
        <f t="shared" si="15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59" t="str">
        <f>IF(B86="","",VLOOKUP(B86,'B-1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57"/>
      <c r="T86" s="540" t="str">
        <f>IFERROR(VLOOKUP(S86,'G-1 All Habitats'!$Z$2:$AA$9,2,FALSE),"")</f>
        <v/>
      </c>
      <c r="U86" s="154"/>
      <c r="V86" s="520" t="str">
        <f>IF(U86="","",IF(VLOOKUP(U86,'G-3 Multipliers'!$L$3:$N$6,2,FALSE)=0,"Spatial Data Missing ⚠",VLOOKUP(U86,'G-3 Multipliers'!$L$3:$N$6,2,FALSE)))</f>
        <v/>
      </c>
      <c r="W86" s="524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8"/>
        <v/>
      </c>
      <c r="AD86" s="537" t="str">
        <f>IF(M86="","",VLOOKUP(M86,'G-6 Hedgerow Data'!$B$3:$AG$15,31,FALSE))</f>
        <v/>
      </c>
      <c r="AE86" s="507" t="str">
        <f t="shared" si="13"/>
        <v/>
      </c>
      <c r="AF86" s="507" t="str">
        <f t="shared" si="14"/>
        <v/>
      </c>
      <c r="AG86" s="524" t="str">
        <f>IFERROR(IF(O86="","",VLOOKUP(AD86,'G-3 Multipliers'!$P$3:$Q$6,2,FALSE)),"")</f>
        <v/>
      </c>
      <c r="AH86" s="513" t="str">
        <f t="shared" si="9"/>
        <v/>
      </c>
      <c r="AI86" s="231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1" t="str">
        <f>'B-1 Site Hedge Baseline'!AK85</f>
        <v/>
      </c>
      <c r="C87" s="520" t="str">
        <f>IF(B87="","",IF(ISNA(VLOOKUP($B87,'B-1 Site Hedge Baseline'!$B$1:$L$257,3,FALSE)),"",(VLOOKUP($B87,'B-1 Site Hedge Baseline'!$B$1:$L$257,3,FALSE))))</f>
        <v/>
      </c>
      <c r="D87" s="520" t="str">
        <f>IF(B87="","",IF(ISNA(VLOOKUP($B87,'B-1 Site Hedge Baseline'!$B$1:$L$257,4,FALSE)),"",(VLOOKUP($B87,'B-1 Site Hedge Baseline'!$B$1:$L$257,4,FALSE))))</f>
        <v/>
      </c>
      <c r="E87" s="520" t="str">
        <f>IF(B87="","",IF(ISNA(VLOOKUP($B87,'B-1 Site Hedge Baseline'!$B$1:$L$257,5,FALSE)),"",(VLOOKUP($B87,'B-1 Site Hedge Baseline'!$B$1:$L$257,5,FALSE))))</f>
        <v/>
      </c>
      <c r="F87" s="520" t="str">
        <f>IF(B87="","",IF(ISNA(VLOOKUP($B87,'B-1 Site Hedge Baseline'!$B$1:$L$257,6,FALSE)),"",(VLOOKUP($B87,'B-1 Site Hedge Baseline'!$B$1:$L$257,6,FALSE))))</f>
        <v/>
      </c>
      <c r="G87" s="520" t="str">
        <f>IF(B87="","",IF(ISNA(VLOOKUP($B87,'B-1 Site Hedge Baseline'!$B$1:$L$257,7,FALSE)),"",(VLOOKUP($B87,'B-1 Site Hedge Baseline'!$B$1:$L$257,7,FALSE))))</f>
        <v/>
      </c>
      <c r="H87" s="520" t="str">
        <f>IF(B87="","",IF(ISNA(VLOOKUP($B87,'B-1 Site Hedge Baseline'!$B$1:$L$257,8,FALSE)),"",(VLOOKUP($B87,'B-1 Site Hedge Baseline'!$B$1:$L$257,8,FALSE))))</f>
        <v/>
      </c>
      <c r="I87" s="520" t="str">
        <f>IF(B87="","",IF(ISNA(VLOOKUP($B87,'B-1 Site Hedge Baseline'!$B$1:$L$257,10,FALSE)),"",(VLOOKUP($B87,'B-1 Site Hedge Baseline'!$B$1:$L$257,10,FALSE))))</f>
        <v/>
      </c>
      <c r="J87" s="520" t="str">
        <f>IF(B87="","",IF(ISNA(VLOOKUP($B87,'B-1 Site Hedge Baseline'!$B$1:$L$257,11,FALSE)),"",(VLOOKUP($B87,'B-1 Site Hedge Baseline'!$B$1:$L$257,11,FALSE))))</f>
        <v/>
      </c>
      <c r="K87" s="520" t="str">
        <f>IF(B87="","",IF(ISNA(VLOOKUP($B87,'B-1 Site Hedge Baseline'!$B$1:$U$257,13,FALSE)),"",(VLOOKUP($B87,'B-1 Site Hedge Baseline'!$B$1:$U$257,13,FALSE))))</f>
        <v/>
      </c>
      <c r="L87" s="524" t="str">
        <f>IF(B87="","",IF(ISNA(VLOOKUP($B87,'B-1 Site Hedge Baseline'!$B$1:$U$257,12,FALSE)),"",(VLOOKUP($B87,'B-1 Site Hedge Baseline'!$B$1:$U$257,12,FALSE))))</f>
        <v/>
      </c>
      <c r="M87" s="416" t="str">
        <f t="shared" si="15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59" t="str">
        <f>IF(B87="","",VLOOKUP(B87,'B-1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57"/>
      <c r="T87" s="540" t="str">
        <f>IFERROR(VLOOKUP(S87,'G-1 All Habitats'!$Z$2:$AA$9,2,FALSE),"")</f>
        <v/>
      </c>
      <c r="U87" s="154"/>
      <c r="V87" s="520" t="str">
        <f>IF(U87="","",IF(VLOOKUP(U87,'G-3 Multipliers'!$L$3:$N$6,2,FALSE)=0,"Spatial Data Missing ⚠",VLOOKUP(U87,'G-3 Multipliers'!$L$3:$N$6,2,FALSE)))</f>
        <v/>
      </c>
      <c r="W87" s="524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8"/>
        <v/>
      </c>
      <c r="AD87" s="537" t="str">
        <f>IF(M87="","",VLOOKUP(M87,'G-6 Hedgerow Data'!$B$3:$AG$15,31,FALSE))</f>
        <v/>
      </c>
      <c r="AE87" s="507" t="str">
        <f t="shared" si="13"/>
        <v/>
      </c>
      <c r="AF87" s="507" t="str">
        <f t="shared" si="14"/>
        <v/>
      </c>
      <c r="AG87" s="524" t="str">
        <f>IFERROR(IF(O87="","",VLOOKUP(AD87,'G-3 Multipliers'!$P$3:$Q$6,2,FALSE)),"")</f>
        <v/>
      </c>
      <c r="AH87" s="513" t="str">
        <f t="shared" si="9"/>
        <v/>
      </c>
      <c r="AI87" s="231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1" t="str">
        <f>'B-1 Site Hedge Baseline'!AK86</f>
        <v/>
      </c>
      <c r="C88" s="520" t="str">
        <f>IF(B88="","",IF(ISNA(VLOOKUP($B88,'B-1 Site Hedge Baseline'!$B$1:$L$257,3,FALSE)),"",(VLOOKUP($B88,'B-1 Site Hedge Baseline'!$B$1:$L$257,3,FALSE))))</f>
        <v/>
      </c>
      <c r="D88" s="520" t="str">
        <f>IF(B88="","",IF(ISNA(VLOOKUP($B88,'B-1 Site Hedge Baseline'!$B$1:$L$257,4,FALSE)),"",(VLOOKUP($B88,'B-1 Site Hedge Baseline'!$B$1:$L$257,4,FALSE))))</f>
        <v/>
      </c>
      <c r="E88" s="520" t="str">
        <f>IF(B88="","",IF(ISNA(VLOOKUP($B88,'B-1 Site Hedge Baseline'!$B$1:$L$257,5,FALSE)),"",(VLOOKUP($B88,'B-1 Site Hedge Baseline'!$B$1:$L$257,5,FALSE))))</f>
        <v/>
      </c>
      <c r="F88" s="520" t="str">
        <f>IF(B88="","",IF(ISNA(VLOOKUP($B88,'B-1 Site Hedge Baseline'!$B$1:$L$257,6,FALSE)),"",(VLOOKUP($B88,'B-1 Site Hedge Baseline'!$B$1:$L$257,6,FALSE))))</f>
        <v/>
      </c>
      <c r="G88" s="520" t="str">
        <f>IF(B88="","",IF(ISNA(VLOOKUP($B88,'B-1 Site Hedge Baseline'!$B$1:$L$257,7,FALSE)),"",(VLOOKUP($B88,'B-1 Site Hedge Baseline'!$B$1:$L$257,7,FALSE))))</f>
        <v/>
      </c>
      <c r="H88" s="520" t="str">
        <f>IF(B88="","",IF(ISNA(VLOOKUP($B88,'B-1 Site Hedge Baseline'!$B$1:$L$257,8,FALSE)),"",(VLOOKUP($B88,'B-1 Site Hedge Baseline'!$B$1:$L$257,8,FALSE))))</f>
        <v/>
      </c>
      <c r="I88" s="520" t="str">
        <f>IF(B88="","",IF(ISNA(VLOOKUP($B88,'B-1 Site Hedge Baseline'!$B$1:$L$257,10,FALSE)),"",(VLOOKUP($B88,'B-1 Site Hedge Baseline'!$B$1:$L$257,10,FALSE))))</f>
        <v/>
      </c>
      <c r="J88" s="520" t="str">
        <f>IF(B88="","",IF(ISNA(VLOOKUP($B88,'B-1 Site Hedge Baseline'!$B$1:$L$257,11,FALSE)),"",(VLOOKUP($B88,'B-1 Site Hedge Baseline'!$B$1:$L$257,11,FALSE))))</f>
        <v/>
      </c>
      <c r="K88" s="520" t="str">
        <f>IF(B88="","",IF(ISNA(VLOOKUP($B88,'B-1 Site Hedge Baseline'!$B$1:$U$257,13,FALSE)),"",(VLOOKUP($B88,'B-1 Site Hedge Baseline'!$B$1:$U$257,13,FALSE))))</f>
        <v/>
      </c>
      <c r="L88" s="524" t="str">
        <f>IF(B88="","",IF(ISNA(VLOOKUP($B88,'B-1 Site Hedge Baseline'!$B$1:$U$257,12,FALSE)),"",(VLOOKUP($B88,'B-1 Site Hedge Baseline'!$B$1:$U$257,12,FALSE))))</f>
        <v/>
      </c>
      <c r="M88" s="416" t="str">
        <f t="shared" si="15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59" t="str">
        <f>IF(B88="","",VLOOKUP(B88,'B-1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57"/>
      <c r="T88" s="540" t="str">
        <f>IFERROR(VLOOKUP(S88,'G-1 All Habitats'!$Z$2:$AA$9,2,FALSE),"")</f>
        <v/>
      </c>
      <c r="U88" s="154"/>
      <c r="V88" s="520" t="str">
        <f>IF(U88="","",IF(VLOOKUP(U88,'G-3 Multipliers'!$L$3:$N$6,2,FALSE)=0,"Spatial Data Missing ⚠",VLOOKUP(U88,'G-3 Multipliers'!$L$3:$N$6,2,FALSE)))</f>
        <v/>
      </c>
      <c r="W88" s="524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8"/>
        <v/>
      </c>
      <c r="AD88" s="537" t="str">
        <f>IF(M88="","",VLOOKUP(M88,'G-6 Hedgerow Data'!$B$3:$AG$15,31,FALSE))</f>
        <v/>
      </c>
      <c r="AE88" s="507" t="str">
        <f t="shared" si="13"/>
        <v/>
      </c>
      <c r="AF88" s="507" t="str">
        <f t="shared" si="14"/>
        <v/>
      </c>
      <c r="AG88" s="524" t="str">
        <f>IFERROR(IF(O88="","",VLOOKUP(AD88,'G-3 Multipliers'!$P$3:$Q$6,2,FALSE)),"")</f>
        <v/>
      </c>
      <c r="AH88" s="513" t="str">
        <f t="shared" si="9"/>
        <v/>
      </c>
      <c r="AI88" s="231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1" t="str">
        <f>'B-1 Site Hedge Baseline'!AK87</f>
        <v/>
      </c>
      <c r="C89" s="520" t="str">
        <f>IF(B89="","",IF(ISNA(VLOOKUP($B89,'B-1 Site Hedge Baseline'!$B$1:$L$257,3,FALSE)),"",(VLOOKUP($B89,'B-1 Site Hedge Baseline'!$B$1:$L$257,3,FALSE))))</f>
        <v/>
      </c>
      <c r="D89" s="520" t="str">
        <f>IF(B89="","",IF(ISNA(VLOOKUP($B89,'B-1 Site Hedge Baseline'!$B$1:$L$257,4,FALSE)),"",(VLOOKUP($B89,'B-1 Site Hedge Baseline'!$B$1:$L$257,4,FALSE))))</f>
        <v/>
      </c>
      <c r="E89" s="520" t="str">
        <f>IF(B89="","",IF(ISNA(VLOOKUP($B89,'B-1 Site Hedge Baseline'!$B$1:$L$257,5,FALSE)),"",(VLOOKUP($B89,'B-1 Site Hedge Baseline'!$B$1:$L$257,5,FALSE))))</f>
        <v/>
      </c>
      <c r="F89" s="520" t="str">
        <f>IF(B89="","",IF(ISNA(VLOOKUP($B89,'B-1 Site Hedge Baseline'!$B$1:$L$257,6,FALSE)),"",(VLOOKUP($B89,'B-1 Site Hedge Baseline'!$B$1:$L$257,6,FALSE))))</f>
        <v/>
      </c>
      <c r="G89" s="520" t="str">
        <f>IF(B89="","",IF(ISNA(VLOOKUP($B89,'B-1 Site Hedge Baseline'!$B$1:$L$257,7,FALSE)),"",(VLOOKUP($B89,'B-1 Site Hedge Baseline'!$B$1:$L$257,7,FALSE))))</f>
        <v/>
      </c>
      <c r="H89" s="520" t="str">
        <f>IF(B89="","",IF(ISNA(VLOOKUP($B89,'B-1 Site Hedge Baseline'!$B$1:$L$257,8,FALSE)),"",(VLOOKUP($B89,'B-1 Site Hedge Baseline'!$B$1:$L$257,8,FALSE))))</f>
        <v/>
      </c>
      <c r="I89" s="520" t="str">
        <f>IF(B89="","",IF(ISNA(VLOOKUP($B89,'B-1 Site Hedge Baseline'!$B$1:$L$257,10,FALSE)),"",(VLOOKUP($B89,'B-1 Site Hedge Baseline'!$B$1:$L$257,10,FALSE))))</f>
        <v/>
      </c>
      <c r="J89" s="520" t="str">
        <f>IF(B89="","",IF(ISNA(VLOOKUP($B89,'B-1 Site Hedge Baseline'!$B$1:$L$257,11,FALSE)),"",(VLOOKUP($B89,'B-1 Site Hedge Baseline'!$B$1:$L$257,11,FALSE))))</f>
        <v/>
      </c>
      <c r="K89" s="520" t="str">
        <f>IF(B89="","",IF(ISNA(VLOOKUP($B89,'B-1 Site Hedge Baseline'!$B$1:$U$257,13,FALSE)),"",(VLOOKUP($B89,'B-1 Site Hedge Baseline'!$B$1:$U$257,13,FALSE))))</f>
        <v/>
      </c>
      <c r="L89" s="524" t="str">
        <f>IF(B89="","",IF(ISNA(VLOOKUP($B89,'B-1 Site Hedge Baseline'!$B$1:$U$257,12,FALSE)),"",(VLOOKUP($B89,'B-1 Site Hedge Baseline'!$B$1:$U$257,12,FALSE))))</f>
        <v/>
      </c>
      <c r="M89" s="416" t="str">
        <f t="shared" si="15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59" t="str">
        <f>IF(B89="","",VLOOKUP(B89,'B-1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57"/>
      <c r="T89" s="540" t="str">
        <f>IFERROR(VLOOKUP(S89,'G-1 All Habitats'!$Z$2:$AA$9,2,FALSE),"")</f>
        <v/>
      </c>
      <c r="U89" s="154"/>
      <c r="V89" s="520" t="str">
        <f>IF(U89="","",IF(VLOOKUP(U89,'G-3 Multipliers'!$L$3:$N$6,2,FALSE)=0,"Spatial Data Missing ⚠",VLOOKUP(U89,'G-3 Multipliers'!$L$3:$N$6,2,FALSE)))</f>
        <v/>
      </c>
      <c r="W89" s="524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8"/>
        <v/>
      </c>
      <c r="AD89" s="537" t="str">
        <f>IF(M89="","",VLOOKUP(M89,'G-6 Hedgerow Data'!$B$3:$AG$15,31,FALSE))</f>
        <v/>
      </c>
      <c r="AE89" s="507" t="str">
        <f t="shared" si="13"/>
        <v/>
      </c>
      <c r="AF89" s="507" t="str">
        <f t="shared" si="14"/>
        <v/>
      </c>
      <c r="AG89" s="524" t="str">
        <f>IFERROR(IF(O89="","",VLOOKUP(AD89,'G-3 Multipliers'!$P$3:$Q$6,2,FALSE)),"")</f>
        <v/>
      </c>
      <c r="AH89" s="513" t="str">
        <f t="shared" si="9"/>
        <v/>
      </c>
      <c r="AI89" s="231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1" t="str">
        <f>'B-1 Site Hedge Baseline'!AK88</f>
        <v/>
      </c>
      <c r="C90" s="520" t="str">
        <f>IF(B90="","",IF(ISNA(VLOOKUP($B90,'B-1 Site Hedge Baseline'!$B$1:$L$257,3,FALSE)),"",(VLOOKUP($B90,'B-1 Site Hedge Baseline'!$B$1:$L$257,3,FALSE))))</f>
        <v/>
      </c>
      <c r="D90" s="520" t="str">
        <f>IF(B90="","",IF(ISNA(VLOOKUP($B90,'B-1 Site Hedge Baseline'!$B$1:$L$257,4,FALSE)),"",(VLOOKUP($B90,'B-1 Site Hedge Baseline'!$B$1:$L$257,4,FALSE))))</f>
        <v/>
      </c>
      <c r="E90" s="520" t="str">
        <f>IF(B90="","",IF(ISNA(VLOOKUP($B90,'B-1 Site Hedge Baseline'!$B$1:$L$257,5,FALSE)),"",(VLOOKUP($B90,'B-1 Site Hedge Baseline'!$B$1:$L$257,5,FALSE))))</f>
        <v/>
      </c>
      <c r="F90" s="520" t="str">
        <f>IF(B90="","",IF(ISNA(VLOOKUP($B90,'B-1 Site Hedge Baseline'!$B$1:$L$257,6,FALSE)),"",(VLOOKUP($B90,'B-1 Site Hedge Baseline'!$B$1:$L$257,6,FALSE))))</f>
        <v/>
      </c>
      <c r="G90" s="520" t="str">
        <f>IF(B90="","",IF(ISNA(VLOOKUP($B90,'B-1 Site Hedge Baseline'!$B$1:$L$257,7,FALSE)),"",(VLOOKUP($B90,'B-1 Site Hedge Baseline'!$B$1:$L$257,7,FALSE))))</f>
        <v/>
      </c>
      <c r="H90" s="520" t="str">
        <f>IF(B90="","",IF(ISNA(VLOOKUP($B90,'B-1 Site Hedge Baseline'!$B$1:$L$257,8,FALSE)),"",(VLOOKUP($B90,'B-1 Site Hedge Baseline'!$B$1:$L$257,8,FALSE))))</f>
        <v/>
      </c>
      <c r="I90" s="520" t="str">
        <f>IF(B90="","",IF(ISNA(VLOOKUP($B90,'B-1 Site Hedge Baseline'!$B$1:$L$257,10,FALSE)),"",(VLOOKUP($B90,'B-1 Site Hedge Baseline'!$B$1:$L$257,10,FALSE))))</f>
        <v/>
      </c>
      <c r="J90" s="520" t="str">
        <f>IF(B90="","",IF(ISNA(VLOOKUP($B90,'B-1 Site Hedge Baseline'!$B$1:$L$257,11,FALSE)),"",(VLOOKUP($B90,'B-1 Site Hedge Baseline'!$B$1:$L$257,11,FALSE))))</f>
        <v/>
      </c>
      <c r="K90" s="520" t="str">
        <f>IF(B90="","",IF(ISNA(VLOOKUP($B90,'B-1 Site Hedge Baseline'!$B$1:$U$257,13,FALSE)),"",(VLOOKUP($B90,'B-1 Site Hedge Baseline'!$B$1:$U$257,13,FALSE))))</f>
        <v/>
      </c>
      <c r="L90" s="524" t="str">
        <f>IF(B90="","",IF(ISNA(VLOOKUP($B90,'B-1 Site Hedge Baseline'!$B$1:$U$257,12,FALSE)),"",(VLOOKUP($B90,'B-1 Site Hedge Baseline'!$B$1:$U$257,12,FALSE))))</f>
        <v/>
      </c>
      <c r="M90" s="416" t="str">
        <f t="shared" si="15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59" t="str">
        <f>IF(B90="","",VLOOKUP(B90,'B-1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57"/>
      <c r="T90" s="540" t="str">
        <f>IFERROR(VLOOKUP(S90,'G-1 All Habitats'!$Z$2:$AA$9,2,FALSE),"")</f>
        <v/>
      </c>
      <c r="U90" s="154"/>
      <c r="V90" s="520" t="str">
        <f>IF(U90="","",IF(VLOOKUP(U90,'G-3 Multipliers'!$L$3:$N$6,2,FALSE)=0,"Spatial Data Missing ⚠",VLOOKUP(U90,'G-3 Multipliers'!$L$3:$N$6,2,FALSE)))</f>
        <v/>
      </c>
      <c r="W90" s="524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8"/>
        <v/>
      </c>
      <c r="AD90" s="537" t="str">
        <f>IF(M90="","",VLOOKUP(M90,'G-6 Hedgerow Data'!$B$3:$AG$15,31,FALSE))</f>
        <v/>
      </c>
      <c r="AE90" s="507" t="str">
        <f t="shared" si="13"/>
        <v/>
      </c>
      <c r="AF90" s="507" t="str">
        <f t="shared" si="14"/>
        <v/>
      </c>
      <c r="AG90" s="524" t="str">
        <f>IFERROR(IF(O90="","",VLOOKUP(AD90,'G-3 Multipliers'!$P$3:$Q$6,2,FALSE)),"")</f>
        <v/>
      </c>
      <c r="AH90" s="513" t="str">
        <f t="shared" si="9"/>
        <v/>
      </c>
      <c r="AI90" s="231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1" t="str">
        <f>'B-1 Site Hedge Baseline'!AK89</f>
        <v/>
      </c>
      <c r="C91" s="520" t="str">
        <f>IF(B91="","",IF(ISNA(VLOOKUP($B91,'B-1 Site Hedge Baseline'!$B$1:$L$257,3,FALSE)),"",(VLOOKUP($B91,'B-1 Site Hedge Baseline'!$B$1:$L$257,3,FALSE))))</f>
        <v/>
      </c>
      <c r="D91" s="520" t="str">
        <f>IF(B91="","",IF(ISNA(VLOOKUP($B91,'B-1 Site Hedge Baseline'!$B$1:$L$257,4,FALSE)),"",(VLOOKUP($B91,'B-1 Site Hedge Baseline'!$B$1:$L$257,4,FALSE))))</f>
        <v/>
      </c>
      <c r="E91" s="520" t="str">
        <f>IF(B91="","",IF(ISNA(VLOOKUP($B91,'B-1 Site Hedge Baseline'!$B$1:$L$257,5,FALSE)),"",(VLOOKUP($B91,'B-1 Site Hedge Baseline'!$B$1:$L$257,5,FALSE))))</f>
        <v/>
      </c>
      <c r="F91" s="520" t="str">
        <f>IF(B91="","",IF(ISNA(VLOOKUP($B91,'B-1 Site Hedge Baseline'!$B$1:$L$257,6,FALSE)),"",(VLOOKUP($B91,'B-1 Site Hedge Baseline'!$B$1:$L$257,6,FALSE))))</f>
        <v/>
      </c>
      <c r="G91" s="520" t="str">
        <f>IF(B91="","",IF(ISNA(VLOOKUP($B91,'B-1 Site Hedge Baseline'!$B$1:$L$257,7,FALSE)),"",(VLOOKUP($B91,'B-1 Site Hedge Baseline'!$B$1:$L$257,7,FALSE))))</f>
        <v/>
      </c>
      <c r="H91" s="520" t="str">
        <f>IF(B91="","",IF(ISNA(VLOOKUP($B91,'B-1 Site Hedge Baseline'!$B$1:$L$257,8,FALSE)),"",(VLOOKUP($B91,'B-1 Site Hedge Baseline'!$B$1:$L$257,8,FALSE))))</f>
        <v/>
      </c>
      <c r="I91" s="520" t="str">
        <f>IF(B91="","",IF(ISNA(VLOOKUP($B91,'B-1 Site Hedge Baseline'!$B$1:$L$257,10,FALSE)),"",(VLOOKUP($B91,'B-1 Site Hedge Baseline'!$B$1:$L$257,10,FALSE))))</f>
        <v/>
      </c>
      <c r="J91" s="520" t="str">
        <f>IF(B91="","",IF(ISNA(VLOOKUP($B91,'B-1 Site Hedge Baseline'!$B$1:$L$257,11,FALSE)),"",(VLOOKUP($B91,'B-1 Site Hedge Baseline'!$B$1:$L$257,11,FALSE))))</f>
        <v/>
      </c>
      <c r="K91" s="520" t="str">
        <f>IF(B91="","",IF(ISNA(VLOOKUP($B91,'B-1 Site Hedge Baseline'!$B$1:$U$257,13,FALSE)),"",(VLOOKUP($B91,'B-1 Site Hedge Baseline'!$B$1:$U$257,13,FALSE))))</f>
        <v/>
      </c>
      <c r="L91" s="524" t="str">
        <f>IF(B91="","",IF(ISNA(VLOOKUP($B91,'B-1 Site Hedge Baseline'!$B$1:$U$257,12,FALSE)),"",(VLOOKUP($B91,'B-1 Site Hedge Baseline'!$B$1:$U$257,12,FALSE))))</f>
        <v/>
      </c>
      <c r="M91" s="416" t="str">
        <f t="shared" si="15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59" t="str">
        <f>IF(B91="","",VLOOKUP(B91,'B-1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57"/>
      <c r="T91" s="540" t="str">
        <f>IFERROR(VLOOKUP(S91,'G-1 All Habitats'!$Z$2:$AA$9,2,FALSE),"")</f>
        <v/>
      </c>
      <c r="U91" s="154"/>
      <c r="V91" s="520" t="str">
        <f>IF(U91="","",IF(VLOOKUP(U91,'G-3 Multipliers'!$L$3:$N$6,2,FALSE)=0,"Spatial Data Missing ⚠",VLOOKUP(U91,'G-3 Multipliers'!$L$3:$N$6,2,FALSE)))</f>
        <v/>
      </c>
      <c r="W91" s="524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8"/>
        <v/>
      </c>
      <c r="AD91" s="537" t="str">
        <f>IF(M91="","",VLOOKUP(M91,'G-6 Hedgerow Data'!$B$3:$AG$15,31,FALSE))</f>
        <v/>
      </c>
      <c r="AE91" s="507" t="str">
        <f t="shared" si="13"/>
        <v/>
      </c>
      <c r="AF91" s="507" t="str">
        <f t="shared" si="14"/>
        <v/>
      </c>
      <c r="AG91" s="524" t="str">
        <f>IFERROR(IF(O91="","",VLOOKUP(AD91,'G-3 Multipliers'!$P$3:$Q$6,2,FALSE)),"")</f>
        <v/>
      </c>
      <c r="AH91" s="513" t="str">
        <f t="shared" si="9"/>
        <v/>
      </c>
      <c r="AI91" s="231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1" t="str">
        <f>'B-1 Site Hedge Baseline'!AK90</f>
        <v/>
      </c>
      <c r="C92" s="520" t="str">
        <f>IF(B92="","",IF(ISNA(VLOOKUP($B92,'B-1 Site Hedge Baseline'!$B$1:$L$257,3,FALSE)),"",(VLOOKUP($B92,'B-1 Site Hedge Baseline'!$B$1:$L$257,3,FALSE))))</f>
        <v/>
      </c>
      <c r="D92" s="520" t="str">
        <f>IF(B92="","",IF(ISNA(VLOOKUP($B92,'B-1 Site Hedge Baseline'!$B$1:$L$257,4,FALSE)),"",(VLOOKUP($B92,'B-1 Site Hedge Baseline'!$B$1:$L$257,4,FALSE))))</f>
        <v/>
      </c>
      <c r="E92" s="520" t="str">
        <f>IF(B92="","",IF(ISNA(VLOOKUP($B92,'B-1 Site Hedge Baseline'!$B$1:$L$257,5,FALSE)),"",(VLOOKUP($B92,'B-1 Site Hedge Baseline'!$B$1:$L$257,5,FALSE))))</f>
        <v/>
      </c>
      <c r="F92" s="520" t="str">
        <f>IF(B92="","",IF(ISNA(VLOOKUP($B92,'B-1 Site Hedge Baseline'!$B$1:$L$257,6,FALSE)),"",(VLOOKUP($B92,'B-1 Site Hedge Baseline'!$B$1:$L$257,6,FALSE))))</f>
        <v/>
      </c>
      <c r="G92" s="520" t="str">
        <f>IF(B92="","",IF(ISNA(VLOOKUP($B92,'B-1 Site Hedge Baseline'!$B$1:$L$257,7,FALSE)),"",(VLOOKUP($B92,'B-1 Site Hedge Baseline'!$B$1:$L$257,7,FALSE))))</f>
        <v/>
      </c>
      <c r="H92" s="520" t="str">
        <f>IF(B92="","",IF(ISNA(VLOOKUP($B92,'B-1 Site Hedge Baseline'!$B$1:$L$257,8,FALSE)),"",(VLOOKUP($B92,'B-1 Site Hedge Baseline'!$B$1:$L$257,8,FALSE))))</f>
        <v/>
      </c>
      <c r="I92" s="520" t="str">
        <f>IF(B92="","",IF(ISNA(VLOOKUP($B92,'B-1 Site Hedge Baseline'!$B$1:$L$257,10,FALSE)),"",(VLOOKUP($B92,'B-1 Site Hedge Baseline'!$B$1:$L$257,10,FALSE))))</f>
        <v/>
      </c>
      <c r="J92" s="520" t="str">
        <f>IF(B92="","",IF(ISNA(VLOOKUP($B92,'B-1 Site Hedge Baseline'!$B$1:$L$257,11,FALSE)),"",(VLOOKUP($B92,'B-1 Site Hedge Baseline'!$B$1:$L$257,11,FALSE))))</f>
        <v/>
      </c>
      <c r="K92" s="520" t="str">
        <f>IF(B92="","",IF(ISNA(VLOOKUP($B92,'B-1 Site Hedge Baseline'!$B$1:$U$257,13,FALSE)),"",(VLOOKUP($B92,'B-1 Site Hedge Baseline'!$B$1:$U$257,13,FALSE))))</f>
        <v/>
      </c>
      <c r="L92" s="524" t="str">
        <f>IF(B92="","",IF(ISNA(VLOOKUP($B92,'B-1 Site Hedge Baseline'!$B$1:$U$257,12,FALSE)),"",(VLOOKUP($B92,'B-1 Site Hedge Baseline'!$B$1:$U$257,12,FALSE))))</f>
        <v/>
      </c>
      <c r="M92" s="416" t="str">
        <f t="shared" si="15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59" t="str">
        <f>IF(B92="","",VLOOKUP(B92,'B-1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57"/>
      <c r="T92" s="540" t="str">
        <f>IFERROR(VLOOKUP(S92,'G-1 All Habitats'!$Z$2:$AA$9,2,FALSE),"")</f>
        <v/>
      </c>
      <c r="U92" s="154"/>
      <c r="V92" s="520" t="str">
        <f>IF(U92="","",IF(VLOOKUP(U92,'G-3 Multipliers'!$L$3:$N$6,2,FALSE)=0,"Spatial Data Missing ⚠",VLOOKUP(U92,'G-3 Multipliers'!$L$3:$N$6,2,FALSE)))</f>
        <v/>
      </c>
      <c r="W92" s="524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8"/>
        <v/>
      </c>
      <c r="AD92" s="537" t="str">
        <f>IF(M92="","",VLOOKUP(M92,'G-6 Hedgerow Data'!$B$3:$AG$15,31,FALSE))</f>
        <v/>
      </c>
      <c r="AE92" s="507" t="str">
        <f t="shared" si="13"/>
        <v/>
      </c>
      <c r="AF92" s="507" t="str">
        <f t="shared" si="14"/>
        <v/>
      </c>
      <c r="AG92" s="524" t="str">
        <f>IFERROR(IF(O92="","",VLOOKUP(AD92,'G-3 Multipliers'!$P$3:$Q$6,2,FALSE)),"")</f>
        <v/>
      </c>
      <c r="AH92" s="513" t="str">
        <f t="shared" si="9"/>
        <v/>
      </c>
      <c r="AI92" s="231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1" t="str">
        <f>'B-1 Site Hedge Baseline'!AK91</f>
        <v/>
      </c>
      <c r="C93" s="520" t="str">
        <f>IF(B93="","",IF(ISNA(VLOOKUP($B93,'B-1 Site Hedge Baseline'!$B$1:$L$257,3,FALSE)),"",(VLOOKUP($B93,'B-1 Site Hedge Baseline'!$B$1:$L$257,3,FALSE))))</f>
        <v/>
      </c>
      <c r="D93" s="520" t="str">
        <f>IF(B93="","",IF(ISNA(VLOOKUP($B93,'B-1 Site Hedge Baseline'!$B$1:$L$257,4,FALSE)),"",(VLOOKUP($B93,'B-1 Site Hedge Baseline'!$B$1:$L$257,4,FALSE))))</f>
        <v/>
      </c>
      <c r="E93" s="520" t="str">
        <f>IF(B93="","",IF(ISNA(VLOOKUP($B93,'B-1 Site Hedge Baseline'!$B$1:$L$257,5,FALSE)),"",(VLOOKUP($B93,'B-1 Site Hedge Baseline'!$B$1:$L$257,5,FALSE))))</f>
        <v/>
      </c>
      <c r="F93" s="520" t="str">
        <f>IF(B93="","",IF(ISNA(VLOOKUP($B93,'B-1 Site Hedge Baseline'!$B$1:$L$257,6,FALSE)),"",(VLOOKUP($B93,'B-1 Site Hedge Baseline'!$B$1:$L$257,6,FALSE))))</f>
        <v/>
      </c>
      <c r="G93" s="520" t="str">
        <f>IF(B93="","",IF(ISNA(VLOOKUP($B93,'B-1 Site Hedge Baseline'!$B$1:$L$257,7,FALSE)),"",(VLOOKUP($B93,'B-1 Site Hedge Baseline'!$B$1:$L$257,7,FALSE))))</f>
        <v/>
      </c>
      <c r="H93" s="520" t="str">
        <f>IF(B93="","",IF(ISNA(VLOOKUP($B93,'B-1 Site Hedge Baseline'!$B$1:$L$257,8,FALSE)),"",(VLOOKUP($B93,'B-1 Site Hedge Baseline'!$B$1:$L$257,8,FALSE))))</f>
        <v/>
      </c>
      <c r="I93" s="520" t="str">
        <f>IF(B93="","",IF(ISNA(VLOOKUP($B93,'B-1 Site Hedge Baseline'!$B$1:$L$257,10,FALSE)),"",(VLOOKUP($B93,'B-1 Site Hedge Baseline'!$B$1:$L$257,10,FALSE))))</f>
        <v/>
      </c>
      <c r="J93" s="520" t="str">
        <f>IF(B93="","",IF(ISNA(VLOOKUP($B93,'B-1 Site Hedge Baseline'!$B$1:$L$257,11,FALSE)),"",(VLOOKUP($B93,'B-1 Site Hedge Baseline'!$B$1:$L$257,11,FALSE))))</f>
        <v/>
      </c>
      <c r="K93" s="520" t="str">
        <f>IF(B93="","",IF(ISNA(VLOOKUP($B93,'B-1 Site Hedge Baseline'!$B$1:$U$257,13,FALSE)),"",(VLOOKUP($B93,'B-1 Site Hedge Baseline'!$B$1:$U$257,13,FALSE))))</f>
        <v/>
      </c>
      <c r="L93" s="524" t="str">
        <f>IF(B93="","",IF(ISNA(VLOOKUP($B93,'B-1 Site Hedge Baseline'!$B$1:$U$257,12,FALSE)),"",(VLOOKUP($B93,'B-1 Site Hedge Baseline'!$B$1:$U$257,12,FALSE))))</f>
        <v/>
      </c>
      <c r="M93" s="416" t="str">
        <f t="shared" si="15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59" t="str">
        <f>IF(B93="","",VLOOKUP(B93,'B-1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57"/>
      <c r="T93" s="540" t="str">
        <f>IFERROR(VLOOKUP(S93,'G-1 All Habitats'!$Z$2:$AA$9,2,FALSE),"")</f>
        <v/>
      </c>
      <c r="U93" s="154"/>
      <c r="V93" s="520" t="str">
        <f>IF(U93="","",IF(VLOOKUP(U93,'G-3 Multipliers'!$L$3:$N$6,2,FALSE)=0,"Spatial Data Missing ⚠",VLOOKUP(U93,'G-3 Multipliers'!$L$3:$N$6,2,FALSE)))</f>
        <v/>
      </c>
      <c r="W93" s="524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8"/>
        <v/>
      </c>
      <c r="AD93" s="537" t="str">
        <f>IF(M93="","",VLOOKUP(M93,'G-6 Hedgerow Data'!$B$3:$AG$15,31,FALSE))</f>
        <v/>
      </c>
      <c r="AE93" s="507" t="str">
        <f t="shared" si="13"/>
        <v/>
      </c>
      <c r="AF93" s="507" t="str">
        <f t="shared" si="14"/>
        <v/>
      </c>
      <c r="AG93" s="524" t="str">
        <f>IFERROR(IF(O93="","",VLOOKUP(AD93,'G-3 Multipliers'!$P$3:$Q$6,2,FALSE)),"")</f>
        <v/>
      </c>
      <c r="AH93" s="513" t="str">
        <f t="shared" si="9"/>
        <v/>
      </c>
      <c r="AI93" s="231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1" t="str">
        <f>'B-1 Site Hedge Baseline'!AK92</f>
        <v/>
      </c>
      <c r="C94" s="520" t="str">
        <f>IF(B94="","",IF(ISNA(VLOOKUP($B94,'B-1 Site Hedge Baseline'!$B$1:$L$257,3,FALSE)),"",(VLOOKUP($B94,'B-1 Site Hedge Baseline'!$B$1:$L$257,3,FALSE))))</f>
        <v/>
      </c>
      <c r="D94" s="520" t="str">
        <f>IF(B94="","",IF(ISNA(VLOOKUP($B94,'B-1 Site Hedge Baseline'!$B$1:$L$257,4,FALSE)),"",(VLOOKUP($B94,'B-1 Site Hedge Baseline'!$B$1:$L$257,4,FALSE))))</f>
        <v/>
      </c>
      <c r="E94" s="520" t="str">
        <f>IF(B94="","",IF(ISNA(VLOOKUP($B94,'B-1 Site Hedge Baseline'!$B$1:$L$257,5,FALSE)),"",(VLOOKUP($B94,'B-1 Site Hedge Baseline'!$B$1:$L$257,5,FALSE))))</f>
        <v/>
      </c>
      <c r="F94" s="520" t="str">
        <f>IF(B94="","",IF(ISNA(VLOOKUP($B94,'B-1 Site Hedge Baseline'!$B$1:$L$257,6,FALSE)),"",(VLOOKUP($B94,'B-1 Site Hedge Baseline'!$B$1:$L$257,6,FALSE))))</f>
        <v/>
      </c>
      <c r="G94" s="520" t="str">
        <f>IF(B94="","",IF(ISNA(VLOOKUP($B94,'B-1 Site Hedge Baseline'!$B$1:$L$257,7,FALSE)),"",(VLOOKUP($B94,'B-1 Site Hedge Baseline'!$B$1:$L$257,7,FALSE))))</f>
        <v/>
      </c>
      <c r="H94" s="520" t="str">
        <f>IF(B94="","",IF(ISNA(VLOOKUP($B94,'B-1 Site Hedge Baseline'!$B$1:$L$257,8,FALSE)),"",(VLOOKUP($B94,'B-1 Site Hedge Baseline'!$B$1:$L$257,8,FALSE))))</f>
        <v/>
      </c>
      <c r="I94" s="520" t="str">
        <f>IF(B94="","",IF(ISNA(VLOOKUP($B94,'B-1 Site Hedge Baseline'!$B$1:$L$257,10,FALSE)),"",(VLOOKUP($B94,'B-1 Site Hedge Baseline'!$B$1:$L$257,10,FALSE))))</f>
        <v/>
      </c>
      <c r="J94" s="520" t="str">
        <f>IF(B94="","",IF(ISNA(VLOOKUP($B94,'B-1 Site Hedge Baseline'!$B$1:$L$257,11,FALSE)),"",(VLOOKUP($B94,'B-1 Site Hedge Baseline'!$B$1:$L$257,11,FALSE))))</f>
        <v/>
      </c>
      <c r="K94" s="520" t="str">
        <f>IF(B94="","",IF(ISNA(VLOOKUP($B94,'B-1 Site Hedge Baseline'!$B$1:$U$257,13,FALSE)),"",(VLOOKUP($B94,'B-1 Site Hedge Baseline'!$B$1:$U$257,13,FALSE))))</f>
        <v/>
      </c>
      <c r="L94" s="524" t="str">
        <f>IF(B94="","",IF(ISNA(VLOOKUP($B94,'B-1 Site Hedge Baseline'!$B$1:$U$257,12,FALSE)),"",(VLOOKUP($B94,'B-1 Site Hedge Baseline'!$B$1:$U$257,12,FALSE))))</f>
        <v/>
      </c>
      <c r="M94" s="416" t="str">
        <f t="shared" si="15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59" t="str">
        <f>IF(B94="","",VLOOKUP(B94,'B-1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57"/>
      <c r="T94" s="540" t="str">
        <f>IFERROR(VLOOKUP(S94,'G-1 All Habitats'!$Z$2:$AA$9,2,FALSE),"")</f>
        <v/>
      </c>
      <c r="U94" s="154"/>
      <c r="V94" s="520" t="str">
        <f>IF(U94="","",IF(VLOOKUP(U94,'G-3 Multipliers'!$L$3:$N$6,2,FALSE)=0,"Spatial Data Missing ⚠",VLOOKUP(U94,'G-3 Multipliers'!$L$3:$N$6,2,FALSE)))</f>
        <v/>
      </c>
      <c r="W94" s="524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8"/>
        <v/>
      </c>
      <c r="AD94" s="537" t="str">
        <f>IF(M94="","",VLOOKUP(M94,'G-6 Hedgerow Data'!$B$3:$AG$15,31,FALSE))</f>
        <v/>
      </c>
      <c r="AE94" s="507" t="str">
        <f t="shared" si="13"/>
        <v/>
      </c>
      <c r="AF94" s="507" t="str">
        <f t="shared" si="14"/>
        <v/>
      </c>
      <c r="AG94" s="524" t="str">
        <f>IFERROR(IF(O94="","",VLOOKUP(AD94,'G-3 Multipliers'!$P$3:$Q$6,2,FALSE)),"")</f>
        <v/>
      </c>
      <c r="AH94" s="513" t="str">
        <f t="shared" si="9"/>
        <v/>
      </c>
      <c r="AI94" s="231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1" t="str">
        <f>'B-1 Site Hedge Baseline'!AK93</f>
        <v/>
      </c>
      <c r="C95" s="520" t="str">
        <f>IF(B95="","",IF(ISNA(VLOOKUP($B95,'B-1 Site Hedge Baseline'!$B$1:$L$257,3,FALSE)),"",(VLOOKUP($B95,'B-1 Site Hedge Baseline'!$B$1:$L$257,3,FALSE))))</f>
        <v/>
      </c>
      <c r="D95" s="520" t="str">
        <f>IF(B95="","",IF(ISNA(VLOOKUP($B95,'B-1 Site Hedge Baseline'!$B$1:$L$257,4,FALSE)),"",(VLOOKUP($B95,'B-1 Site Hedge Baseline'!$B$1:$L$257,4,FALSE))))</f>
        <v/>
      </c>
      <c r="E95" s="520" t="str">
        <f>IF(B95="","",IF(ISNA(VLOOKUP($B95,'B-1 Site Hedge Baseline'!$B$1:$L$257,5,FALSE)),"",(VLOOKUP($B95,'B-1 Site Hedge Baseline'!$B$1:$L$257,5,FALSE))))</f>
        <v/>
      </c>
      <c r="F95" s="520" t="str">
        <f>IF(B95="","",IF(ISNA(VLOOKUP($B95,'B-1 Site Hedge Baseline'!$B$1:$L$257,6,FALSE)),"",(VLOOKUP($B95,'B-1 Site Hedge Baseline'!$B$1:$L$257,6,FALSE))))</f>
        <v/>
      </c>
      <c r="G95" s="520" t="str">
        <f>IF(B95="","",IF(ISNA(VLOOKUP($B95,'B-1 Site Hedge Baseline'!$B$1:$L$257,7,FALSE)),"",(VLOOKUP($B95,'B-1 Site Hedge Baseline'!$B$1:$L$257,7,FALSE))))</f>
        <v/>
      </c>
      <c r="H95" s="520" t="str">
        <f>IF(B95="","",IF(ISNA(VLOOKUP($B95,'B-1 Site Hedge Baseline'!$B$1:$L$257,8,FALSE)),"",(VLOOKUP($B95,'B-1 Site Hedge Baseline'!$B$1:$L$257,8,FALSE))))</f>
        <v/>
      </c>
      <c r="I95" s="520" t="str">
        <f>IF(B95="","",IF(ISNA(VLOOKUP($B95,'B-1 Site Hedge Baseline'!$B$1:$L$257,10,FALSE)),"",(VLOOKUP($B95,'B-1 Site Hedge Baseline'!$B$1:$L$257,10,FALSE))))</f>
        <v/>
      </c>
      <c r="J95" s="520" t="str">
        <f>IF(B95="","",IF(ISNA(VLOOKUP($B95,'B-1 Site Hedge Baseline'!$B$1:$L$257,11,FALSE)),"",(VLOOKUP($B95,'B-1 Site Hedge Baseline'!$B$1:$L$257,11,FALSE))))</f>
        <v/>
      </c>
      <c r="K95" s="520" t="str">
        <f>IF(B95="","",IF(ISNA(VLOOKUP($B95,'B-1 Site Hedge Baseline'!$B$1:$U$257,13,FALSE)),"",(VLOOKUP($B95,'B-1 Site Hedge Baseline'!$B$1:$U$257,13,FALSE))))</f>
        <v/>
      </c>
      <c r="L95" s="524" t="str">
        <f>IF(B95="","",IF(ISNA(VLOOKUP($B95,'B-1 Site Hedge Baseline'!$B$1:$U$257,12,FALSE)),"",(VLOOKUP($B95,'B-1 Site Hedge Baseline'!$B$1:$U$257,12,FALSE))))</f>
        <v/>
      </c>
      <c r="M95" s="416" t="str">
        <f t="shared" si="15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59" t="str">
        <f>IF(B95="","",VLOOKUP(B95,'B-1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57"/>
      <c r="T95" s="540" t="str">
        <f>IFERROR(VLOOKUP(S95,'G-1 All Habitats'!$Z$2:$AA$9,2,FALSE),"")</f>
        <v/>
      </c>
      <c r="U95" s="154"/>
      <c r="V95" s="520" t="str">
        <f>IF(U95="","",IF(VLOOKUP(U95,'G-3 Multipliers'!$L$3:$N$6,2,FALSE)=0,"Spatial Data Missing ⚠",VLOOKUP(U95,'G-3 Multipliers'!$L$3:$N$6,2,FALSE)))</f>
        <v/>
      </c>
      <c r="W95" s="524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8"/>
        <v/>
      </c>
      <c r="AD95" s="537" t="str">
        <f>IF(M95="","",VLOOKUP(M95,'G-6 Hedgerow Data'!$B$3:$AG$15,31,FALSE))</f>
        <v/>
      </c>
      <c r="AE95" s="507" t="str">
        <f t="shared" si="13"/>
        <v/>
      </c>
      <c r="AF95" s="507" t="str">
        <f t="shared" si="14"/>
        <v/>
      </c>
      <c r="AG95" s="524" t="str">
        <f>IFERROR(IF(O95="","",VLOOKUP(AD95,'G-3 Multipliers'!$P$3:$Q$6,2,FALSE)),"")</f>
        <v/>
      </c>
      <c r="AH95" s="513" t="str">
        <f t="shared" si="9"/>
        <v/>
      </c>
      <c r="AI95" s="231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1" t="str">
        <f>'B-1 Site Hedge Baseline'!AK94</f>
        <v/>
      </c>
      <c r="C96" s="520" t="str">
        <f>IF(B96="","",IF(ISNA(VLOOKUP($B96,'B-1 Site Hedge Baseline'!$B$1:$L$257,3,FALSE)),"",(VLOOKUP($B96,'B-1 Site Hedge Baseline'!$B$1:$L$257,3,FALSE))))</f>
        <v/>
      </c>
      <c r="D96" s="520" t="str">
        <f>IF(B96="","",IF(ISNA(VLOOKUP($B96,'B-1 Site Hedge Baseline'!$B$1:$L$257,4,FALSE)),"",(VLOOKUP($B96,'B-1 Site Hedge Baseline'!$B$1:$L$257,4,FALSE))))</f>
        <v/>
      </c>
      <c r="E96" s="520" t="str">
        <f>IF(B96="","",IF(ISNA(VLOOKUP($B96,'B-1 Site Hedge Baseline'!$B$1:$L$257,5,FALSE)),"",(VLOOKUP($B96,'B-1 Site Hedge Baseline'!$B$1:$L$257,5,FALSE))))</f>
        <v/>
      </c>
      <c r="F96" s="520" t="str">
        <f>IF(B96="","",IF(ISNA(VLOOKUP($B96,'B-1 Site Hedge Baseline'!$B$1:$L$257,6,FALSE)),"",(VLOOKUP($B96,'B-1 Site Hedge Baseline'!$B$1:$L$257,6,FALSE))))</f>
        <v/>
      </c>
      <c r="G96" s="520" t="str">
        <f>IF(B96="","",IF(ISNA(VLOOKUP($B96,'B-1 Site Hedge Baseline'!$B$1:$L$257,7,FALSE)),"",(VLOOKUP($B96,'B-1 Site Hedge Baseline'!$B$1:$L$257,7,FALSE))))</f>
        <v/>
      </c>
      <c r="H96" s="520" t="str">
        <f>IF(B96="","",IF(ISNA(VLOOKUP($B96,'B-1 Site Hedge Baseline'!$B$1:$L$257,8,FALSE)),"",(VLOOKUP($B96,'B-1 Site Hedge Baseline'!$B$1:$L$257,8,FALSE))))</f>
        <v/>
      </c>
      <c r="I96" s="520" t="str">
        <f>IF(B96="","",IF(ISNA(VLOOKUP($B96,'B-1 Site Hedge Baseline'!$B$1:$L$257,10,FALSE)),"",(VLOOKUP($B96,'B-1 Site Hedge Baseline'!$B$1:$L$257,10,FALSE))))</f>
        <v/>
      </c>
      <c r="J96" s="520" t="str">
        <f>IF(B96="","",IF(ISNA(VLOOKUP($B96,'B-1 Site Hedge Baseline'!$B$1:$L$257,11,FALSE)),"",(VLOOKUP($B96,'B-1 Site Hedge Baseline'!$B$1:$L$257,11,FALSE))))</f>
        <v/>
      </c>
      <c r="K96" s="520" t="str">
        <f>IF(B96="","",IF(ISNA(VLOOKUP($B96,'B-1 Site Hedge Baseline'!$B$1:$U$257,13,FALSE)),"",(VLOOKUP($B96,'B-1 Site Hedge Baseline'!$B$1:$U$257,13,FALSE))))</f>
        <v/>
      </c>
      <c r="L96" s="524" t="str">
        <f>IF(B96="","",IF(ISNA(VLOOKUP($B96,'B-1 Site Hedge Baseline'!$B$1:$U$257,12,FALSE)),"",(VLOOKUP($B96,'B-1 Site Hedge Baseline'!$B$1:$U$257,12,FALSE))))</f>
        <v/>
      </c>
      <c r="M96" s="416" t="str">
        <f t="shared" si="15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59" t="str">
        <f>IF(B96="","",VLOOKUP(B96,'B-1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57"/>
      <c r="T96" s="540" t="str">
        <f>IFERROR(VLOOKUP(S96,'G-1 All Habitats'!$Z$2:$AA$9,2,FALSE),"")</f>
        <v/>
      </c>
      <c r="U96" s="154"/>
      <c r="V96" s="520" t="str">
        <f>IF(U96="","",IF(VLOOKUP(U96,'G-3 Multipliers'!$L$3:$N$6,2,FALSE)=0,"Spatial Data Missing ⚠",VLOOKUP(U96,'G-3 Multipliers'!$L$3:$N$6,2,FALSE)))</f>
        <v/>
      </c>
      <c r="W96" s="524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8"/>
        <v/>
      </c>
      <c r="AD96" s="537" t="str">
        <f>IF(M96="","",VLOOKUP(M96,'G-6 Hedgerow Data'!$B$3:$AG$15,31,FALSE))</f>
        <v/>
      </c>
      <c r="AE96" s="507" t="str">
        <f t="shared" si="13"/>
        <v/>
      </c>
      <c r="AF96" s="507" t="str">
        <f t="shared" si="14"/>
        <v/>
      </c>
      <c r="AG96" s="524" t="str">
        <f>IFERROR(IF(O96="","",VLOOKUP(AD96,'G-3 Multipliers'!$P$3:$Q$6,2,FALSE)),"")</f>
        <v/>
      </c>
      <c r="AH96" s="513" t="str">
        <f t="shared" si="9"/>
        <v/>
      </c>
      <c r="AI96" s="231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1" t="str">
        <f>'B-1 Site Hedge Baseline'!AK95</f>
        <v/>
      </c>
      <c r="C97" s="520" t="str">
        <f>IF(B97="","",IF(ISNA(VLOOKUP($B97,'B-1 Site Hedge Baseline'!$B$1:$L$257,3,FALSE)),"",(VLOOKUP($B97,'B-1 Site Hedge Baseline'!$B$1:$L$257,3,FALSE))))</f>
        <v/>
      </c>
      <c r="D97" s="520" t="str">
        <f>IF(B97="","",IF(ISNA(VLOOKUP($B97,'B-1 Site Hedge Baseline'!$B$1:$L$257,4,FALSE)),"",(VLOOKUP($B97,'B-1 Site Hedge Baseline'!$B$1:$L$257,4,FALSE))))</f>
        <v/>
      </c>
      <c r="E97" s="520" t="str">
        <f>IF(B97="","",IF(ISNA(VLOOKUP($B97,'B-1 Site Hedge Baseline'!$B$1:$L$257,5,FALSE)),"",(VLOOKUP($B97,'B-1 Site Hedge Baseline'!$B$1:$L$257,5,FALSE))))</f>
        <v/>
      </c>
      <c r="F97" s="520" t="str">
        <f>IF(B97="","",IF(ISNA(VLOOKUP($B97,'B-1 Site Hedge Baseline'!$B$1:$L$257,6,FALSE)),"",(VLOOKUP($B97,'B-1 Site Hedge Baseline'!$B$1:$L$257,6,FALSE))))</f>
        <v/>
      </c>
      <c r="G97" s="520" t="str">
        <f>IF(B97="","",IF(ISNA(VLOOKUP($B97,'B-1 Site Hedge Baseline'!$B$1:$L$257,7,FALSE)),"",(VLOOKUP($B97,'B-1 Site Hedge Baseline'!$B$1:$L$257,7,FALSE))))</f>
        <v/>
      </c>
      <c r="H97" s="520" t="str">
        <f>IF(B97="","",IF(ISNA(VLOOKUP($B97,'B-1 Site Hedge Baseline'!$B$1:$L$257,8,FALSE)),"",(VLOOKUP($B97,'B-1 Site Hedge Baseline'!$B$1:$L$257,8,FALSE))))</f>
        <v/>
      </c>
      <c r="I97" s="520" t="str">
        <f>IF(B97="","",IF(ISNA(VLOOKUP($B97,'B-1 Site Hedge Baseline'!$B$1:$L$257,10,FALSE)),"",(VLOOKUP($B97,'B-1 Site Hedge Baseline'!$B$1:$L$257,10,FALSE))))</f>
        <v/>
      </c>
      <c r="J97" s="520" t="str">
        <f>IF(B97="","",IF(ISNA(VLOOKUP($B97,'B-1 Site Hedge Baseline'!$B$1:$L$257,11,FALSE)),"",(VLOOKUP($B97,'B-1 Site Hedge Baseline'!$B$1:$L$257,11,FALSE))))</f>
        <v/>
      </c>
      <c r="K97" s="520" t="str">
        <f>IF(B97="","",IF(ISNA(VLOOKUP($B97,'B-1 Site Hedge Baseline'!$B$1:$U$257,13,FALSE)),"",(VLOOKUP($B97,'B-1 Site Hedge Baseline'!$B$1:$U$257,13,FALSE))))</f>
        <v/>
      </c>
      <c r="L97" s="524" t="str">
        <f>IF(B97="","",IF(ISNA(VLOOKUP($B97,'B-1 Site Hedge Baseline'!$B$1:$U$257,12,FALSE)),"",(VLOOKUP($B97,'B-1 Site Hedge Baseline'!$B$1:$U$257,12,FALSE))))</f>
        <v/>
      </c>
      <c r="M97" s="416" t="str">
        <f t="shared" si="15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59" t="str">
        <f>IF(B97="","",VLOOKUP(B97,'B-1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57"/>
      <c r="T97" s="540" t="str">
        <f>IFERROR(VLOOKUP(S97,'G-1 All Habitats'!$Z$2:$AA$9,2,FALSE),"")</f>
        <v/>
      </c>
      <c r="U97" s="154"/>
      <c r="V97" s="520" t="str">
        <f>IF(U97="","",IF(VLOOKUP(U97,'G-3 Multipliers'!$L$3:$N$6,2,FALSE)=0,"Spatial Data Missing ⚠",VLOOKUP(U97,'G-3 Multipliers'!$L$3:$N$6,2,FALSE)))</f>
        <v/>
      </c>
      <c r="W97" s="524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8"/>
        <v/>
      </c>
      <c r="AD97" s="537" t="str">
        <f>IF(M97="","",VLOOKUP(M97,'G-6 Hedgerow Data'!$B$3:$AG$15,31,FALSE))</f>
        <v/>
      </c>
      <c r="AE97" s="507" t="str">
        <f t="shared" si="13"/>
        <v/>
      </c>
      <c r="AF97" s="507" t="str">
        <f t="shared" si="14"/>
        <v/>
      </c>
      <c r="AG97" s="524" t="str">
        <f>IFERROR(IF(O97="","",VLOOKUP(AD97,'G-3 Multipliers'!$P$3:$Q$6,2,FALSE)),"")</f>
        <v/>
      </c>
      <c r="AH97" s="513" t="str">
        <f t="shared" si="9"/>
        <v/>
      </c>
      <c r="AI97" s="231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1" t="str">
        <f>'B-1 Site Hedge Baseline'!AK96</f>
        <v/>
      </c>
      <c r="C98" s="520" t="str">
        <f>IF(B98="","",IF(ISNA(VLOOKUP($B98,'B-1 Site Hedge Baseline'!$B$1:$L$257,3,FALSE)),"",(VLOOKUP($B98,'B-1 Site Hedge Baseline'!$B$1:$L$257,3,FALSE))))</f>
        <v/>
      </c>
      <c r="D98" s="520" t="str">
        <f>IF(B98="","",IF(ISNA(VLOOKUP($B98,'B-1 Site Hedge Baseline'!$B$1:$L$257,4,FALSE)),"",(VLOOKUP($B98,'B-1 Site Hedge Baseline'!$B$1:$L$257,4,FALSE))))</f>
        <v/>
      </c>
      <c r="E98" s="520" t="str">
        <f>IF(B98="","",IF(ISNA(VLOOKUP($B98,'B-1 Site Hedge Baseline'!$B$1:$L$257,5,FALSE)),"",(VLOOKUP($B98,'B-1 Site Hedge Baseline'!$B$1:$L$257,5,FALSE))))</f>
        <v/>
      </c>
      <c r="F98" s="520" t="str">
        <f>IF(B98="","",IF(ISNA(VLOOKUP($B98,'B-1 Site Hedge Baseline'!$B$1:$L$257,6,FALSE)),"",(VLOOKUP($B98,'B-1 Site Hedge Baseline'!$B$1:$L$257,6,FALSE))))</f>
        <v/>
      </c>
      <c r="G98" s="520" t="str">
        <f>IF(B98="","",IF(ISNA(VLOOKUP($B98,'B-1 Site Hedge Baseline'!$B$1:$L$257,7,FALSE)),"",(VLOOKUP($B98,'B-1 Site Hedge Baseline'!$B$1:$L$257,7,FALSE))))</f>
        <v/>
      </c>
      <c r="H98" s="520" t="str">
        <f>IF(B98="","",IF(ISNA(VLOOKUP($B98,'B-1 Site Hedge Baseline'!$B$1:$L$257,8,FALSE)),"",(VLOOKUP($B98,'B-1 Site Hedge Baseline'!$B$1:$L$257,8,FALSE))))</f>
        <v/>
      </c>
      <c r="I98" s="520" t="str">
        <f>IF(B98="","",IF(ISNA(VLOOKUP($B98,'B-1 Site Hedge Baseline'!$B$1:$L$257,10,FALSE)),"",(VLOOKUP($B98,'B-1 Site Hedge Baseline'!$B$1:$L$257,10,FALSE))))</f>
        <v/>
      </c>
      <c r="J98" s="520" t="str">
        <f>IF(B98="","",IF(ISNA(VLOOKUP($B98,'B-1 Site Hedge Baseline'!$B$1:$L$257,11,FALSE)),"",(VLOOKUP($B98,'B-1 Site Hedge Baseline'!$B$1:$L$257,11,FALSE))))</f>
        <v/>
      </c>
      <c r="K98" s="520" t="str">
        <f>IF(B98="","",IF(ISNA(VLOOKUP($B98,'B-1 Site Hedge Baseline'!$B$1:$U$257,13,FALSE)),"",(VLOOKUP($B98,'B-1 Site Hedge Baseline'!$B$1:$U$257,13,FALSE))))</f>
        <v/>
      </c>
      <c r="L98" s="524" t="str">
        <f>IF(B98="","",IF(ISNA(VLOOKUP($B98,'B-1 Site Hedge Baseline'!$B$1:$U$257,12,FALSE)),"",(VLOOKUP($B98,'B-1 Site Hedge Baseline'!$B$1:$U$257,12,FALSE))))</f>
        <v/>
      </c>
      <c r="M98" s="416" t="str">
        <f t="shared" si="15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59" t="str">
        <f>IF(B98="","",VLOOKUP(B98,'B-1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57"/>
      <c r="T98" s="540" t="str">
        <f>IFERROR(VLOOKUP(S98,'G-1 All Habitats'!$Z$2:$AA$9,2,FALSE),"")</f>
        <v/>
      </c>
      <c r="U98" s="154"/>
      <c r="V98" s="520" t="str">
        <f>IF(U98="","",IF(VLOOKUP(U98,'G-3 Multipliers'!$L$3:$N$6,2,FALSE)=0,"Spatial Data Missing ⚠",VLOOKUP(U98,'G-3 Multipliers'!$L$3:$N$6,2,FALSE)))</f>
        <v/>
      </c>
      <c r="W98" s="524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8"/>
        <v/>
      </c>
      <c r="AD98" s="537" t="str">
        <f>IF(M98="","",VLOOKUP(M98,'G-6 Hedgerow Data'!$B$3:$AG$15,31,FALSE))</f>
        <v/>
      </c>
      <c r="AE98" s="507" t="str">
        <f t="shared" si="13"/>
        <v/>
      </c>
      <c r="AF98" s="507" t="str">
        <f t="shared" si="14"/>
        <v/>
      </c>
      <c r="AG98" s="524" t="str">
        <f>IFERROR(IF(O98="","",VLOOKUP(AD98,'G-3 Multipliers'!$P$3:$Q$6,2,FALSE)),"")</f>
        <v/>
      </c>
      <c r="AH98" s="513" t="str">
        <f t="shared" si="9"/>
        <v/>
      </c>
      <c r="AI98" s="231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1" t="str">
        <f>'B-1 Site Hedge Baseline'!AK97</f>
        <v/>
      </c>
      <c r="C99" s="520" t="str">
        <f>IF(B99="","",IF(ISNA(VLOOKUP($B99,'B-1 Site Hedge Baseline'!$B$1:$L$257,3,FALSE)),"",(VLOOKUP($B99,'B-1 Site Hedge Baseline'!$B$1:$L$257,3,FALSE))))</f>
        <v/>
      </c>
      <c r="D99" s="520" t="str">
        <f>IF(B99="","",IF(ISNA(VLOOKUP($B99,'B-1 Site Hedge Baseline'!$B$1:$L$257,4,FALSE)),"",(VLOOKUP($B99,'B-1 Site Hedge Baseline'!$B$1:$L$257,4,FALSE))))</f>
        <v/>
      </c>
      <c r="E99" s="520" t="str">
        <f>IF(B99="","",IF(ISNA(VLOOKUP($B99,'B-1 Site Hedge Baseline'!$B$1:$L$257,5,FALSE)),"",(VLOOKUP($B99,'B-1 Site Hedge Baseline'!$B$1:$L$257,5,FALSE))))</f>
        <v/>
      </c>
      <c r="F99" s="520" t="str">
        <f>IF(B99="","",IF(ISNA(VLOOKUP($B99,'B-1 Site Hedge Baseline'!$B$1:$L$257,6,FALSE)),"",(VLOOKUP($B99,'B-1 Site Hedge Baseline'!$B$1:$L$257,6,FALSE))))</f>
        <v/>
      </c>
      <c r="G99" s="520" t="str">
        <f>IF(B99="","",IF(ISNA(VLOOKUP($B99,'B-1 Site Hedge Baseline'!$B$1:$L$257,7,FALSE)),"",(VLOOKUP($B99,'B-1 Site Hedge Baseline'!$B$1:$L$257,7,FALSE))))</f>
        <v/>
      </c>
      <c r="H99" s="520" t="str">
        <f>IF(B99="","",IF(ISNA(VLOOKUP($B99,'B-1 Site Hedge Baseline'!$B$1:$L$257,8,FALSE)),"",(VLOOKUP($B99,'B-1 Site Hedge Baseline'!$B$1:$L$257,8,FALSE))))</f>
        <v/>
      </c>
      <c r="I99" s="520" t="str">
        <f>IF(B99="","",IF(ISNA(VLOOKUP($B99,'B-1 Site Hedge Baseline'!$B$1:$L$257,10,FALSE)),"",(VLOOKUP($B99,'B-1 Site Hedge Baseline'!$B$1:$L$257,10,FALSE))))</f>
        <v/>
      </c>
      <c r="J99" s="520" t="str">
        <f>IF(B99="","",IF(ISNA(VLOOKUP($B99,'B-1 Site Hedge Baseline'!$B$1:$L$257,11,FALSE)),"",(VLOOKUP($B99,'B-1 Site Hedge Baseline'!$B$1:$L$257,11,FALSE))))</f>
        <v/>
      </c>
      <c r="K99" s="520" t="str">
        <f>IF(B99="","",IF(ISNA(VLOOKUP($B99,'B-1 Site Hedge Baseline'!$B$1:$U$257,13,FALSE)),"",(VLOOKUP($B99,'B-1 Site Hedge Baseline'!$B$1:$U$257,13,FALSE))))</f>
        <v/>
      </c>
      <c r="L99" s="524" t="str">
        <f>IF(B99="","",IF(ISNA(VLOOKUP($B99,'B-1 Site Hedge Baseline'!$B$1:$U$257,12,FALSE)),"",(VLOOKUP($B99,'B-1 Site Hedge Baseline'!$B$1:$U$257,12,FALSE))))</f>
        <v/>
      </c>
      <c r="M99" s="416" t="str">
        <f t="shared" si="15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59" t="str">
        <f>IF(B99="","",VLOOKUP(B99,'B-1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57"/>
      <c r="T99" s="540" t="str">
        <f>IFERROR(VLOOKUP(S99,'G-1 All Habitats'!$Z$2:$AA$9,2,FALSE),"")</f>
        <v/>
      </c>
      <c r="U99" s="154"/>
      <c r="V99" s="520" t="str">
        <f>IF(U99="","",IF(VLOOKUP(U99,'G-3 Multipliers'!$L$3:$N$6,2,FALSE)=0,"Spatial Data Missing ⚠",VLOOKUP(U99,'G-3 Multipliers'!$L$3:$N$6,2,FALSE)))</f>
        <v/>
      </c>
      <c r="W99" s="524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8"/>
        <v/>
      </c>
      <c r="AD99" s="537" t="str">
        <f>IF(M99="","",VLOOKUP(M99,'G-6 Hedgerow Data'!$B$3:$AG$15,31,FALSE))</f>
        <v/>
      </c>
      <c r="AE99" s="507" t="str">
        <f t="shared" si="13"/>
        <v/>
      </c>
      <c r="AF99" s="507" t="str">
        <f t="shared" si="14"/>
        <v/>
      </c>
      <c r="AG99" s="524" t="str">
        <f>IFERROR(IF(O99="","",VLOOKUP(AD99,'G-3 Multipliers'!$P$3:$Q$6,2,FALSE)),"")</f>
        <v/>
      </c>
      <c r="AH99" s="513" t="str">
        <f t="shared" si="9"/>
        <v/>
      </c>
      <c r="AI99" s="231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1" t="str">
        <f>'B-1 Site Hedge Baseline'!AK98</f>
        <v/>
      </c>
      <c r="C100" s="520" t="str">
        <f>IF(B100="","",IF(ISNA(VLOOKUP($B100,'B-1 Site Hedge Baseline'!$B$1:$L$257,3,FALSE)),"",(VLOOKUP($B100,'B-1 Site Hedge Baseline'!$B$1:$L$257,3,FALSE))))</f>
        <v/>
      </c>
      <c r="D100" s="520" t="str">
        <f>IF(B100="","",IF(ISNA(VLOOKUP($B100,'B-1 Site Hedge Baseline'!$B$1:$L$257,4,FALSE)),"",(VLOOKUP($B100,'B-1 Site Hedge Baseline'!$B$1:$L$257,4,FALSE))))</f>
        <v/>
      </c>
      <c r="E100" s="520" t="str">
        <f>IF(B100="","",IF(ISNA(VLOOKUP($B100,'B-1 Site Hedge Baseline'!$B$1:$L$257,5,FALSE)),"",(VLOOKUP($B100,'B-1 Site Hedge Baseline'!$B$1:$L$257,5,FALSE))))</f>
        <v/>
      </c>
      <c r="F100" s="520" t="str">
        <f>IF(B100="","",IF(ISNA(VLOOKUP($B100,'B-1 Site Hedge Baseline'!$B$1:$L$257,6,FALSE)),"",(VLOOKUP($B100,'B-1 Site Hedge Baseline'!$B$1:$L$257,6,FALSE))))</f>
        <v/>
      </c>
      <c r="G100" s="520" t="str">
        <f>IF(B100="","",IF(ISNA(VLOOKUP($B100,'B-1 Site Hedge Baseline'!$B$1:$L$257,7,FALSE)),"",(VLOOKUP($B100,'B-1 Site Hedge Baseline'!$B$1:$L$257,7,FALSE))))</f>
        <v/>
      </c>
      <c r="H100" s="520" t="str">
        <f>IF(B100="","",IF(ISNA(VLOOKUP($B100,'B-1 Site Hedge Baseline'!$B$1:$L$257,8,FALSE)),"",(VLOOKUP($B100,'B-1 Site Hedge Baseline'!$B$1:$L$257,8,FALSE))))</f>
        <v/>
      </c>
      <c r="I100" s="520" t="str">
        <f>IF(B100="","",IF(ISNA(VLOOKUP($B100,'B-1 Site Hedge Baseline'!$B$1:$L$257,10,FALSE)),"",(VLOOKUP($B100,'B-1 Site Hedge Baseline'!$B$1:$L$257,10,FALSE))))</f>
        <v/>
      </c>
      <c r="J100" s="520" t="str">
        <f>IF(B100="","",IF(ISNA(VLOOKUP($B100,'B-1 Site Hedge Baseline'!$B$1:$L$257,11,FALSE)),"",(VLOOKUP($B100,'B-1 Site Hedge Baseline'!$B$1:$L$257,11,FALSE))))</f>
        <v/>
      </c>
      <c r="K100" s="520" t="str">
        <f>IF(B100="","",IF(ISNA(VLOOKUP($B100,'B-1 Site Hedge Baseline'!$B$1:$U$257,13,FALSE)),"",(VLOOKUP($B100,'B-1 Site Hedge Baseline'!$B$1:$U$257,13,FALSE))))</f>
        <v/>
      </c>
      <c r="L100" s="524" t="str">
        <f>IF(B100="","",IF(ISNA(VLOOKUP($B100,'B-1 Site Hedge Baseline'!$B$1:$U$257,12,FALSE)),"",(VLOOKUP($B100,'B-1 Site Hedge Baseline'!$B$1:$U$257,12,FALSE))))</f>
        <v/>
      </c>
      <c r="M100" s="416" t="str">
        <f t="shared" si="15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59" t="str">
        <f>IF(B100="","",VLOOKUP(B100,'B-1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57"/>
      <c r="T100" s="540" t="str">
        <f>IFERROR(VLOOKUP(S100,'G-1 All Habitats'!$Z$2:$AA$9,2,FALSE),"")</f>
        <v/>
      </c>
      <c r="U100" s="154"/>
      <c r="V100" s="520" t="str">
        <f>IF(U100="","",IF(VLOOKUP(U100,'G-3 Multipliers'!$L$3:$N$6,2,FALSE)=0,"Spatial Data Missing ⚠",VLOOKUP(U100,'G-3 Multipliers'!$L$3:$N$6,2,FALSE)))</f>
        <v/>
      </c>
      <c r="W100" s="524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8"/>
        <v/>
      </c>
      <c r="AD100" s="537" t="str">
        <f>IF(M100="","",VLOOKUP(M100,'G-6 Hedgerow Data'!$B$3:$AG$15,31,FALSE))</f>
        <v/>
      </c>
      <c r="AE100" s="507" t="str">
        <f t="shared" si="13"/>
        <v/>
      </c>
      <c r="AF100" s="507" t="str">
        <f t="shared" si="14"/>
        <v/>
      </c>
      <c r="AG100" s="524" t="str">
        <f>IFERROR(IF(O100="","",VLOOKUP(AD100,'G-3 Multipliers'!$P$3:$Q$6,2,FALSE)),"")</f>
        <v/>
      </c>
      <c r="AH100" s="513" t="str">
        <f t="shared" si="9"/>
        <v/>
      </c>
      <c r="AI100" s="231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1" t="str">
        <f>'B-1 Site Hedge Baseline'!AK99</f>
        <v/>
      </c>
      <c r="C101" s="520" t="str">
        <f>IF(B101="","",IF(ISNA(VLOOKUP($B101,'B-1 Site Hedge Baseline'!$B$1:$L$257,3,FALSE)),"",(VLOOKUP($B101,'B-1 Site Hedge Baseline'!$B$1:$L$257,3,FALSE))))</f>
        <v/>
      </c>
      <c r="D101" s="520" t="str">
        <f>IF(B101="","",IF(ISNA(VLOOKUP($B101,'B-1 Site Hedge Baseline'!$B$1:$L$257,4,FALSE)),"",(VLOOKUP($B101,'B-1 Site Hedge Baseline'!$B$1:$L$257,4,FALSE))))</f>
        <v/>
      </c>
      <c r="E101" s="520" t="str">
        <f>IF(B101="","",IF(ISNA(VLOOKUP($B101,'B-1 Site Hedge Baseline'!$B$1:$L$257,5,FALSE)),"",(VLOOKUP($B101,'B-1 Site Hedge Baseline'!$B$1:$L$257,5,FALSE))))</f>
        <v/>
      </c>
      <c r="F101" s="520" t="str">
        <f>IF(B101="","",IF(ISNA(VLOOKUP($B101,'B-1 Site Hedge Baseline'!$B$1:$L$257,6,FALSE)),"",(VLOOKUP($B101,'B-1 Site Hedge Baseline'!$B$1:$L$257,6,FALSE))))</f>
        <v/>
      </c>
      <c r="G101" s="520" t="str">
        <f>IF(B101="","",IF(ISNA(VLOOKUP($B101,'B-1 Site Hedge Baseline'!$B$1:$L$257,7,FALSE)),"",(VLOOKUP($B101,'B-1 Site Hedge Baseline'!$B$1:$L$257,7,FALSE))))</f>
        <v/>
      </c>
      <c r="H101" s="520" t="str">
        <f>IF(B101="","",IF(ISNA(VLOOKUP($B101,'B-1 Site Hedge Baseline'!$B$1:$L$257,8,FALSE)),"",(VLOOKUP($B101,'B-1 Site Hedge Baseline'!$B$1:$L$257,8,FALSE))))</f>
        <v/>
      </c>
      <c r="I101" s="520" t="str">
        <f>IF(B101="","",IF(ISNA(VLOOKUP($B101,'B-1 Site Hedge Baseline'!$B$1:$L$257,10,FALSE)),"",(VLOOKUP($B101,'B-1 Site Hedge Baseline'!$B$1:$L$257,10,FALSE))))</f>
        <v/>
      </c>
      <c r="J101" s="520" t="str">
        <f>IF(B101="","",IF(ISNA(VLOOKUP($B101,'B-1 Site Hedge Baseline'!$B$1:$L$257,11,FALSE)),"",(VLOOKUP($B101,'B-1 Site Hedge Baseline'!$B$1:$L$257,11,FALSE))))</f>
        <v/>
      </c>
      <c r="K101" s="520" t="str">
        <f>IF(B101="","",IF(ISNA(VLOOKUP($B101,'B-1 Site Hedge Baseline'!$B$1:$U$257,13,FALSE)),"",(VLOOKUP($B101,'B-1 Site Hedge Baseline'!$B$1:$U$257,13,FALSE))))</f>
        <v/>
      </c>
      <c r="L101" s="524" t="str">
        <f>IF(B101="","",IF(ISNA(VLOOKUP($B101,'B-1 Site Hedge Baseline'!$B$1:$U$257,12,FALSE)),"",(VLOOKUP($B101,'B-1 Site Hedge Baseline'!$B$1:$U$257,12,FALSE))))</f>
        <v/>
      </c>
      <c r="M101" s="416" t="str">
        <f t="shared" si="15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59" t="str">
        <f>IF(B101="","",VLOOKUP(B101,'B-1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57"/>
      <c r="T101" s="540" t="str">
        <f>IFERROR(VLOOKUP(S101,'G-1 All Habitats'!$Z$2:$AA$9,2,FALSE),"")</f>
        <v/>
      </c>
      <c r="U101" s="154"/>
      <c r="V101" s="520" t="str">
        <f>IF(U101="","",IF(VLOOKUP(U101,'G-3 Multipliers'!$L$3:$N$6,2,FALSE)=0,"Spatial Data Missing ⚠",VLOOKUP(U101,'G-3 Multipliers'!$L$3:$N$6,2,FALSE)))</f>
        <v/>
      </c>
      <c r="W101" s="524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8"/>
        <v/>
      </c>
      <c r="AD101" s="537" t="str">
        <f>IF(M101="","",VLOOKUP(M101,'G-6 Hedgerow Data'!$B$3:$AG$15,31,FALSE))</f>
        <v/>
      </c>
      <c r="AE101" s="507" t="str">
        <f t="shared" si="13"/>
        <v/>
      </c>
      <c r="AF101" s="507" t="str">
        <f t="shared" si="14"/>
        <v/>
      </c>
      <c r="AG101" s="524" t="str">
        <f>IFERROR(IF(O101="","",VLOOKUP(AD101,'G-3 Multipliers'!$P$3:$Q$6,2,FALSE)),"")</f>
        <v/>
      </c>
      <c r="AH101" s="513" t="str">
        <f t="shared" si="9"/>
        <v/>
      </c>
      <c r="AI101" s="231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1" t="str">
        <f>'B-1 Site Hedge Baseline'!AK100</f>
        <v/>
      </c>
      <c r="C102" s="520" t="str">
        <f>IF(B102="","",IF(ISNA(VLOOKUP($B102,'B-1 Site Hedge Baseline'!$B$1:$L$257,3,FALSE)),"",(VLOOKUP($B102,'B-1 Site Hedge Baseline'!$B$1:$L$257,3,FALSE))))</f>
        <v/>
      </c>
      <c r="D102" s="520" t="str">
        <f>IF(B102="","",IF(ISNA(VLOOKUP($B102,'B-1 Site Hedge Baseline'!$B$1:$L$257,4,FALSE)),"",(VLOOKUP($B102,'B-1 Site Hedge Baseline'!$B$1:$L$257,4,FALSE))))</f>
        <v/>
      </c>
      <c r="E102" s="520" t="str">
        <f>IF(B102="","",IF(ISNA(VLOOKUP($B102,'B-1 Site Hedge Baseline'!$B$1:$L$257,5,FALSE)),"",(VLOOKUP($B102,'B-1 Site Hedge Baseline'!$B$1:$L$257,5,FALSE))))</f>
        <v/>
      </c>
      <c r="F102" s="520" t="str">
        <f>IF(B102="","",IF(ISNA(VLOOKUP($B102,'B-1 Site Hedge Baseline'!$B$1:$L$257,6,FALSE)),"",(VLOOKUP($B102,'B-1 Site Hedge Baseline'!$B$1:$L$257,6,FALSE))))</f>
        <v/>
      </c>
      <c r="G102" s="520" t="str">
        <f>IF(B102="","",IF(ISNA(VLOOKUP($B102,'B-1 Site Hedge Baseline'!$B$1:$L$257,7,FALSE)),"",(VLOOKUP($B102,'B-1 Site Hedge Baseline'!$B$1:$L$257,7,FALSE))))</f>
        <v/>
      </c>
      <c r="H102" s="520" t="str">
        <f>IF(B102="","",IF(ISNA(VLOOKUP($B102,'B-1 Site Hedge Baseline'!$B$1:$L$257,8,FALSE)),"",(VLOOKUP($B102,'B-1 Site Hedge Baseline'!$B$1:$L$257,8,FALSE))))</f>
        <v/>
      </c>
      <c r="I102" s="520" t="str">
        <f>IF(B102="","",IF(ISNA(VLOOKUP($B102,'B-1 Site Hedge Baseline'!$B$1:$L$257,10,FALSE)),"",(VLOOKUP($B102,'B-1 Site Hedge Baseline'!$B$1:$L$257,10,FALSE))))</f>
        <v/>
      </c>
      <c r="J102" s="520" t="str">
        <f>IF(B102="","",IF(ISNA(VLOOKUP($B102,'B-1 Site Hedge Baseline'!$B$1:$L$257,11,FALSE)),"",(VLOOKUP($B102,'B-1 Site Hedge Baseline'!$B$1:$L$257,11,FALSE))))</f>
        <v/>
      </c>
      <c r="K102" s="520" t="str">
        <f>IF(B102="","",IF(ISNA(VLOOKUP($B102,'B-1 Site Hedge Baseline'!$B$1:$U$257,13,FALSE)),"",(VLOOKUP($B102,'B-1 Site Hedge Baseline'!$B$1:$U$257,13,FALSE))))</f>
        <v/>
      </c>
      <c r="L102" s="524" t="str">
        <f>IF(B102="","",IF(ISNA(VLOOKUP($B102,'B-1 Site Hedge Baseline'!$B$1:$U$257,12,FALSE)),"",(VLOOKUP($B102,'B-1 Site Hedge Baseline'!$B$1:$U$257,12,FALSE))))</f>
        <v/>
      </c>
      <c r="M102" s="416" t="str">
        <f t="shared" si="15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59" t="str">
        <f>IF(B102="","",VLOOKUP(B102,'B-1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57"/>
      <c r="T102" s="540" t="str">
        <f>IFERROR(VLOOKUP(S102,'G-1 All Habitats'!$Z$2:$AA$9,2,FALSE),"")</f>
        <v/>
      </c>
      <c r="U102" s="154"/>
      <c r="V102" s="520" t="str">
        <f>IF(U102="","",IF(VLOOKUP(U102,'G-3 Multipliers'!$L$3:$N$6,2,FALSE)=0,"Spatial Data Missing ⚠",VLOOKUP(U102,'G-3 Multipliers'!$L$3:$N$6,2,FALSE)))</f>
        <v/>
      </c>
      <c r="W102" s="524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8"/>
        <v/>
      </c>
      <c r="AD102" s="537" t="str">
        <f>IF(M102="","",VLOOKUP(M102,'G-6 Hedgerow Data'!$B$3:$AG$15,31,FALSE))</f>
        <v/>
      </c>
      <c r="AE102" s="507" t="str">
        <f t="shared" si="13"/>
        <v/>
      </c>
      <c r="AF102" s="507" t="str">
        <f t="shared" si="14"/>
        <v/>
      </c>
      <c r="AG102" s="524" t="str">
        <f>IFERROR(IF(O102="","",VLOOKUP(AD102,'G-3 Multipliers'!$P$3:$Q$6,2,FALSE)),"")</f>
        <v/>
      </c>
      <c r="AH102" s="513" t="str">
        <f t="shared" si="9"/>
        <v/>
      </c>
      <c r="AI102" s="231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1" t="str">
        <f>'B-1 Site Hedge Baseline'!AK101</f>
        <v/>
      </c>
      <c r="C103" s="520" t="str">
        <f>IF(B103="","",IF(ISNA(VLOOKUP($B103,'B-1 Site Hedge Baseline'!$B$1:$L$257,3,FALSE)),"",(VLOOKUP($B103,'B-1 Site Hedge Baseline'!$B$1:$L$257,3,FALSE))))</f>
        <v/>
      </c>
      <c r="D103" s="520" t="str">
        <f>IF(B103="","",IF(ISNA(VLOOKUP($B103,'B-1 Site Hedge Baseline'!$B$1:$L$257,4,FALSE)),"",(VLOOKUP($B103,'B-1 Site Hedge Baseline'!$B$1:$L$257,4,FALSE))))</f>
        <v/>
      </c>
      <c r="E103" s="520" t="str">
        <f>IF(B103="","",IF(ISNA(VLOOKUP($B103,'B-1 Site Hedge Baseline'!$B$1:$L$257,5,FALSE)),"",(VLOOKUP($B103,'B-1 Site Hedge Baseline'!$B$1:$L$257,5,FALSE))))</f>
        <v/>
      </c>
      <c r="F103" s="520" t="str">
        <f>IF(B103="","",IF(ISNA(VLOOKUP($B103,'B-1 Site Hedge Baseline'!$B$1:$L$257,6,FALSE)),"",(VLOOKUP($B103,'B-1 Site Hedge Baseline'!$B$1:$L$257,6,FALSE))))</f>
        <v/>
      </c>
      <c r="G103" s="520" t="str">
        <f>IF(B103="","",IF(ISNA(VLOOKUP($B103,'B-1 Site Hedge Baseline'!$B$1:$L$257,7,FALSE)),"",(VLOOKUP($B103,'B-1 Site Hedge Baseline'!$B$1:$L$257,7,FALSE))))</f>
        <v/>
      </c>
      <c r="H103" s="520" t="str">
        <f>IF(B103="","",IF(ISNA(VLOOKUP($B103,'B-1 Site Hedge Baseline'!$B$1:$L$257,8,FALSE)),"",(VLOOKUP($B103,'B-1 Site Hedge Baseline'!$B$1:$L$257,8,FALSE))))</f>
        <v/>
      </c>
      <c r="I103" s="520" t="str">
        <f>IF(B103="","",IF(ISNA(VLOOKUP($B103,'B-1 Site Hedge Baseline'!$B$1:$L$257,10,FALSE)),"",(VLOOKUP($B103,'B-1 Site Hedge Baseline'!$B$1:$L$257,10,FALSE))))</f>
        <v/>
      </c>
      <c r="J103" s="520" t="str">
        <f>IF(B103="","",IF(ISNA(VLOOKUP($B103,'B-1 Site Hedge Baseline'!$B$1:$L$257,11,FALSE)),"",(VLOOKUP($B103,'B-1 Site Hedge Baseline'!$B$1:$L$257,11,FALSE))))</f>
        <v/>
      </c>
      <c r="K103" s="520" t="str">
        <f>IF(B103="","",IF(ISNA(VLOOKUP($B103,'B-1 Site Hedge Baseline'!$B$1:$U$257,13,FALSE)),"",(VLOOKUP($B103,'B-1 Site Hedge Baseline'!$B$1:$U$257,13,FALSE))))</f>
        <v/>
      </c>
      <c r="L103" s="524" t="str">
        <f>IF(B103="","",IF(ISNA(VLOOKUP($B103,'B-1 Site Hedge Baseline'!$B$1:$U$257,12,FALSE)),"",(VLOOKUP($B103,'B-1 Site Hedge Baseline'!$B$1:$U$257,12,FALSE))))</f>
        <v/>
      </c>
      <c r="M103" s="416" t="str">
        <f t="shared" si="15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59" t="str">
        <f>IF(B103="","",VLOOKUP(B103,'B-1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57"/>
      <c r="T103" s="540" t="str">
        <f>IFERROR(VLOOKUP(S103,'G-1 All Habitats'!$Z$2:$AA$9,2,FALSE),"")</f>
        <v/>
      </c>
      <c r="U103" s="154"/>
      <c r="V103" s="520" t="str">
        <f>IF(U103="","",IF(VLOOKUP(U103,'G-3 Multipliers'!$L$3:$N$6,2,FALSE)=0,"Spatial Data Missing ⚠",VLOOKUP(U103,'G-3 Multipliers'!$L$3:$N$6,2,FALSE)))</f>
        <v/>
      </c>
      <c r="W103" s="524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8"/>
        <v/>
      </c>
      <c r="AD103" s="537" t="str">
        <f>IF(M103="","",VLOOKUP(M103,'G-6 Hedgerow Data'!$B$3:$AG$15,31,FALSE))</f>
        <v/>
      </c>
      <c r="AE103" s="507" t="str">
        <f t="shared" si="13"/>
        <v/>
      </c>
      <c r="AF103" s="507" t="str">
        <f t="shared" si="14"/>
        <v/>
      </c>
      <c r="AG103" s="524" t="str">
        <f>IFERROR(IF(O103="","",VLOOKUP(AD103,'G-3 Multipliers'!$P$3:$Q$6,2,FALSE)),"")</f>
        <v/>
      </c>
      <c r="AH103" s="513" t="str">
        <f t="shared" si="9"/>
        <v/>
      </c>
      <c r="AI103" s="231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1" t="str">
        <f>'B-1 Site Hedge Baseline'!AK102</f>
        <v/>
      </c>
      <c r="C104" s="520" t="str">
        <f>IF(B104="","",IF(ISNA(VLOOKUP($B104,'B-1 Site Hedge Baseline'!$B$1:$L$257,3,FALSE)),"",(VLOOKUP($B104,'B-1 Site Hedge Baseline'!$B$1:$L$257,3,FALSE))))</f>
        <v/>
      </c>
      <c r="D104" s="520" t="str">
        <f>IF(B104="","",IF(ISNA(VLOOKUP($B104,'B-1 Site Hedge Baseline'!$B$1:$L$257,4,FALSE)),"",(VLOOKUP($B104,'B-1 Site Hedge Baseline'!$B$1:$L$257,4,FALSE))))</f>
        <v/>
      </c>
      <c r="E104" s="520" t="str">
        <f>IF(B104="","",IF(ISNA(VLOOKUP($B104,'B-1 Site Hedge Baseline'!$B$1:$L$257,5,FALSE)),"",(VLOOKUP($B104,'B-1 Site Hedge Baseline'!$B$1:$L$257,5,FALSE))))</f>
        <v/>
      </c>
      <c r="F104" s="520" t="str">
        <f>IF(B104="","",IF(ISNA(VLOOKUP($B104,'B-1 Site Hedge Baseline'!$B$1:$L$257,6,FALSE)),"",(VLOOKUP($B104,'B-1 Site Hedge Baseline'!$B$1:$L$257,6,FALSE))))</f>
        <v/>
      </c>
      <c r="G104" s="520" t="str">
        <f>IF(B104="","",IF(ISNA(VLOOKUP($B104,'B-1 Site Hedge Baseline'!$B$1:$L$257,7,FALSE)),"",(VLOOKUP($B104,'B-1 Site Hedge Baseline'!$B$1:$L$257,7,FALSE))))</f>
        <v/>
      </c>
      <c r="H104" s="520" t="str">
        <f>IF(B104="","",IF(ISNA(VLOOKUP($B104,'B-1 Site Hedge Baseline'!$B$1:$L$257,8,FALSE)),"",(VLOOKUP($B104,'B-1 Site Hedge Baseline'!$B$1:$L$257,8,FALSE))))</f>
        <v/>
      </c>
      <c r="I104" s="520" t="str">
        <f>IF(B104="","",IF(ISNA(VLOOKUP($B104,'B-1 Site Hedge Baseline'!$B$1:$L$257,10,FALSE)),"",(VLOOKUP($B104,'B-1 Site Hedge Baseline'!$B$1:$L$257,10,FALSE))))</f>
        <v/>
      </c>
      <c r="J104" s="520" t="str">
        <f>IF(B104="","",IF(ISNA(VLOOKUP($B104,'B-1 Site Hedge Baseline'!$B$1:$L$257,11,FALSE)),"",(VLOOKUP($B104,'B-1 Site Hedge Baseline'!$B$1:$L$257,11,FALSE))))</f>
        <v/>
      </c>
      <c r="K104" s="520" t="str">
        <f>IF(B104="","",IF(ISNA(VLOOKUP($B104,'B-1 Site Hedge Baseline'!$B$1:$U$257,13,FALSE)),"",(VLOOKUP($B104,'B-1 Site Hedge Baseline'!$B$1:$U$257,13,FALSE))))</f>
        <v/>
      </c>
      <c r="L104" s="524" t="str">
        <f>IF(B104="","",IF(ISNA(VLOOKUP($B104,'B-1 Site Hedge Baseline'!$B$1:$U$257,12,FALSE)),"",(VLOOKUP($B104,'B-1 Site Hedge Baseline'!$B$1:$U$257,12,FALSE))))</f>
        <v/>
      </c>
      <c r="M104" s="416" t="str">
        <f t="shared" si="15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59" t="str">
        <f>IF(B104="","",VLOOKUP(B104,'B-1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57"/>
      <c r="T104" s="540" t="str">
        <f>IFERROR(VLOOKUP(S104,'G-1 All Habitats'!$Z$2:$AA$9,2,FALSE),"")</f>
        <v/>
      </c>
      <c r="U104" s="154"/>
      <c r="V104" s="520" t="str">
        <f>IF(U104="","",IF(VLOOKUP(U104,'G-3 Multipliers'!$L$3:$N$6,2,FALSE)=0,"Spatial Data Missing ⚠",VLOOKUP(U104,'G-3 Multipliers'!$L$3:$N$6,2,FALSE)))</f>
        <v/>
      </c>
      <c r="W104" s="524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8"/>
        <v/>
      </c>
      <c r="AD104" s="537" t="str">
        <f>IF(M104="","",VLOOKUP(M104,'G-6 Hedgerow Data'!$B$3:$AG$15,31,FALSE))</f>
        <v/>
      </c>
      <c r="AE104" s="507" t="str">
        <f t="shared" si="13"/>
        <v/>
      </c>
      <c r="AF104" s="507" t="str">
        <f t="shared" si="14"/>
        <v/>
      </c>
      <c r="AG104" s="524" t="str">
        <f>IFERROR(IF(O104="","",VLOOKUP(AD104,'G-3 Multipliers'!$P$3:$Q$6,2,FALSE)),"")</f>
        <v/>
      </c>
      <c r="AH104" s="513" t="str">
        <f t="shared" si="9"/>
        <v/>
      </c>
      <c r="AI104" s="231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1" t="str">
        <f>'B-1 Site Hedge Baseline'!AK103</f>
        <v/>
      </c>
      <c r="C105" s="520" t="str">
        <f>IF(B105="","",IF(ISNA(VLOOKUP($B105,'B-1 Site Hedge Baseline'!$B$1:$L$257,3,FALSE)),"",(VLOOKUP($B105,'B-1 Site Hedge Baseline'!$B$1:$L$257,3,FALSE))))</f>
        <v/>
      </c>
      <c r="D105" s="520" t="str">
        <f>IF(B105="","",IF(ISNA(VLOOKUP($B105,'B-1 Site Hedge Baseline'!$B$1:$L$257,4,FALSE)),"",(VLOOKUP($B105,'B-1 Site Hedge Baseline'!$B$1:$L$257,4,FALSE))))</f>
        <v/>
      </c>
      <c r="E105" s="520" t="str">
        <f>IF(B105="","",IF(ISNA(VLOOKUP($B105,'B-1 Site Hedge Baseline'!$B$1:$L$257,5,FALSE)),"",(VLOOKUP($B105,'B-1 Site Hedge Baseline'!$B$1:$L$257,5,FALSE))))</f>
        <v/>
      </c>
      <c r="F105" s="520" t="str">
        <f>IF(B105="","",IF(ISNA(VLOOKUP($B105,'B-1 Site Hedge Baseline'!$B$1:$L$257,6,FALSE)),"",(VLOOKUP($B105,'B-1 Site Hedge Baseline'!$B$1:$L$257,6,FALSE))))</f>
        <v/>
      </c>
      <c r="G105" s="520" t="str">
        <f>IF(B105="","",IF(ISNA(VLOOKUP($B105,'B-1 Site Hedge Baseline'!$B$1:$L$257,7,FALSE)),"",(VLOOKUP($B105,'B-1 Site Hedge Baseline'!$B$1:$L$257,7,FALSE))))</f>
        <v/>
      </c>
      <c r="H105" s="520" t="str">
        <f>IF(B105="","",IF(ISNA(VLOOKUP($B105,'B-1 Site Hedge Baseline'!$B$1:$L$257,8,FALSE)),"",(VLOOKUP($B105,'B-1 Site Hedge Baseline'!$B$1:$L$257,8,FALSE))))</f>
        <v/>
      </c>
      <c r="I105" s="520" t="str">
        <f>IF(B105="","",IF(ISNA(VLOOKUP($B105,'B-1 Site Hedge Baseline'!$B$1:$L$257,10,FALSE)),"",(VLOOKUP($B105,'B-1 Site Hedge Baseline'!$B$1:$L$257,10,FALSE))))</f>
        <v/>
      </c>
      <c r="J105" s="520" t="str">
        <f>IF(B105="","",IF(ISNA(VLOOKUP($B105,'B-1 Site Hedge Baseline'!$B$1:$L$257,11,FALSE)),"",(VLOOKUP($B105,'B-1 Site Hedge Baseline'!$B$1:$L$257,11,FALSE))))</f>
        <v/>
      </c>
      <c r="K105" s="520" t="str">
        <f>IF(B105="","",IF(ISNA(VLOOKUP($B105,'B-1 Site Hedge Baseline'!$B$1:$U$257,13,FALSE)),"",(VLOOKUP($B105,'B-1 Site Hedge Baseline'!$B$1:$U$257,13,FALSE))))</f>
        <v/>
      </c>
      <c r="L105" s="524" t="str">
        <f>IF(B105="","",IF(ISNA(VLOOKUP($B105,'B-1 Site Hedge Baseline'!$B$1:$U$257,12,FALSE)),"",(VLOOKUP($B105,'B-1 Site Hedge Baseline'!$B$1:$U$257,12,FALSE))))</f>
        <v/>
      </c>
      <c r="M105" s="416" t="str">
        <f t="shared" si="15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59" t="str">
        <f>IF(B105="","",VLOOKUP(B105,'B-1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57"/>
      <c r="T105" s="540" t="str">
        <f>IFERROR(VLOOKUP(S105,'G-1 All Habitats'!$Z$2:$AA$9,2,FALSE),"")</f>
        <v/>
      </c>
      <c r="U105" s="154"/>
      <c r="V105" s="520" t="str">
        <f>IF(U105="","",IF(VLOOKUP(U105,'G-3 Multipliers'!$L$3:$N$6,2,FALSE)=0,"Spatial Data Missing ⚠",VLOOKUP(U105,'G-3 Multipliers'!$L$3:$N$6,2,FALSE)))</f>
        <v/>
      </c>
      <c r="W105" s="524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8"/>
        <v/>
      </c>
      <c r="AD105" s="537" t="str">
        <f>IF(M105="","",VLOOKUP(M105,'G-6 Hedgerow Data'!$B$3:$AG$15,31,FALSE))</f>
        <v/>
      </c>
      <c r="AE105" s="507" t="str">
        <f t="shared" si="13"/>
        <v/>
      </c>
      <c r="AF105" s="507" t="str">
        <f t="shared" si="14"/>
        <v/>
      </c>
      <c r="AG105" s="524" t="str">
        <f>IFERROR(IF(O105="","",VLOOKUP(AD105,'G-3 Multipliers'!$P$3:$Q$6,2,FALSE)),"")</f>
        <v/>
      </c>
      <c r="AH105" s="513" t="str">
        <f t="shared" si="9"/>
        <v/>
      </c>
      <c r="AI105" s="231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1" t="str">
        <f>'B-1 Site Hedge Baseline'!AK104</f>
        <v/>
      </c>
      <c r="C106" s="520" t="str">
        <f>IF(B106="","",IF(ISNA(VLOOKUP($B106,'B-1 Site Hedge Baseline'!$B$1:$L$257,3,FALSE)),"",(VLOOKUP($B106,'B-1 Site Hedge Baseline'!$B$1:$L$257,3,FALSE))))</f>
        <v/>
      </c>
      <c r="D106" s="520" t="str">
        <f>IF(B106="","",IF(ISNA(VLOOKUP($B106,'B-1 Site Hedge Baseline'!$B$1:$L$257,4,FALSE)),"",(VLOOKUP($B106,'B-1 Site Hedge Baseline'!$B$1:$L$257,4,FALSE))))</f>
        <v/>
      </c>
      <c r="E106" s="520" t="str">
        <f>IF(B106="","",IF(ISNA(VLOOKUP($B106,'B-1 Site Hedge Baseline'!$B$1:$L$257,5,FALSE)),"",(VLOOKUP($B106,'B-1 Site Hedge Baseline'!$B$1:$L$257,5,FALSE))))</f>
        <v/>
      </c>
      <c r="F106" s="520" t="str">
        <f>IF(B106="","",IF(ISNA(VLOOKUP($B106,'B-1 Site Hedge Baseline'!$B$1:$L$257,6,FALSE)),"",(VLOOKUP($B106,'B-1 Site Hedge Baseline'!$B$1:$L$257,6,FALSE))))</f>
        <v/>
      </c>
      <c r="G106" s="520" t="str">
        <f>IF(B106="","",IF(ISNA(VLOOKUP($B106,'B-1 Site Hedge Baseline'!$B$1:$L$257,7,FALSE)),"",(VLOOKUP($B106,'B-1 Site Hedge Baseline'!$B$1:$L$257,7,FALSE))))</f>
        <v/>
      </c>
      <c r="H106" s="520" t="str">
        <f>IF(B106="","",IF(ISNA(VLOOKUP($B106,'B-1 Site Hedge Baseline'!$B$1:$L$257,8,FALSE)),"",(VLOOKUP($B106,'B-1 Site Hedge Baseline'!$B$1:$L$257,8,FALSE))))</f>
        <v/>
      </c>
      <c r="I106" s="520" t="str">
        <f>IF(B106="","",IF(ISNA(VLOOKUP($B106,'B-1 Site Hedge Baseline'!$B$1:$L$257,10,FALSE)),"",(VLOOKUP($B106,'B-1 Site Hedge Baseline'!$B$1:$L$257,10,FALSE))))</f>
        <v/>
      </c>
      <c r="J106" s="520" t="str">
        <f>IF(B106="","",IF(ISNA(VLOOKUP($B106,'B-1 Site Hedge Baseline'!$B$1:$L$257,11,FALSE)),"",(VLOOKUP($B106,'B-1 Site Hedge Baseline'!$B$1:$L$257,11,FALSE))))</f>
        <v/>
      </c>
      <c r="K106" s="520" t="str">
        <f>IF(B106="","",IF(ISNA(VLOOKUP($B106,'B-1 Site Hedge Baseline'!$B$1:$U$257,13,FALSE)),"",(VLOOKUP($B106,'B-1 Site Hedge Baseline'!$B$1:$U$257,13,FALSE))))</f>
        <v/>
      </c>
      <c r="L106" s="524" t="str">
        <f>IF(B106="","",IF(ISNA(VLOOKUP($B106,'B-1 Site Hedge Baseline'!$B$1:$U$257,12,FALSE)),"",(VLOOKUP($B106,'B-1 Site Hedge Baseline'!$B$1:$U$257,12,FALSE))))</f>
        <v/>
      </c>
      <c r="M106" s="416" t="str">
        <f t="shared" si="15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59" t="str">
        <f>IF(B106="","",VLOOKUP(B106,'B-1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57"/>
      <c r="T106" s="540" t="str">
        <f>IFERROR(VLOOKUP(S106,'G-1 All Habitats'!$Z$2:$AA$9,2,FALSE),"")</f>
        <v/>
      </c>
      <c r="U106" s="154"/>
      <c r="V106" s="520" t="str">
        <f>IF(U106="","",IF(VLOOKUP(U106,'G-3 Multipliers'!$L$3:$N$6,2,FALSE)=0,"Spatial Data Missing ⚠",VLOOKUP(U106,'G-3 Multipliers'!$L$3:$N$6,2,FALSE)))</f>
        <v/>
      </c>
      <c r="W106" s="524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8"/>
        <v/>
      </c>
      <c r="AD106" s="537" t="str">
        <f>IF(M106="","",VLOOKUP(M106,'G-6 Hedgerow Data'!$B$3:$AG$15,31,FALSE))</f>
        <v/>
      </c>
      <c r="AE106" s="507" t="str">
        <f t="shared" si="13"/>
        <v/>
      </c>
      <c r="AF106" s="507" t="str">
        <f t="shared" si="14"/>
        <v/>
      </c>
      <c r="AG106" s="524" t="str">
        <f>IFERROR(IF(O106="","",VLOOKUP(AD106,'G-3 Multipliers'!$P$3:$Q$6,2,FALSE)),"")</f>
        <v/>
      </c>
      <c r="AH106" s="513" t="str">
        <f t="shared" si="9"/>
        <v/>
      </c>
      <c r="AI106" s="231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1" t="str">
        <f>'B-1 Site Hedge Baseline'!AK105</f>
        <v/>
      </c>
      <c r="C107" s="520" t="str">
        <f>IF(B107="","",IF(ISNA(VLOOKUP($B107,'B-1 Site Hedge Baseline'!$B$1:$L$257,3,FALSE)),"",(VLOOKUP($B107,'B-1 Site Hedge Baseline'!$B$1:$L$257,3,FALSE))))</f>
        <v/>
      </c>
      <c r="D107" s="520" t="str">
        <f>IF(B107="","",IF(ISNA(VLOOKUP($B107,'B-1 Site Hedge Baseline'!$B$1:$L$257,4,FALSE)),"",(VLOOKUP($B107,'B-1 Site Hedge Baseline'!$B$1:$L$257,4,FALSE))))</f>
        <v/>
      </c>
      <c r="E107" s="520" t="str">
        <f>IF(B107="","",IF(ISNA(VLOOKUP($B107,'B-1 Site Hedge Baseline'!$B$1:$L$257,5,FALSE)),"",(VLOOKUP($B107,'B-1 Site Hedge Baseline'!$B$1:$L$257,5,FALSE))))</f>
        <v/>
      </c>
      <c r="F107" s="520" t="str">
        <f>IF(B107="","",IF(ISNA(VLOOKUP($B107,'B-1 Site Hedge Baseline'!$B$1:$L$257,6,FALSE)),"",(VLOOKUP($B107,'B-1 Site Hedge Baseline'!$B$1:$L$257,6,FALSE))))</f>
        <v/>
      </c>
      <c r="G107" s="520" t="str">
        <f>IF(B107="","",IF(ISNA(VLOOKUP($B107,'B-1 Site Hedge Baseline'!$B$1:$L$257,7,FALSE)),"",(VLOOKUP($B107,'B-1 Site Hedge Baseline'!$B$1:$L$257,7,FALSE))))</f>
        <v/>
      </c>
      <c r="H107" s="520" t="str">
        <f>IF(B107="","",IF(ISNA(VLOOKUP($B107,'B-1 Site Hedge Baseline'!$B$1:$L$257,8,FALSE)),"",(VLOOKUP($B107,'B-1 Site Hedge Baseline'!$B$1:$L$257,8,FALSE))))</f>
        <v/>
      </c>
      <c r="I107" s="520" t="str">
        <f>IF(B107="","",IF(ISNA(VLOOKUP($B107,'B-1 Site Hedge Baseline'!$B$1:$L$257,10,FALSE)),"",(VLOOKUP($B107,'B-1 Site Hedge Baseline'!$B$1:$L$257,10,FALSE))))</f>
        <v/>
      </c>
      <c r="J107" s="520" t="str">
        <f>IF(B107="","",IF(ISNA(VLOOKUP($B107,'B-1 Site Hedge Baseline'!$B$1:$L$257,11,FALSE)),"",(VLOOKUP($B107,'B-1 Site Hedge Baseline'!$B$1:$L$257,11,FALSE))))</f>
        <v/>
      </c>
      <c r="K107" s="520" t="str">
        <f>IF(B107="","",IF(ISNA(VLOOKUP($B107,'B-1 Site Hedge Baseline'!$B$1:$U$257,13,FALSE)),"",(VLOOKUP($B107,'B-1 Site Hedge Baseline'!$B$1:$U$257,13,FALSE))))</f>
        <v/>
      </c>
      <c r="L107" s="524" t="str">
        <f>IF(B107="","",IF(ISNA(VLOOKUP($B107,'B-1 Site Hedge Baseline'!$B$1:$U$257,12,FALSE)),"",(VLOOKUP($B107,'B-1 Site Hedge Baseline'!$B$1:$U$257,12,FALSE))))</f>
        <v/>
      </c>
      <c r="M107" s="416" t="str">
        <f t="shared" si="15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59" t="str">
        <f>IF(B107="","",VLOOKUP(B107,'B-1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57"/>
      <c r="T107" s="540" t="str">
        <f>IFERROR(VLOOKUP(S107,'G-1 All Habitats'!$Z$2:$AA$9,2,FALSE),"")</f>
        <v/>
      </c>
      <c r="U107" s="154"/>
      <c r="V107" s="520" t="str">
        <f>IF(U107="","",IF(VLOOKUP(U107,'G-3 Multipliers'!$L$3:$N$6,2,FALSE)=0,"Spatial Data Missing ⚠",VLOOKUP(U107,'G-3 Multipliers'!$L$3:$N$6,2,FALSE)))</f>
        <v/>
      </c>
      <c r="W107" s="524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8"/>
        <v/>
      </c>
      <c r="AD107" s="537" t="str">
        <f>IF(M107="","",VLOOKUP(M107,'G-6 Hedgerow Data'!$B$3:$AG$15,31,FALSE))</f>
        <v/>
      </c>
      <c r="AE107" s="507" t="str">
        <f t="shared" si="13"/>
        <v/>
      </c>
      <c r="AF107" s="507" t="str">
        <f t="shared" si="14"/>
        <v/>
      </c>
      <c r="AG107" s="524" t="str">
        <f>IFERROR(IF(O107="","",VLOOKUP(AD107,'G-3 Multipliers'!$P$3:$Q$6,2,FALSE)),"")</f>
        <v/>
      </c>
      <c r="AH107" s="513" t="str">
        <f t="shared" si="9"/>
        <v/>
      </c>
      <c r="AI107" s="231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1" t="str">
        <f>'B-1 Site Hedge Baseline'!AK106</f>
        <v/>
      </c>
      <c r="C108" s="520" t="str">
        <f>IF(B108="","",IF(ISNA(VLOOKUP($B108,'B-1 Site Hedge Baseline'!$B$1:$L$257,3,FALSE)),"",(VLOOKUP($B108,'B-1 Site Hedge Baseline'!$B$1:$L$257,3,FALSE))))</f>
        <v/>
      </c>
      <c r="D108" s="520" t="str">
        <f>IF(B108="","",IF(ISNA(VLOOKUP($B108,'B-1 Site Hedge Baseline'!$B$1:$L$257,4,FALSE)),"",(VLOOKUP($B108,'B-1 Site Hedge Baseline'!$B$1:$L$257,4,FALSE))))</f>
        <v/>
      </c>
      <c r="E108" s="520" t="str">
        <f>IF(B108="","",IF(ISNA(VLOOKUP($B108,'B-1 Site Hedge Baseline'!$B$1:$L$257,5,FALSE)),"",(VLOOKUP($B108,'B-1 Site Hedge Baseline'!$B$1:$L$257,5,FALSE))))</f>
        <v/>
      </c>
      <c r="F108" s="520" t="str">
        <f>IF(B108="","",IF(ISNA(VLOOKUP($B108,'B-1 Site Hedge Baseline'!$B$1:$L$257,6,FALSE)),"",(VLOOKUP($B108,'B-1 Site Hedge Baseline'!$B$1:$L$257,6,FALSE))))</f>
        <v/>
      </c>
      <c r="G108" s="520" t="str">
        <f>IF(B108="","",IF(ISNA(VLOOKUP($B108,'B-1 Site Hedge Baseline'!$B$1:$L$257,7,FALSE)),"",(VLOOKUP($B108,'B-1 Site Hedge Baseline'!$B$1:$L$257,7,FALSE))))</f>
        <v/>
      </c>
      <c r="H108" s="520" t="str">
        <f>IF(B108="","",IF(ISNA(VLOOKUP($B108,'B-1 Site Hedge Baseline'!$B$1:$L$257,8,FALSE)),"",(VLOOKUP($B108,'B-1 Site Hedge Baseline'!$B$1:$L$257,8,FALSE))))</f>
        <v/>
      </c>
      <c r="I108" s="520" t="str">
        <f>IF(B108="","",IF(ISNA(VLOOKUP($B108,'B-1 Site Hedge Baseline'!$B$1:$L$257,10,FALSE)),"",(VLOOKUP($B108,'B-1 Site Hedge Baseline'!$B$1:$L$257,10,FALSE))))</f>
        <v/>
      </c>
      <c r="J108" s="520" t="str">
        <f>IF(B108="","",IF(ISNA(VLOOKUP($B108,'B-1 Site Hedge Baseline'!$B$1:$L$257,11,FALSE)),"",(VLOOKUP($B108,'B-1 Site Hedge Baseline'!$B$1:$L$257,11,FALSE))))</f>
        <v/>
      </c>
      <c r="K108" s="520" t="str">
        <f>IF(B108="","",IF(ISNA(VLOOKUP($B108,'B-1 Site Hedge Baseline'!$B$1:$U$257,13,FALSE)),"",(VLOOKUP($B108,'B-1 Site Hedge Baseline'!$B$1:$U$257,13,FALSE))))</f>
        <v/>
      </c>
      <c r="L108" s="524" t="str">
        <f>IF(B108="","",IF(ISNA(VLOOKUP($B108,'B-1 Site Hedge Baseline'!$B$1:$U$257,12,FALSE)),"",(VLOOKUP($B108,'B-1 Site Hedge Baseline'!$B$1:$U$257,12,FALSE))))</f>
        <v/>
      </c>
      <c r="M108" s="416" t="str">
        <f t="shared" si="15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59" t="str">
        <f>IF(B108="","",VLOOKUP(B108,'B-1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57"/>
      <c r="T108" s="540" t="str">
        <f>IFERROR(VLOOKUP(S108,'G-1 All Habitats'!$Z$2:$AA$9,2,FALSE),"")</f>
        <v/>
      </c>
      <c r="U108" s="154"/>
      <c r="V108" s="520" t="str">
        <f>IF(U108="","",IF(VLOOKUP(U108,'G-3 Multipliers'!$L$3:$N$6,2,FALSE)=0,"Spatial Data Missing ⚠",VLOOKUP(U108,'G-3 Multipliers'!$L$3:$N$6,2,FALSE)))</f>
        <v/>
      </c>
      <c r="W108" s="524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8"/>
        <v/>
      </c>
      <c r="AD108" s="537" t="str">
        <f>IF(M108="","",VLOOKUP(M108,'G-6 Hedgerow Data'!$B$3:$AG$15,31,FALSE))</f>
        <v/>
      </c>
      <c r="AE108" s="507" t="str">
        <f t="shared" si="13"/>
        <v/>
      </c>
      <c r="AF108" s="507" t="str">
        <f t="shared" si="14"/>
        <v/>
      </c>
      <c r="AG108" s="524" t="str">
        <f>IFERROR(IF(O108="","",VLOOKUP(AD108,'G-3 Multipliers'!$P$3:$Q$6,2,FALSE)),"")</f>
        <v/>
      </c>
      <c r="AH108" s="513" t="str">
        <f t="shared" si="9"/>
        <v/>
      </c>
      <c r="AI108" s="231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1" t="str">
        <f>'B-1 Site Hedge Baseline'!AK107</f>
        <v/>
      </c>
      <c r="C109" s="520" t="str">
        <f>IF(B109="","",IF(ISNA(VLOOKUP($B109,'B-1 Site Hedge Baseline'!$B$1:$L$257,3,FALSE)),"",(VLOOKUP($B109,'B-1 Site Hedge Baseline'!$B$1:$L$257,3,FALSE))))</f>
        <v/>
      </c>
      <c r="D109" s="520" t="str">
        <f>IF(B109="","",IF(ISNA(VLOOKUP($B109,'B-1 Site Hedge Baseline'!$B$1:$L$257,4,FALSE)),"",(VLOOKUP($B109,'B-1 Site Hedge Baseline'!$B$1:$L$257,4,FALSE))))</f>
        <v/>
      </c>
      <c r="E109" s="520" t="str">
        <f>IF(B109="","",IF(ISNA(VLOOKUP($B109,'B-1 Site Hedge Baseline'!$B$1:$L$257,5,FALSE)),"",(VLOOKUP($B109,'B-1 Site Hedge Baseline'!$B$1:$L$257,5,FALSE))))</f>
        <v/>
      </c>
      <c r="F109" s="520" t="str">
        <f>IF(B109="","",IF(ISNA(VLOOKUP($B109,'B-1 Site Hedge Baseline'!$B$1:$L$257,6,FALSE)),"",(VLOOKUP($B109,'B-1 Site Hedge Baseline'!$B$1:$L$257,6,FALSE))))</f>
        <v/>
      </c>
      <c r="G109" s="520" t="str">
        <f>IF(B109="","",IF(ISNA(VLOOKUP($B109,'B-1 Site Hedge Baseline'!$B$1:$L$257,7,FALSE)),"",(VLOOKUP($B109,'B-1 Site Hedge Baseline'!$B$1:$L$257,7,FALSE))))</f>
        <v/>
      </c>
      <c r="H109" s="520" t="str">
        <f>IF(B109="","",IF(ISNA(VLOOKUP($B109,'B-1 Site Hedge Baseline'!$B$1:$L$257,8,FALSE)),"",(VLOOKUP($B109,'B-1 Site Hedge Baseline'!$B$1:$L$257,8,FALSE))))</f>
        <v/>
      </c>
      <c r="I109" s="520" t="str">
        <f>IF(B109="","",IF(ISNA(VLOOKUP($B109,'B-1 Site Hedge Baseline'!$B$1:$L$257,10,FALSE)),"",(VLOOKUP($B109,'B-1 Site Hedge Baseline'!$B$1:$L$257,10,FALSE))))</f>
        <v/>
      </c>
      <c r="J109" s="520" t="str">
        <f>IF(B109="","",IF(ISNA(VLOOKUP($B109,'B-1 Site Hedge Baseline'!$B$1:$L$257,11,FALSE)),"",(VLOOKUP($B109,'B-1 Site Hedge Baseline'!$B$1:$L$257,11,FALSE))))</f>
        <v/>
      </c>
      <c r="K109" s="520" t="str">
        <f>IF(B109="","",IF(ISNA(VLOOKUP($B109,'B-1 Site Hedge Baseline'!$B$1:$U$257,13,FALSE)),"",(VLOOKUP($B109,'B-1 Site Hedge Baseline'!$B$1:$U$257,13,FALSE))))</f>
        <v/>
      </c>
      <c r="L109" s="524" t="str">
        <f>IF(B109="","",IF(ISNA(VLOOKUP($B109,'B-1 Site Hedge Baseline'!$B$1:$U$257,12,FALSE)),"",(VLOOKUP($B109,'B-1 Site Hedge Baseline'!$B$1:$U$257,12,FALSE))))</f>
        <v/>
      </c>
      <c r="M109" s="416" t="str">
        <f t="shared" si="15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59" t="str">
        <f>IF(B109="","",VLOOKUP(B109,'B-1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57"/>
      <c r="T109" s="540" t="str">
        <f>IFERROR(VLOOKUP(S109,'G-1 All Habitats'!$Z$2:$AA$9,2,FALSE),"")</f>
        <v/>
      </c>
      <c r="U109" s="154"/>
      <c r="V109" s="520" t="str">
        <f>IF(U109="","",IF(VLOOKUP(U109,'G-3 Multipliers'!$L$3:$N$6,2,FALSE)=0,"Spatial Data Missing ⚠",VLOOKUP(U109,'G-3 Multipliers'!$L$3:$N$6,2,FALSE)))</f>
        <v/>
      </c>
      <c r="W109" s="524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8"/>
        <v/>
      </c>
      <c r="AD109" s="537" t="str">
        <f>IF(M109="","",VLOOKUP(M109,'G-6 Hedgerow Data'!$B$3:$AG$15,31,FALSE))</f>
        <v/>
      </c>
      <c r="AE109" s="507" t="str">
        <f t="shared" si="13"/>
        <v/>
      </c>
      <c r="AF109" s="507" t="str">
        <f t="shared" si="14"/>
        <v/>
      </c>
      <c r="AG109" s="524" t="str">
        <f>IFERROR(IF(O109="","",VLOOKUP(AD109,'G-3 Multipliers'!$P$3:$Q$6,2,FALSE)),"")</f>
        <v/>
      </c>
      <c r="AH109" s="513" t="str">
        <f t="shared" si="9"/>
        <v/>
      </c>
      <c r="AI109" s="231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1" t="str">
        <f>'B-1 Site Hedge Baseline'!AK108</f>
        <v/>
      </c>
      <c r="C110" s="520" t="str">
        <f>IF(B110="","",IF(ISNA(VLOOKUP($B110,'B-1 Site Hedge Baseline'!$B$1:$L$257,3,FALSE)),"",(VLOOKUP($B110,'B-1 Site Hedge Baseline'!$B$1:$L$257,3,FALSE))))</f>
        <v/>
      </c>
      <c r="D110" s="520" t="str">
        <f>IF(B110="","",IF(ISNA(VLOOKUP($B110,'B-1 Site Hedge Baseline'!$B$1:$L$257,4,FALSE)),"",(VLOOKUP($B110,'B-1 Site Hedge Baseline'!$B$1:$L$257,4,FALSE))))</f>
        <v/>
      </c>
      <c r="E110" s="520" t="str">
        <f>IF(B110="","",IF(ISNA(VLOOKUP($B110,'B-1 Site Hedge Baseline'!$B$1:$L$257,5,FALSE)),"",(VLOOKUP($B110,'B-1 Site Hedge Baseline'!$B$1:$L$257,5,FALSE))))</f>
        <v/>
      </c>
      <c r="F110" s="520" t="str">
        <f>IF(B110="","",IF(ISNA(VLOOKUP($B110,'B-1 Site Hedge Baseline'!$B$1:$L$257,6,FALSE)),"",(VLOOKUP($B110,'B-1 Site Hedge Baseline'!$B$1:$L$257,6,FALSE))))</f>
        <v/>
      </c>
      <c r="G110" s="520" t="str">
        <f>IF(B110="","",IF(ISNA(VLOOKUP($B110,'B-1 Site Hedge Baseline'!$B$1:$L$257,7,FALSE)),"",(VLOOKUP($B110,'B-1 Site Hedge Baseline'!$B$1:$L$257,7,FALSE))))</f>
        <v/>
      </c>
      <c r="H110" s="520" t="str">
        <f>IF(B110="","",IF(ISNA(VLOOKUP($B110,'B-1 Site Hedge Baseline'!$B$1:$L$257,8,FALSE)),"",(VLOOKUP($B110,'B-1 Site Hedge Baseline'!$B$1:$L$257,8,FALSE))))</f>
        <v/>
      </c>
      <c r="I110" s="520" t="str">
        <f>IF(B110="","",IF(ISNA(VLOOKUP($B110,'B-1 Site Hedge Baseline'!$B$1:$L$257,10,FALSE)),"",(VLOOKUP($B110,'B-1 Site Hedge Baseline'!$B$1:$L$257,10,FALSE))))</f>
        <v/>
      </c>
      <c r="J110" s="520" t="str">
        <f>IF(B110="","",IF(ISNA(VLOOKUP($B110,'B-1 Site Hedge Baseline'!$B$1:$L$257,11,FALSE)),"",(VLOOKUP($B110,'B-1 Site Hedge Baseline'!$B$1:$L$257,11,FALSE))))</f>
        <v/>
      </c>
      <c r="K110" s="520" t="str">
        <f>IF(B110="","",IF(ISNA(VLOOKUP($B110,'B-1 Site Hedge Baseline'!$B$1:$U$257,13,FALSE)),"",(VLOOKUP($B110,'B-1 Site Hedge Baseline'!$B$1:$U$257,13,FALSE))))</f>
        <v/>
      </c>
      <c r="L110" s="524" t="str">
        <f>IF(B110="","",IF(ISNA(VLOOKUP($B110,'B-1 Site Hedge Baseline'!$B$1:$U$257,12,FALSE)),"",(VLOOKUP($B110,'B-1 Site Hedge Baseline'!$B$1:$U$257,12,FALSE))))</f>
        <v/>
      </c>
      <c r="M110" s="416" t="str">
        <f t="shared" si="15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59" t="str">
        <f>IF(B110="","",VLOOKUP(B110,'B-1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57"/>
      <c r="T110" s="540" t="str">
        <f>IFERROR(VLOOKUP(S110,'G-1 All Habitats'!$Z$2:$AA$9,2,FALSE),"")</f>
        <v/>
      </c>
      <c r="U110" s="154"/>
      <c r="V110" s="520" t="str">
        <f>IF(U110="","",IF(VLOOKUP(U110,'G-3 Multipliers'!$L$3:$N$6,2,FALSE)=0,"Spatial Data Missing ⚠",VLOOKUP(U110,'G-3 Multipliers'!$L$3:$N$6,2,FALSE)))</f>
        <v/>
      </c>
      <c r="W110" s="524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8"/>
        <v/>
      </c>
      <c r="AD110" s="537" t="str">
        <f>IF(M110="","",VLOOKUP(M110,'G-6 Hedgerow Data'!$B$3:$AG$15,31,FALSE))</f>
        <v/>
      </c>
      <c r="AE110" s="507" t="str">
        <f t="shared" si="13"/>
        <v/>
      </c>
      <c r="AF110" s="507" t="str">
        <f t="shared" si="14"/>
        <v/>
      </c>
      <c r="AG110" s="524" t="str">
        <f>IFERROR(IF(O110="","",VLOOKUP(AD110,'G-3 Multipliers'!$P$3:$Q$6,2,FALSE)),"")</f>
        <v/>
      </c>
      <c r="AH110" s="513" t="str">
        <f t="shared" si="9"/>
        <v/>
      </c>
      <c r="AI110" s="231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1" t="str">
        <f>'B-1 Site Hedge Baseline'!AK109</f>
        <v/>
      </c>
      <c r="C111" s="520" t="str">
        <f>IF(B111="","",IF(ISNA(VLOOKUP($B111,'B-1 Site Hedge Baseline'!$B$1:$L$257,3,FALSE)),"",(VLOOKUP($B111,'B-1 Site Hedge Baseline'!$B$1:$L$257,3,FALSE))))</f>
        <v/>
      </c>
      <c r="D111" s="520" t="str">
        <f>IF(B111="","",IF(ISNA(VLOOKUP($B111,'B-1 Site Hedge Baseline'!$B$1:$L$257,4,FALSE)),"",(VLOOKUP($B111,'B-1 Site Hedge Baseline'!$B$1:$L$257,4,FALSE))))</f>
        <v/>
      </c>
      <c r="E111" s="520" t="str">
        <f>IF(B111="","",IF(ISNA(VLOOKUP($B111,'B-1 Site Hedge Baseline'!$B$1:$L$257,5,FALSE)),"",(VLOOKUP($B111,'B-1 Site Hedge Baseline'!$B$1:$L$257,5,FALSE))))</f>
        <v/>
      </c>
      <c r="F111" s="520" t="str">
        <f>IF(B111="","",IF(ISNA(VLOOKUP($B111,'B-1 Site Hedge Baseline'!$B$1:$L$257,6,FALSE)),"",(VLOOKUP($B111,'B-1 Site Hedge Baseline'!$B$1:$L$257,6,FALSE))))</f>
        <v/>
      </c>
      <c r="G111" s="520" t="str">
        <f>IF(B111="","",IF(ISNA(VLOOKUP($B111,'B-1 Site Hedge Baseline'!$B$1:$L$257,7,FALSE)),"",(VLOOKUP($B111,'B-1 Site Hedge Baseline'!$B$1:$L$257,7,FALSE))))</f>
        <v/>
      </c>
      <c r="H111" s="520" t="str">
        <f>IF(B111="","",IF(ISNA(VLOOKUP($B111,'B-1 Site Hedge Baseline'!$B$1:$L$257,8,FALSE)),"",(VLOOKUP($B111,'B-1 Site Hedge Baseline'!$B$1:$L$257,8,FALSE))))</f>
        <v/>
      </c>
      <c r="I111" s="520" t="str">
        <f>IF(B111="","",IF(ISNA(VLOOKUP($B111,'B-1 Site Hedge Baseline'!$B$1:$L$257,10,FALSE)),"",(VLOOKUP($B111,'B-1 Site Hedge Baseline'!$B$1:$L$257,10,FALSE))))</f>
        <v/>
      </c>
      <c r="J111" s="520" t="str">
        <f>IF(B111="","",IF(ISNA(VLOOKUP($B111,'B-1 Site Hedge Baseline'!$B$1:$L$257,11,FALSE)),"",(VLOOKUP($B111,'B-1 Site Hedge Baseline'!$B$1:$L$257,11,FALSE))))</f>
        <v/>
      </c>
      <c r="K111" s="520" t="str">
        <f>IF(B111="","",IF(ISNA(VLOOKUP($B111,'B-1 Site Hedge Baseline'!$B$1:$U$257,13,FALSE)),"",(VLOOKUP($B111,'B-1 Site Hedge Baseline'!$B$1:$U$257,13,FALSE))))</f>
        <v/>
      </c>
      <c r="L111" s="524" t="str">
        <f>IF(B111="","",IF(ISNA(VLOOKUP($B111,'B-1 Site Hedge Baseline'!$B$1:$U$257,12,FALSE)),"",(VLOOKUP($B111,'B-1 Site Hedge Baseline'!$B$1:$U$257,12,FALSE))))</f>
        <v/>
      </c>
      <c r="M111" s="416" t="str">
        <f t="shared" si="15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59" t="str">
        <f>IF(B111="","",VLOOKUP(B111,'B-1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57"/>
      <c r="T111" s="540" t="str">
        <f>IFERROR(VLOOKUP(S111,'G-1 All Habitats'!$Z$2:$AA$9,2,FALSE),"")</f>
        <v/>
      </c>
      <c r="U111" s="154"/>
      <c r="V111" s="520" t="str">
        <f>IF(U111="","",IF(VLOOKUP(U111,'G-3 Multipliers'!$L$3:$N$6,2,FALSE)=0,"Spatial Data Missing ⚠",VLOOKUP(U111,'G-3 Multipliers'!$L$3:$N$6,2,FALSE)))</f>
        <v/>
      </c>
      <c r="W111" s="524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8"/>
        <v/>
      </c>
      <c r="AD111" s="537" t="str">
        <f>IF(M111="","",VLOOKUP(M111,'G-6 Hedgerow Data'!$B$3:$AG$15,31,FALSE))</f>
        <v/>
      </c>
      <c r="AE111" s="507" t="str">
        <f t="shared" si="13"/>
        <v/>
      </c>
      <c r="AF111" s="507" t="str">
        <f t="shared" si="14"/>
        <v/>
      </c>
      <c r="AG111" s="524" t="str">
        <f>IFERROR(IF(O111="","",VLOOKUP(AD111,'G-3 Multipliers'!$P$3:$Q$6,2,FALSE)),"")</f>
        <v/>
      </c>
      <c r="AH111" s="513" t="str">
        <f t="shared" si="9"/>
        <v/>
      </c>
      <c r="AI111" s="231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1" t="str">
        <f>'B-1 Site Hedge Baseline'!AK110</f>
        <v/>
      </c>
      <c r="C112" s="520" t="str">
        <f>IF(B112="","",IF(ISNA(VLOOKUP($B112,'B-1 Site Hedge Baseline'!$B$1:$L$257,3,FALSE)),"",(VLOOKUP($B112,'B-1 Site Hedge Baseline'!$B$1:$L$257,3,FALSE))))</f>
        <v/>
      </c>
      <c r="D112" s="520" t="str">
        <f>IF(B112="","",IF(ISNA(VLOOKUP($B112,'B-1 Site Hedge Baseline'!$B$1:$L$257,4,FALSE)),"",(VLOOKUP($B112,'B-1 Site Hedge Baseline'!$B$1:$L$257,4,FALSE))))</f>
        <v/>
      </c>
      <c r="E112" s="520" t="str">
        <f>IF(B112="","",IF(ISNA(VLOOKUP($B112,'B-1 Site Hedge Baseline'!$B$1:$L$257,5,FALSE)),"",(VLOOKUP($B112,'B-1 Site Hedge Baseline'!$B$1:$L$257,5,FALSE))))</f>
        <v/>
      </c>
      <c r="F112" s="520" t="str">
        <f>IF(B112="","",IF(ISNA(VLOOKUP($B112,'B-1 Site Hedge Baseline'!$B$1:$L$257,6,FALSE)),"",(VLOOKUP($B112,'B-1 Site Hedge Baseline'!$B$1:$L$257,6,FALSE))))</f>
        <v/>
      </c>
      <c r="G112" s="520" t="str">
        <f>IF(B112="","",IF(ISNA(VLOOKUP($B112,'B-1 Site Hedge Baseline'!$B$1:$L$257,7,FALSE)),"",(VLOOKUP($B112,'B-1 Site Hedge Baseline'!$B$1:$L$257,7,FALSE))))</f>
        <v/>
      </c>
      <c r="H112" s="520" t="str">
        <f>IF(B112="","",IF(ISNA(VLOOKUP($B112,'B-1 Site Hedge Baseline'!$B$1:$L$257,8,FALSE)),"",(VLOOKUP($B112,'B-1 Site Hedge Baseline'!$B$1:$L$257,8,FALSE))))</f>
        <v/>
      </c>
      <c r="I112" s="520" t="str">
        <f>IF(B112="","",IF(ISNA(VLOOKUP($B112,'B-1 Site Hedge Baseline'!$B$1:$L$257,10,FALSE)),"",(VLOOKUP($B112,'B-1 Site Hedge Baseline'!$B$1:$L$257,10,FALSE))))</f>
        <v/>
      </c>
      <c r="J112" s="520" t="str">
        <f>IF(B112="","",IF(ISNA(VLOOKUP($B112,'B-1 Site Hedge Baseline'!$B$1:$L$257,11,FALSE)),"",(VLOOKUP($B112,'B-1 Site Hedge Baseline'!$B$1:$L$257,11,FALSE))))</f>
        <v/>
      </c>
      <c r="K112" s="520" t="str">
        <f>IF(B112="","",IF(ISNA(VLOOKUP($B112,'B-1 Site Hedge Baseline'!$B$1:$U$257,13,FALSE)),"",(VLOOKUP($B112,'B-1 Site Hedge Baseline'!$B$1:$U$257,13,FALSE))))</f>
        <v/>
      </c>
      <c r="L112" s="524" t="str">
        <f>IF(B112="","",IF(ISNA(VLOOKUP($B112,'B-1 Site Hedge Baseline'!$B$1:$U$257,12,FALSE)),"",(VLOOKUP($B112,'B-1 Site Hedge Baseline'!$B$1:$U$257,12,FALSE))))</f>
        <v/>
      </c>
      <c r="M112" s="416" t="str">
        <f t="shared" si="15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59" t="str">
        <f>IF(B112="","",VLOOKUP(B112,'B-1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57"/>
      <c r="T112" s="540" t="str">
        <f>IFERROR(VLOOKUP(S112,'G-1 All Habitats'!$Z$2:$AA$9,2,FALSE),"")</f>
        <v/>
      </c>
      <c r="U112" s="154"/>
      <c r="V112" s="520" t="str">
        <f>IF(U112="","",IF(VLOOKUP(U112,'G-3 Multipliers'!$L$3:$N$6,2,FALSE)=0,"Spatial Data Missing ⚠",VLOOKUP(U112,'G-3 Multipliers'!$L$3:$N$6,2,FALSE)))</f>
        <v/>
      </c>
      <c r="W112" s="524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8"/>
        <v/>
      </c>
      <c r="AD112" s="537" t="str">
        <f>IF(M112="","",VLOOKUP(M112,'G-6 Hedgerow Data'!$B$3:$AG$15,31,FALSE))</f>
        <v/>
      </c>
      <c r="AE112" s="507" t="str">
        <f t="shared" si="13"/>
        <v/>
      </c>
      <c r="AF112" s="507" t="str">
        <f t="shared" si="14"/>
        <v/>
      </c>
      <c r="AG112" s="524" t="str">
        <f>IFERROR(IF(O112="","",VLOOKUP(AD112,'G-3 Multipliers'!$P$3:$Q$6,2,FALSE)),"")</f>
        <v/>
      </c>
      <c r="AH112" s="513" t="str">
        <f t="shared" si="9"/>
        <v/>
      </c>
      <c r="AI112" s="231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1" t="str">
        <f>'B-1 Site Hedge Baseline'!AK111</f>
        <v/>
      </c>
      <c r="C113" s="520" t="str">
        <f>IF(B113="","",IF(ISNA(VLOOKUP($B113,'B-1 Site Hedge Baseline'!$B$1:$L$257,3,FALSE)),"",(VLOOKUP($B113,'B-1 Site Hedge Baseline'!$B$1:$L$257,3,FALSE))))</f>
        <v/>
      </c>
      <c r="D113" s="520" t="str">
        <f>IF(B113="","",IF(ISNA(VLOOKUP($B113,'B-1 Site Hedge Baseline'!$B$1:$L$257,4,FALSE)),"",(VLOOKUP($B113,'B-1 Site Hedge Baseline'!$B$1:$L$257,4,FALSE))))</f>
        <v/>
      </c>
      <c r="E113" s="520" t="str">
        <f>IF(B113="","",IF(ISNA(VLOOKUP($B113,'B-1 Site Hedge Baseline'!$B$1:$L$257,5,FALSE)),"",(VLOOKUP($B113,'B-1 Site Hedge Baseline'!$B$1:$L$257,5,FALSE))))</f>
        <v/>
      </c>
      <c r="F113" s="520" t="str">
        <f>IF(B113="","",IF(ISNA(VLOOKUP($B113,'B-1 Site Hedge Baseline'!$B$1:$L$257,6,FALSE)),"",(VLOOKUP($B113,'B-1 Site Hedge Baseline'!$B$1:$L$257,6,FALSE))))</f>
        <v/>
      </c>
      <c r="G113" s="520" t="str">
        <f>IF(B113="","",IF(ISNA(VLOOKUP($B113,'B-1 Site Hedge Baseline'!$B$1:$L$257,7,FALSE)),"",(VLOOKUP($B113,'B-1 Site Hedge Baseline'!$B$1:$L$257,7,FALSE))))</f>
        <v/>
      </c>
      <c r="H113" s="520" t="str">
        <f>IF(B113="","",IF(ISNA(VLOOKUP($B113,'B-1 Site Hedge Baseline'!$B$1:$L$257,8,FALSE)),"",(VLOOKUP($B113,'B-1 Site Hedge Baseline'!$B$1:$L$257,8,FALSE))))</f>
        <v/>
      </c>
      <c r="I113" s="520" t="str">
        <f>IF(B113="","",IF(ISNA(VLOOKUP($B113,'B-1 Site Hedge Baseline'!$B$1:$L$257,10,FALSE)),"",(VLOOKUP($B113,'B-1 Site Hedge Baseline'!$B$1:$L$257,10,FALSE))))</f>
        <v/>
      </c>
      <c r="J113" s="520" t="str">
        <f>IF(B113="","",IF(ISNA(VLOOKUP($B113,'B-1 Site Hedge Baseline'!$B$1:$L$257,11,FALSE)),"",(VLOOKUP($B113,'B-1 Site Hedge Baseline'!$B$1:$L$257,11,FALSE))))</f>
        <v/>
      </c>
      <c r="K113" s="520" t="str">
        <f>IF(B113="","",IF(ISNA(VLOOKUP($B113,'B-1 Site Hedge Baseline'!$B$1:$U$257,13,FALSE)),"",(VLOOKUP($B113,'B-1 Site Hedge Baseline'!$B$1:$U$257,13,FALSE))))</f>
        <v/>
      </c>
      <c r="L113" s="524" t="str">
        <f>IF(B113="","",IF(ISNA(VLOOKUP($B113,'B-1 Site Hedge Baseline'!$B$1:$U$257,12,FALSE)),"",(VLOOKUP($B113,'B-1 Site Hedge Baseline'!$B$1:$U$257,12,FALSE))))</f>
        <v/>
      </c>
      <c r="M113" s="416" t="str">
        <f t="shared" si="15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59" t="str">
        <f>IF(B113="","",VLOOKUP(B113,'B-1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57"/>
      <c r="T113" s="540" t="str">
        <f>IFERROR(VLOOKUP(S113,'G-1 All Habitats'!$Z$2:$AA$9,2,FALSE),"")</f>
        <v/>
      </c>
      <c r="U113" s="154"/>
      <c r="V113" s="520" t="str">
        <f>IF(U113="","",IF(VLOOKUP(U113,'G-3 Multipliers'!$L$3:$N$6,2,FALSE)=0,"Spatial Data Missing ⚠",VLOOKUP(U113,'G-3 Multipliers'!$L$3:$N$6,2,FALSE)))</f>
        <v/>
      </c>
      <c r="W113" s="524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8"/>
        <v/>
      </c>
      <c r="AD113" s="537" t="str">
        <f>IF(M113="","",VLOOKUP(M113,'G-6 Hedgerow Data'!$B$3:$AG$15,31,FALSE))</f>
        <v/>
      </c>
      <c r="AE113" s="507" t="str">
        <f t="shared" si="13"/>
        <v/>
      </c>
      <c r="AF113" s="507" t="str">
        <f t="shared" si="14"/>
        <v/>
      </c>
      <c r="AG113" s="524" t="str">
        <f>IFERROR(IF(O113="","",VLOOKUP(AD113,'G-3 Multipliers'!$P$3:$Q$6,2,FALSE)),"")</f>
        <v/>
      </c>
      <c r="AH113" s="513" t="str">
        <f t="shared" si="9"/>
        <v/>
      </c>
      <c r="AI113" s="231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1" t="str">
        <f>'B-1 Site Hedge Baseline'!AK112</f>
        <v/>
      </c>
      <c r="C114" s="520" t="str">
        <f>IF(B114="","",IF(ISNA(VLOOKUP($B114,'B-1 Site Hedge Baseline'!$B$1:$L$257,3,FALSE)),"",(VLOOKUP($B114,'B-1 Site Hedge Baseline'!$B$1:$L$257,3,FALSE))))</f>
        <v/>
      </c>
      <c r="D114" s="520" t="str">
        <f>IF(B114="","",IF(ISNA(VLOOKUP($B114,'B-1 Site Hedge Baseline'!$B$1:$L$257,4,FALSE)),"",(VLOOKUP($B114,'B-1 Site Hedge Baseline'!$B$1:$L$257,4,FALSE))))</f>
        <v/>
      </c>
      <c r="E114" s="520" t="str">
        <f>IF(B114="","",IF(ISNA(VLOOKUP($B114,'B-1 Site Hedge Baseline'!$B$1:$L$257,5,FALSE)),"",(VLOOKUP($B114,'B-1 Site Hedge Baseline'!$B$1:$L$257,5,FALSE))))</f>
        <v/>
      </c>
      <c r="F114" s="520" t="str">
        <f>IF(B114="","",IF(ISNA(VLOOKUP($B114,'B-1 Site Hedge Baseline'!$B$1:$L$257,6,FALSE)),"",(VLOOKUP($B114,'B-1 Site Hedge Baseline'!$B$1:$L$257,6,FALSE))))</f>
        <v/>
      </c>
      <c r="G114" s="520" t="str">
        <f>IF(B114="","",IF(ISNA(VLOOKUP($B114,'B-1 Site Hedge Baseline'!$B$1:$L$257,7,FALSE)),"",(VLOOKUP($B114,'B-1 Site Hedge Baseline'!$B$1:$L$257,7,FALSE))))</f>
        <v/>
      </c>
      <c r="H114" s="520" t="str">
        <f>IF(B114="","",IF(ISNA(VLOOKUP($B114,'B-1 Site Hedge Baseline'!$B$1:$L$257,8,FALSE)),"",(VLOOKUP($B114,'B-1 Site Hedge Baseline'!$B$1:$L$257,8,FALSE))))</f>
        <v/>
      </c>
      <c r="I114" s="520" t="str">
        <f>IF(B114="","",IF(ISNA(VLOOKUP($B114,'B-1 Site Hedge Baseline'!$B$1:$L$257,10,FALSE)),"",(VLOOKUP($B114,'B-1 Site Hedge Baseline'!$B$1:$L$257,10,FALSE))))</f>
        <v/>
      </c>
      <c r="J114" s="520" t="str">
        <f>IF(B114="","",IF(ISNA(VLOOKUP($B114,'B-1 Site Hedge Baseline'!$B$1:$L$257,11,FALSE)),"",(VLOOKUP($B114,'B-1 Site Hedge Baseline'!$B$1:$L$257,11,FALSE))))</f>
        <v/>
      </c>
      <c r="K114" s="520" t="str">
        <f>IF(B114="","",IF(ISNA(VLOOKUP($B114,'B-1 Site Hedge Baseline'!$B$1:$U$257,13,FALSE)),"",(VLOOKUP($B114,'B-1 Site Hedge Baseline'!$B$1:$U$257,13,FALSE))))</f>
        <v/>
      </c>
      <c r="L114" s="524" t="str">
        <f>IF(B114="","",IF(ISNA(VLOOKUP($B114,'B-1 Site Hedge Baseline'!$B$1:$U$257,12,FALSE)),"",(VLOOKUP($B114,'B-1 Site Hedge Baseline'!$B$1:$U$257,12,FALSE))))</f>
        <v/>
      </c>
      <c r="M114" s="416" t="str">
        <f t="shared" si="15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59" t="str">
        <f>IF(B114="","",VLOOKUP(B114,'B-1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57"/>
      <c r="T114" s="540" t="str">
        <f>IFERROR(VLOOKUP(S114,'G-1 All Habitats'!$Z$2:$AA$9,2,FALSE),"")</f>
        <v/>
      </c>
      <c r="U114" s="154"/>
      <c r="V114" s="520" t="str">
        <f>IF(U114="","",IF(VLOOKUP(U114,'G-3 Multipliers'!$L$3:$N$6,2,FALSE)=0,"Spatial Data Missing ⚠",VLOOKUP(U114,'G-3 Multipliers'!$L$3:$N$6,2,FALSE)))</f>
        <v/>
      </c>
      <c r="W114" s="524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8"/>
        <v/>
      </c>
      <c r="AD114" s="537" t="str">
        <f>IF(M114="","",VLOOKUP(M114,'G-6 Hedgerow Data'!$B$3:$AG$15,31,FALSE))</f>
        <v/>
      </c>
      <c r="AE114" s="507" t="str">
        <f t="shared" si="13"/>
        <v/>
      </c>
      <c r="AF114" s="507" t="str">
        <f t="shared" si="14"/>
        <v/>
      </c>
      <c r="AG114" s="524" t="str">
        <f>IFERROR(IF(O114="","",VLOOKUP(AD114,'G-3 Multipliers'!$P$3:$Q$6,2,FALSE)),"")</f>
        <v/>
      </c>
      <c r="AH114" s="513" t="str">
        <f t="shared" si="9"/>
        <v/>
      </c>
      <c r="AI114" s="231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1" t="str">
        <f>'B-1 Site Hedge Baseline'!AK113</f>
        <v/>
      </c>
      <c r="C115" s="520" t="str">
        <f>IF(B115="","",IF(ISNA(VLOOKUP($B115,'B-1 Site Hedge Baseline'!$B$1:$L$257,3,FALSE)),"",(VLOOKUP($B115,'B-1 Site Hedge Baseline'!$B$1:$L$257,3,FALSE))))</f>
        <v/>
      </c>
      <c r="D115" s="520" t="str">
        <f>IF(B115="","",IF(ISNA(VLOOKUP($B115,'B-1 Site Hedge Baseline'!$B$1:$L$257,4,FALSE)),"",(VLOOKUP($B115,'B-1 Site Hedge Baseline'!$B$1:$L$257,4,FALSE))))</f>
        <v/>
      </c>
      <c r="E115" s="520" t="str">
        <f>IF(B115="","",IF(ISNA(VLOOKUP($B115,'B-1 Site Hedge Baseline'!$B$1:$L$257,5,FALSE)),"",(VLOOKUP($B115,'B-1 Site Hedge Baseline'!$B$1:$L$257,5,FALSE))))</f>
        <v/>
      </c>
      <c r="F115" s="520" t="str">
        <f>IF(B115="","",IF(ISNA(VLOOKUP($B115,'B-1 Site Hedge Baseline'!$B$1:$L$257,6,FALSE)),"",(VLOOKUP($B115,'B-1 Site Hedge Baseline'!$B$1:$L$257,6,FALSE))))</f>
        <v/>
      </c>
      <c r="G115" s="520" t="str">
        <f>IF(B115="","",IF(ISNA(VLOOKUP($B115,'B-1 Site Hedge Baseline'!$B$1:$L$257,7,FALSE)),"",(VLOOKUP($B115,'B-1 Site Hedge Baseline'!$B$1:$L$257,7,FALSE))))</f>
        <v/>
      </c>
      <c r="H115" s="520" t="str">
        <f>IF(B115="","",IF(ISNA(VLOOKUP($B115,'B-1 Site Hedge Baseline'!$B$1:$L$257,8,FALSE)),"",(VLOOKUP($B115,'B-1 Site Hedge Baseline'!$B$1:$L$257,8,FALSE))))</f>
        <v/>
      </c>
      <c r="I115" s="520" t="str">
        <f>IF(B115="","",IF(ISNA(VLOOKUP($B115,'B-1 Site Hedge Baseline'!$B$1:$L$257,10,FALSE)),"",(VLOOKUP($B115,'B-1 Site Hedge Baseline'!$B$1:$L$257,10,FALSE))))</f>
        <v/>
      </c>
      <c r="J115" s="520" t="str">
        <f>IF(B115="","",IF(ISNA(VLOOKUP($B115,'B-1 Site Hedge Baseline'!$B$1:$L$257,11,FALSE)),"",(VLOOKUP($B115,'B-1 Site Hedge Baseline'!$B$1:$L$257,11,FALSE))))</f>
        <v/>
      </c>
      <c r="K115" s="520" t="str">
        <f>IF(B115="","",IF(ISNA(VLOOKUP($B115,'B-1 Site Hedge Baseline'!$B$1:$U$257,13,FALSE)),"",(VLOOKUP($B115,'B-1 Site Hedge Baseline'!$B$1:$U$257,13,FALSE))))</f>
        <v/>
      </c>
      <c r="L115" s="524" t="str">
        <f>IF(B115="","",IF(ISNA(VLOOKUP($B115,'B-1 Site Hedge Baseline'!$B$1:$U$257,12,FALSE)),"",(VLOOKUP($B115,'B-1 Site Hedge Baseline'!$B$1:$U$257,12,FALSE))))</f>
        <v/>
      </c>
      <c r="M115" s="416" t="str">
        <f t="shared" si="15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59" t="str">
        <f>IF(B115="","",VLOOKUP(B115,'B-1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57"/>
      <c r="T115" s="540" t="str">
        <f>IFERROR(VLOOKUP(S115,'G-1 All Habitats'!$Z$2:$AA$9,2,FALSE),"")</f>
        <v/>
      </c>
      <c r="U115" s="154"/>
      <c r="V115" s="520" t="str">
        <f>IF(U115="","",IF(VLOOKUP(U115,'G-3 Multipliers'!$L$3:$N$6,2,FALSE)=0,"Spatial Data Missing ⚠",VLOOKUP(U115,'G-3 Multipliers'!$L$3:$N$6,2,FALSE)))</f>
        <v/>
      </c>
      <c r="W115" s="524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8"/>
        <v/>
      </c>
      <c r="AD115" s="537" t="str">
        <f>IF(M115="","",VLOOKUP(M115,'G-6 Hedgerow Data'!$B$3:$AG$15,31,FALSE))</f>
        <v/>
      </c>
      <c r="AE115" s="507" t="str">
        <f t="shared" si="13"/>
        <v/>
      </c>
      <c r="AF115" s="507" t="str">
        <f t="shared" si="14"/>
        <v/>
      </c>
      <c r="AG115" s="524" t="str">
        <f>IFERROR(IF(O115="","",VLOOKUP(AD115,'G-3 Multipliers'!$P$3:$Q$6,2,FALSE)),"")</f>
        <v/>
      </c>
      <c r="AH115" s="513" t="str">
        <f t="shared" si="9"/>
        <v/>
      </c>
      <c r="AI115" s="231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1" t="str">
        <f>'B-1 Site Hedge Baseline'!AK114</f>
        <v/>
      </c>
      <c r="C116" s="520" t="str">
        <f>IF(B116="","",IF(ISNA(VLOOKUP($B116,'B-1 Site Hedge Baseline'!$B$1:$L$257,3,FALSE)),"",(VLOOKUP($B116,'B-1 Site Hedge Baseline'!$B$1:$L$257,3,FALSE))))</f>
        <v/>
      </c>
      <c r="D116" s="520" t="str">
        <f>IF(B116="","",IF(ISNA(VLOOKUP($B116,'B-1 Site Hedge Baseline'!$B$1:$L$257,4,FALSE)),"",(VLOOKUP($B116,'B-1 Site Hedge Baseline'!$B$1:$L$257,4,FALSE))))</f>
        <v/>
      </c>
      <c r="E116" s="520" t="str">
        <f>IF(B116="","",IF(ISNA(VLOOKUP($B116,'B-1 Site Hedge Baseline'!$B$1:$L$257,5,FALSE)),"",(VLOOKUP($B116,'B-1 Site Hedge Baseline'!$B$1:$L$257,5,FALSE))))</f>
        <v/>
      </c>
      <c r="F116" s="520" t="str">
        <f>IF(B116="","",IF(ISNA(VLOOKUP($B116,'B-1 Site Hedge Baseline'!$B$1:$L$257,6,FALSE)),"",(VLOOKUP($B116,'B-1 Site Hedge Baseline'!$B$1:$L$257,6,FALSE))))</f>
        <v/>
      </c>
      <c r="G116" s="520" t="str">
        <f>IF(B116="","",IF(ISNA(VLOOKUP($B116,'B-1 Site Hedge Baseline'!$B$1:$L$257,7,FALSE)),"",(VLOOKUP($B116,'B-1 Site Hedge Baseline'!$B$1:$L$257,7,FALSE))))</f>
        <v/>
      </c>
      <c r="H116" s="520" t="str">
        <f>IF(B116="","",IF(ISNA(VLOOKUP($B116,'B-1 Site Hedge Baseline'!$B$1:$L$257,8,FALSE)),"",(VLOOKUP($B116,'B-1 Site Hedge Baseline'!$B$1:$L$257,8,FALSE))))</f>
        <v/>
      </c>
      <c r="I116" s="520" t="str">
        <f>IF(B116="","",IF(ISNA(VLOOKUP($B116,'B-1 Site Hedge Baseline'!$B$1:$L$257,10,FALSE)),"",(VLOOKUP($B116,'B-1 Site Hedge Baseline'!$B$1:$L$257,10,FALSE))))</f>
        <v/>
      </c>
      <c r="J116" s="520" t="str">
        <f>IF(B116="","",IF(ISNA(VLOOKUP($B116,'B-1 Site Hedge Baseline'!$B$1:$L$257,11,FALSE)),"",(VLOOKUP($B116,'B-1 Site Hedge Baseline'!$B$1:$L$257,11,FALSE))))</f>
        <v/>
      </c>
      <c r="K116" s="520" t="str">
        <f>IF(B116="","",IF(ISNA(VLOOKUP($B116,'B-1 Site Hedge Baseline'!$B$1:$U$257,13,FALSE)),"",(VLOOKUP($B116,'B-1 Site Hedge Baseline'!$B$1:$U$257,13,FALSE))))</f>
        <v/>
      </c>
      <c r="L116" s="524" t="str">
        <f>IF(B116="","",IF(ISNA(VLOOKUP($B116,'B-1 Site Hedge Baseline'!$B$1:$U$257,12,FALSE)),"",(VLOOKUP($B116,'B-1 Site Hedge Baseline'!$B$1:$U$257,12,FALSE))))</f>
        <v/>
      </c>
      <c r="M116" s="416" t="str">
        <f t="shared" si="15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59" t="str">
        <f>IF(B116="","",VLOOKUP(B116,'B-1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57"/>
      <c r="T116" s="540" t="str">
        <f>IFERROR(VLOOKUP(S116,'G-1 All Habitats'!$Z$2:$AA$9,2,FALSE),"")</f>
        <v/>
      </c>
      <c r="U116" s="154"/>
      <c r="V116" s="520" t="str">
        <f>IF(U116="","",IF(VLOOKUP(U116,'G-3 Multipliers'!$L$3:$N$6,2,FALSE)=0,"Spatial Data Missing ⚠",VLOOKUP(U116,'G-3 Multipliers'!$L$3:$N$6,2,FALSE)))</f>
        <v/>
      </c>
      <c r="W116" s="524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8"/>
        <v/>
      </c>
      <c r="AD116" s="537" t="str">
        <f>IF(M116="","",VLOOKUP(M116,'G-6 Hedgerow Data'!$B$3:$AG$15,31,FALSE))</f>
        <v/>
      </c>
      <c r="AE116" s="507" t="str">
        <f t="shared" si="13"/>
        <v/>
      </c>
      <c r="AF116" s="507" t="str">
        <f t="shared" si="14"/>
        <v/>
      </c>
      <c r="AG116" s="524" t="str">
        <f>IFERROR(IF(O116="","",VLOOKUP(AD116,'G-3 Multipliers'!$P$3:$Q$6,2,FALSE)),"")</f>
        <v/>
      </c>
      <c r="AH116" s="513" t="str">
        <f t="shared" si="9"/>
        <v/>
      </c>
      <c r="AI116" s="231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1" t="str">
        <f>'B-1 Site Hedge Baseline'!AK115</f>
        <v/>
      </c>
      <c r="C117" s="520" t="str">
        <f>IF(B117="","",IF(ISNA(VLOOKUP($B117,'B-1 Site Hedge Baseline'!$B$1:$L$257,3,FALSE)),"",(VLOOKUP($B117,'B-1 Site Hedge Baseline'!$B$1:$L$257,3,FALSE))))</f>
        <v/>
      </c>
      <c r="D117" s="520" t="str">
        <f>IF(B117="","",IF(ISNA(VLOOKUP($B117,'B-1 Site Hedge Baseline'!$B$1:$L$257,4,FALSE)),"",(VLOOKUP($B117,'B-1 Site Hedge Baseline'!$B$1:$L$257,4,FALSE))))</f>
        <v/>
      </c>
      <c r="E117" s="520" t="str">
        <f>IF(B117="","",IF(ISNA(VLOOKUP($B117,'B-1 Site Hedge Baseline'!$B$1:$L$257,5,FALSE)),"",(VLOOKUP($B117,'B-1 Site Hedge Baseline'!$B$1:$L$257,5,FALSE))))</f>
        <v/>
      </c>
      <c r="F117" s="520" t="str">
        <f>IF(B117="","",IF(ISNA(VLOOKUP($B117,'B-1 Site Hedge Baseline'!$B$1:$L$257,6,FALSE)),"",(VLOOKUP($B117,'B-1 Site Hedge Baseline'!$B$1:$L$257,6,FALSE))))</f>
        <v/>
      </c>
      <c r="G117" s="520" t="str">
        <f>IF(B117="","",IF(ISNA(VLOOKUP($B117,'B-1 Site Hedge Baseline'!$B$1:$L$257,7,FALSE)),"",(VLOOKUP($B117,'B-1 Site Hedge Baseline'!$B$1:$L$257,7,FALSE))))</f>
        <v/>
      </c>
      <c r="H117" s="520" t="str">
        <f>IF(B117="","",IF(ISNA(VLOOKUP($B117,'B-1 Site Hedge Baseline'!$B$1:$L$257,8,FALSE)),"",(VLOOKUP($B117,'B-1 Site Hedge Baseline'!$B$1:$L$257,8,FALSE))))</f>
        <v/>
      </c>
      <c r="I117" s="520" t="str">
        <f>IF(B117="","",IF(ISNA(VLOOKUP($B117,'B-1 Site Hedge Baseline'!$B$1:$L$257,10,FALSE)),"",(VLOOKUP($B117,'B-1 Site Hedge Baseline'!$B$1:$L$257,10,FALSE))))</f>
        <v/>
      </c>
      <c r="J117" s="520" t="str">
        <f>IF(B117="","",IF(ISNA(VLOOKUP($B117,'B-1 Site Hedge Baseline'!$B$1:$L$257,11,FALSE)),"",(VLOOKUP($B117,'B-1 Site Hedge Baseline'!$B$1:$L$257,11,FALSE))))</f>
        <v/>
      </c>
      <c r="K117" s="520" t="str">
        <f>IF(B117="","",IF(ISNA(VLOOKUP($B117,'B-1 Site Hedge Baseline'!$B$1:$U$257,13,FALSE)),"",(VLOOKUP($B117,'B-1 Site Hedge Baseline'!$B$1:$U$257,13,FALSE))))</f>
        <v/>
      </c>
      <c r="L117" s="524" t="str">
        <f>IF(B117="","",IF(ISNA(VLOOKUP($B117,'B-1 Site Hedge Baseline'!$B$1:$U$257,12,FALSE)),"",(VLOOKUP($B117,'B-1 Site Hedge Baseline'!$B$1:$U$257,12,FALSE))))</f>
        <v/>
      </c>
      <c r="M117" s="416" t="str">
        <f t="shared" si="15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59" t="str">
        <f>IF(B117="","",VLOOKUP(B117,'B-1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57"/>
      <c r="T117" s="540" t="str">
        <f>IFERROR(VLOOKUP(S117,'G-1 All Habitats'!$Z$2:$AA$9,2,FALSE),"")</f>
        <v/>
      </c>
      <c r="U117" s="154"/>
      <c r="V117" s="520" t="str">
        <f>IF(U117="","",IF(VLOOKUP(U117,'G-3 Multipliers'!$L$3:$N$6,2,FALSE)=0,"Spatial Data Missing ⚠",VLOOKUP(U117,'G-3 Multipliers'!$L$3:$N$6,2,FALSE)))</f>
        <v/>
      </c>
      <c r="W117" s="524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8"/>
        <v/>
      </c>
      <c r="AD117" s="537" t="str">
        <f>IF(M117="","",VLOOKUP(M117,'G-6 Hedgerow Data'!$B$3:$AG$15,31,FALSE))</f>
        <v/>
      </c>
      <c r="AE117" s="507" t="str">
        <f t="shared" si="13"/>
        <v/>
      </c>
      <c r="AF117" s="507" t="str">
        <f t="shared" si="14"/>
        <v/>
      </c>
      <c r="AG117" s="524" t="str">
        <f>IFERROR(IF(O117="","",VLOOKUP(AD117,'G-3 Multipliers'!$P$3:$Q$6,2,FALSE)),"")</f>
        <v/>
      </c>
      <c r="AH117" s="513" t="str">
        <f t="shared" si="9"/>
        <v/>
      </c>
      <c r="AI117" s="231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1" t="str">
        <f>'B-1 Site Hedge Baseline'!AK116</f>
        <v/>
      </c>
      <c r="C118" s="520" t="str">
        <f>IF(B118="","",IF(ISNA(VLOOKUP($B118,'B-1 Site Hedge Baseline'!$B$1:$L$257,3,FALSE)),"",(VLOOKUP($B118,'B-1 Site Hedge Baseline'!$B$1:$L$257,3,FALSE))))</f>
        <v/>
      </c>
      <c r="D118" s="520" t="str">
        <f>IF(B118="","",IF(ISNA(VLOOKUP($B118,'B-1 Site Hedge Baseline'!$B$1:$L$257,4,FALSE)),"",(VLOOKUP($B118,'B-1 Site Hedge Baseline'!$B$1:$L$257,4,FALSE))))</f>
        <v/>
      </c>
      <c r="E118" s="520" t="str">
        <f>IF(B118="","",IF(ISNA(VLOOKUP($B118,'B-1 Site Hedge Baseline'!$B$1:$L$257,5,FALSE)),"",(VLOOKUP($B118,'B-1 Site Hedge Baseline'!$B$1:$L$257,5,FALSE))))</f>
        <v/>
      </c>
      <c r="F118" s="520" t="str">
        <f>IF(B118="","",IF(ISNA(VLOOKUP($B118,'B-1 Site Hedge Baseline'!$B$1:$L$257,6,FALSE)),"",(VLOOKUP($B118,'B-1 Site Hedge Baseline'!$B$1:$L$257,6,FALSE))))</f>
        <v/>
      </c>
      <c r="G118" s="520" t="str">
        <f>IF(B118="","",IF(ISNA(VLOOKUP($B118,'B-1 Site Hedge Baseline'!$B$1:$L$257,7,FALSE)),"",(VLOOKUP($B118,'B-1 Site Hedge Baseline'!$B$1:$L$257,7,FALSE))))</f>
        <v/>
      </c>
      <c r="H118" s="520" t="str">
        <f>IF(B118="","",IF(ISNA(VLOOKUP($B118,'B-1 Site Hedge Baseline'!$B$1:$L$257,8,FALSE)),"",(VLOOKUP($B118,'B-1 Site Hedge Baseline'!$B$1:$L$257,8,FALSE))))</f>
        <v/>
      </c>
      <c r="I118" s="520" t="str">
        <f>IF(B118="","",IF(ISNA(VLOOKUP($B118,'B-1 Site Hedge Baseline'!$B$1:$L$257,10,FALSE)),"",(VLOOKUP($B118,'B-1 Site Hedge Baseline'!$B$1:$L$257,10,FALSE))))</f>
        <v/>
      </c>
      <c r="J118" s="520" t="str">
        <f>IF(B118="","",IF(ISNA(VLOOKUP($B118,'B-1 Site Hedge Baseline'!$B$1:$L$257,11,FALSE)),"",(VLOOKUP($B118,'B-1 Site Hedge Baseline'!$B$1:$L$257,11,FALSE))))</f>
        <v/>
      </c>
      <c r="K118" s="520" t="str">
        <f>IF(B118="","",IF(ISNA(VLOOKUP($B118,'B-1 Site Hedge Baseline'!$B$1:$U$257,13,FALSE)),"",(VLOOKUP($B118,'B-1 Site Hedge Baseline'!$B$1:$U$257,13,FALSE))))</f>
        <v/>
      </c>
      <c r="L118" s="524" t="str">
        <f>IF(B118="","",IF(ISNA(VLOOKUP($B118,'B-1 Site Hedge Baseline'!$B$1:$U$257,12,FALSE)),"",(VLOOKUP($B118,'B-1 Site Hedge Baseline'!$B$1:$U$257,12,FALSE))))</f>
        <v/>
      </c>
      <c r="M118" s="416" t="str">
        <f t="shared" si="15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59" t="str">
        <f>IF(B118="","",VLOOKUP(B118,'B-1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57"/>
      <c r="T118" s="540" t="str">
        <f>IFERROR(VLOOKUP(S118,'G-1 All Habitats'!$Z$2:$AA$9,2,FALSE),"")</f>
        <v/>
      </c>
      <c r="U118" s="154"/>
      <c r="V118" s="520" t="str">
        <f>IF(U118="","",IF(VLOOKUP(U118,'G-3 Multipliers'!$L$3:$N$6,2,FALSE)=0,"Spatial Data Missing ⚠",VLOOKUP(U118,'G-3 Multipliers'!$L$3:$N$6,2,FALSE)))</f>
        <v/>
      </c>
      <c r="W118" s="524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8"/>
        <v/>
      </c>
      <c r="AD118" s="537" t="str">
        <f>IF(M118="","",VLOOKUP(M118,'G-6 Hedgerow Data'!$B$3:$AG$15,31,FALSE))</f>
        <v/>
      </c>
      <c r="AE118" s="507" t="str">
        <f t="shared" si="13"/>
        <v/>
      </c>
      <c r="AF118" s="507" t="str">
        <f t="shared" si="14"/>
        <v/>
      </c>
      <c r="AG118" s="524" t="str">
        <f>IFERROR(IF(O118="","",VLOOKUP(AD118,'G-3 Multipliers'!$P$3:$Q$6,2,FALSE)),"")</f>
        <v/>
      </c>
      <c r="AH118" s="513" t="str">
        <f t="shared" si="9"/>
        <v/>
      </c>
      <c r="AI118" s="231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1" t="str">
        <f>'B-1 Site Hedge Baseline'!AK117</f>
        <v/>
      </c>
      <c r="C119" s="520" t="str">
        <f>IF(B119="","",IF(ISNA(VLOOKUP($B119,'B-1 Site Hedge Baseline'!$B$1:$L$257,3,FALSE)),"",(VLOOKUP($B119,'B-1 Site Hedge Baseline'!$B$1:$L$257,3,FALSE))))</f>
        <v/>
      </c>
      <c r="D119" s="520" t="str">
        <f>IF(B119="","",IF(ISNA(VLOOKUP($B119,'B-1 Site Hedge Baseline'!$B$1:$L$257,4,FALSE)),"",(VLOOKUP($B119,'B-1 Site Hedge Baseline'!$B$1:$L$257,4,FALSE))))</f>
        <v/>
      </c>
      <c r="E119" s="520" t="str">
        <f>IF(B119="","",IF(ISNA(VLOOKUP($B119,'B-1 Site Hedge Baseline'!$B$1:$L$257,5,FALSE)),"",(VLOOKUP($B119,'B-1 Site Hedge Baseline'!$B$1:$L$257,5,FALSE))))</f>
        <v/>
      </c>
      <c r="F119" s="520" t="str">
        <f>IF(B119="","",IF(ISNA(VLOOKUP($B119,'B-1 Site Hedge Baseline'!$B$1:$L$257,6,FALSE)),"",(VLOOKUP($B119,'B-1 Site Hedge Baseline'!$B$1:$L$257,6,FALSE))))</f>
        <v/>
      </c>
      <c r="G119" s="520" t="str">
        <f>IF(B119="","",IF(ISNA(VLOOKUP($B119,'B-1 Site Hedge Baseline'!$B$1:$L$257,7,FALSE)),"",(VLOOKUP($B119,'B-1 Site Hedge Baseline'!$B$1:$L$257,7,FALSE))))</f>
        <v/>
      </c>
      <c r="H119" s="520" t="str">
        <f>IF(B119="","",IF(ISNA(VLOOKUP($B119,'B-1 Site Hedge Baseline'!$B$1:$L$257,8,FALSE)),"",(VLOOKUP($B119,'B-1 Site Hedge Baseline'!$B$1:$L$257,8,FALSE))))</f>
        <v/>
      </c>
      <c r="I119" s="520" t="str">
        <f>IF(B119="","",IF(ISNA(VLOOKUP($B119,'B-1 Site Hedge Baseline'!$B$1:$L$257,10,FALSE)),"",(VLOOKUP($B119,'B-1 Site Hedge Baseline'!$B$1:$L$257,10,FALSE))))</f>
        <v/>
      </c>
      <c r="J119" s="520" t="str">
        <f>IF(B119="","",IF(ISNA(VLOOKUP($B119,'B-1 Site Hedge Baseline'!$B$1:$L$257,11,FALSE)),"",(VLOOKUP($B119,'B-1 Site Hedge Baseline'!$B$1:$L$257,11,FALSE))))</f>
        <v/>
      </c>
      <c r="K119" s="520" t="str">
        <f>IF(B119="","",IF(ISNA(VLOOKUP($B119,'B-1 Site Hedge Baseline'!$B$1:$U$257,13,FALSE)),"",(VLOOKUP($B119,'B-1 Site Hedge Baseline'!$B$1:$U$257,13,FALSE))))</f>
        <v/>
      </c>
      <c r="L119" s="524" t="str">
        <f>IF(B119="","",IF(ISNA(VLOOKUP($B119,'B-1 Site Hedge Baseline'!$B$1:$U$257,12,FALSE)),"",(VLOOKUP($B119,'B-1 Site Hedge Baseline'!$B$1:$U$257,12,FALSE))))</f>
        <v/>
      </c>
      <c r="M119" s="416" t="str">
        <f t="shared" si="15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59" t="str">
        <f>IF(B119="","",VLOOKUP(B119,'B-1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57"/>
      <c r="T119" s="540" t="str">
        <f>IFERROR(VLOOKUP(S119,'G-1 All Habitats'!$Z$2:$AA$9,2,FALSE),"")</f>
        <v/>
      </c>
      <c r="U119" s="154"/>
      <c r="V119" s="520" t="str">
        <f>IF(U119="","",IF(VLOOKUP(U119,'G-3 Multipliers'!$L$3:$N$6,2,FALSE)=0,"Spatial Data Missing ⚠",VLOOKUP(U119,'G-3 Multipliers'!$L$3:$N$6,2,FALSE)))</f>
        <v/>
      </c>
      <c r="W119" s="524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8"/>
        <v/>
      </c>
      <c r="AD119" s="537" t="str">
        <f>IF(M119="","",VLOOKUP(M119,'G-6 Hedgerow Data'!$B$3:$AG$15,31,FALSE))</f>
        <v/>
      </c>
      <c r="AE119" s="507" t="str">
        <f t="shared" si="13"/>
        <v/>
      </c>
      <c r="AF119" s="507" t="str">
        <f t="shared" si="14"/>
        <v/>
      </c>
      <c r="AG119" s="524" t="str">
        <f>IFERROR(IF(O119="","",VLOOKUP(AD119,'G-3 Multipliers'!$P$3:$Q$6,2,FALSE)),"")</f>
        <v/>
      </c>
      <c r="AH119" s="513" t="str">
        <f t="shared" si="9"/>
        <v/>
      </c>
      <c r="AI119" s="231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1" t="str">
        <f>'B-1 Site Hedge Baseline'!AK118</f>
        <v/>
      </c>
      <c r="C120" s="520" t="str">
        <f>IF(B120="","",IF(ISNA(VLOOKUP($B120,'B-1 Site Hedge Baseline'!$B$1:$L$257,3,FALSE)),"",(VLOOKUP($B120,'B-1 Site Hedge Baseline'!$B$1:$L$257,3,FALSE))))</f>
        <v/>
      </c>
      <c r="D120" s="520" t="str">
        <f>IF(B120="","",IF(ISNA(VLOOKUP($B120,'B-1 Site Hedge Baseline'!$B$1:$L$257,4,FALSE)),"",(VLOOKUP($B120,'B-1 Site Hedge Baseline'!$B$1:$L$257,4,FALSE))))</f>
        <v/>
      </c>
      <c r="E120" s="520" t="str">
        <f>IF(B120="","",IF(ISNA(VLOOKUP($B120,'B-1 Site Hedge Baseline'!$B$1:$L$257,5,FALSE)),"",(VLOOKUP($B120,'B-1 Site Hedge Baseline'!$B$1:$L$257,5,FALSE))))</f>
        <v/>
      </c>
      <c r="F120" s="520" t="str">
        <f>IF(B120="","",IF(ISNA(VLOOKUP($B120,'B-1 Site Hedge Baseline'!$B$1:$L$257,6,FALSE)),"",(VLOOKUP($B120,'B-1 Site Hedge Baseline'!$B$1:$L$257,6,FALSE))))</f>
        <v/>
      </c>
      <c r="G120" s="520" t="str">
        <f>IF(B120="","",IF(ISNA(VLOOKUP($B120,'B-1 Site Hedge Baseline'!$B$1:$L$257,7,FALSE)),"",(VLOOKUP($B120,'B-1 Site Hedge Baseline'!$B$1:$L$257,7,FALSE))))</f>
        <v/>
      </c>
      <c r="H120" s="520" t="str">
        <f>IF(B120="","",IF(ISNA(VLOOKUP($B120,'B-1 Site Hedge Baseline'!$B$1:$L$257,8,FALSE)),"",(VLOOKUP($B120,'B-1 Site Hedge Baseline'!$B$1:$L$257,8,FALSE))))</f>
        <v/>
      </c>
      <c r="I120" s="520" t="str">
        <f>IF(B120="","",IF(ISNA(VLOOKUP($B120,'B-1 Site Hedge Baseline'!$B$1:$L$257,10,FALSE)),"",(VLOOKUP($B120,'B-1 Site Hedge Baseline'!$B$1:$L$257,10,FALSE))))</f>
        <v/>
      </c>
      <c r="J120" s="520" t="str">
        <f>IF(B120="","",IF(ISNA(VLOOKUP($B120,'B-1 Site Hedge Baseline'!$B$1:$L$257,11,FALSE)),"",(VLOOKUP($B120,'B-1 Site Hedge Baseline'!$B$1:$L$257,11,FALSE))))</f>
        <v/>
      </c>
      <c r="K120" s="520" t="str">
        <f>IF(B120="","",IF(ISNA(VLOOKUP($B120,'B-1 Site Hedge Baseline'!$B$1:$U$257,13,FALSE)),"",(VLOOKUP($B120,'B-1 Site Hedge Baseline'!$B$1:$U$257,13,FALSE))))</f>
        <v/>
      </c>
      <c r="L120" s="524" t="str">
        <f>IF(B120="","",IF(ISNA(VLOOKUP($B120,'B-1 Site Hedge Baseline'!$B$1:$U$257,12,FALSE)),"",(VLOOKUP($B120,'B-1 Site Hedge Baseline'!$B$1:$U$257,12,FALSE))))</f>
        <v/>
      </c>
      <c r="M120" s="416" t="str">
        <f t="shared" si="15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59" t="str">
        <f>IF(B120="","",VLOOKUP(B120,'B-1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57"/>
      <c r="T120" s="540" t="str">
        <f>IFERROR(VLOOKUP(S120,'G-1 All Habitats'!$Z$2:$AA$9,2,FALSE),"")</f>
        <v/>
      </c>
      <c r="U120" s="154"/>
      <c r="V120" s="520" t="str">
        <f>IF(U120="","",IF(VLOOKUP(U120,'G-3 Multipliers'!$L$3:$N$6,2,FALSE)=0,"Spatial Data Missing ⚠",VLOOKUP(U120,'G-3 Multipliers'!$L$3:$N$6,2,FALSE)))</f>
        <v/>
      </c>
      <c r="W120" s="524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8"/>
        <v/>
      </c>
      <c r="AD120" s="537" t="str">
        <f>IF(M120="","",VLOOKUP(M120,'G-6 Hedgerow Data'!$B$3:$AG$15,31,FALSE))</f>
        <v/>
      </c>
      <c r="AE120" s="507" t="str">
        <f t="shared" si="13"/>
        <v/>
      </c>
      <c r="AF120" s="507" t="str">
        <f t="shared" si="14"/>
        <v/>
      </c>
      <c r="AG120" s="524" t="str">
        <f>IFERROR(IF(O120="","",VLOOKUP(AD120,'G-3 Multipliers'!$P$3:$Q$6,2,FALSE)),"")</f>
        <v/>
      </c>
      <c r="AH120" s="513" t="str">
        <f t="shared" si="9"/>
        <v/>
      </c>
      <c r="AI120" s="231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1" t="str">
        <f>'B-1 Site Hedge Baseline'!AK119</f>
        <v/>
      </c>
      <c r="C121" s="520" t="str">
        <f>IF(B121="","",IF(ISNA(VLOOKUP($B121,'B-1 Site Hedge Baseline'!$B$1:$L$257,3,FALSE)),"",(VLOOKUP($B121,'B-1 Site Hedge Baseline'!$B$1:$L$257,3,FALSE))))</f>
        <v/>
      </c>
      <c r="D121" s="520" t="str">
        <f>IF(B121="","",IF(ISNA(VLOOKUP($B121,'B-1 Site Hedge Baseline'!$B$1:$L$257,4,FALSE)),"",(VLOOKUP($B121,'B-1 Site Hedge Baseline'!$B$1:$L$257,4,FALSE))))</f>
        <v/>
      </c>
      <c r="E121" s="520" t="str">
        <f>IF(B121="","",IF(ISNA(VLOOKUP($B121,'B-1 Site Hedge Baseline'!$B$1:$L$257,5,FALSE)),"",(VLOOKUP($B121,'B-1 Site Hedge Baseline'!$B$1:$L$257,5,FALSE))))</f>
        <v/>
      </c>
      <c r="F121" s="520" t="str">
        <f>IF(B121="","",IF(ISNA(VLOOKUP($B121,'B-1 Site Hedge Baseline'!$B$1:$L$257,6,FALSE)),"",(VLOOKUP($B121,'B-1 Site Hedge Baseline'!$B$1:$L$257,6,FALSE))))</f>
        <v/>
      </c>
      <c r="G121" s="520" t="str">
        <f>IF(B121="","",IF(ISNA(VLOOKUP($B121,'B-1 Site Hedge Baseline'!$B$1:$L$257,7,FALSE)),"",(VLOOKUP($B121,'B-1 Site Hedge Baseline'!$B$1:$L$257,7,FALSE))))</f>
        <v/>
      </c>
      <c r="H121" s="520" t="str">
        <f>IF(B121="","",IF(ISNA(VLOOKUP($B121,'B-1 Site Hedge Baseline'!$B$1:$L$257,8,FALSE)),"",(VLOOKUP($B121,'B-1 Site Hedge Baseline'!$B$1:$L$257,8,FALSE))))</f>
        <v/>
      </c>
      <c r="I121" s="520" t="str">
        <f>IF(B121="","",IF(ISNA(VLOOKUP($B121,'B-1 Site Hedge Baseline'!$B$1:$L$257,10,FALSE)),"",(VLOOKUP($B121,'B-1 Site Hedge Baseline'!$B$1:$L$257,10,FALSE))))</f>
        <v/>
      </c>
      <c r="J121" s="520" t="str">
        <f>IF(B121="","",IF(ISNA(VLOOKUP($B121,'B-1 Site Hedge Baseline'!$B$1:$L$257,11,FALSE)),"",(VLOOKUP($B121,'B-1 Site Hedge Baseline'!$B$1:$L$257,11,FALSE))))</f>
        <v/>
      </c>
      <c r="K121" s="520" t="str">
        <f>IF(B121="","",IF(ISNA(VLOOKUP($B121,'B-1 Site Hedge Baseline'!$B$1:$U$257,13,FALSE)),"",(VLOOKUP($B121,'B-1 Site Hedge Baseline'!$B$1:$U$257,13,FALSE))))</f>
        <v/>
      </c>
      <c r="L121" s="524" t="str">
        <f>IF(B121="","",IF(ISNA(VLOOKUP($B121,'B-1 Site Hedge Baseline'!$B$1:$U$257,12,FALSE)),"",(VLOOKUP($B121,'B-1 Site Hedge Baseline'!$B$1:$U$257,12,FALSE))))</f>
        <v/>
      </c>
      <c r="M121" s="416" t="str">
        <f t="shared" si="15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59" t="str">
        <f>IF(B121="","",VLOOKUP(B121,'B-1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57"/>
      <c r="T121" s="540" t="str">
        <f>IFERROR(VLOOKUP(S121,'G-1 All Habitats'!$Z$2:$AA$9,2,FALSE),"")</f>
        <v/>
      </c>
      <c r="U121" s="154"/>
      <c r="V121" s="520" t="str">
        <f>IF(U121="","",IF(VLOOKUP(U121,'G-3 Multipliers'!$L$3:$N$6,2,FALSE)=0,"Spatial Data Missing ⚠",VLOOKUP(U121,'G-3 Multipliers'!$L$3:$N$6,2,FALSE)))</f>
        <v/>
      </c>
      <c r="W121" s="524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8"/>
        <v/>
      </c>
      <c r="AD121" s="537" t="str">
        <f>IF(M121="","",VLOOKUP(M121,'G-6 Hedgerow Data'!$B$3:$AG$15,31,FALSE))</f>
        <v/>
      </c>
      <c r="AE121" s="507" t="str">
        <f t="shared" si="13"/>
        <v/>
      </c>
      <c r="AF121" s="507" t="str">
        <f t="shared" si="14"/>
        <v/>
      </c>
      <c r="AG121" s="524" t="str">
        <f>IFERROR(IF(O121="","",VLOOKUP(AD121,'G-3 Multipliers'!$P$3:$Q$6,2,FALSE)),"")</f>
        <v/>
      </c>
      <c r="AH121" s="513" t="str">
        <f t="shared" si="9"/>
        <v/>
      </c>
      <c r="AI121" s="231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1" t="str">
        <f>'B-1 Site Hedge Baseline'!AK120</f>
        <v/>
      </c>
      <c r="C122" s="520" t="str">
        <f>IF(B122="","",IF(ISNA(VLOOKUP($B122,'B-1 Site Hedge Baseline'!$B$1:$L$257,3,FALSE)),"",(VLOOKUP($B122,'B-1 Site Hedge Baseline'!$B$1:$L$257,3,FALSE))))</f>
        <v/>
      </c>
      <c r="D122" s="520" t="str">
        <f>IF(B122="","",IF(ISNA(VLOOKUP($B122,'B-1 Site Hedge Baseline'!$B$1:$L$257,4,FALSE)),"",(VLOOKUP($B122,'B-1 Site Hedge Baseline'!$B$1:$L$257,4,FALSE))))</f>
        <v/>
      </c>
      <c r="E122" s="520" t="str">
        <f>IF(B122="","",IF(ISNA(VLOOKUP($B122,'B-1 Site Hedge Baseline'!$B$1:$L$257,5,FALSE)),"",(VLOOKUP($B122,'B-1 Site Hedge Baseline'!$B$1:$L$257,5,FALSE))))</f>
        <v/>
      </c>
      <c r="F122" s="520" t="str">
        <f>IF(B122="","",IF(ISNA(VLOOKUP($B122,'B-1 Site Hedge Baseline'!$B$1:$L$257,6,FALSE)),"",(VLOOKUP($B122,'B-1 Site Hedge Baseline'!$B$1:$L$257,6,FALSE))))</f>
        <v/>
      </c>
      <c r="G122" s="520" t="str">
        <f>IF(B122="","",IF(ISNA(VLOOKUP($B122,'B-1 Site Hedge Baseline'!$B$1:$L$257,7,FALSE)),"",(VLOOKUP($B122,'B-1 Site Hedge Baseline'!$B$1:$L$257,7,FALSE))))</f>
        <v/>
      </c>
      <c r="H122" s="520" t="str">
        <f>IF(B122="","",IF(ISNA(VLOOKUP($B122,'B-1 Site Hedge Baseline'!$B$1:$L$257,8,FALSE)),"",(VLOOKUP($B122,'B-1 Site Hedge Baseline'!$B$1:$L$257,8,FALSE))))</f>
        <v/>
      </c>
      <c r="I122" s="520" t="str">
        <f>IF(B122="","",IF(ISNA(VLOOKUP($B122,'B-1 Site Hedge Baseline'!$B$1:$L$257,10,FALSE)),"",(VLOOKUP($B122,'B-1 Site Hedge Baseline'!$B$1:$L$257,10,FALSE))))</f>
        <v/>
      </c>
      <c r="J122" s="520" t="str">
        <f>IF(B122="","",IF(ISNA(VLOOKUP($B122,'B-1 Site Hedge Baseline'!$B$1:$L$257,11,FALSE)),"",(VLOOKUP($B122,'B-1 Site Hedge Baseline'!$B$1:$L$257,11,FALSE))))</f>
        <v/>
      </c>
      <c r="K122" s="520" t="str">
        <f>IF(B122="","",IF(ISNA(VLOOKUP($B122,'B-1 Site Hedge Baseline'!$B$1:$U$257,13,FALSE)),"",(VLOOKUP($B122,'B-1 Site Hedge Baseline'!$B$1:$U$257,13,FALSE))))</f>
        <v/>
      </c>
      <c r="L122" s="524" t="str">
        <f>IF(B122="","",IF(ISNA(VLOOKUP($B122,'B-1 Site Hedge Baseline'!$B$1:$U$257,12,FALSE)),"",(VLOOKUP($B122,'B-1 Site Hedge Baseline'!$B$1:$U$257,12,FALSE))))</f>
        <v/>
      </c>
      <c r="M122" s="416" t="str">
        <f t="shared" si="15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59" t="str">
        <f>IF(B122="","",VLOOKUP(B122,'B-1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57"/>
      <c r="T122" s="540" t="str">
        <f>IFERROR(VLOOKUP(S122,'G-1 All Habitats'!$Z$2:$AA$9,2,FALSE),"")</f>
        <v/>
      </c>
      <c r="U122" s="154"/>
      <c r="V122" s="520" t="str">
        <f>IF(U122="","",IF(VLOOKUP(U122,'G-3 Multipliers'!$L$3:$N$6,2,FALSE)=0,"Spatial Data Missing ⚠",VLOOKUP(U122,'G-3 Multipliers'!$L$3:$N$6,2,FALSE)))</f>
        <v/>
      </c>
      <c r="W122" s="524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8"/>
        <v/>
      </c>
      <c r="AD122" s="537" t="str">
        <f>IF(M122="","",VLOOKUP(M122,'G-6 Hedgerow Data'!$B$3:$AG$15,31,FALSE))</f>
        <v/>
      </c>
      <c r="AE122" s="507" t="str">
        <f t="shared" si="13"/>
        <v/>
      </c>
      <c r="AF122" s="507" t="str">
        <f t="shared" si="14"/>
        <v/>
      </c>
      <c r="AG122" s="524" t="str">
        <f>IFERROR(IF(O122="","",VLOOKUP(AD122,'G-3 Multipliers'!$P$3:$Q$6,2,FALSE)),"")</f>
        <v/>
      </c>
      <c r="AH122" s="513" t="str">
        <f t="shared" si="9"/>
        <v/>
      </c>
      <c r="AI122" s="231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1" t="str">
        <f>'B-1 Site Hedge Baseline'!AK121</f>
        <v/>
      </c>
      <c r="C123" s="520" t="str">
        <f>IF(B123="","",IF(ISNA(VLOOKUP($B123,'B-1 Site Hedge Baseline'!$B$1:$L$257,3,FALSE)),"",(VLOOKUP($B123,'B-1 Site Hedge Baseline'!$B$1:$L$257,3,FALSE))))</f>
        <v/>
      </c>
      <c r="D123" s="520" t="str">
        <f>IF(B123="","",IF(ISNA(VLOOKUP($B123,'B-1 Site Hedge Baseline'!$B$1:$L$257,4,FALSE)),"",(VLOOKUP($B123,'B-1 Site Hedge Baseline'!$B$1:$L$257,4,FALSE))))</f>
        <v/>
      </c>
      <c r="E123" s="520" t="str">
        <f>IF(B123="","",IF(ISNA(VLOOKUP($B123,'B-1 Site Hedge Baseline'!$B$1:$L$257,5,FALSE)),"",(VLOOKUP($B123,'B-1 Site Hedge Baseline'!$B$1:$L$257,5,FALSE))))</f>
        <v/>
      </c>
      <c r="F123" s="520" t="str">
        <f>IF(B123="","",IF(ISNA(VLOOKUP($B123,'B-1 Site Hedge Baseline'!$B$1:$L$257,6,FALSE)),"",(VLOOKUP($B123,'B-1 Site Hedge Baseline'!$B$1:$L$257,6,FALSE))))</f>
        <v/>
      </c>
      <c r="G123" s="520" t="str">
        <f>IF(B123="","",IF(ISNA(VLOOKUP($B123,'B-1 Site Hedge Baseline'!$B$1:$L$257,7,FALSE)),"",(VLOOKUP($B123,'B-1 Site Hedge Baseline'!$B$1:$L$257,7,FALSE))))</f>
        <v/>
      </c>
      <c r="H123" s="520" t="str">
        <f>IF(B123="","",IF(ISNA(VLOOKUP($B123,'B-1 Site Hedge Baseline'!$B$1:$L$257,8,FALSE)),"",(VLOOKUP($B123,'B-1 Site Hedge Baseline'!$B$1:$L$257,8,FALSE))))</f>
        <v/>
      </c>
      <c r="I123" s="520" t="str">
        <f>IF(B123="","",IF(ISNA(VLOOKUP($B123,'B-1 Site Hedge Baseline'!$B$1:$L$257,10,FALSE)),"",(VLOOKUP($B123,'B-1 Site Hedge Baseline'!$B$1:$L$257,10,FALSE))))</f>
        <v/>
      </c>
      <c r="J123" s="520" t="str">
        <f>IF(B123="","",IF(ISNA(VLOOKUP($B123,'B-1 Site Hedge Baseline'!$B$1:$L$257,11,FALSE)),"",(VLOOKUP($B123,'B-1 Site Hedge Baseline'!$B$1:$L$257,11,FALSE))))</f>
        <v/>
      </c>
      <c r="K123" s="520" t="str">
        <f>IF(B123="","",IF(ISNA(VLOOKUP($B123,'B-1 Site Hedge Baseline'!$B$1:$U$257,13,FALSE)),"",(VLOOKUP($B123,'B-1 Site Hedge Baseline'!$B$1:$U$257,13,FALSE))))</f>
        <v/>
      </c>
      <c r="L123" s="524" t="str">
        <f>IF(B123="","",IF(ISNA(VLOOKUP($B123,'B-1 Site Hedge Baseline'!$B$1:$U$257,12,FALSE)),"",(VLOOKUP($B123,'B-1 Site Hedge Baseline'!$B$1:$U$257,12,FALSE))))</f>
        <v/>
      </c>
      <c r="M123" s="416" t="str">
        <f t="shared" si="15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59" t="str">
        <f>IF(B123="","",VLOOKUP(B123,'B-1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57"/>
      <c r="T123" s="540" t="str">
        <f>IFERROR(VLOOKUP(S123,'G-1 All Habitats'!$Z$2:$AA$9,2,FALSE),"")</f>
        <v/>
      </c>
      <c r="U123" s="154"/>
      <c r="V123" s="520" t="str">
        <f>IF(U123="","",IF(VLOOKUP(U123,'G-3 Multipliers'!$L$3:$N$6,2,FALSE)=0,"Spatial Data Missing ⚠",VLOOKUP(U123,'G-3 Multipliers'!$L$3:$N$6,2,FALSE)))</f>
        <v/>
      </c>
      <c r="W123" s="524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8"/>
        <v/>
      </c>
      <c r="AD123" s="537" t="str">
        <f>IF(M123="","",VLOOKUP(M123,'G-6 Hedgerow Data'!$B$3:$AG$15,31,FALSE))</f>
        <v/>
      </c>
      <c r="AE123" s="507" t="str">
        <f t="shared" si="13"/>
        <v/>
      </c>
      <c r="AF123" s="507" t="str">
        <f t="shared" si="14"/>
        <v/>
      </c>
      <c r="AG123" s="524" t="str">
        <f>IFERROR(IF(O123="","",VLOOKUP(AD123,'G-3 Multipliers'!$P$3:$Q$6,2,FALSE)),"")</f>
        <v/>
      </c>
      <c r="AH123" s="513" t="str">
        <f t="shared" si="9"/>
        <v/>
      </c>
      <c r="AI123" s="231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1" t="str">
        <f>'B-1 Site Hedge Baseline'!AK122</f>
        <v/>
      </c>
      <c r="C124" s="520" t="str">
        <f>IF(B124="","",IF(ISNA(VLOOKUP($B124,'B-1 Site Hedge Baseline'!$B$1:$L$257,3,FALSE)),"",(VLOOKUP($B124,'B-1 Site Hedge Baseline'!$B$1:$L$257,3,FALSE))))</f>
        <v/>
      </c>
      <c r="D124" s="520" t="str">
        <f>IF(B124="","",IF(ISNA(VLOOKUP($B124,'B-1 Site Hedge Baseline'!$B$1:$L$257,4,FALSE)),"",(VLOOKUP($B124,'B-1 Site Hedge Baseline'!$B$1:$L$257,4,FALSE))))</f>
        <v/>
      </c>
      <c r="E124" s="520" t="str">
        <f>IF(B124="","",IF(ISNA(VLOOKUP($B124,'B-1 Site Hedge Baseline'!$B$1:$L$257,5,FALSE)),"",(VLOOKUP($B124,'B-1 Site Hedge Baseline'!$B$1:$L$257,5,FALSE))))</f>
        <v/>
      </c>
      <c r="F124" s="520" t="str">
        <f>IF(B124="","",IF(ISNA(VLOOKUP($B124,'B-1 Site Hedge Baseline'!$B$1:$L$257,6,FALSE)),"",(VLOOKUP($B124,'B-1 Site Hedge Baseline'!$B$1:$L$257,6,FALSE))))</f>
        <v/>
      </c>
      <c r="G124" s="520" t="str">
        <f>IF(B124="","",IF(ISNA(VLOOKUP($B124,'B-1 Site Hedge Baseline'!$B$1:$L$257,7,FALSE)),"",(VLOOKUP($B124,'B-1 Site Hedge Baseline'!$B$1:$L$257,7,FALSE))))</f>
        <v/>
      </c>
      <c r="H124" s="520" t="str">
        <f>IF(B124="","",IF(ISNA(VLOOKUP($B124,'B-1 Site Hedge Baseline'!$B$1:$L$257,8,FALSE)),"",(VLOOKUP($B124,'B-1 Site Hedge Baseline'!$B$1:$L$257,8,FALSE))))</f>
        <v/>
      </c>
      <c r="I124" s="520" t="str">
        <f>IF(B124="","",IF(ISNA(VLOOKUP($B124,'B-1 Site Hedge Baseline'!$B$1:$L$257,10,FALSE)),"",(VLOOKUP($B124,'B-1 Site Hedge Baseline'!$B$1:$L$257,10,FALSE))))</f>
        <v/>
      </c>
      <c r="J124" s="520" t="str">
        <f>IF(B124="","",IF(ISNA(VLOOKUP($B124,'B-1 Site Hedge Baseline'!$B$1:$L$257,11,FALSE)),"",(VLOOKUP($B124,'B-1 Site Hedge Baseline'!$B$1:$L$257,11,FALSE))))</f>
        <v/>
      </c>
      <c r="K124" s="520" t="str">
        <f>IF(B124="","",IF(ISNA(VLOOKUP($B124,'B-1 Site Hedge Baseline'!$B$1:$U$257,13,FALSE)),"",(VLOOKUP($B124,'B-1 Site Hedge Baseline'!$B$1:$U$257,13,FALSE))))</f>
        <v/>
      </c>
      <c r="L124" s="524" t="str">
        <f>IF(B124="","",IF(ISNA(VLOOKUP($B124,'B-1 Site Hedge Baseline'!$B$1:$U$257,12,FALSE)),"",(VLOOKUP($B124,'B-1 Site Hedge Baseline'!$B$1:$U$257,12,FALSE))))</f>
        <v/>
      </c>
      <c r="M124" s="416" t="str">
        <f t="shared" si="15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59" t="str">
        <f>IF(B124="","",VLOOKUP(B124,'B-1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57"/>
      <c r="T124" s="540" t="str">
        <f>IFERROR(VLOOKUP(S124,'G-1 All Habitats'!$Z$2:$AA$9,2,FALSE),"")</f>
        <v/>
      </c>
      <c r="U124" s="154"/>
      <c r="V124" s="520" t="str">
        <f>IF(U124="","",IF(VLOOKUP(U124,'G-3 Multipliers'!$L$3:$N$6,2,FALSE)=0,"Spatial Data Missing ⚠",VLOOKUP(U124,'G-3 Multipliers'!$L$3:$N$6,2,FALSE)))</f>
        <v/>
      </c>
      <c r="W124" s="524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8"/>
        <v/>
      </c>
      <c r="AD124" s="537" t="str">
        <f>IF(M124="","",VLOOKUP(M124,'G-6 Hedgerow Data'!$B$3:$AG$15,31,FALSE))</f>
        <v/>
      </c>
      <c r="AE124" s="507" t="str">
        <f t="shared" si="13"/>
        <v/>
      </c>
      <c r="AF124" s="507" t="str">
        <f t="shared" si="14"/>
        <v/>
      </c>
      <c r="AG124" s="524" t="str">
        <f>IFERROR(IF(O124="","",VLOOKUP(AD124,'G-3 Multipliers'!$P$3:$Q$6,2,FALSE)),"")</f>
        <v/>
      </c>
      <c r="AH124" s="513" t="str">
        <f t="shared" si="9"/>
        <v/>
      </c>
      <c r="AI124" s="231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1" t="str">
        <f>'B-1 Site Hedge Baseline'!AK123</f>
        <v/>
      </c>
      <c r="C125" s="520" t="str">
        <f>IF(B125="","",IF(ISNA(VLOOKUP($B125,'B-1 Site Hedge Baseline'!$B$1:$L$257,3,FALSE)),"",(VLOOKUP($B125,'B-1 Site Hedge Baseline'!$B$1:$L$257,3,FALSE))))</f>
        <v/>
      </c>
      <c r="D125" s="520" t="str">
        <f>IF(B125="","",IF(ISNA(VLOOKUP($B125,'B-1 Site Hedge Baseline'!$B$1:$L$257,4,FALSE)),"",(VLOOKUP($B125,'B-1 Site Hedge Baseline'!$B$1:$L$257,4,FALSE))))</f>
        <v/>
      </c>
      <c r="E125" s="520" t="str">
        <f>IF(B125="","",IF(ISNA(VLOOKUP($B125,'B-1 Site Hedge Baseline'!$B$1:$L$257,5,FALSE)),"",(VLOOKUP($B125,'B-1 Site Hedge Baseline'!$B$1:$L$257,5,FALSE))))</f>
        <v/>
      </c>
      <c r="F125" s="520" t="str">
        <f>IF(B125="","",IF(ISNA(VLOOKUP($B125,'B-1 Site Hedge Baseline'!$B$1:$L$257,6,FALSE)),"",(VLOOKUP($B125,'B-1 Site Hedge Baseline'!$B$1:$L$257,6,FALSE))))</f>
        <v/>
      </c>
      <c r="G125" s="520" t="str">
        <f>IF(B125="","",IF(ISNA(VLOOKUP($B125,'B-1 Site Hedge Baseline'!$B$1:$L$257,7,FALSE)),"",(VLOOKUP($B125,'B-1 Site Hedge Baseline'!$B$1:$L$257,7,FALSE))))</f>
        <v/>
      </c>
      <c r="H125" s="520" t="str">
        <f>IF(B125="","",IF(ISNA(VLOOKUP($B125,'B-1 Site Hedge Baseline'!$B$1:$L$257,8,FALSE)),"",(VLOOKUP($B125,'B-1 Site Hedge Baseline'!$B$1:$L$257,8,FALSE))))</f>
        <v/>
      </c>
      <c r="I125" s="520" t="str">
        <f>IF(B125="","",IF(ISNA(VLOOKUP($B125,'B-1 Site Hedge Baseline'!$B$1:$L$257,10,FALSE)),"",(VLOOKUP($B125,'B-1 Site Hedge Baseline'!$B$1:$L$257,10,FALSE))))</f>
        <v/>
      </c>
      <c r="J125" s="520" t="str">
        <f>IF(B125="","",IF(ISNA(VLOOKUP($B125,'B-1 Site Hedge Baseline'!$B$1:$L$257,11,FALSE)),"",(VLOOKUP($B125,'B-1 Site Hedge Baseline'!$B$1:$L$257,11,FALSE))))</f>
        <v/>
      </c>
      <c r="K125" s="520" t="str">
        <f>IF(B125="","",IF(ISNA(VLOOKUP($B125,'B-1 Site Hedge Baseline'!$B$1:$U$257,13,FALSE)),"",(VLOOKUP($B125,'B-1 Site Hedge Baseline'!$B$1:$U$257,13,FALSE))))</f>
        <v/>
      </c>
      <c r="L125" s="524" t="str">
        <f>IF(B125="","",IF(ISNA(VLOOKUP($B125,'B-1 Site Hedge Baseline'!$B$1:$U$257,12,FALSE)),"",(VLOOKUP($B125,'B-1 Site Hedge Baseline'!$B$1:$U$257,12,FALSE))))</f>
        <v/>
      </c>
      <c r="M125" s="416" t="str">
        <f t="shared" si="15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59" t="str">
        <f>IF(B125="","",VLOOKUP(B125,'B-1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57"/>
      <c r="T125" s="540" t="str">
        <f>IFERROR(VLOOKUP(S125,'G-1 All Habitats'!$Z$2:$AA$9,2,FALSE),"")</f>
        <v/>
      </c>
      <c r="U125" s="154"/>
      <c r="V125" s="520" t="str">
        <f>IF(U125="","",IF(VLOOKUP(U125,'G-3 Multipliers'!$L$3:$N$6,2,FALSE)=0,"Spatial Data Missing ⚠",VLOOKUP(U125,'G-3 Multipliers'!$L$3:$N$6,2,FALSE)))</f>
        <v/>
      </c>
      <c r="W125" s="524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8"/>
        <v/>
      </c>
      <c r="AD125" s="537" t="str">
        <f>IF(M125="","",VLOOKUP(M125,'G-6 Hedgerow Data'!$B$3:$AG$15,31,FALSE))</f>
        <v/>
      </c>
      <c r="AE125" s="507" t="str">
        <f t="shared" si="13"/>
        <v/>
      </c>
      <c r="AF125" s="507" t="str">
        <f t="shared" si="14"/>
        <v/>
      </c>
      <c r="AG125" s="524" t="str">
        <f>IFERROR(IF(O125="","",VLOOKUP(AD125,'G-3 Multipliers'!$P$3:$Q$6,2,FALSE)),"")</f>
        <v/>
      </c>
      <c r="AH125" s="513" t="str">
        <f t="shared" si="9"/>
        <v/>
      </c>
      <c r="AI125" s="231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1" t="str">
        <f>'B-1 Site Hedge Baseline'!AK124</f>
        <v/>
      </c>
      <c r="C126" s="520" t="str">
        <f>IF(B126="","",IF(ISNA(VLOOKUP($B126,'B-1 Site Hedge Baseline'!$B$1:$L$257,3,FALSE)),"",(VLOOKUP($B126,'B-1 Site Hedge Baseline'!$B$1:$L$257,3,FALSE))))</f>
        <v/>
      </c>
      <c r="D126" s="520" t="str">
        <f>IF(B126="","",IF(ISNA(VLOOKUP($B126,'B-1 Site Hedge Baseline'!$B$1:$L$257,4,FALSE)),"",(VLOOKUP($B126,'B-1 Site Hedge Baseline'!$B$1:$L$257,4,FALSE))))</f>
        <v/>
      </c>
      <c r="E126" s="520" t="str">
        <f>IF(B126="","",IF(ISNA(VLOOKUP($B126,'B-1 Site Hedge Baseline'!$B$1:$L$257,5,FALSE)),"",(VLOOKUP($B126,'B-1 Site Hedge Baseline'!$B$1:$L$257,5,FALSE))))</f>
        <v/>
      </c>
      <c r="F126" s="520" t="str">
        <f>IF(B126="","",IF(ISNA(VLOOKUP($B126,'B-1 Site Hedge Baseline'!$B$1:$L$257,6,FALSE)),"",(VLOOKUP($B126,'B-1 Site Hedge Baseline'!$B$1:$L$257,6,FALSE))))</f>
        <v/>
      </c>
      <c r="G126" s="520" t="str">
        <f>IF(B126="","",IF(ISNA(VLOOKUP($B126,'B-1 Site Hedge Baseline'!$B$1:$L$257,7,FALSE)),"",(VLOOKUP($B126,'B-1 Site Hedge Baseline'!$B$1:$L$257,7,FALSE))))</f>
        <v/>
      </c>
      <c r="H126" s="520" t="str">
        <f>IF(B126="","",IF(ISNA(VLOOKUP($B126,'B-1 Site Hedge Baseline'!$B$1:$L$257,8,FALSE)),"",(VLOOKUP($B126,'B-1 Site Hedge Baseline'!$B$1:$L$257,8,FALSE))))</f>
        <v/>
      </c>
      <c r="I126" s="520" t="str">
        <f>IF(B126="","",IF(ISNA(VLOOKUP($B126,'B-1 Site Hedge Baseline'!$B$1:$L$257,10,FALSE)),"",(VLOOKUP($B126,'B-1 Site Hedge Baseline'!$B$1:$L$257,10,FALSE))))</f>
        <v/>
      </c>
      <c r="J126" s="520" t="str">
        <f>IF(B126="","",IF(ISNA(VLOOKUP($B126,'B-1 Site Hedge Baseline'!$B$1:$L$257,11,FALSE)),"",(VLOOKUP($B126,'B-1 Site Hedge Baseline'!$B$1:$L$257,11,FALSE))))</f>
        <v/>
      </c>
      <c r="K126" s="520" t="str">
        <f>IF(B126="","",IF(ISNA(VLOOKUP($B126,'B-1 Site Hedge Baseline'!$B$1:$U$257,13,FALSE)),"",(VLOOKUP($B126,'B-1 Site Hedge Baseline'!$B$1:$U$257,13,FALSE))))</f>
        <v/>
      </c>
      <c r="L126" s="524" t="str">
        <f>IF(B126="","",IF(ISNA(VLOOKUP($B126,'B-1 Site Hedge Baseline'!$B$1:$U$257,12,FALSE)),"",(VLOOKUP($B126,'B-1 Site Hedge Baseline'!$B$1:$U$257,12,FALSE))))</f>
        <v/>
      </c>
      <c r="M126" s="416" t="str">
        <f t="shared" si="15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59" t="str">
        <f>IF(B126="","",VLOOKUP(B126,'B-1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57"/>
      <c r="T126" s="540" t="str">
        <f>IFERROR(VLOOKUP(S126,'G-1 All Habitats'!$Z$2:$AA$9,2,FALSE),"")</f>
        <v/>
      </c>
      <c r="U126" s="154"/>
      <c r="V126" s="520" t="str">
        <f>IF(U126="","",IF(VLOOKUP(U126,'G-3 Multipliers'!$L$3:$N$6,2,FALSE)=0,"Spatial Data Missing ⚠",VLOOKUP(U126,'G-3 Multipliers'!$L$3:$N$6,2,FALSE)))</f>
        <v/>
      </c>
      <c r="W126" s="524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8"/>
        <v/>
      </c>
      <c r="AD126" s="537" t="str">
        <f>IF(M126="","",VLOOKUP(M126,'G-6 Hedgerow Data'!$B$3:$AG$15,31,FALSE))</f>
        <v/>
      </c>
      <c r="AE126" s="507" t="str">
        <f t="shared" si="13"/>
        <v/>
      </c>
      <c r="AF126" s="507" t="str">
        <f t="shared" si="14"/>
        <v/>
      </c>
      <c r="AG126" s="524" t="str">
        <f>IFERROR(IF(O126="","",VLOOKUP(AD126,'G-3 Multipliers'!$P$3:$Q$6,2,FALSE)),"")</f>
        <v/>
      </c>
      <c r="AH126" s="513" t="str">
        <f t="shared" si="9"/>
        <v/>
      </c>
      <c r="AI126" s="231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1" t="str">
        <f>'B-1 Site Hedge Baseline'!AK125</f>
        <v/>
      </c>
      <c r="C127" s="520" t="str">
        <f>IF(B127="","",IF(ISNA(VLOOKUP($B127,'B-1 Site Hedge Baseline'!$B$1:$L$257,3,FALSE)),"",(VLOOKUP($B127,'B-1 Site Hedge Baseline'!$B$1:$L$257,3,FALSE))))</f>
        <v/>
      </c>
      <c r="D127" s="520" t="str">
        <f>IF(B127="","",IF(ISNA(VLOOKUP($B127,'B-1 Site Hedge Baseline'!$B$1:$L$257,4,FALSE)),"",(VLOOKUP($B127,'B-1 Site Hedge Baseline'!$B$1:$L$257,4,FALSE))))</f>
        <v/>
      </c>
      <c r="E127" s="520" t="str">
        <f>IF(B127="","",IF(ISNA(VLOOKUP($B127,'B-1 Site Hedge Baseline'!$B$1:$L$257,5,FALSE)),"",(VLOOKUP($B127,'B-1 Site Hedge Baseline'!$B$1:$L$257,5,FALSE))))</f>
        <v/>
      </c>
      <c r="F127" s="520" t="str">
        <f>IF(B127="","",IF(ISNA(VLOOKUP($B127,'B-1 Site Hedge Baseline'!$B$1:$L$257,6,FALSE)),"",(VLOOKUP($B127,'B-1 Site Hedge Baseline'!$B$1:$L$257,6,FALSE))))</f>
        <v/>
      </c>
      <c r="G127" s="520" t="str">
        <f>IF(B127="","",IF(ISNA(VLOOKUP($B127,'B-1 Site Hedge Baseline'!$B$1:$L$257,7,FALSE)),"",(VLOOKUP($B127,'B-1 Site Hedge Baseline'!$B$1:$L$257,7,FALSE))))</f>
        <v/>
      </c>
      <c r="H127" s="520" t="str">
        <f>IF(B127="","",IF(ISNA(VLOOKUP($B127,'B-1 Site Hedge Baseline'!$B$1:$L$257,8,FALSE)),"",(VLOOKUP($B127,'B-1 Site Hedge Baseline'!$B$1:$L$257,8,FALSE))))</f>
        <v/>
      </c>
      <c r="I127" s="520" t="str">
        <f>IF(B127="","",IF(ISNA(VLOOKUP($B127,'B-1 Site Hedge Baseline'!$B$1:$L$257,10,FALSE)),"",(VLOOKUP($B127,'B-1 Site Hedge Baseline'!$B$1:$L$257,10,FALSE))))</f>
        <v/>
      </c>
      <c r="J127" s="520" t="str">
        <f>IF(B127="","",IF(ISNA(VLOOKUP($B127,'B-1 Site Hedge Baseline'!$B$1:$L$257,11,FALSE)),"",(VLOOKUP($B127,'B-1 Site Hedge Baseline'!$B$1:$L$257,11,FALSE))))</f>
        <v/>
      </c>
      <c r="K127" s="520" t="str">
        <f>IF(B127="","",IF(ISNA(VLOOKUP($B127,'B-1 Site Hedge Baseline'!$B$1:$U$257,13,FALSE)),"",(VLOOKUP($B127,'B-1 Site Hedge Baseline'!$B$1:$U$257,13,FALSE))))</f>
        <v/>
      </c>
      <c r="L127" s="524" t="str">
        <f>IF(B127="","",IF(ISNA(VLOOKUP($B127,'B-1 Site Hedge Baseline'!$B$1:$U$257,12,FALSE)),"",(VLOOKUP($B127,'B-1 Site Hedge Baseline'!$B$1:$U$257,12,FALSE))))</f>
        <v/>
      </c>
      <c r="M127" s="416" t="str">
        <f t="shared" si="15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59" t="str">
        <f>IF(B127="","",VLOOKUP(B127,'B-1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57"/>
      <c r="T127" s="540" t="str">
        <f>IFERROR(VLOOKUP(S127,'G-1 All Habitats'!$Z$2:$AA$9,2,FALSE),"")</f>
        <v/>
      </c>
      <c r="U127" s="154"/>
      <c r="V127" s="520" t="str">
        <f>IF(U127="","",IF(VLOOKUP(U127,'G-3 Multipliers'!$L$3:$N$6,2,FALSE)=0,"Spatial Data Missing ⚠",VLOOKUP(U127,'G-3 Multipliers'!$L$3:$N$6,2,FALSE)))</f>
        <v/>
      </c>
      <c r="W127" s="524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8"/>
        <v/>
      </c>
      <c r="AD127" s="537" t="str">
        <f>IF(M127="","",VLOOKUP(M127,'G-6 Hedgerow Data'!$B$3:$AG$15,31,FALSE))</f>
        <v/>
      </c>
      <c r="AE127" s="507" t="str">
        <f t="shared" si="13"/>
        <v/>
      </c>
      <c r="AF127" s="507" t="str">
        <f t="shared" si="14"/>
        <v/>
      </c>
      <c r="AG127" s="524" t="str">
        <f>IFERROR(IF(O127="","",VLOOKUP(AD127,'G-3 Multipliers'!$P$3:$Q$6,2,FALSE)),"")</f>
        <v/>
      </c>
      <c r="AH127" s="513" t="str">
        <f t="shared" si="9"/>
        <v/>
      </c>
      <c r="AI127" s="231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1" t="str">
        <f>'B-1 Site Hedge Baseline'!AK126</f>
        <v/>
      </c>
      <c r="C128" s="520" t="str">
        <f>IF(B128="","",IF(ISNA(VLOOKUP($B128,'B-1 Site Hedge Baseline'!$B$1:$L$257,3,FALSE)),"",(VLOOKUP($B128,'B-1 Site Hedge Baseline'!$B$1:$L$257,3,FALSE))))</f>
        <v/>
      </c>
      <c r="D128" s="520" t="str">
        <f>IF(B128="","",IF(ISNA(VLOOKUP($B128,'B-1 Site Hedge Baseline'!$B$1:$L$257,4,FALSE)),"",(VLOOKUP($B128,'B-1 Site Hedge Baseline'!$B$1:$L$257,4,FALSE))))</f>
        <v/>
      </c>
      <c r="E128" s="520" t="str">
        <f>IF(B128="","",IF(ISNA(VLOOKUP($B128,'B-1 Site Hedge Baseline'!$B$1:$L$257,5,FALSE)),"",(VLOOKUP($B128,'B-1 Site Hedge Baseline'!$B$1:$L$257,5,FALSE))))</f>
        <v/>
      </c>
      <c r="F128" s="520" t="str">
        <f>IF(B128="","",IF(ISNA(VLOOKUP($B128,'B-1 Site Hedge Baseline'!$B$1:$L$257,6,FALSE)),"",(VLOOKUP($B128,'B-1 Site Hedge Baseline'!$B$1:$L$257,6,FALSE))))</f>
        <v/>
      </c>
      <c r="G128" s="520" t="str">
        <f>IF(B128="","",IF(ISNA(VLOOKUP($B128,'B-1 Site Hedge Baseline'!$B$1:$L$257,7,FALSE)),"",(VLOOKUP($B128,'B-1 Site Hedge Baseline'!$B$1:$L$257,7,FALSE))))</f>
        <v/>
      </c>
      <c r="H128" s="520" t="str">
        <f>IF(B128="","",IF(ISNA(VLOOKUP($B128,'B-1 Site Hedge Baseline'!$B$1:$L$257,8,FALSE)),"",(VLOOKUP($B128,'B-1 Site Hedge Baseline'!$B$1:$L$257,8,FALSE))))</f>
        <v/>
      </c>
      <c r="I128" s="520" t="str">
        <f>IF(B128="","",IF(ISNA(VLOOKUP($B128,'B-1 Site Hedge Baseline'!$B$1:$L$257,10,FALSE)),"",(VLOOKUP($B128,'B-1 Site Hedge Baseline'!$B$1:$L$257,10,FALSE))))</f>
        <v/>
      </c>
      <c r="J128" s="520" t="str">
        <f>IF(B128="","",IF(ISNA(VLOOKUP($B128,'B-1 Site Hedge Baseline'!$B$1:$L$257,11,FALSE)),"",(VLOOKUP($B128,'B-1 Site Hedge Baseline'!$B$1:$L$257,11,FALSE))))</f>
        <v/>
      </c>
      <c r="K128" s="520" t="str">
        <f>IF(B128="","",IF(ISNA(VLOOKUP($B128,'B-1 Site Hedge Baseline'!$B$1:$U$257,13,FALSE)),"",(VLOOKUP($B128,'B-1 Site Hedge Baseline'!$B$1:$U$257,13,FALSE))))</f>
        <v/>
      </c>
      <c r="L128" s="524" t="str">
        <f>IF(B128="","",IF(ISNA(VLOOKUP($B128,'B-1 Site Hedge Baseline'!$B$1:$U$257,12,FALSE)),"",(VLOOKUP($B128,'B-1 Site Hedge Baseline'!$B$1:$U$257,12,FALSE))))</f>
        <v/>
      </c>
      <c r="M128" s="416" t="str">
        <f t="shared" si="15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59" t="str">
        <f>IF(B128="","",VLOOKUP(B128,'B-1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57"/>
      <c r="T128" s="540" t="str">
        <f>IFERROR(VLOOKUP(S128,'G-1 All Habitats'!$Z$2:$AA$9,2,FALSE),"")</f>
        <v/>
      </c>
      <c r="U128" s="154"/>
      <c r="V128" s="520" t="str">
        <f>IF(U128="","",IF(VLOOKUP(U128,'G-3 Multipliers'!$L$3:$N$6,2,FALSE)=0,"Spatial Data Missing ⚠",VLOOKUP(U128,'G-3 Multipliers'!$L$3:$N$6,2,FALSE)))</f>
        <v/>
      </c>
      <c r="W128" s="524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8"/>
        <v/>
      </c>
      <c r="AD128" s="537" t="str">
        <f>IF(M128="","",VLOOKUP(M128,'G-6 Hedgerow Data'!$B$3:$AG$15,31,FALSE))</f>
        <v/>
      </c>
      <c r="AE128" s="507" t="str">
        <f t="shared" si="13"/>
        <v/>
      </c>
      <c r="AF128" s="507" t="str">
        <f t="shared" si="14"/>
        <v/>
      </c>
      <c r="AG128" s="524" t="str">
        <f>IFERROR(IF(O128="","",VLOOKUP(AD128,'G-3 Multipliers'!$P$3:$Q$6,2,FALSE)),"")</f>
        <v/>
      </c>
      <c r="AH128" s="513" t="str">
        <f t="shared" si="9"/>
        <v/>
      </c>
      <c r="AI128" s="231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1" t="str">
        <f>'B-1 Site Hedge Baseline'!AK127</f>
        <v/>
      </c>
      <c r="C129" s="520" t="str">
        <f>IF(B129="","",IF(ISNA(VLOOKUP($B129,'B-1 Site Hedge Baseline'!$B$1:$L$257,3,FALSE)),"",(VLOOKUP($B129,'B-1 Site Hedge Baseline'!$B$1:$L$257,3,FALSE))))</f>
        <v/>
      </c>
      <c r="D129" s="520" t="str">
        <f>IF(B129="","",IF(ISNA(VLOOKUP($B129,'B-1 Site Hedge Baseline'!$B$1:$L$257,4,FALSE)),"",(VLOOKUP($B129,'B-1 Site Hedge Baseline'!$B$1:$L$257,4,FALSE))))</f>
        <v/>
      </c>
      <c r="E129" s="520" t="str">
        <f>IF(B129="","",IF(ISNA(VLOOKUP($B129,'B-1 Site Hedge Baseline'!$B$1:$L$257,5,FALSE)),"",(VLOOKUP($B129,'B-1 Site Hedge Baseline'!$B$1:$L$257,5,FALSE))))</f>
        <v/>
      </c>
      <c r="F129" s="520" t="str">
        <f>IF(B129="","",IF(ISNA(VLOOKUP($B129,'B-1 Site Hedge Baseline'!$B$1:$L$257,6,FALSE)),"",(VLOOKUP($B129,'B-1 Site Hedge Baseline'!$B$1:$L$257,6,FALSE))))</f>
        <v/>
      </c>
      <c r="G129" s="520" t="str">
        <f>IF(B129="","",IF(ISNA(VLOOKUP($B129,'B-1 Site Hedge Baseline'!$B$1:$L$257,7,FALSE)),"",(VLOOKUP($B129,'B-1 Site Hedge Baseline'!$B$1:$L$257,7,FALSE))))</f>
        <v/>
      </c>
      <c r="H129" s="520" t="str">
        <f>IF(B129="","",IF(ISNA(VLOOKUP($B129,'B-1 Site Hedge Baseline'!$B$1:$L$257,8,FALSE)),"",(VLOOKUP($B129,'B-1 Site Hedge Baseline'!$B$1:$L$257,8,FALSE))))</f>
        <v/>
      </c>
      <c r="I129" s="520" t="str">
        <f>IF(B129="","",IF(ISNA(VLOOKUP($B129,'B-1 Site Hedge Baseline'!$B$1:$L$257,10,FALSE)),"",(VLOOKUP($B129,'B-1 Site Hedge Baseline'!$B$1:$L$257,10,FALSE))))</f>
        <v/>
      </c>
      <c r="J129" s="520" t="str">
        <f>IF(B129="","",IF(ISNA(VLOOKUP($B129,'B-1 Site Hedge Baseline'!$B$1:$L$257,11,FALSE)),"",(VLOOKUP($B129,'B-1 Site Hedge Baseline'!$B$1:$L$257,11,FALSE))))</f>
        <v/>
      </c>
      <c r="K129" s="520" t="str">
        <f>IF(B129="","",IF(ISNA(VLOOKUP($B129,'B-1 Site Hedge Baseline'!$B$1:$U$257,13,FALSE)),"",(VLOOKUP($B129,'B-1 Site Hedge Baseline'!$B$1:$U$257,13,FALSE))))</f>
        <v/>
      </c>
      <c r="L129" s="524" t="str">
        <f>IF(B129="","",IF(ISNA(VLOOKUP($B129,'B-1 Site Hedge Baseline'!$B$1:$U$257,12,FALSE)),"",(VLOOKUP($B129,'B-1 Site Hedge Baseline'!$B$1:$U$257,12,FALSE))))</f>
        <v/>
      </c>
      <c r="M129" s="416" t="str">
        <f t="shared" si="15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59" t="str">
        <f>IF(B129="","",VLOOKUP(B129,'B-1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57"/>
      <c r="T129" s="540" t="str">
        <f>IFERROR(VLOOKUP(S129,'G-1 All Habitats'!$Z$2:$AA$9,2,FALSE),"")</f>
        <v/>
      </c>
      <c r="U129" s="154"/>
      <c r="V129" s="520" t="str">
        <f>IF(U129="","",IF(VLOOKUP(U129,'G-3 Multipliers'!$L$3:$N$6,2,FALSE)=0,"Spatial Data Missing ⚠",VLOOKUP(U129,'G-3 Multipliers'!$L$3:$N$6,2,FALSE)))</f>
        <v/>
      </c>
      <c r="W129" s="524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8"/>
        <v/>
      </c>
      <c r="AD129" s="537" t="str">
        <f>IF(M129="","",VLOOKUP(M129,'G-6 Hedgerow Data'!$B$3:$AG$15,31,FALSE))</f>
        <v/>
      </c>
      <c r="AE129" s="507" t="str">
        <f t="shared" si="13"/>
        <v/>
      </c>
      <c r="AF129" s="507" t="str">
        <f t="shared" si="14"/>
        <v/>
      </c>
      <c r="AG129" s="524" t="str">
        <f>IFERROR(IF(O129="","",VLOOKUP(AD129,'G-3 Multipliers'!$P$3:$Q$6,2,FALSE)),"")</f>
        <v/>
      </c>
      <c r="AH129" s="513" t="str">
        <f t="shared" si="9"/>
        <v/>
      </c>
      <c r="AI129" s="231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1" t="str">
        <f>'B-1 Site Hedge Baseline'!AK128</f>
        <v/>
      </c>
      <c r="C130" s="520" t="str">
        <f>IF(B130="","",IF(ISNA(VLOOKUP($B130,'B-1 Site Hedge Baseline'!$B$1:$L$257,3,FALSE)),"",(VLOOKUP($B130,'B-1 Site Hedge Baseline'!$B$1:$L$257,3,FALSE))))</f>
        <v/>
      </c>
      <c r="D130" s="520" t="str">
        <f>IF(B130="","",IF(ISNA(VLOOKUP($B130,'B-1 Site Hedge Baseline'!$B$1:$L$257,4,FALSE)),"",(VLOOKUP($B130,'B-1 Site Hedge Baseline'!$B$1:$L$257,4,FALSE))))</f>
        <v/>
      </c>
      <c r="E130" s="520" t="str">
        <f>IF(B130="","",IF(ISNA(VLOOKUP($B130,'B-1 Site Hedge Baseline'!$B$1:$L$257,5,FALSE)),"",(VLOOKUP($B130,'B-1 Site Hedge Baseline'!$B$1:$L$257,5,FALSE))))</f>
        <v/>
      </c>
      <c r="F130" s="520" t="str">
        <f>IF(B130="","",IF(ISNA(VLOOKUP($B130,'B-1 Site Hedge Baseline'!$B$1:$L$257,6,FALSE)),"",(VLOOKUP($B130,'B-1 Site Hedge Baseline'!$B$1:$L$257,6,FALSE))))</f>
        <v/>
      </c>
      <c r="G130" s="520" t="str">
        <f>IF(B130="","",IF(ISNA(VLOOKUP($B130,'B-1 Site Hedge Baseline'!$B$1:$L$257,7,FALSE)),"",(VLOOKUP($B130,'B-1 Site Hedge Baseline'!$B$1:$L$257,7,FALSE))))</f>
        <v/>
      </c>
      <c r="H130" s="520" t="str">
        <f>IF(B130="","",IF(ISNA(VLOOKUP($B130,'B-1 Site Hedge Baseline'!$B$1:$L$257,8,FALSE)),"",(VLOOKUP($B130,'B-1 Site Hedge Baseline'!$B$1:$L$257,8,FALSE))))</f>
        <v/>
      </c>
      <c r="I130" s="520" t="str">
        <f>IF(B130="","",IF(ISNA(VLOOKUP($B130,'B-1 Site Hedge Baseline'!$B$1:$L$257,10,FALSE)),"",(VLOOKUP($B130,'B-1 Site Hedge Baseline'!$B$1:$L$257,10,FALSE))))</f>
        <v/>
      </c>
      <c r="J130" s="520" t="str">
        <f>IF(B130="","",IF(ISNA(VLOOKUP($B130,'B-1 Site Hedge Baseline'!$B$1:$L$257,11,FALSE)),"",(VLOOKUP($B130,'B-1 Site Hedge Baseline'!$B$1:$L$257,11,FALSE))))</f>
        <v/>
      </c>
      <c r="K130" s="520" t="str">
        <f>IF(B130="","",IF(ISNA(VLOOKUP($B130,'B-1 Site Hedge Baseline'!$B$1:$U$257,13,FALSE)),"",(VLOOKUP($B130,'B-1 Site Hedge Baseline'!$B$1:$U$257,13,FALSE))))</f>
        <v/>
      </c>
      <c r="L130" s="524" t="str">
        <f>IF(B130="","",IF(ISNA(VLOOKUP($B130,'B-1 Site Hedge Baseline'!$B$1:$U$257,12,FALSE)),"",(VLOOKUP($B130,'B-1 Site Hedge Baseline'!$B$1:$U$257,12,FALSE))))</f>
        <v/>
      </c>
      <c r="M130" s="416" t="str">
        <f t="shared" si="15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59" t="str">
        <f>IF(B130="","",VLOOKUP(B130,'B-1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57"/>
      <c r="T130" s="540" t="str">
        <f>IFERROR(VLOOKUP(S130,'G-1 All Habitats'!$Z$2:$AA$9,2,FALSE),"")</f>
        <v/>
      </c>
      <c r="U130" s="154"/>
      <c r="V130" s="520" t="str">
        <f>IF(U130="","",IF(VLOOKUP(U130,'G-3 Multipliers'!$L$3:$N$6,2,FALSE)=0,"Spatial Data Missing ⚠",VLOOKUP(U130,'G-3 Multipliers'!$L$3:$N$6,2,FALSE)))</f>
        <v/>
      </c>
      <c r="W130" s="524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8"/>
        <v/>
      </c>
      <c r="AD130" s="537" t="str">
        <f>IF(M130="","",VLOOKUP(M130,'G-6 Hedgerow Data'!$B$3:$AG$15,31,FALSE))</f>
        <v/>
      </c>
      <c r="AE130" s="507" t="str">
        <f t="shared" si="13"/>
        <v/>
      </c>
      <c r="AF130" s="507" t="str">
        <f t="shared" si="14"/>
        <v/>
      </c>
      <c r="AG130" s="524" t="str">
        <f>IFERROR(IF(O130="","",VLOOKUP(AD130,'G-3 Multipliers'!$P$3:$Q$6,2,FALSE)),"")</f>
        <v/>
      </c>
      <c r="AH130" s="513" t="str">
        <f t="shared" si="9"/>
        <v/>
      </c>
      <c r="AI130" s="231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1" t="str">
        <f>'B-1 Site Hedge Baseline'!AK129</f>
        <v/>
      </c>
      <c r="C131" s="520" t="str">
        <f>IF(B131="","",IF(ISNA(VLOOKUP($B131,'B-1 Site Hedge Baseline'!$B$1:$L$257,3,FALSE)),"",(VLOOKUP($B131,'B-1 Site Hedge Baseline'!$B$1:$L$257,3,FALSE))))</f>
        <v/>
      </c>
      <c r="D131" s="520" t="str">
        <f>IF(B131="","",IF(ISNA(VLOOKUP($B131,'B-1 Site Hedge Baseline'!$B$1:$L$257,4,FALSE)),"",(VLOOKUP($B131,'B-1 Site Hedge Baseline'!$B$1:$L$257,4,FALSE))))</f>
        <v/>
      </c>
      <c r="E131" s="520" t="str">
        <f>IF(B131="","",IF(ISNA(VLOOKUP($B131,'B-1 Site Hedge Baseline'!$B$1:$L$257,5,FALSE)),"",(VLOOKUP($B131,'B-1 Site Hedge Baseline'!$B$1:$L$257,5,FALSE))))</f>
        <v/>
      </c>
      <c r="F131" s="520" t="str">
        <f>IF(B131="","",IF(ISNA(VLOOKUP($B131,'B-1 Site Hedge Baseline'!$B$1:$L$257,6,FALSE)),"",(VLOOKUP($B131,'B-1 Site Hedge Baseline'!$B$1:$L$257,6,FALSE))))</f>
        <v/>
      </c>
      <c r="G131" s="520" t="str">
        <f>IF(B131="","",IF(ISNA(VLOOKUP($B131,'B-1 Site Hedge Baseline'!$B$1:$L$257,7,FALSE)),"",(VLOOKUP($B131,'B-1 Site Hedge Baseline'!$B$1:$L$257,7,FALSE))))</f>
        <v/>
      </c>
      <c r="H131" s="520" t="str">
        <f>IF(B131="","",IF(ISNA(VLOOKUP($B131,'B-1 Site Hedge Baseline'!$B$1:$L$257,8,FALSE)),"",(VLOOKUP($B131,'B-1 Site Hedge Baseline'!$B$1:$L$257,8,FALSE))))</f>
        <v/>
      </c>
      <c r="I131" s="520" t="str">
        <f>IF(B131="","",IF(ISNA(VLOOKUP($B131,'B-1 Site Hedge Baseline'!$B$1:$L$257,10,FALSE)),"",(VLOOKUP($B131,'B-1 Site Hedge Baseline'!$B$1:$L$257,10,FALSE))))</f>
        <v/>
      </c>
      <c r="J131" s="520" t="str">
        <f>IF(B131="","",IF(ISNA(VLOOKUP($B131,'B-1 Site Hedge Baseline'!$B$1:$L$257,11,FALSE)),"",(VLOOKUP($B131,'B-1 Site Hedge Baseline'!$B$1:$L$257,11,FALSE))))</f>
        <v/>
      </c>
      <c r="K131" s="520" t="str">
        <f>IF(B131="","",IF(ISNA(VLOOKUP($B131,'B-1 Site Hedge Baseline'!$B$1:$U$257,13,FALSE)),"",(VLOOKUP($B131,'B-1 Site Hedge Baseline'!$B$1:$U$257,13,FALSE))))</f>
        <v/>
      </c>
      <c r="L131" s="524" t="str">
        <f>IF(B131="","",IF(ISNA(VLOOKUP($B131,'B-1 Site Hedge Baseline'!$B$1:$U$257,12,FALSE)),"",(VLOOKUP($B131,'B-1 Site Hedge Baseline'!$B$1:$U$257,12,FALSE))))</f>
        <v/>
      </c>
      <c r="M131" s="416" t="str">
        <f t="shared" si="15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59" t="str">
        <f>IF(B131="","",VLOOKUP(B131,'B-1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57"/>
      <c r="T131" s="540" t="str">
        <f>IFERROR(VLOOKUP(S131,'G-1 All Habitats'!$Z$2:$AA$9,2,FALSE),"")</f>
        <v/>
      </c>
      <c r="U131" s="154"/>
      <c r="V131" s="520" t="str">
        <f>IF(U131="","",IF(VLOOKUP(U131,'G-3 Multipliers'!$L$3:$N$6,2,FALSE)=0,"Spatial Data Missing ⚠",VLOOKUP(U131,'G-3 Multipliers'!$L$3:$N$6,2,FALSE)))</f>
        <v/>
      </c>
      <c r="W131" s="524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8"/>
        <v/>
      </c>
      <c r="AD131" s="537" t="str">
        <f>IF(M131="","",VLOOKUP(M131,'G-6 Hedgerow Data'!$B$3:$AG$15,31,FALSE))</f>
        <v/>
      </c>
      <c r="AE131" s="507" t="str">
        <f t="shared" si="13"/>
        <v/>
      </c>
      <c r="AF131" s="507" t="str">
        <f t="shared" si="14"/>
        <v/>
      </c>
      <c r="AG131" s="524" t="str">
        <f>IFERROR(IF(O131="","",VLOOKUP(AD131,'G-3 Multipliers'!$P$3:$Q$6,2,FALSE)),"")</f>
        <v/>
      </c>
      <c r="AH131" s="513" t="str">
        <f t="shared" si="9"/>
        <v/>
      </c>
      <c r="AI131" s="231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1" t="str">
        <f>'B-1 Site Hedge Baseline'!AK130</f>
        <v/>
      </c>
      <c r="C132" s="520" t="str">
        <f>IF(B132="","",IF(ISNA(VLOOKUP($B132,'B-1 Site Hedge Baseline'!$B$1:$L$257,3,FALSE)),"",(VLOOKUP($B132,'B-1 Site Hedge Baseline'!$B$1:$L$257,3,FALSE))))</f>
        <v/>
      </c>
      <c r="D132" s="520" t="str">
        <f>IF(B132="","",IF(ISNA(VLOOKUP($B132,'B-1 Site Hedge Baseline'!$B$1:$L$257,4,FALSE)),"",(VLOOKUP($B132,'B-1 Site Hedge Baseline'!$B$1:$L$257,4,FALSE))))</f>
        <v/>
      </c>
      <c r="E132" s="520" t="str">
        <f>IF(B132="","",IF(ISNA(VLOOKUP($B132,'B-1 Site Hedge Baseline'!$B$1:$L$257,5,FALSE)),"",(VLOOKUP($B132,'B-1 Site Hedge Baseline'!$B$1:$L$257,5,FALSE))))</f>
        <v/>
      </c>
      <c r="F132" s="520" t="str">
        <f>IF(B132="","",IF(ISNA(VLOOKUP($B132,'B-1 Site Hedge Baseline'!$B$1:$L$257,6,FALSE)),"",(VLOOKUP($B132,'B-1 Site Hedge Baseline'!$B$1:$L$257,6,FALSE))))</f>
        <v/>
      </c>
      <c r="G132" s="520" t="str">
        <f>IF(B132="","",IF(ISNA(VLOOKUP($B132,'B-1 Site Hedge Baseline'!$B$1:$L$257,7,FALSE)),"",(VLOOKUP($B132,'B-1 Site Hedge Baseline'!$B$1:$L$257,7,FALSE))))</f>
        <v/>
      </c>
      <c r="H132" s="520" t="str">
        <f>IF(B132="","",IF(ISNA(VLOOKUP($B132,'B-1 Site Hedge Baseline'!$B$1:$L$257,8,FALSE)),"",(VLOOKUP($B132,'B-1 Site Hedge Baseline'!$B$1:$L$257,8,FALSE))))</f>
        <v/>
      </c>
      <c r="I132" s="520" t="str">
        <f>IF(B132="","",IF(ISNA(VLOOKUP($B132,'B-1 Site Hedge Baseline'!$B$1:$L$257,10,FALSE)),"",(VLOOKUP($B132,'B-1 Site Hedge Baseline'!$B$1:$L$257,10,FALSE))))</f>
        <v/>
      </c>
      <c r="J132" s="520" t="str">
        <f>IF(B132="","",IF(ISNA(VLOOKUP($B132,'B-1 Site Hedge Baseline'!$B$1:$L$257,11,FALSE)),"",(VLOOKUP($B132,'B-1 Site Hedge Baseline'!$B$1:$L$257,11,FALSE))))</f>
        <v/>
      </c>
      <c r="K132" s="520" t="str">
        <f>IF(B132="","",IF(ISNA(VLOOKUP($B132,'B-1 Site Hedge Baseline'!$B$1:$U$257,13,FALSE)),"",(VLOOKUP($B132,'B-1 Site Hedge Baseline'!$B$1:$U$257,13,FALSE))))</f>
        <v/>
      </c>
      <c r="L132" s="524" t="str">
        <f>IF(B132="","",IF(ISNA(VLOOKUP($B132,'B-1 Site Hedge Baseline'!$B$1:$U$257,12,FALSE)),"",(VLOOKUP($B132,'B-1 Site Hedge Baseline'!$B$1:$U$257,12,FALSE))))</f>
        <v/>
      </c>
      <c r="M132" s="416" t="str">
        <f t="shared" si="15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59" t="str">
        <f>IF(B132="","",VLOOKUP(B132,'B-1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57"/>
      <c r="T132" s="540" t="str">
        <f>IFERROR(VLOOKUP(S132,'G-1 All Habitats'!$Z$2:$AA$9,2,FALSE),"")</f>
        <v/>
      </c>
      <c r="U132" s="154"/>
      <c r="V132" s="520" t="str">
        <f>IF(U132="","",IF(VLOOKUP(U132,'G-3 Multipliers'!$L$3:$N$6,2,FALSE)=0,"Spatial Data Missing ⚠",VLOOKUP(U132,'G-3 Multipliers'!$L$3:$N$6,2,FALSE)))</f>
        <v/>
      </c>
      <c r="W132" s="524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8"/>
        <v/>
      </c>
      <c r="AD132" s="537" t="str">
        <f>IF(M132="","",VLOOKUP(M132,'G-6 Hedgerow Data'!$B$3:$AG$15,31,FALSE))</f>
        <v/>
      </c>
      <c r="AE132" s="507" t="str">
        <f t="shared" si="13"/>
        <v/>
      </c>
      <c r="AF132" s="507" t="str">
        <f t="shared" si="14"/>
        <v/>
      </c>
      <c r="AG132" s="524" t="str">
        <f>IFERROR(IF(O132="","",VLOOKUP(AD132,'G-3 Multipliers'!$P$3:$Q$6,2,FALSE)),"")</f>
        <v/>
      </c>
      <c r="AH132" s="513" t="str">
        <f t="shared" si="9"/>
        <v/>
      </c>
      <c r="AI132" s="231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1" t="str">
        <f>'B-1 Site Hedge Baseline'!AK131</f>
        <v/>
      </c>
      <c r="C133" s="520" t="str">
        <f>IF(B133="","",IF(ISNA(VLOOKUP($B133,'B-1 Site Hedge Baseline'!$B$1:$L$257,3,FALSE)),"",(VLOOKUP($B133,'B-1 Site Hedge Baseline'!$B$1:$L$257,3,FALSE))))</f>
        <v/>
      </c>
      <c r="D133" s="520" t="str">
        <f>IF(B133="","",IF(ISNA(VLOOKUP($B133,'B-1 Site Hedge Baseline'!$B$1:$L$257,4,FALSE)),"",(VLOOKUP($B133,'B-1 Site Hedge Baseline'!$B$1:$L$257,4,FALSE))))</f>
        <v/>
      </c>
      <c r="E133" s="520" t="str">
        <f>IF(B133="","",IF(ISNA(VLOOKUP($B133,'B-1 Site Hedge Baseline'!$B$1:$L$257,5,FALSE)),"",(VLOOKUP($B133,'B-1 Site Hedge Baseline'!$B$1:$L$257,5,FALSE))))</f>
        <v/>
      </c>
      <c r="F133" s="520" t="str">
        <f>IF(B133="","",IF(ISNA(VLOOKUP($B133,'B-1 Site Hedge Baseline'!$B$1:$L$257,6,FALSE)),"",(VLOOKUP($B133,'B-1 Site Hedge Baseline'!$B$1:$L$257,6,FALSE))))</f>
        <v/>
      </c>
      <c r="G133" s="520" t="str">
        <f>IF(B133="","",IF(ISNA(VLOOKUP($B133,'B-1 Site Hedge Baseline'!$B$1:$L$257,7,FALSE)),"",(VLOOKUP($B133,'B-1 Site Hedge Baseline'!$B$1:$L$257,7,FALSE))))</f>
        <v/>
      </c>
      <c r="H133" s="520" t="str">
        <f>IF(B133="","",IF(ISNA(VLOOKUP($B133,'B-1 Site Hedge Baseline'!$B$1:$L$257,8,FALSE)),"",(VLOOKUP($B133,'B-1 Site Hedge Baseline'!$B$1:$L$257,8,FALSE))))</f>
        <v/>
      </c>
      <c r="I133" s="520" t="str">
        <f>IF(B133="","",IF(ISNA(VLOOKUP($B133,'B-1 Site Hedge Baseline'!$B$1:$L$257,10,FALSE)),"",(VLOOKUP($B133,'B-1 Site Hedge Baseline'!$B$1:$L$257,10,FALSE))))</f>
        <v/>
      </c>
      <c r="J133" s="520" t="str">
        <f>IF(B133="","",IF(ISNA(VLOOKUP($B133,'B-1 Site Hedge Baseline'!$B$1:$L$257,11,FALSE)),"",(VLOOKUP($B133,'B-1 Site Hedge Baseline'!$B$1:$L$257,11,FALSE))))</f>
        <v/>
      </c>
      <c r="K133" s="520" t="str">
        <f>IF(B133="","",IF(ISNA(VLOOKUP($B133,'B-1 Site Hedge Baseline'!$B$1:$U$257,13,FALSE)),"",(VLOOKUP($B133,'B-1 Site Hedge Baseline'!$B$1:$U$257,13,FALSE))))</f>
        <v/>
      </c>
      <c r="L133" s="524" t="str">
        <f>IF(B133="","",IF(ISNA(VLOOKUP($B133,'B-1 Site Hedge Baseline'!$B$1:$U$257,12,FALSE)),"",(VLOOKUP($B133,'B-1 Site Hedge Baseline'!$B$1:$U$257,12,FALSE))))</f>
        <v/>
      </c>
      <c r="M133" s="416" t="str">
        <f t="shared" si="15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59" t="str">
        <f>IF(B133="","",VLOOKUP(B133,'B-1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57"/>
      <c r="T133" s="540" t="str">
        <f>IFERROR(VLOOKUP(S133,'G-1 All Habitats'!$Z$2:$AA$9,2,FALSE),"")</f>
        <v/>
      </c>
      <c r="U133" s="154"/>
      <c r="V133" s="520" t="str">
        <f>IF(U133="","",IF(VLOOKUP(U133,'G-3 Multipliers'!$L$3:$N$6,2,FALSE)=0,"Spatial Data Missing ⚠",VLOOKUP(U133,'G-3 Multipliers'!$L$3:$N$6,2,FALSE)))</f>
        <v/>
      </c>
      <c r="W133" s="524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8"/>
        <v/>
      </c>
      <c r="AD133" s="537" t="str">
        <f>IF(M133="","",VLOOKUP(M133,'G-6 Hedgerow Data'!$B$3:$AG$15,31,FALSE))</f>
        <v/>
      </c>
      <c r="AE133" s="507" t="str">
        <f t="shared" si="13"/>
        <v/>
      </c>
      <c r="AF133" s="507" t="str">
        <f t="shared" si="14"/>
        <v/>
      </c>
      <c r="AG133" s="524" t="str">
        <f>IFERROR(IF(O133="","",VLOOKUP(AD133,'G-3 Multipliers'!$P$3:$Q$6,2,FALSE)),"")</f>
        <v/>
      </c>
      <c r="AH133" s="513" t="str">
        <f t="shared" si="9"/>
        <v/>
      </c>
      <c r="AI133" s="231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1" t="str">
        <f>'B-1 Site Hedge Baseline'!AK132</f>
        <v/>
      </c>
      <c r="C134" s="520" t="str">
        <f>IF(B134="","",IF(ISNA(VLOOKUP($B134,'B-1 Site Hedge Baseline'!$B$1:$L$257,3,FALSE)),"",(VLOOKUP($B134,'B-1 Site Hedge Baseline'!$B$1:$L$257,3,FALSE))))</f>
        <v/>
      </c>
      <c r="D134" s="520" t="str">
        <f>IF(B134="","",IF(ISNA(VLOOKUP($B134,'B-1 Site Hedge Baseline'!$B$1:$L$257,4,FALSE)),"",(VLOOKUP($B134,'B-1 Site Hedge Baseline'!$B$1:$L$257,4,FALSE))))</f>
        <v/>
      </c>
      <c r="E134" s="520" t="str">
        <f>IF(B134="","",IF(ISNA(VLOOKUP($B134,'B-1 Site Hedge Baseline'!$B$1:$L$257,5,FALSE)),"",(VLOOKUP($B134,'B-1 Site Hedge Baseline'!$B$1:$L$257,5,FALSE))))</f>
        <v/>
      </c>
      <c r="F134" s="520" t="str">
        <f>IF(B134="","",IF(ISNA(VLOOKUP($B134,'B-1 Site Hedge Baseline'!$B$1:$L$257,6,FALSE)),"",(VLOOKUP($B134,'B-1 Site Hedge Baseline'!$B$1:$L$257,6,FALSE))))</f>
        <v/>
      </c>
      <c r="G134" s="520" t="str">
        <f>IF(B134="","",IF(ISNA(VLOOKUP($B134,'B-1 Site Hedge Baseline'!$B$1:$L$257,7,FALSE)),"",(VLOOKUP($B134,'B-1 Site Hedge Baseline'!$B$1:$L$257,7,FALSE))))</f>
        <v/>
      </c>
      <c r="H134" s="520" t="str">
        <f>IF(B134="","",IF(ISNA(VLOOKUP($B134,'B-1 Site Hedge Baseline'!$B$1:$L$257,8,FALSE)),"",(VLOOKUP($B134,'B-1 Site Hedge Baseline'!$B$1:$L$257,8,FALSE))))</f>
        <v/>
      </c>
      <c r="I134" s="520" t="str">
        <f>IF(B134="","",IF(ISNA(VLOOKUP($B134,'B-1 Site Hedge Baseline'!$B$1:$L$257,10,FALSE)),"",(VLOOKUP($B134,'B-1 Site Hedge Baseline'!$B$1:$L$257,10,FALSE))))</f>
        <v/>
      </c>
      <c r="J134" s="520" t="str">
        <f>IF(B134="","",IF(ISNA(VLOOKUP($B134,'B-1 Site Hedge Baseline'!$B$1:$L$257,11,FALSE)),"",(VLOOKUP($B134,'B-1 Site Hedge Baseline'!$B$1:$L$257,11,FALSE))))</f>
        <v/>
      </c>
      <c r="K134" s="520" t="str">
        <f>IF(B134="","",IF(ISNA(VLOOKUP($B134,'B-1 Site Hedge Baseline'!$B$1:$U$257,13,FALSE)),"",(VLOOKUP($B134,'B-1 Site Hedge Baseline'!$B$1:$U$257,13,FALSE))))</f>
        <v/>
      </c>
      <c r="L134" s="524" t="str">
        <f>IF(B134="","",IF(ISNA(VLOOKUP($B134,'B-1 Site Hedge Baseline'!$B$1:$U$257,12,FALSE)),"",(VLOOKUP($B134,'B-1 Site Hedge Baseline'!$B$1:$U$257,12,FALSE))))</f>
        <v/>
      </c>
      <c r="M134" s="416" t="str">
        <f t="shared" si="15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59" t="str">
        <f>IF(B134="","",VLOOKUP(B134,'B-1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57"/>
      <c r="T134" s="540" t="str">
        <f>IFERROR(VLOOKUP(S134,'G-1 All Habitats'!$Z$2:$AA$9,2,FALSE),"")</f>
        <v/>
      </c>
      <c r="U134" s="154"/>
      <c r="V134" s="520" t="str">
        <f>IF(U134="","",IF(VLOOKUP(U134,'G-3 Multipliers'!$L$3:$N$6,2,FALSE)=0,"Spatial Data Missing ⚠",VLOOKUP(U134,'G-3 Multipliers'!$L$3:$N$6,2,FALSE)))</f>
        <v/>
      </c>
      <c r="W134" s="524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8"/>
        <v/>
      </c>
      <c r="AD134" s="537" t="str">
        <f>IF(M134="","",VLOOKUP(M134,'G-6 Hedgerow Data'!$B$3:$AG$15,31,FALSE))</f>
        <v/>
      </c>
      <c r="AE134" s="507" t="str">
        <f t="shared" si="13"/>
        <v/>
      </c>
      <c r="AF134" s="507" t="str">
        <f t="shared" si="14"/>
        <v/>
      </c>
      <c r="AG134" s="524" t="str">
        <f>IFERROR(IF(O134="","",VLOOKUP(AD134,'G-3 Multipliers'!$P$3:$Q$6,2,FALSE)),"")</f>
        <v/>
      </c>
      <c r="AH134" s="513" t="str">
        <f t="shared" si="9"/>
        <v/>
      </c>
      <c r="AI134" s="231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1" t="str">
        <f>'B-1 Site Hedge Baseline'!AK133</f>
        <v/>
      </c>
      <c r="C135" s="520" t="str">
        <f>IF(B135="","",IF(ISNA(VLOOKUP($B135,'B-1 Site Hedge Baseline'!$B$1:$L$257,3,FALSE)),"",(VLOOKUP($B135,'B-1 Site Hedge Baseline'!$B$1:$L$257,3,FALSE))))</f>
        <v/>
      </c>
      <c r="D135" s="520" t="str">
        <f>IF(B135="","",IF(ISNA(VLOOKUP($B135,'B-1 Site Hedge Baseline'!$B$1:$L$257,4,FALSE)),"",(VLOOKUP($B135,'B-1 Site Hedge Baseline'!$B$1:$L$257,4,FALSE))))</f>
        <v/>
      </c>
      <c r="E135" s="520" t="str">
        <f>IF(B135="","",IF(ISNA(VLOOKUP($B135,'B-1 Site Hedge Baseline'!$B$1:$L$257,5,FALSE)),"",(VLOOKUP($B135,'B-1 Site Hedge Baseline'!$B$1:$L$257,5,FALSE))))</f>
        <v/>
      </c>
      <c r="F135" s="520" t="str">
        <f>IF(B135="","",IF(ISNA(VLOOKUP($B135,'B-1 Site Hedge Baseline'!$B$1:$L$257,6,FALSE)),"",(VLOOKUP($B135,'B-1 Site Hedge Baseline'!$B$1:$L$257,6,FALSE))))</f>
        <v/>
      </c>
      <c r="G135" s="520" t="str">
        <f>IF(B135="","",IF(ISNA(VLOOKUP($B135,'B-1 Site Hedge Baseline'!$B$1:$L$257,7,FALSE)),"",(VLOOKUP($B135,'B-1 Site Hedge Baseline'!$B$1:$L$257,7,FALSE))))</f>
        <v/>
      </c>
      <c r="H135" s="520" t="str">
        <f>IF(B135="","",IF(ISNA(VLOOKUP($B135,'B-1 Site Hedge Baseline'!$B$1:$L$257,8,FALSE)),"",(VLOOKUP($B135,'B-1 Site Hedge Baseline'!$B$1:$L$257,8,FALSE))))</f>
        <v/>
      </c>
      <c r="I135" s="520" t="str">
        <f>IF(B135="","",IF(ISNA(VLOOKUP($B135,'B-1 Site Hedge Baseline'!$B$1:$L$257,10,FALSE)),"",(VLOOKUP($B135,'B-1 Site Hedge Baseline'!$B$1:$L$257,10,FALSE))))</f>
        <v/>
      </c>
      <c r="J135" s="520" t="str">
        <f>IF(B135="","",IF(ISNA(VLOOKUP($B135,'B-1 Site Hedge Baseline'!$B$1:$L$257,11,FALSE)),"",(VLOOKUP($B135,'B-1 Site Hedge Baseline'!$B$1:$L$257,11,FALSE))))</f>
        <v/>
      </c>
      <c r="K135" s="520" t="str">
        <f>IF(B135="","",IF(ISNA(VLOOKUP($B135,'B-1 Site Hedge Baseline'!$B$1:$U$257,13,FALSE)),"",(VLOOKUP($B135,'B-1 Site Hedge Baseline'!$B$1:$U$257,13,FALSE))))</f>
        <v/>
      </c>
      <c r="L135" s="524" t="str">
        <f>IF(B135="","",IF(ISNA(VLOOKUP($B135,'B-1 Site Hedge Baseline'!$B$1:$U$257,12,FALSE)),"",(VLOOKUP($B135,'B-1 Site Hedge Baseline'!$B$1:$U$257,12,FALSE))))</f>
        <v/>
      </c>
      <c r="M135" s="416" t="str">
        <f t="shared" si="15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59" t="str">
        <f>IF(B135="","",VLOOKUP(B135,'B-1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57"/>
      <c r="T135" s="540" t="str">
        <f>IFERROR(VLOOKUP(S135,'G-1 All Habitats'!$Z$2:$AA$9,2,FALSE),"")</f>
        <v/>
      </c>
      <c r="U135" s="154"/>
      <c r="V135" s="520" t="str">
        <f>IF(U135="","",IF(VLOOKUP(U135,'G-3 Multipliers'!$L$3:$N$6,2,FALSE)=0,"Spatial Data Missing ⚠",VLOOKUP(U135,'G-3 Multipliers'!$L$3:$N$6,2,FALSE)))</f>
        <v/>
      </c>
      <c r="W135" s="524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8"/>
        <v/>
      </c>
      <c r="AD135" s="537" t="str">
        <f>IF(M135="","",VLOOKUP(M135,'G-6 Hedgerow Data'!$B$3:$AG$15,31,FALSE))</f>
        <v/>
      </c>
      <c r="AE135" s="507" t="str">
        <f t="shared" si="13"/>
        <v/>
      </c>
      <c r="AF135" s="507" t="str">
        <f t="shared" si="14"/>
        <v/>
      </c>
      <c r="AG135" s="524" t="str">
        <f>IFERROR(IF(O135="","",VLOOKUP(AD135,'G-3 Multipliers'!$P$3:$Q$6,2,FALSE)),"")</f>
        <v/>
      </c>
      <c r="AH135" s="513" t="str">
        <f t="shared" si="9"/>
        <v/>
      </c>
      <c r="AI135" s="231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1" t="str">
        <f>'B-1 Site Hedge Baseline'!AK134</f>
        <v/>
      </c>
      <c r="C136" s="520" t="str">
        <f>IF(B136="","",IF(ISNA(VLOOKUP($B136,'B-1 Site Hedge Baseline'!$B$1:$L$257,3,FALSE)),"",(VLOOKUP($B136,'B-1 Site Hedge Baseline'!$B$1:$L$257,3,FALSE))))</f>
        <v/>
      </c>
      <c r="D136" s="520" t="str">
        <f>IF(B136="","",IF(ISNA(VLOOKUP($B136,'B-1 Site Hedge Baseline'!$B$1:$L$257,4,FALSE)),"",(VLOOKUP($B136,'B-1 Site Hedge Baseline'!$B$1:$L$257,4,FALSE))))</f>
        <v/>
      </c>
      <c r="E136" s="520" t="str">
        <f>IF(B136="","",IF(ISNA(VLOOKUP($B136,'B-1 Site Hedge Baseline'!$B$1:$L$257,5,FALSE)),"",(VLOOKUP($B136,'B-1 Site Hedge Baseline'!$B$1:$L$257,5,FALSE))))</f>
        <v/>
      </c>
      <c r="F136" s="520" t="str">
        <f>IF(B136="","",IF(ISNA(VLOOKUP($B136,'B-1 Site Hedge Baseline'!$B$1:$L$257,6,FALSE)),"",(VLOOKUP($B136,'B-1 Site Hedge Baseline'!$B$1:$L$257,6,FALSE))))</f>
        <v/>
      </c>
      <c r="G136" s="520" t="str">
        <f>IF(B136="","",IF(ISNA(VLOOKUP($B136,'B-1 Site Hedge Baseline'!$B$1:$L$257,7,FALSE)),"",(VLOOKUP($B136,'B-1 Site Hedge Baseline'!$B$1:$L$257,7,FALSE))))</f>
        <v/>
      </c>
      <c r="H136" s="520" t="str">
        <f>IF(B136="","",IF(ISNA(VLOOKUP($B136,'B-1 Site Hedge Baseline'!$B$1:$L$257,8,FALSE)),"",(VLOOKUP($B136,'B-1 Site Hedge Baseline'!$B$1:$L$257,8,FALSE))))</f>
        <v/>
      </c>
      <c r="I136" s="520" t="str">
        <f>IF(B136="","",IF(ISNA(VLOOKUP($B136,'B-1 Site Hedge Baseline'!$B$1:$L$257,10,FALSE)),"",(VLOOKUP($B136,'B-1 Site Hedge Baseline'!$B$1:$L$257,10,FALSE))))</f>
        <v/>
      </c>
      <c r="J136" s="520" t="str">
        <f>IF(B136="","",IF(ISNA(VLOOKUP($B136,'B-1 Site Hedge Baseline'!$B$1:$L$257,11,FALSE)),"",(VLOOKUP($B136,'B-1 Site Hedge Baseline'!$B$1:$L$257,11,FALSE))))</f>
        <v/>
      </c>
      <c r="K136" s="520" t="str">
        <f>IF(B136="","",IF(ISNA(VLOOKUP($B136,'B-1 Site Hedge Baseline'!$B$1:$U$257,13,FALSE)),"",(VLOOKUP($B136,'B-1 Site Hedge Baseline'!$B$1:$U$257,13,FALSE))))</f>
        <v/>
      </c>
      <c r="L136" s="524" t="str">
        <f>IF(B136="","",IF(ISNA(VLOOKUP($B136,'B-1 Site Hedge Baseline'!$B$1:$U$257,12,FALSE)),"",(VLOOKUP($B136,'B-1 Site Hedge Baseline'!$B$1:$U$257,12,FALSE))))</f>
        <v/>
      </c>
      <c r="M136" s="416" t="str">
        <f t="shared" si="15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59" t="str">
        <f>IF(B136="","",VLOOKUP(B136,'B-1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57"/>
      <c r="T136" s="540" t="str">
        <f>IFERROR(VLOOKUP(S136,'G-1 All Habitats'!$Z$2:$AA$9,2,FALSE),"")</f>
        <v/>
      </c>
      <c r="U136" s="154"/>
      <c r="V136" s="520" t="str">
        <f>IF(U136="","",IF(VLOOKUP(U136,'G-3 Multipliers'!$L$3:$N$6,2,FALSE)=0,"Spatial Data Missing ⚠",VLOOKUP(U136,'G-3 Multipliers'!$L$3:$N$6,2,FALSE)))</f>
        <v/>
      </c>
      <c r="W136" s="524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8"/>
        <v/>
      </c>
      <c r="AD136" s="537" t="str">
        <f>IF(M136="","",VLOOKUP(M136,'G-6 Hedgerow Data'!$B$3:$AG$15,31,FALSE))</f>
        <v/>
      </c>
      <c r="AE136" s="507" t="str">
        <f t="shared" si="13"/>
        <v/>
      </c>
      <c r="AF136" s="507" t="str">
        <f t="shared" si="14"/>
        <v/>
      </c>
      <c r="AG136" s="524" t="str">
        <f>IFERROR(IF(O136="","",VLOOKUP(AD136,'G-3 Multipliers'!$P$3:$Q$6,2,FALSE)),"")</f>
        <v/>
      </c>
      <c r="AH136" s="513" t="str">
        <f t="shared" si="9"/>
        <v/>
      </c>
      <c r="AI136" s="231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1" t="str">
        <f>'B-1 Site Hedge Baseline'!AK135</f>
        <v/>
      </c>
      <c r="C137" s="520" t="str">
        <f>IF(B137="","",IF(ISNA(VLOOKUP($B137,'B-1 Site Hedge Baseline'!$B$1:$L$257,3,FALSE)),"",(VLOOKUP($B137,'B-1 Site Hedge Baseline'!$B$1:$L$257,3,FALSE))))</f>
        <v/>
      </c>
      <c r="D137" s="520" t="str">
        <f>IF(B137="","",IF(ISNA(VLOOKUP($B137,'B-1 Site Hedge Baseline'!$B$1:$L$257,4,FALSE)),"",(VLOOKUP($B137,'B-1 Site Hedge Baseline'!$B$1:$L$257,4,FALSE))))</f>
        <v/>
      </c>
      <c r="E137" s="520" t="str">
        <f>IF(B137="","",IF(ISNA(VLOOKUP($B137,'B-1 Site Hedge Baseline'!$B$1:$L$257,5,FALSE)),"",(VLOOKUP($B137,'B-1 Site Hedge Baseline'!$B$1:$L$257,5,FALSE))))</f>
        <v/>
      </c>
      <c r="F137" s="520" t="str">
        <f>IF(B137="","",IF(ISNA(VLOOKUP($B137,'B-1 Site Hedge Baseline'!$B$1:$L$257,6,FALSE)),"",(VLOOKUP($B137,'B-1 Site Hedge Baseline'!$B$1:$L$257,6,FALSE))))</f>
        <v/>
      </c>
      <c r="G137" s="520" t="str">
        <f>IF(B137="","",IF(ISNA(VLOOKUP($B137,'B-1 Site Hedge Baseline'!$B$1:$L$257,7,FALSE)),"",(VLOOKUP($B137,'B-1 Site Hedge Baseline'!$B$1:$L$257,7,FALSE))))</f>
        <v/>
      </c>
      <c r="H137" s="520" t="str">
        <f>IF(B137="","",IF(ISNA(VLOOKUP($B137,'B-1 Site Hedge Baseline'!$B$1:$L$257,8,FALSE)),"",(VLOOKUP($B137,'B-1 Site Hedge Baseline'!$B$1:$L$257,8,FALSE))))</f>
        <v/>
      </c>
      <c r="I137" s="520" t="str">
        <f>IF(B137="","",IF(ISNA(VLOOKUP($B137,'B-1 Site Hedge Baseline'!$B$1:$L$257,10,FALSE)),"",(VLOOKUP($B137,'B-1 Site Hedge Baseline'!$B$1:$L$257,10,FALSE))))</f>
        <v/>
      </c>
      <c r="J137" s="520" t="str">
        <f>IF(B137="","",IF(ISNA(VLOOKUP($B137,'B-1 Site Hedge Baseline'!$B$1:$L$257,11,FALSE)),"",(VLOOKUP($B137,'B-1 Site Hedge Baseline'!$B$1:$L$257,11,FALSE))))</f>
        <v/>
      </c>
      <c r="K137" s="520" t="str">
        <f>IF(B137="","",IF(ISNA(VLOOKUP($B137,'B-1 Site Hedge Baseline'!$B$1:$U$257,13,FALSE)),"",(VLOOKUP($B137,'B-1 Site Hedge Baseline'!$B$1:$U$257,13,FALSE))))</f>
        <v/>
      </c>
      <c r="L137" s="524" t="str">
        <f>IF(B137="","",IF(ISNA(VLOOKUP($B137,'B-1 Site Hedge Baseline'!$B$1:$U$257,12,FALSE)),"",(VLOOKUP($B137,'B-1 Site Hedge Baseline'!$B$1:$U$257,12,FALSE))))</f>
        <v/>
      </c>
      <c r="M137" s="416" t="str">
        <f t="shared" si="15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59" t="str">
        <f>IF(B137="","",VLOOKUP(B137,'B-1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57"/>
      <c r="T137" s="540" t="str">
        <f>IFERROR(VLOOKUP(S137,'G-1 All Habitats'!$Z$2:$AA$9,2,FALSE),"")</f>
        <v/>
      </c>
      <c r="U137" s="154"/>
      <c r="V137" s="520" t="str">
        <f>IF(U137="","",IF(VLOOKUP(U137,'G-3 Multipliers'!$L$3:$N$6,2,FALSE)=0,"Spatial Data Missing ⚠",VLOOKUP(U137,'G-3 Multipliers'!$L$3:$N$6,2,FALSE)))</f>
        <v/>
      </c>
      <c r="W137" s="524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8"/>
        <v/>
      </c>
      <c r="AD137" s="537" t="str">
        <f>IF(M137="","",VLOOKUP(M137,'G-6 Hedgerow Data'!$B$3:$AG$15,31,FALSE))</f>
        <v/>
      </c>
      <c r="AE137" s="507" t="str">
        <f t="shared" si="13"/>
        <v/>
      </c>
      <c r="AF137" s="507" t="str">
        <f t="shared" si="14"/>
        <v/>
      </c>
      <c r="AG137" s="524" t="str">
        <f>IFERROR(IF(O137="","",VLOOKUP(AD137,'G-3 Multipliers'!$P$3:$Q$6,2,FALSE)),"")</f>
        <v/>
      </c>
      <c r="AH137" s="513" t="str">
        <f t="shared" si="9"/>
        <v/>
      </c>
      <c r="AI137" s="231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1" t="str">
        <f>'B-1 Site Hedge Baseline'!AK136</f>
        <v/>
      </c>
      <c r="C138" s="520" t="str">
        <f>IF(B138="","",IF(ISNA(VLOOKUP($B138,'B-1 Site Hedge Baseline'!$B$1:$L$257,3,FALSE)),"",(VLOOKUP($B138,'B-1 Site Hedge Baseline'!$B$1:$L$257,3,FALSE))))</f>
        <v/>
      </c>
      <c r="D138" s="520" t="str">
        <f>IF(B138="","",IF(ISNA(VLOOKUP($B138,'B-1 Site Hedge Baseline'!$B$1:$L$257,4,FALSE)),"",(VLOOKUP($B138,'B-1 Site Hedge Baseline'!$B$1:$L$257,4,FALSE))))</f>
        <v/>
      </c>
      <c r="E138" s="520" t="str">
        <f>IF(B138="","",IF(ISNA(VLOOKUP($B138,'B-1 Site Hedge Baseline'!$B$1:$L$257,5,FALSE)),"",(VLOOKUP($B138,'B-1 Site Hedge Baseline'!$B$1:$L$257,5,FALSE))))</f>
        <v/>
      </c>
      <c r="F138" s="520" t="str">
        <f>IF(B138="","",IF(ISNA(VLOOKUP($B138,'B-1 Site Hedge Baseline'!$B$1:$L$257,6,FALSE)),"",(VLOOKUP($B138,'B-1 Site Hedge Baseline'!$B$1:$L$257,6,FALSE))))</f>
        <v/>
      </c>
      <c r="G138" s="520" t="str">
        <f>IF(B138="","",IF(ISNA(VLOOKUP($B138,'B-1 Site Hedge Baseline'!$B$1:$L$257,7,FALSE)),"",(VLOOKUP($B138,'B-1 Site Hedge Baseline'!$B$1:$L$257,7,FALSE))))</f>
        <v/>
      </c>
      <c r="H138" s="520" t="str">
        <f>IF(B138="","",IF(ISNA(VLOOKUP($B138,'B-1 Site Hedge Baseline'!$B$1:$L$257,8,FALSE)),"",(VLOOKUP($B138,'B-1 Site Hedge Baseline'!$B$1:$L$257,8,FALSE))))</f>
        <v/>
      </c>
      <c r="I138" s="520" t="str">
        <f>IF(B138="","",IF(ISNA(VLOOKUP($B138,'B-1 Site Hedge Baseline'!$B$1:$L$257,10,FALSE)),"",(VLOOKUP($B138,'B-1 Site Hedge Baseline'!$B$1:$L$257,10,FALSE))))</f>
        <v/>
      </c>
      <c r="J138" s="520" t="str">
        <f>IF(B138="","",IF(ISNA(VLOOKUP($B138,'B-1 Site Hedge Baseline'!$B$1:$L$257,11,FALSE)),"",(VLOOKUP($B138,'B-1 Site Hedge Baseline'!$B$1:$L$257,11,FALSE))))</f>
        <v/>
      </c>
      <c r="K138" s="520" t="str">
        <f>IF(B138="","",IF(ISNA(VLOOKUP($B138,'B-1 Site Hedge Baseline'!$B$1:$U$257,13,FALSE)),"",(VLOOKUP($B138,'B-1 Site Hedge Baseline'!$B$1:$U$257,13,FALSE))))</f>
        <v/>
      </c>
      <c r="L138" s="524" t="str">
        <f>IF(B138="","",IF(ISNA(VLOOKUP($B138,'B-1 Site Hedge Baseline'!$B$1:$U$257,12,FALSE)),"",(VLOOKUP($B138,'B-1 Site Hedge Baseline'!$B$1:$U$257,12,FALSE))))</f>
        <v/>
      </c>
      <c r="M138" s="416" t="str">
        <f t="shared" si="15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59" t="str">
        <f>IF(B138="","",VLOOKUP(B138,'B-1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57"/>
      <c r="T138" s="540" t="str">
        <f>IFERROR(VLOOKUP(S138,'G-1 All Habitats'!$Z$2:$AA$9,2,FALSE),"")</f>
        <v/>
      </c>
      <c r="U138" s="154"/>
      <c r="V138" s="520" t="str">
        <f>IF(U138="","",IF(VLOOKUP(U138,'G-3 Multipliers'!$L$3:$N$6,2,FALSE)=0,"Spatial Data Missing ⚠",VLOOKUP(U138,'G-3 Multipliers'!$L$3:$N$6,2,FALSE)))</f>
        <v/>
      </c>
      <c r="W138" s="524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8"/>
        <v/>
      </c>
      <c r="AD138" s="537" t="str">
        <f>IF(M138="","",VLOOKUP(M138,'G-6 Hedgerow Data'!$B$3:$AG$15,31,FALSE))</f>
        <v/>
      </c>
      <c r="AE138" s="507" t="str">
        <f t="shared" si="13"/>
        <v/>
      </c>
      <c r="AF138" s="507" t="str">
        <f t="shared" si="14"/>
        <v/>
      </c>
      <c r="AG138" s="524" t="str">
        <f>IFERROR(IF(O138="","",VLOOKUP(AD138,'G-3 Multipliers'!$P$3:$Q$6,2,FALSE)),"")</f>
        <v/>
      </c>
      <c r="AH138" s="513" t="str">
        <f t="shared" si="9"/>
        <v/>
      </c>
      <c r="AI138" s="231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1" t="str">
        <f>'B-1 Site Hedge Baseline'!AK137</f>
        <v/>
      </c>
      <c r="C139" s="520" t="str">
        <f>IF(B139="","",IF(ISNA(VLOOKUP($B139,'B-1 Site Hedge Baseline'!$B$1:$L$257,3,FALSE)),"",(VLOOKUP($B139,'B-1 Site Hedge Baseline'!$B$1:$L$257,3,FALSE))))</f>
        <v/>
      </c>
      <c r="D139" s="520" t="str">
        <f>IF(B139="","",IF(ISNA(VLOOKUP($B139,'B-1 Site Hedge Baseline'!$B$1:$L$257,4,FALSE)),"",(VLOOKUP($B139,'B-1 Site Hedge Baseline'!$B$1:$L$257,4,FALSE))))</f>
        <v/>
      </c>
      <c r="E139" s="520" t="str">
        <f>IF(B139="","",IF(ISNA(VLOOKUP($B139,'B-1 Site Hedge Baseline'!$B$1:$L$257,5,FALSE)),"",(VLOOKUP($B139,'B-1 Site Hedge Baseline'!$B$1:$L$257,5,FALSE))))</f>
        <v/>
      </c>
      <c r="F139" s="520" t="str">
        <f>IF(B139="","",IF(ISNA(VLOOKUP($B139,'B-1 Site Hedge Baseline'!$B$1:$L$257,6,FALSE)),"",(VLOOKUP($B139,'B-1 Site Hedge Baseline'!$B$1:$L$257,6,FALSE))))</f>
        <v/>
      </c>
      <c r="G139" s="520" t="str">
        <f>IF(B139="","",IF(ISNA(VLOOKUP($B139,'B-1 Site Hedge Baseline'!$B$1:$L$257,7,FALSE)),"",(VLOOKUP($B139,'B-1 Site Hedge Baseline'!$B$1:$L$257,7,FALSE))))</f>
        <v/>
      </c>
      <c r="H139" s="520" t="str">
        <f>IF(B139="","",IF(ISNA(VLOOKUP($B139,'B-1 Site Hedge Baseline'!$B$1:$L$257,8,FALSE)),"",(VLOOKUP($B139,'B-1 Site Hedge Baseline'!$B$1:$L$257,8,FALSE))))</f>
        <v/>
      </c>
      <c r="I139" s="520" t="str">
        <f>IF(B139="","",IF(ISNA(VLOOKUP($B139,'B-1 Site Hedge Baseline'!$B$1:$L$257,10,FALSE)),"",(VLOOKUP($B139,'B-1 Site Hedge Baseline'!$B$1:$L$257,10,FALSE))))</f>
        <v/>
      </c>
      <c r="J139" s="520" t="str">
        <f>IF(B139="","",IF(ISNA(VLOOKUP($B139,'B-1 Site Hedge Baseline'!$B$1:$L$257,11,FALSE)),"",(VLOOKUP($B139,'B-1 Site Hedge Baseline'!$B$1:$L$257,11,FALSE))))</f>
        <v/>
      </c>
      <c r="K139" s="520" t="str">
        <f>IF(B139="","",IF(ISNA(VLOOKUP($B139,'B-1 Site Hedge Baseline'!$B$1:$U$257,13,FALSE)),"",(VLOOKUP($B139,'B-1 Site Hedge Baseline'!$B$1:$U$257,13,FALSE))))</f>
        <v/>
      </c>
      <c r="L139" s="524" t="str">
        <f>IF(B139="","",IF(ISNA(VLOOKUP($B139,'B-1 Site Hedge Baseline'!$B$1:$U$257,12,FALSE)),"",(VLOOKUP($B139,'B-1 Site Hedge Baseline'!$B$1:$U$257,12,FALSE))))</f>
        <v/>
      </c>
      <c r="M139" s="416" t="str">
        <f t="shared" si="15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59" t="str">
        <f>IF(B139="","",VLOOKUP(B139,'B-1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57"/>
      <c r="T139" s="540" t="str">
        <f>IFERROR(VLOOKUP(S139,'G-1 All Habitats'!$Z$2:$AA$9,2,FALSE),"")</f>
        <v/>
      </c>
      <c r="U139" s="154"/>
      <c r="V139" s="520" t="str">
        <f>IF(U139="","",IF(VLOOKUP(U139,'G-3 Multipliers'!$L$3:$N$6,2,FALSE)=0,"Spatial Data Missing ⚠",VLOOKUP(U139,'G-3 Multipliers'!$L$3:$N$6,2,FALSE)))</f>
        <v/>
      </c>
      <c r="W139" s="524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8"/>
        <v/>
      </c>
      <c r="AD139" s="537" t="str">
        <f>IF(M139="","",VLOOKUP(M139,'G-6 Hedgerow Data'!$B$3:$AG$15,31,FALSE))</f>
        <v/>
      </c>
      <c r="AE139" s="507" t="str">
        <f t="shared" si="13"/>
        <v/>
      </c>
      <c r="AF139" s="507" t="str">
        <f t="shared" si="14"/>
        <v/>
      </c>
      <c r="AG139" s="524" t="str">
        <f>IFERROR(IF(O139="","",VLOOKUP(AD139,'G-3 Multipliers'!$P$3:$Q$6,2,FALSE)),"")</f>
        <v/>
      </c>
      <c r="AH139" s="513" t="str">
        <f t="shared" si="9"/>
        <v/>
      </c>
      <c r="AI139" s="231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1" t="str">
        <f>'B-1 Site Hedge Baseline'!AK138</f>
        <v/>
      </c>
      <c r="C140" s="520" t="str">
        <f>IF(B140="","",IF(ISNA(VLOOKUP($B140,'B-1 Site Hedge Baseline'!$B$1:$L$257,3,FALSE)),"",(VLOOKUP($B140,'B-1 Site Hedge Baseline'!$B$1:$L$257,3,FALSE))))</f>
        <v/>
      </c>
      <c r="D140" s="520" t="str">
        <f>IF(B140="","",IF(ISNA(VLOOKUP($B140,'B-1 Site Hedge Baseline'!$B$1:$L$257,4,FALSE)),"",(VLOOKUP($B140,'B-1 Site Hedge Baseline'!$B$1:$L$257,4,FALSE))))</f>
        <v/>
      </c>
      <c r="E140" s="520" t="str">
        <f>IF(B140="","",IF(ISNA(VLOOKUP($B140,'B-1 Site Hedge Baseline'!$B$1:$L$257,5,FALSE)),"",(VLOOKUP($B140,'B-1 Site Hedge Baseline'!$B$1:$L$257,5,FALSE))))</f>
        <v/>
      </c>
      <c r="F140" s="520" t="str">
        <f>IF(B140="","",IF(ISNA(VLOOKUP($B140,'B-1 Site Hedge Baseline'!$B$1:$L$257,6,FALSE)),"",(VLOOKUP($B140,'B-1 Site Hedge Baseline'!$B$1:$L$257,6,FALSE))))</f>
        <v/>
      </c>
      <c r="G140" s="520" t="str">
        <f>IF(B140="","",IF(ISNA(VLOOKUP($B140,'B-1 Site Hedge Baseline'!$B$1:$L$257,7,FALSE)),"",(VLOOKUP($B140,'B-1 Site Hedge Baseline'!$B$1:$L$257,7,FALSE))))</f>
        <v/>
      </c>
      <c r="H140" s="520" t="str">
        <f>IF(B140="","",IF(ISNA(VLOOKUP($B140,'B-1 Site Hedge Baseline'!$B$1:$L$257,8,FALSE)),"",(VLOOKUP($B140,'B-1 Site Hedge Baseline'!$B$1:$L$257,8,FALSE))))</f>
        <v/>
      </c>
      <c r="I140" s="520" t="str">
        <f>IF(B140="","",IF(ISNA(VLOOKUP($B140,'B-1 Site Hedge Baseline'!$B$1:$L$257,10,FALSE)),"",(VLOOKUP($B140,'B-1 Site Hedge Baseline'!$B$1:$L$257,10,FALSE))))</f>
        <v/>
      </c>
      <c r="J140" s="520" t="str">
        <f>IF(B140="","",IF(ISNA(VLOOKUP($B140,'B-1 Site Hedge Baseline'!$B$1:$L$257,11,FALSE)),"",(VLOOKUP($B140,'B-1 Site Hedge Baseline'!$B$1:$L$257,11,FALSE))))</f>
        <v/>
      </c>
      <c r="K140" s="520" t="str">
        <f>IF(B140="","",IF(ISNA(VLOOKUP($B140,'B-1 Site Hedge Baseline'!$B$1:$U$257,13,FALSE)),"",(VLOOKUP($B140,'B-1 Site Hedge Baseline'!$B$1:$U$257,13,FALSE))))</f>
        <v/>
      </c>
      <c r="L140" s="524" t="str">
        <f>IF(B140="","",IF(ISNA(VLOOKUP($B140,'B-1 Site Hedge Baseline'!$B$1:$U$257,12,FALSE)),"",(VLOOKUP($B140,'B-1 Site Hedge Baseline'!$B$1:$U$257,12,FALSE))))</f>
        <v/>
      </c>
      <c r="M140" s="416" t="str">
        <f t="shared" si="15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59" t="str">
        <f>IF(B140="","",VLOOKUP(B140,'B-1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57"/>
      <c r="T140" s="540" t="str">
        <f>IFERROR(VLOOKUP(S140,'G-1 All Habitats'!$Z$2:$AA$9,2,FALSE),"")</f>
        <v/>
      </c>
      <c r="U140" s="154"/>
      <c r="V140" s="520" t="str">
        <f>IF(U140="","",IF(VLOOKUP(U140,'G-3 Multipliers'!$L$3:$N$6,2,FALSE)=0,"Spatial Data Missing ⚠",VLOOKUP(U140,'G-3 Multipliers'!$L$3:$N$6,2,FALSE)))</f>
        <v/>
      </c>
      <c r="W140" s="524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6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07" t="str">
        <f t="shared" si="13"/>
        <v/>
      </c>
      <c r="AF140" s="507" t="str">
        <f t="shared" si="14"/>
        <v/>
      </c>
      <c r="AG140" s="524" t="str">
        <f>IFERROR(IF(O140="","",VLOOKUP(AD140,'G-3 Multipliers'!$P$3:$Q$6,2,FALSE)),"")</f>
        <v/>
      </c>
      <c r="AH140" s="513" t="str">
        <f t="shared" ref="AH140:AH203" si="17">IFERROR(IF(OR(M140="",S140="",U140=""),"",(((((P140*R140*T140)-(P140*F140*H140))*(AG140*AC140))+(P140*F140*H140))*(W140))),"")</f>
        <v/>
      </c>
      <c r="AI140" s="231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1" t="str">
        <f>'B-1 Site Hedge Baseline'!AK139</f>
        <v/>
      </c>
      <c r="C141" s="520" t="str">
        <f>IF(B141="","",IF(ISNA(VLOOKUP($B141,'B-1 Site Hedge Baseline'!$B$1:$L$257,3,FALSE)),"",(VLOOKUP($B141,'B-1 Site Hedge Baseline'!$B$1:$L$257,3,FALSE))))</f>
        <v/>
      </c>
      <c r="D141" s="520" t="str">
        <f>IF(B141="","",IF(ISNA(VLOOKUP($B141,'B-1 Site Hedge Baseline'!$B$1:$L$257,4,FALSE)),"",(VLOOKUP($B141,'B-1 Site Hedge Baseline'!$B$1:$L$257,4,FALSE))))</f>
        <v/>
      </c>
      <c r="E141" s="520" t="str">
        <f>IF(B141="","",IF(ISNA(VLOOKUP($B141,'B-1 Site Hedge Baseline'!$B$1:$L$257,5,FALSE)),"",(VLOOKUP($B141,'B-1 Site Hedge Baseline'!$B$1:$L$257,5,FALSE))))</f>
        <v/>
      </c>
      <c r="F141" s="520" t="str">
        <f>IF(B141="","",IF(ISNA(VLOOKUP($B141,'B-1 Site Hedge Baseline'!$B$1:$L$257,6,FALSE)),"",(VLOOKUP($B141,'B-1 Site Hedge Baseline'!$B$1:$L$257,6,FALSE))))</f>
        <v/>
      </c>
      <c r="G141" s="520" t="str">
        <f>IF(B141="","",IF(ISNA(VLOOKUP($B141,'B-1 Site Hedge Baseline'!$B$1:$L$257,7,FALSE)),"",(VLOOKUP($B141,'B-1 Site Hedge Baseline'!$B$1:$L$257,7,FALSE))))</f>
        <v/>
      </c>
      <c r="H141" s="520" t="str">
        <f>IF(B141="","",IF(ISNA(VLOOKUP($B141,'B-1 Site Hedge Baseline'!$B$1:$L$257,8,FALSE)),"",(VLOOKUP($B141,'B-1 Site Hedge Baseline'!$B$1:$L$257,8,FALSE))))</f>
        <v/>
      </c>
      <c r="I141" s="520" t="str">
        <f>IF(B141="","",IF(ISNA(VLOOKUP($B141,'B-1 Site Hedge Baseline'!$B$1:$L$257,10,FALSE)),"",(VLOOKUP($B141,'B-1 Site Hedge Baseline'!$B$1:$L$257,10,FALSE))))</f>
        <v/>
      </c>
      <c r="J141" s="520" t="str">
        <f>IF(B141="","",IF(ISNA(VLOOKUP($B141,'B-1 Site Hedge Baseline'!$B$1:$L$257,11,FALSE)),"",(VLOOKUP($B141,'B-1 Site Hedge Baseline'!$B$1:$L$257,11,FALSE))))</f>
        <v/>
      </c>
      <c r="K141" s="520" t="str">
        <f>IF(B141="","",IF(ISNA(VLOOKUP($B141,'B-1 Site Hedge Baseline'!$B$1:$U$257,13,FALSE)),"",(VLOOKUP($B141,'B-1 Site Hedge Baseline'!$B$1:$U$257,13,FALSE))))</f>
        <v/>
      </c>
      <c r="L141" s="524" t="str">
        <f>IF(B141="","",IF(ISNA(VLOOKUP($B141,'B-1 Site Hedge Baseline'!$B$1:$U$257,12,FALSE)),"",(VLOOKUP($B141,'B-1 Site Hedge Baseline'!$B$1:$U$257,12,FALSE))))</f>
        <v/>
      </c>
      <c r="M141" s="416" t="str">
        <f t="shared" si="15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9" t="str">
        <f>IF(B141="","",VLOOKUP(B141,'B-1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57"/>
      <c r="T141" s="540" t="str">
        <f>IFERROR(VLOOKUP(S141,'G-1 All Habitats'!$Z$2:$AA$9,2,FALSE),"")</f>
        <v/>
      </c>
      <c r="U141" s="154"/>
      <c r="V141" s="520" t="str">
        <f>IF(U141="","",IF(VLOOKUP(U141,'G-3 Multipliers'!$L$3:$N$6,2,FALSE)=0,"Spatial Data Missing ⚠",VLOOKUP(U141,'G-3 Multipliers'!$L$3:$N$6,2,FALSE)))</f>
        <v/>
      </c>
      <c r="W141" s="524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2" t="str">
        <f t="shared" si="16"/>
        <v/>
      </c>
      <c r="AD141" s="537" t="str">
        <f>IF(M141="","",VLOOKUP(M141,'G-6 Hedgerow Data'!$B$3:$AG$15,31,FALSE))</f>
        <v/>
      </c>
      <c r="AE141" s="507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7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513" t="str">
        <f t="shared" si="17"/>
        <v/>
      </c>
      <c r="AI141" s="231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1" t="str">
        <f>'B-1 Site Hedge Baseline'!AK140</f>
        <v/>
      </c>
      <c r="C142" s="520" t="str">
        <f>IF(B142="","",IF(ISNA(VLOOKUP($B142,'B-1 Site Hedge Baseline'!$B$1:$L$257,3,FALSE)),"",(VLOOKUP($B142,'B-1 Site Hedge Baseline'!$B$1:$L$257,3,FALSE))))</f>
        <v/>
      </c>
      <c r="D142" s="520" t="str">
        <f>IF(B142="","",IF(ISNA(VLOOKUP($B142,'B-1 Site Hedge Baseline'!$B$1:$L$257,4,FALSE)),"",(VLOOKUP($B142,'B-1 Site Hedge Baseline'!$B$1:$L$257,4,FALSE))))</f>
        <v/>
      </c>
      <c r="E142" s="520" t="str">
        <f>IF(B142="","",IF(ISNA(VLOOKUP($B142,'B-1 Site Hedge Baseline'!$B$1:$L$257,5,FALSE)),"",(VLOOKUP($B142,'B-1 Site Hedge Baseline'!$B$1:$L$257,5,FALSE))))</f>
        <v/>
      </c>
      <c r="F142" s="520" t="str">
        <f>IF(B142="","",IF(ISNA(VLOOKUP($B142,'B-1 Site Hedge Baseline'!$B$1:$L$257,6,FALSE)),"",(VLOOKUP($B142,'B-1 Site Hedge Baseline'!$B$1:$L$257,6,FALSE))))</f>
        <v/>
      </c>
      <c r="G142" s="520" t="str">
        <f>IF(B142="","",IF(ISNA(VLOOKUP($B142,'B-1 Site Hedge Baseline'!$B$1:$L$257,7,FALSE)),"",(VLOOKUP($B142,'B-1 Site Hedge Baseline'!$B$1:$L$257,7,FALSE))))</f>
        <v/>
      </c>
      <c r="H142" s="520" t="str">
        <f>IF(B142="","",IF(ISNA(VLOOKUP($B142,'B-1 Site Hedge Baseline'!$B$1:$L$257,8,FALSE)),"",(VLOOKUP($B142,'B-1 Site Hedge Baseline'!$B$1:$L$257,8,FALSE))))</f>
        <v/>
      </c>
      <c r="I142" s="520" t="str">
        <f>IF(B142="","",IF(ISNA(VLOOKUP($B142,'B-1 Site Hedge Baseline'!$B$1:$L$257,10,FALSE)),"",(VLOOKUP($B142,'B-1 Site Hedge Baseline'!$B$1:$L$257,10,FALSE))))</f>
        <v/>
      </c>
      <c r="J142" s="520" t="str">
        <f>IF(B142="","",IF(ISNA(VLOOKUP($B142,'B-1 Site Hedge Baseline'!$B$1:$L$257,11,FALSE)),"",(VLOOKUP($B142,'B-1 Site Hedge Baseline'!$B$1:$L$257,11,FALSE))))</f>
        <v/>
      </c>
      <c r="K142" s="520" t="str">
        <f>IF(B142="","",IF(ISNA(VLOOKUP($B142,'B-1 Site Hedge Baseline'!$B$1:$U$257,13,FALSE)),"",(VLOOKUP($B142,'B-1 Site Hedge Baseline'!$B$1:$U$257,13,FALSE))))</f>
        <v/>
      </c>
      <c r="L142" s="524" t="str">
        <f>IF(B142="","",IF(ISNA(VLOOKUP($B142,'B-1 Site Hedge Baseline'!$B$1:$U$257,12,FALSE)),"",(VLOOKUP($B142,'B-1 Site Hedge Baseline'!$B$1:$U$257,12,FALSE))))</f>
        <v/>
      </c>
      <c r="M142" s="416" t="str">
        <f t="shared" ref="M142:M205" si="23">IF(B142="","",C142)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59" t="str">
        <f>IF(B142="","",VLOOKUP(B142,'B-1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57"/>
      <c r="T142" s="540" t="str">
        <f>IFERROR(VLOOKUP(S142,'G-1 All Habitats'!$Z$2:$AA$9,2,FALSE),"")</f>
        <v/>
      </c>
      <c r="U142" s="154"/>
      <c r="V142" s="520" t="str">
        <f>IF(U142="","",IF(VLOOKUP(U142,'G-3 Multipliers'!$L$3:$N$6,2,FALSE)=0,"Spatial Data Missing ⚠",VLOOKUP(U142,'G-3 Multipliers'!$L$3:$N$6,2,FALSE)))</f>
        <v/>
      </c>
      <c r="W142" s="524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6"/>
        <v/>
      </c>
      <c r="AD142" s="537" t="str">
        <f>IF(M142="","",VLOOKUP(M142,'G-6 Hedgerow Data'!$B$3:$AG$15,31,FALSE))</f>
        <v/>
      </c>
      <c r="AE142" s="507" t="str">
        <f t="shared" si="21"/>
        <v/>
      </c>
      <c r="AF142" s="507" t="str">
        <f t="shared" si="22"/>
        <v/>
      </c>
      <c r="AG142" s="524" t="str">
        <f>IFERROR(IF(O142="","",VLOOKUP(AD142,'G-3 Multipliers'!$P$3:$Q$6,2,FALSE)),"")</f>
        <v/>
      </c>
      <c r="AH142" s="513" t="str">
        <f t="shared" si="17"/>
        <v/>
      </c>
      <c r="AI142" s="231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1" t="str">
        <f>'B-1 Site Hedge Baseline'!AK141</f>
        <v/>
      </c>
      <c r="C143" s="520" t="str">
        <f>IF(B143="","",IF(ISNA(VLOOKUP($B143,'B-1 Site Hedge Baseline'!$B$1:$L$257,3,FALSE)),"",(VLOOKUP($B143,'B-1 Site Hedge Baseline'!$B$1:$L$257,3,FALSE))))</f>
        <v/>
      </c>
      <c r="D143" s="520" t="str">
        <f>IF(B143="","",IF(ISNA(VLOOKUP($B143,'B-1 Site Hedge Baseline'!$B$1:$L$257,4,FALSE)),"",(VLOOKUP($B143,'B-1 Site Hedge Baseline'!$B$1:$L$257,4,FALSE))))</f>
        <v/>
      </c>
      <c r="E143" s="520" t="str">
        <f>IF(B143="","",IF(ISNA(VLOOKUP($B143,'B-1 Site Hedge Baseline'!$B$1:$L$257,5,FALSE)),"",(VLOOKUP($B143,'B-1 Site Hedge Baseline'!$B$1:$L$257,5,FALSE))))</f>
        <v/>
      </c>
      <c r="F143" s="520" t="str">
        <f>IF(B143="","",IF(ISNA(VLOOKUP($B143,'B-1 Site Hedge Baseline'!$B$1:$L$257,6,FALSE)),"",(VLOOKUP($B143,'B-1 Site Hedge Baseline'!$B$1:$L$257,6,FALSE))))</f>
        <v/>
      </c>
      <c r="G143" s="520" t="str">
        <f>IF(B143="","",IF(ISNA(VLOOKUP($B143,'B-1 Site Hedge Baseline'!$B$1:$L$257,7,FALSE)),"",(VLOOKUP($B143,'B-1 Site Hedge Baseline'!$B$1:$L$257,7,FALSE))))</f>
        <v/>
      </c>
      <c r="H143" s="520" t="str">
        <f>IF(B143="","",IF(ISNA(VLOOKUP($B143,'B-1 Site Hedge Baseline'!$B$1:$L$257,8,FALSE)),"",(VLOOKUP($B143,'B-1 Site Hedge Baseline'!$B$1:$L$257,8,FALSE))))</f>
        <v/>
      </c>
      <c r="I143" s="520" t="str">
        <f>IF(B143="","",IF(ISNA(VLOOKUP($B143,'B-1 Site Hedge Baseline'!$B$1:$L$257,10,FALSE)),"",(VLOOKUP($B143,'B-1 Site Hedge Baseline'!$B$1:$L$257,10,FALSE))))</f>
        <v/>
      </c>
      <c r="J143" s="520" t="str">
        <f>IF(B143="","",IF(ISNA(VLOOKUP($B143,'B-1 Site Hedge Baseline'!$B$1:$L$257,11,FALSE)),"",(VLOOKUP($B143,'B-1 Site Hedge Baseline'!$B$1:$L$257,11,FALSE))))</f>
        <v/>
      </c>
      <c r="K143" s="520" t="str">
        <f>IF(B143="","",IF(ISNA(VLOOKUP($B143,'B-1 Site Hedge Baseline'!$B$1:$U$257,13,FALSE)),"",(VLOOKUP($B143,'B-1 Site Hedge Baseline'!$B$1:$U$257,13,FALSE))))</f>
        <v/>
      </c>
      <c r="L143" s="524" t="str">
        <f>IF(B143="","",IF(ISNA(VLOOKUP($B143,'B-1 Site Hedge Baseline'!$B$1:$U$257,12,FALSE)),"",(VLOOKUP($B143,'B-1 Site Hedge Baseline'!$B$1:$U$257,12,FALSE))))</f>
        <v/>
      </c>
      <c r="M143" s="416" t="str">
        <f t="shared" si="23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59" t="str">
        <f>IF(B143="","",VLOOKUP(B143,'B-1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57"/>
      <c r="T143" s="540" t="str">
        <f>IFERROR(VLOOKUP(S143,'G-1 All Habitats'!$Z$2:$AA$9,2,FALSE),"")</f>
        <v/>
      </c>
      <c r="U143" s="154"/>
      <c r="V143" s="520" t="str">
        <f>IF(U143="","",IF(VLOOKUP(U143,'G-3 Multipliers'!$L$3:$N$6,2,FALSE)=0,"Spatial Data Missing ⚠",VLOOKUP(U143,'G-3 Multipliers'!$L$3:$N$6,2,FALSE)))</f>
        <v/>
      </c>
      <c r="W143" s="524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6"/>
        <v/>
      </c>
      <c r="AD143" s="537" t="str">
        <f>IF(M143="","",VLOOKUP(M143,'G-6 Hedgerow Data'!$B$3:$AG$15,31,FALSE))</f>
        <v/>
      </c>
      <c r="AE143" s="507" t="str">
        <f t="shared" si="21"/>
        <v/>
      </c>
      <c r="AF143" s="507" t="str">
        <f t="shared" si="22"/>
        <v/>
      </c>
      <c r="AG143" s="524" t="str">
        <f>IFERROR(IF(O143="","",VLOOKUP(AD143,'G-3 Multipliers'!$P$3:$Q$6,2,FALSE)),"")</f>
        <v/>
      </c>
      <c r="AH143" s="513" t="str">
        <f t="shared" si="17"/>
        <v/>
      </c>
      <c r="AI143" s="231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1" t="str">
        <f>'B-1 Site Hedge Baseline'!AK142</f>
        <v/>
      </c>
      <c r="C144" s="520" t="str">
        <f>IF(B144="","",IF(ISNA(VLOOKUP($B144,'B-1 Site Hedge Baseline'!$B$1:$L$257,3,FALSE)),"",(VLOOKUP($B144,'B-1 Site Hedge Baseline'!$B$1:$L$257,3,FALSE))))</f>
        <v/>
      </c>
      <c r="D144" s="520" t="str">
        <f>IF(B144="","",IF(ISNA(VLOOKUP($B144,'B-1 Site Hedge Baseline'!$B$1:$L$257,4,FALSE)),"",(VLOOKUP($B144,'B-1 Site Hedge Baseline'!$B$1:$L$257,4,FALSE))))</f>
        <v/>
      </c>
      <c r="E144" s="520" t="str">
        <f>IF(B144="","",IF(ISNA(VLOOKUP($B144,'B-1 Site Hedge Baseline'!$B$1:$L$257,5,FALSE)),"",(VLOOKUP($B144,'B-1 Site Hedge Baseline'!$B$1:$L$257,5,FALSE))))</f>
        <v/>
      </c>
      <c r="F144" s="520" t="str">
        <f>IF(B144="","",IF(ISNA(VLOOKUP($B144,'B-1 Site Hedge Baseline'!$B$1:$L$257,6,FALSE)),"",(VLOOKUP($B144,'B-1 Site Hedge Baseline'!$B$1:$L$257,6,FALSE))))</f>
        <v/>
      </c>
      <c r="G144" s="520" t="str">
        <f>IF(B144="","",IF(ISNA(VLOOKUP($B144,'B-1 Site Hedge Baseline'!$B$1:$L$257,7,FALSE)),"",(VLOOKUP($B144,'B-1 Site Hedge Baseline'!$B$1:$L$257,7,FALSE))))</f>
        <v/>
      </c>
      <c r="H144" s="520" t="str">
        <f>IF(B144="","",IF(ISNA(VLOOKUP($B144,'B-1 Site Hedge Baseline'!$B$1:$L$257,8,FALSE)),"",(VLOOKUP($B144,'B-1 Site Hedge Baseline'!$B$1:$L$257,8,FALSE))))</f>
        <v/>
      </c>
      <c r="I144" s="520" t="str">
        <f>IF(B144="","",IF(ISNA(VLOOKUP($B144,'B-1 Site Hedge Baseline'!$B$1:$L$257,10,FALSE)),"",(VLOOKUP($B144,'B-1 Site Hedge Baseline'!$B$1:$L$257,10,FALSE))))</f>
        <v/>
      </c>
      <c r="J144" s="520" t="str">
        <f>IF(B144="","",IF(ISNA(VLOOKUP($B144,'B-1 Site Hedge Baseline'!$B$1:$L$257,11,FALSE)),"",(VLOOKUP($B144,'B-1 Site Hedge Baseline'!$B$1:$L$257,11,FALSE))))</f>
        <v/>
      </c>
      <c r="K144" s="520" t="str">
        <f>IF(B144="","",IF(ISNA(VLOOKUP($B144,'B-1 Site Hedge Baseline'!$B$1:$U$257,13,FALSE)),"",(VLOOKUP($B144,'B-1 Site Hedge Baseline'!$B$1:$U$257,13,FALSE))))</f>
        <v/>
      </c>
      <c r="L144" s="524" t="str">
        <f>IF(B144="","",IF(ISNA(VLOOKUP($B144,'B-1 Site Hedge Baseline'!$B$1:$U$257,12,FALSE)),"",(VLOOKUP($B144,'B-1 Site Hedge Baseline'!$B$1:$U$257,12,FALSE))))</f>
        <v/>
      </c>
      <c r="M144" s="416" t="str">
        <f t="shared" si="23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59" t="str">
        <f>IF(B144="","",VLOOKUP(B144,'B-1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57"/>
      <c r="T144" s="540" t="str">
        <f>IFERROR(VLOOKUP(S144,'G-1 All Habitats'!$Z$2:$AA$9,2,FALSE),"")</f>
        <v/>
      </c>
      <c r="U144" s="154"/>
      <c r="V144" s="520" t="str">
        <f>IF(U144="","",IF(VLOOKUP(U144,'G-3 Multipliers'!$L$3:$N$6,2,FALSE)=0,"Spatial Data Missing ⚠",VLOOKUP(U144,'G-3 Multipliers'!$L$3:$N$6,2,FALSE)))</f>
        <v/>
      </c>
      <c r="W144" s="524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6"/>
        <v/>
      </c>
      <c r="AD144" s="537" t="str">
        <f>IF(M144="","",VLOOKUP(M144,'G-6 Hedgerow Data'!$B$3:$AG$15,31,FALSE))</f>
        <v/>
      </c>
      <c r="AE144" s="507" t="str">
        <f t="shared" si="21"/>
        <v/>
      </c>
      <c r="AF144" s="507" t="str">
        <f t="shared" si="22"/>
        <v/>
      </c>
      <c r="AG144" s="524" t="str">
        <f>IFERROR(IF(O144="","",VLOOKUP(AD144,'G-3 Multipliers'!$P$3:$Q$6,2,FALSE)),"")</f>
        <v/>
      </c>
      <c r="AH144" s="513" t="str">
        <f t="shared" si="17"/>
        <v/>
      </c>
      <c r="AI144" s="231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1" t="str">
        <f>'B-1 Site Hedge Baseline'!AK143</f>
        <v/>
      </c>
      <c r="C145" s="520" t="str">
        <f>IF(B145="","",IF(ISNA(VLOOKUP($B145,'B-1 Site Hedge Baseline'!$B$1:$L$257,3,FALSE)),"",(VLOOKUP($B145,'B-1 Site Hedge Baseline'!$B$1:$L$257,3,FALSE))))</f>
        <v/>
      </c>
      <c r="D145" s="520" t="str">
        <f>IF(B145="","",IF(ISNA(VLOOKUP($B145,'B-1 Site Hedge Baseline'!$B$1:$L$257,4,FALSE)),"",(VLOOKUP($B145,'B-1 Site Hedge Baseline'!$B$1:$L$257,4,FALSE))))</f>
        <v/>
      </c>
      <c r="E145" s="520" t="str">
        <f>IF(B145="","",IF(ISNA(VLOOKUP($B145,'B-1 Site Hedge Baseline'!$B$1:$L$257,5,FALSE)),"",(VLOOKUP($B145,'B-1 Site Hedge Baseline'!$B$1:$L$257,5,FALSE))))</f>
        <v/>
      </c>
      <c r="F145" s="520" t="str">
        <f>IF(B145="","",IF(ISNA(VLOOKUP($B145,'B-1 Site Hedge Baseline'!$B$1:$L$257,6,FALSE)),"",(VLOOKUP($B145,'B-1 Site Hedge Baseline'!$B$1:$L$257,6,FALSE))))</f>
        <v/>
      </c>
      <c r="G145" s="520" t="str">
        <f>IF(B145="","",IF(ISNA(VLOOKUP($B145,'B-1 Site Hedge Baseline'!$B$1:$L$257,7,FALSE)),"",(VLOOKUP($B145,'B-1 Site Hedge Baseline'!$B$1:$L$257,7,FALSE))))</f>
        <v/>
      </c>
      <c r="H145" s="520" t="str">
        <f>IF(B145="","",IF(ISNA(VLOOKUP($B145,'B-1 Site Hedge Baseline'!$B$1:$L$257,8,FALSE)),"",(VLOOKUP($B145,'B-1 Site Hedge Baseline'!$B$1:$L$257,8,FALSE))))</f>
        <v/>
      </c>
      <c r="I145" s="520" t="str">
        <f>IF(B145="","",IF(ISNA(VLOOKUP($B145,'B-1 Site Hedge Baseline'!$B$1:$L$257,10,FALSE)),"",(VLOOKUP($B145,'B-1 Site Hedge Baseline'!$B$1:$L$257,10,FALSE))))</f>
        <v/>
      </c>
      <c r="J145" s="520" t="str">
        <f>IF(B145="","",IF(ISNA(VLOOKUP($B145,'B-1 Site Hedge Baseline'!$B$1:$L$257,11,FALSE)),"",(VLOOKUP($B145,'B-1 Site Hedge Baseline'!$B$1:$L$257,11,FALSE))))</f>
        <v/>
      </c>
      <c r="K145" s="520" t="str">
        <f>IF(B145="","",IF(ISNA(VLOOKUP($B145,'B-1 Site Hedge Baseline'!$B$1:$U$257,13,FALSE)),"",(VLOOKUP($B145,'B-1 Site Hedge Baseline'!$B$1:$U$257,13,FALSE))))</f>
        <v/>
      </c>
      <c r="L145" s="524" t="str">
        <f>IF(B145="","",IF(ISNA(VLOOKUP($B145,'B-1 Site Hedge Baseline'!$B$1:$U$257,12,FALSE)),"",(VLOOKUP($B145,'B-1 Site Hedge Baseline'!$B$1:$U$257,12,FALSE))))</f>
        <v/>
      </c>
      <c r="M145" s="416" t="str">
        <f t="shared" si="23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59" t="str">
        <f>IF(B145="","",VLOOKUP(B145,'B-1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57"/>
      <c r="T145" s="540" t="str">
        <f>IFERROR(VLOOKUP(S145,'G-1 All Habitats'!$Z$2:$AA$9,2,FALSE),"")</f>
        <v/>
      </c>
      <c r="U145" s="154"/>
      <c r="V145" s="520" t="str">
        <f>IF(U145="","",IF(VLOOKUP(U145,'G-3 Multipliers'!$L$3:$N$6,2,FALSE)=0,"Spatial Data Missing ⚠",VLOOKUP(U145,'G-3 Multipliers'!$L$3:$N$6,2,FALSE)))</f>
        <v/>
      </c>
      <c r="W145" s="524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6"/>
        <v/>
      </c>
      <c r="AD145" s="537" t="str">
        <f>IF(M145="","",VLOOKUP(M145,'G-6 Hedgerow Data'!$B$3:$AG$15,31,FALSE))</f>
        <v/>
      </c>
      <c r="AE145" s="507" t="str">
        <f t="shared" si="21"/>
        <v/>
      </c>
      <c r="AF145" s="507" t="str">
        <f t="shared" si="22"/>
        <v/>
      </c>
      <c r="AG145" s="524" t="str">
        <f>IFERROR(IF(O145="","",VLOOKUP(AD145,'G-3 Multipliers'!$P$3:$Q$6,2,FALSE)),"")</f>
        <v/>
      </c>
      <c r="AH145" s="513" t="str">
        <f t="shared" si="17"/>
        <v/>
      </c>
      <c r="AI145" s="231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1" t="str">
        <f>'B-1 Site Hedge Baseline'!AK144</f>
        <v/>
      </c>
      <c r="C146" s="520" t="str">
        <f>IF(B146="","",IF(ISNA(VLOOKUP($B146,'B-1 Site Hedge Baseline'!$B$1:$L$257,3,FALSE)),"",(VLOOKUP($B146,'B-1 Site Hedge Baseline'!$B$1:$L$257,3,FALSE))))</f>
        <v/>
      </c>
      <c r="D146" s="520" t="str">
        <f>IF(B146="","",IF(ISNA(VLOOKUP($B146,'B-1 Site Hedge Baseline'!$B$1:$L$257,4,FALSE)),"",(VLOOKUP($B146,'B-1 Site Hedge Baseline'!$B$1:$L$257,4,FALSE))))</f>
        <v/>
      </c>
      <c r="E146" s="520" t="str">
        <f>IF(B146="","",IF(ISNA(VLOOKUP($B146,'B-1 Site Hedge Baseline'!$B$1:$L$257,5,FALSE)),"",(VLOOKUP($B146,'B-1 Site Hedge Baseline'!$B$1:$L$257,5,FALSE))))</f>
        <v/>
      </c>
      <c r="F146" s="520" t="str">
        <f>IF(B146="","",IF(ISNA(VLOOKUP($B146,'B-1 Site Hedge Baseline'!$B$1:$L$257,6,FALSE)),"",(VLOOKUP($B146,'B-1 Site Hedge Baseline'!$B$1:$L$257,6,FALSE))))</f>
        <v/>
      </c>
      <c r="G146" s="520" t="str">
        <f>IF(B146="","",IF(ISNA(VLOOKUP($B146,'B-1 Site Hedge Baseline'!$B$1:$L$257,7,FALSE)),"",(VLOOKUP($B146,'B-1 Site Hedge Baseline'!$B$1:$L$257,7,FALSE))))</f>
        <v/>
      </c>
      <c r="H146" s="520" t="str">
        <f>IF(B146="","",IF(ISNA(VLOOKUP($B146,'B-1 Site Hedge Baseline'!$B$1:$L$257,8,FALSE)),"",(VLOOKUP($B146,'B-1 Site Hedge Baseline'!$B$1:$L$257,8,FALSE))))</f>
        <v/>
      </c>
      <c r="I146" s="520" t="str">
        <f>IF(B146="","",IF(ISNA(VLOOKUP($B146,'B-1 Site Hedge Baseline'!$B$1:$L$257,10,FALSE)),"",(VLOOKUP($B146,'B-1 Site Hedge Baseline'!$B$1:$L$257,10,FALSE))))</f>
        <v/>
      </c>
      <c r="J146" s="520" t="str">
        <f>IF(B146="","",IF(ISNA(VLOOKUP($B146,'B-1 Site Hedge Baseline'!$B$1:$L$257,11,FALSE)),"",(VLOOKUP($B146,'B-1 Site Hedge Baseline'!$B$1:$L$257,11,FALSE))))</f>
        <v/>
      </c>
      <c r="K146" s="520" t="str">
        <f>IF(B146="","",IF(ISNA(VLOOKUP($B146,'B-1 Site Hedge Baseline'!$B$1:$U$257,13,FALSE)),"",(VLOOKUP($B146,'B-1 Site Hedge Baseline'!$B$1:$U$257,13,FALSE))))</f>
        <v/>
      </c>
      <c r="L146" s="524" t="str">
        <f>IF(B146="","",IF(ISNA(VLOOKUP($B146,'B-1 Site Hedge Baseline'!$B$1:$U$257,12,FALSE)),"",(VLOOKUP($B146,'B-1 Site Hedge Baseline'!$B$1:$U$257,12,FALSE))))</f>
        <v/>
      </c>
      <c r="M146" s="416" t="str">
        <f t="shared" si="23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59" t="str">
        <f>IF(B146="","",VLOOKUP(B146,'B-1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57"/>
      <c r="T146" s="540" t="str">
        <f>IFERROR(VLOOKUP(S146,'G-1 All Habitats'!$Z$2:$AA$9,2,FALSE),"")</f>
        <v/>
      </c>
      <c r="U146" s="154"/>
      <c r="V146" s="520" t="str">
        <f>IF(U146="","",IF(VLOOKUP(U146,'G-3 Multipliers'!$L$3:$N$6,2,FALSE)=0,"Spatial Data Missing ⚠",VLOOKUP(U146,'G-3 Multipliers'!$L$3:$N$6,2,FALSE)))</f>
        <v/>
      </c>
      <c r="W146" s="524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6"/>
        <v/>
      </c>
      <c r="AD146" s="537" t="str">
        <f>IF(M146="","",VLOOKUP(M146,'G-6 Hedgerow Data'!$B$3:$AG$15,31,FALSE))</f>
        <v/>
      </c>
      <c r="AE146" s="507" t="str">
        <f t="shared" si="21"/>
        <v/>
      </c>
      <c r="AF146" s="507" t="str">
        <f t="shared" si="22"/>
        <v/>
      </c>
      <c r="AG146" s="524" t="str">
        <f>IFERROR(IF(O146="","",VLOOKUP(AD146,'G-3 Multipliers'!$P$3:$Q$6,2,FALSE)),"")</f>
        <v/>
      </c>
      <c r="AH146" s="513" t="str">
        <f t="shared" si="17"/>
        <v/>
      </c>
      <c r="AI146" s="231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1" t="str">
        <f>'B-1 Site Hedge Baseline'!AK145</f>
        <v/>
      </c>
      <c r="C147" s="520" t="str">
        <f>IF(B147="","",IF(ISNA(VLOOKUP($B147,'B-1 Site Hedge Baseline'!$B$1:$L$257,3,FALSE)),"",(VLOOKUP($B147,'B-1 Site Hedge Baseline'!$B$1:$L$257,3,FALSE))))</f>
        <v/>
      </c>
      <c r="D147" s="520" t="str">
        <f>IF(B147="","",IF(ISNA(VLOOKUP($B147,'B-1 Site Hedge Baseline'!$B$1:$L$257,4,FALSE)),"",(VLOOKUP($B147,'B-1 Site Hedge Baseline'!$B$1:$L$257,4,FALSE))))</f>
        <v/>
      </c>
      <c r="E147" s="520" t="str">
        <f>IF(B147="","",IF(ISNA(VLOOKUP($B147,'B-1 Site Hedge Baseline'!$B$1:$L$257,5,FALSE)),"",(VLOOKUP($B147,'B-1 Site Hedge Baseline'!$B$1:$L$257,5,FALSE))))</f>
        <v/>
      </c>
      <c r="F147" s="520" t="str">
        <f>IF(B147="","",IF(ISNA(VLOOKUP($B147,'B-1 Site Hedge Baseline'!$B$1:$L$257,6,FALSE)),"",(VLOOKUP($B147,'B-1 Site Hedge Baseline'!$B$1:$L$257,6,FALSE))))</f>
        <v/>
      </c>
      <c r="G147" s="520" t="str">
        <f>IF(B147="","",IF(ISNA(VLOOKUP($B147,'B-1 Site Hedge Baseline'!$B$1:$L$257,7,FALSE)),"",(VLOOKUP($B147,'B-1 Site Hedge Baseline'!$B$1:$L$257,7,FALSE))))</f>
        <v/>
      </c>
      <c r="H147" s="520" t="str">
        <f>IF(B147="","",IF(ISNA(VLOOKUP($B147,'B-1 Site Hedge Baseline'!$B$1:$L$257,8,FALSE)),"",(VLOOKUP($B147,'B-1 Site Hedge Baseline'!$B$1:$L$257,8,FALSE))))</f>
        <v/>
      </c>
      <c r="I147" s="520" t="str">
        <f>IF(B147="","",IF(ISNA(VLOOKUP($B147,'B-1 Site Hedge Baseline'!$B$1:$L$257,10,FALSE)),"",(VLOOKUP($B147,'B-1 Site Hedge Baseline'!$B$1:$L$257,10,FALSE))))</f>
        <v/>
      </c>
      <c r="J147" s="520" t="str">
        <f>IF(B147="","",IF(ISNA(VLOOKUP($B147,'B-1 Site Hedge Baseline'!$B$1:$L$257,11,FALSE)),"",(VLOOKUP($B147,'B-1 Site Hedge Baseline'!$B$1:$L$257,11,FALSE))))</f>
        <v/>
      </c>
      <c r="K147" s="520" t="str">
        <f>IF(B147="","",IF(ISNA(VLOOKUP($B147,'B-1 Site Hedge Baseline'!$B$1:$U$257,13,FALSE)),"",(VLOOKUP($B147,'B-1 Site Hedge Baseline'!$B$1:$U$257,13,FALSE))))</f>
        <v/>
      </c>
      <c r="L147" s="524" t="str">
        <f>IF(B147="","",IF(ISNA(VLOOKUP($B147,'B-1 Site Hedge Baseline'!$B$1:$U$257,12,FALSE)),"",(VLOOKUP($B147,'B-1 Site Hedge Baseline'!$B$1:$U$257,12,FALSE))))</f>
        <v/>
      </c>
      <c r="M147" s="416" t="str">
        <f t="shared" si="23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59" t="str">
        <f>IF(B147="","",VLOOKUP(B147,'B-1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57"/>
      <c r="T147" s="540" t="str">
        <f>IFERROR(VLOOKUP(S147,'G-1 All Habitats'!$Z$2:$AA$9,2,FALSE),"")</f>
        <v/>
      </c>
      <c r="U147" s="154"/>
      <c r="V147" s="520" t="str">
        <f>IF(U147="","",IF(VLOOKUP(U147,'G-3 Multipliers'!$L$3:$N$6,2,FALSE)=0,"Spatial Data Missing ⚠",VLOOKUP(U147,'G-3 Multipliers'!$L$3:$N$6,2,FALSE)))</f>
        <v/>
      </c>
      <c r="W147" s="524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6"/>
        <v/>
      </c>
      <c r="AD147" s="537" t="str">
        <f>IF(M147="","",VLOOKUP(M147,'G-6 Hedgerow Data'!$B$3:$AG$15,31,FALSE))</f>
        <v/>
      </c>
      <c r="AE147" s="507" t="str">
        <f t="shared" si="21"/>
        <v/>
      </c>
      <c r="AF147" s="507" t="str">
        <f t="shared" si="22"/>
        <v/>
      </c>
      <c r="AG147" s="524" t="str">
        <f>IFERROR(IF(O147="","",VLOOKUP(AD147,'G-3 Multipliers'!$P$3:$Q$6,2,FALSE)),"")</f>
        <v/>
      </c>
      <c r="AH147" s="513" t="str">
        <f t="shared" si="17"/>
        <v/>
      </c>
      <c r="AI147" s="231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1" t="str">
        <f>'B-1 Site Hedge Baseline'!AK146</f>
        <v/>
      </c>
      <c r="C148" s="520" t="str">
        <f>IF(B148="","",IF(ISNA(VLOOKUP($B148,'B-1 Site Hedge Baseline'!$B$1:$L$257,3,FALSE)),"",(VLOOKUP($B148,'B-1 Site Hedge Baseline'!$B$1:$L$257,3,FALSE))))</f>
        <v/>
      </c>
      <c r="D148" s="520" t="str">
        <f>IF(B148="","",IF(ISNA(VLOOKUP($B148,'B-1 Site Hedge Baseline'!$B$1:$L$257,4,FALSE)),"",(VLOOKUP($B148,'B-1 Site Hedge Baseline'!$B$1:$L$257,4,FALSE))))</f>
        <v/>
      </c>
      <c r="E148" s="520" t="str">
        <f>IF(B148="","",IF(ISNA(VLOOKUP($B148,'B-1 Site Hedge Baseline'!$B$1:$L$257,5,FALSE)),"",(VLOOKUP($B148,'B-1 Site Hedge Baseline'!$B$1:$L$257,5,FALSE))))</f>
        <v/>
      </c>
      <c r="F148" s="520" t="str">
        <f>IF(B148="","",IF(ISNA(VLOOKUP($B148,'B-1 Site Hedge Baseline'!$B$1:$L$257,6,FALSE)),"",(VLOOKUP($B148,'B-1 Site Hedge Baseline'!$B$1:$L$257,6,FALSE))))</f>
        <v/>
      </c>
      <c r="G148" s="520" t="str">
        <f>IF(B148="","",IF(ISNA(VLOOKUP($B148,'B-1 Site Hedge Baseline'!$B$1:$L$257,7,FALSE)),"",(VLOOKUP($B148,'B-1 Site Hedge Baseline'!$B$1:$L$257,7,FALSE))))</f>
        <v/>
      </c>
      <c r="H148" s="520" t="str">
        <f>IF(B148="","",IF(ISNA(VLOOKUP($B148,'B-1 Site Hedge Baseline'!$B$1:$L$257,8,FALSE)),"",(VLOOKUP($B148,'B-1 Site Hedge Baseline'!$B$1:$L$257,8,FALSE))))</f>
        <v/>
      </c>
      <c r="I148" s="520" t="str">
        <f>IF(B148="","",IF(ISNA(VLOOKUP($B148,'B-1 Site Hedge Baseline'!$B$1:$L$257,10,FALSE)),"",(VLOOKUP($B148,'B-1 Site Hedge Baseline'!$B$1:$L$257,10,FALSE))))</f>
        <v/>
      </c>
      <c r="J148" s="520" t="str">
        <f>IF(B148="","",IF(ISNA(VLOOKUP($B148,'B-1 Site Hedge Baseline'!$B$1:$L$257,11,FALSE)),"",(VLOOKUP($B148,'B-1 Site Hedge Baseline'!$B$1:$L$257,11,FALSE))))</f>
        <v/>
      </c>
      <c r="K148" s="520" t="str">
        <f>IF(B148="","",IF(ISNA(VLOOKUP($B148,'B-1 Site Hedge Baseline'!$B$1:$U$257,13,FALSE)),"",(VLOOKUP($B148,'B-1 Site Hedge Baseline'!$B$1:$U$257,13,FALSE))))</f>
        <v/>
      </c>
      <c r="L148" s="524" t="str">
        <f>IF(B148="","",IF(ISNA(VLOOKUP($B148,'B-1 Site Hedge Baseline'!$B$1:$U$257,12,FALSE)),"",(VLOOKUP($B148,'B-1 Site Hedge Baseline'!$B$1:$U$257,12,FALSE))))</f>
        <v/>
      </c>
      <c r="M148" s="416" t="str">
        <f t="shared" si="23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59" t="str">
        <f>IF(B148="","",VLOOKUP(B148,'B-1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57"/>
      <c r="T148" s="540" t="str">
        <f>IFERROR(VLOOKUP(S148,'G-1 All Habitats'!$Z$2:$AA$9,2,FALSE),"")</f>
        <v/>
      </c>
      <c r="U148" s="154"/>
      <c r="V148" s="520" t="str">
        <f>IF(U148="","",IF(VLOOKUP(U148,'G-3 Multipliers'!$L$3:$N$6,2,FALSE)=0,"Spatial Data Missing ⚠",VLOOKUP(U148,'G-3 Multipliers'!$L$3:$N$6,2,FALSE)))</f>
        <v/>
      </c>
      <c r="W148" s="524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6"/>
        <v/>
      </c>
      <c r="AD148" s="537" t="str">
        <f>IF(M148="","",VLOOKUP(M148,'G-6 Hedgerow Data'!$B$3:$AG$15,31,FALSE))</f>
        <v/>
      </c>
      <c r="AE148" s="507" t="str">
        <f t="shared" si="21"/>
        <v/>
      </c>
      <c r="AF148" s="507" t="str">
        <f t="shared" si="22"/>
        <v/>
      </c>
      <c r="AG148" s="524" t="str">
        <f>IFERROR(IF(O148="","",VLOOKUP(AD148,'G-3 Multipliers'!$P$3:$Q$6,2,FALSE)),"")</f>
        <v/>
      </c>
      <c r="AH148" s="513" t="str">
        <f t="shared" si="17"/>
        <v/>
      </c>
      <c r="AI148" s="231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1" t="str">
        <f>'B-1 Site Hedge Baseline'!AK147</f>
        <v/>
      </c>
      <c r="C149" s="520" t="str">
        <f>IF(B149="","",IF(ISNA(VLOOKUP($B149,'B-1 Site Hedge Baseline'!$B$1:$L$257,3,FALSE)),"",(VLOOKUP($B149,'B-1 Site Hedge Baseline'!$B$1:$L$257,3,FALSE))))</f>
        <v/>
      </c>
      <c r="D149" s="520" t="str">
        <f>IF(B149="","",IF(ISNA(VLOOKUP($B149,'B-1 Site Hedge Baseline'!$B$1:$L$257,4,FALSE)),"",(VLOOKUP($B149,'B-1 Site Hedge Baseline'!$B$1:$L$257,4,FALSE))))</f>
        <v/>
      </c>
      <c r="E149" s="520" t="str">
        <f>IF(B149="","",IF(ISNA(VLOOKUP($B149,'B-1 Site Hedge Baseline'!$B$1:$L$257,5,FALSE)),"",(VLOOKUP($B149,'B-1 Site Hedge Baseline'!$B$1:$L$257,5,FALSE))))</f>
        <v/>
      </c>
      <c r="F149" s="520" t="str">
        <f>IF(B149="","",IF(ISNA(VLOOKUP($B149,'B-1 Site Hedge Baseline'!$B$1:$L$257,6,FALSE)),"",(VLOOKUP($B149,'B-1 Site Hedge Baseline'!$B$1:$L$257,6,FALSE))))</f>
        <v/>
      </c>
      <c r="G149" s="520" t="str">
        <f>IF(B149="","",IF(ISNA(VLOOKUP($B149,'B-1 Site Hedge Baseline'!$B$1:$L$257,7,FALSE)),"",(VLOOKUP($B149,'B-1 Site Hedge Baseline'!$B$1:$L$257,7,FALSE))))</f>
        <v/>
      </c>
      <c r="H149" s="520" t="str">
        <f>IF(B149="","",IF(ISNA(VLOOKUP($B149,'B-1 Site Hedge Baseline'!$B$1:$L$257,8,FALSE)),"",(VLOOKUP($B149,'B-1 Site Hedge Baseline'!$B$1:$L$257,8,FALSE))))</f>
        <v/>
      </c>
      <c r="I149" s="520" t="str">
        <f>IF(B149="","",IF(ISNA(VLOOKUP($B149,'B-1 Site Hedge Baseline'!$B$1:$L$257,10,FALSE)),"",(VLOOKUP($B149,'B-1 Site Hedge Baseline'!$B$1:$L$257,10,FALSE))))</f>
        <v/>
      </c>
      <c r="J149" s="520" t="str">
        <f>IF(B149="","",IF(ISNA(VLOOKUP($B149,'B-1 Site Hedge Baseline'!$B$1:$L$257,11,FALSE)),"",(VLOOKUP($B149,'B-1 Site Hedge Baseline'!$B$1:$L$257,11,FALSE))))</f>
        <v/>
      </c>
      <c r="K149" s="520" t="str">
        <f>IF(B149="","",IF(ISNA(VLOOKUP($B149,'B-1 Site Hedge Baseline'!$B$1:$U$257,13,FALSE)),"",(VLOOKUP($B149,'B-1 Site Hedge Baseline'!$B$1:$U$257,13,FALSE))))</f>
        <v/>
      </c>
      <c r="L149" s="524" t="str">
        <f>IF(B149="","",IF(ISNA(VLOOKUP($B149,'B-1 Site Hedge Baseline'!$B$1:$U$257,12,FALSE)),"",(VLOOKUP($B149,'B-1 Site Hedge Baseline'!$B$1:$U$257,12,FALSE))))</f>
        <v/>
      </c>
      <c r="M149" s="416" t="str">
        <f t="shared" si="23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59" t="str">
        <f>IF(B149="","",VLOOKUP(B149,'B-1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57"/>
      <c r="T149" s="540" t="str">
        <f>IFERROR(VLOOKUP(S149,'G-1 All Habitats'!$Z$2:$AA$9,2,FALSE),"")</f>
        <v/>
      </c>
      <c r="U149" s="154"/>
      <c r="V149" s="520" t="str">
        <f>IF(U149="","",IF(VLOOKUP(U149,'G-3 Multipliers'!$L$3:$N$6,2,FALSE)=0,"Spatial Data Missing ⚠",VLOOKUP(U149,'G-3 Multipliers'!$L$3:$N$6,2,FALSE)))</f>
        <v/>
      </c>
      <c r="W149" s="524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6"/>
        <v/>
      </c>
      <c r="AD149" s="537" t="str">
        <f>IF(M149="","",VLOOKUP(M149,'G-6 Hedgerow Data'!$B$3:$AG$15,31,FALSE))</f>
        <v/>
      </c>
      <c r="AE149" s="507" t="str">
        <f t="shared" si="21"/>
        <v/>
      </c>
      <c r="AF149" s="507" t="str">
        <f t="shared" si="22"/>
        <v/>
      </c>
      <c r="AG149" s="524" t="str">
        <f>IFERROR(IF(O149="","",VLOOKUP(AD149,'G-3 Multipliers'!$P$3:$Q$6,2,FALSE)),"")</f>
        <v/>
      </c>
      <c r="AH149" s="513" t="str">
        <f t="shared" si="17"/>
        <v/>
      </c>
      <c r="AI149" s="231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1" t="str">
        <f>'B-1 Site Hedge Baseline'!AK148</f>
        <v/>
      </c>
      <c r="C150" s="520" t="str">
        <f>IF(B150="","",IF(ISNA(VLOOKUP($B150,'B-1 Site Hedge Baseline'!$B$1:$L$257,3,FALSE)),"",(VLOOKUP($B150,'B-1 Site Hedge Baseline'!$B$1:$L$257,3,FALSE))))</f>
        <v/>
      </c>
      <c r="D150" s="520" t="str">
        <f>IF(B150="","",IF(ISNA(VLOOKUP($B150,'B-1 Site Hedge Baseline'!$B$1:$L$257,4,FALSE)),"",(VLOOKUP($B150,'B-1 Site Hedge Baseline'!$B$1:$L$257,4,FALSE))))</f>
        <v/>
      </c>
      <c r="E150" s="520" t="str">
        <f>IF(B150="","",IF(ISNA(VLOOKUP($B150,'B-1 Site Hedge Baseline'!$B$1:$L$257,5,FALSE)),"",(VLOOKUP($B150,'B-1 Site Hedge Baseline'!$B$1:$L$257,5,FALSE))))</f>
        <v/>
      </c>
      <c r="F150" s="520" t="str">
        <f>IF(B150="","",IF(ISNA(VLOOKUP($B150,'B-1 Site Hedge Baseline'!$B$1:$L$257,6,FALSE)),"",(VLOOKUP($B150,'B-1 Site Hedge Baseline'!$B$1:$L$257,6,FALSE))))</f>
        <v/>
      </c>
      <c r="G150" s="520" t="str">
        <f>IF(B150="","",IF(ISNA(VLOOKUP($B150,'B-1 Site Hedge Baseline'!$B$1:$L$257,7,FALSE)),"",(VLOOKUP($B150,'B-1 Site Hedge Baseline'!$B$1:$L$257,7,FALSE))))</f>
        <v/>
      </c>
      <c r="H150" s="520" t="str">
        <f>IF(B150="","",IF(ISNA(VLOOKUP($B150,'B-1 Site Hedge Baseline'!$B$1:$L$257,8,FALSE)),"",(VLOOKUP($B150,'B-1 Site Hedge Baseline'!$B$1:$L$257,8,FALSE))))</f>
        <v/>
      </c>
      <c r="I150" s="520" t="str">
        <f>IF(B150="","",IF(ISNA(VLOOKUP($B150,'B-1 Site Hedge Baseline'!$B$1:$L$257,10,FALSE)),"",(VLOOKUP($B150,'B-1 Site Hedge Baseline'!$B$1:$L$257,10,FALSE))))</f>
        <v/>
      </c>
      <c r="J150" s="520" t="str">
        <f>IF(B150="","",IF(ISNA(VLOOKUP($B150,'B-1 Site Hedge Baseline'!$B$1:$L$257,11,FALSE)),"",(VLOOKUP($B150,'B-1 Site Hedge Baseline'!$B$1:$L$257,11,FALSE))))</f>
        <v/>
      </c>
      <c r="K150" s="520" t="str">
        <f>IF(B150="","",IF(ISNA(VLOOKUP($B150,'B-1 Site Hedge Baseline'!$B$1:$U$257,13,FALSE)),"",(VLOOKUP($B150,'B-1 Site Hedge Baseline'!$B$1:$U$257,13,FALSE))))</f>
        <v/>
      </c>
      <c r="L150" s="524" t="str">
        <f>IF(B150="","",IF(ISNA(VLOOKUP($B150,'B-1 Site Hedge Baseline'!$B$1:$U$257,12,FALSE)),"",(VLOOKUP($B150,'B-1 Site Hedge Baseline'!$B$1:$U$257,12,FALSE))))</f>
        <v/>
      </c>
      <c r="M150" s="416" t="str">
        <f t="shared" si="23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59" t="str">
        <f>IF(B150="","",VLOOKUP(B150,'B-1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57"/>
      <c r="T150" s="540" t="str">
        <f>IFERROR(VLOOKUP(S150,'G-1 All Habitats'!$Z$2:$AA$9,2,FALSE),"")</f>
        <v/>
      </c>
      <c r="U150" s="154"/>
      <c r="V150" s="520" t="str">
        <f>IF(U150="","",IF(VLOOKUP(U150,'G-3 Multipliers'!$L$3:$N$6,2,FALSE)=0,"Spatial Data Missing ⚠",VLOOKUP(U150,'G-3 Multipliers'!$L$3:$N$6,2,FALSE)))</f>
        <v/>
      </c>
      <c r="W150" s="524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6"/>
        <v/>
      </c>
      <c r="AD150" s="537" t="str">
        <f>IF(M150="","",VLOOKUP(M150,'G-6 Hedgerow Data'!$B$3:$AG$15,31,FALSE))</f>
        <v/>
      </c>
      <c r="AE150" s="507" t="str">
        <f t="shared" si="21"/>
        <v/>
      </c>
      <c r="AF150" s="507" t="str">
        <f t="shared" si="22"/>
        <v/>
      </c>
      <c r="AG150" s="524" t="str">
        <f>IFERROR(IF(O150="","",VLOOKUP(AD150,'G-3 Multipliers'!$P$3:$Q$6,2,FALSE)),"")</f>
        <v/>
      </c>
      <c r="AH150" s="513" t="str">
        <f t="shared" si="17"/>
        <v/>
      </c>
      <c r="AI150" s="231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1" t="str">
        <f>'B-1 Site Hedge Baseline'!AK149</f>
        <v/>
      </c>
      <c r="C151" s="520" t="str">
        <f>IF(B151="","",IF(ISNA(VLOOKUP($B151,'B-1 Site Hedge Baseline'!$B$1:$L$257,3,FALSE)),"",(VLOOKUP($B151,'B-1 Site Hedge Baseline'!$B$1:$L$257,3,FALSE))))</f>
        <v/>
      </c>
      <c r="D151" s="520" t="str">
        <f>IF(B151="","",IF(ISNA(VLOOKUP($B151,'B-1 Site Hedge Baseline'!$B$1:$L$257,4,FALSE)),"",(VLOOKUP($B151,'B-1 Site Hedge Baseline'!$B$1:$L$257,4,FALSE))))</f>
        <v/>
      </c>
      <c r="E151" s="520" t="str">
        <f>IF(B151="","",IF(ISNA(VLOOKUP($B151,'B-1 Site Hedge Baseline'!$B$1:$L$257,5,FALSE)),"",(VLOOKUP($B151,'B-1 Site Hedge Baseline'!$B$1:$L$257,5,FALSE))))</f>
        <v/>
      </c>
      <c r="F151" s="520" t="str">
        <f>IF(B151="","",IF(ISNA(VLOOKUP($B151,'B-1 Site Hedge Baseline'!$B$1:$L$257,6,FALSE)),"",(VLOOKUP($B151,'B-1 Site Hedge Baseline'!$B$1:$L$257,6,FALSE))))</f>
        <v/>
      </c>
      <c r="G151" s="520" t="str">
        <f>IF(B151="","",IF(ISNA(VLOOKUP($B151,'B-1 Site Hedge Baseline'!$B$1:$L$257,7,FALSE)),"",(VLOOKUP($B151,'B-1 Site Hedge Baseline'!$B$1:$L$257,7,FALSE))))</f>
        <v/>
      </c>
      <c r="H151" s="520" t="str">
        <f>IF(B151="","",IF(ISNA(VLOOKUP($B151,'B-1 Site Hedge Baseline'!$B$1:$L$257,8,FALSE)),"",(VLOOKUP($B151,'B-1 Site Hedge Baseline'!$B$1:$L$257,8,FALSE))))</f>
        <v/>
      </c>
      <c r="I151" s="520" t="str">
        <f>IF(B151="","",IF(ISNA(VLOOKUP($B151,'B-1 Site Hedge Baseline'!$B$1:$L$257,10,FALSE)),"",(VLOOKUP($B151,'B-1 Site Hedge Baseline'!$B$1:$L$257,10,FALSE))))</f>
        <v/>
      </c>
      <c r="J151" s="520" t="str">
        <f>IF(B151="","",IF(ISNA(VLOOKUP($B151,'B-1 Site Hedge Baseline'!$B$1:$L$257,11,FALSE)),"",(VLOOKUP($B151,'B-1 Site Hedge Baseline'!$B$1:$L$257,11,FALSE))))</f>
        <v/>
      </c>
      <c r="K151" s="520" t="str">
        <f>IF(B151="","",IF(ISNA(VLOOKUP($B151,'B-1 Site Hedge Baseline'!$B$1:$U$257,13,FALSE)),"",(VLOOKUP($B151,'B-1 Site Hedge Baseline'!$B$1:$U$257,13,FALSE))))</f>
        <v/>
      </c>
      <c r="L151" s="524" t="str">
        <f>IF(B151="","",IF(ISNA(VLOOKUP($B151,'B-1 Site Hedge Baseline'!$B$1:$U$257,12,FALSE)),"",(VLOOKUP($B151,'B-1 Site Hedge Baseline'!$B$1:$U$257,12,FALSE))))</f>
        <v/>
      </c>
      <c r="M151" s="416" t="str">
        <f t="shared" si="23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59" t="str">
        <f>IF(B151="","",VLOOKUP(B151,'B-1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57"/>
      <c r="T151" s="540" t="str">
        <f>IFERROR(VLOOKUP(S151,'G-1 All Habitats'!$Z$2:$AA$9,2,FALSE),"")</f>
        <v/>
      </c>
      <c r="U151" s="154"/>
      <c r="V151" s="520" t="str">
        <f>IF(U151="","",IF(VLOOKUP(U151,'G-3 Multipliers'!$L$3:$N$6,2,FALSE)=0,"Spatial Data Missing ⚠",VLOOKUP(U151,'G-3 Multipliers'!$L$3:$N$6,2,FALSE)))</f>
        <v/>
      </c>
      <c r="W151" s="524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6"/>
        <v/>
      </c>
      <c r="AD151" s="537" t="str">
        <f>IF(M151="","",VLOOKUP(M151,'G-6 Hedgerow Data'!$B$3:$AG$15,31,FALSE))</f>
        <v/>
      </c>
      <c r="AE151" s="507" t="str">
        <f t="shared" si="21"/>
        <v/>
      </c>
      <c r="AF151" s="507" t="str">
        <f t="shared" si="22"/>
        <v/>
      </c>
      <c r="AG151" s="524" t="str">
        <f>IFERROR(IF(O151="","",VLOOKUP(AD151,'G-3 Multipliers'!$P$3:$Q$6,2,FALSE)),"")</f>
        <v/>
      </c>
      <c r="AH151" s="513" t="str">
        <f t="shared" si="17"/>
        <v/>
      </c>
      <c r="AI151" s="231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1" t="str">
        <f>'B-1 Site Hedge Baseline'!AK150</f>
        <v/>
      </c>
      <c r="C152" s="520" t="str">
        <f>IF(B152="","",IF(ISNA(VLOOKUP($B152,'B-1 Site Hedge Baseline'!$B$1:$L$257,3,FALSE)),"",(VLOOKUP($B152,'B-1 Site Hedge Baseline'!$B$1:$L$257,3,FALSE))))</f>
        <v/>
      </c>
      <c r="D152" s="520" t="str">
        <f>IF(B152="","",IF(ISNA(VLOOKUP($B152,'B-1 Site Hedge Baseline'!$B$1:$L$257,4,FALSE)),"",(VLOOKUP($B152,'B-1 Site Hedge Baseline'!$B$1:$L$257,4,FALSE))))</f>
        <v/>
      </c>
      <c r="E152" s="520" t="str">
        <f>IF(B152="","",IF(ISNA(VLOOKUP($B152,'B-1 Site Hedge Baseline'!$B$1:$L$257,5,FALSE)),"",(VLOOKUP($B152,'B-1 Site Hedge Baseline'!$B$1:$L$257,5,FALSE))))</f>
        <v/>
      </c>
      <c r="F152" s="520" t="str">
        <f>IF(B152="","",IF(ISNA(VLOOKUP($B152,'B-1 Site Hedge Baseline'!$B$1:$L$257,6,FALSE)),"",(VLOOKUP($B152,'B-1 Site Hedge Baseline'!$B$1:$L$257,6,FALSE))))</f>
        <v/>
      </c>
      <c r="G152" s="520" t="str">
        <f>IF(B152="","",IF(ISNA(VLOOKUP($B152,'B-1 Site Hedge Baseline'!$B$1:$L$257,7,FALSE)),"",(VLOOKUP($B152,'B-1 Site Hedge Baseline'!$B$1:$L$257,7,FALSE))))</f>
        <v/>
      </c>
      <c r="H152" s="520" t="str">
        <f>IF(B152="","",IF(ISNA(VLOOKUP($B152,'B-1 Site Hedge Baseline'!$B$1:$L$257,8,FALSE)),"",(VLOOKUP($B152,'B-1 Site Hedge Baseline'!$B$1:$L$257,8,FALSE))))</f>
        <v/>
      </c>
      <c r="I152" s="520" t="str">
        <f>IF(B152="","",IF(ISNA(VLOOKUP($B152,'B-1 Site Hedge Baseline'!$B$1:$L$257,10,FALSE)),"",(VLOOKUP($B152,'B-1 Site Hedge Baseline'!$B$1:$L$257,10,FALSE))))</f>
        <v/>
      </c>
      <c r="J152" s="520" t="str">
        <f>IF(B152="","",IF(ISNA(VLOOKUP($B152,'B-1 Site Hedge Baseline'!$B$1:$L$257,11,FALSE)),"",(VLOOKUP($B152,'B-1 Site Hedge Baseline'!$B$1:$L$257,11,FALSE))))</f>
        <v/>
      </c>
      <c r="K152" s="520" t="str">
        <f>IF(B152="","",IF(ISNA(VLOOKUP($B152,'B-1 Site Hedge Baseline'!$B$1:$U$257,13,FALSE)),"",(VLOOKUP($B152,'B-1 Site Hedge Baseline'!$B$1:$U$257,13,FALSE))))</f>
        <v/>
      </c>
      <c r="L152" s="524" t="str">
        <f>IF(B152="","",IF(ISNA(VLOOKUP($B152,'B-1 Site Hedge Baseline'!$B$1:$U$257,12,FALSE)),"",(VLOOKUP($B152,'B-1 Site Hedge Baseline'!$B$1:$U$257,12,FALSE))))</f>
        <v/>
      </c>
      <c r="M152" s="416" t="str">
        <f t="shared" si="23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59" t="str">
        <f>IF(B152="","",VLOOKUP(B152,'B-1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57"/>
      <c r="T152" s="540" t="str">
        <f>IFERROR(VLOOKUP(S152,'G-1 All Habitats'!$Z$2:$AA$9,2,FALSE),"")</f>
        <v/>
      </c>
      <c r="U152" s="154"/>
      <c r="V152" s="520" t="str">
        <f>IF(U152="","",IF(VLOOKUP(U152,'G-3 Multipliers'!$L$3:$N$6,2,FALSE)=0,"Spatial Data Missing ⚠",VLOOKUP(U152,'G-3 Multipliers'!$L$3:$N$6,2,FALSE)))</f>
        <v/>
      </c>
      <c r="W152" s="524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6"/>
        <v/>
      </c>
      <c r="AD152" s="537" t="str">
        <f>IF(M152="","",VLOOKUP(M152,'G-6 Hedgerow Data'!$B$3:$AG$15,31,FALSE))</f>
        <v/>
      </c>
      <c r="AE152" s="507" t="str">
        <f t="shared" si="21"/>
        <v/>
      </c>
      <c r="AF152" s="507" t="str">
        <f t="shared" si="22"/>
        <v/>
      </c>
      <c r="AG152" s="524" t="str">
        <f>IFERROR(IF(O152="","",VLOOKUP(AD152,'G-3 Multipliers'!$P$3:$Q$6,2,FALSE)),"")</f>
        <v/>
      </c>
      <c r="AH152" s="513" t="str">
        <f t="shared" si="17"/>
        <v/>
      </c>
      <c r="AI152" s="231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1" t="str">
        <f>'B-1 Site Hedge Baseline'!AK151</f>
        <v/>
      </c>
      <c r="C153" s="520" t="str">
        <f>IF(B153="","",IF(ISNA(VLOOKUP($B153,'B-1 Site Hedge Baseline'!$B$1:$L$257,3,FALSE)),"",(VLOOKUP($B153,'B-1 Site Hedge Baseline'!$B$1:$L$257,3,FALSE))))</f>
        <v/>
      </c>
      <c r="D153" s="520" t="str">
        <f>IF(B153="","",IF(ISNA(VLOOKUP($B153,'B-1 Site Hedge Baseline'!$B$1:$L$257,4,FALSE)),"",(VLOOKUP($B153,'B-1 Site Hedge Baseline'!$B$1:$L$257,4,FALSE))))</f>
        <v/>
      </c>
      <c r="E153" s="520" t="str">
        <f>IF(B153="","",IF(ISNA(VLOOKUP($B153,'B-1 Site Hedge Baseline'!$B$1:$L$257,5,FALSE)),"",(VLOOKUP($B153,'B-1 Site Hedge Baseline'!$B$1:$L$257,5,FALSE))))</f>
        <v/>
      </c>
      <c r="F153" s="520" t="str">
        <f>IF(B153="","",IF(ISNA(VLOOKUP($B153,'B-1 Site Hedge Baseline'!$B$1:$L$257,6,FALSE)),"",(VLOOKUP($B153,'B-1 Site Hedge Baseline'!$B$1:$L$257,6,FALSE))))</f>
        <v/>
      </c>
      <c r="G153" s="520" t="str">
        <f>IF(B153="","",IF(ISNA(VLOOKUP($B153,'B-1 Site Hedge Baseline'!$B$1:$L$257,7,FALSE)),"",(VLOOKUP($B153,'B-1 Site Hedge Baseline'!$B$1:$L$257,7,FALSE))))</f>
        <v/>
      </c>
      <c r="H153" s="520" t="str">
        <f>IF(B153="","",IF(ISNA(VLOOKUP($B153,'B-1 Site Hedge Baseline'!$B$1:$L$257,8,FALSE)),"",(VLOOKUP($B153,'B-1 Site Hedge Baseline'!$B$1:$L$257,8,FALSE))))</f>
        <v/>
      </c>
      <c r="I153" s="520" t="str">
        <f>IF(B153="","",IF(ISNA(VLOOKUP($B153,'B-1 Site Hedge Baseline'!$B$1:$L$257,10,FALSE)),"",(VLOOKUP($B153,'B-1 Site Hedge Baseline'!$B$1:$L$257,10,FALSE))))</f>
        <v/>
      </c>
      <c r="J153" s="520" t="str">
        <f>IF(B153="","",IF(ISNA(VLOOKUP($B153,'B-1 Site Hedge Baseline'!$B$1:$L$257,11,FALSE)),"",(VLOOKUP($B153,'B-1 Site Hedge Baseline'!$B$1:$L$257,11,FALSE))))</f>
        <v/>
      </c>
      <c r="K153" s="520" t="str">
        <f>IF(B153="","",IF(ISNA(VLOOKUP($B153,'B-1 Site Hedge Baseline'!$B$1:$U$257,13,FALSE)),"",(VLOOKUP($B153,'B-1 Site Hedge Baseline'!$B$1:$U$257,13,FALSE))))</f>
        <v/>
      </c>
      <c r="L153" s="524" t="str">
        <f>IF(B153="","",IF(ISNA(VLOOKUP($B153,'B-1 Site Hedge Baseline'!$B$1:$U$257,12,FALSE)),"",(VLOOKUP($B153,'B-1 Site Hedge Baseline'!$B$1:$U$257,12,FALSE))))</f>
        <v/>
      </c>
      <c r="M153" s="416" t="str">
        <f t="shared" si="23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59" t="str">
        <f>IF(B153="","",VLOOKUP(B153,'B-1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57"/>
      <c r="T153" s="540" t="str">
        <f>IFERROR(VLOOKUP(S153,'G-1 All Habitats'!$Z$2:$AA$9,2,FALSE),"")</f>
        <v/>
      </c>
      <c r="U153" s="154"/>
      <c r="V153" s="520" t="str">
        <f>IF(U153="","",IF(VLOOKUP(U153,'G-3 Multipliers'!$L$3:$N$6,2,FALSE)=0,"Spatial Data Missing ⚠",VLOOKUP(U153,'G-3 Multipliers'!$L$3:$N$6,2,FALSE)))</f>
        <v/>
      </c>
      <c r="W153" s="524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6"/>
        <v/>
      </c>
      <c r="AD153" s="537" t="str">
        <f>IF(M153="","",VLOOKUP(M153,'G-6 Hedgerow Data'!$B$3:$AG$15,31,FALSE))</f>
        <v/>
      </c>
      <c r="AE153" s="507" t="str">
        <f t="shared" si="21"/>
        <v/>
      </c>
      <c r="AF153" s="507" t="str">
        <f t="shared" si="22"/>
        <v/>
      </c>
      <c r="AG153" s="524" t="str">
        <f>IFERROR(IF(O153="","",VLOOKUP(AD153,'G-3 Multipliers'!$P$3:$Q$6,2,FALSE)),"")</f>
        <v/>
      </c>
      <c r="AH153" s="513" t="str">
        <f t="shared" si="17"/>
        <v/>
      </c>
      <c r="AI153" s="231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1" t="str">
        <f>'B-1 Site Hedge Baseline'!AK152</f>
        <v/>
      </c>
      <c r="C154" s="520" t="str">
        <f>IF(B154="","",IF(ISNA(VLOOKUP($B154,'B-1 Site Hedge Baseline'!$B$1:$L$257,3,FALSE)),"",(VLOOKUP($B154,'B-1 Site Hedge Baseline'!$B$1:$L$257,3,FALSE))))</f>
        <v/>
      </c>
      <c r="D154" s="520" t="str">
        <f>IF(B154="","",IF(ISNA(VLOOKUP($B154,'B-1 Site Hedge Baseline'!$B$1:$L$257,4,FALSE)),"",(VLOOKUP($B154,'B-1 Site Hedge Baseline'!$B$1:$L$257,4,FALSE))))</f>
        <v/>
      </c>
      <c r="E154" s="520" t="str">
        <f>IF(B154="","",IF(ISNA(VLOOKUP($B154,'B-1 Site Hedge Baseline'!$B$1:$L$257,5,FALSE)),"",(VLOOKUP($B154,'B-1 Site Hedge Baseline'!$B$1:$L$257,5,FALSE))))</f>
        <v/>
      </c>
      <c r="F154" s="520" t="str">
        <f>IF(B154="","",IF(ISNA(VLOOKUP($B154,'B-1 Site Hedge Baseline'!$B$1:$L$257,6,FALSE)),"",(VLOOKUP($B154,'B-1 Site Hedge Baseline'!$B$1:$L$257,6,FALSE))))</f>
        <v/>
      </c>
      <c r="G154" s="520" t="str">
        <f>IF(B154="","",IF(ISNA(VLOOKUP($B154,'B-1 Site Hedge Baseline'!$B$1:$L$257,7,FALSE)),"",(VLOOKUP($B154,'B-1 Site Hedge Baseline'!$B$1:$L$257,7,FALSE))))</f>
        <v/>
      </c>
      <c r="H154" s="520" t="str">
        <f>IF(B154="","",IF(ISNA(VLOOKUP($B154,'B-1 Site Hedge Baseline'!$B$1:$L$257,8,FALSE)),"",(VLOOKUP($B154,'B-1 Site Hedge Baseline'!$B$1:$L$257,8,FALSE))))</f>
        <v/>
      </c>
      <c r="I154" s="520" t="str">
        <f>IF(B154="","",IF(ISNA(VLOOKUP($B154,'B-1 Site Hedge Baseline'!$B$1:$L$257,10,FALSE)),"",(VLOOKUP($B154,'B-1 Site Hedge Baseline'!$B$1:$L$257,10,FALSE))))</f>
        <v/>
      </c>
      <c r="J154" s="520" t="str">
        <f>IF(B154="","",IF(ISNA(VLOOKUP($B154,'B-1 Site Hedge Baseline'!$B$1:$L$257,11,FALSE)),"",(VLOOKUP($B154,'B-1 Site Hedge Baseline'!$B$1:$L$257,11,FALSE))))</f>
        <v/>
      </c>
      <c r="K154" s="520" t="str">
        <f>IF(B154="","",IF(ISNA(VLOOKUP($B154,'B-1 Site Hedge Baseline'!$B$1:$U$257,13,FALSE)),"",(VLOOKUP($B154,'B-1 Site Hedge Baseline'!$B$1:$U$257,13,FALSE))))</f>
        <v/>
      </c>
      <c r="L154" s="524" t="str">
        <f>IF(B154="","",IF(ISNA(VLOOKUP($B154,'B-1 Site Hedge Baseline'!$B$1:$U$257,12,FALSE)),"",(VLOOKUP($B154,'B-1 Site Hedge Baseline'!$B$1:$U$257,12,FALSE))))</f>
        <v/>
      </c>
      <c r="M154" s="416" t="str">
        <f t="shared" si="23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59" t="str">
        <f>IF(B154="","",VLOOKUP(B154,'B-1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57"/>
      <c r="T154" s="540" t="str">
        <f>IFERROR(VLOOKUP(S154,'G-1 All Habitats'!$Z$2:$AA$9,2,FALSE),"")</f>
        <v/>
      </c>
      <c r="U154" s="154"/>
      <c r="V154" s="520" t="str">
        <f>IF(U154="","",IF(VLOOKUP(U154,'G-3 Multipliers'!$L$3:$N$6,2,FALSE)=0,"Spatial Data Missing ⚠",VLOOKUP(U154,'G-3 Multipliers'!$L$3:$N$6,2,FALSE)))</f>
        <v/>
      </c>
      <c r="W154" s="524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6"/>
        <v/>
      </c>
      <c r="AD154" s="537" t="str">
        <f>IF(M154="","",VLOOKUP(M154,'G-6 Hedgerow Data'!$B$3:$AG$15,31,FALSE))</f>
        <v/>
      </c>
      <c r="AE154" s="507" t="str">
        <f t="shared" si="21"/>
        <v/>
      </c>
      <c r="AF154" s="507" t="str">
        <f t="shared" si="22"/>
        <v/>
      </c>
      <c r="AG154" s="524" t="str">
        <f>IFERROR(IF(O154="","",VLOOKUP(AD154,'G-3 Multipliers'!$P$3:$Q$6,2,FALSE)),"")</f>
        <v/>
      </c>
      <c r="AH154" s="513" t="str">
        <f t="shared" si="17"/>
        <v/>
      </c>
      <c r="AI154" s="231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1" t="str">
        <f>'B-1 Site Hedge Baseline'!AK153</f>
        <v/>
      </c>
      <c r="C155" s="520" t="str">
        <f>IF(B155="","",IF(ISNA(VLOOKUP($B155,'B-1 Site Hedge Baseline'!$B$1:$L$257,3,FALSE)),"",(VLOOKUP($B155,'B-1 Site Hedge Baseline'!$B$1:$L$257,3,FALSE))))</f>
        <v/>
      </c>
      <c r="D155" s="520" t="str">
        <f>IF(B155="","",IF(ISNA(VLOOKUP($B155,'B-1 Site Hedge Baseline'!$B$1:$L$257,4,FALSE)),"",(VLOOKUP($B155,'B-1 Site Hedge Baseline'!$B$1:$L$257,4,FALSE))))</f>
        <v/>
      </c>
      <c r="E155" s="520" t="str">
        <f>IF(B155="","",IF(ISNA(VLOOKUP($B155,'B-1 Site Hedge Baseline'!$B$1:$L$257,5,FALSE)),"",(VLOOKUP($B155,'B-1 Site Hedge Baseline'!$B$1:$L$257,5,FALSE))))</f>
        <v/>
      </c>
      <c r="F155" s="520" t="str">
        <f>IF(B155="","",IF(ISNA(VLOOKUP($B155,'B-1 Site Hedge Baseline'!$B$1:$L$257,6,FALSE)),"",(VLOOKUP($B155,'B-1 Site Hedge Baseline'!$B$1:$L$257,6,FALSE))))</f>
        <v/>
      </c>
      <c r="G155" s="520" t="str">
        <f>IF(B155="","",IF(ISNA(VLOOKUP($B155,'B-1 Site Hedge Baseline'!$B$1:$L$257,7,FALSE)),"",(VLOOKUP($B155,'B-1 Site Hedge Baseline'!$B$1:$L$257,7,FALSE))))</f>
        <v/>
      </c>
      <c r="H155" s="520" t="str">
        <f>IF(B155="","",IF(ISNA(VLOOKUP($B155,'B-1 Site Hedge Baseline'!$B$1:$L$257,8,FALSE)),"",(VLOOKUP($B155,'B-1 Site Hedge Baseline'!$B$1:$L$257,8,FALSE))))</f>
        <v/>
      </c>
      <c r="I155" s="520" t="str">
        <f>IF(B155="","",IF(ISNA(VLOOKUP($B155,'B-1 Site Hedge Baseline'!$B$1:$L$257,10,FALSE)),"",(VLOOKUP($B155,'B-1 Site Hedge Baseline'!$B$1:$L$257,10,FALSE))))</f>
        <v/>
      </c>
      <c r="J155" s="520" t="str">
        <f>IF(B155="","",IF(ISNA(VLOOKUP($B155,'B-1 Site Hedge Baseline'!$B$1:$L$257,11,FALSE)),"",(VLOOKUP($B155,'B-1 Site Hedge Baseline'!$B$1:$L$257,11,FALSE))))</f>
        <v/>
      </c>
      <c r="K155" s="520" t="str">
        <f>IF(B155="","",IF(ISNA(VLOOKUP($B155,'B-1 Site Hedge Baseline'!$B$1:$U$257,13,FALSE)),"",(VLOOKUP($B155,'B-1 Site Hedge Baseline'!$B$1:$U$257,13,FALSE))))</f>
        <v/>
      </c>
      <c r="L155" s="524" t="str">
        <f>IF(B155="","",IF(ISNA(VLOOKUP($B155,'B-1 Site Hedge Baseline'!$B$1:$U$257,12,FALSE)),"",(VLOOKUP($B155,'B-1 Site Hedge Baseline'!$B$1:$U$257,12,FALSE))))</f>
        <v/>
      </c>
      <c r="M155" s="416" t="str">
        <f t="shared" si="23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59" t="str">
        <f>IF(B155="","",VLOOKUP(B155,'B-1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57"/>
      <c r="T155" s="540" t="str">
        <f>IFERROR(VLOOKUP(S155,'G-1 All Habitats'!$Z$2:$AA$9,2,FALSE),"")</f>
        <v/>
      </c>
      <c r="U155" s="154"/>
      <c r="V155" s="520" t="str">
        <f>IF(U155="","",IF(VLOOKUP(U155,'G-3 Multipliers'!$L$3:$N$6,2,FALSE)=0,"Spatial Data Missing ⚠",VLOOKUP(U155,'G-3 Multipliers'!$L$3:$N$6,2,FALSE)))</f>
        <v/>
      </c>
      <c r="W155" s="524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6"/>
        <v/>
      </c>
      <c r="AD155" s="537" t="str">
        <f>IF(M155="","",VLOOKUP(M155,'G-6 Hedgerow Data'!$B$3:$AG$15,31,FALSE))</f>
        <v/>
      </c>
      <c r="AE155" s="507" t="str">
        <f t="shared" si="21"/>
        <v/>
      </c>
      <c r="AF155" s="507" t="str">
        <f t="shared" si="22"/>
        <v/>
      </c>
      <c r="AG155" s="524" t="str">
        <f>IFERROR(IF(O155="","",VLOOKUP(AD155,'G-3 Multipliers'!$P$3:$Q$6,2,FALSE)),"")</f>
        <v/>
      </c>
      <c r="AH155" s="513" t="str">
        <f t="shared" si="17"/>
        <v/>
      </c>
      <c r="AI155" s="231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1" t="str">
        <f>'B-1 Site Hedge Baseline'!AK154</f>
        <v/>
      </c>
      <c r="C156" s="520" t="str">
        <f>IF(B156="","",IF(ISNA(VLOOKUP($B156,'B-1 Site Hedge Baseline'!$B$1:$L$257,3,FALSE)),"",(VLOOKUP($B156,'B-1 Site Hedge Baseline'!$B$1:$L$257,3,FALSE))))</f>
        <v/>
      </c>
      <c r="D156" s="520" t="str">
        <f>IF(B156="","",IF(ISNA(VLOOKUP($B156,'B-1 Site Hedge Baseline'!$B$1:$L$257,4,FALSE)),"",(VLOOKUP($B156,'B-1 Site Hedge Baseline'!$B$1:$L$257,4,FALSE))))</f>
        <v/>
      </c>
      <c r="E156" s="520" t="str">
        <f>IF(B156="","",IF(ISNA(VLOOKUP($B156,'B-1 Site Hedge Baseline'!$B$1:$L$257,5,FALSE)),"",(VLOOKUP($B156,'B-1 Site Hedge Baseline'!$B$1:$L$257,5,FALSE))))</f>
        <v/>
      </c>
      <c r="F156" s="520" t="str">
        <f>IF(B156="","",IF(ISNA(VLOOKUP($B156,'B-1 Site Hedge Baseline'!$B$1:$L$257,6,FALSE)),"",(VLOOKUP($B156,'B-1 Site Hedge Baseline'!$B$1:$L$257,6,FALSE))))</f>
        <v/>
      </c>
      <c r="G156" s="520" t="str">
        <f>IF(B156="","",IF(ISNA(VLOOKUP($B156,'B-1 Site Hedge Baseline'!$B$1:$L$257,7,FALSE)),"",(VLOOKUP($B156,'B-1 Site Hedge Baseline'!$B$1:$L$257,7,FALSE))))</f>
        <v/>
      </c>
      <c r="H156" s="520" t="str">
        <f>IF(B156="","",IF(ISNA(VLOOKUP($B156,'B-1 Site Hedge Baseline'!$B$1:$L$257,8,FALSE)),"",(VLOOKUP($B156,'B-1 Site Hedge Baseline'!$B$1:$L$257,8,FALSE))))</f>
        <v/>
      </c>
      <c r="I156" s="520" t="str">
        <f>IF(B156="","",IF(ISNA(VLOOKUP($B156,'B-1 Site Hedge Baseline'!$B$1:$L$257,10,FALSE)),"",(VLOOKUP($B156,'B-1 Site Hedge Baseline'!$B$1:$L$257,10,FALSE))))</f>
        <v/>
      </c>
      <c r="J156" s="520" t="str">
        <f>IF(B156="","",IF(ISNA(VLOOKUP($B156,'B-1 Site Hedge Baseline'!$B$1:$L$257,11,FALSE)),"",(VLOOKUP($B156,'B-1 Site Hedge Baseline'!$B$1:$L$257,11,FALSE))))</f>
        <v/>
      </c>
      <c r="K156" s="520" t="str">
        <f>IF(B156="","",IF(ISNA(VLOOKUP($B156,'B-1 Site Hedge Baseline'!$B$1:$U$257,13,FALSE)),"",(VLOOKUP($B156,'B-1 Site Hedge Baseline'!$B$1:$U$257,13,FALSE))))</f>
        <v/>
      </c>
      <c r="L156" s="524" t="str">
        <f>IF(B156="","",IF(ISNA(VLOOKUP($B156,'B-1 Site Hedge Baseline'!$B$1:$U$257,12,FALSE)),"",(VLOOKUP($B156,'B-1 Site Hedge Baseline'!$B$1:$U$257,12,FALSE))))</f>
        <v/>
      </c>
      <c r="M156" s="416" t="str">
        <f t="shared" si="23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59" t="str">
        <f>IF(B156="","",VLOOKUP(B156,'B-1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57"/>
      <c r="T156" s="540" t="str">
        <f>IFERROR(VLOOKUP(S156,'G-1 All Habitats'!$Z$2:$AA$9,2,FALSE),"")</f>
        <v/>
      </c>
      <c r="U156" s="154"/>
      <c r="V156" s="520" t="str">
        <f>IF(U156="","",IF(VLOOKUP(U156,'G-3 Multipliers'!$L$3:$N$6,2,FALSE)=0,"Spatial Data Missing ⚠",VLOOKUP(U156,'G-3 Multipliers'!$L$3:$N$6,2,FALSE)))</f>
        <v/>
      </c>
      <c r="W156" s="524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6"/>
        <v/>
      </c>
      <c r="AD156" s="537" t="str">
        <f>IF(M156="","",VLOOKUP(M156,'G-6 Hedgerow Data'!$B$3:$AG$15,31,FALSE))</f>
        <v/>
      </c>
      <c r="AE156" s="507" t="str">
        <f t="shared" si="21"/>
        <v/>
      </c>
      <c r="AF156" s="507" t="str">
        <f t="shared" si="22"/>
        <v/>
      </c>
      <c r="AG156" s="524" t="str">
        <f>IFERROR(IF(O156="","",VLOOKUP(AD156,'G-3 Multipliers'!$P$3:$Q$6,2,FALSE)),"")</f>
        <v/>
      </c>
      <c r="AH156" s="513" t="str">
        <f t="shared" si="17"/>
        <v/>
      </c>
      <c r="AI156" s="231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1" t="str">
        <f>'B-1 Site Hedge Baseline'!AK155</f>
        <v/>
      </c>
      <c r="C157" s="520" t="str">
        <f>IF(B157="","",IF(ISNA(VLOOKUP($B157,'B-1 Site Hedge Baseline'!$B$1:$L$257,3,FALSE)),"",(VLOOKUP($B157,'B-1 Site Hedge Baseline'!$B$1:$L$257,3,FALSE))))</f>
        <v/>
      </c>
      <c r="D157" s="520" t="str">
        <f>IF(B157="","",IF(ISNA(VLOOKUP($B157,'B-1 Site Hedge Baseline'!$B$1:$L$257,4,FALSE)),"",(VLOOKUP($B157,'B-1 Site Hedge Baseline'!$B$1:$L$257,4,FALSE))))</f>
        <v/>
      </c>
      <c r="E157" s="520" t="str">
        <f>IF(B157="","",IF(ISNA(VLOOKUP($B157,'B-1 Site Hedge Baseline'!$B$1:$L$257,5,FALSE)),"",(VLOOKUP($B157,'B-1 Site Hedge Baseline'!$B$1:$L$257,5,FALSE))))</f>
        <v/>
      </c>
      <c r="F157" s="520" t="str">
        <f>IF(B157="","",IF(ISNA(VLOOKUP($B157,'B-1 Site Hedge Baseline'!$B$1:$L$257,6,FALSE)),"",(VLOOKUP($B157,'B-1 Site Hedge Baseline'!$B$1:$L$257,6,FALSE))))</f>
        <v/>
      </c>
      <c r="G157" s="520" t="str">
        <f>IF(B157="","",IF(ISNA(VLOOKUP($B157,'B-1 Site Hedge Baseline'!$B$1:$L$257,7,FALSE)),"",(VLOOKUP($B157,'B-1 Site Hedge Baseline'!$B$1:$L$257,7,FALSE))))</f>
        <v/>
      </c>
      <c r="H157" s="520" t="str">
        <f>IF(B157="","",IF(ISNA(VLOOKUP($B157,'B-1 Site Hedge Baseline'!$B$1:$L$257,8,FALSE)),"",(VLOOKUP($B157,'B-1 Site Hedge Baseline'!$B$1:$L$257,8,FALSE))))</f>
        <v/>
      </c>
      <c r="I157" s="520" t="str">
        <f>IF(B157="","",IF(ISNA(VLOOKUP($B157,'B-1 Site Hedge Baseline'!$B$1:$L$257,10,FALSE)),"",(VLOOKUP($B157,'B-1 Site Hedge Baseline'!$B$1:$L$257,10,FALSE))))</f>
        <v/>
      </c>
      <c r="J157" s="520" t="str">
        <f>IF(B157="","",IF(ISNA(VLOOKUP($B157,'B-1 Site Hedge Baseline'!$B$1:$L$257,11,FALSE)),"",(VLOOKUP($B157,'B-1 Site Hedge Baseline'!$B$1:$L$257,11,FALSE))))</f>
        <v/>
      </c>
      <c r="K157" s="520" t="str">
        <f>IF(B157="","",IF(ISNA(VLOOKUP($B157,'B-1 Site Hedge Baseline'!$B$1:$U$257,13,FALSE)),"",(VLOOKUP($B157,'B-1 Site Hedge Baseline'!$B$1:$U$257,13,FALSE))))</f>
        <v/>
      </c>
      <c r="L157" s="524" t="str">
        <f>IF(B157="","",IF(ISNA(VLOOKUP($B157,'B-1 Site Hedge Baseline'!$B$1:$U$257,12,FALSE)),"",(VLOOKUP($B157,'B-1 Site Hedge Baseline'!$B$1:$U$257,12,FALSE))))</f>
        <v/>
      </c>
      <c r="M157" s="416" t="str">
        <f t="shared" si="23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59" t="str">
        <f>IF(B157="","",VLOOKUP(B157,'B-1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57"/>
      <c r="T157" s="540" t="str">
        <f>IFERROR(VLOOKUP(S157,'G-1 All Habitats'!$Z$2:$AA$9,2,FALSE),"")</f>
        <v/>
      </c>
      <c r="U157" s="154"/>
      <c r="V157" s="520" t="str">
        <f>IF(U157="","",IF(VLOOKUP(U157,'G-3 Multipliers'!$L$3:$N$6,2,FALSE)=0,"Spatial Data Missing ⚠",VLOOKUP(U157,'G-3 Multipliers'!$L$3:$N$6,2,FALSE)))</f>
        <v/>
      </c>
      <c r="W157" s="524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6"/>
        <v/>
      </c>
      <c r="AD157" s="537" t="str">
        <f>IF(M157="","",VLOOKUP(M157,'G-6 Hedgerow Data'!$B$3:$AG$15,31,FALSE))</f>
        <v/>
      </c>
      <c r="AE157" s="507" t="str">
        <f t="shared" si="21"/>
        <v/>
      </c>
      <c r="AF157" s="507" t="str">
        <f t="shared" si="22"/>
        <v/>
      </c>
      <c r="AG157" s="524" t="str">
        <f>IFERROR(IF(O157="","",VLOOKUP(AD157,'G-3 Multipliers'!$P$3:$Q$6,2,FALSE)),"")</f>
        <v/>
      </c>
      <c r="AH157" s="513" t="str">
        <f t="shared" si="17"/>
        <v/>
      </c>
      <c r="AI157" s="231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1" t="str">
        <f>'B-1 Site Hedge Baseline'!AK156</f>
        <v/>
      </c>
      <c r="C158" s="520" t="str">
        <f>IF(B158="","",IF(ISNA(VLOOKUP($B158,'B-1 Site Hedge Baseline'!$B$1:$L$257,3,FALSE)),"",(VLOOKUP($B158,'B-1 Site Hedge Baseline'!$B$1:$L$257,3,FALSE))))</f>
        <v/>
      </c>
      <c r="D158" s="520" t="str">
        <f>IF(B158="","",IF(ISNA(VLOOKUP($B158,'B-1 Site Hedge Baseline'!$B$1:$L$257,4,FALSE)),"",(VLOOKUP($B158,'B-1 Site Hedge Baseline'!$B$1:$L$257,4,FALSE))))</f>
        <v/>
      </c>
      <c r="E158" s="520" t="str">
        <f>IF(B158="","",IF(ISNA(VLOOKUP($B158,'B-1 Site Hedge Baseline'!$B$1:$L$257,5,FALSE)),"",(VLOOKUP($B158,'B-1 Site Hedge Baseline'!$B$1:$L$257,5,FALSE))))</f>
        <v/>
      </c>
      <c r="F158" s="520" t="str">
        <f>IF(B158="","",IF(ISNA(VLOOKUP($B158,'B-1 Site Hedge Baseline'!$B$1:$L$257,6,FALSE)),"",(VLOOKUP($B158,'B-1 Site Hedge Baseline'!$B$1:$L$257,6,FALSE))))</f>
        <v/>
      </c>
      <c r="G158" s="520" t="str">
        <f>IF(B158="","",IF(ISNA(VLOOKUP($B158,'B-1 Site Hedge Baseline'!$B$1:$L$257,7,FALSE)),"",(VLOOKUP($B158,'B-1 Site Hedge Baseline'!$B$1:$L$257,7,FALSE))))</f>
        <v/>
      </c>
      <c r="H158" s="520" t="str">
        <f>IF(B158="","",IF(ISNA(VLOOKUP($B158,'B-1 Site Hedge Baseline'!$B$1:$L$257,8,FALSE)),"",(VLOOKUP($B158,'B-1 Site Hedge Baseline'!$B$1:$L$257,8,FALSE))))</f>
        <v/>
      </c>
      <c r="I158" s="520" t="str">
        <f>IF(B158="","",IF(ISNA(VLOOKUP($B158,'B-1 Site Hedge Baseline'!$B$1:$L$257,10,FALSE)),"",(VLOOKUP($B158,'B-1 Site Hedge Baseline'!$B$1:$L$257,10,FALSE))))</f>
        <v/>
      </c>
      <c r="J158" s="520" t="str">
        <f>IF(B158="","",IF(ISNA(VLOOKUP($B158,'B-1 Site Hedge Baseline'!$B$1:$L$257,11,FALSE)),"",(VLOOKUP($B158,'B-1 Site Hedge Baseline'!$B$1:$L$257,11,FALSE))))</f>
        <v/>
      </c>
      <c r="K158" s="520" t="str">
        <f>IF(B158="","",IF(ISNA(VLOOKUP($B158,'B-1 Site Hedge Baseline'!$B$1:$U$257,13,FALSE)),"",(VLOOKUP($B158,'B-1 Site Hedge Baseline'!$B$1:$U$257,13,FALSE))))</f>
        <v/>
      </c>
      <c r="L158" s="524" t="str">
        <f>IF(B158="","",IF(ISNA(VLOOKUP($B158,'B-1 Site Hedge Baseline'!$B$1:$U$257,12,FALSE)),"",(VLOOKUP($B158,'B-1 Site Hedge Baseline'!$B$1:$U$257,12,FALSE))))</f>
        <v/>
      </c>
      <c r="M158" s="416" t="str">
        <f t="shared" si="23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59" t="str">
        <f>IF(B158="","",VLOOKUP(B158,'B-1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57"/>
      <c r="T158" s="540" t="str">
        <f>IFERROR(VLOOKUP(S158,'G-1 All Habitats'!$Z$2:$AA$9,2,FALSE),"")</f>
        <v/>
      </c>
      <c r="U158" s="154"/>
      <c r="V158" s="520" t="str">
        <f>IF(U158="","",IF(VLOOKUP(U158,'G-3 Multipliers'!$L$3:$N$6,2,FALSE)=0,"Spatial Data Missing ⚠",VLOOKUP(U158,'G-3 Multipliers'!$L$3:$N$6,2,FALSE)))</f>
        <v/>
      </c>
      <c r="W158" s="524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6"/>
        <v/>
      </c>
      <c r="AD158" s="537" t="str">
        <f>IF(M158="","",VLOOKUP(M158,'G-6 Hedgerow Data'!$B$3:$AG$15,31,FALSE))</f>
        <v/>
      </c>
      <c r="AE158" s="507" t="str">
        <f t="shared" si="21"/>
        <v/>
      </c>
      <c r="AF158" s="507" t="str">
        <f t="shared" si="22"/>
        <v/>
      </c>
      <c r="AG158" s="524" t="str">
        <f>IFERROR(IF(O158="","",VLOOKUP(AD158,'G-3 Multipliers'!$P$3:$Q$6,2,FALSE)),"")</f>
        <v/>
      </c>
      <c r="AH158" s="513" t="str">
        <f t="shared" si="17"/>
        <v/>
      </c>
      <c r="AI158" s="231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1" t="str">
        <f>'B-1 Site Hedge Baseline'!AK157</f>
        <v/>
      </c>
      <c r="C159" s="520" t="str">
        <f>IF(B159="","",IF(ISNA(VLOOKUP($B159,'B-1 Site Hedge Baseline'!$B$1:$L$257,3,FALSE)),"",(VLOOKUP($B159,'B-1 Site Hedge Baseline'!$B$1:$L$257,3,FALSE))))</f>
        <v/>
      </c>
      <c r="D159" s="520" t="str">
        <f>IF(B159="","",IF(ISNA(VLOOKUP($B159,'B-1 Site Hedge Baseline'!$B$1:$L$257,4,FALSE)),"",(VLOOKUP($B159,'B-1 Site Hedge Baseline'!$B$1:$L$257,4,FALSE))))</f>
        <v/>
      </c>
      <c r="E159" s="520" t="str">
        <f>IF(B159="","",IF(ISNA(VLOOKUP($B159,'B-1 Site Hedge Baseline'!$B$1:$L$257,5,FALSE)),"",(VLOOKUP($B159,'B-1 Site Hedge Baseline'!$B$1:$L$257,5,FALSE))))</f>
        <v/>
      </c>
      <c r="F159" s="520" t="str">
        <f>IF(B159="","",IF(ISNA(VLOOKUP($B159,'B-1 Site Hedge Baseline'!$B$1:$L$257,6,FALSE)),"",(VLOOKUP($B159,'B-1 Site Hedge Baseline'!$B$1:$L$257,6,FALSE))))</f>
        <v/>
      </c>
      <c r="G159" s="520" t="str">
        <f>IF(B159="","",IF(ISNA(VLOOKUP($B159,'B-1 Site Hedge Baseline'!$B$1:$L$257,7,FALSE)),"",(VLOOKUP($B159,'B-1 Site Hedge Baseline'!$B$1:$L$257,7,FALSE))))</f>
        <v/>
      </c>
      <c r="H159" s="520" t="str">
        <f>IF(B159="","",IF(ISNA(VLOOKUP($B159,'B-1 Site Hedge Baseline'!$B$1:$L$257,8,FALSE)),"",(VLOOKUP($B159,'B-1 Site Hedge Baseline'!$B$1:$L$257,8,FALSE))))</f>
        <v/>
      </c>
      <c r="I159" s="520" t="str">
        <f>IF(B159="","",IF(ISNA(VLOOKUP($B159,'B-1 Site Hedge Baseline'!$B$1:$L$257,10,FALSE)),"",(VLOOKUP($B159,'B-1 Site Hedge Baseline'!$B$1:$L$257,10,FALSE))))</f>
        <v/>
      </c>
      <c r="J159" s="520" t="str">
        <f>IF(B159="","",IF(ISNA(VLOOKUP($B159,'B-1 Site Hedge Baseline'!$B$1:$L$257,11,FALSE)),"",(VLOOKUP($B159,'B-1 Site Hedge Baseline'!$B$1:$L$257,11,FALSE))))</f>
        <v/>
      </c>
      <c r="K159" s="520" t="str">
        <f>IF(B159="","",IF(ISNA(VLOOKUP($B159,'B-1 Site Hedge Baseline'!$B$1:$U$257,13,FALSE)),"",(VLOOKUP($B159,'B-1 Site Hedge Baseline'!$B$1:$U$257,13,FALSE))))</f>
        <v/>
      </c>
      <c r="L159" s="524" t="str">
        <f>IF(B159="","",IF(ISNA(VLOOKUP($B159,'B-1 Site Hedge Baseline'!$B$1:$U$257,12,FALSE)),"",(VLOOKUP($B159,'B-1 Site Hedge Baseline'!$B$1:$U$257,12,FALSE))))</f>
        <v/>
      </c>
      <c r="M159" s="416" t="str">
        <f t="shared" si="23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59" t="str">
        <f>IF(B159="","",VLOOKUP(B159,'B-1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57"/>
      <c r="T159" s="540" t="str">
        <f>IFERROR(VLOOKUP(S159,'G-1 All Habitats'!$Z$2:$AA$9,2,FALSE),"")</f>
        <v/>
      </c>
      <c r="U159" s="154"/>
      <c r="V159" s="520" t="str">
        <f>IF(U159="","",IF(VLOOKUP(U159,'G-3 Multipliers'!$L$3:$N$6,2,FALSE)=0,"Spatial Data Missing ⚠",VLOOKUP(U159,'G-3 Multipliers'!$L$3:$N$6,2,FALSE)))</f>
        <v/>
      </c>
      <c r="W159" s="524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6"/>
        <v/>
      </c>
      <c r="AD159" s="537" t="str">
        <f>IF(M159="","",VLOOKUP(M159,'G-6 Hedgerow Data'!$B$3:$AG$15,31,FALSE))</f>
        <v/>
      </c>
      <c r="AE159" s="507" t="str">
        <f t="shared" si="21"/>
        <v/>
      </c>
      <c r="AF159" s="507" t="str">
        <f t="shared" si="22"/>
        <v/>
      </c>
      <c r="AG159" s="524" t="str">
        <f>IFERROR(IF(O159="","",VLOOKUP(AD159,'G-3 Multipliers'!$P$3:$Q$6,2,FALSE)),"")</f>
        <v/>
      </c>
      <c r="AH159" s="513" t="str">
        <f t="shared" si="17"/>
        <v/>
      </c>
      <c r="AI159" s="231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1" t="str">
        <f>'B-1 Site Hedge Baseline'!AK158</f>
        <v/>
      </c>
      <c r="C160" s="520" t="str">
        <f>IF(B160="","",IF(ISNA(VLOOKUP($B160,'B-1 Site Hedge Baseline'!$B$1:$L$257,3,FALSE)),"",(VLOOKUP($B160,'B-1 Site Hedge Baseline'!$B$1:$L$257,3,FALSE))))</f>
        <v/>
      </c>
      <c r="D160" s="520" t="str">
        <f>IF(B160="","",IF(ISNA(VLOOKUP($B160,'B-1 Site Hedge Baseline'!$B$1:$L$257,4,FALSE)),"",(VLOOKUP($B160,'B-1 Site Hedge Baseline'!$B$1:$L$257,4,FALSE))))</f>
        <v/>
      </c>
      <c r="E160" s="520" t="str">
        <f>IF(B160="","",IF(ISNA(VLOOKUP($B160,'B-1 Site Hedge Baseline'!$B$1:$L$257,5,FALSE)),"",(VLOOKUP($B160,'B-1 Site Hedge Baseline'!$B$1:$L$257,5,FALSE))))</f>
        <v/>
      </c>
      <c r="F160" s="520" t="str">
        <f>IF(B160="","",IF(ISNA(VLOOKUP($B160,'B-1 Site Hedge Baseline'!$B$1:$L$257,6,FALSE)),"",(VLOOKUP($B160,'B-1 Site Hedge Baseline'!$B$1:$L$257,6,FALSE))))</f>
        <v/>
      </c>
      <c r="G160" s="520" t="str">
        <f>IF(B160="","",IF(ISNA(VLOOKUP($B160,'B-1 Site Hedge Baseline'!$B$1:$L$257,7,FALSE)),"",(VLOOKUP($B160,'B-1 Site Hedge Baseline'!$B$1:$L$257,7,FALSE))))</f>
        <v/>
      </c>
      <c r="H160" s="520" t="str">
        <f>IF(B160="","",IF(ISNA(VLOOKUP($B160,'B-1 Site Hedge Baseline'!$B$1:$L$257,8,FALSE)),"",(VLOOKUP($B160,'B-1 Site Hedge Baseline'!$B$1:$L$257,8,FALSE))))</f>
        <v/>
      </c>
      <c r="I160" s="520" t="str">
        <f>IF(B160="","",IF(ISNA(VLOOKUP($B160,'B-1 Site Hedge Baseline'!$B$1:$L$257,10,FALSE)),"",(VLOOKUP($B160,'B-1 Site Hedge Baseline'!$B$1:$L$257,10,FALSE))))</f>
        <v/>
      </c>
      <c r="J160" s="520" t="str">
        <f>IF(B160="","",IF(ISNA(VLOOKUP($B160,'B-1 Site Hedge Baseline'!$B$1:$L$257,11,FALSE)),"",(VLOOKUP($B160,'B-1 Site Hedge Baseline'!$B$1:$L$257,11,FALSE))))</f>
        <v/>
      </c>
      <c r="K160" s="520" t="str">
        <f>IF(B160="","",IF(ISNA(VLOOKUP($B160,'B-1 Site Hedge Baseline'!$B$1:$U$257,13,FALSE)),"",(VLOOKUP($B160,'B-1 Site Hedge Baseline'!$B$1:$U$257,13,FALSE))))</f>
        <v/>
      </c>
      <c r="L160" s="524" t="str">
        <f>IF(B160="","",IF(ISNA(VLOOKUP($B160,'B-1 Site Hedge Baseline'!$B$1:$U$257,12,FALSE)),"",(VLOOKUP($B160,'B-1 Site Hedge Baseline'!$B$1:$U$257,12,FALSE))))</f>
        <v/>
      </c>
      <c r="M160" s="416" t="str">
        <f t="shared" si="23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59" t="str">
        <f>IF(B160="","",VLOOKUP(B160,'B-1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57"/>
      <c r="T160" s="540" t="str">
        <f>IFERROR(VLOOKUP(S160,'G-1 All Habitats'!$Z$2:$AA$9,2,FALSE),"")</f>
        <v/>
      </c>
      <c r="U160" s="154"/>
      <c r="V160" s="520" t="str">
        <f>IF(U160="","",IF(VLOOKUP(U160,'G-3 Multipliers'!$L$3:$N$6,2,FALSE)=0,"Spatial Data Missing ⚠",VLOOKUP(U160,'G-3 Multipliers'!$L$3:$N$6,2,FALSE)))</f>
        <v/>
      </c>
      <c r="W160" s="524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6"/>
        <v/>
      </c>
      <c r="AD160" s="537" t="str">
        <f>IF(M160="","",VLOOKUP(M160,'G-6 Hedgerow Data'!$B$3:$AG$15,31,FALSE))</f>
        <v/>
      </c>
      <c r="AE160" s="507" t="str">
        <f t="shared" si="21"/>
        <v/>
      </c>
      <c r="AF160" s="507" t="str">
        <f t="shared" si="22"/>
        <v/>
      </c>
      <c r="AG160" s="524" t="str">
        <f>IFERROR(IF(O160="","",VLOOKUP(AD160,'G-3 Multipliers'!$P$3:$Q$6,2,FALSE)),"")</f>
        <v/>
      </c>
      <c r="AH160" s="513" t="str">
        <f t="shared" si="17"/>
        <v/>
      </c>
      <c r="AI160" s="231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1" t="str">
        <f>'B-1 Site Hedge Baseline'!AK159</f>
        <v/>
      </c>
      <c r="C161" s="520" t="str">
        <f>IF(B161="","",IF(ISNA(VLOOKUP($B161,'B-1 Site Hedge Baseline'!$B$1:$L$257,3,FALSE)),"",(VLOOKUP($B161,'B-1 Site Hedge Baseline'!$B$1:$L$257,3,FALSE))))</f>
        <v/>
      </c>
      <c r="D161" s="520" t="str">
        <f>IF(B161="","",IF(ISNA(VLOOKUP($B161,'B-1 Site Hedge Baseline'!$B$1:$L$257,4,FALSE)),"",(VLOOKUP($B161,'B-1 Site Hedge Baseline'!$B$1:$L$257,4,FALSE))))</f>
        <v/>
      </c>
      <c r="E161" s="520" t="str">
        <f>IF(B161="","",IF(ISNA(VLOOKUP($B161,'B-1 Site Hedge Baseline'!$B$1:$L$257,5,FALSE)),"",(VLOOKUP($B161,'B-1 Site Hedge Baseline'!$B$1:$L$257,5,FALSE))))</f>
        <v/>
      </c>
      <c r="F161" s="520" t="str">
        <f>IF(B161="","",IF(ISNA(VLOOKUP($B161,'B-1 Site Hedge Baseline'!$B$1:$L$257,6,FALSE)),"",(VLOOKUP($B161,'B-1 Site Hedge Baseline'!$B$1:$L$257,6,FALSE))))</f>
        <v/>
      </c>
      <c r="G161" s="520" t="str">
        <f>IF(B161="","",IF(ISNA(VLOOKUP($B161,'B-1 Site Hedge Baseline'!$B$1:$L$257,7,FALSE)),"",(VLOOKUP($B161,'B-1 Site Hedge Baseline'!$B$1:$L$257,7,FALSE))))</f>
        <v/>
      </c>
      <c r="H161" s="520" t="str">
        <f>IF(B161="","",IF(ISNA(VLOOKUP($B161,'B-1 Site Hedge Baseline'!$B$1:$L$257,8,FALSE)),"",(VLOOKUP($B161,'B-1 Site Hedge Baseline'!$B$1:$L$257,8,FALSE))))</f>
        <v/>
      </c>
      <c r="I161" s="520" t="str">
        <f>IF(B161="","",IF(ISNA(VLOOKUP($B161,'B-1 Site Hedge Baseline'!$B$1:$L$257,10,FALSE)),"",(VLOOKUP($B161,'B-1 Site Hedge Baseline'!$B$1:$L$257,10,FALSE))))</f>
        <v/>
      </c>
      <c r="J161" s="520" t="str">
        <f>IF(B161="","",IF(ISNA(VLOOKUP($B161,'B-1 Site Hedge Baseline'!$B$1:$L$257,11,FALSE)),"",(VLOOKUP($B161,'B-1 Site Hedge Baseline'!$B$1:$L$257,11,FALSE))))</f>
        <v/>
      </c>
      <c r="K161" s="520" t="str">
        <f>IF(B161="","",IF(ISNA(VLOOKUP($B161,'B-1 Site Hedge Baseline'!$B$1:$U$257,13,FALSE)),"",(VLOOKUP($B161,'B-1 Site Hedge Baseline'!$B$1:$U$257,13,FALSE))))</f>
        <v/>
      </c>
      <c r="L161" s="524" t="str">
        <f>IF(B161="","",IF(ISNA(VLOOKUP($B161,'B-1 Site Hedge Baseline'!$B$1:$U$257,12,FALSE)),"",(VLOOKUP($B161,'B-1 Site Hedge Baseline'!$B$1:$U$257,12,FALSE))))</f>
        <v/>
      </c>
      <c r="M161" s="416" t="str">
        <f t="shared" si="23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59" t="str">
        <f>IF(B161="","",VLOOKUP(B161,'B-1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57"/>
      <c r="T161" s="540" t="str">
        <f>IFERROR(VLOOKUP(S161,'G-1 All Habitats'!$Z$2:$AA$9,2,FALSE),"")</f>
        <v/>
      </c>
      <c r="U161" s="154"/>
      <c r="V161" s="520" t="str">
        <f>IF(U161="","",IF(VLOOKUP(U161,'G-3 Multipliers'!$L$3:$N$6,2,FALSE)=0,"Spatial Data Missing ⚠",VLOOKUP(U161,'G-3 Multipliers'!$L$3:$N$6,2,FALSE)))</f>
        <v/>
      </c>
      <c r="W161" s="524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6"/>
        <v/>
      </c>
      <c r="AD161" s="537" t="str">
        <f>IF(M161="","",VLOOKUP(M161,'G-6 Hedgerow Data'!$B$3:$AG$15,31,FALSE))</f>
        <v/>
      </c>
      <c r="AE161" s="507" t="str">
        <f t="shared" si="21"/>
        <v/>
      </c>
      <c r="AF161" s="507" t="str">
        <f t="shared" si="22"/>
        <v/>
      </c>
      <c r="AG161" s="524" t="str">
        <f>IFERROR(IF(O161="","",VLOOKUP(AD161,'G-3 Multipliers'!$P$3:$Q$6,2,FALSE)),"")</f>
        <v/>
      </c>
      <c r="AH161" s="513" t="str">
        <f t="shared" si="17"/>
        <v/>
      </c>
      <c r="AI161" s="231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1" t="str">
        <f>'B-1 Site Hedge Baseline'!AK160</f>
        <v/>
      </c>
      <c r="C162" s="520" t="str">
        <f>IF(B162="","",IF(ISNA(VLOOKUP($B162,'B-1 Site Hedge Baseline'!$B$1:$L$257,3,FALSE)),"",(VLOOKUP($B162,'B-1 Site Hedge Baseline'!$B$1:$L$257,3,FALSE))))</f>
        <v/>
      </c>
      <c r="D162" s="520" t="str">
        <f>IF(B162="","",IF(ISNA(VLOOKUP($B162,'B-1 Site Hedge Baseline'!$B$1:$L$257,4,FALSE)),"",(VLOOKUP($B162,'B-1 Site Hedge Baseline'!$B$1:$L$257,4,FALSE))))</f>
        <v/>
      </c>
      <c r="E162" s="520" t="str">
        <f>IF(B162="","",IF(ISNA(VLOOKUP($B162,'B-1 Site Hedge Baseline'!$B$1:$L$257,5,FALSE)),"",(VLOOKUP($B162,'B-1 Site Hedge Baseline'!$B$1:$L$257,5,FALSE))))</f>
        <v/>
      </c>
      <c r="F162" s="520" t="str">
        <f>IF(B162="","",IF(ISNA(VLOOKUP($B162,'B-1 Site Hedge Baseline'!$B$1:$L$257,6,FALSE)),"",(VLOOKUP($B162,'B-1 Site Hedge Baseline'!$B$1:$L$257,6,FALSE))))</f>
        <v/>
      </c>
      <c r="G162" s="520" t="str">
        <f>IF(B162="","",IF(ISNA(VLOOKUP($B162,'B-1 Site Hedge Baseline'!$B$1:$L$257,7,FALSE)),"",(VLOOKUP($B162,'B-1 Site Hedge Baseline'!$B$1:$L$257,7,FALSE))))</f>
        <v/>
      </c>
      <c r="H162" s="520" t="str">
        <f>IF(B162="","",IF(ISNA(VLOOKUP($B162,'B-1 Site Hedge Baseline'!$B$1:$L$257,8,FALSE)),"",(VLOOKUP($B162,'B-1 Site Hedge Baseline'!$B$1:$L$257,8,FALSE))))</f>
        <v/>
      </c>
      <c r="I162" s="520" t="str">
        <f>IF(B162="","",IF(ISNA(VLOOKUP($B162,'B-1 Site Hedge Baseline'!$B$1:$L$257,10,FALSE)),"",(VLOOKUP($B162,'B-1 Site Hedge Baseline'!$B$1:$L$257,10,FALSE))))</f>
        <v/>
      </c>
      <c r="J162" s="520" t="str">
        <f>IF(B162="","",IF(ISNA(VLOOKUP($B162,'B-1 Site Hedge Baseline'!$B$1:$L$257,11,FALSE)),"",(VLOOKUP($B162,'B-1 Site Hedge Baseline'!$B$1:$L$257,11,FALSE))))</f>
        <v/>
      </c>
      <c r="K162" s="520" t="str">
        <f>IF(B162="","",IF(ISNA(VLOOKUP($B162,'B-1 Site Hedge Baseline'!$B$1:$U$257,13,FALSE)),"",(VLOOKUP($B162,'B-1 Site Hedge Baseline'!$B$1:$U$257,13,FALSE))))</f>
        <v/>
      </c>
      <c r="L162" s="524" t="str">
        <f>IF(B162="","",IF(ISNA(VLOOKUP($B162,'B-1 Site Hedge Baseline'!$B$1:$U$257,12,FALSE)),"",(VLOOKUP($B162,'B-1 Site Hedge Baseline'!$B$1:$U$257,12,FALSE))))</f>
        <v/>
      </c>
      <c r="M162" s="416" t="str">
        <f t="shared" si="23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59" t="str">
        <f>IF(B162="","",VLOOKUP(B162,'B-1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57"/>
      <c r="T162" s="540" t="str">
        <f>IFERROR(VLOOKUP(S162,'G-1 All Habitats'!$Z$2:$AA$9,2,FALSE),"")</f>
        <v/>
      </c>
      <c r="U162" s="154"/>
      <c r="V162" s="520" t="str">
        <f>IF(U162="","",IF(VLOOKUP(U162,'G-3 Multipliers'!$L$3:$N$6,2,FALSE)=0,"Spatial Data Missing ⚠",VLOOKUP(U162,'G-3 Multipliers'!$L$3:$N$6,2,FALSE)))</f>
        <v/>
      </c>
      <c r="W162" s="524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6"/>
        <v/>
      </c>
      <c r="AD162" s="537" t="str">
        <f>IF(M162="","",VLOOKUP(M162,'G-6 Hedgerow Data'!$B$3:$AG$15,31,FALSE))</f>
        <v/>
      </c>
      <c r="AE162" s="507" t="str">
        <f t="shared" si="21"/>
        <v/>
      </c>
      <c r="AF162" s="507" t="str">
        <f t="shared" si="22"/>
        <v/>
      </c>
      <c r="AG162" s="524" t="str">
        <f>IFERROR(IF(O162="","",VLOOKUP(AD162,'G-3 Multipliers'!$P$3:$Q$6,2,FALSE)),"")</f>
        <v/>
      </c>
      <c r="AH162" s="513" t="str">
        <f t="shared" si="17"/>
        <v/>
      </c>
      <c r="AI162" s="231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1" t="str">
        <f>'B-1 Site Hedge Baseline'!AK161</f>
        <v/>
      </c>
      <c r="C163" s="520" t="str">
        <f>IF(B163="","",IF(ISNA(VLOOKUP($B163,'B-1 Site Hedge Baseline'!$B$1:$L$257,3,FALSE)),"",(VLOOKUP($B163,'B-1 Site Hedge Baseline'!$B$1:$L$257,3,FALSE))))</f>
        <v/>
      </c>
      <c r="D163" s="520" t="str">
        <f>IF(B163="","",IF(ISNA(VLOOKUP($B163,'B-1 Site Hedge Baseline'!$B$1:$L$257,4,FALSE)),"",(VLOOKUP($B163,'B-1 Site Hedge Baseline'!$B$1:$L$257,4,FALSE))))</f>
        <v/>
      </c>
      <c r="E163" s="520" t="str">
        <f>IF(B163="","",IF(ISNA(VLOOKUP($B163,'B-1 Site Hedge Baseline'!$B$1:$L$257,5,FALSE)),"",(VLOOKUP($B163,'B-1 Site Hedge Baseline'!$B$1:$L$257,5,FALSE))))</f>
        <v/>
      </c>
      <c r="F163" s="520" t="str">
        <f>IF(B163="","",IF(ISNA(VLOOKUP($B163,'B-1 Site Hedge Baseline'!$B$1:$L$257,6,FALSE)),"",(VLOOKUP($B163,'B-1 Site Hedge Baseline'!$B$1:$L$257,6,FALSE))))</f>
        <v/>
      </c>
      <c r="G163" s="520" t="str">
        <f>IF(B163="","",IF(ISNA(VLOOKUP($B163,'B-1 Site Hedge Baseline'!$B$1:$L$257,7,FALSE)),"",(VLOOKUP($B163,'B-1 Site Hedge Baseline'!$B$1:$L$257,7,FALSE))))</f>
        <v/>
      </c>
      <c r="H163" s="520" t="str">
        <f>IF(B163="","",IF(ISNA(VLOOKUP($B163,'B-1 Site Hedge Baseline'!$B$1:$L$257,8,FALSE)),"",(VLOOKUP($B163,'B-1 Site Hedge Baseline'!$B$1:$L$257,8,FALSE))))</f>
        <v/>
      </c>
      <c r="I163" s="520" t="str">
        <f>IF(B163="","",IF(ISNA(VLOOKUP($B163,'B-1 Site Hedge Baseline'!$B$1:$L$257,10,FALSE)),"",(VLOOKUP($B163,'B-1 Site Hedge Baseline'!$B$1:$L$257,10,FALSE))))</f>
        <v/>
      </c>
      <c r="J163" s="520" t="str">
        <f>IF(B163="","",IF(ISNA(VLOOKUP($B163,'B-1 Site Hedge Baseline'!$B$1:$L$257,11,FALSE)),"",(VLOOKUP($B163,'B-1 Site Hedge Baseline'!$B$1:$L$257,11,FALSE))))</f>
        <v/>
      </c>
      <c r="K163" s="520" t="str">
        <f>IF(B163="","",IF(ISNA(VLOOKUP($B163,'B-1 Site Hedge Baseline'!$B$1:$U$257,13,FALSE)),"",(VLOOKUP($B163,'B-1 Site Hedge Baseline'!$B$1:$U$257,13,FALSE))))</f>
        <v/>
      </c>
      <c r="L163" s="524" t="str">
        <f>IF(B163="","",IF(ISNA(VLOOKUP($B163,'B-1 Site Hedge Baseline'!$B$1:$U$257,12,FALSE)),"",(VLOOKUP($B163,'B-1 Site Hedge Baseline'!$B$1:$U$257,12,FALSE))))</f>
        <v/>
      </c>
      <c r="M163" s="416" t="str">
        <f t="shared" si="23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59" t="str">
        <f>IF(B163="","",VLOOKUP(B163,'B-1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57"/>
      <c r="T163" s="540" t="str">
        <f>IFERROR(VLOOKUP(S163,'G-1 All Habitats'!$Z$2:$AA$9,2,FALSE),"")</f>
        <v/>
      </c>
      <c r="U163" s="154"/>
      <c r="V163" s="520" t="str">
        <f>IF(U163="","",IF(VLOOKUP(U163,'G-3 Multipliers'!$L$3:$N$6,2,FALSE)=0,"Spatial Data Missing ⚠",VLOOKUP(U163,'G-3 Multipliers'!$L$3:$N$6,2,FALSE)))</f>
        <v/>
      </c>
      <c r="W163" s="524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6"/>
        <v/>
      </c>
      <c r="AD163" s="537" t="str">
        <f>IF(M163="","",VLOOKUP(M163,'G-6 Hedgerow Data'!$B$3:$AG$15,31,FALSE))</f>
        <v/>
      </c>
      <c r="AE163" s="507" t="str">
        <f t="shared" si="21"/>
        <v/>
      </c>
      <c r="AF163" s="507" t="str">
        <f t="shared" si="22"/>
        <v/>
      </c>
      <c r="AG163" s="524" t="str">
        <f>IFERROR(IF(O163="","",VLOOKUP(AD163,'G-3 Multipliers'!$P$3:$Q$6,2,FALSE)),"")</f>
        <v/>
      </c>
      <c r="AH163" s="513" t="str">
        <f t="shared" si="17"/>
        <v/>
      </c>
      <c r="AI163" s="231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1" t="str">
        <f>'B-1 Site Hedge Baseline'!AK162</f>
        <v/>
      </c>
      <c r="C164" s="520" t="str">
        <f>IF(B164="","",IF(ISNA(VLOOKUP($B164,'B-1 Site Hedge Baseline'!$B$1:$L$257,3,FALSE)),"",(VLOOKUP($B164,'B-1 Site Hedge Baseline'!$B$1:$L$257,3,FALSE))))</f>
        <v/>
      </c>
      <c r="D164" s="520" t="str">
        <f>IF(B164="","",IF(ISNA(VLOOKUP($B164,'B-1 Site Hedge Baseline'!$B$1:$L$257,4,FALSE)),"",(VLOOKUP($B164,'B-1 Site Hedge Baseline'!$B$1:$L$257,4,FALSE))))</f>
        <v/>
      </c>
      <c r="E164" s="520" t="str">
        <f>IF(B164="","",IF(ISNA(VLOOKUP($B164,'B-1 Site Hedge Baseline'!$B$1:$L$257,5,FALSE)),"",(VLOOKUP($B164,'B-1 Site Hedge Baseline'!$B$1:$L$257,5,FALSE))))</f>
        <v/>
      </c>
      <c r="F164" s="520" t="str">
        <f>IF(B164="","",IF(ISNA(VLOOKUP($B164,'B-1 Site Hedge Baseline'!$B$1:$L$257,6,FALSE)),"",(VLOOKUP($B164,'B-1 Site Hedge Baseline'!$B$1:$L$257,6,FALSE))))</f>
        <v/>
      </c>
      <c r="G164" s="520" t="str">
        <f>IF(B164="","",IF(ISNA(VLOOKUP($B164,'B-1 Site Hedge Baseline'!$B$1:$L$257,7,FALSE)),"",(VLOOKUP($B164,'B-1 Site Hedge Baseline'!$B$1:$L$257,7,FALSE))))</f>
        <v/>
      </c>
      <c r="H164" s="520" t="str">
        <f>IF(B164="","",IF(ISNA(VLOOKUP($B164,'B-1 Site Hedge Baseline'!$B$1:$L$257,8,FALSE)),"",(VLOOKUP($B164,'B-1 Site Hedge Baseline'!$B$1:$L$257,8,FALSE))))</f>
        <v/>
      </c>
      <c r="I164" s="520" t="str">
        <f>IF(B164="","",IF(ISNA(VLOOKUP($B164,'B-1 Site Hedge Baseline'!$B$1:$L$257,10,FALSE)),"",(VLOOKUP($B164,'B-1 Site Hedge Baseline'!$B$1:$L$257,10,FALSE))))</f>
        <v/>
      </c>
      <c r="J164" s="520" t="str">
        <f>IF(B164="","",IF(ISNA(VLOOKUP($B164,'B-1 Site Hedge Baseline'!$B$1:$L$257,11,FALSE)),"",(VLOOKUP($B164,'B-1 Site Hedge Baseline'!$B$1:$L$257,11,FALSE))))</f>
        <v/>
      </c>
      <c r="K164" s="520" t="str">
        <f>IF(B164="","",IF(ISNA(VLOOKUP($B164,'B-1 Site Hedge Baseline'!$B$1:$U$257,13,FALSE)),"",(VLOOKUP($B164,'B-1 Site Hedge Baseline'!$B$1:$U$257,13,FALSE))))</f>
        <v/>
      </c>
      <c r="L164" s="524" t="str">
        <f>IF(B164="","",IF(ISNA(VLOOKUP($B164,'B-1 Site Hedge Baseline'!$B$1:$U$257,12,FALSE)),"",(VLOOKUP($B164,'B-1 Site Hedge Baseline'!$B$1:$U$257,12,FALSE))))</f>
        <v/>
      </c>
      <c r="M164" s="416" t="str">
        <f t="shared" si="23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59" t="str">
        <f>IF(B164="","",VLOOKUP(B164,'B-1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57"/>
      <c r="T164" s="540" t="str">
        <f>IFERROR(VLOOKUP(S164,'G-1 All Habitats'!$Z$2:$AA$9,2,FALSE),"")</f>
        <v/>
      </c>
      <c r="U164" s="154"/>
      <c r="V164" s="520" t="str">
        <f>IF(U164="","",IF(VLOOKUP(U164,'G-3 Multipliers'!$L$3:$N$6,2,FALSE)=0,"Spatial Data Missing ⚠",VLOOKUP(U164,'G-3 Multipliers'!$L$3:$N$6,2,FALSE)))</f>
        <v/>
      </c>
      <c r="W164" s="524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6"/>
        <v/>
      </c>
      <c r="AD164" s="537" t="str">
        <f>IF(M164="","",VLOOKUP(M164,'G-6 Hedgerow Data'!$B$3:$AG$15,31,FALSE))</f>
        <v/>
      </c>
      <c r="AE164" s="507" t="str">
        <f t="shared" si="21"/>
        <v/>
      </c>
      <c r="AF164" s="507" t="str">
        <f t="shared" si="22"/>
        <v/>
      </c>
      <c r="AG164" s="524" t="str">
        <f>IFERROR(IF(O164="","",VLOOKUP(AD164,'G-3 Multipliers'!$P$3:$Q$6,2,FALSE)),"")</f>
        <v/>
      </c>
      <c r="AH164" s="513" t="str">
        <f t="shared" si="17"/>
        <v/>
      </c>
      <c r="AI164" s="231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1" t="str">
        <f>'B-1 Site Hedge Baseline'!AK163</f>
        <v/>
      </c>
      <c r="C165" s="520" t="str">
        <f>IF(B165="","",IF(ISNA(VLOOKUP($B165,'B-1 Site Hedge Baseline'!$B$1:$L$257,3,FALSE)),"",(VLOOKUP($B165,'B-1 Site Hedge Baseline'!$B$1:$L$257,3,FALSE))))</f>
        <v/>
      </c>
      <c r="D165" s="520" t="str">
        <f>IF(B165="","",IF(ISNA(VLOOKUP($B165,'B-1 Site Hedge Baseline'!$B$1:$L$257,4,FALSE)),"",(VLOOKUP($B165,'B-1 Site Hedge Baseline'!$B$1:$L$257,4,FALSE))))</f>
        <v/>
      </c>
      <c r="E165" s="520" t="str">
        <f>IF(B165="","",IF(ISNA(VLOOKUP($B165,'B-1 Site Hedge Baseline'!$B$1:$L$257,5,FALSE)),"",(VLOOKUP($B165,'B-1 Site Hedge Baseline'!$B$1:$L$257,5,FALSE))))</f>
        <v/>
      </c>
      <c r="F165" s="520" t="str">
        <f>IF(B165="","",IF(ISNA(VLOOKUP($B165,'B-1 Site Hedge Baseline'!$B$1:$L$257,6,FALSE)),"",(VLOOKUP($B165,'B-1 Site Hedge Baseline'!$B$1:$L$257,6,FALSE))))</f>
        <v/>
      </c>
      <c r="G165" s="520" t="str">
        <f>IF(B165="","",IF(ISNA(VLOOKUP($B165,'B-1 Site Hedge Baseline'!$B$1:$L$257,7,FALSE)),"",(VLOOKUP($B165,'B-1 Site Hedge Baseline'!$B$1:$L$257,7,FALSE))))</f>
        <v/>
      </c>
      <c r="H165" s="520" t="str">
        <f>IF(B165="","",IF(ISNA(VLOOKUP($B165,'B-1 Site Hedge Baseline'!$B$1:$L$257,8,FALSE)),"",(VLOOKUP($B165,'B-1 Site Hedge Baseline'!$B$1:$L$257,8,FALSE))))</f>
        <v/>
      </c>
      <c r="I165" s="520" t="str">
        <f>IF(B165="","",IF(ISNA(VLOOKUP($B165,'B-1 Site Hedge Baseline'!$B$1:$L$257,10,FALSE)),"",(VLOOKUP($B165,'B-1 Site Hedge Baseline'!$B$1:$L$257,10,FALSE))))</f>
        <v/>
      </c>
      <c r="J165" s="520" t="str">
        <f>IF(B165="","",IF(ISNA(VLOOKUP($B165,'B-1 Site Hedge Baseline'!$B$1:$L$257,11,FALSE)),"",(VLOOKUP($B165,'B-1 Site Hedge Baseline'!$B$1:$L$257,11,FALSE))))</f>
        <v/>
      </c>
      <c r="K165" s="520" t="str">
        <f>IF(B165="","",IF(ISNA(VLOOKUP($B165,'B-1 Site Hedge Baseline'!$B$1:$U$257,13,FALSE)),"",(VLOOKUP($B165,'B-1 Site Hedge Baseline'!$B$1:$U$257,13,FALSE))))</f>
        <v/>
      </c>
      <c r="L165" s="524" t="str">
        <f>IF(B165="","",IF(ISNA(VLOOKUP($B165,'B-1 Site Hedge Baseline'!$B$1:$U$257,12,FALSE)),"",(VLOOKUP($B165,'B-1 Site Hedge Baseline'!$B$1:$U$257,12,FALSE))))</f>
        <v/>
      </c>
      <c r="M165" s="416" t="str">
        <f t="shared" si="23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59" t="str">
        <f>IF(B165="","",VLOOKUP(B165,'B-1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57"/>
      <c r="T165" s="540" t="str">
        <f>IFERROR(VLOOKUP(S165,'G-1 All Habitats'!$Z$2:$AA$9,2,FALSE),"")</f>
        <v/>
      </c>
      <c r="U165" s="154"/>
      <c r="V165" s="520" t="str">
        <f>IF(U165="","",IF(VLOOKUP(U165,'G-3 Multipliers'!$L$3:$N$6,2,FALSE)=0,"Spatial Data Missing ⚠",VLOOKUP(U165,'G-3 Multipliers'!$L$3:$N$6,2,FALSE)))</f>
        <v/>
      </c>
      <c r="W165" s="524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6"/>
        <v/>
      </c>
      <c r="AD165" s="537" t="str">
        <f>IF(M165="","",VLOOKUP(M165,'G-6 Hedgerow Data'!$B$3:$AG$15,31,FALSE))</f>
        <v/>
      </c>
      <c r="AE165" s="507" t="str">
        <f t="shared" si="21"/>
        <v/>
      </c>
      <c r="AF165" s="507" t="str">
        <f t="shared" si="22"/>
        <v/>
      </c>
      <c r="AG165" s="524" t="str">
        <f>IFERROR(IF(O165="","",VLOOKUP(AD165,'G-3 Multipliers'!$P$3:$Q$6,2,FALSE)),"")</f>
        <v/>
      </c>
      <c r="AH165" s="513" t="str">
        <f t="shared" si="17"/>
        <v/>
      </c>
      <c r="AI165" s="231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1" t="str">
        <f>'B-1 Site Hedge Baseline'!AK164</f>
        <v/>
      </c>
      <c r="C166" s="520" t="str">
        <f>IF(B166="","",IF(ISNA(VLOOKUP($B166,'B-1 Site Hedge Baseline'!$B$1:$L$257,3,FALSE)),"",(VLOOKUP($B166,'B-1 Site Hedge Baseline'!$B$1:$L$257,3,FALSE))))</f>
        <v/>
      </c>
      <c r="D166" s="520" t="str">
        <f>IF(B166="","",IF(ISNA(VLOOKUP($B166,'B-1 Site Hedge Baseline'!$B$1:$L$257,4,FALSE)),"",(VLOOKUP($B166,'B-1 Site Hedge Baseline'!$B$1:$L$257,4,FALSE))))</f>
        <v/>
      </c>
      <c r="E166" s="520" t="str">
        <f>IF(B166="","",IF(ISNA(VLOOKUP($B166,'B-1 Site Hedge Baseline'!$B$1:$L$257,5,FALSE)),"",(VLOOKUP($B166,'B-1 Site Hedge Baseline'!$B$1:$L$257,5,FALSE))))</f>
        <v/>
      </c>
      <c r="F166" s="520" t="str">
        <f>IF(B166="","",IF(ISNA(VLOOKUP($B166,'B-1 Site Hedge Baseline'!$B$1:$L$257,6,FALSE)),"",(VLOOKUP($B166,'B-1 Site Hedge Baseline'!$B$1:$L$257,6,FALSE))))</f>
        <v/>
      </c>
      <c r="G166" s="520" t="str">
        <f>IF(B166="","",IF(ISNA(VLOOKUP($B166,'B-1 Site Hedge Baseline'!$B$1:$L$257,7,FALSE)),"",(VLOOKUP($B166,'B-1 Site Hedge Baseline'!$B$1:$L$257,7,FALSE))))</f>
        <v/>
      </c>
      <c r="H166" s="520" t="str">
        <f>IF(B166="","",IF(ISNA(VLOOKUP($B166,'B-1 Site Hedge Baseline'!$B$1:$L$257,8,FALSE)),"",(VLOOKUP($B166,'B-1 Site Hedge Baseline'!$B$1:$L$257,8,FALSE))))</f>
        <v/>
      </c>
      <c r="I166" s="520" t="str">
        <f>IF(B166="","",IF(ISNA(VLOOKUP($B166,'B-1 Site Hedge Baseline'!$B$1:$L$257,10,FALSE)),"",(VLOOKUP($B166,'B-1 Site Hedge Baseline'!$B$1:$L$257,10,FALSE))))</f>
        <v/>
      </c>
      <c r="J166" s="520" t="str">
        <f>IF(B166="","",IF(ISNA(VLOOKUP($B166,'B-1 Site Hedge Baseline'!$B$1:$L$257,11,FALSE)),"",(VLOOKUP($B166,'B-1 Site Hedge Baseline'!$B$1:$L$257,11,FALSE))))</f>
        <v/>
      </c>
      <c r="K166" s="520" t="str">
        <f>IF(B166="","",IF(ISNA(VLOOKUP($B166,'B-1 Site Hedge Baseline'!$B$1:$U$257,13,FALSE)),"",(VLOOKUP($B166,'B-1 Site Hedge Baseline'!$B$1:$U$257,13,FALSE))))</f>
        <v/>
      </c>
      <c r="L166" s="524" t="str">
        <f>IF(B166="","",IF(ISNA(VLOOKUP($B166,'B-1 Site Hedge Baseline'!$B$1:$U$257,12,FALSE)),"",(VLOOKUP($B166,'B-1 Site Hedge Baseline'!$B$1:$U$257,12,FALSE))))</f>
        <v/>
      </c>
      <c r="M166" s="416" t="str">
        <f t="shared" si="23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59" t="str">
        <f>IF(B166="","",VLOOKUP(B166,'B-1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57"/>
      <c r="T166" s="540" t="str">
        <f>IFERROR(VLOOKUP(S166,'G-1 All Habitats'!$Z$2:$AA$9,2,FALSE),"")</f>
        <v/>
      </c>
      <c r="U166" s="154"/>
      <c r="V166" s="520" t="str">
        <f>IF(U166="","",IF(VLOOKUP(U166,'G-3 Multipliers'!$L$3:$N$6,2,FALSE)=0,"Spatial Data Missing ⚠",VLOOKUP(U166,'G-3 Multipliers'!$L$3:$N$6,2,FALSE)))</f>
        <v/>
      </c>
      <c r="W166" s="524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6"/>
        <v/>
      </c>
      <c r="AD166" s="537" t="str">
        <f>IF(M166="","",VLOOKUP(M166,'G-6 Hedgerow Data'!$B$3:$AG$15,31,FALSE))</f>
        <v/>
      </c>
      <c r="AE166" s="507" t="str">
        <f t="shared" si="21"/>
        <v/>
      </c>
      <c r="AF166" s="507" t="str">
        <f t="shared" si="22"/>
        <v/>
      </c>
      <c r="AG166" s="524" t="str">
        <f>IFERROR(IF(O166="","",VLOOKUP(AD166,'G-3 Multipliers'!$P$3:$Q$6,2,FALSE)),"")</f>
        <v/>
      </c>
      <c r="AH166" s="513" t="str">
        <f t="shared" si="17"/>
        <v/>
      </c>
      <c r="AI166" s="231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1" t="str">
        <f>'B-1 Site Hedge Baseline'!AK165</f>
        <v/>
      </c>
      <c r="C167" s="520" t="str">
        <f>IF(B167="","",IF(ISNA(VLOOKUP($B167,'B-1 Site Hedge Baseline'!$B$1:$L$257,3,FALSE)),"",(VLOOKUP($B167,'B-1 Site Hedge Baseline'!$B$1:$L$257,3,FALSE))))</f>
        <v/>
      </c>
      <c r="D167" s="520" t="str">
        <f>IF(B167="","",IF(ISNA(VLOOKUP($B167,'B-1 Site Hedge Baseline'!$B$1:$L$257,4,FALSE)),"",(VLOOKUP($B167,'B-1 Site Hedge Baseline'!$B$1:$L$257,4,FALSE))))</f>
        <v/>
      </c>
      <c r="E167" s="520" t="str">
        <f>IF(B167="","",IF(ISNA(VLOOKUP($B167,'B-1 Site Hedge Baseline'!$B$1:$L$257,5,FALSE)),"",(VLOOKUP($B167,'B-1 Site Hedge Baseline'!$B$1:$L$257,5,FALSE))))</f>
        <v/>
      </c>
      <c r="F167" s="520" t="str">
        <f>IF(B167="","",IF(ISNA(VLOOKUP($B167,'B-1 Site Hedge Baseline'!$B$1:$L$257,6,FALSE)),"",(VLOOKUP($B167,'B-1 Site Hedge Baseline'!$B$1:$L$257,6,FALSE))))</f>
        <v/>
      </c>
      <c r="G167" s="520" t="str">
        <f>IF(B167="","",IF(ISNA(VLOOKUP($B167,'B-1 Site Hedge Baseline'!$B$1:$L$257,7,FALSE)),"",(VLOOKUP($B167,'B-1 Site Hedge Baseline'!$B$1:$L$257,7,FALSE))))</f>
        <v/>
      </c>
      <c r="H167" s="520" t="str">
        <f>IF(B167="","",IF(ISNA(VLOOKUP($B167,'B-1 Site Hedge Baseline'!$B$1:$L$257,8,FALSE)),"",(VLOOKUP($B167,'B-1 Site Hedge Baseline'!$B$1:$L$257,8,FALSE))))</f>
        <v/>
      </c>
      <c r="I167" s="520" t="str">
        <f>IF(B167="","",IF(ISNA(VLOOKUP($B167,'B-1 Site Hedge Baseline'!$B$1:$L$257,10,FALSE)),"",(VLOOKUP($B167,'B-1 Site Hedge Baseline'!$B$1:$L$257,10,FALSE))))</f>
        <v/>
      </c>
      <c r="J167" s="520" t="str">
        <f>IF(B167="","",IF(ISNA(VLOOKUP($B167,'B-1 Site Hedge Baseline'!$B$1:$L$257,11,FALSE)),"",(VLOOKUP($B167,'B-1 Site Hedge Baseline'!$B$1:$L$257,11,FALSE))))</f>
        <v/>
      </c>
      <c r="K167" s="520" t="str">
        <f>IF(B167="","",IF(ISNA(VLOOKUP($B167,'B-1 Site Hedge Baseline'!$B$1:$U$257,13,FALSE)),"",(VLOOKUP($B167,'B-1 Site Hedge Baseline'!$B$1:$U$257,13,FALSE))))</f>
        <v/>
      </c>
      <c r="L167" s="524" t="str">
        <f>IF(B167="","",IF(ISNA(VLOOKUP($B167,'B-1 Site Hedge Baseline'!$B$1:$U$257,12,FALSE)),"",(VLOOKUP($B167,'B-1 Site Hedge Baseline'!$B$1:$U$257,12,FALSE))))</f>
        <v/>
      </c>
      <c r="M167" s="416" t="str">
        <f t="shared" si="23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59" t="str">
        <f>IF(B167="","",VLOOKUP(B167,'B-1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57"/>
      <c r="T167" s="540" t="str">
        <f>IFERROR(VLOOKUP(S167,'G-1 All Habitats'!$Z$2:$AA$9,2,FALSE),"")</f>
        <v/>
      </c>
      <c r="U167" s="154"/>
      <c r="V167" s="520" t="str">
        <f>IF(U167="","",IF(VLOOKUP(U167,'G-3 Multipliers'!$L$3:$N$6,2,FALSE)=0,"Spatial Data Missing ⚠",VLOOKUP(U167,'G-3 Multipliers'!$L$3:$N$6,2,FALSE)))</f>
        <v/>
      </c>
      <c r="W167" s="524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6"/>
        <v/>
      </c>
      <c r="AD167" s="537" t="str">
        <f>IF(M167="","",VLOOKUP(M167,'G-6 Hedgerow Data'!$B$3:$AG$15,31,FALSE))</f>
        <v/>
      </c>
      <c r="AE167" s="507" t="str">
        <f t="shared" si="21"/>
        <v/>
      </c>
      <c r="AF167" s="507" t="str">
        <f t="shared" si="22"/>
        <v/>
      </c>
      <c r="AG167" s="524" t="str">
        <f>IFERROR(IF(O167="","",VLOOKUP(AD167,'G-3 Multipliers'!$P$3:$Q$6,2,FALSE)),"")</f>
        <v/>
      </c>
      <c r="AH167" s="513" t="str">
        <f t="shared" si="17"/>
        <v/>
      </c>
      <c r="AI167" s="231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1" t="str">
        <f>'B-1 Site Hedge Baseline'!AK166</f>
        <v/>
      </c>
      <c r="C168" s="520" t="str">
        <f>IF(B168="","",IF(ISNA(VLOOKUP($B168,'B-1 Site Hedge Baseline'!$B$1:$L$257,3,FALSE)),"",(VLOOKUP($B168,'B-1 Site Hedge Baseline'!$B$1:$L$257,3,FALSE))))</f>
        <v/>
      </c>
      <c r="D168" s="520" t="str">
        <f>IF(B168="","",IF(ISNA(VLOOKUP($B168,'B-1 Site Hedge Baseline'!$B$1:$L$257,4,FALSE)),"",(VLOOKUP($B168,'B-1 Site Hedge Baseline'!$B$1:$L$257,4,FALSE))))</f>
        <v/>
      </c>
      <c r="E168" s="520" t="str">
        <f>IF(B168="","",IF(ISNA(VLOOKUP($B168,'B-1 Site Hedge Baseline'!$B$1:$L$257,5,FALSE)),"",(VLOOKUP($B168,'B-1 Site Hedge Baseline'!$B$1:$L$257,5,FALSE))))</f>
        <v/>
      </c>
      <c r="F168" s="520" t="str">
        <f>IF(B168="","",IF(ISNA(VLOOKUP($B168,'B-1 Site Hedge Baseline'!$B$1:$L$257,6,FALSE)),"",(VLOOKUP($B168,'B-1 Site Hedge Baseline'!$B$1:$L$257,6,FALSE))))</f>
        <v/>
      </c>
      <c r="G168" s="520" t="str">
        <f>IF(B168="","",IF(ISNA(VLOOKUP($B168,'B-1 Site Hedge Baseline'!$B$1:$L$257,7,FALSE)),"",(VLOOKUP($B168,'B-1 Site Hedge Baseline'!$B$1:$L$257,7,FALSE))))</f>
        <v/>
      </c>
      <c r="H168" s="520" t="str">
        <f>IF(B168="","",IF(ISNA(VLOOKUP($B168,'B-1 Site Hedge Baseline'!$B$1:$L$257,8,FALSE)),"",(VLOOKUP($B168,'B-1 Site Hedge Baseline'!$B$1:$L$257,8,FALSE))))</f>
        <v/>
      </c>
      <c r="I168" s="520" t="str">
        <f>IF(B168="","",IF(ISNA(VLOOKUP($B168,'B-1 Site Hedge Baseline'!$B$1:$L$257,10,FALSE)),"",(VLOOKUP($B168,'B-1 Site Hedge Baseline'!$B$1:$L$257,10,FALSE))))</f>
        <v/>
      </c>
      <c r="J168" s="520" t="str">
        <f>IF(B168="","",IF(ISNA(VLOOKUP($B168,'B-1 Site Hedge Baseline'!$B$1:$L$257,11,FALSE)),"",(VLOOKUP($B168,'B-1 Site Hedge Baseline'!$B$1:$L$257,11,FALSE))))</f>
        <v/>
      </c>
      <c r="K168" s="520" t="str">
        <f>IF(B168="","",IF(ISNA(VLOOKUP($B168,'B-1 Site Hedge Baseline'!$B$1:$U$257,13,FALSE)),"",(VLOOKUP($B168,'B-1 Site Hedge Baseline'!$B$1:$U$257,13,FALSE))))</f>
        <v/>
      </c>
      <c r="L168" s="524" t="str">
        <f>IF(B168="","",IF(ISNA(VLOOKUP($B168,'B-1 Site Hedge Baseline'!$B$1:$U$257,12,FALSE)),"",(VLOOKUP($B168,'B-1 Site Hedge Baseline'!$B$1:$U$257,12,FALSE))))</f>
        <v/>
      </c>
      <c r="M168" s="416" t="str">
        <f t="shared" si="23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59" t="str">
        <f>IF(B168="","",VLOOKUP(B168,'B-1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57"/>
      <c r="T168" s="540" t="str">
        <f>IFERROR(VLOOKUP(S168,'G-1 All Habitats'!$Z$2:$AA$9,2,FALSE),"")</f>
        <v/>
      </c>
      <c r="U168" s="154"/>
      <c r="V168" s="520" t="str">
        <f>IF(U168="","",IF(VLOOKUP(U168,'G-3 Multipliers'!$L$3:$N$6,2,FALSE)=0,"Spatial Data Missing ⚠",VLOOKUP(U168,'G-3 Multipliers'!$L$3:$N$6,2,FALSE)))</f>
        <v/>
      </c>
      <c r="W168" s="524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6"/>
        <v/>
      </c>
      <c r="AD168" s="537" t="str">
        <f>IF(M168="","",VLOOKUP(M168,'G-6 Hedgerow Data'!$B$3:$AG$15,31,FALSE))</f>
        <v/>
      </c>
      <c r="AE168" s="507" t="str">
        <f t="shared" si="21"/>
        <v/>
      </c>
      <c r="AF168" s="507" t="str">
        <f t="shared" si="22"/>
        <v/>
      </c>
      <c r="AG168" s="524" t="str">
        <f>IFERROR(IF(O168="","",VLOOKUP(AD168,'G-3 Multipliers'!$P$3:$Q$6,2,FALSE)),"")</f>
        <v/>
      </c>
      <c r="AH168" s="513" t="str">
        <f t="shared" si="17"/>
        <v/>
      </c>
      <c r="AI168" s="231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1" t="str">
        <f>'B-1 Site Hedge Baseline'!AK167</f>
        <v/>
      </c>
      <c r="C169" s="520" t="str">
        <f>IF(B169="","",IF(ISNA(VLOOKUP($B169,'B-1 Site Hedge Baseline'!$B$1:$L$257,3,FALSE)),"",(VLOOKUP($B169,'B-1 Site Hedge Baseline'!$B$1:$L$257,3,FALSE))))</f>
        <v/>
      </c>
      <c r="D169" s="520" t="str">
        <f>IF(B169="","",IF(ISNA(VLOOKUP($B169,'B-1 Site Hedge Baseline'!$B$1:$L$257,4,FALSE)),"",(VLOOKUP($B169,'B-1 Site Hedge Baseline'!$B$1:$L$257,4,FALSE))))</f>
        <v/>
      </c>
      <c r="E169" s="520" t="str">
        <f>IF(B169="","",IF(ISNA(VLOOKUP($B169,'B-1 Site Hedge Baseline'!$B$1:$L$257,5,FALSE)),"",(VLOOKUP($B169,'B-1 Site Hedge Baseline'!$B$1:$L$257,5,FALSE))))</f>
        <v/>
      </c>
      <c r="F169" s="520" t="str">
        <f>IF(B169="","",IF(ISNA(VLOOKUP($B169,'B-1 Site Hedge Baseline'!$B$1:$L$257,6,FALSE)),"",(VLOOKUP($B169,'B-1 Site Hedge Baseline'!$B$1:$L$257,6,FALSE))))</f>
        <v/>
      </c>
      <c r="G169" s="520" t="str">
        <f>IF(B169="","",IF(ISNA(VLOOKUP($B169,'B-1 Site Hedge Baseline'!$B$1:$L$257,7,FALSE)),"",(VLOOKUP($B169,'B-1 Site Hedge Baseline'!$B$1:$L$257,7,FALSE))))</f>
        <v/>
      </c>
      <c r="H169" s="520" t="str">
        <f>IF(B169="","",IF(ISNA(VLOOKUP($B169,'B-1 Site Hedge Baseline'!$B$1:$L$257,8,FALSE)),"",(VLOOKUP($B169,'B-1 Site Hedge Baseline'!$B$1:$L$257,8,FALSE))))</f>
        <v/>
      </c>
      <c r="I169" s="520" t="str">
        <f>IF(B169="","",IF(ISNA(VLOOKUP($B169,'B-1 Site Hedge Baseline'!$B$1:$L$257,10,FALSE)),"",(VLOOKUP($B169,'B-1 Site Hedge Baseline'!$B$1:$L$257,10,FALSE))))</f>
        <v/>
      </c>
      <c r="J169" s="520" t="str">
        <f>IF(B169="","",IF(ISNA(VLOOKUP($B169,'B-1 Site Hedge Baseline'!$B$1:$L$257,11,FALSE)),"",(VLOOKUP($B169,'B-1 Site Hedge Baseline'!$B$1:$L$257,11,FALSE))))</f>
        <v/>
      </c>
      <c r="K169" s="520" t="str">
        <f>IF(B169="","",IF(ISNA(VLOOKUP($B169,'B-1 Site Hedge Baseline'!$B$1:$U$257,13,FALSE)),"",(VLOOKUP($B169,'B-1 Site Hedge Baseline'!$B$1:$U$257,13,FALSE))))</f>
        <v/>
      </c>
      <c r="L169" s="524" t="str">
        <f>IF(B169="","",IF(ISNA(VLOOKUP($B169,'B-1 Site Hedge Baseline'!$B$1:$U$257,12,FALSE)),"",(VLOOKUP($B169,'B-1 Site Hedge Baseline'!$B$1:$U$257,12,FALSE))))</f>
        <v/>
      </c>
      <c r="M169" s="416" t="str">
        <f t="shared" si="23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59" t="str">
        <f>IF(B169="","",VLOOKUP(B169,'B-1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57"/>
      <c r="T169" s="540" t="str">
        <f>IFERROR(VLOOKUP(S169,'G-1 All Habitats'!$Z$2:$AA$9,2,FALSE),"")</f>
        <v/>
      </c>
      <c r="U169" s="154"/>
      <c r="V169" s="520" t="str">
        <f>IF(U169="","",IF(VLOOKUP(U169,'G-3 Multipliers'!$L$3:$N$6,2,FALSE)=0,"Spatial Data Missing ⚠",VLOOKUP(U169,'G-3 Multipliers'!$L$3:$N$6,2,FALSE)))</f>
        <v/>
      </c>
      <c r="W169" s="524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6"/>
        <v/>
      </c>
      <c r="AD169" s="537" t="str">
        <f>IF(M169="","",VLOOKUP(M169,'G-6 Hedgerow Data'!$B$3:$AG$15,31,FALSE))</f>
        <v/>
      </c>
      <c r="AE169" s="507" t="str">
        <f t="shared" si="21"/>
        <v/>
      </c>
      <c r="AF169" s="507" t="str">
        <f t="shared" si="22"/>
        <v/>
      </c>
      <c r="AG169" s="524" t="str">
        <f>IFERROR(IF(O169="","",VLOOKUP(AD169,'G-3 Multipliers'!$P$3:$Q$6,2,FALSE)),"")</f>
        <v/>
      </c>
      <c r="AH169" s="513" t="str">
        <f t="shared" si="17"/>
        <v/>
      </c>
      <c r="AI169" s="231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1" t="str">
        <f>'B-1 Site Hedge Baseline'!AK168</f>
        <v/>
      </c>
      <c r="C170" s="520" t="str">
        <f>IF(B170="","",IF(ISNA(VLOOKUP($B170,'B-1 Site Hedge Baseline'!$B$1:$L$257,3,FALSE)),"",(VLOOKUP($B170,'B-1 Site Hedge Baseline'!$B$1:$L$257,3,FALSE))))</f>
        <v/>
      </c>
      <c r="D170" s="520" t="str">
        <f>IF(B170="","",IF(ISNA(VLOOKUP($B170,'B-1 Site Hedge Baseline'!$B$1:$L$257,4,FALSE)),"",(VLOOKUP($B170,'B-1 Site Hedge Baseline'!$B$1:$L$257,4,FALSE))))</f>
        <v/>
      </c>
      <c r="E170" s="520" t="str">
        <f>IF(B170="","",IF(ISNA(VLOOKUP($B170,'B-1 Site Hedge Baseline'!$B$1:$L$257,5,FALSE)),"",(VLOOKUP($B170,'B-1 Site Hedge Baseline'!$B$1:$L$257,5,FALSE))))</f>
        <v/>
      </c>
      <c r="F170" s="520" t="str">
        <f>IF(B170="","",IF(ISNA(VLOOKUP($B170,'B-1 Site Hedge Baseline'!$B$1:$L$257,6,FALSE)),"",(VLOOKUP($B170,'B-1 Site Hedge Baseline'!$B$1:$L$257,6,FALSE))))</f>
        <v/>
      </c>
      <c r="G170" s="520" t="str">
        <f>IF(B170="","",IF(ISNA(VLOOKUP($B170,'B-1 Site Hedge Baseline'!$B$1:$L$257,7,FALSE)),"",(VLOOKUP($B170,'B-1 Site Hedge Baseline'!$B$1:$L$257,7,FALSE))))</f>
        <v/>
      </c>
      <c r="H170" s="520" t="str">
        <f>IF(B170="","",IF(ISNA(VLOOKUP($B170,'B-1 Site Hedge Baseline'!$B$1:$L$257,8,FALSE)),"",(VLOOKUP($B170,'B-1 Site Hedge Baseline'!$B$1:$L$257,8,FALSE))))</f>
        <v/>
      </c>
      <c r="I170" s="520" t="str">
        <f>IF(B170="","",IF(ISNA(VLOOKUP($B170,'B-1 Site Hedge Baseline'!$B$1:$L$257,10,FALSE)),"",(VLOOKUP($B170,'B-1 Site Hedge Baseline'!$B$1:$L$257,10,FALSE))))</f>
        <v/>
      </c>
      <c r="J170" s="520" t="str">
        <f>IF(B170="","",IF(ISNA(VLOOKUP($B170,'B-1 Site Hedge Baseline'!$B$1:$L$257,11,FALSE)),"",(VLOOKUP($B170,'B-1 Site Hedge Baseline'!$B$1:$L$257,11,FALSE))))</f>
        <v/>
      </c>
      <c r="K170" s="520" t="str">
        <f>IF(B170="","",IF(ISNA(VLOOKUP($B170,'B-1 Site Hedge Baseline'!$B$1:$U$257,13,FALSE)),"",(VLOOKUP($B170,'B-1 Site Hedge Baseline'!$B$1:$U$257,13,FALSE))))</f>
        <v/>
      </c>
      <c r="L170" s="524" t="str">
        <f>IF(B170="","",IF(ISNA(VLOOKUP($B170,'B-1 Site Hedge Baseline'!$B$1:$U$257,12,FALSE)),"",(VLOOKUP($B170,'B-1 Site Hedge Baseline'!$B$1:$U$257,12,FALSE))))</f>
        <v/>
      </c>
      <c r="M170" s="416" t="str">
        <f t="shared" si="23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59" t="str">
        <f>IF(B170="","",VLOOKUP(B170,'B-1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57"/>
      <c r="T170" s="540" t="str">
        <f>IFERROR(VLOOKUP(S170,'G-1 All Habitats'!$Z$2:$AA$9,2,FALSE),"")</f>
        <v/>
      </c>
      <c r="U170" s="154"/>
      <c r="V170" s="520" t="str">
        <f>IF(U170="","",IF(VLOOKUP(U170,'G-3 Multipliers'!$L$3:$N$6,2,FALSE)=0,"Spatial Data Missing ⚠",VLOOKUP(U170,'G-3 Multipliers'!$L$3:$N$6,2,FALSE)))</f>
        <v/>
      </c>
      <c r="W170" s="524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6"/>
        <v/>
      </c>
      <c r="AD170" s="537" t="str">
        <f>IF(M170="","",VLOOKUP(M170,'G-6 Hedgerow Data'!$B$3:$AG$15,31,FALSE))</f>
        <v/>
      </c>
      <c r="AE170" s="507" t="str">
        <f t="shared" si="21"/>
        <v/>
      </c>
      <c r="AF170" s="507" t="str">
        <f t="shared" si="22"/>
        <v/>
      </c>
      <c r="AG170" s="524" t="str">
        <f>IFERROR(IF(O170="","",VLOOKUP(AD170,'G-3 Multipliers'!$P$3:$Q$6,2,FALSE)),"")</f>
        <v/>
      </c>
      <c r="AH170" s="513" t="str">
        <f t="shared" si="17"/>
        <v/>
      </c>
      <c r="AI170" s="231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1" t="str">
        <f>'B-1 Site Hedge Baseline'!AK169</f>
        <v/>
      </c>
      <c r="C171" s="520" t="str">
        <f>IF(B171="","",IF(ISNA(VLOOKUP($B171,'B-1 Site Hedge Baseline'!$B$1:$L$257,3,FALSE)),"",(VLOOKUP($B171,'B-1 Site Hedge Baseline'!$B$1:$L$257,3,FALSE))))</f>
        <v/>
      </c>
      <c r="D171" s="520" t="str">
        <f>IF(B171="","",IF(ISNA(VLOOKUP($B171,'B-1 Site Hedge Baseline'!$B$1:$L$257,4,FALSE)),"",(VLOOKUP($B171,'B-1 Site Hedge Baseline'!$B$1:$L$257,4,FALSE))))</f>
        <v/>
      </c>
      <c r="E171" s="520" t="str">
        <f>IF(B171="","",IF(ISNA(VLOOKUP($B171,'B-1 Site Hedge Baseline'!$B$1:$L$257,5,FALSE)),"",(VLOOKUP($B171,'B-1 Site Hedge Baseline'!$B$1:$L$257,5,FALSE))))</f>
        <v/>
      </c>
      <c r="F171" s="520" t="str">
        <f>IF(B171="","",IF(ISNA(VLOOKUP($B171,'B-1 Site Hedge Baseline'!$B$1:$L$257,6,FALSE)),"",(VLOOKUP($B171,'B-1 Site Hedge Baseline'!$B$1:$L$257,6,FALSE))))</f>
        <v/>
      </c>
      <c r="G171" s="520" t="str">
        <f>IF(B171="","",IF(ISNA(VLOOKUP($B171,'B-1 Site Hedge Baseline'!$B$1:$L$257,7,FALSE)),"",(VLOOKUP($B171,'B-1 Site Hedge Baseline'!$B$1:$L$257,7,FALSE))))</f>
        <v/>
      </c>
      <c r="H171" s="520" t="str">
        <f>IF(B171="","",IF(ISNA(VLOOKUP($B171,'B-1 Site Hedge Baseline'!$B$1:$L$257,8,FALSE)),"",(VLOOKUP($B171,'B-1 Site Hedge Baseline'!$B$1:$L$257,8,FALSE))))</f>
        <v/>
      </c>
      <c r="I171" s="520" t="str">
        <f>IF(B171="","",IF(ISNA(VLOOKUP($B171,'B-1 Site Hedge Baseline'!$B$1:$L$257,10,FALSE)),"",(VLOOKUP($B171,'B-1 Site Hedge Baseline'!$B$1:$L$257,10,FALSE))))</f>
        <v/>
      </c>
      <c r="J171" s="520" t="str">
        <f>IF(B171="","",IF(ISNA(VLOOKUP($B171,'B-1 Site Hedge Baseline'!$B$1:$L$257,11,FALSE)),"",(VLOOKUP($B171,'B-1 Site Hedge Baseline'!$B$1:$L$257,11,FALSE))))</f>
        <v/>
      </c>
      <c r="K171" s="520" t="str">
        <f>IF(B171="","",IF(ISNA(VLOOKUP($B171,'B-1 Site Hedge Baseline'!$B$1:$U$257,13,FALSE)),"",(VLOOKUP($B171,'B-1 Site Hedge Baseline'!$B$1:$U$257,13,FALSE))))</f>
        <v/>
      </c>
      <c r="L171" s="524" t="str">
        <f>IF(B171="","",IF(ISNA(VLOOKUP($B171,'B-1 Site Hedge Baseline'!$B$1:$U$257,12,FALSE)),"",(VLOOKUP($B171,'B-1 Site Hedge Baseline'!$B$1:$U$257,12,FALSE))))</f>
        <v/>
      </c>
      <c r="M171" s="416" t="str">
        <f t="shared" si="23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59" t="str">
        <f>IF(B171="","",VLOOKUP(B171,'B-1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57"/>
      <c r="T171" s="540" t="str">
        <f>IFERROR(VLOOKUP(S171,'G-1 All Habitats'!$Z$2:$AA$9,2,FALSE),"")</f>
        <v/>
      </c>
      <c r="U171" s="154"/>
      <c r="V171" s="520" t="str">
        <f>IF(U171="","",IF(VLOOKUP(U171,'G-3 Multipliers'!$L$3:$N$6,2,FALSE)=0,"Spatial Data Missing ⚠",VLOOKUP(U171,'G-3 Multipliers'!$L$3:$N$6,2,FALSE)))</f>
        <v/>
      </c>
      <c r="W171" s="524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6"/>
        <v/>
      </c>
      <c r="AD171" s="537" t="str">
        <f>IF(M171="","",VLOOKUP(M171,'G-6 Hedgerow Data'!$B$3:$AG$15,31,FALSE))</f>
        <v/>
      </c>
      <c r="AE171" s="507" t="str">
        <f t="shared" si="21"/>
        <v/>
      </c>
      <c r="AF171" s="507" t="str">
        <f t="shared" si="22"/>
        <v/>
      </c>
      <c r="AG171" s="524" t="str">
        <f>IFERROR(IF(O171="","",VLOOKUP(AD171,'G-3 Multipliers'!$P$3:$Q$6,2,FALSE)),"")</f>
        <v/>
      </c>
      <c r="AH171" s="513" t="str">
        <f t="shared" si="17"/>
        <v/>
      </c>
      <c r="AI171" s="231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1" t="str">
        <f>'B-1 Site Hedge Baseline'!AK170</f>
        <v/>
      </c>
      <c r="C172" s="520" t="str">
        <f>IF(B172="","",IF(ISNA(VLOOKUP($B172,'B-1 Site Hedge Baseline'!$B$1:$L$257,3,FALSE)),"",(VLOOKUP($B172,'B-1 Site Hedge Baseline'!$B$1:$L$257,3,FALSE))))</f>
        <v/>
      </c>
      <c r="D172" s="520" t="str">
        <f>IF(B172="","",IF(ISNA(VLOOKUP($B172,'B-1 Site Hedge Baseline'!$B$1:$L$257,4,FALSE)),"",(VLOOKUP($B172,'B-1 Site Hedge Baseline'!$B$1:$L$257,4,FALSE))))</f>
        <v/>
      </c>
      <c r="E172" s="520" t="str">
        <f>IF(B172="","",IF(ISNA(VLOOKUP($B172,'B-1 Site Hedge Baseline'!$B$1:$L$257,5,FALSE)),"",(VLOOKUP($B172,'B-1 Site Hedge Baseline'!$B$1:$L$257,5,FALSE))))</f>
        <v/>
      </c>
      <c r="F172" s="520" t="str">
        <f>IF(B172="","",IF(ISNA(VLOOKUP($B172,'B-1 Site Hedge Baseline'!$B$1:$L$257,6,FALSE)),"",(VLOOKUP($B172,'B-1 Site Hedge Baseline'!$B$1:$L$257,6,FALSE))))</f>
        <v/>
      </c>
      <c r="G172" s="520" t="str">
        <f>IF(B172="","",IF(ISNA(VLOOKUP($B172,'B-1 Site Hedge Baseline'!$B$1:$L$257,7,FALSE)),"",(VLOOKUP($B172,'B-1 Site Hedge Baseline'!$B$1:$L$257,7,FALSE))))</f>
        <v/>
      </c>
      <c r="H172" s="520" t="str">
        <f>IF(B172="","",IF(ISNA(VLOOKUP($B172,'B-1 Site Hedge Baseline'!$B$1:$L$257,8,FALSE)),"",(VLOOKUP($B172,'B-1 Site Hedge Baseline'!$B$1:$L$257,8,FALSE))))</f>
        <v/>
      </c>
      <c r="I172" s="520" t="str">
        <f>IF(B172="","",IF(ISNA(VLOOKUP($B172,'B-1 Site Hedge Baseline'!$B$1:$L$257,10,FALSE)),"",(VLOOKUP($B172,'B-1 Site Hedge Baseline'!$B$1:$L$257,10,FALSE))))</f>
        <v/>
      </c>
      <c r="J172" s="520" t="str">
        <f>IF(B172="","",IF(ISNA(VLOOKUP($B172,'B-1 Site Hedge Baseline'!$B$1:$L$257,11,FALSE)),"",(VLOOKUP($B172,'B-1 Site Hedge Baseline'!$B$1:$L$257,11,FALSE))))</f>
        <v/>
      </c>
      <c r="K172" s="520" t="str">
        <f>IF(B172="","",IF(ISNA(VLOOKUP($B172,'B-1 Site Hedge Baseline'!$B$1:$U$257,13,FALSE)),"",(VLOOKUP($B172,'B-1 Site Hedge Baseline'!$B$1:$U$257,13,FALSE))))</f>
        <v/>
      </c>
      <c r="L172" s="524" t="str">
        <f>IF(B172="","",IF(ISNA(VLOOKUP($B172,'B-1 Site Hedge Baseline'!$B$1:$U$257,12,FALSE)),"",(VLOOKUP($B172,'B-1 Site Hedge Baseline'!$B$1:$U$257,12,FALSE))))</f>
        <v/>
      </c>
      <c r="M172" s="416" t="str">
        <f t="shared" si="23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59" t="str">
        <f>IF(B172="","",VLOOKUP(B172,'B-1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57"/>
      <c r="T172" s="540" t="str">
        <f>IFERROR(VLOOKUP(S172,'G-1 All Habitats'!$Z$2:$AA$9,2,FALSE),"")</f>
        <v/>
      </c>
      <c r="U172" s="154"/>
      <c r="V172" s="520" t="str">
        <f>IF(U172="","",IF(VLOOKUP(U172,'G-3 Multipliers'!$L$3:$N$6,2,FALSE)=0,"Spatial Data Missing ⚠",VLOOKUP(U172,'G-3 Multipliers'!$L$3:$N$6,2,FALSE)))</f>
        <v/>
      </c>
      <c r="W172" s="524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6"/>
        <v/>
      </c>
      <c r="AD172" s="537" t="str">
        <f>IF(M172="","",VLOOKUP(M172,'G-6 Hedgerow Data'!$B$3:$AG$15,31,FALSE))</f>
        <v/>
      </c>
      <c r="AE172" s="507" t="str">
        <f t="shared" si="21"/>
        <v/>
      </c>
      <c r="AF172" s="507" t="str">
        <f t="shared" si="22"/>
        <v/>
      </c>
      <c r="AG172" s="524" t="str">
        <f>IFERROR(IF(O172="","",VLOOKUP(AD172,'G-3 Multipliers'!$P$3:$Q$6,2,FALSE)),"")</f>
        <v/>
      </c>
      <c r="AH172" s="513" t="str">
        <f t="shared" si="17"/>
        <v/>
      </c>
      <c r="AI172" s="231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1" t="str">
        <f>'B-1 Site Hedge Baseline'!AK171</f>
        <v/>
      </c>
      <c r="C173" s="520" t="str">
        <f>IF(B173="","",IF(ISNA(VLOOKUP($B173,'B-1 Site Hedge Baseline'!$B$1:$L$257,3,FALSE)),"",(VLOOKUP($B173,'B-1 Site Hedge Baseline'!$B$1:$L$257,3,FALSE))))</f>
        <v/>
      </c>
      <c r="D173" s="520" t="str">
        <f>IF(B173="","",IF(ISNA(VLOOKUP($B173,'B-1 Site Hedge Baseline'!$B$1:$L$257,4,FALSE)),"",(VLOOKUP($B173,'B-1 Site Hedge Baseline'!$B$1:$L$257,4,FALSE))))</f>
        <v/>
      </c>
      <c r="E173" s="520" t="str">
        <f>IF(B173="","",IF(ISNA(VLOOKUP($B173,'B-1 Site Hedge Baseline'!$B$1:$L$257,5,FALSE)),"",(VLOOKUP($B173,'B-1 Site Hedge Baseline'!$B$1:$L$257,5,FALSE))))</f>
        <v/>
      </c>
      <c r="F173" s="520" t="str">
        <f>IF(B173="","",IF(ISNA(VLOOKUP($B173,'B-1 Site Hedge Baseline'!$B$1:$L$257,6,FALSE)),"",(VLOOKUP($B173,'B-1 Site Hedge Baseline'!$B$1:$L$257,6,FALSE))))</f>
        <v/>
      </c>
      <c r="G173" s="520" t="str">
        <f>IF(B173="","",IF(ISNA(VLOOKUP($B173,'B-1 Site Hedge Baseline'!$B$1:$L$257,7,FALSE)),"",(VLOOKUP($B173,'B-1 Site Hedge Baseline'!$B$1:$L$257,7,FALSE))))</f>
        <v/>
      </c>
      <c r="H173" s="520" t="str">
        <f>IF(B173="","",IF(ISNA(VLOOKUP($B173,'B-1 Site Hedge Baseline'!$B$1:$L$257,8,FALSE)),"",(VLOOKUP($B173,'B-1 Site Hedge Baseline'!$B$1:$L$257,8,FALSE))))</f>
        <v/>
      </c>
      <c r="I173" s="520" t="str">
        <f>IF(B173="","",IF(ISNA(VLOOKUP($B173,'B-1 Site Hedge Baseline'!$B$1:$L$257,10,FALSE)),"",(VLOOKUP($B173,'B-1 Site Hedge Baseline'!$B$1:$L$257,10,FALSE))))</f>
        <v/>
      </c>
      <c r="J173" s="520" t="str">
        <f>IF(B173="","",IF(ISNA(VLOOKUP($B173,'B-1 Site Hedge Baseline'!$B$1:$L$257,11,FALSE)),"",(VLOOKUP($B173,'B-1 Site Hedge Baseline'!$B$1:$L$257,11,FALSE))))</f>
        <v/>
      </c>
      <c r="K173" s="520" t="str">
        <f>IF(B173="","",IF(ISNA(VLOOKUP($B173,'B-1 Site Hedge Baseline'!$B$1:$U$257,13,FALSE)),"",(VLOOKUP($B173,'B-1 Site Hedge Baseline'!$B$1:$U$257,13,FALSE))))</f>
        <v/>
      </c>
      <c r="L173" s="524" t="str">
        <f>IF(B173="","",IF(ISNA(VLOOKUP($B173,'B-1 Site Hedge Baseline'!$B$1:$U$257,12,FALSE)),"",(VLOOKUP($B173,'B-1 Site Hedge Baseline'!$B$1:$U$257,12,FALSE))))</f>
        <v/>
      </c>
      <c r="M173" s="416" t="str">
        <f t="shared" si="23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59" t="str">
        <f>IF(B173="","",VLOOKUP(B173,'B-1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57"/>
      <c r="T173" s="540" t="str">
        <f>IFERROR(VLOOKUP(S173,'G-1 All Habitats'!$Z$2:$AA$9,2,FALSE),"")</f>
        <v/>
      </c>
      <c r="U173" s="154"/>
      <c r="V173" s="520" t="str">
        <f>IF(U173="","",IF(VLOOKUP(U173,'G-3 Multipliers'!$L$3:$N$6,2,FALSE)=0,"Spatial Data Missing ⚠",VLOOKUP(U173,'G-3 Multipliers'!$L$3:$N$6,2,FALSE)))</f>
        <v/>
      </c>
      <c r="W173" s="524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6"/>
        <v/>
      </c>
      <c r="AD173" s="537" t="str">
        <f>IF(M173="","",VLOOKUP(M173,'G-6 Hedgerow Data'!$B$3:$AG$15,31,FALSE))</f>
        <v/>
      </c>
      <c r="AE173" s="507" t="str">
        <f t="shared" si="21"/>
        <v/>
      </c>
      <c r="AF173" s="507" t="str">
        <f t="shared" si="22"/>
        <v/>
      </c>
      <c r="AG173" s="524" t="str">
        <f>IFERROR(IF(O173="","",VLOOKUP(AD173,'G-3 Multipliers'!$P$3:$Q$6,2,FALSE)),"")</f>
        <v/>
      </c>
      <c r="AH173" s="513" t="str">
        <f t="shared" si="17"/>
        <v/>
      </c>
      <c r="AI173" s="231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1" t="str">
        <f>'B-1 Site Hedge Baseline'!AK172</f>
        <v/>
      </c>
      <c r="C174" s="520" t="str">
        <f>IF(B174="","",IF(ISNA(VLOOKUP($B174,'B-1 Site Hedge Baseline'!$B$1:$L$257,3,FALSE)),"",(VLOOKUP($B174,'B-1 Site Hedge Baseline'!$B$1:$L$257,3,FALSE))))</f>
        <v/>
      </c>
      <c r="D174" s="520" t="str">
        <f>IF(B174="","",IF(ISNA(VLOOKUP($B174,'B-1 Site Hedge Baseline'!$B$1:$L$257,4,FALSE)),"",(VLOOKUP($B174,'B-1 Site Hedge Baseline'!$B$1:$L$257,4,FALSE))))</f>
        <v/>
      </c>
      <c r="E174" s="520" t="str">
        <f>IF(B174="","",IF(ISNA(VLOOKUP($B174,'B-1 Site Hedge Baseline'!$B$1:$L$257,5,FALSE)),"",(VLOOKUP($B174,'B-1 Site Hedge Baseline'!$B$1:$L$257,5,FALSE))))</f>
        <v/>
      </c>
      <c r="F174" s="520" t="str">
        <f>IF(B174="","",IF(ISNA(VLOOKUP($B174,'B-1 Site Hedge Baseline'!$B$1:$L$257,6,FALSE)),"",(VLOOKUP($B174,'B-1 Site Hedge Baseline'!$B$1:$L$257,6,FALSE))))</f>
        <v/>
      </c>
      <c r="G174" s="520" t="str">
        <f>IF(B174="","",IF(ISNA(VLOOKUP($B174,'B-1 Site Hedge Baseline'!$B$1:$L$257,7,FALSE)),"",(VLOOKUP($B174,'B-1 Site Hedge Baseline'!$B$1:$L$257,7,FALSE))))</f>
        <v/>
      </c>
      <c r="H174" s="520" t="str">
        <f>IF(B174="","",IF(ISNA(VLOOKUP($B174,'B-1 Site Hedge Baseline'!$B$1:$L$257,8,FALSE)),"",(VLOOKUP($B174,'B-1 Site Hedge Baseline'!$B$1:$L$257,8,FALSE))))</f>
        <v/>
      </c>
      <c r="I174" s="520" t="str">
        <f>IF(B174="","",IF(ISNA(VLOOKUP($B174,'B-1 Site Hedge Baseline'!$B$1:$L$257,10,FALSE)),"",(VLOOKUP($B174,'B-1 Site Hedge Baseline'!$B$1:$L$257,10,FALSE))))</f>
        <v/>
      </c>
      <c r="J174" s="520" t="str">
        <f>IF(B174="","",IF(ISNA(VLOOKUP($B174,'B-1 Site Hedge Baseline'!$B$1:$L$257,11,FALSE)),"",(VLOOKUP($B174,'B-1 Site Hedge Baseline'!$B$1:$L$257,11,FALSE))))</f>
        <v/>
      </c>
      <c r="K174" s="520" t="str">
        <f>IF(B174="","",IF(ISNA(VLOOKUP($B174,'B-1 Site Hedge Baseline'!$B$1:$U$257,13,FALSE)),"",(VLOOKUP($B174,'B-1 Site Hedge Baseline'!$B$1:$U$257,13,FALSE))))</f>
        <v/>
      </c>
      <c r="L174" s="524" t="str">
        <f>IF(B174="","",IF(ISNA(VLOOKUP($B174,'B-1 Site Hedge Baseline'!$B$1:$U$257,12,FALSE)),"",(VLOOKUP($B174,'B-1 Site Hedge Baseline'!$B$1:$U$257,12,FALSE))))</f>
        <v/>
      </c>
      <c r="M174" s="416" t="str">
        <f t="shared" si="23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59" t="str">
        <f>IF(B174="","",VLOOKUP(B174,'B-1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57"/>
      <c r="T174" s="540" t="str">
        <f>IFERROR(VLOOKUP(S174,'G-1 All Habitats'!$Z$2:$AA$9,2,FALSE),"")</f>
        <v/>
      </c>
      <c r="U174" s="154"/>
      <c r="V174" s="520" t="str">
        <f>IF(U174="","",IF(VLOOKUP(U174,'G-3 Multipliers'!$L$3:$N$6,2,FALSE)=0,"Spatial Data Missing ⚠",VLOOKUP(U174,'G-3 Multipliers'!$L$3:$N$6,2,FALSE)))</f>
        <v/>
      </c>
      <c r="W174" s="524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6"/>
        <v/>
      </c>
      <c r="AD174" s="537" t="str">
        <f>IF(M174="","",VLOOKUP(M174,'G-6 Hedgerow Data'!$B$3:$AG$15,31,FALSE))</f>
        <v/>
      </c>
      <c r="AE174" s="507" t="str">
        <f t="shared" si="21"/>
        <v/>
      </c>
      <c r="AF174" s="507" t="str">
        <f t="shared" si="22"/>
        <v/>
      </c>
      <c r="AG174" s="524" t="str">
        <f>IFERROR(IF(O174="","",VLOOKUP(AD174,'G-3 Multipliers'!$P$3:$Q$6,2,FALSE)),"")</f>
        <v/>
      </c>
      <c r="AH174" s="513" t="str">
        <f t="shared" si="17"/>
        <v/>
      </c>
      <c r="AI174" s="231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1" t="str">
        <f>'B-1 Site Hedge Baseline'!AK173</f>
        <v/>
      </c>
      <c r="C175" s="520" t="str">
        <f>IF(B175="","",IF(ISNA(VLOOKUP($B175,'B-1 Site Hedge Baseline'!$B$1:$L$257,3,FALSE)),"",(VLOOKUP($B175,'B-1 Site Hedge Baseline'!$B$1:$L$257,3,FALSE))))</f>
        <v/>
      </c>
      <c r="D175" s="520" t="str">
        <f>IF(B175="","",IF(ISNA(VLOOKUP($B175,'B-1 Site Hedge Baseline'!$B$1:$L$257,4,FALSE)),"",(VLOOKUP($B175,'B-1 Site Hedge Baseline'!$B$1:$L$257,4,FALSE))))</f>
        <v/>
      </c>
      <c r="E175" s="520" t="str">
        <f>IF(B175="","",IF(ISNA(VLOOKUP($B175,'B-1 Site Hedge Baseline'!$B$1:$L$257,5,FALSE)),"",(VLOOKUP($B175,'B-1 Site Hedge Baseline'!$B$1:$L$257,5,FALSE))))</f>
        <v/>
      </c>
      <c r="F175" s="520" t="str">
        <f>IF(B175="","",IF(ISNA(VLOOKUP($B175,'B-1 Site Hedge Baseline'!$B$1:$L$257,6,FALSE)),"",(VLOOKUP($B175,'B-1 Site Hedge Baseline'!$B$1:$L$257,6,FALSE))))</f>
        <v/>
      </c>
      <c r="G175" s="520" t="str">
        <f>IF(B175="","",IF(ISNA(VLOOKUP($B175,'B-1 Site Hedge Baseline'!$B$1:$L$257,7,FALSE)),"",(VLOOKUP($B175,'B-1 Site Hedge Baseline'!$B$1:$L$257,7,FALSE))))</f>
        <v/>
      </c>
      <c r="H175" s="520" t="str">
        <f>IF(B175="","",IF(ISNA(VLOOKUP($B175,'B-1 Site Hedge Baseline'!$B$1:$L$257,8,FALSE)),"",(VLOOKUP($B175,'B-1 Site Hedge Baseline'!$B$1:$L$257,8,FALSE))))</f>
        <v/>
      </c>
      <c r="I175" s="520" t="str">
        <f>IF(B175="","",IF(ISNA(VLOOKUP($B175,'B-1 Site Hedge Baseline'!$B$1:$L$257,10,FALSE)),"",(VLOOKUP($B175,'B-1 Site Hedge Baseline'!$B$1:$L$257,10,FALSE))))</f>
        <v/>
      </c>
      <c r="J175" s="520" t="str">
        <f>IF(B175="","",IF(ISNA(VLOOKUP($B175,'B-1 Site Hedge Baseline'!$B$1:$L$257,11,FALSE)),"",(VLOOKUP($B175,'B-1 Site Hedge Baseline'!$B$1:$L$257,11,FALSE))))</f>
        <v/>
      </c>
      <c r="K175" s="520" t="str">
        <f>IF(B175="","",IF(ISNA(VLOOKUP($B175,'B-1 Site Hedge Baseline'!$B$1:$U$257,13,FALSE)),"",(VLOOKUP($B175,'B-1 Site Hedge Baseline'!$B$1:$U$257,13,FALSE))))</f>
        <v/>
      </c>
      <c r="L175" s="524" t="str">
        <f>IF(B175="","",IF(ISNA(VLOOKUP($B175,'B-1 Site Hedge Baseline'!$B$1:$U$257,12,FALSE)),"",(VLOOKUP($B175,'B-1 Site Hedge Baseline'!$B$1:$U$257,12,FALSE))))</f>
        <v/>
      </c>
      <c r="M175" s="416" t="str">
        <f t="shared" si="23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59" t="str">
        <f>IF(B175="","",VLOOKUP(B175,'B-1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57"/>
      <c r="T175" s="540" t="str">
        <f>IFERROR(VLOOKUP(S175,'G-1 All Habitats'!$Z$2:$AA$9,2,FALSE),"")</f>
        <v/>
      </c>
      <c r="U175" s="154"/>
      <c r="V175" s="520" t="str">
        <f>IF(U175="","",IF(VLOOKUP(U175,'G-3 Multipliers'!$L$3:$N$6,2,FALSE)=0,"Spatial Data Missing ⚠",VLOOKUP(U175,'G-3 Multipliers'!$L$3:$N$6,2,FALSE)))</f>
        <v/>
      </c>
      <c r="W175" s="524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6"/>
        <v/>
      </c>
      <c r="AD175" s="537" t="str">
        <f>IF(M175="","",VLOOKUP(M175,'G-6 Hedgerow Data'!$B$3:$AG$15,31,FALSE))</f>
        <v/>
      </c>
      <c r="AE175" s="507" t="str">
        <f t="shared" si="21"/>
        <v/>
      </c>
      <c r="AF175" s="507" t="str">
        <f t="shared" si="22"/>
        <v/>
      </c>
      <c r="AG175" s="524" t="str">
        <f>IFERROR(IF(O175="","",VLOOKUP(AD175,'G-3 Multipliers'!$P$3:$Q$6,2,FALSE)),"")</f>
        <v/>
      </c>
      <c r="AH175" s="513" t="str">
        <f t="shared" si="17"/>
        <v/>
      </c>
      <c r="AI175" s="231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1" t="str">
        <f>'B-1 Site Hedge Baseline'!AK174</f>
        <v/>
      </c>
      <c r="C176" s="520" t="str">
        <f>IF(B176="","",IF(ISNA(VLOOKUP($B176,'B-1 Site Hedge Baseline'!$B$1:$L$257,3,FALSE)),"",(VLOOKUP($B176,'B-1 Site Hedge Baseline'!$B$1:$L$257,3,FALSE))))</f>
        <v/>
      </c>
      <c r="D176" s="520" t="str">
        <f>IF(B176="","",IF(ISNA(VLOOKUP($B176,'B-1 Site Hedge Baseline'!$B$1:$L$257,4,FALSE)),"",(VLOOKUP($B176,'B-1 Site Hedge Baseline'!$B$1:$L$257,4,FALSE))))</f>
        <v/>
      </c>
      <c r="E176" s="520" t="str">
        <f>IF(B176="","",IF(ISNA(VLOOKUP($B176,'B-1 Site Hedge Baseline'!$B$1:$L$257,5,FALSE)),"",(VLOOKUP($B176,'B-1 Site Hedge Baseline'!$B$1:$L$257,5,FALSE))))</f>
        <v/>
      </c>
      <c r="F176" s="520" t="str">
        <f>IF(B176="","",IF(ISNA(VLOOKUP($B176,'B-1 Site Hedge Baseline'!$B$1:$L$257,6,FALSE)),"",(VLOOKUP($B176,'B-1 Site Hedge Baseline'!$B$1:$L$257,6,FALSE))))</f>
        <v/>
      </c>
      <c r="G176" s="520" t="str">
        <f>IF(B176="","",IF(ISNA(VLOOKUP($B176,'B-1 Site Hedge Baseline'!$B$1:$L$257,7,FALSE)),"",(VLOOKUP($B176,'B-1 Site Hedge Baseline'!$B$1:$L$257,7,FALSE))))</f>
        <v/>
      </c>
      <c r="H176" s="520" t="str">
        <f>IF(B176="","",IF(ISNA(VLOOKUP($B176,'B-1 Site Hedge Baseline'!$B$1:$L$257,8,FALSE)),"",(VLOOKUP($B176,'B-1 Site Hedge Baseline'!$B$1:$L$257,8,FALSE))))</f>
        <v/>
      </c>
      <c r="I176" s="520" t="str">
        <f>IF(B176="","",IF(ISNA(VLOOKUP($B176,'B-1 Site Hedge Baseline'!$B$1:$L$257,10,FALSE)),"",(VLOOKUP($B176,'B-1 Site Hedge Baseline'!$B$1:$L$257,10,FALSE))))</f>
        <v/>
      </c>
      <c r="J176" s="520" t="str">
        <f>IF(B176="","",IF(ISNA(VLOOKUP($B176,'B-1 Site Hedge Baseline'!$B$1:$L$257,11,FALSE)),"",(VLOOKUP($B176,'B-1 Site Hedge Baseline'!$B$1:$L$257,11,FALSE))))</f>
        <v/>
      </c>
      <c r="K176" s="520" t="str">
        <f>IF(B176="","",IF(ISNA(VLOOKUP($B176,'B-1 Site Hedge Baseline'!$B$1:$U$257,13,FALSE)),"",(VLOOKUP($B176,'B-1 Site Hedge Baseline'!$B$1:$U$257,13,FALSE))))</f>
        <v/>
      </c>
      <c r="L176" s="524" t="str">
        <f>IF(B176="","",IF(ISNA(VLOOKUP($B176,'B-1 Site Hedge Baseline'!$B$1:$U$257,12,FALSE)),"",(VLOOKUP($B176,'B-1 Site Hedge Baseline'!$B$1:$U$257,12,FALSE))))</f>
        <v/>
      </c>
      <c r="M176" s="416" t="str">
        <f t="shared" si="23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59" t="str">
        <f>IF(B176="","",VLOOKUP(B176,'B-1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57"/>
      <c r="T176" s="540" t="str">
        <f>IFERROR(VLOOKUP(S176,'G-1 All Habitats'!$Z$2:$AA$9,2,FALSE),"")</f>
        <v/>
      </c>
      <c r="U176" s="154"/>
      <c r="V176" s="520" t="str">
        <f>IF(U176="","",IF(VLOOKUP(U176,'G-3 Multipliers'!$L$3:$N$6,2,FALSE)=0,"Spatial Data Missing ⚠",VLOOKUP(U176,'G-3 Multipliers'!$L$3:$N$6,2,FALSE)))</f>
        <v/>
      </c>
      <c r="W176" s="524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6"/>
        <v/>
      </c>
      <c r="AD176" s="537" t="str">
        <f>IF(M176="","",VLOOKUP(M176,'G-6 Hedgerow Data'!$B$3:$AG$15,31,FALSE))</f>
        <v/>
      </c>
      <c r="AE176" s="507" t="str">
        <f t="shared" si="21"/>
        <v/>
      </c>
      <c r="AF176" s="507" t="str">
        <f t="shared" si="22"/>
        <v/>
      </c>
      <c r="AG176" s="524" t="str">
        <f>IFERROR(IF(O176="","",VLOOKUP(AD176,'G-3 Multipliers'!$P$3:$Q$6,2,FALSE)),"")</f>
        <v/>
      </c>
      <c r="AH176" s="513" t="str">
        <f t="shared" si="17"/>
        <v/>
      </c>
      <c r="AI176" s="231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1" t="str">
        <f>'B-1 Site Hedge Baseline'!AK175</f>
        <v/>
      </c>
      <c r="C177" s="520" t="str">
        <f>IF(B177="","",IF(ISNA(VLOOKUP($B177,'B-1 Site Hedge Baseline'!$B$1:$L$257,3,FALSE)),"",(VLOOKUP($B177,'B-1 Site Hedge Baseline'!$B$1:$L$257,3,FALSE))))</f>
        <v/>
      </c>
      <c r="D177" s="520" t="str">
        <f>IF(B177="","",IF(ISNA(VLOOKUP($B177,'B-1 Site Hedge Baseline'!$B$1:$L$257,4,FALSE)),"",(VLOOKUP($B177,'B-1 Site Hedge Baseline'!$B$1:$L$257,4,FALSE))))</f>
        <v/>
      </c>
      <c r="E177" s="520" t="str">
        <f>IF(B177="","",IF(ISNA(VLOOKUP($B177,'B-1 Site Hedge Baseline'!$B$1:$L$257,5,FALSE)),"",(VLOOKUP($B177,'B-1 Site Hedge Baseline'!$B$1:$L$257,5,FALSE))))</f>
        <v/>
      </c>
      <c r="F177" s="520" t="str">
        <f>IF(B177="","",IF(ISNA(VLOOKUP($B177,'B-1 Site Hedge Baseline'!$B$1:$L$257,6,FALSE)),"",(VLOOKUP($B177,'B-1 Site Hedge Baseline'!$B$1:$L$257,6,FALSE))))</f>
        <v/>
      </c>
      <c r="G177" s="520" t="str">
        <f>IF(B177="","",IF(ISNA(VLOOKUP($B177,'B-1 Site Hedge Baseline'!$B$1:$L$257,7,FALSE)),"",(VLOOKUP($B177,'B-1 Site Hedge Baseline'!$B$1:$L$257,7,FALSE))))</f>
        <v/>
      </c>
      <c r="H177" s="520" t="str">
        <f>IF(B177="","",IF(ISNA(VLOOKUP($B177,'B-1 Site Hedge Baseline'!$B$1:$L$257,8,FALSE)),"",(VLOOKUP($B177,'B-1 Site Hedge Baseline'!$B$1:$L$257,8,FALSE))))</f>
        <v/>
      </c>
      <c r="I177" s="520" t="str">
        <f>IF(B177="","",IF(ISNA(VLOOKUP($B177,'B-1 Site Hedge Baseline'!$B$1:$L$257,10,FALSE)),"",(VLOOKUP($B177,'B-1 Site Hedge Baseline'!$B$1:$L$257,10,FALSE))))</f>
        <v/>
      </c>
      <c r="J177" s="520" t="str">
        <f>IF(B177="","",IF(ISNA(VLOOKUP($B177,'B-1 Site Hedge Baseline'!$B$1:$L$257,11,FALSE)),"",(VLOOKUP($B177,'B-1 Site Hedge Baseline'!$B$1:$L$257,11,FALSE))))</f>
        <v/>
      </c>
      <c r="K177" s="520" t="str">
        <f>IF(B177="","",IF(ISNA(VLOOKUP($B177,'B-1 Site Hedge Baseline'!$B$1:$U$257,13,FALSE)),"",(VLOOKUP($B177,'B-1 Site Hedge Baseline'!$B$1:$U$257,13,FALSE))))</f>
        <v/>
      </c>
      <c r="L177" s="524" t="str">
        <f>IF(B177="","",IF(ISNA(VLOOKUP($B177,'B-1 Site Hedge Baseline'!$B$1:$U$257,12,FALSE)),"",(VLOOKUP($B177,'B-1 Site Hedge Baseline'!$B$1:$U$257,12,FALSE))))</f>
        <v/>
      </c>
      <c r="M177" s="416" t="str">
        <f t="shared" si="23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59" t="str">
        <f>IF(B177="","",VLOOKUP(B177,'B-1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57"/>
      <c r="T177" s="540" t="str">
        <f>IFERROR(VLOOKUP(S177,'G-1 All Habitats'!$Z$2:$AA$9,2,FALSE),"")</f>
        <v/>
      </c>
      <c r="U177" s="154"/>
      <c r="V177" s="520" t="str">
        <f>IF(U177="","",IF(VLOOKUP(U177,'G-3 Multipliers'!$L$3:$N$6,2,FALSE)=0,"Spatial Data Missing ⚠",VLOOKUP(U177,'G-3 Multipliers'!$L$3:$N$6,2,FALSE)))</f>
        <v/>
      </c>
      <c r="W177" s="524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6"/>
        <v/>
      </c>
      <c r="AD177" s="537" t="str">
        <f>IF(M177="","",VLOOKUP(M177,'G-6 Hedgerow Data'!$B$3:$AG$15,31,FALSE))</f>
        <v/>
      </c>
      <c r="AE177" s="507" t="str">
        <f t="shared" si="21"/>
        <v/>
      </c>
      <c r="AF177" s="507" t="str">
        <f t="shared" si="22"/>
        <v/>
      </c>
      <c r="AG177" s="524" t="str">
        <f>IFERROR(IF(O177="","",VLOOKUP(AD177,'G-3 Multipliers'!$P$3:$Q$6,2,FALSE)),"")</f>
        <v/>
      </c>
      <c r="AH177" s="513" t="str">
        <f t="shared" si="17"/>
        <v/>
      </c>
      <c r="AI177" s="231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1" t="str">
        <f>'B-1 Site Hedge Baseline'!AK176</f>
        <v/>
      </c>
      <c r="C178" s="520" t="str">
        <f>IF(B178="","",IF(ISNA(VLOOKUP($B178,'B-1 Site Hedge Baseline'!$B$1:$L$257,3,FALSE)),"",(VLOOKUP($B178,'B-1 Site Hedge Baseline'!$B$1:$L$257,3,FALSE))))</f>
        <v/>
      </c>
      <c r="D178" s="520" t="str">
        <f>IF(B178="","",IF(ISNA(VLOOKUP($B178,'B-1 Site Hedge Baseline'!$B$1:$L$257,4,FALSE)),"",(VLOOKUP($B178,'B-1 Site Hedge Baseline'!$B$1:$L$257,4,FALSE))))</f>
        <v/>
      </c>
      <c r="E178" s="520" t="str">
        <f>IF(B178="","",IF(ISNA(VLOOKUP($B178,'B-1 Site Hedge Baseline'!$B$1:$L$257,5,FALSE)),"",(VLOOKUP($B178,'B-1 Site Hedge Baseline'!$B$1:$L$257,5,FALSE))))</f>
        <v/>
      </c>
      <c r="F178" s="520" t="str">
        <f>IF(B178="","",IF(ISNA(VLOOKUP($B178,'B-1 Site Hedge Baseline'!$B$1:$L$257,6,FALSE)),"",(VLOOKUP($B178,'B-1 Site Hedge Baseline'!$B$1:$L$257,6,FALSE))))</f>
        <v/>
      </c>
      <c r="G178" s="520" t="str">
        <f>IF(B178="","",IF(ISNA(VLOOKUP($B178,'B-1 Site Hedge Baseline'!$B$1:$L$257,7,FALSE)),"",(VLOOKUP($B178,'B-1 Site Hedge Baseline'!$B$1:$L$257,7,FALSE))))</f>
        <v/>
      </c>
      <c r="H178" s="520" t="str">
        <f>IF(B178="","",IF(ISNA(VLOOKUP($B178,'B-1 Site Hedge Baseline'!$B$1:$L$257,8,FALSE)),"",(VLOOKUP($B178,'B-1 Site Hedge Baseline'!$B$1:$L$257,8,FALSE))))</f>
        <v/>
      </c>
      <c r="I178" s="520" t="str">
        <f>IF(B178="","",IF(ISNA(VLOOKUP($B178,'B-1 Site Hedge Baseline'!$B$1:$L$257,10,FALSE)),"",(VLOOKUP($B178,'B-1 Site Hedge Baseline'!$B$1:$L$257,10,FALSE))))</f>
        <v/>
      </c>
      <c r="J178" s="520" t="str">
        <f>IF(B178="","",IF(ISNA(VLOOKUP($B178,'B-1 Site Hedge Baseline'!$B$1:$L$257,11,FALSE)),"",(VLOOKUP($B178,'B-1 Site Hedge Baseline'!$B$1:$L$257,11,FALSE))))</f>
        <v/>
      </c>
      <c r="K178" s="520" t="str">
        <f>IF(B178="","",IF(ISNA(VLOOKUP($B178,'B-1 Site Hedge Baseline'!$B$1:$U$257,13,FALSE)),"",(VLOOKUP($B178,'B-1 Site Hedge Baseline'!$B$1:$U$257,13,FALSE))))</f>
        <v/>
      </c>
      <c r="L178" s="524" t="str">
        <f>IF(B178="","",IF(ISNA(VLOOKUP($B178,'B-1 Site Hedge Baseline'!$B$1:$U$257,12,FALSE)),"",(VLOOKUP($B178,'B-1 Site Hedge Baseline'!$B$1:$U$257,12,FALSE))))</f>
        <v/>
      </c>
      <c r="M178" s="416" t="str">
        <f t="shared" si="23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59" t="str">
        <f>IF(B178="","",VLOOKUP(B178,'B-1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57"/>
      <c r="T178" s="540" t="str">
        <f>IFERROR(VLOOKUP(S178,'G-1 All Habitats'!$Z$2:$AA$9,2,FALSE),"")</f>
        <v/>
      </c>
      <c r="U178" s="154"/>
      <c r="V178" s="520" t="str">
        <f>IF(U178="","",IF(VLOOKUP(U178,'G-3 Multipliers'!$L$3:$N$6,2,FALSE)=0,"Spatial Data Missing ⚠",VLOOKUP(U178,'G-3 Multipliers'!$L$3:$N$6,2,FALSE)))</f>
        <v/>
      </c>
      <c r="W178" s="524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6"/>
        <v/>
      </c>
      <c r="AD178" s="537" t="str">
        <f>IF(M178="","",VLOOKUP(M178,'G-6 Hedgerow Data'!$B$3:$AG$15,31,FALSE))</f>
        <v/>
      </c>
      <c r="AE178" s="507" t="str">
        <f t="shared" si="21"/>
        <v/>
      </c>
      <c r="AF178" s="507" t="str">
        <f t="shared" si="22"/>
        <v/>
      </c>
      <c r="AG178" s="524" t="str">
        <f>IFERROR(IF(O178="","",VLOOKUP(AD178,'G-3 Multipliers'!$P$3:$Q$6,2,FALSE)),"")</f>
        <v/>
      </c>
      <c r="AH178" s="513" t="str">
        <f t="shared" si="17"/>
        <v/>
      </c>
      <c r="AI178" s="231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1" t="str">
        <f>'B-1 Site Hedge Baseline'!AK177</f>
        <v/>
      </c>
      <c r="C179" s="520" t="str">
        <f>IF(B179="","",IF(ISNA(VLOOKUP($B179,'B-1 Site Hedge Baseline'!$B$1:$L$257,3,FALSE)),"",(VLOOKUP($B179,'B-1 Site Hedge Baseline'!$B$1:$L$257,3,FALSE))))</f>
        <v/>
      </c>
      <c r="D179" s="520" t="str">
        <f>IF(B179="","",IF(ISNA(VLOOKUP($B179,'B-1 Site Hedge Baseline'!$B$1:$L$257,4,FALSE)),"",(VLOOKUP($B179,'B-1 Site Hedge Baseline'!$B$1:$L$257,4,FALSE))))</f>
        <v/>
      </c>
      <c r="E179" s="520" t="str">
        <f>IF(B179="","",IF(ISNA(VLOOKUP($B179,'B-1 Site Hedge Baseline'!$B$1:$L$257,5,FALSE)),"",(VLOOKUP($B179,'B-1 Site Hedge Baseline'!$B$1:$L$257,5,FALSE))))</f>
        <v/>
      </c>
      <c r="F179" s="520" t="str">
        <f>IF(B179="","",IF(ISNA(VLOOKUP($B179,'B-1 Site Hedge Baseline'!$B$1:$L$257,6,FALSE)),"",(VLOOKUP($B179,'B-1 Site Hedge Baseline'!$B$1:$L$257,6,FALSE))))</f>
        <v/>
      </c>
      <c r="G179" s="520" t="str">
        <f>IF(B179="","",IF(ISNA(VLOOKUP($B179,'B-1 Site Hedge Baseline'!$B$1:$L$257,7,FALSE)),"",(VLOOKUP($B179,'B-1 Site Hedge Baseline'!$B$1:$L$257,7,FALSE))))</f>
        <v/>
      </c>
      <c r="H179" s="520" t="str">
        <f>IF(B179="","",IF(ISNA(VLOOKUP($B179,'B-1 Site Hedge Baseline'!$B$1:$L$257,8,FALSE)),"",(VLOOKUP($B179,'B-1 Site Hedge Baseline'!$B$1:$L$257,8,FALSE))))</f>
        <v/>
      </c>
      <c r="I179" s="520" t="str">
        <f>IF(B179="","",IF(ISNA(VLOOKUP($B179,'B-1 Site Hedge Baseline'!$B$1:$L$257,10,FALSE)),"",(VLOOKUP($B179,'B-1 Site Hedge Baseline'!$B$1:$L$257,10,FALSE))))</f>
        <v/>
      </c>
      <c r="J179" s="520" t="str">
        <f>IF(B179="","",IF(ISNA(VLOOKUP($B179,'B-1 Site Hedge Baseline'!$B$1:$L$257,11,FALSE)),"",(VLOOKUP($B179,'B-1 Site Hedge Baseline'!$B$1:$L$257,11,FALSE))))</f>
        <v/>
      </c>
      <c r="K179" s="520" t="str">
        <f>IF(B179="","",IF(ISNA(VLOOKUP($B179,'B-1 Site Hedge Baseline'!$B$1:$U$257,13,FALSE)),"",(VLOOKUP($B179,'B-1 Site Hedge Baseline'!$B$1:$U$257,13,FALSE))))</f>
        <v/>
      </c>
      <c r="L179" s="524" t="str">
        <f>IF(B179="","",IF(ISNA(VLOOKUP($B179,'B-1 Site Hedge Baseline'!$B$1:$U$257,12,FALSE)),"",(VLOOKUP($B179,'B-1 Site Hedge Baseline'!$B$1:$U$257,12,FALSE))))</f>
        <v/>
      </c>
      <c r="M179" s="416" t="str">
        <f t="shared" si="23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59" t="str">
        <f>IF(B179="","",VLOOKUP(B179,'B-1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57"/>
      <c r="T179" s="540" t="str">
        <f>IFERROR(VLOOKUP(S179,'G-1 All Habitats'!$Z$2:$AA$9,2,FALSE),"")</f>
        <v/>
      </c>
      <c r="U179" s="154"/>
      <c r="V179" s="520" t="str">
        <f>IF(U179="","",IF(VLOOKUP(U179,'G-3 Multipliers'!$L$3:$N$6,2,FALSE)=0,"Spatial Data Missing ⚠",VLOOKUP(U179,'G-3 Multipliers'!$L$3:$N$6,2,FALSE)))</f>
        <v/>
      </c>
      <c r="W179" s="524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6"/>
        <v/>
      </c>
      <c r="AD179" s="537" t="str">
        <f>IF(M179="","",VLOOKUP(M179,'G-6 Hedgerow Data'!$B$3:$AG$15,31,FALSE))</f>
        <v/>
      </c>
      <c r="AE179" s="507" t="str">
        <f t="shared" si="21"/>
        <v/>
      </c>
      <c r="AF179" s="507" t="str">
        <f t="shared" si="22"/>
        <v/>
      </c>
      <c r="AG179" s="524" t="str">
        <f>IFERROR(IF(O179="","",VLOOKUP(AD179,'G-3 Multipliers'!$P$3:$Q$6,2,FALSE)),"")</f>
        <v/>
      </c>
      <c r="AH179" s="513" t="str">
        <f t="shared" si="17"/>
        <v/>
      </c>
      <c r="AI179" s="231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1" t="str">
        <f>'B-1 Site Hedge Baseline'!AK178</f>
        <v/>
      </c>
      <c r="C180" s="520" t="str">
        <f>IF(B180="","",IF(ISNA(VLOOKUP($B180,'B-1 Site Hedge Baseline'!$B$1:$L$257,3,FALSE)),"",(VLOOKUP($B180,'B-1 Site Hedge Baseline'!$B$1:$L$257,3,FALSE))))</f>
        <v/>
      </c>
      <c r="D180" s="520" t="str">
        <f>IF(B180="","",IF(ISNA(VLOOKUP($B180,'B-1 Site Hedge Baseline'!$B$1:$L$257,4,FALSE)),"",(VLOOKUP($B180,'B-1 Site Hedge Baseline'!$B$1:$L$257,4,FALSE))))</f>
        <v/>
      </c>
      <c r="E180" s="520" t="str">
        <f>IF(B180="","",IF(ISNA(VLOOKUP($B180,'B-1 Site Hedge Baseline'!$B$1:$L$257,5,FALSE)),"",(VLOOKUP($B180,'B-1 Site Hedge Baseline'!$B$1:$L$257,5,FALSE))))</f>
        <v/>
      </c>
      <c r="F180" s="520" t="str">
        <f>IF(B180="","",IF(ISNA(VLOOKUP($B180,'B-1 Site Hedge Baseline'!$B$1:$L$257,6,FALSE)),"",(VLOOKUP($B180,'B-1 Site Hedge Baseline'!$B$1:$L$257,6,FALSE))))</f>
        <v/>
      </c>
      <c r="G180" s="520" t="str">
        <f>IF(B180="","",IF(ISNA(VLOOKUP($B180,'B-1 Site Hedge Baseline'!$B$1:$L$257,7,FALSE)),"",(VLOOKUP($B180,'B-1 Site Hedge Baseline'!$B$1:$L$257,7,FALSE))))</f>
        <v/>
      </c>
      <c r="H180" s="520" t="str">
        <f>IF(B180="","",IF(ISNA(VLOOKUP($B180,'B-1 Site Hedge Baseline'!$B$1:$L$257,8,FALSE)),"",(VLOOKUP($B180,'B-1 Site Hedge Baseline'!$B$1:$L$257,8,FALSE))))</f>
        <v/>
      </c>
      <c r="I180" s="520" t="str">
        <f>IF(B180="","",IF(ISNA(VLOOKUP($B180,'B-1 Site Hedge Baseline'!$B$1:$L$257,10,FALSE)),"",(VLOOKUP($B180,'B-1 Site Hedge Baseline'!$B$1:$L$257,10,FALSE))))</f>
        <v/>
      </c>
      <c r="J180" s="520" t="str">
        <f>IF(B180="","",IF(ISNA(VLOOKUP($B180,'B-1 Site Hedge Baseline'!$B$1:$L$257,11,FALSE)),"",(VLOOKUP($B180,'B-1 Site Hedge Baseline'!$B$1:$L$257,11,FALSE))))</f>
        <v/>
      </c>
      <c r="K180" s="520" t="str">
        <f>IF(B180="","",IF(ISNA(VLOOKUP($B180,'B-1 Site Hedge Baseline'!$B$1:$U$257,13,FALSE)),"",(VLOOKUP($B180,'B-1 Site Hedge Baseline'!$B$1:$U$257,13,FALSE))))</f>
        <v/>
      </c>
      <c r="L180" s="524" t="str">
        <f>IF(B180="","",IF(ISNA(VLOOKUP($B180,'B-1 Site Hedge Baseline'!$B$1:$U$257,12,FALSE)),"",(VLOOKUP($B180,'B-1 Site Hedge Baseline'!$B$1:$U$257,12,FALSE))))</f>
        <v/>
      </c>
      <c r="M180" s="416" t="str">
        <f t="shared" si="23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59" t="str">
        <f>IF(B180="","",VLOOKUP(B180,'B-1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57"/>
      <c r="T180" s="540" t="str">
        <f>IFERROR(VLOOKUP(S180,'G-1 All Habitats'!$Z$2:$AA$9,2,FALSE),"")</f>
        <v/>
      </c>
      <c r="U180" s="154"/>
      <c r="V180" s="520" t="str">
        <f>IF(U180="","",IF(VLOOKUP(U180,'G-3 Multipliers'!$L$3:$N$6,2,FALSE)=0,"Spatial Data Missing ⚠",VLOOKUP(U180,'G-3 Multipliers'!$L$3:$N$6,2,FALSE)))</f>
        <v/>
      </c>
      <c r="W180" s="524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6"/>
        <v/>
      </c>
      <c r="AD180" s="537" t="str">
        <f>IF(M180="","",VLOOKUP(M180,'G-6 Hedgerow Data'!$B$3:$AG$15,31,FALSE))</f>
        <v/>
      </c>
      <c r="AE180" s="507" t="str">
        <f t="shared" si="21"/>
        <v/>
      </c>
      <c r="AF180" s="507" t="str">
        <f t="shared" si="22"/>
        <v/>
      </c>
      <c r="AG180" s="524" t="str">
        <f>IFERROR(IF(O180="","",VLOOKUP(AD180,'G-3 Multipliers'!$P$3:$Q$6,2,FALSE)),"")</f>
        <v/>
      </c>
      <c r="AH180" s="513" t="str">
        <f t="shared" si="17"/>
        <v/>
      </c>
      <c r="AI180" s="231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1" t="str">
        <f>'B-1 Site Hedge Baseline'!AK179</f>
        <v/>
      </c>
      <c r="C181" s="520" t="str">
        <f>IF(B181="","",IF(ISNA(VLOOKUP($B181,'B-1 Site Hedge Baseline'!$B$1:$L$257,3,FALSE)),"",(VLOOKUP($B181,'B-1 Site Hedge Baseline'!$B$1:$L$257,3,FALSE))))</f>
        <v/>
      </c>
      <c r="D181" s="520" t="str">
        <f>IF(B181="","",IF(ISNA(VLOOKUP($B181,'B-1 Site Hedge Baseline'!$B$1:$L$257,4,FALSE)),"",(VLOOKUP($B181,'B-1 Site Hedge Baseline'!$B$1:$L$257,4,FALSE))))</f>
        <v/>
      </c>
      <c r="E181" s="520" t="str">
        <f>IF(B181="","",IF(ISNA(VLOOKUP($B181,'B-1 Site Hedge Baseline'!$B$1:$L$257,5,FALSE)),"",(VLOOKUP($B181,'B-1 Site Hedge Baseline'!$B$1:$L$257,5,FALSE))))</f>
        <v/>
      </c>
      <c r="F181" s="520" t="str">
        <f>IF(B181="","",IF(ISNA(VLOOKUP($B181,'B-1 Site Hedge Baseline'!$B$1:$L$257,6,FALSE)),"",(VLOOKUP($B181,'B-1 Site Hedge Baseline'!$B$1:$L$257,6,FALSE))))</f>
        <v/>
      </c>
      <c r="G181" s="520" t="str">
        <f>IF(B181="","",IF(ISNA(VLOOKUP($B181,'B-1 Site Hedge Baseline'!$B$1:$L$257,7,FALSE)),"",(VLOOKUP($B181,'B-1 Site Hedge Baseline'!$B$1:$L$257,7,FALSE))))</f>
        <v/>
      </c>
      <c r="H181" s="520" t="str">
        <f>IF(B181="","",IF(ISNA(VLOOKUP($B181,'B-1 Site Hedge Baseline'!$B$1:$L$257,8,FALSE)),"",(VLOOKUP($B181,'B-1 Site Hedge Baseline'!$B$1:$L$257,8,FALSE))))</f>
        <v/>
      </c>
      <c r="I181" s="520" t="str">
        <f>IF(B181="","",IF(ISNA(VLOOKUP($B181,'B-1 Site Hedge Baseline'!$B$1:$L$257,10,FALSE)),"",(VLOOKUP($B181,'B-1 Site Hedge Baseline'!$B$1:$L$257,10,FALSE))))</f>
        <v/>
      </c>
      <c r="J181" s="520" t="str">
        <f>IF(B181="","",IF(ISNA(VLOOKUP($B181,'B-1 Site Hedge Baseline'!$B$1:$L$257,11,FALSE)),"",(VLOOKUP($B181,'B-1 Site Hedge Baseline'!$B$1:$L$257,11,FALSE))))</f>
        <v/>
      </c>
      <c r="K181" s="520" t="str">
        <f>IF(B181="","",IF(ISNA(VLOOKUP($B181,'B-1 Site Hedge Baseline'!$B$1:$U$257,13,FALSE)),"",(VLOOKUP($B181,'B-1 Site Hedge Baseline'!$B$1:$U$257,13,FALSE))))</f>
        <v/>
      </c>
      <c r="L181" s="524" t="str">
        <f>IF(B181="","",IF(ISNA(VLOOKUP($B181,'B-1 Site Hedge Baseline'!$B$1:$U$257,12,FALSE)),"",(VLOOKUP($B181,'B-1 Site Hedge Baseline'!$B$1:$U$257,12,FALSE))))</f>
        <v/>
      </c>
      <c r="M181" s="416" t="str">
        <f t="shared" si="23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59" t="str">
        <f>IF(B181="","",VLOOKUP(B181,'B-1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57"/>
      <c r="T181" s="540" t="str">
        <f>IFERROR(VLOOKUP(S181,'G-1 All Habitats'!$Z$2:$AA$9,2,FALSE),"")</f>
        <v/>
      </c>
      <c r="U181" s="154"/>
      <c r="V181" s="520" t="str">
        <f>IF(U181="","",IF(VLOOKUP(U181,'G-3 Multipliers'!$L$3:$N$6,2,FALSE)=0,"Spatial Data Missing ⚠",VLOOKUP(U181,'G-3 Multipliers'!$L$3:$N$6,2,FALSE)))</f>
        <v/>
      </c>
      <c r="W181" s="524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6"/>
        <v/>
      </c>
      <c r="AD181" s="537" t="str">
        <f>IF(M181="","",VLOOKUP(M181,'G-6 Hedgerow Data'!$B$3:$AG$15,31,FALSE))</f>
        <v/>
      </c>
      <c r="AE181" s="507" t="str">
        <f t="shared" si="21"/>
        <v/>
      </c>
      <c r="AF181" s="507" t="str">
        <f t="shared" si="22"/>
        <v/>
      </c>
      <c r="AG181" s="524" t="str">
        <f>IFERROR(IF(O181="","",VLOOKUP(AD181,'G-3 Multipliers'!$P$3:$Q$6,2,FALSE)),"")</f>
        <v/>
      </c>
      <c r="AH181" s="513" t="str">
        <f t="shared" si="17"/>
        <v/>
      </c>
      <c r="AI181" s="231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1" t="str">
        <f>'B-1 Site Hedge Baseline'!AK180</f>
        <v/>
      </c>
      <c r="C182" s="520" t="str">
        <f>IF(B182="","",IF(ISNA(VLOOKUP($B182,'B-1 Site Hedge Baseline'!$B$1:$L$257,3,FALSE)),"",(VLOOKUP($B182,'B-1 Site Hedge Baseline'!$B$1:$L$257,3,FALSE))))</f>
        <v/>
      </c>
      <c r="D182" s="520" t="str">
        <f>IF(B182="","",IF(ISNA(VLOOKUP($B182,'B-1 Site Hedge Baseline'!$B$1:$L$257,4,FALSE)),"",(VLOOKUP($B182,'B-1 Site Hedge Baseline'!$B$1:$L$257,4,FALSE))))</f>
        <v/>
      </c>
      <c r="E182" s="520" t="str">
        <f>IF(B182="","",IF(ISNA(VLOOKUP($B182,'B-1 Site Hedge Baseline'!$B$1:$L$257,5,FALSE)),"",(VLOOKUP($B182,'B-1 Site Hedge Baseline'!$B$1:$L$257,5,FALSE))))</f>
        <v/>
      </c>
      <c r="F182" s="520" t="str">
        <f>IF(B182="","",IF(ISNA(VLOOKUP($B182,'B-1 Site Hedge Baseline'!$B$1:$L$257,6,FALSE)),"",(VLOOKUP($B182,'B-1 Site Hedge Baseline'!$B$1:$L$257,6,FALSE))))</f>
        <v/>
      </c>
      <c r="G182" s="520" t="str">
        <f>IF(B182="","",IF(ISNA(VLOOKUP($B182,'B-1 Site Hedge Baseline'!$B$1:$L$257,7,FALSE)),"",(VLOOKUP($B182,'B-1 Site Hedge Baseline'!$B$1:$L$257,7,FALSE))))</f>
        <v/>
      </c>
      <c r="H182" s="520" t="str">
        <f>IF(B182="","",IF(ISNA(VLOOKUP($B182,'B-1 Site Hedge Baseline'!$B$1:$L$257,8,FALSE)),"",(VLOOKUP($B182,'B-1 Site Hedge Baseline'!$B$1:$L$257,8,FALSE))))</f>
        <v/>
      </c>
      <c r="I182" s="520" t="str">
        <f>IF(B182="","",IF(ISNA(VLOOKUP($B182,'B-1 Site Hedge Baseline'!$B$1:$L$257,10,FALSE)),"",(VLOOKUP($B182,'B-1 Site Hedge Baseline'!$B$1:$L$257,10,FALSE))))</f>
        <v/>
      </c>
      <c r="J182" s="520" t="str">
        <f>IF(B182="","",IF(ISNA(VLOOKUP($B182,'B-1 Site Hedge Baseline'!$B$1:$L$257,11,FALSE)),"",(VLOOKUP($B182,'B-1 Site Hedge Baseline'!$B$1:$L$257,11,FALSE))))</f>
        <v/>
      </c>
      <c r="K182" s="520" t="str">
        <f>IF(B182="","",IF(ISNA(VLOOKUP($B182,'B-1 Site Hedge Baseline'!$B$1:$U$257,13,FALSE)),"",(VLOOKUP($B182,'B-1 Site Hedge Baseline'!$B$1:$U$257,13,FALSE))))</f>
        <v/>
      </c>
      <c r="L182" s="524" t="str">
        <f>IF(B182="","",IF(ISNA(VLOOKUP($B182,'B-1 Site Hedge Baseline'!$B$1:$U$257,12,FALSE)),"",(VLOOKUP($B182,'B-1 Site Hedge Baseline'!$B$1:$U$257,12,FALSE))))</f>
        <v/>
      </c>
      <c r="M182" s="416" t="str">
        <f t="shared" si="23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59" t="str">
        <f>IF(B182="","",VLOOKUP(B182,'B-1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57"/>
      <c r="T182" s="540" t="str">
        <f>IFERROR(VLOOKUP(S182,'G-1 All Habitats'!$Z$2:$AA$9,2,FALSE),"")</f>
        <v/>
      </c>
      <c r="U182" s="154"/>
      <c r="V182" s="520" t="str">
        <f>IF(U182="","",IF(VLOOKUP(U182,'G-3 Multipliers'!$L$3:$N$6,2,FALSE)=0,"Spatial Data Missing ⚠",VLOOKUP(U182,'G-3 Multipliers'!$L$3:$N$6,2,FALSE)))</f>
        <v/>
      </c>
      <c r="W182" s="524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6"/>
        <v/>
      </c>
      <c r="AD182" s="537" t="str">
        <f>IF(M182="","",VLOOKUP(M182,'G-6 Hedgerow Data'!$B$3:$AG$15,31,FALSE))</f>
        <v/>
      </c>
      <c r="AE182" s="507" t="str">
        <f t="shared" si="21"/>
        <v/>
      </c>
      <c r="AF182" s="507" t="str">
        <f t="shared" si="22"/>
        <v/>
      </c>
      <c r="AG182" s="524" t="str">
        <f>IFERROR(IF(O182="","",VLOOKUP(AD182,'G-3 Multipliers'!$P$3:$Q$6,2,FALSE)),"")</f>
        <v/>
      </c>
      <c r="AH182" s="513" t="str">
        <f t="shared" si="17"/>
        <v/>
      </c>
      <c r="AI182" s="231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1" t="str">
        <f>'B-1 Site Hedge Baseline'!AK181</f>
        <v/>
      </c>
      <c r="C183" s="520" t="str">
        <f>IF(B183="","",IF(ISNA(VLOOKUP($B183,'B-1 Site Hedge Baseline'!$B$1:$L$257,3,FALSE)),"",(VLOOKUP($B183,'B-1 Site Hedge Baseline'!$B$1:$L$257,3,FALSE))))</f>
        <v/>
      </c>
      <c r="D183" s="520" t="str">
        <f>IF(B183="","",IF(ISNA(VLOOKUP($B183,'B-1 Site Hedge Baseline'!$B$1:$L$257,4,FALSE)),"",(VLOOKUP($B183,'B-1 Site Hedge Baseline'!$B$1:$L$257,4,FALSE))))</f>
        <v/>
      </c>
      <c r="E183" s="520" t="str">
        <f>IF(B183="","",IF(ISNA(VLOOKUP($B183,'B-1 Site Hedge Baseline'!$B$1:$L$257,5,FALSE)),"",(VLOOKUP($B183,'B-1 Site Hedge Baseline'!$B$1:$L$257,5,FALSE))))</f>
        <v/>
      </c>
      <c r="F183" s="520" t="str">
        <f>IF(B183="","",IF(ISNA(VLOOKUP($B183,'B-1 Site Hedge Baseline'!$B$1:$L$257,6,FALSE)),"",(VLOOKUP($B183,'B-1 Site Hedge Baseline'!$B$1:$L$257,6,FALSE))))</f>
        <v/>
      </c>
      <c r="G183" s="520" t="str">
        <f>IF(B183="","",IF(ISNA(VLOOKUP($B183,'B-1 Site Hedge Baseline'!$B$1:$L$257,7,FALSE)),"",(VLOOKUP($B183,'B-1 Site Hedge Baseline'!$B$1:$L$257,7,FALSE))))</f>
        <v/>
      </c>
      <c r="H183" s="520" t="str">
        <f>IF(B183="","",IF(ISNA(VLOOKUP($B183,'B-1 Site Hedge Baseline'!$B$1:$L$257,8,FALSE)),"",(VLOOKUP($B183,'B-1 Site Hedge Baseline'!$B$1:$L$257,8,FALSE))))</f>
        <v/>
      </c>
      <c r="I183" s="520" t="str">
        <f>IF(B183="","",IF(ISNA(VLOOKUP($B183,'B-1 Site Hedge Baseline'!$B$1:$L$257,10,FALSE)),"",(VLOOKUP($B183,'B-1 Site Hedge Baseline'!$B$1:$L$257,10,FALSE))))</f>
        <v/>
      </c>
      <c r="J183" s="520" t="str">
        <f>IF(B183="","",IF(ISNA(VLOOKUP($B183,'B-1 Site Hedge Baseline'!$B$1:$L$257,11,FALSE)),"",(VLOOKUP($B183,'B-1 Site Hedge Baseline'!$B$1:$L$257,11,FALSE))))</f>
        <v/>
      </c>
      <c r="K183" s="520" t="str">
        <f>IF(B183="","",IF(ISNA(VLOOKUP($B183,'B-1 Site Hedge Baseline'!$B$1:$U$257,13,FALSE)),"",(VLOOKUP($B183,'B-1 Site Hedge Baseline'!$B$1:$U$257,13,FALSE))))</f>
        <v/>
      </c>
      <c r="L183" s="524" t="str">
        <f>IF(B183="","",IF(ISNA(VLOOKUP($B183,'B-1 Site Hedge Baseline'!$B$1:$U$257,12,FALSE)),"",(VLOOKUP($B183,'B-1 Site Hedge Baseline'!$B$1:$U$257,12,FALSE))))</f>
        <v/>
      </c>
      <c r="M183" s="416" t="str">
        <f t="shared" si="23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59" t="str">
        <f>IF(B183="","",VLOOKUP(B183,'B-1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57"/>
      <c r="T183" s="540" t="str">
        <f>IFERROR(VLOOKUP(S183,'G-1 All Habitats'!$Z$2:$AA$9,2,FALSE),"")</f>
        <v/>
      </c>
      <c r="U183" s="154"/>
      <c r="V183" s="520" t="str">
        <f>IF(U183="","",IF(VLOOKUP(U183,'G-3 Multipliers'!$L$3:$N$6,2,FALSE)=0,"Spatial Data Missing ⚠",VLOOKUP(U183,'G-3 Multipliers'!$L$3:$N$6,2,FALSE)))</f>
        <v/>
      </c>
      <c r="W183" s="524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6"/>
        <v/>
      </c>
      <c r="AD183" s="537" t="str">
        <f>IF(M183="","",VLOOKUP(M183,'G-6 Hedgerow Data'!$B$3:$AG$15,31,FALSE))</f>
        <v/>
      </c>
      <c r="AE183" s="507" t="str">
        <f t="shared" si="21"/>
        <v/>
      </c>
      <c r="AF183" s="507" t="str">
        <f t="shared" si="22"/>
        <v/>
      </c>
      <c r="AG183" s="524" t="str">
        <f>IFERROR(IF(O183="","",VLOOKUP(AD183,'G-3 Multipliers'!$P$3:$Q$6,2,FALSE)),"")</f>
        <v/>
      </c>
      <c r="AH183" s="513" t="str">
        <f t="shared" si="17"/>
        <v/>
      </c>
      <c r="AI183" s="231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1" t="str">
        <f>'B-1 Site Hedge Baseline'!AK182</f>
        <v/>
      </c>
      <c r="C184" s="520" t="str">
        <f>IF(B184="","",IF(ISNA(VLOOKUP($B184,'B-1 Site Hedge Baseline'!$B$1:$L$257,3,FALSE)),"",(VLOOKUP($B184,'B-1 Site Hedge Baseline'!$B$1:$L$257,3,FALSE))))</f>
        <v/>
      </c>
      <c r="D184" s="520" t="str">
        <f>IF(B184="","",IF(ISNA(VLOOKUP($B184,'B-1 Site Hedge Baseline'!$B$1:$L$257,4,FALSE)),"",(VLOOKUP($B184,'B-1 Site Hedge Baseline'!$B$1:$L$257,4,FALSE))))</f>
        <v/>
      </c>
      <c r="E184" s="520" t="str">
        <f>IF(B184="","",IF(ISNA(VLOOKUP($B184,'B-1 Site Hedge Baseline'!$B$1:$L$257,5,FALSE)),"",(VLOOKUP($B184,'B-1 Site Hedge Baseline'!$B$1:$L$257,5,FALSE))))</f>
        <v/>
      </c>
      <c r="F184" s="520" t="str">
        <f>IF(B184="","",IF(ISNA(VLOOKUP($B184,'B-1 Site Hedge Baseline'!$B$1:$L$257,6,FALSE)),"",(VLOOKUP($B184,'B-1 Site Hedge Baseline'!$B$1:$L$257,6,FALSE))))</f>
        <v/>
      </c>
      <c r="G184" s="520" t="str">
        <f>IF(B184="","",IF(ISNA(VLOOKUP($B184,'B-1 Site Hedge Baseline'!$B$1:$L$257,7,FALSE)),"",(VLOOKUP($B184,'B-1 Site Hedge Baseline'!$B$1:$L$257,7,FALSE))))</f>
        <v/>
      </c>
      <c r="H184" s="520" t="str">
        <f>IF(B184="","",IF(ISNA(VLOOKUP($B184,'B-1 Site Hedge Baseline'!$B$1:$L$257,8,FALSE)),"",(VLOOKUP($B184,'B-1 Site Hedge Baseline'!$B$1:$L$257,8,FALSE))))</f>
        <v/>
      </c>
      <c r="I184" s="520" t="str">
        <f>IF(B184="","",IF(ISNA(VLOOKUP($B184,'B-1 Site Hedge Baseline'!$B$1:$L$257,10,FALSE)),"",(VLOOKUP($B184,'B-1 Site Hedge Baseline'!$B$1:$L$257,10,FALSE))))</f>
        <v/>
      </c>
      <c r="J184" s="520" t="str">
        <f>IF(B184="","",IF(ISNA(VLOOKUP($B184,'B-1 Site Hedge Baseline'!$B$1:$L$257,11,FALSE)),"",(VLOOKUP($B184,'B-1 Site Hedge Baseline'!$B$1:$L$257,11,FALSE))))</f>
        <v/>
      </c>
      <c r="K184" s="520" t="str">
        <f>IF(B184="","",IF(ISNA(VLOOKUP($B184,'B-1 Site Hedge Baseline'!$B$1:$U$257,13,FALSE)),"",(VLOOKUP($B184,'B-1 Site Hedge Baseline'!$B$1:$U$257,13,FALSE))))</f>
        <v/>
      </c>
      <c r="L184" s="524" t="str">
        <f>IF(B184="","",IF(ISNA(VLOOKUP($B184,'B-1 Site Hedge Baseline'!$B$1:$U$257,12,FALSE)),"",(VLOOKUP($B184,'B-1 Site Hedge Baseline'!$B$1:$U$257,12,FALSE))))</f>
        <v/>
      </c>
      <c r="M184" s="416" t="str">
        <f t="shared" si="23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59" t="str">
        <f>IF(B184="","",VLOOKUP(B184,'B-1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57"/>
      <c r="T184" s="540" t="str">
        <f>IFERROR(VLOOKUP(S184,'G-1 All Habitats'!$Z$2:$AA$9,2,FALSE),"")</f>
        <v/>
      </c>
      <c r="U184" s="154"/>
      <c r="V184" s="520" t="str">
        <f>IF(U184="","",IF(VLOOKUP(U184,'G-3 Multipliers'!$L$3:$N$6,2,FALSE)=0,"Spatial Data Missing ⚠",VLOOKUP(U184,'G-3 Multipliers'!$L$3:$N$6,2,FALSE)))</f>
        <v/>
      </c>
      <c r="W184" s="524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6"/>
        <v/>
      </c>
      <c r="AD184" s="537" t="str">
        <f>IF(M184="","",VLOOKUP(M184,'G-6 Hedgerow Data'!$B$3:$AG$15,31,FALSE))</f>
        <v/>
      </c>
      <c r="AE184" s="507" t="str">
        <f t="shared" si="21"/>
        <v/>
      </c>
      <c r="AF184" s="507" t="str">
        <f t="shared" si="22"/>
        <v/>
      </c>
      <c r="AG184" s="524" t="str">
        <f>IFERROR(IF(O184="","",VLOOKUP(AD184,'G-3 Multipliers'!$P$3:$Q$6,2,FALSE)),"")</f>
        <v/>
      </c>
      <c r="AH184" s="513" t="str">
        <f t="shared" si="17"/>
        <v/>
      </c>
      <c r="AI184" s="231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1" t="str">
        <f>'B-1 Site Hedge Baseline'!AK183</f>
        <v/>
      </c>
      <c r="C185" s="520" t="str">
        <f>IF(B185="","",IF(ISNA(VLOOKUP($B185,'B-1 Site Hedge Baseline'!$B$1:$L$257,3,FALSE)),"",(VLOOKUP($B185,'B-1 Site Hedge Baseline'!$B$1:$L$257,3,FALSE))))</f>
        <v/>
      </c>
      <c r="D185" s="520" t="str">
        <f>IF(B185="","",IF(ISNA(VLOOKUP($B185,'B-1 Site Hedge Baseline'!$B$1:$L$257,4,FALSE)),"",(VLOOKUP($B185,'B-1 Site Hedge Baseline'!$B$1:$L$257,4,FALSE))))</f>
        <v/>
      </c>
      <c r="E185" s="520" t="str">
        <f>IF(B185="","",IF(ISNA(VLOOKUP($B185,'B-1 Site Hedge Baseline'!$B$1:$L$257,5,FALSE)),"",(VLOOKUP($B185,'B-1 Site Hedge Baseline'!$B$1:$L$257,5,FALSE))))</f>
        <v/>
      </c>
      <c r="F185" s="520" t="str">
        <f>IF(B185="","",IF(ISNA(VLOOKUP($B185,'B-1 Site Hedge Baseline'!$B$1:$L$257,6,FALSE)),"",(VLOOKUP($B185,'B-1 Site Hedge Baseline'!$B$1:$L$257,6,FALSE))))</f>
        <v/>
      </c>
      <c r="G185" s="520" t="str">
        <f>IF(B185="","",IF(ISNA(VLOOKUP($B185,'B-1 Site Hedge Baseline'!$B$1:$L$257,7,FALSE)),"",(VLOOKUP($B185,'B-1 Site Hedge Baseline'!$B$1:$L$257,7,FALSE))))</f>
        <v/>
      </c>
      <c r="H185" s="520" t="str">
        <f>IF(B185="","",IF(ISNA(VLOOKUP($B185,'B-1 Site Hedge Baseline'!$B$1:$L$257,8,FALSE)),"",(VLOOKUP($B185,'B-1 Site Hedge Baseline'!$B$1:$L$257,8,FALSE))))</f>
        <v/>
      </c>
      <c r="I185" s="520" t="str">
        <f>IF(B185="","",IF(ISNA(VLOOKUP($B185,'B-1 Site Hedge Baseline'!$B$1:$L$257,10,FALSE)),"",(VLOOKUP($B185,'B-1 Site Hedge Baseline'!$B$1:$L$257,10,FALSE))))</f>
        <v/>
      </c>
      <c r="J185" s="520" t="str">
        <f>IF(B185="","",IF(ISNA(VLOOKUP($B185,'B-1 Site Hedge Baseline'!$B$1:$L$257,11,FALSE)),"",(VLOOKUP($B185,'B-1 Site Hedge Baseline'!$B$1:$L$257,11,FALSE))))</f>
        <v/>
      </c>
      <c r="K185" s="520" t="str">
        <f>IF(B185="","",IF(ISNA(VLOOKUP($B185,'B-1 Site Hedge Baseline'!$B$1:$U$257,13,FALSE)),"",(VLOOKUP($B185,'B-1 Site Hedge Baseline'!$B$1:$U$257,13,FALSE))))</f>
        <v/>
      </c>
      <c r="L185" s="524" t="str">
        <f>IF(B185="","",IF(ISNA(VLOOKUP($B185,'B-1 Site Hedge Baseline'!$B$1:$U$257,12,FALSE)),"",(VLOOKUP($B185,'B-1 Site Hedge Baseline'!$B$1:$U$257,12,FALSE))))</f>
        <v/>
      </c>
      <c r="M185" s="416" t="str">
        <f t="shared" si="23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59" t="str">
        <f>IF(B185="","",VLOOKUP(B185,'B-1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57"/>
      <c r="T185" s="540" t="str">
        <f>IFERROR(VLOOKUP(S185,'G-1 All Habitats'!$Z$2:$AA$9,2,FALSE),"")</f>
        <v/>
      </c>
      <c r="U185" s="154"/>
      <c r="V185" s="520" t="str">
        <f>IF(U185="","",IF(VLOOKUP(U185,'G-3 Multipliers'!$L$3:$N$6,2,FALSE)=0,"Spatial Data Missing ⚠",VLOOKUP(U185,'G-3 Multipliers'!$L$3:$N$6,2,FALSE)))</f>
        <v/>
      </c>
      <c r="W185" s="524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6"/>
        <v/>
      </c>
      <c r="AD185" s="537" t="str">
        <f>IF(M185="","",VLOOKUP(M185,'G-6 Hedgerow Data'!$B$3:$AG$15,31,FALSE))</f>
        <v/>
      </c>
      <c r="AE185" s="507" t="str">
        <f t="shared" si="21"/>
        <v/>
      </c>
      <c r="AF185" s="507" t="str">
        <f t="shared" si="22"/>
        <v/>
      </c>
      <c r="AG185" s="524" t="str">
        <f>IFERROR(IF(O185="","",VLOOKUP(AD185,'G-3 Multipliers'!$P$3:$Q$6,2,FALSE)),"")</f>
        <v/>
      </c>
      <c r="AH185" s="513" t="str">
        <f t="shared" si="17"/>
        <v/>
      </c>
      <c r="AI185" s="231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1" t="str">
        <f>'B-1 Site Hedge Baseline'!AK184</f>
        <v/>
      </c>
      <c r="C186" s="520" t="str">
        <f>IF(B186="","",IF(ISNA(VLOOKUP($B186,'B-1 Site Hedge Baseline'!$B$1:$L$257,3,FALSE)),"",(VLOOKUP($B186,'B-1 Site Hedge Baseline'!$B$1:$L$257,3,FALSE))))</f>
        <v/>
      </c>
      <c r="D186" s="520" t="str">
        <f>IF(B186="","",IF(ISNA(VLOOKUP($B186,'B-1 Site Hedge Baseline'!$B$1:$L$257,4,FALSE)),"",(VLOOKUP($B186,'B-1 Site Hedge Baseline'!$B$1:$L$257,4,FALSE))))</f>
        <v/>
      </c>
      <c r="E186" s="520" t="str">
        <f>IF(B186="","",IF(ISNA(VLOOKUP($B186,'B-1 Site Hedge Baseline'!$B$1:$L$257,5,FALSE)),"",(VLOOKUP($B186,'B-1 Site Hedge Baseline'!$B$1:$L$257,5,FALSE))))</f>
        <v/>
      </c>
      <c r="F186" s="520" t="str">
        <f>IF(B186="","",IF(ISNA(VLOOKUP($B186,'B-1 Site Hedge Baseline'!$B$1:$L$257,6,FALSE)),"",(VLOOKUP($B186,'B-1 Site Hedge Baseline'!$B$1:$L$257,6,FALSE))))</f>
        <v/>
      </c>
      <c r="G186" s="520" t="str">
        <f>IF(B186="","",IF(ISNA(VLOOKUP($B186,'B-1 Site Hedge Baseline'!$B$1:$L$257,7,FALSE)),"",(VLOOKUP($B186,'B-1 Site Hedge Baseline'!$B$1:$L$257,7,FALSE))))</f>
        <v/>
      </c>
      <c r="H186" s="520" t="str">
        <f>IF(B186="","",IF(ISNA(VLOOKUP($B186,'B-1 Site Hedge Baseline'!$B$1:$L$257,8,FALSE)),"",(VLOOKUP($B186,'B-1 Site Hedge Baseline'!$B$1:$L$257,8,FALSE))))</f>
        <v/>
      </c>
      <c r="I186" s="520" t="str">
        <f>IF(B186="","",IF(ISNA(VLOOKUP($B186,'B-1 Site Hedge Baseline'!$B$1:$L$257,10,FALSE)),"",(VLOOKUP($B186,'B-1 Site Hedge Baseline'!$B$1:$L$257,10,FALSE))))</f>
        <v/>
      </c>
      <c r="J186" s="520" t="str">
        <f>IF(B186="","",IF(ISNA(VLOOKUP($B186,'B-1 Site Hedge Baseline'!$B$1:$L$257,11,FALSE)),"",(VLOOKUP($B186,'B-1 Site Hedge Baseline'!$B$1:$L$257,11,FALSE))))</f>
        <v/>
      </c>
      <c r="K186" s="520" t="str">
        <f>IF(B186="","",IF(ISNA(VLOOKUP($B186,'B-1 Site Hedge Baseline'!$B$1:$U$257,13,FALSE)),"",(VLOOKUP($B186,'B-1 Site Hedge Baseline'!$B$1:$U$257,13,FALSE))))</f>
        <v/>
      </c>
      <c r="L186" s="524" t="str">
        <f>IF(B186="","",IF(ISNA(VLOOKUP($B186,'B-1 Site Hedge Baseline'!$B$1:$U$257,12,FALSE)),"",(VLOOKUP($B186,'B-1 Site Hedge Baseline'!$B$1:$U$257,12,FALSE))))</f>
        <v/>
      </c>
      <c r="M186" s="416" t="str">
        <f t="shared" si="23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59" t="str">
        <f>IF(B186="","",VLOOKUP(B186,'B-1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57"/>
      <c r="T186" s="540" t="str">
        <f>IFERROR(VLOOKUP(S186,'G-1 All Habitats'!$Z$2:$AA$9,2,FALSE),"")</f>
        <v/>
      </c>
      <c r="U186" s="154"/>
      <c r="V186" s="520" t="str">
        <f>IF(U186="","",IF(VLOOKUP(U186,'G-3 Multipliers'!$L$3:$N$6,2,FALSE)=0,"Spatial Data Missing ⚠",VLOOKUP(U186,'G-3 Multipliers'!$L$3:$N$6,2,FALSE)))</f>
        <v/>
      </c>
      <c r="W186" s="524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6"/>
        <v/>
      </c>
      <c r="AD186" s="537" t="str">
        <f>IF(M186="","",VLOOKUP(M186,'G-6 Hedgerow Data'!$B$3:$AG$15,31,FALSE))</f>
        <v/>
      </c>
      <c r="AE186" s="507" t="str">
        <f t="shared" si="21"/>
        <v/>
      </c>
      <c r="AF186" s="507" t="str">
        <f t="shared" si="22"/>
        <v/>
      </c>
      <c r="AG186" s="524" t="str">
        <f>IFERROR(IF(O186="","",VLOOKUP(AD186,'G-3 Multipliers'!$P$3:$Q$6,2,FALSE)),"")</f>
        <v/>
      </c>
      <c r="AH186" s="513" t="str">
        <f t="shared" si="17"/>
        <v/>
      </c>
      <c r="AI186" s="231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1" t="str">
        <f>'B-1 Site Hedge Baseline'!AK185</f>
        <v/>
      </c>
      <c r="C187" s="520" t="str">
        <f>IF(B187="","",IF(ISNA(VLOOKUP($B187,'B-1 Site Hedge Baseline'!$B$1:$L$257,3,FALSE)),"",(VLOOKUP($B187,'B-1 Site Hedge Baseline'!$B$1:$L$257,3,FALSE))))</f>
        <v/>
      </c>
      <c r="D187" s="520" t="str">
        <f>IF(B187="","",IF(ISNA(VLOOKUP($B187,'B-1 Site Hedge Baseline'!$B$1:$L$257,4,FALSE)),"",(VLOOKUP($B187,'B-1 Site Hedge Baseline'!$B$1:$L$257,4,FALSE))))</f>
        <v/>
      </c>
      <c r="E187" s="520" t="str">
        <f>IF(B187="","",IF(ISNA(VLOOKUP($B187,'B-1 Site Hedge Baseline'!$B$1:$L$257,5,FALSE)),"",(VLOOKUP($B187,'B-1 Site Hedge Baseline'!$B$1:$L$257,5,FALSE))))</f>
        <v/>
      </c>
      <c r="F187" s="520" t="str">
        <f>IF(B187="","",IF(ISNA(VLOOKUP($B187,'B-1 Site Hedge Baseline'!$B$1:$L$257,6,FALSE)),"",(VLOOKUP($B187,'B-1 Site Hedge Baseline'!$B$1:$L$257,6,FALSE))))</f>
        <v/>
      </c>
      <c r="G187" s="520" t="str">
        <f>IF(B187="","",IF(ISNA(VLOOKUP($B187,'B-1 Site Hedge Baseline'!$B$1:$L$257,7,FALSE)),"",(VLOOKUP($B187,'B-1 Site Hedge Baseline'!$B$1:$L$257,7,FALSE))))</f>
        <v/>
      </c>
      <c r="H187" s="520" t="str">
        <f>IF(B187="","",IF(ISNA(VLOOKUP($B187,'B-1 Site Hedge Baseline'!$B$1:$L$257,8,FALSE)),"",(VLOOKUP($B187,'B-1 Site Hedge Baseline'!$B$1:$L$257,8,FALSE))))</f>
        <v/>
      </c>
      <c r="I187" s="520" t="str">
        <f>IF(B187="","",IF(ISNA(VLOOKUP($B187,'B-1 Site Hedge Baseline'!$B$1:$L$257,10,FALSE)),"",(VLOOKUP($B187,'B-1 Site Hedge Baseline'!$B$1:$L$257,10,FALSE))))</f>
        <v/>
      </c>
      <c r="J187" s="520" t="str">
        <f>IF(B187="","",IF(ISNA(VLOOKUP($B187,'B-1 Site Hedge Baseline'!$B$1:$L$257,11,FALSE)),"",(VLOOKUP($B187,'B-1 Site Hedge Baseline'!$B$1:$L$257,11,FALSE))))</f>
        <v/>
      </c>
      <c r="K187" s="520" t="str">
        <f>IF(B187="","",IF(ISNA(VLOOKUP($B187,'B-1 Site Hedge Baseline'!$B$1:$U$257,13,FALSE)),"",(VLOOKUP($B187,'B-1 Site Hedge Baseline'!$B$1:$U$257,13,FALSE))))</f>
        <v/>
      </c>
      <c r="L187" s="524" t="str">
        <f>IF(B187="","",IF(ISNA(VLOOKUP($B187,'B-1 Site Hedge Baseline'!$B$1:$U$257,12,FALSE)),"",(VLOOKUP($B187,'B-1 Site Hedge Baseline'!$B$1:$U$257,12,FALSE))))</f>
        <v/>
      </c>
      <c r="M187" s="416" t="str">
        <f t="shared" si="23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59" t="str">
        <f>IF(B187="","",VLOOKUP(B187,'B-1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57"/>
      <c r="T187" s="540" t="str">
        <f>IFERROR(VLOOKUP(S187,'G-1 All Habitats'!$Z$2:$AA$9,2,FALSE),"")</f>
        <v/>
      </c>
      <c r="U187" s="154"/>
      <c r="V187" s="520" t="str">
        <f>IF(U187="","",IF(VLOOKUP(U187,'G-3 Multipliers'!$L$3:$N$6,2,FALSE)=0,"Spatial Data Missing ⚠",VLOOKUP(U187,'G-3 Multipliers'!$L$3:$N$6,2,FALSE)))</f>
        <v/>
      </c>
      <c r="W187" s="524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6"/>
        <v/>
      </c>
      <c r="AD187" s="537" t="str">
        <f>IF(M187="","",VLOOKUP(M187,'G-6 Hedgerow Data'!$B$3:$AG$15,31,FALSE))</f>
        <v/>
      </c>
      <c r="AE187" s="507" t="str">
        <f t="shared" si="21"/>
        <v/>
      </c>
      <c r="AF187" s="507" t="str">
        <f t="shared" si="22"/>
        <v/>
      </c>
      <c r="AG187" s="524" t="str">
        <f>IFERROR(IF(O187="","",VLOOKUP(AD187,'G-3 Multipliers'!$P$3:$Q$6,2,FALSE)),"")</f>
        <v/>
      </c>
      <c r="AH187" s="513" t="str">
        <f t="shared" si="17"/>
        <v/>
      </c>
      <c r="AI187" s="231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1" t="str">
        <f>'B-1 Site Hedge Baseline'!AK186</f>
        <v/>
      </c>
      <c r="C188" s="520" t="str">
        <f>IF(B188="","",IF(ISNA(VLOOKUP($B188,'B-1 Site Hedge Baseline'!$B$1:$L$257,3,FALSE)),"",(VLOOKUP($B188,'B-1 Site Hedge Baseline'!$B$1:$L$257,3,FALSE))))</f>
        <v/>
      </c>
      <c r="D188" s="520" t="str">
        <f>IF(B188="","",IF(ISNA(VLOOKUP($B188,'B-1 Site Hedge Baseline'!$B$1:$L$257,4,FALSE)),"",(VLOOKUP($B188,'B-1 Site Hedge Baseline'!$B$1:$L$257,4,FALSE))))</f>
        <v/>
      </c>
      <c r="E188" s="520" t="str">
        <f>IF(B188="","",IF(ISNA(VLOOKUP($B188,'B-1 Site Hedge Baseline'!$B$1:$L$257,5,FALSE)),"",(VLOOKUP($B188,'B-1 Site Hedge Baseline'!$B$1:$L$257,5,FALSE))))</f>
        <v/>
      </c>
      <c r="F188" s="520" t="str">
        <f>IF(B188="","",IF(ISNA(VLOOKUP($B188,'B-1 Site Hedge Baseline'!$B$1:$L$257,6,FALSE)),"",(VLOOKUP($B188,'B-1 Site Hedge Baseline'!$B$1:$L$257,6,FALSE))))</f>
        <v/>
      </c>
      <c r="G188" s="520" t="str">
        <f>IF(B188="","",IF(ISNA(VLOOKUP($B188,'B-1 Site Hedge Baseline'!$B$1:$L$257,7,FALSE)),"",(VLOOKUP($B188,'B-1 Site Hedge Baseline'!$B$1:$L$257,7,FALSE))))</f>
        <v/>
      </c>
      <c r="H188" s="520" t="str">
        <f>IF(B188="","",IF(ISNA(VLOOKUP($B188,'B-1 Site Hedge Baseline'!$B$1:$L$257,8,FALSE)),"",(VLOOKUP($B188,'B-1 Site Hedge Baseline'!$B$1:$L$257,8,FALSE))))</f>
        <v/>
      </c>
      <c r="I188" s="520" t="str">
        <f>IF(B188="","",IF(ISNA(VLOOKUP($B188,'B-1 Site Hedge Baseline'!$B$1:$L$257,10,FALSE)),"",(VLOOKUP($B188,'B-1 Site Hedge Baseline'!$B$1:$L$257,10,FALSE))))</f>
        <v/>
      </c>
      <c r="J188" s="520" t="str">
        <f>IF(B188="","",IF(ISNA(VLOOKUP($B188,'B-1 Site Hedge Baseline'!$B$1:$L$257,11,FALSE)),"",(VLOOKUP($B188,'B-1 Site Hedge Baseline'!$B$1:$L$257,11,FALSE))))</f>
        <v/>
      </c>
      <c r="K188" s="520" t="str">
        <f>IF(B188="","",IF(ISNA(VLOOKUP($B188,'B-1 Site Hedge Baseline'!$B$1:$U$257,13,FALSE)),"",(VLOOKUP($B188,'B-1 Site Hedge Baseline'!$B$1:$U$257,13,FALSE))))</f>
        <v/>
      </c>
      <c r="L188" s="524" t="str">
        <f>IF(B188="","",IF(ISNA(VLOOKUP($B188,'B-1 Site Hedge Baseline'!$B$1:$U$257,12,FALSE)),"",(VLOOKUP($B188,'B-1 Site Hedge Baseline'!$B$1:$U$257,12,FALSE))))</f>
        <v/>
      </c>
      <c r="M188" s="416" t="str">
        <f t="shared" si="23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59" t="str">
        <f>IF(B188="","",VLOOKUP(B188,'B-1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57"/>
      <c r="T188" s="540" t="str">
        <f>IFERROR(VLOOKUP(S188,'G-1 All Habitats'!$Z$2:$AA$9,2,FALSE),"")</f>
        <v/>
      </c>
      <c r="U188" s="154"/>
      <c r="V188" s="520" t="str">
        <f>IF(U188="","",IF(VLOOKUP(U188,'G-3 Multipliers'!$L$3:$N$6,2,FALSE)=0,"Spatial Data Missing ⚠",VLOOKUP(U188,'G-3 Multipliers'!$L$3:$N$6,2,FALSE)))</f>
        <v/>
      </c>
      <c r="W188" s="524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6"/>
        <v/>
      </c>
      <c r="AD188" s="537" t="str">
        <f>IF(M188="","",VLOOKUP(M188,'G-6 Hedgerow Data'!$B$3:$AG$15,31,FALSE))</f>
        <v/>
      </c>
      <c r="AE188" s="507" t="str">
        <f t="shared" si="21"/>
        <v/>
      </c>
      <c r="AF188" s="507" t="str">
        <f t="shared" si="22"/>
        <v/>
      </c>
      <c r="AG188" s="524" t="str">
        <f>IFERROR(IF(O188="","",VLOOKUP(AD188,'G-3 Multipliers'!$P$3:$Q$6,2,FALSE)),"")</f>
        <v/>
      </c>
      <c r="AH188" s="513" t="str">
        <f t="shared" si="17"/>
        <v/>
      </c>
      <c r="AI188" s="231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1" t="str">
        <f>'B-1 Site Hedge Baseline'!AK187</f>
        <v/>
      </c>
      <c r="C189" s="520" t="str">
        <f>IF(B189="","",IF(ISNA(VLOOKUP($B189,'B-1 Site Hedge Baseline'!$B$1:$L$257,3,FALSE)),"",(VLOOKUP($B189,'B-1 Site Hedge Baseline'!$B$1:$L$257,3,FALSE))))</f>
        <v/>
      </c>
      <c r="D189" s="520" t="str">
        <f>IF(B189="","",IF(ISNA(VLOOKUP($B189,'B-1 Site Hedge Baseline'!$B$1:$L$257,4,FALSE)),"",(VLOOKUP($B189,'B-1 Site Hedge Baseline'!$B$1:$L$257,4,FALSE))))</f>
        <v/>
      </c>
      <c r="E189" s="520" t="str">
        <f>IF(B189="","",IF(ISNA(VLOOKUP($B189,'B-1 Site Hedge Baseline'!$B$1:$L$257,5,FALSE)),"",(VLOOKUP($B189,'B-1 Site Hedge Baseline'!$B$1:$L$257,5,FALSE))))</f>
        <v/>
      </c>
      <c r="F189" s="520" t="str">
        <f>IF(B189="","",IF(ISNA(VLOOKUP($B189,'B-1 Site Hedge Baseline'!$B$1:$L$257,6,FALSE)),"",(VLOOKUP($B189,'B-1 Site Hedge Baseline'!$B$1:$L$257,6,FALSE))))</f>
        <v/>
      </c>
      <c r="G189" s="520" t="str">
        <f>IF(B189="","",IF(ISNA(VLOOKUP($B189,'B-1 Site Hedge Baseline'!$B$1:$L$257,7,FALSE)),"",(VLOOKUP($B189,'B-1 Site Hedge Baseline'!$B$1:$L$257,7,FALSE))))</f>
        <v/>
      </c>
      <c r="H189" s="520" t="str">
        <f>IF(B189="","",IF(ISNA(VLOOKUP($B189,'B-1 Site Hedge Baseline'!$B$1:$L$257,8,FALSE)),"",(VLOOKUP($B189,'B-1 Site Hedge Baseline'!$B$1:$L$257,8,FALSE))))</f>
        <v/>
      </c>
      <c r="I189" s="520" t="str">
        <f>IF(B189="","",IF(ISNA(VLOOKUP($B189,'B-1 Site Hedge Baseline'!$B$1:$L$257,10,FALSE)),"",(VLOOKUP($B189,'B-1 Site Hedge Baseline'!$B$1:$L$257,10,FALSE))))</f>
        <v/>
      </c>
      <c r="J189" s="520" t="str">
        <f>IF(B189="","",IF(ISNA(VLOOKUP($B189,'B-1 Site Hedge Baseline'!$B$1:$L$257,11,FALSE)),"",(VLOOKUP($B189,'B-1 Site Hedge Baseline'!$B$1:$L$257,11,FALSE))))</f>
        <v/>
      </c>
      <c r="K189" s="520" t="str">
        <f>IF(B189="","",IF(ISNA(VLOOKUP($B189,'B-1 Site Hedge Baseline'!$B$1:$U$257,13,FALSE)),"",(VLOOKUP($B189,'B-1 Site Hedge Baseline'!$B$1:$U$257,13,FALSE))))</f>
        <v/>
      </c>
      <c r="L189" s="524" t="str">
        <f>IF(B189="","",IF(ISNA(VLOOKUP($B189,'B-1 Site Hedge Baseline'!$B$1:$U$257,12,FALSE)),"",(VLOOKUP($B189,'B-1 Site Hedge Baseline'!$B$1:$U$257,12,FALSE))))</f>
        <v/>
      </c>
      <c r="M189" s="416" t="str">
        <f t="shared" si="23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59" t="str">
        <f>IF(B189="","",VLOOKUP(B189,'B-1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57"/>
      <c r="T189" s="540" t="str">
        <f>IFERROR(VLOOKUP(S189,'G-1 All Habitats'!$Z$2:$AA$9,2,FALSE),"")</f>
        <v/>
      </c>
      <c r="U189" s="154"/>
      <c r="V189" s="520" t="str">
        <f>IF(U189="","",IF(VLOOKUP(U189,'G-3 Multipliers'!$L$3:$N$6,2,FALSE)=0,"Spatial Data Missing ⚠",VLOOKUP(U189,'G-3 Multipliers'!$L$3:$N$6,2,FALSE)))</f>
        <v/>
      </c>
      <c r="W189" s="524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6"/>
        <v/>
      </c>
      <c r="AD189" s="537" t="str">
        <f>IF(M189="","",VLOOKUP(M189,'G-6 Hedgerow Data'!$B$3:$AG$15,31,FALSE))</f>
        <v/>
      </c>
      <c r="AE189" s="507" t="str">
        <f t="shared" si="21"/>
        <v/>
      </c>
      <c r="AF189" s="507" t="str">
        <f t="shared" si="22"/>
        <v/>
      </c>
      <c r="AG189" s="524" t="str">
        <f>IFERROR(IF(O189="","",VLOOKUP(AD189,'G-3 Multipliers'!$P$3:$Q$6,2,FALSE)),"")</f>
        <v/>
      </c>
      <c r="AH189" s="513" t="str">
        <f t="shared" si="17"/>
        <v/>
      </c>
      <c r="AI189" s="231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1" t="str">
        <f>'B-1 Site Hedge Baseline'!AK188</f>
        <v/>
      </c>
      <c r="C190" s="520" t="str">
        <f>IF(B190="","",IF(ISNA(VLOOKUP($B190,'B-1 Site Hedge Baseline'!$B$1:$L$257,3,FALSE)),"",(VLOOKUP($B190,'B-1 Site Hedge Baseline'!$B$1:$L$257,3,FALSE))))</f>
        <v/>
      </c>
      <c r="D190" s="520" t="str">
        <f>IF(B190="","",IF(ISNA(VLOOKUP($B190,'B-1 Site Hedge Baseline'!$B$1:$L$257,4,FALSE)),"",(VLOOKUP($B190,'B-1 Site Hedge Baseline'!$B$1:$L$257,4,FALSE))))</f>
        <v/>
      </c>
      <c r="E190" s="520" t="str">
        <f>IF(B190="","",IF(ISNA(VLOOKUP($B190,'B-1 Site Hedge Baseline'!$B$1:$L$257,5,FALSE)),"",(VLOOKUP($B190,'B-1 Site Hedge Baseline'!$B$1:$L$257,5,FALSE))))</f>
        <v/>
      </c>
      <c r="F190" s="520" t="str">
        <f>IF(B190="","",IF(ISNA(VLOOKUP($B190,'B-1 Site Hedge Baseline'!$B$1:$L$257,6,FALSE)),"",(VLOOKUP($B190,'B-1 Site Hedge Baseline'!$B$1:$L$257,6,FALSE))))</f>
        <v/>
      </c>
      <c r="G190" s="520" t="str">
        <f>IF(B190="","",IF(ISNA(VLOOKUP($B190,'B-1 Site Hedge Baseline'!$B$1:$L$257,7,FALSE)),"",(VLOOKUP($B190,'B-1 Site Hedge Baseline'!$B$1:$L$257,7,FALSE))))</f>
        <v/>
      </c>
      <c r="H190" s="520" t="str">
        <f>IF(B190="","",IF(ISNA(VLOOKUP($B190,'B-1 Site Hedge Baseline'!$B$1:$L$257,8,FALSE)),"",(VLOOKUP($B190,'B-1 Site Hedge Baseline'!$B$1:$L$257,8,FALSE))))</f>
        <v/>
      </c>
      <c r="I190" s="520" t="str">
        <f>IF(B190="","",IF(ISNA(VLOOKUP($B190,'B-1 Site Hedge Baseline'!$B$1:$L$257,10,FALSE)),"",(VLOOKUP($B190,'B-1 Site Hedge Baseline'!$B$1:$L$257,10,FALSE))))</f>
        <v/>
      </c>
      <c r="J190" s="520" t="str">
        <f>IF(B190="","",IF(ISNA(VLOOKUP($B190,'B-1 Site Hedge Baseline'!$B$1:$L$257,11,FALSE)),"",(VLOOKUP($B190,'B-1 Site Hedge Baseline'!$B$1:$L$257,11,FALSE))))</f>
        <v/>
      </c>
      <c r="K190" s="520" t="str">
        <f>IF(B190="","",IF(ISNA(VLOOKUP($B190,'B-1 Site Hedge Baseline'!$B$1:$U$257,13,FALSE)),"",(VLOOKUP($B190,'B-1 Site Hedge Baseline'!$B$1:$U$257,13,FALSE))))</f>
        <v/>
      </c>
      <c r="L190" s="524" t="str">
        <f>IF(B190="","",IF(ISNA(VLOOKUP($B190,'B-1 Site Hedge Baseline'!$B$1:$U$257,12,FALSE)),"",(VLOOKUP($B190,'B-1 Site Hedge Baseline'!$B$1:$U$257,12,FALSE))))</f>
        <v/>
      </c>
      <c r="M190" s="416" t="str">
        <f t="shared" si="23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59" t="str">
        <f>IF(B190="","",VLOOKUP(B190,'B-1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57"/>
      <c r="T190" s="540" t="str">
        <f>IFERROR(VLOOKUP(S190,'G-1 All Habitats'!$Z$2:$AA$9,2,FALSE),"")</f>
        <v/>
      </c>
      <c r="U190" s="154"/>
      <c r="V190" s="520" t="str">
        <f>IF(U190="","",IF(VLOOKUP(U190,'G-3 Multipliers'!$L$3:$N$6,2,FALSE)=0,"Spatial Data Missing ⚠",VLOOKUP(U190,'G-3 Multipliers'!$L$3:$N$6,2,FALSE)))</f>
        <v/>
      </c>
      <c r="W190" s="524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6"/>
        <v/>
      </c>
      <c r="AD190" s="537" t="str">
        <f>IF(M190="","",VLOOKUP(M190,'G-6 Hedgerow Data'!$B$3:$AG$15,31,FALSE))</f>
        <v/>
      </c>
      <c r="AE190" s="507" t="str">
        <f t="shared" si="21"/>
        <v/>
      </c>
      <c r="AF190" s="507" t="str">
        <f t="shared" si="22"/>
        <v/>
      </c>
      <c r="AG190" s="524" t="str">
        <f>IFERROR(IF(O190="","",VLOOKUP(AD190,'G-3 Multipliers'!$P$3:$Q$6,2,FALSE)),"")</f>
        <v/>
      </c>
      <c r="AH190" s="513" t="str">
        <f t="shared" si="17"/>
        <v/>
      </c>
      <c r="AI190" s="231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1" t="str">
        <f>'B-1 Site Hedge Baseline'!AK189</f>
        <v/>
      </c>
      <c r="C191" s="520" t="str">
        <f>IF(B191="","",IF(ISNA(VLOOKUP($B191,'B-1 Site Hedge Baseline'!$B$1:$L$257,3,FALSE)),"",(VLOOKUP($B191,'B-1 Site Hedge Baseline'!$B$1:$L$257,3,FALSE))))</f>
        <v/>
      </c>
      <c r="D191" s="520" t="str">
        <f>IF(B191="","",IF(ISNA(VLOOKUP($B191,'B-1 Site Hedge Baseline'!$B$1:$L$257,4,FALSE)),"",(VLOOKUP($B191,'B-1 Site Hedge Baseline'!$B$1:$L$257,4,FALSE))))</f>
        <v/>
      </c>
      <c r="E191" s="520" t="str">
        <f>IF(B191="","",IF(ISNA(VLOOKUP($B191,'B-1 Site Hedge Baseline'!$B$1:$L$257,5,FALSE)),"",(VLOOKUP($B191,'B-1 Site Hedge Baseline'!$B$1:$L$257,5,FALSE))))</f>
        <v/>
      </c>
      <c r="F191" s="520" t="str">
        <f>IF(B191="","",IF(ISNA(VLOOKUP($B191,'B-1 Site Hedge Baseline'!$B$1:$L$257,6,FALSE)),"",(VLOOKUP($B191,'B-1 Site Hedge Baseline'!$B$1:$L$257,6,FALSE))))</f>
        <v/>
      </c>
      <c r="G191" s="520" t="str">
        <f>IF(B191="","",IF(ISNA(VLOOKUP($B191,'B-1 Site Hedge Baseline'!$B$1:$L$257,7,FALSE)),"",(VLOOKUP($B191,'B-1 Site Hedge Baseline'!$B$1:$L$257,7,FALSE))))</f>
        <v/>
      </c>
      <c r="H191" s="520" t="str">
        <f>IF(B191="","",IF(ISNA(VLOOKUP($B191,'B-1 Site Hedge Baseline'!$B$1:$L$257,8,FALSE)),"",(VLOOKUP($B191,'B-1 Site Hedge Baseline'!$B$1:$L$257,8,FALSE))))</f>
        <v/>
      </c>
      <c r="I191" s="520" t="str">
        <f>IF(B191="","",IF(ISNA(VLOOKUP($B191,'B-1 Site Hedge Baseline'!$B$1:$L$257,10,FALSE)),"",(VLOOKUP($B191,'B-1 Site Hedge Baseline'!$B$1:$L$257,10,FALSE))))</f>
        <v/>
      </c>
      <c r="J191" s="520" t="str">
        <f>IF(B191="","",IF(ISNA(VLOOKUP($B191,'B-1 Site Hedge Baseline'!$B$1:$L$257,11,FALSE)),"",(VLOOKUP($B191,'B-1 Site Hedge Baseline'!$B$1:$L$257,11,FALSE))))</f>
        <v/>
      </c>
      <c r="K191" s="520" t="str">
        <f>IF(B191="","",IF(ISNA(VLOOKUP($B191,'B-1 Site Hedge Baseline'!$B$1:$U$257,13,FALSE)),"",(VLOOKUP($B191,'B-1 Site Hedge Baseline'!$B$1:$U$257,13,FALSE))))</f>
        <v/>
      </c>
      <c r="L191" s="524" t="str">
        <f>IF(B191="","",IF(ISNA(VLOOKUP($B191,'B-1 Site Hedge Baseline'!$B$1:$U$257,12,FALSE)),"",(VLOOKUP($B191,'B-1 Site Hedge Baseline'!$B$1:$U$257,12,FALSE))))</f>
        <v/>
      </c>
      <c r="M191" s="416" t="str">
        <f t="shared" si="23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59" t="str">
        <f>IF(B191="","",VLOOKUP(B191,'B-1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57"/>
      <c r="T191" s="540" t="str">
        <f>IFERROR(VLOOKUP(S191,'G-1 All Habitats'!$Z$2:$AA$9,2,FALSE),"")</f>
        <v/>
      </c>
      <c r="U191" s="154"/>
      <c r="V191" s="520" t="str">
        <f>IF(U191="","",IF(VLOOKUP(U191,'G-3 Multipliers'!$L$3:$N$6,2,FALSE)=0,"Spatial Data Missing ⚠",VLOOKUP(U191,'G-3 Multipliers'!$L$3:$N$6,2,FALSE)))</f>
        <v/>
      </c>
      <c r="W191" s="524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6"/>
        <v/>
      </c>
      <c r="AD191" s="537" t="str">
        <f>IF(M191="","",VLOOKUP(M191,'G-6 Hedgerow Data'!$B$3:$AG$15,31,FALSE))</f>
        <v/>
      </c>
      <c r="AE191" s="507" t="str">
        <f t="shared" si="21"/>
        <v/>
      </c>
      <c r="AF191" s="507" t="str">
        <f t="shared" si="22"/>
        <v/>
      </c>
      <c r="AG191" s="524" t="str">
        <f>IFERROR(IF(O191="","",VLOOKUP(AD191,'G-3 Multipliers'!$P$3:$Q$6,2,FALSE)),"")</f>
        <v/>
      </c>
      <c r="AH191" s="513" t="str">
        <f t="shared" si="17"/>
        <v/>
      </c>
      <c r="AI191" s="231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1" t="str">
        <f>'B-1 Site Hedge Baseline'!AK190</f>
        <v/>
      </c>
      <c r="C192" s="520" t="str">
        <f>IF(B192="","",IF(ISNA(VLOOKUP($B192,'B-1 Site Hedge Baseline'!$B$1:$L$257,3,FALSE)),"",(VLOOKUP($B192,'B-1 Site Hedge Baseline'!$B$1:$L$257,3,FALSE))))</f>
        <v/>
      </c>
      <c r="D192" s="520" t="str">
        <f>IF(B192="","",IF(ISNA(VLOOKUP($B192,'B-1 Site Hedge Baseline'!$B$1:$L$257,4,FALSE)),"",(VLOOKUP($B192,'B-1 Site Hedge Baseline'!$B$1:$L$257,4,FALSE))))</f>
        <v/>
      </c>
      <c r="E192" s="520" t="str">
        <f>IF(B192="","",IF(ISNA(VLOOKUP($B192,'B-1 Site Hedge Baseline'!$B$1:$L$257,5,FALSE)),"",(VLOOKUP($B192,'B-1 Site Hedge Baseline'!$B$1:$L$257,5,FALSE))))</f>
        <v/>
      </c>
      <c r="F192" s="520" t="str">
        <f>IF(B192="","",IF(ISNA(VLOOKUP($B192,'B-1 Site Hedge Baseline'!$B$1:$L$257,6,FALSE)),"",(VLOOKUP($B192,'B-1 Site Hedge Baseline'!$B$1:$L$257,6,FALSE))))</f>
        <v/>
      </c>
      <c r="G192" s="520" t="str">
        <f>IF(B192="","",IF(ISNA(VLOOKUP($B192,'B-1 Site Hedge Baseline'!$B$1:$L$257,7,FALSE)),"",(VLOOKUP($B192,'B-1 Site Hedge Baseline'!$B$1:$L$257,7,FALSE))))</f>
        <v/>
      </c>
      <c r="H192" s="520" t="str">
        <f>IF(B192="","",IF(ISNA(VLOOKUP($B192,'B-1 Site Hedge Baseline'!$B$1:$L$257,8,FALSE)),"",(VLOOKUP($B192,'B-1 Site Hedge Baseline'!$B$1:$L$257,8,FALSE))))</f>
        <v/>
      </c>
      <c r="I192" s="520" t="str">
        <f>IF(B192="","",IF(ISNA(VLOOKUP($B192,'B-1 Site Hedge Baseline'!$B$1:$L$257,10,FALSE)),"",(VLOOKUP($B192,'B-1 Site Hedge Baseline'!$B$1:$L$257,10,FALSE))))</f>
        <v/>
      </c>
      <c r="J192" s="520" t="str">
        <f>IF(B192="","",IF(ISNA(VLOOKUP($B192,'B-1 Site Hedge Baseline'!$B$1:$L$257,11,FALSE)),"",(VLOOKUP($B192,'B-1 Site Hedge Baseline'!$B$1:$L$257,11,FALSE))))</f>
        <v/>
      </c>
      <c r="K192" s="520" t="str">
        <f>IF(B192="","",IF(ISNA(VLOOKUP($B192,'B-1 Site Hedge Baseline'!$B$1:$U$257,13,FALSE)),"",(VLOOKUP($B192,'B-1 Site Hedge Baseline'!$B$1:$U$257,13,FALSE))))</f>
        <v/>
      </c>
      <c r="L192" s="524" t="str">
        <f>IF(B192="","",IF(ISNA(VLOOKUP($B192,'B-1 Site Hedge Baseline'!$B$1:$U$257,12,FALSE)),"",(VLOOKUP($B192,'B-1 Site Hedge Baseline'!$B$1:$U$257,12,FALSE))))</f>
        <v/>
      </c>
      <c r="M192" s="416" t="str">
        <f t="shared" si="23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59" t="str">
        <f>IF(B192="","",VLOOKUP(B192,'B-1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57"/>
      <c r="T192" s="540" t="str">
        <f>IFERROR(VLOOKUP(S192,'G-1 All Habitats'!$Z$2:$AA$9,2,FALSE),"")</f>
        <v/>
      </c>
      <c r="U192" s="154"/>
      <c r="V192" s="520" t="str">
        <f>IF(U192="","",IF(VLOOKUP(U192,'G-3 Multipliers'!$L$3:$N$6,2,FALSE)=0,"Spatial Data Missing ⚠",VLOOKUP(U192,'G-3 Multipliers'!$L$3:$N$6,2,FALSE)))</f>
        <v/>
      </c>
      <c r="W192" s="524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6"/>
        <v/>
      </c>
      <c r="AD192" s="537" t="str">
        <f>IF(M192="","",VLOOKUP(M192,'G-6 Hedgerow Data'!$B$3:$AG$15,31,FALSE))</f>
        <v/>
      </c>
      <c r="AE192" s="507" t="str">
        <f t="shared" si="21"/>
        <v/>
      </c>
      <c r="AF192" s="507" t="str">
        <f t="shared" si="22"/>
        <v/>
      </c>
      <c r="AG192" s="524" t="str">
        <f>IFERROR(IF(O192="","",VLOOKUP(AD192,'G-3 Multipliers'!$P$3:$Q$6,2,FALSE)),"")</f>
        <v/>
      </c>
      <c r="AH192" s="513" t="str">
        <f t="shared" si="17"/>
        <v/>
      </c>
      <c r="AI192" s="231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1" t="str">
        <f>'B-1 Site Hedge Baseline'!AK191</f>
        <v/>
      </c>
      <c r="C193" s="520" t="str">
        <f>IF(B193="","",IF(ISNA(VLOOKUP($B193,'B-1 Site Hedge Baseline'!$B$1:$L$257,3,FALSE)),"",(VLOOKUP($B193,'B-1 Site Hedge Baseline'!$B$1:$L$257,3,FALSE))))</f>
        <v/>
      </c>
      <c r="D193" s="520" t="str">
        <f>IF(B193="","",IF(ISNA(VLOOKUP($B193,'B-1 Site Hedge Baseline'!$B$1:$L$257,4,FALSE)),"",(VLOOKUP($B193,'B-1 Site Hedge Baseline'!$B$1:$L$257,4,FALSE))))</f>
        <v/>
      </c>
      <c r="E193" s="520" t="str">
        <f>IF(B193="","",IF(ISNA(VLOOKUP($B193,'B-1 Site Hedge Baseline'!$B$1:$L$257,5,FALSE)),"",(VLOOKUP($B193,'B-1 Site Hedge Baseline'!$B$1:$L$257,5,FALSE))))</f>
        <v/>
      </c>
      <c r="F193" s="520" t="str">
        <f>IF(B193="","",IF(ISNA(VLOOKUP($B193,'B-1 Site Hedge Baseline'!$B$1:$L$257,6,FALSE)),"",(VLOOKUP($B193,'B-1 Site Hedge Baseline'!$B$1:$L$257,6,FALSE))))</f>
        <v/>
      </c>
      <c r="G193" s="520" t="str">
        <f>IF(B193="","",IF(ISNA(VLOOKUP($B193,'B-1 Site Hedge Baseline'!$B$1:$L$257,7,FALSE)),"",(VLOOKUP($B193,'B-1 Site Hedge Baseline'!$B$1:$L$257,7,FALSE))))</f>
        <v/>
      </c>
      <c r="H193" s="520" t="str">
        <f>IF(B193="","",IF(ISNA(VLOOKUP($B193,'B-1 Site Hedge Baseline'!$B$1:$L$257,8,FALSE)),"",(VLOOKUP($B193,'B-1 Site Hedge Baseline'!$B$1:$L$257,8,FALSE))))</f>
        <v/>
      </c>
      <c r="I193" s="520" t="str">
        <f>IF(B193="","",IF(ISNA(VLOOKUP($B193,'B-1 Site Hedge Baseline'!$B$1:$L$257,10,FALSE)),"",(VLOOKUP($B193,'B-1 Site Hedge Baseline'!$B$1:$L$257,10,FALSE))))</f>
        <v/>
      </c>
      <c r="J193" s="520" t="str">
        <f>IF(B193="","",IF(ISNA(VLOOKUP($B193,'B-1 Site Hedge Baseline'!$B$1:$L$257,11,FALSE)),"",(VLOOKUP($B193,'B-1 Site Hedge Baseline'!$B$1:$L$257,11,FALSE))))</f>
        <v/>
      </c>
      <c r="K193" s="520" t="str">
        <f>IF(B193="","",IF(ISNA(VLOOKUP($B193,'B-1 Site Hedge Baseline'!$B$1:$U$257,13,FALSE)),"",(VLOOKUP($B193,'B-1 Site Hedge Baseline'!$B$1:$U$257,13,FALSE))))</f>
        <v/>
      </c>
      <c r="L193" s="524" t="str">
        <f>IF(B193="","",IF(ISNA(VLOOKUP($B193,'B-1 Site Hedge Baseline'!$B$1:$U$257,12,FALSE)),"",(VLOOKUP($B193,'B-1 Site Hedge Baseline'!$B$1:$U$257,12,FALSE))))</f>
        <v/>
      </c>
      <c r="M193" s="416" t="str">
        <f t="shared" si="23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59" t="str">
        <f>IF(B193="","",VLOOKUP(B193,'B-1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57"/>
      <c r="T193" s="540" t="str">
        <f>IFERROR(VLOOKUP(S193,'G-1 All Habitats'!$Z$2:$AA$9,2,FALSE),"")</f>
        <v/>
      </c>
      <c r="U193" s="154"/>
      <c r="V193" s="520" t="str">
        <f>IF(U193="","",IF(VLOOKUP(U193,'G-3 Multipliers'!$L$3:$N$6,2,FALSE)=0,"Spatial Data Missing ⚠",VLOOKUP(U193,'G-3 Multipliers'!$L$3:$N$6,2,FALSE)))</f>
        <v/>
      </c>
      <c r="W193" s="524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6"/>
        <v/>
      </c>
      <c r="AD193" s="537" t="str">
        <f>IF(M193="","",VLOOKUP(M193,'G-6 Hedgerow Data'!$B$3:$AG$15,31,FALSE))</f>
        <v/>
      </c>
      <c r="AE193" s="507" t="str">
        <f t="shared" si="21"/>
        <v/>
      </c>
      <c r="AF193" s="507" t="str">
        <f t="shared" si="22"/>
        <v/>
      </c>
      <c r="AG193" s="524" t="str">
        <f>IFERROR(IF(O193="","",VLOOKUP(AD193,'G-3 Multipliers'!$P$3:$Q$6,2,FALSE)),"")</f>
        <v/>
      </c>
      <c r="AH193" s="513" t="str">
        <f t="shared" si="17"/>
        <v/>
      </c>
      <c r="AI193" s="231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1" t="str">
        <f>'B-1 Site Hedge Baseline'!AK192</f>
        <v/>
      </c>
      <c r="C194" s="520" t="str">
        <f>IF(B194="","",IF(ISNA(VLOOKUP($B194,'B-1 Site Hedge Baseline'!$B$1:$L$257,3,FALSE)),"",(VLOOKUP($B194,'B-1 Site Hedge Baseline'!$B$1:$L$257,3,FALSE))))</f>
        <v/>
      </c>
      <c r="D194" s="520" t="str">
        <f>IF(B194="","",IF(ISNA(VLOOKUP($B194,'B-1 Site Hedge Baseline'!$B$1:$L$257,4,FALSE)),"",(VLOOKUP($B194,'B-1 Site Hedge Baseline'!$B$1:$L$257,4,FALSE))))</f>
        <v/>
      </c>
      <c r="E194" s="520" t="str">
        <f>IF(B194="","",IF(ISNA(VLOOKUP($B194,'B-1 Site Hedge Baseline'!$B$1:$L$257,5,FALSE)),"",(VLOOKUP($B194,'B-1 Site Hedge Baseline'!$B$1:$L$257,5,FALSE))))</f>
        <v/>
      </c>
      <c r="F194" s="520" t="str">
        <f>IF(B194="","",IF(ISNA(VLOOKUP($B194,'B-1 Site Hedge Baseline'!$B$1:$L$257,6,FALSE)),"",(VLOOKUP($B194,'B-1 Site Hedge Baseline'!$B$1:$L$257,6,FALSE))))</f>
        <v/>
      </c>
      <c r="G194" s="520" t="str">
        <f>IF(B194="","",IF(ISNA(VLOOKUP($B194,'B-1 Site Hedge Baseline'!$B$1:$L$257,7,FALSE)),"",(VLOOKUP($B194,'B-1 Site Hedge Baseline'!$B$1:$L$257,7,FALSE))))</f>
        <v/>
      </c>
      <c r="H194" s="520" t="str">
        <f>IF(B194="","",IF(ISNA(VLOOKUP($B194,'B-1 Site Hedge Baseline'!$B$1:$L$257,8,FALSE)),"",(VLOOKUP($B194,'B-1 Site Hedge Baseline'!$B$1:$L$257,8,FALSE))))</f>
        <v/>
      </c>
      <c r="I194" s="520" t="str">
        <f>IF(B194="","",IF(ISNA(VLOOKUP($B194,'B-1 Site Hedge Baseline'!$B$1:$L$257,10,FALSE)),"",(VLOOKUP($B194,'B-1 Site Hedge Baseline'!$B$1:$L$257,10,FALSE))))</f>
        <v/>
      </c>
      <c r="J194" s="520" t="str">
        <f>IF(B194="","",IF(ISNA(VLOOKUP($B194,'B-1 Site Hedge Baseline'!$B$1:$L$257,11,FALSE)),"",(VLOOKUP($B194,'B-1 Site Hedge Baseline'!$B$1:$L$257,11,FALSE))))</f>
        <v/>
      </c>
      <c r="K194" s="520" t="str">
        <f>IF(B194="","",IF(ISNA(VLOOKUP($B194,'B-1 Site Hedge Baseline'!$B$1:$U$257,13,FALSE)),"",(VLOOKUP($B194,'B-1 Site Hedge Baseline'!$B$1:$U$257,13,FALSE))))</f>
        <v/>
      </c>
      <c r="L194" s="524" t="str">
        <f>IF(B194="","",IF(ISNA(VLOOKUP($B194,'B-1 Site Hedge Baseline'!$B$1:$U$257,12,FALSE)),"",(VLOOKUP($B194,'B-1 Site Hedge Baseline'!$B$1:$U$257,12,FALSE))))</f>
        <v/>
      </c>
      <c r="M194" s="416" t="str">
        <f t="shared" si="23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59" t="str">
        <f>IF(B194="","",VLOOKUP(B194,'B-1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57"/>
      <c r="T194" s="540" t="str">
        <f>IFERROR(VLOOKUP(S194,'G-1 All Habitats'!$Z$2:$AA$9,2,FALSE),"")</f>
        <v/>
      </c>
      <c r="U194" s="154"/>
      <c r="V194" s="520" t="str">
        <f>IF(U194="","",IF(VLOOKUP(U194,'G-3 Multipliers'!$L$3:$N$6,2,FALSE)=0,"Spatial Data Missing ⚠",VLOOKUP(U194,'G-3 Multipliers'!$L$3:$N$6,2,FALSE)))</f>
        <v/>
      </c>
      <c r="W194" s="524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6"/>
        <v/>
      </c>
      <c r="AD194" s="537" t="str">
        <f>IF(M194="","",VLOOKUP(M194,'G-6 Hedgerow Data'!$B$3:$AG$15,31,FALSE))</f>
        <v/>
      </c>
      <c r="AE194" s="507" t="str">
        <f t="shared" si="21"/>
        <v/>
      </c>
      <c r="AF194" s="507" t="str">
        <f t="shared" si="22"/>
        <v/>
      </c>
      <c r="AG194" s="524" t="str">
        <f>IFERROR(IF(O194="","",VLOOKUP(AD194,'G-3 Multipliers'!$P$3:$Q$6,2,FALSE)),"")</f>
        <v/>
      </c>
      <c r="AH194" s="513" t="str">
        <f t="shared" si="17"/>
        <v/>
      </c>
      <c r="AI194" s="231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1" t="str">
        <f>'B-1 Site Hedge Baseline'!AK193</f>
        <v/>
      </c>
      <c r="C195" s="520" t="str">
        <f>IF(B195="","",IF(ISNA(VLOOKUP($B195,'B-1 Site Hedge Baseline'!$B$1:$L$257,3,FALSE)),"",(VLOOKUP($B195,'B-1 Site Hedge Baseline'!$B$1:$L$257,3,FALSE))))</f>
        <v/>
      </c>
      <c r="D195" s="520" t="str">
        <f>IF(B195="","",IF(ISNA(VLOOKUP($B195,'B-1 Site Hedge Baseline'!$B$1:$L$257,4,FALSE)),"",(VLOOKUP($B195,'B-1 Site Hedge Baseline'!$B$1:$L$257,4,FALSE))))</f>
        <v/>
      </c>
      <c r="E195" s="520" t="str">
        <f>IF(B195="","",IF(ISNA(VLOOKUP($B195,'B-1 Site Hedge Baseline'!$B$1:$L$257,5,FALSE)),"",(VLOOKUP($B195,'B-1 Site Hedge Baseline'!$B$1:$L$257,5,FALSE))))</f>
        <v/>
      </c>
      <c r="F195" s="520" t="str">
        <f>IF(B195="","",IF(ISNA(VLOOKUP($B195,'B-1 Site Hedge Baseline'!$B$1:$L$257,6,FALSE)),"",(VLOOKUP($B195,'B-1 Site Hedge Baseline'!$B$1:$L$257,6,FALSE))))</f>
        <v/>
      </c>
      <c r="G195" s="520" t="str">
        <f>IF(B195="","",IF(ISNA(VLOOKUP($B195,'B-1 Site Hedge Baseline'!$B$1:$L$257,7,FALSE)),"",(VLOOKUP($B195,'B-1 Site Hedge Baseline'!$B$1:$L$257,7,FALSE))))</f>
        <v/>
      </c>
      <c r="H195" s="520" t="str">
        <f>IF(B195="","",IF(ISNA(VLOOKUP($B195,'B-1 Site Hedge Baseline'!$B$1:$L$257,8,FALSE)),"",(VLOOKUP($B195,'B-1 Site Hedge Baseline'!$B$1:$L$257,8,FALSE))))</f>
        <v/>
      </c>
      <c r="I195" s="520" t="str">
        <f>IF(B195="","",IF(ISNA(VLOOKUP($B195,'B-1 Site Hedge Baseline'!$B$1:$L$257,10,FALSE)),"",(VLOOKUP($B195,'B-1 Site Hedge Baseline'!$B$1:$L$257,10,FALSE))))</f>
        <v/>
      </c>
      <c r="J195" s="520" t="str">
        <f>IF(B195="","",IF(ISNA(VLOOKUP($B195,'B-1 Site Hedge Baseline'!$B$1:$L$257,11,FALSE)),"",(VLOOKUP($B195,'B-1 Site Hedge Baseline'!$B$1:$L$257,11,FALSE))))</f>
        <v/>
      </c>
      <c r="K195" s="520" t="str">
        <f>IF(B195="","",IF(ISNA(VLOOKUP($B195,'B-1 Site Hedge Baseline'!$B$1:$U$257,13,FALSE)),"",(VLOOKUP($B195,'B-1 Site Hedge Baseline'!$B$1:$U$257,13,FALSE))))</f>
        <v/>
      </c>
      <c r="L195" s="524" t="str">
        <f>IF(B195="","",IF(ISNA(VLOOKUP($B195,'B-1 Site Hedge Baseline'!$B$1:$U$257,12,FALSE)),"",(VLOOKUP($B195,'B-1 Site Hedge Baseline'!$B$1:$U$257,12,FALSE))))</f>
        <v/>
      </c>
      <c r="M195" s="416" t="str">
        <f t="shared" si="23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59" t="str">
        <f>IF(B195="","",VLOOKUP(B195,'B-1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57"/>
      <c r="T195" s="540" t="str">
        <f>IFERROR(VLOOKUP(S195,'G-1 All Habitats'!$Z$2:$AA$9,2,FALSE),"")</f>
        <v/>
      </c>
      <c r="U195" s="154"/>
      <c r="V195" s="520" t="str">
        <f>IF(U195="","",IF(VLOOKUP(U195,'G-3 Multipliers'!$L$3:$N$6,2,FALSE)=0,"Spatial Data Missing ⚠",VLOOKUP(U195,'G-3 Multipliers'!$L$3:$N$6,2,FALSE)))</f>
        <v/>
      </c>
      <c r="W195" s="524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6"/>
        <v/>
      </c>
      <c r="AD195" s="537" t="str">
        <f>IF(M195="","",VLOOKUP(M195,'G-6 Hedgerow Data'!$B$3:$AG$15,31,FALSE))</f>
        <v/>
      </c>
      <c r="AE195" s="507" t="str">
        <f t="shared" si="21"/>
        <v/>
      </c>
      <c r="AF195" s="507" t="str">
        <f t="shared" si="22"/>
        <v/>
      </c>
      <c r="AG195" s="524" t="str">
        <f>IFERROR(IF(O195="","",VLOOKUP(AD195,'G-3 Multipliers'!$P$3:$Q$6,2,FALSE)),"")</f>
        <v/>
      </c>
      <c r="AH195" s="513" t="str">
        <f t="shared" si="17"/>
        <v/>
      </c>
      <c r="AI195" s="231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1" t="str">
        <f>'B-1 Site Hedge Baseline'!AK194</f>
        <v/>
      </c>
      <c r="C196" s="520" t="str">
        <f>IF(B196="","",IF(ISNA(VLOOKUP($B196,'B-1 Site Hedge Baseline'!$B$1:$L$257,3,FALSE)),"",(VLOOKUP($B196,'B-1 Site Hedge Baseline'!$B$1:$L$257,3,FALSE))))</f>
        <v/>
      </c>
      <c r="D196" s="520" t="str">
        <f>IF(B196="","",IF(ISNA(VLOOKUP($B196,'B-1 Site Hedge Baseline'!$B$1:$L$257,4,FALSE)),"",(VLOOKUP($B196,'B-1 Site Hedge Baseline'!$B$1:$L$257,4,FALSE))))</f>
        <v/>
      </c>
      <c r="E196" s="520" t="str">
        <f>IF(B196="","",IF(ISNA(VLOOKUP($B196,'B-1 Site Hedge Baseline'!$B$1:$L$257,5,FALSE)),"",(VLOOKUP($B196,'B-1 Site Hedge Baseline'!$B$1:$L$257,5,FALSE))))</f>
        <v/>
      </c>
      <c r="F196" s="520" t="str">
        <f>IF(B196="","",IF(ISNA(VLOOKUP($B196,'B-1 Site Hedge Baseline'!$B$1:$L$257,6,FALSE)),"",(VLOOKUP($B196,'B-1 Site Hedge Baseline'!$B$1:$L$257,6,FALSE))))</f>
        <v/>
      </c>
      <c r="G196" s="520" t="str">
        <f>IF(B196="","",IF(ISNA(VLOOKUP($B196,'B-1 Site Hedge Baseline'!$B$1:$L$257,7,FALSE)),"",(VLOOKUP($B196,'B-1 Site Hedge Baseline'!$B$1:$L$257,7,FALSE))))</f>
        <v/>
      </c>
      <c r="H196" s="520" t="str">
        <f>IF(B196="","",IF(ISNA(VLOOKUP($B196,'B-1 Site Hedge Baseline'!$B$1:$L$257,8,FALSE)),"",(VLOOKUP($B196,'B-1 Site Hedge Baseline'!$B$1:$L$257,8,FALSE))))</f>
        <v/>
      </c>
      <c r="I196" s="520" t="str">
        <f>IF(B196="","",IF(ISNA(VLOOKUP($B196,'B-1 Site Hedge Baseline'!$B$1:$L$257,10,FALSE)),"",(VLOOKUP($B196,'B-1 Site Hedge Baseline'!$B$1:$L$257,10,FALSE))))</f>
        <v/>
      </c>
      <c r="J196" s="520" t="str">
        <f>IF(B196="","",IF(ISNA(VLOOKUP($B196,'B-1 Site Hedge Baseline'!$B$1:$L$257,11,FALSE)),"",(VLOOKUP($B196,'B-1 Site Hedge Baseline'!$B$1:$L$257,11,FALSE))))</f>
        <v/>
      </c>
      <c r="K196" s="520" t="str">
        <f>IF(B196="","",IF(ISNA(VLOOKUP($B196,'B-1 Site Hedge Baseline'!$B$1:$U$257,13,FALSE)),"",(VLOOKUP($B196,'B-1 Site Hedge Baseline'!$B$1:$U$257,13,FALSE))))</f>
        <v/>
      </c>
      <c r="L196" s="524" t="str">
        <f>IF(B196="","",IF(ISNA(VLOOKUP($B196,'B-1 Site Hedge Baseline'!$B$1:$U$257,12,FALSE)),"",(VLOOKUP($B196,'B-1 Site Hedge Baseline'!$B$1:$U$257,12,FALSE))))</f>
        <v/>
      </c>
      <c r="M196" s="416" t="str">
        <f t="shared" si="23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59" t="str">
        <f>IF(B196="","",VLOOKUP(B196,'B-1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57"/>
      <c r="T196" s="540" t="str">
        <f>IFERROR(VLOOKUP(S196,'G-1 All Habitats'!$Z$2:$AA$9,2,FALSE),"")</f>
        <v/>
      </c>
      <c r="U196" s="154"/>
      <c r="V196" s="520" t="str">
        <f>IF(U196="","",IF(VLOOKUP(U196,'G-3 Multipliers'!$L$3:$N$6,2,FALSE)=0,"Spatial Data Missing ⚠",VLOOKUP(U196,'G-3 Multipliers'!$L$3:$N$6,2,FALSE)))</f>
        <v/>
      </c>
      <c r="W196" s="524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6"/>
        <v/>
      </c>
      <c r="AD196" s="537" t="str">
        <f>IF(M196="","",VLOOKUP(M196,'G-6 Hedgerow Data'!$B$3:$AG$15,31,FALSE))</f>
        <v/>
      </c>
      <c r="AE196" s="507" t="str">
        <f t="shared" si="21"/>
        <v/>
      </c>
      <c r="AF196" s="507" t="str">
        <f t="shared" si="22"/>
        <v/>
      </c>
      <c r="AG196" s="524" t="str">
        <f>IFERROR(IF(O196="","",VLOOKUP(AD196,'G-3 Multipliers'!$P$3:$Q$6,2,FALSE)),"")</f>
        <v/>
      </c>
      <c r="AH196" s="513" t="str">
        <f t="shared" si="17"/>
        <v/>
      </c>
      <c r="AI196" s="231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1" t="str">
        <f>'B-1 Site Hedge Baseline'!AK195</f>
        <v/>
      </c>
      <c r="C197" s="520" t="str">
        <f>IF(B197="","",IF(ISNA(VLOOKUP($B197,'B-1 Site Hedge Baseline'!$B$1:$L$257,3,FALSE)),"",(VLOOKUP($B197,'B-1 Site Hedge Baseline'!$B$1:$L$257,3,FALSE))))</f>
        <v/>
      </c>
      <c r="D197" s="520" t="str">
        <f>IF(B197="","",IF(ISNA(VLOOKUP($B197,'B-1 Site Hedge Baseline'!$B$1:$L$257,4,FALSE)),"",(VLOOKUP($B197,'B-1 Site Hedge Baseline'!$B$1:$L$257,4,FALSE))))</f>
        <v/>
      </c>
      <c r="E197" s="520" t="str">
        <f>IF(B197="","",IF(ISNA(VLOOKUP($B197,'B-1 Site Hedge Baseline'!$B$1:$L$257,5,FALSE)),"",(VLOOKUP($B197,'B-1 Site Hedge Baseline'!$B$1:$L$257,5,FALSE))))</f>
        <v/>
      </c>
      <c r="F197" s="520" t="str">
        <f>IF(B197="","",IF(ISNA(VLOOKUP($B197,'B-1 Site Hedge Baseline'!$B$1:$L$257,6,FALSE)),"",(VLOOKUP($B197,'B-1 Site Hedge Baseline'!$B$1:$L$257,6,FALSE))))</f>
        <v/>
      </c>
      <c r="G197" s="520" t="str">
        <f>IF(B197="","",IF(ISNA(VLOOKUP($B197,'B-1 Site Hedge Baseline'!$B$1:$L$257,7,FALSE)),"",(VLOOKUP($B197,'B-1 Site Hedge Baseline'!$B$1:$L$257,7,FALSE))))</f>
        <v/>
      </c>
      <c r="H197" s="520" t="str">
        <f>IF(B197="","",IF(ISNA(VLOOKUP($B197,'B-1 Site Hedge Baseline'!$B$1:$L$257,8,FALSE)),"",(VLOOKUP($B197,'B-1 Site Hedge Baseline'!$B$1:$L$257,8,FALSE))))</f>
        <v/>
      </c>
      <c r="I197" s="520" t="str">
        <f>IF(B197="","",IF(ISNA(VLOOKUP($B197,'B-1 Site Hedge Baseline'!$B$1:$L$257,10,FALSE)),"",(VLOOKUP($B197,'B-1 Site Hedge Baseline'!$B$1:$L$257,10,FALSE))))</f>
        <v/>
      </c>
      <c r="J197" s="520" t="str">
        <f>IF(B197="","",IF(ISNA(VLOOKUP($B197,'B-1 Site Hedge Baseline'!$B$1:$L$257,11,FALSE)),"",(VLOOKUP($B197,'B-1 Site Hedge Baseline'!$B$1:$L$257,11,FALSE))))</f>
        <v/>
      </c>
      <c r="K197" s="520" t="str">
        <f>IF(B197="","",IF(ISNA(VLOOKUP($B197,'B-1 Site Hedge Baseline'!$B$1:$U$257,13,FALSE)),"",(VLOOKUP($B197,'B-1 Site Hedge Baseline'!$B$1:$U$257,13,FALSE))))</f>
        <v/>
      </c>
      <c r="L197" s="524" t="str">
        <f>IF(B197="","",IF(ISNA(VLOOKUP($B197,'B-1 Site Hedge Baseline'!$B$1:$U$257,12,FALSE)),"",(VLOOKUP($B197,'B-1 Site Hedge Baseline'!$B$1:$U$257,12,FALSE))))</f>
        <v/>
      </c>
      <c r="M197" s="416" t="str">
        <f t="shared" si="23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59" t="str">
        <f>IF(B197="","",VLOOKUP(B197,'B-1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57"/>
      <c r="T197" s="540" t="str">
        <f>IFERROR(VLOOKUP(S197,'G-1 All Habitats'!$Z$2:$AA$9,2,FALSE),"")</f>
        <v/>
      </c>
      <c r="U197" s="154"/>
      <c r="V197" s="520" t="str">
        <f>IF(U197="","",IF(VLOOKUP(U197,'G-3 Multipliers'!$L$3:$N$6,2,FALSE)=0,"Spatial Data Missing ⚠",VLOOKUP(U197,'G-3 Multipliers'!$L$3:$N$6,2,FALSE)))</f>
        <v/>
      </c>
      <c r="W197" s="524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6"/>
        <v/>
      </c>
      <c r="AD197" s="537" t="str">
        <f>IF(M197="","",VLOOKUP(M197,'G-6 Hedgerow Data'!$B$3:$AG$15,31,FALSE))</f>
        <v/>
      </c>
      <c r="AE197" s="507" t="str">
        <f t="shared" si="21"/>
        <v/>
      </c>
      <c r="AF197" s="507" t="str">
        <f t="shared" si="22"/>
        <v/>
      </c>
      <c r="AG197" s="524" t="str">
        <f>IFERROR(IF(O197="","",VLOOKUP(AD197,'G-3 Multipliers'!$P$3:$Q$6,2,FALSE)),"")</f>
        <v/>
      </c>
      <c r="AH197" s="513" t="str">
        <f t="shared" si="17"/>
        <v/>
      </c>
      <c r="AI197" s="231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1" t="str">
        <f>'B-1 Site Hedge Baseline'!AK196</f>
        <v/>
      </c>
      <c r="C198" s="520" t="str">
        <f>IF(B198="","",IF(ISNA(VLOOKUP($B198,'B-1 Site Hedge Baseline'!$B$1:$L$257,3,FALSE)),"",(VLOOKUP($B198,'B-1 Site Hedge Baseline'!$B$1:$L$257,3,FALSE))))</f>
        <v/>
      </c>
      <c r="D198" s="520" t="str">
        <f>IF(B198="","",IF(ISNA(VLOOKUP($B198,'B-1 Site Hedge Baseline'!$B$1:$L$257,4,FALSE)),"",(VLOOKUP($B198,'B-1 Site Hedge Baseline'!$B$1:$L$257,4,FALSE))))</f>
        <v/>
      </c>
      <c r="E198" s="520" t="str">
        <f>IF(B198="","",IF(ISNA(VLOOKUP($B198,'B-1 Site Hedge Baseline'!$B$1:$L$257,5,FALSE)),"",(VLOOKUP($B198,'B-1 Site Hedge Baseline'!$B$1:$L$257,5,FALSE))))</f>
        <v/>
      </c>
      <c r="F198" s="520" t="str">
        <f>IF(B198="","",IF(ISNA(VLOOKUP($B198,'B-1 Site Hedge Baseline'!$B$1:$L$257,6,FALSE)),"",(VLOOKUP($B198,'B-1 Site Hedge Baseline'!$B$1:$L$257,6,FALSE))))</f>
        <v/>
      </c>
      <c r="G198" s="520" t="str">
        <f>IF(B198="","",IF(ISNA(VLOOKUP($B198,'B-1 Site Hedge Baseline'!$B$1:$L$257,7,FALSE)),"",(VLOOKUP($B198,'B-1 Site Hedge Baseline'!$B$1:$L$257,7,FALSE))))</f>
        <v/>
      </c>
      <c r="H198" s="520" t="str">
        <f>IF(B198="","",IF(ISNA(VLOOKUP($B198,'B-1 Site Hedge Baseline'!$B$1:$L$257,8,FALSE)),"",(VLOOKUP($B198,'B-1 Site Hedge Baseline'!$B$1:$L$257,8,FALSE))))</f>
        <v/>
      </c>
      <c r="I198" s="520" t="str">
        <f>IF(B198="","",IF(ISNA(VLOOKUP($B198,'B-1 Site Hedge Baseline'!$B$1:$L$257,10,FALSE)),"",(VLOOKUP($B198,'B-1 Site Hedge Baseline'!$B$1:$L$257,10,FALSE))))</f>
        <v/>
      </c>
      <c r="J198" s="520" t="str">
        <f>IF(B198="","",IF(ISNA(VLOOKUP($B198,'B-1 Site Hedge Baseline'!$B$1:$L$257,11,FALSE)),"",(VLOOKUP($B198,'B-1 Site Hedge Baseline'!$B$1:$L$257,11,FALSE))))</f>
        <v/>
      </c>
      <c r="K198" s="520" t="str">
        <f>IF(B198="","",IF(ISNA(VLOOKUP($B198,'B-1 Site Hedge Baseline'!$B$1:$U$257,13,FALSE)),"",(VLOOKUP($B198,'B-1 Site Hedge Baseline'!$B$1:$U$257,13,FALSE))))</f>
        <v/>
      </c>
      <c r="L198" s="524" t="str">
        <f>IF(B198="","",IF(ISNA(VLOOKUP($B198,'B-1 Site Hedge Baseline'!$B$1:$U$257,12,FALSE)),"",(VLOOKUP($B198,'B-1 Site Hedge Baseline'!$B$1:$U$257,12,FALSE))))</f>
        <v/>
      </c>
      <c r="M198" s="416" t="str">
        <f t="shared" si="23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59" t="str">
        <f>IF(B198="","",VLOOKUP(B198,'B-1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57"/>
      <c r="T198" s="540" t="str">
        <f>IFERROR(VLOOKUP(S198,'G-1 All Habitats'!$Z$2:$AA$9,2,FALSE),"")</f>
        <v/>
      </c>
      <c r="U198" s="154"/>
      <c r="V198" s="520" t="str">
        <f>IF(U198="","",IF(VLOOKUP(U198,'G-3 Multipliers'!$L$3:$N$6,2,FALSE)=0,"Spatial Data Missing ⚠",VLOOKUP(U198,'G-3 Multipliers'!$L$3:$N$6,2,FALSE)))</f>
        <v/>
      </c>
      <c r="W198" s="524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6"/>
        <v/>
      </c>
      <c r="AD198" s="537" t="str">
        <f>IF(M198="","",VLOOKUP(M198,'G-6 Hedgerow Data'!$B$3:$AG$15,31,FALSE))</f>
        <v/>
      </c>
      <c r="AE198" s="507" t="str">
        <f t="shared" si="21"/>
        <v/>
      </c>
      <c r="AF198" s="507" t="str">
        <f t="shared" si="22"/>
        <v/>
      </c>
      <c r="AG198" s="524" t="str">
        <f>IFERROR(IF(O198="","",VLOOKUP(AD198,'G-3 Multipliers'!$P$3:$Q$6,2,FALSE)),"")</f>
        <v/>
      </c>
      <c r="AH198" s="513" t="str">
        <f t="shared" si="17"/>
        <v/>
      </c>
      <c r="AI198" s="231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1" t="str">
        <f>'B-1 Site Hedge Baseline'!AK197</f>
        <v/>
      </c>
      <c r="C199" s="520" t="str">
        <f>IF(B199="","",IF(ISNA(VLOOKUP($B199,'B-1 Site Hedge Baseline'!$B$1:$L$257,3,FALSE)),"",(VLOOKUP($B199,'B-1 Site Hedge Baseline'!$B$1:$L$257,3,FALSE))))</f>
        <v/>
      </c>
      <c r="D199" s="520" t="str">
        <f>IF(B199="","",IF(ISNA(VLOOKUP($B199,'B-1 Site Hedge Baseline'!$B$1:$L$257,4,FALSE)),"",(VLOOKUP($B199,'B-1 Site Hedge Baseline'!$B$1:$L$257,4,FALSE))))</f>
        <v/>
      </c>
      <c r="E199" s="520" t="str">
        <f>IF(B199="","",IF(ISNA(VLOOKUP($B199,'B-1 Site Hedge Baseline'!$B$1:$L$257,5,FALSE)),"",(VLOOKUP($B199,'B-1 Site Hedge Baseline'!$B$1:$L$257,5,FALSE))))</f>
        <v/>
      </c>
      <c r="F199" s="520" t="str">
        <f>IF(B199="","",IF(ISNA(VLOOKUP($B199,'B-1 Site Hedge Baseline'!$B$1:$L$257,6,FALSE)),"",(VLOOKUP($B199,'B-1 Site Hedge Baseline'!$B$1:$L$257,6,FALSE))))</f>
        <v/>
      </c>
      <c r="G199" s="520" t="str">
        <f>IF(B199="","",IF(ISNA(VLOOKUP($B199,'B-1 Site Hedge Baseline'!$B$1:$L$257,7,FALSE)),"",(VLOOKUP($B199,'B-1 Site Hedge Baseline'!$B$1:$L$257,7,FALSE))))</f>
        <v/>
      </c>
      <c r="H199" s="520" t="str">
        <f>IF(B199="","",IF(ISNA(VLOOKUP($B199,'B-1 Site Hedge Baseline'!$B$1:$L$257,8,FALSE)),"",(VLOOKUP($B199,'B-1 Site Hedge Baseline'!$B$1:$L$257,8,FALSE))))</f>
        <v/>
      </c>
      <c r="I199" s="520" t="str">
        <f>IF(B199="","",IF(ISNA(VLOOKUP($B199,'B-1 Site Hedge Baseline'!$B$1:$L$257,10,FALSE)),"",(VLOOKUP($B199,'B-1 Site Hedge Baseline'!$B$1:$L$257,10,FALSE))))</f>
        <v/>
      </c>
      <c r="J199" s="520" t="str">
        <f>IF(B199="","",IF(ISNA(VLOOKUP($B199,'B-1 Site Hedge Baseline'!$B$1:$L$257,11,FALSE)),"",(VLOOKUP($B199,'B-1 Site Hedge Baseline'!$B$1:$L$257,11,FALSE))))</f>
        <v/>
      </c>
      <c r="K199" s="520" t="str">
        <f>IF(B199="","",IF(ISNA(VLOOKUP($B199,'B-1 Site Hedge Baseline'!$B$1:$U$257,13,FALSE)),"",(VLOOKUP($B199,'B-1 Site Hedge Baseline'!$B$1:$U$257,13,FALSE))))</f>
        <v/>
      </c>
      <c r="L199" s="524" t="str">
        <f>IF(B199="","",IF(ISNA(VLOOKUP($B199,'B-1 Site Hedge Baseline'!$B$1:$U$257,12,FALSE)),"",(VLOOKUP($B199,'B-1 Site Hedge Baseline'!$B$1:$U$257,12,FALSE))))</f>
        <v/>
      </c>
      <c r="M199" s="416" t="str">
        <f t="shared" si="23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59" t="str">
        <f>IF(B199="","",VLOOKUP(B199,'B-1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57"/>
      <c r="T199" s="540" t="str">
        <f>IFERROR(VLOOKUP(S199,'G-1 All Habitats'!$Z$2:$AA$9,2,FALSE),"")</f>
        <v/>
      </c>
      <c r="U199" s="154"/>
      <c r="V199" s="520" t="str">
        <f>IF(U199="","",IF(VLOOKUP(U199,'G-3 Multipliers'!$L$3:$N$6,2,FALSE)=0,"Spatial Data Missing ⚠",VLOOKUP(U199,'G-3 Multipliers'!$L$3:$N$6,2,FALSE)))</f>
        <v/>
      </c>
      <c r="W199" s="524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6"/>
        <v/>
      </c>
      <c r="AD199" s="537" t="str">
        <f>IF(M199="","",VLOOKUP(M199,'G-6 Hedgerow Data'!$B$3:$AG$15,31,FALSE))</f>
        <v/>
      </c>
      <c r="AE199" s="507" t="str">
        <f t="shared" si="21"/>
        <v/>
      </c>
      <c r="AF199" s="507" t="str">
        <f t="shared" si="22"/>
        <v/>
      </c>
      <c r="AG199" s="524" t="str">
        <f>IFERROR(IF(O199="","",VLOOKUP(AD199,'G-3 Multipliers'!$P$3:$Q$6,2,FALSE)),"")</f>
        <v/>
      </c>
      <c r="AH199" s="513" t="str">
        <f t="shared" si="17"/>
        <v/>
      </c>
      <c r="AI199" s="231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1" t="str">
        <f>'B-1 Site Hedge Baseline'!AK198</f>
        <v/>
      </c>
      <c r="C200" s="520" t="str">
        <f>IF(B200="","",IF(ISNA(VLOOKUP($B200,'B-1 Site Hedge Baseline'!$B$1:$L$257,3,FALSE)),"",(VLOOKUP($B200,'B-1 Site Hedge Baseline'!$B$1:$L$257,3,FALSE))))</f>
        <v/>
      </c>
      <c r="D200" s="520" t="str">
        <f>IF(B200="","",IF(ISNA(VLOOKUP($B200,'B-1 Site Hedge Baseline'!$B$1:$L$257,4,FALSE)),"",(VLOOKUP($B200,'B-1 Site Hedge Baseline'!$B$1:$L$257,4,FALSE))))</f>
        <v/>
      </c>
      <c r="E200" s="520" t="str">
        <f>IF(B200="","",IF(ISNA(VLOOKUP($B200,'B-1 Site Hedge Baseline'!$B$1:$L$257,5,FALSE)),"",(VLOOKUP($B200,'B-1 Site Hedge Baseline'!$B$1:$L$257,5,FALSE))))</f>
        <v/>
      </c>
      <c r="F200" s="520" t="str">
        <f>IF(B200="","",IF(ISNA(VLOOKUP($B200,'B-1 Site Hedge Baseline'!$B$1:$L$257,6,FALSE)),"",(VLOOKUP($B200,'B-1 Site Hedge Baseline'!$B$1:$L$257,6,FALSE))))</f>
        <v/>
      </c>
      <c r="G200" s="520" t="str">
        <f>IF(B200="","",IF(ISNA(VLOOKUP($B200,'B-1 Site Hedge Baseline'!$B$1:$L$257,7,FALSE)),"",(VLOOKUP($B200,'B-1 Site Hedge Baseline'!$B$1:$L$257,7,FALSE))))</f>
        <v/>
      </c>
      <c r="H200" s="520" t="str">
        <f>IF(B200="","",IF(ISNA(VLOOKUP($B200,'B-1 Site Hedge Baseline'!$B$1:$L$257,8,FALSE)),"",(VLOOKUP($B200,'B-1 Site Hedge Baseline'!$B$1:$L$257,8,FALSE))))</f>
        <v/>
      </c>
      <c r="I200" s="520" t="str">
        <f>IF(B200="","",IF(ISNA(VLOOKUP($B200,'B-1 Site Hedge Baseline'!$B$1:$L$257,10,FALSE)),"",(VLOOKUP($B200,'B-1 Site Hedge Baseline'!$B$1:$L$257,10,FALSE))))</f>
        <v/>
      </c>
      <c r="J200" s="520" t="str">
        <f>IF(B200="","",IF(ISNA(VLOOKUP($B200,'B-1 Site Hedge Baseline'!$B$1:$L$257,11,FALSE)),"",(VLOOKUP($B200,'B-1 Site Hedge Baseline'!$B$1:$L$257,11,FALSE))))</f>
        <v/>
      </c>
      <c r="K200" s="520" t="str">
        <f>IF(B200="","",IF(ISNA(VLOOKUP($B200,'B-1 Site Hedge Baseline'!$B$1:$U$257,13,FALSE)),"",(VLOOKUP($B200,'B-1 Site Hedge Baseline'!$B$1:$U$257,13,FALSE))))</f>
        <v/>
      </c>
      <c r="L200" s="524" t="str">
        <f>IF(B200="","",IF(ISNA(VLOOKUP($B200,'B-1 Site Hedge Baseline'!$B$1:$U$257,12,FALSE)),"",(VLOOKUP($B200,'B-1 Site Hedge Baseline'!$B$1:$U$257,12,FALSE))))</f>
        <v/>
      </c>
      <c r="M200" s="416" t="str">
        <f t="shared" si="23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59" t="str">
        <f>IF(B200="","",VLOOKUP(B200,'B-1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57"/>
      <c r="T200" s="540" t="str">
        <f>IFERROR(VLOOKUP(S200,'G-1 All Habitats'!$Z$2:$AA$9,2,FALSE),"")</f>
        <v/>
      </c>
      <c r="U200" s="154"/>
      <c r="V200" s="520" t="str">
        <f>IF(U200="","",IF(VLOOKUP(U200,'G-3 Multipliers'!$L$3:$N$6,2,FALSE)=0,"Spatial Data Missing ⚠",VLOOKUP(U200,'G-3 Multipliers'!$L$3:$N$6,2,FALSE)))</f>
        <v/>
      </c>
      <c r="W200" s="524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6"/>
        <v/>
      </c>
      <c r="AD200" s="537" t="str">
        <f>IF(M200="","",VLOOKUP(M200,'G-6 Hedgerow Data'!$B$3:$AG$15,31,FALSE))</f>
        <v/>
      </c>
      <c r="AE200" s="507" t="str">
        <f t="shared" si="21"/>
        <v/>
      </c>
      <c r="AF200" s="507" t="str">
        <f t="shared" si="22"/>
        <v/>
      </c>
      <c r="AG200" s="524" t="str">
        <f>IFERROR(IF(O200="","",VLOOKUP(AD200,'G-3 Multipliers'!$P$3:$Q$6,2,FALSE)),"")</f>
        <v/>
      </c>
      <c r="AH200" s="513" t="str">
        <f t="shared" si="17"/>
        <v/>
      </c>
      <c r="AI200" s="231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1" t="str">
        <f>'B-1 Site Hedge Baseline'!AK199</f>
        <v/>
      </c>
      <c r="C201" s="520" t="str">
        <f>IF(B201="","",IF(ISNA(VLOOKUP($B201,'B-1 Site Hedge Baseline'!$B$1:$L$257,3,FALSE)),"",(VLOOKUP($B201,'B-1 Site Hedge Baseline'!$B$1:$L$257,3,FALSE))))</f>
        <v/>
      </c>
      <c r="D201" s="520" t="str">
        <f>IF(B201="","",IF(ISNA(VLOOKUP($B201,'B-1 Site Hedge Baseline'!$B$1:$L$257,4,FALSE)),"",(VLOOKUP($B201,'B-1 Site Hedge Baseline'!$B$1:$L$257,4,FALSE))))</f>
        <v/>
      </c>
      <c r="E201" s="520" t="str">
        <f>IF(B201="","",IF(ISNA(VLOOKUP($B201,'B-1 Site Hedge Baseline'!$B$1:$L$257,5,FALSE)),"",(VLOOKUP($B201,'B-1 Site Hedge Baseline'!$B$1:$L$257,5,FALSE))))</f>
        <v/>
      </c>
      <c r="F201" s="520" t="str">
        <f>IF(B201="","",IF(ISNA(VLOOKUP($B201,'B-1 Site Hedge Baseline'!$B$1:$L$257,6,FALSE)),"",(VLOOKUP($B201,'B-1 Site Hedge Baseline'!$B$1:$L$257,6,FALSE))))</f>
        <v/>
      </c>
      <c r="G201" s="520" t="str">
        <f>IF(B201="","",IF(ISNA(VLOOKUP($B201,'B-1 Site Hedge Baseline'!$B$1:$L$257,7,FALSE)),"",(VLOOKUP($B201,'B-1 Site Hedge Baseline'!$B$1:$L$257,7,FALSE))))</f>
        <v/>
      </c>
      <c r="H201" s="520" t="str">
        <f>IF(B201="","",IF(ISNA(VLOOKUP($B201,'B-1 Site Hedge Baseline'!$B$1:$L$257,8,FALSE)),"",(VLOOKUP($B201,'B-1 Site Hedge Baseline'!$B$1:$L$257,8,FALSE))))</f>
        <v/>
      </c>
      <c r="I201" s="520" t="str">
        <f>IF(B201="","",IF(ISNA(VLOOKUP($B201,'B-1 Site Hedge Baseline'!$B$1:$L$257,10,FALSE)),"",(VLOOKUP($B201,'B-1 Site Hedge Baseline'!$B$1:$L$257,10,FALSE))))</f>
        <v/>
      </c>
      <c r="J201" s="520" t="str">
        <f>IF(B201="","",IF(ISNA(VLOOKUP($B201,'B-1 Site Hedge Baseline'!$B$1:$L$257,11,FALSE)),"",(VLOOKUP($B201,'B-1 Site Hedge Baseline'!$B$1:$L$257,11,FALSE))))</f>
        <v/>
      </c>
      <c r="K201" s="520" t="str">
        <f>IF(B201="","",IF(ISNA(VLOOKUP($B201,'B-1 Site Hedge Baseline'!$B$1:$U$257,13,FALSE)),"",(VLOOKUP($B201,'B-1 Site Hedge Baseline'!$B$1:$U$257,13,FALSE))))</f>
        <v/>
      </c>
      <c r="L201" s="524" t="str">
        <f>IF(B201="","",IF(ISNA(VLOOKUP($B201,'B-1 Site Hedge Baseline'!$B$1:$U$257,12,FALSE)),"",(VLOOKUP($B201,'B-1 Site Hedge Baseline'!$B$1:$U$257,12,FALSE))))</f>
        <v/>
      </c>
      <c r="M201" s="416" t="str">
        <f t="shared" si="23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59" t="str">
        <f>IF(B201="","",VLOOKUP(B201,'B-1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57"/>
      <c r="T201" s="540" t="str">
        <f>IFERROR(VLOOKUP(S201,'G-1 All Habitats'!$Z$2:$AA$9,2,FALSE),"")</f>
        <v/>
      </c>
      <c r="U201" s="154"/>
      <c r="V201" s="520" t="str">
        <f>IF(U201="","",IF(VLOOKUP(U201,'G-3 Multipliers'!$L$3:$N$6,2,FALSE)=0,"Spatial Data Missing ⚠",VLOOKUP(U201,'G-3 Multipliers'!$L$3:$N$6,2,FALSE)))</f>
        <v/>
      </c>
      <c r="W201" s="524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6"/>
        <v/>
      </c>
      <c r="AD201" s="537" t="str">
        <f>IF(M201="","",VLOOKUP(M201,'G-6 Hedgerow Data'!$B$3:$AG$15,31,FALSE))</f>
        <v/>
      </c>
      <c r="AE201" s="507" t="str">
        <f t="shared" si="21"/>
        <v/>
      </c>
      <c r="AF201" s="507" t="str">
        <f t="shared" si="22"/>
        <v/>
      </c>
      <c r="AG201" s="524" t="str">
        <f>IFERROR(IF(O201="","",VLOOKUP(AD201,'G-3 Multipliers'!$P$3:$Q$6,2,FALSE)),"")</f>
        <v/>
      </c>
      <c r="AH201" s="513" t="str">
        <f t="shared" si="17"/>
        <v/>
      </c>
      <c r="AI201" s="231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1" t="str">
        <f>'B-1 Site Hedge Baseline'!AK200</f>
        <v/>
      </c>
      <c r="C202" s="520" t="str">
        <f>IF(B202="","",IF(ISNA(VLOOKUP($B202,'B-1 Site Hedge Baseline'!$B$1:$L$257,3,FALSE)),"",(VLOOKUP($B202,'B-1 Site Hedge Baseline'!$B$1:$L$257,3,FALSE))))</f>
        <v/>
      </c>
      <c r="D202" s="520" t="str">
        <f>IF(B202="","",IF(ISNA(VLOOKUP($B202,'B-1 Site Hedge Baseline'!$B$1:$L$257,4,FALSE)),"",(VLOOKUP($B202,'B-1 Site Hedge Baseline'!$B$1:$L$257,4,FALSE))))</f>
        <v/>
      </c>
      <c r="E202" s="520" t="str">
        <f>IF(B202="","",IF(ISNA(VLOOKUP($B202,'B-1 Site Hedge Baseline'!$B$1:$L$257,5,FALSE)),"",(VLOOKUP($B202,'B-1 Site Hedge Baseline'!$B$1:$L$257,5,FALSE))))</f>
        <v/>
      </c>
      <c r="F202" s="520" t="str">
        <f>IF(B202="","",IF(ISNA(VLOOKUP($B202,'B-1 Site Hedge Baseline'!$B$1:$L$257,6,FALSE)),"",(VLOOKUP($B202,'B-1 Site Hedge Baseline'!$B$1:$L$257,6,FALSE))))</f>
        <v/>
      </c>
      <c r="G202" s="520" t="str">
        <f>IF(B202="","",IF(ISNA(VLOOKUP($B202,'B-1 Site Hedge Baseline'!$B$1:$L$257,7,FALSE)),"",(VLOOKUP($B202,'B-1 Site Hedge Baseline'!$B$1:$L$257,7,FALSE))))</f>
        <v/>
      </c>
      <c r="H202" s="520" t="str">
        <f>IF(B202="","",IF(ISNA(VLOOKUP($B202,'B-1 Site Hedge Baseline'!$B$1:$L$257,8,FALSE)),"",(VLOOKUP($B202,'B-1 Site Hedge Baseline'!$B$1:$L$257,8,FALSE))))</f>
        <v/>
      </c>
      <c r="I202" s="520" t="str">
        <f>IF(B202="","",IF(ISNA(VLOOKUP($B202,'B-1 Site Hedge Baseline'!$B$1:$L$257,10,FALSE)),"",(VLOOKUP($B202,'B-1 Site Hedge Baseline'!$B$1:$L$257,10,FALSE))))</f>
        <v/>
      </c>
      <c r="J202" s="520" t="str">
        <f>IF(B202="","",IF(ISNA(VLOOKUP($B202,'B-1 Site Hedge Baseline'!$B$1:$L$257,11,FALSE)),"",(VLOOKUP($B202,'B-1 Site Hedge Baseline'!$B$1:$L$257,11,FALSE))))</f>
        <v/>
      </c>
      <c r="K202" s="520" t="str">
        <f>IF(B202="","",IF(ISNA(VLOOKUP($B202,'B-1 Site Hedge Baseline'!$B$1:$U$257,13,FALSE)),"",(VLOOKUP($B202,'B-1 Site Hedge Baseline'!$B$1:$U$257,13,FALSE))))</f>
        <v/>
      </c>
      <c r="L202" s="524" t="str">
        <f>IF(B202="","",IF(ISNA(VLOOKUP($B202,'B-1 Site Hedge Baseline'!$B$1:$U$257,12,FALSE)),"",(VLOOKUP($B202,'B-1 Site Hedge Baseline'!$B$1:$U$257,12,FALSE))))</f>
        <v/>
      </c>
      <c r="M202" s="416" t="str">
        <f t="shared" si="23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59" t="str">
        <f>IF(B202="","",VLOOKUP(B202,'B-1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57"/>
      <c r="T202" s="540" t="str">
        <f>IFERROR(VLOOKUP(S202,'G-1 All Habitats'!$Z$2:$AA$9,2,FALSE),"")</f>
        <v/>
      </c>
      <c r="U202" s="154"/>
      <c r="V202" s="520" t="str">
        <f>IF(U202="","",IF(VLOOKUP(U202,'G-3 Multipliers'!$L$3:$N$6,2,FALSE)=0,"Spatial Data Missing ⚠",VLOOKUP(U202,'G-3 Multipliers'!$L$3:$N$6,2,FALSE)))</f>
        <v/>
      </c>
      <c r="W202" s="524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6"/>
        <v/>
      </c>
      <c r="AD202" s="537" t="str">
        <f>IF(M202="","",VLOOKUP(M202,'G-6 Hedgerow Data'!$B$3:$AG$15,31,FALSE))</f>
        <v/>
      </c>
      <c r="AE202" s="507" t="str">
        <f t="shared" si="21"/>
        <v/>
      </c>
      <c r="AF202" s="507" t="str">
        <f t="shared" si="22"/>
        <v/>
      </c>
      <c r="AG202" s="524" t="str">
        <f>IFERROR(IF(O202="","",VLOOKUP(AD202,'G-3 Multipliers'!$P$3:$Q$6,2,FALSE)),"")</f>
        <v/>
      </c>
      <c r="AH202" s="513" t="str">
        <f t="shared" si="17"/>
        <v/>
      </c>
      <c r="AI202" s="231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1" t="str">
        <f>'B-1 Site Hedge Baseline'!AK201</f>
        <v/>
      </c>
      <c r="C203" s="520" t="str">
        <f>IF(B203="","",IF(ISNA(VLOOKUP($B203,'B-1 Site Hedge Baseline'!$B$1:$L$257,3,FALSE)),"",(VLOOKUP($B203,'B-1 Site Hedge Baseline'!$B$1:$L$257,3,FALSE))))</f>
        <v/>
      </c>
      <c r="D203" s="520" t="str">
        <f>IF(B203="","",IF(ISNA(VLOOKUP($B203,'B-1 Site Hedge Baseline'!$B$1:$L$257,4,FALSE)),"",(VLOOKUP($B203,'B-1 Site Hedge Baseline'!$B$1:$L$257,4,FALSE))))</f>
        <v/>
      </c>
      <c r="E203" s="520" t="str">
        <f>IF(B203="","",IF(ISNA(VLOOKUP($B203,'B-1 Site Hedge Baseline'!$B$1:$L$257,5,FALSE)),"",(VLOOKUP($B203,'B-1 Site Hedge Baseline'!$B$1:$L$257,5,FALSE))))</f>
        <v/>
      </c>
      <c r="F203" s="520" t="str">
        <f>IF(B203="","",IF(ISNA(VLOOKUP($B203,'B-1 Site Hedge Baseline'!$B$1:$L$257,6,FALSE)),"",(VLOOKUP($B203,'B-1 Site Hedge Baseline'!$B$1:$L$257,6,FALSE))))</f>
        <v/>
      </c>
      <c r="G203" s="520" t="str">
        <f>IF(B203="","",IF(ISNA(VLOOKUP($B203,'B-1 Site Hedge Baseline'!$B$1:$L$257,7,FALSE)),"",(VLOOKUP($B203,'B-1 Site Hedge Baseline'!$B$1:$L$257,7,FALSE))))</f>
        <v/>
      </c>
      <c r="H203" s="520" t="str">
        <f>IF(B203="","",IF(ISNA(VLOOKUP($B203,'B-1 Site Hedge Baseline'!$B$1:$L$257,8,FALSE)),"",(VLOOKUP($B203,'B-1 Site Hedge Baseline'!$B$1:$L$257,8,FALSE))))</f>
        <v/>
      </c>
      <c r="I203" s="520" t="str">
        <f>IF(B203="","",IF(ISNA(VLOOKUP($B203,'B-1 Site Hedge Baseline'!$B$1:$L$257,10,FALSE)),"",(VLOOKUP($B203,'B-1 Site Hedge Baseline'!$B$1:$L$257,10,FALSE))))</f>
        <v/>
      </c>
      <c r="J203" s="520" t="str">
        <f>IF(B203="","",IF(ISNA(VLOOKUP($B203,'B-1 Site Hedge Baseline'!$B$1:$L$257,11,FALSE)),"",(VLOOKUP($B203,'B-1 Site Hedge Baseline'!$B$1:$L$257,11,FALSE))))</f>
        <v/>
      </c>
      <c r="K203" s="520" t="str">
        <f>IF(B203="","",IF(ISNA(VLOOKUP($B203,'B-1 Site Hedge Baseline'!$B$1:$U$257,13,FALSE)),"",(VLOOKUP($B203,'B-1 Site Hedge Baseline'!$B$1:$U$257,13,FALSE))))</f>
        <v/>
      </c>
      <c r="L203" s="524" t="str">
        <f>IF(B203="","",IF(ISNA(VLOOKUP($B203,'B-1 Site Hedge Baseline'!$B$1:$U$257,12,FALSE)),"",(VLOOKUP($B203,'B-1 Site Hedge Baseline'!$B$1:$U$257,12,FALSE))))</f>
        <v/>
      </c>
      <c r="M203" s="416" t="str">
        <f t="shared" si="23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59" t="str">
        <f>IF(B203="","",VLOOKUP(B203,'B-1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57"/>
      <c r="T203" s="540" t="str">
        <f>IFERROR(VLOOKUP(S203,'G-1 All Habitats'!$Z$2:$AA$9,2,FALSE),"")</f>
        <v/>
      </c>
      <c r="U203" s="154"/>
      <c r="V203" s="520" t="str">
        <f>IF(U203="","",IF(VLOOKUP(U203,'G-3 Multipliers'!$L$3:$N$6,2,FALSE)=0,"Spatial Data Missing ⚠",VLOOKUP(U203,'G-3 Multipliers'!$L$3:$N$6,2,FALSE)))</f>
        <v/>
      </c>
      <c r="W203" s="524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6"/>
        <v/>
      </c>
      <c r="AD203" s="537" t="str">
        <f>IF(M203="","",VLOOKUP(M203,'G-6 Hedgerow Data'!$B$3:$AG$15,31,FALSE))</f>
        <v/>
      </c>
      <c r="AE203" s="507" t="str">
        <f t="shared" si="21"/>
        <v/>
      </c>
      <c r="AF203" s="507" t="str">
        <f t="shared" si="22"/>
        <v/>
      </c>
      <c r="AG203" s="524" t="str">
        <f>IFERROR(IF(O203="","",VLOOKUP(AD203,'G-3 Multipliers'!$P$3:$Q$6,2,FALSE)),"")</f>
        <v/>
      </c>
      <c r="AH203" s="513" t="str">
        <f t="shared" si="17"/>
        <v/>
      </c>
      <c r="AI203" s="231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1" t="str">
        <f>'B-1 Site Hedge Baseline'!AK202</f>
        <v/>
      </c>
      <c r="C204" s="520" t="str">
        <f>IF(B204="","",IF(ISNA(VLOOKUP($B204,'B-1 Site Hedge Baseline'!$B$1:$L$257,3,FALSE)),"",(VLOOKUP($B204,'B-1 Site Hedge Baseline'!$B$1:$L$257,3,FALSE))))</f>
        <v/>
      </c>
      <c r="D204" s="520" t="str">
        <f>IF(B204="","",IF(ISNA(VLOOKUP($B204,'B-1 Site Hedge Baseline'!$B$1:$L$257,4,FALSE)),"",(VLOOKUP($B204,'B-1 Site Hedge Baseline'!$B$1:$L$257,4,FALSE))))</f>
        <v/>
      </c>
      <c r="E204" s="520" t="str">
        <f>IF(B204="","",IF(ISNA(VLOOKUP($B204,'B-1 Site Hedge Baseline'!$B$1:$L$257,5,FALSE)),"",(VLOOKUP($B204,'B-1 Site Hedge Baseline'!$B$1:$L$257,5,FALSE))))</f>
        <v/>
      </c>
      <c r="F204" s="520" t="str">
        <f>IF(B204="","",IF(ISNA(VLOOKUP($B204,'B-1 Site Hedge Baseline'!$B$1:$L$257,6,FALSE)),"",(VLOOKUP($B204,'B-1 Site Hedge Baseline'!$B$1:$L$257,6,FALSE))))</f>
        <v/>
      </c>
      <c r="G204" s="520" t="str">
        <f>IF(B204="","",IF(ISNA(VLOOKUP($B204,'B-1 Site Hedge Baseline'!$B$1:$L$257,7,FALSE)),"",(VLOOKUP($B204,'B-1 Site Hedge Baseline'!$B$1:$L$257,7,FALSE))))</f>
        <v/>
      </c>
      <c r="H204" s="520" t="str">
        <f>IF(B204="","",IF(ISNA(VLOOKUP($B204,'B-1 Site Hedge Baseline'!$B$1:$L$257,8,FALSE)),"",(VLOOKUP($B204,'B-1 Site Hedge Baseline'!$B$1:$L$257,8,FALSE))))</f>
        <v/>
      </c>
      <c r="I204" s="520" t="str">
        <f>IF(B204="","",IF(ISNA(VLOOKUP($B204,'B-1 Site Hedge Baseline'!$B$1:$L$257,10,FALSE)),"",(VLOOKUP($B204,'B-1 Site Hedge Baseline'!$B$1:$L$257,10,FALSE))))</f>
        <v/>
      </c>
      <c r="J204" s="520" t="str">
        <f>IF(B204="","",IF(ISNA(VLOOKUP($B204,'B-1 Site Hedge Baseline'!$B$1:$L$257,11,FALSE)),"",(VLOOKUP($B204,'B-1 Site Hedge Baseline'!$B$1:$L$257,11,FALSE))))</f>
        <v/>
      </c>
      <c r="K204" s="520" t="str">
        <f>IF(B204="","",IF(ISNA(VLOOKUP($B204,'B-1 Site Hedge Baseline'!$B$1:$U$257,13,FALSE)),"",(VLOOKUP($B204,'B-1 Site Hedge Baseline'!$B$1:$U$257,13,FALSE))))</f>
        <v/>
      </c>
      <c r="L204" s="524" t="str">
        <f>IF(B204="","",IF(ISNA(VLOOKUP($B204,'B-1 Site Hedge Baseline'!$B$1:$U$257,12,FALSE)),"",(VLOOKUP($B204,'B-1 Site Hedge Baseline'!$B$1:$U$257,12,FALSE))))</f>
        <v/>
      </c>
      <c r="M204" s="416" t="str">
        <f t="shared" si="23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59" t="str">
        <f>IF(B204="","",VLOOKUP(B204,'B-1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57"/>
      <c r="T204" s="540" t="str">
        <f>IFERROR(VLOOKUP(S204,'G-1 All Habitats'!$Z$2:$AA$9,2,FALSE),"")</f>
        <v/>
      </c>
      <c r="U204" s="154"/>
      <c r="V204" s="520" t="str">
        <f>IF(U204="","",IF(VLOOKUP(U204,'G-3 Multipliers'!$L$3:$N$6,2,FALSE)=0,"Spatial Data Missing ⚠",VLOOKUP(U204,'G-3 Multipliers'!$L$3:$N$6,2,FALSE)))</f>
        <v/>
      </c>
      <c r="W204" s="524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4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07" t="str">
        <f t="shared" si="21"/>
        <v/>
      </c>
      <c r="AF204" s="507" t="str">
        <f t="shared" si="22"/>
        <v/>
      </c>
      <c r="AG204" s="524" t="str">
        <f>IFERROR(IF(O204="","",VLOOKUP(AD204,'G-3 Multipliers'!$P$3:$Q$6,2,FALSE)),"")</f>
        <v/>
      </c>
      <c r="AH204" s="513" t="str">
        <f t="shared" ref="AH204:AH257" si="25">IFERROR(IF(OR(M204="",S204="",U204=""),"",(((((P204*R204*T204)-(P204*F204*H204))*(AG204*AC204))+(P204*F204*H204))*(W204))),"")</f>
        <v/>
      </c>
      <c r="AI204" s="231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1" t="str">
        <f>'B-1 Site Hedge Baseline'!AK203</f>
        <v/>
      </c>
      <c r="C205" s="520" t="str">
        <f>IF(B205="","",IF(ISNA(VLOOKUP($B205,'B-1 Site Hedge Baseline'!$B$1:$L$257,3,FALSE)),"",(VLOOKUP($B205,'B-1 Site Hedge Baseline'!$B$1:$L$257,3,FALSE))))</f>
        <v/>
      </c>
      <c r="D205" s="520" t="str">
        <f>IF(B205="","",IF(ISNA(VLOOKUP($B205,'B-1 Site Hedge Baseline'!$B$1:$L$257,4,FALSE)),"",(VLOOKUP($B205,'B-1 Site Hedge Baseline'!$B$1:$L$257,4,FALSE))))</f>
        <v/>
      </c>
      <c r="E205" s="520" t="str">
        <f>IF(B205="","",IF(ISNA(VLOOKUP($B205,'B-1 Site Hedge Baseline'!$B$1:$L$257,5,FALSE)),"",(VLOOKUP($B205,'B-1 Site Hedge Baseline'!$B$1:$L$257,5,FALSE))))</f>
        <v/>
      </c>
      <c r="F205" s="520" t="str">
        <f>IF(B205="","",IF(ISNA(VLOOKUP($B205,'B-1 Site Hedge Baseline'!$B$1:$L$257,6,FALSE)),"",(VLOOKUP($B205,'B-1 Site Hedge Baseline'!$B$1:$L$257,6,FALSE))))</f>
        <v/>
      </c>
      <c r="G205" s="520" t="str">
        <f>IF(B205="","",IF(ISNA(VLOOKUP($B205,'B-1 Site Hedge Baseline'!$B$1:$L$257,7,FALSE)),"",(VLOOKUP($B205,'B-1 Site Hedge Baseline'!$B$1:$L$257,7,FALSE))))</f>
        <v/>
      </c>
      <c r="H205" s="520" t="str">
        <f>IF(B205="","",IF(ISNA(VLOOKUP($B205,'B-1 Site Hedge Baseline'!$B$1:$L$257,8,FALSE)),"",(VLOOKUP($B205,'B-1 Site Hedge Baseline'!$B$1:$L$257,8,FALSE))))</f>
        <v/>
      </c>
      <c r="I205" s="520" t="str">
        <f>IF(B205="","",IF(ISNA(VLOOKUP($B205,'B-1 Site Hedge Baseline'!$B$1:$L$257,10,FALSE)),"",(VLOOKUP($B205,'B-1 Site Hedge Baseline'!$B$1:$L$257,10,FALSE))))</f>
        <v/>
      </c>
      <c r="J205" s="520" t="str">
        <f>IF(B205="","",IF(ISNA(VLOOKUP($B205,'B-1 Site Hedge Baseline'!$B$1:$L$257,11,FALSE)),"",(VLOOKUP($B205,'B-1 Site Hedge Baseline'!$B$1:$L$257,11,FALSE))))</f>
        <v/>
      </c>
      <c r="K205" s="520" t="str">
        <f>IF(B205="","",IF(ISNA(VLOOKUP($B205,'B-1 Site Hedge Baseline'!$B$1:$U$257,13,FALSE)),"",(VLOOKUP($B205,'B-1 Site Hedge Baseline'!$B$1:$U$257,13,FALSE))))</f>
        <v/>
      </c>
      <c r="L205" s="524" t="str">
        <f>IF(B205="","",IF(ISNA(VLOOKUP($B205,'B-1 Site Hedge Baseline'!$B$1:$U$257,12,FALSE)),"",(VLOOKUP($B205,'B-1 Site Hedge Baseline'!$B$1:$U$257,12,FALSE))))</f>
        <v/>
      </c>
      <c r="M205" s="416" t="str">
        <f t="shared" si="23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9" t="str">
        <f>IF(B205="","",VLOOKUP(B205,'B-1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57"/>
      <c r="T205" s="540" t="str">
        <f>IFERROR(VLOOKUP(S205,'G-1 All Habitats'!$Z$2:$AA$9,2,FALSE),"")</f>
        <v/>
      </c>
      <c r="U205" s="154"/>
      <c r="V205" s="520" t="str">
        <f>IF(U205="","",IF(VLOOKUP(U205,'G-3 Multipliers'!$L$3:$N$6,2,FALSE)=0,"Spatial Data Missing ⚠",VLOOKUP(U205,'G-3 Multipliers'!$L$3:$N$6,2,FALSE)))</f>
        <v/>
      </c>
      <c r="W205" s="524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2" t="str">
        <f t="shared" si="24"/>
        <v/>
      </c>
      <c r="AD205" s="537" t="str">
        <f>IF(M205="","",VLOOKUP(M205,'G-6 Hedgerow Data'!$B$3:$AG$15,31,FALSE))</f>
        <v/>
      </c>
      <c r="AE205" s="507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7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513" t="str">
        <f t="shared" si="25"/>
        <v/>
      </c>
      <c r="AI205" s="231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1" t="str">
        <f>'B-1 Site Hedge Baseline'!AK204</f>
        <v/>
      </c>
      <c r="C206" s="520" t="str">
        <f>IF(B206="","",IF(ISNA(VLOOKUP($B206,'B-1 Site Hedge Baseline'!$B$1:$L$257,3,FALSE)),"",(VLOOKUP($B206,'B-1 Site Hedge Baseline'!$B$1:$L$257,3,FALSE))))</f>
        <v/>
      </c>
      <c r="D206" s="520" t="str">
        <f>IF(B206="","",IF(ISNA(VLOOKUP($B206,'B-1 Site Hedge Baseline'!$B$1:$L$257,4,FALSE)),"",(VLOOKUP($B206,'B-1 Site Hedge Baseline'!$B$1:$L$257,4,FALSE))))</f>
        <v/>
      </c>
      <c r="E206" s="520" t="str">
        <f>IF(B206="","",IF(ISNA(VLOOKUP($B206,'B-1 Site Hedge Baseline'!$B$1:$L$257,5,FALSE)),"",(VLOOKUP($B206,'B-1 Site Hedge Baseline'!$B$1:$L$257,5,FALSE))))</f>
        <v/>
      </c>
      <c r="F206" s="520" t="str">
        <f>IF(B206="","",IF(ISNA(VLOOKUP($B206,'B-1 Site Hedge Baseline'!$B$1:$L$257,6,FALSE)),"",(VLOOKUP($B206,'B-1 Site Hedge Baseline'!$B$1:$L$257,6,FALSE))))</f>
        <v/>
      </c>
      <c r="G206" s="520" t="str">
        <f>IF(B206="","",IF(ISNA(VLOOKUP($B206,'B-1 Site Hedge Baseline'!$B$1:$L$257,7,FALSE)),"",(VLOOKUP($B206,'B-1 Site Hedge Baseline'!$B$1:$L$257,7,FALSE))))</f>
        <v/>
      </c>
      <c r="H206" s="520" t="str">
        <f>IF(B206="","",IF(ISNA(VLOOKUP($B206,'B-1 Site Hedge Baseline'!$B$1:$L$257,8,FALSE)),"",(VLOOKUP($B206,'B-1 Site Hedge Baseline'!$B$1:$L$257,8,FALSE))))</f>
        <v/>
      </c>
      <c r="I206" s="520" t="str">
        <f>IF(B206="","",IF(ISNA(VLOOKUP($B206,'B-1 Site Hedge Baseline'!$B$1:$L$257,10,FALSE)),"",(VLOOKUP($B206,'B-1 Site Hedge Baseline'!$B$1:$L$257,10,FALSE))))</f>
        <v/>
      </c>
      <c r="J206" s="520" t="str">
        <f>IF(B206="","",IF(ISNA(VLOOKUP($B206,'B-1 Site Hedge Baseline'!$B$1:$L$257,11,FALSE)),"",(VLOOKUP($B206,'B-1 Site Hedge Baseline'!$B$1:$L$257,11,FALSE))))</f>
        <v/>
      </c>
      <c r="K206" s="520" t="str">
        <f>IF(B206="","",IF(ISNA(VLOOKUP($B206,'B-1 Site Hedge Baseline'!$B$1:$U$257,13,FALSE)),"",(VLOOKUP($B206,'B-1 Site Hedge Baseline'!$B$1:$U$257,13,FALSE))))</f>
        <v/>
      </c>
      <c r="L206" s="524" t="str">
        <f>IF(B206="","",IF(ISNA(VLOOKUP($B206,'B-1 Site Hedge Baseline'!$B$1:$U$257,12,FALSE)),"",(VLOOKUP($B206,'B-1 Site Hedge Baseline'!$B$1:$U$257,12,FALSE))))</f>
        <v/>
      </c>
      <c r="M206" s="416" t="str">
        <f t="shared" ref="M206:M257" si="31">IF(B206="","",C206)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59" t="str">
        <f>IF(B206="","",VLOOKUP(B206,'B-1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57"/>
      <c r="T206" s="540" t="str">
        <f>IFERROR(VLOOKUP(S206,'G-1 All Habitats'!$Z$2:$AA$9,2,FALSE),"")</f>
        <v/>
      </c>
      <c r="U206" s="154"/>
      <c r="V206" s="520" t="str">
        <f>IF(U206="","",IF(VLOOKUP(U206,'G-3 Multipliers'!$L$3:$N$6,2,FALSE)=0,"Spatial Data Missing ⚠",VLOOKUP(U206,'G-3 Multipliers'!$L$3:$N$6,2,FALSE)))</f>
        <v/>
      </c>
      <c r="W206" s="524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4"/>
        <v/>
      </c>
      <c r="AD206" s="537" t="str">
        <f>IF(M206="","",VLOOKUP(M206,'G-6 Hedgerow Data'!$B$3:$AG$15,31,FALSE))</f>
        <v/>
      </c>
      <c r="AE206" s="507" t="str">
        <f t="shared" si="29"/>
        <v/>
      </c>
      <c r="AF206" s="507" t="str">
        <f t="shared" si="30"/>
        <v/>
      </c>
      <c r="AG206" s="524" t="str">
        <f>IFERROR(IF(O206="","",VLOOKUP(AD206,'G-3 Multipliers'!$P$3:$Q$6,2,FALSE)),"")</f>
        <v/>
      </c>
      <c r="AH206" s="513" t="str">
        <f t="shared" si="25"/>
        <v/>
      </c>
      <c r="AI206" s="231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1" t="str">
        <f>'B-1 Site Hedge Baseline'!AK205</f>
        <v/>
      </c>
      <c r="C207" s="520" t="str">
        <f>IF(B207="","",IF(ISNA(VLOOKUP($B207,'B-1 Site Hedge Baseline'!$B$1:$L$257,3,FALSE)),"",(VLOOKUP($B207,'B-1 Site Hedge Baseline'!$B$1:$L$257,3,FALSE))))</f>
        <v/>
      </c>
      <c r="D207" s="520" t="str">
        <f>IF(B207="","",IF(ISNA(VLOOKUP($B207,'B-1 Site Hedge Baseline'!$B$1:$L$257,4,FALSE)),"",(VLOOKUP($B207,'B-1 Site Hedge Baseline'!$B$1:$L$257,4,FALSE))))</f>
        <v/>
      </c>
      <c r="E207" s="520" t="str">
        <f>IF(B207="","",IF(ISNA(VLOOKUP($B207,'B-1 Site Hedge Baseline'!$B$1:$L$257,5,FALSE)),"",(VLOOKUP($B207,'B-1 Site Hedge Baseline'!$B$1:$L$257,5,FALSE))))</f>
        <v/>
      </c>
      <c r="F207" s="520" t="str">
        <f>IF(B207="","",IF(ISNA(VLOOKUP($B207,'B-1 Site Hedge Baseline'!$B$1:$L$257,6,FALSE)),"",(VLOOKUP($B207,'B-1 Site Hedge Baseline'!$B$1:$L$257,6,FALSE))))</f>
        <v/>
      </c>
      <c r="G207" s="520" t="str">
        <f>IF(B207="","",IF(ISNA(VLOOKUP($B207,'B-1 Site Hedge Baseline'!$B$1:$L$257,7,FALSE)),"",(VLOOKUP($B207,'B-1 Site Hedge Baseline'!$B$1:$L$257,7,FALSE))))</f>
        <v/>
      </c>
      <c r="H207" s="520" t="str">
        <f>IF(B207="","",IF(ISNA(VLOOKUP($B207,'B-1 Site Hedge Baseline'!$B$1:$L$257,8,FALSE)),"",(VLOOKUP($B207,'B-1 Site Hedge Baseline'!$B$1:$L$257,8,FALSE))))</f>
        <v/>
      </c>
      <c r="I207" s="520" t="str">
        <f>IF(B207="","",IF(ISNA(VLOOKUP($B207,'B-1 Site Hedge Baseline'!$B$1:$L$257,10,FALSE)),"",(VLOOKUP($B207,'B-1 Site Hedge Baseline'!$B$1:$L$257,10,FALSE))))</f>
        <v/>
      </c>
      <c r="J207" s="520" t="str">
        <f>IF(B207="","",IF(ISNA(VLOOKUP($B207,'B-1 Site Hedge Baseline'!$B$1:$L$257,11,FALSE)),"",(VLOOKUP($B207,'B-1 Site Hedge Baseline'!$B$1:$L$257,11,FALSE))))</f>
        <v/>
      </c>
      <c r="K207" s="520" t="str">
        <f>IF(B207="","",IF(ISNA(VLOOKUP($B207,'B-1 Site Hedge Baseline'!$B$1:$U$257,13,FALSE)),"",(VLOOKUP($B207,'B-1 Site Hedge Baseline'!$B$1:$U$257,13,FALSE))))</f>
        <v/>
      </c>
      <c r="L207" s="524" t="str">
        <f>IF(B207="","",IF(ISNA(VLOOKUP($B207,'B-1 Site Hedge Baseline'!$B$1:$U$257,12,FALSE)),"",(VLOOKUP($B207,'B-1 Site Hedge Baseline'!$B$1:$U$257,12,FALSE))))</f>
        <v/>
      </c>
      <c r="M207" s="416" t="str">
        <f t="shared" si="31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59" t="str">
        <f>IF(B207="","",VLOOKUP(B207,'B-1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57"/>
      <c r="T207" s="540" t="str">
        <f>IFERROR(VLOOKUP(S207,'G-1 All Habitats'!$Z$2:$AA$9,2,FALSE),"")</f>
        <v/>
      </c>
      <c r="U207" s="154"/>
      <c r="V207" s="520" t="str">
        <f>IF(U207="","",IF(VLOOKUP(U207,'G-3 Multipliers'!$L$3:$N$6,2,FALSE)=0,"Spatial Data Missing ⚠",VLOOKUP(U207,'G-3 Multipliers'!$L$3:$N$6,2,FALSE)))</f>
        <v/>
      </c>
      <c r="W207" s="524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4"/>
        <v/>
      </c>
      <c r="AD207" s="537" t="str">
        <f>IF(M207="","",VLOOKUP(M207,'G-6 Hedgerow Data'!$B$3:$AG$15,31,FALSE))</f>
        <v/>
      </c>
      <c r="AE207" s="507" t="str">
        <f t="shared" si="29"/>
        <v/>
      </c>
      <c r="AF207" s="507" t="str">
        <f t="shared" si="30"/>
        <v/>
      </c>
      <c r="AG207" s="524" t="str">
        <f>IFERROR(IF(O207="","",VLOOKUP(AD207,'G-3 Multipliers'!$P$3:$Q$6,2,FALSE)),"")</f>
        <v/>
      </c>
      <c r="AH207" s="513" t="str">
        <f t="shared" si="25"/>
        <v/>
      </c>
      <c r="AI207" s="231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1" t="str">
        <f>'B-1 Site Hedge Baseline'!AK206</f>
        <v/>
      </c>
      <c r="C208" s="520" t="str">
        <f>IF(B208="","",IF(ISNA(VLOOKUP($B208,'B-1 Site Hedge Baseline'!$B$1:$L$257,3,FALSE)),"",(VLOOKUP($B208,'B-1 Site Hedge Baseline'!$B$1:$L$257,3,FALSE))))</f>
        <v/>
      </c>
      <c r="D208" s="520" t="str">
        <f>IF(B208="","",IF(ISNA(VLOOKUP($B208,'B-1 Site Hedge Baseline'!$B$1:$L$257,4,FALSE)),"",(VLOOKUP($B208,'B-1 Site Hedge Baseline'!$B$1:$L$257,4,FALSE))))</f>
        <v/>
      </c>
      <c r="E208" s="520" t="str">
        <f>IF(B208="","",IF(ISNA(VLOOKUP($B208,'B-1 Site Hedge Baseline'!$B$1:$L$257,5,FALSE)),"",(VLOOKUP($B208,'B-1 Site Hedge Baseline'!$B$1:$L$257,5,FALSE))))</f>
        <v/>
      </c>
      <c r="F208" s="520" t="str">
        <f>IF(B208="","",IF(ISNA(VLOOKUP($B208,'B-1 Site Hedge Baseline'!$B$1:$L$257,6,FALSE)),"",(VLOOKUP($B208,'B-1 Site Hedge Baseline'!$B$1:$L$257,6,FALSE))))</f>
        <v/>
      </c>
      <c r="G208" s="520" t="str">
        <f>IF(B208="","",IF(ISNA(VLOOKUP($B208,'B-1 Site Hedge Baseline'!$B$1:$L$257,7,FALSE)),"",(VLOOKUP($B208,'B-1 Site Hedge Baseline'!$B$1:$L$257,7,FALSE))))</f>
        <v/>
      </c>
      <c r="H208" s="520" t="str">
        <f>IF(B208="","",IF(ISNA(VLOOKUP($B208,'B-1 Site Hedge Baseline'!$B$1:$L$257,8,FALSE)),"",(VLOOKUP($B208,'B-1 Site Hedge Baseline'!$B$1:$L$257,8,FALSE))))</f>
        <v/>
      </c>
      <c r="I208" s="520" t="str">
        <f>IF(B208="","",IF(ISNA(VLOOKUP($B208,'B-1 Site Hedge Baseline'!$B$1:$L$257,10,FALSE)),"",(VLOOKUP($B208,'B-1 Site Hedge Baseline'!$B$1:$L$257,10,FALSE))))</f>
        <v/>
      </c>
      <c r="J208" s="520" t="str">
        <f>IF(B208="","",IF(ISNA(VLOOKUP($B208,'B-1 Site Hedge Baseline'!$B$1:$L$257,11,FALSE)),"",(VLOOKUP($B208,'B-1 Site Hedge Baseline'!$B$1:$L$257,11,FALSE))))</f>
        <v/>
      </c>
      <c r="K208" s="520" t="str">
        <f>IF(B208="","",IF(ISNA(VLOOKUP($B208,'B-1 Site Hedge Baseline'!$B$1:$U$257,13,FALSE)),"",(VLOOKUP($B208,'B-1 Site Hedge Baseline'!$B$1:$U$257,13,FALSE))))</f>
        <v/>
      </c>
      <c r="L208" s="524" t="str">
        <f>IF(B208="","",IF(ISNA(VLOOKUP($B208,'B-1 Site Hedge Baseline'!$B$1:$U$257,12,FALSE)),"",(VLOOKUP($B208,'B-1 Site Hedge Baseline'!$B$1:$U$257,12,FALSE))))</f>
        <v/>
      </c>
      <c r="M208" s="416" t="str">
        <f t="shared" si="31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59" t="str">
        <f>IF(B208="","",VLOOKUP(B208,'B-1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57"/>
      <c r="T208" s="540" t="str">
        <f>IFERROR(VLOOKUP(S208,'G-1 All Habitats'!$Z$2:$AA$9,2,FALSE),"")</f>
        <v/>
      </c>
      <c r="U208" s="154"/>
      <c r="V208" s="520" t="str">
        <f>IF(U208="","",IF(VLOOKUP(U208,'G-3 Multipliers'!$L$3:$N$6,2,FALSE)=0,"Spatial Data Missing ⚠",VLOOKUP(U208,'G-3 Multipliers'!$L$3:$N$6,2,FALSE)))</f>
        <v/>
      </c>
      <c r="W208" s="524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4"/>
        <v/>
      </c>
      <c r="AD208" s="537" t="str">
        <f>IF(M208="","",VLOOKUP(M208,'G-6 Hedgerow Data'!$B$3:$AG$15,31,FALSE))</f>
        <v/>
      </c>
      <c r="AE208" s="507" t="str">
        <f t="shared" si="29"/>
        <v/>
      </c>
      <c r="AF208" s="507" t="str">
        <f t="shared" si="30"/>
        <v/>
      </c>
      <c r="AG208" s="524" t="str">
        <f>IFERROR(IF(O208="","",VLOOKUP(AD208,'G-3 Multipliers'!$P$3:$Q$6,2,FALSE)),"")</f>
        <v/>
      </c>
      <c r="AH208" s="513" t="str">
        <f t="shared" si="25"/>
        <v/>
      </c>
      <c r="AI208" s="231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1" t="str">
        <f>'B-1 Site Hedge Baseline'!AK207</f>
        <v/>
      </c>
      <c r="C209" s="520" t="str">
        <f>IF(B209="","",IF(ISNA(VLOOKUP($B209,'B-1 Site Hedge Baseline'!$B$1:$L$257,3,FALSE)),"",(VLOOKUP($B209,'B-1 Site Hedge Baseline'!$B$1:$L$257,3,FALSE))))</f>
        <v/>
      </c>
      <c r="D209" s="520" t="str">
        <f>IF(B209="","",IF(ISNA(VLOOKUP($B209,'B-1 Site Hedge Baseline'!$B$1:$L$257,4,FALSE)),"",(VLOOKUP($B209,'B-1 Site Hedge Baseline'!$B$1:$L$257,4,FALSE))))</f>
        <v/>
      </c>
      <c r="E209" s="520" t="str">
        <f>IF(B209="","",IF(ISNA(VLOOKUP($B209,'B-1 Site Hedge Baseline'!$B$1:$L$257,5,FALSE)),"",(VLOOKUP($B209,'B-1 Site Hedge Baseline'!$B$1:$L$257,5,FALSE))))</f>
        <v/>
      </c>
      <c r="F209" s="520" t="str">
        <f>IF(B209="","",IF(ISNA(VLOOKUP($B209,'B-1 Site Hedge Baseline'!$B$1:$L$257,6,FALSE)),"",(VLOOKUP($B209,'B-1 Site Hedge Baseline'!$B$1:$L$257,6,FALSE))))</f>
        <v/>
      </c>
      <c r="G209" s="520" t="str">
        <f>IF(B209="","",IF(ISNA(VLOOKUP($B209,'B-1 Site Hedge Baseline'!$B$1:$L$257,7,FALSE)),"",(VLOOKUP($B209,'B-1 Site Hedge Baseline'!$B$1:$L$257,7,FALSE))))</f>
        <v/>
      </c>
      <c r="H209" s="520" t="str">
        <f>IF(B209="","",IF(ISNA(VLOOKUP($B209,'B-1 Site Hedge Baseline'!$B$1:$L$257,8,FALSE)),"",(VLOOKUP($B209,'B-1 Site Hedge Baseline'!$B$1:$L$257,8,FALSE))))</f>
        <v/>
      </c>
      <c r="I209" s="520" t="str">
        <f>IF(B209="","",IF(ISNA(VLOOKUP($B209,'B-1 Site Hedge Baseline'!$B$1:$L$257,10,FALSE)),"",(VLOOKUP($B209,'B-1 Site Hedge Baseline'!$B$1:$L$257,10,FALSE))))</f>
        <v/>
      </c>
      <c r="J209" s="520" t="str">
        <f>IF(B209="","",IF(ISNA(VLOOKUP($B209,'B-1 Site Hedge Baseline'!$B$1:$L$257,11,FALSE)),"",(VLOOKUP($B209,'B-1 Site Hedge Baseline'!$B$1:$L$257,11,FALSE))))</f>
        <v/>
      </c>
      <c r="K209" s="520" t="str">
        <f>IF(B209="","",IF(ISNA(VLOOKUP($B209,'B-1 Site Hedge Baseline'!$B$1:$U$257,13,FALSE)),"",(VLOOKUP($B209,'B-1 Site Hedge Baseline'!$B$1:$U$257,13,FALSE))))</f>
        <v/>
      </c>
      <c r="L209" s="524" t="str">
        <f>IF(B209="","",IF(ISNA(VLOOKUP($B209,'B-1 Site Hedge Baseline'!$B$1:$U$257,12,FALSE)),"",(VLOOKUP($B209,'B-1 Site Hedge Baseline'!$B$1:$U$257,12,FALSE))))</f>
        <v/>
      </c>
      <c r="M209" s="416" t="str">
        <f t="shared" si="31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59" t="str">
        <f>IF(B209="","",VLOOKUP(B209,'B-1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57"/>
      <c r="T209" s="540" t="str">
        <f>IFERROR(VLOOKUP(S209,'G-1 All Habitats'!$Z$2:$AA$9,2,FALSE),"")</f>
        <v/>
      </c>
      <c r="U209" s="154"/>
      <c r="V209" s="520" t="str">
        <f>IF(U209="","",IF(VLOOKUP(U209,'G-3 Multipliers'!$L$3:$N$6,2,FALSE)=0,"Spatial Data Missing ⚠",VLOOKUP(U209,'G-3 Multipliers'!$L$3:$N$6,2,FALSE)))</f>
        <v/>
      </c>
      <c r="W209" s="524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4"/>
        <v/>
      </c>
      <c r="AD209" s="537" t="str">
        <f>IF(M209="","",VLOOKUP(M209,'G-6 Hedgerow Data'!$B$3:$AG$15,31,FALSE))</f>
        <v/>
      </c>
      <c r="AE209" s="507" t="str">
        <f t="shared" si="29"/>
        <v/>
      </c>
      <c r="AF209" s="507" t="str">
        <f t="shared" si="30"/>
        <v/>
      </c>
      <c r="AG209" s="524" t="str">
        <f>IFERROR(IF(O209="","",VLOOKUP(AD209,'G-3 Multipliers'!$P$3:$Q$6,2,FALSE)),"")</f>
        <v/>
      </c>
      <c r="AH209" s="513" t="str">
        <f t="shared" si="25"/>
        <v/>
      </c>
      <c r="AI209" s="231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1" t="str">
        <f>'B-1 Site Hedge Baseline'!AK208</f>
        <v/>
      </c>
      <c r="C210" s="520" t="str">
        <f>IF(B210="","",IF(ISNA(VLOOKUP($B210,'B-1 Site Hedge Baseline'!$B$1:$L$257,3,FALSE)),"",(VLOOKUP($B210,'B-1 Site Hedge Baseline'!$B$1:$L$257,3,FALSE))))</f>
        <v/>
      </c>
      <c r="D210" s="520" t="str">
        <f>IF(B210="","",IF(ISNA(VLOOKUP($B210,'B-1 Site Hedge Baseline'!$B$1:$L$257,4,FALSE)),"",(VLOOKUP($B210,'B-1 Site Hedge Baseline'!$B$1:$L$257,4,FALSE))))</f>
        <v/>
      </c>
      <c r="E210" s="520" t="str">
        <f>IF(B210="","",IF(ISNA(VLOOKUP($B210,'B-1 Site Hedge Baseline'!$B$1:$L$257,5,FALSE)),"",(VLOOKUP($B210,'B-1 Site Hedge Baseline'!$B$1:$L$257,5,FALSE))))</f>
        <v/>
      </c>
      <c r="F210" s="520" t="str">
        <f>IF(B210="","",IF(ISNA(VLOOKUP($B210,'B-1 Site Hedge Baseline'!$B$1:$L$257,6,FALSE)),"",(VLOOKUP($B210,'B-1 Site Hedge Baseline'!$B$1:$L$257,6,FALSE))))</f>
        <v/>
      </c>
      <c r="G210" s="520" t="str">
        <f>IF(B210="","",IF(ISNA(VLOOKUP($B210,'B-1 Site Hedge Baseline'!$B$1:$L$257,7,FALSE)),"",(VLOOKUP($B210,'B-1 Site Hedge Baseline'!$B$1:$L$257,7,FALSE))))</f>
        <v/>
      </c>
      <c r="H210" s="520" t="str">
        <f>IF(B210="","",IF(ISNA(VLOOKUP($B210,'B-1 Site Hedge Baseline'!$B$1:$L$257,8,FALSE)),"",(VLOOKUP($B210,'B-1 Site Hedge Baseline'!$B$1:$L$257,8,FALSE))))</f>
        <v/>
      </c>
      <c r="I210" s="520" t="str">
        <f>IF(B210="","",IF(ISNA(VLOOKUP($B210,'B-1 Site Hedge Baseline'!$B$1:$L$257,10,FALSE)),"",(VLOOKUP($B210,'B-1 Site Hedge Baseline'!$B$1:$L$257,10,FALSE))))</f>
        <v/>
      </c>
      <c r="J210" s="520" t="str">
        <f>IF(B210="","",IF(ISNA(VLOOKUP($B210,'B-1 Site Hedge Baseline'!$B$1:$L$257,11,FALSE)),"",(VLOOKUP($B210,'B-1 Site Hedge Baseline'!$B$1:$L$257,11,FALSE))))</f>
        <v/>
      </c>
      <c r="K210" s="520" t="str">
        <f>IF(B210="","",IF(ISNA(VLOOKUP($B210,'B-1 Site Hedge Baseline'!$B$1:$U$257,13,FALSE)),"",(VLOOKUP($B210,'B-1 Site Hedge Baseline'!$B$1:$U$257,13,FALSE))))</f>
        <v/>
      </c>
      <c r="L210" s="524" t="str">
        <f>IF(B210="","",IF(ISNA(VLOOKUP($B210,'B-1 Site Hedge Baseline'!$B$1:$U$257,12,FALSE)),"",(VLOOKUP($B210,'B-1 Site Hedge Baseline'!$B$1:$U$257,12,FALSE))))</f>
        <v/>
      </c>
      <c r="M210" s="416" t="str">
        <f t="shared" si="31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59" t="str">
        <f>IF(B210="","",VLOOKUP(B210,'B-1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57"/>
      <c r="T210" s="540" t="str">
        <f>IFERROR(VLOOKUP(S210,'G-1 All Habitats'!$Z$2:$AA$9,2,FALSE),"")</f>
        <v/>
      </c>
      <c r="U210" s="154"/>
      <c r="V210" s="520" t="str">
        <f>IF(U210="","",IF(VLOOKUP(U210,'G-3 Multipliers'!$L$3:$N$6,2,FALSE)=0,"Spatial Data Missing ⚠",VLOOKUP(U210,'G-3 Multipliers'!$L$3:$N$6,2,FALSE)))</f>
        <v/>
      </c>
      <c r="W210" s="524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4"/>
        <v/>
      </c>
      <c r="AD210" s="537" t="str">
        <f>IF(M210="","",VLOOKUP(M210,'G-6 Hedgerow Data'!$B$3:$AG$15,31,FALSE))</f>
        <v/>
      </c>
      <c r="AE210" s="507" t="str">
        <f t="shared" si="29"/>
        <v/>
      </c>
      <c r="AF210" s="507" t="str">
        <f t="shared" si="30"/>
        <v/>
      </c>
      <c r="AG210" s="524" t="str">
        <f>IFERROR(IF(O210="","",VLOOKUP(AD210,'G-3 Multipliers'!$P$3:$Q$6,2,FALSE)),"")</f>
        <v/>
      </c>
      <c r="AH210" s="513" t="str">
        <f t="shared" si="25"/>
        <v/>
      </c>
      <c r="AI210" s="231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1" t="str">
        <f>'B-1 Site Hedge Baseline'!AK209</f>
        <v/>
      </c>
      <c r="C211" s="520" t="str">
        <f>IF(B211="","",IF(ISNA(VLOOKUP($B211,'B-1 Site Hedge Baseline'!$B$1:$L$257,3,FALSE)),"",(VLOOKUP($B211,'B-1 Site Hedge Baseline'!$B$1:$L$257,3,FALSE))))</f>
        <v/>
      </c>
      <c r="D211" s="520" t="str">
        <f>IF(B211="","",IF(ISNA(VLOOKUP($B211,'B-1 Site Hedge Baseline'!$B$1:$L$257,4,FALSE)),"",(VLOOKUP($B211,'B-1 Site Hedge Baseline'!$B$1:$L$257,4,FALSE))))</f>
        <v/>
      </c>
      <c r="E211" s="520" t="str">
        <f>IF(B211="","",IF(ISNA(VLOOKUP($B211,'B-1 Site Hedge Baseline'!$B$1:$L$257,5,FALSE)),"",(VLOOKUP($B211,'B-1 Site Hedge Baseline'!$B$1:$L$257,5,FALSE))))</f>
        <v/>
      </c>
      <c r="F211" s="520" t="str">
        <f>IF(B211="","",IF(ISNA(VLOOKUP($B211,'B-1 Site Hedge Baseline'!$B$1:$L$257,6,FALSE)),"",(VLOOKUP($B211,'B-1 Site Hedge Baseline'!$B$1:$L$257,6,FALSE))))</f>
        <v/>
      </c>
      <c r="G211" s="520" t="str">
        <f>IF(B211="","",IF(ISNA(VLOOKUP($B211,'B-1 Site Hedge Baseline'!$B$1:$L$257,7,FALSE)),"",(VLOOKUP($B211,'B-1 Site Hedge Baseline'!$B$1:$L$257,7,FALSE))))</f>
        <v/>
      </c>
      <c r="H211" s="520" t="str">
        <f>IF(B211="","",IF(ISNA(VLOOKUP($B211,'B-1 Site Hedge Baseline'!$B$1:$L$257,8,FALSE)),"",(VLOOKUP($B211,'B-1 Site Hedge Baseline'!$B$1:$L$257,8,FALSE))))</f>
        <v/>
      </c>
      <c r="I211" s="520" t="str">
        <f>IF(B211="","",IF(ISNA(VLOOKUP($B211,'B-1 Site Hedge Baseline'!$B$1:$L$257,10,FALSE)),"",(VLOOKUP($B211,'B-1 Site Hedge Baseline'!$B$1:$L$257,10,FALSE))))</f>
        <v/>
      </c>
      <c r="J211" s="520" t="str">
        <f>IF(B211="","",IF(ISNA(VLOOKUP($B211,'B-1 Site Hedge Baseline'!$B$1:$L$257,11,FALSE)),"",(VLOOKUP($B211,'B-1 Site Hedge Baseline'!$B$1:$L$257,11,FALSE))))</f>
        <v/>
      </c>
      <c r="K211" s="520" t="str">
        <f>IF(B211="","",IF(ISNA(VLOOKUP($B211,'B-1 Site Hedge Baseline'!$B$1:$U$257,13,FALSE)),"",(VLOOKUP($B211,'B-1 Site Hedge Baseline'!$B$1:$U$257,13,FALSE))))</f>
        <v/>
      </c>
      <c r="L211" s="524" t="str">
        <f>IF(B211="","",IF(ISNA(VLOOKUP($B211,'B-1 Site Hedge Baseline'!$B$1:$U$257,12,FALSE)),"",(VLOOKUP($B211,'B-1 Site Hedge Baseline'!$B$1:$U$257,12,FALSE))))</f>
        <v/>
      </c>
      <c r="M211" s="416" t="str">
        <f t="shared" si="31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59" t="str">
        <f>IF(B211="","",VLOOKUP(B211,'B-1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57"/>
      <c r="T211" s="540" t="str">
        <f>IFERROR(VLOOKUP(S211,'G-1 All Habitats'!$Z$2:$AA$9,2,FALSE),"")</f>
        <v/>
      </c>
      <c r="U211" s="154"/>
      <c r="V211" s="520" t="str">
        <f>IF(U211="","",IF(VLOOKUP(U211,'G-3 Multipliers'!$L$3:$N$6,2,FALSE)=0,"Spatial Data Missing ⚠",VLOOKUP(U211,'G-3 Multipliers'!$L$3:$N$6,2,FALSE)))</f>
        <v/>
      </c>
      <c r="W211" s="524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4"/>
        <v/>
      </c>
      <c r="AD211" s="537" t="str">
        <f>IF(M211="","",VLOOKUP(M211,'G-6 Hedgerow Data'!$B$3:$AG$15,31,FALSE))</f>
        <v/>
      </c>
      <c r="AE211" s="507" t="str">
        <f t="shared" si="29"/>
        <v/>
      </c>
      <c r="AF211" s="507" t="str">
        <f t="shared" si="30"/>
        <v/>
      </c>
      <c r="AG211" s="524" t="str">
        <f>IFERROR(IF(O211="","",VLOOKUP(AD211,'G-3 Multipliers'!$P$3:$Q$6,2,FALSE)),"")</f>
        <v/>
      </c>
      <c r="AH211" s="513" t="str">
        <f t="shared" si="25"/>
        <v/>
      </c>
      <c r="AI211" s="231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1" t="str">
        <f>'B-1 Site Hedge Baseline'!AK210</f>
        <v/>
      </c>
      <c r="C212" s="520" t="str">
        <f>IF(B212="","",IF(ISNA(VLOOKUP($B212,'B-1 Site Hedge Baseline'!$B$1:$L$257,3,FALSE)),"",(VLOOKUP($B212,'B-1 Site Hedge Baseline'!$B$1:$L$257,3,FALSE))))</f>
        <v/>
      </c>
      <c r="D212" s="520" t="str">
        <f>IF(B212="","",IF(ISNA(VLOOKUP($B212,'B-1 Site Hedge Baseline'!$B$1:$L$257,4,FALSE)),"",(VLOOKUP($B212,'B-1 Site Hedge Baseline'!$B$1:$L$257,4,FALSE))))</f>
        <v/>
      </c>
      <c r="E212" s="520" t="str">
        <f>IF(B212="","",IF(ISNA(VLOOKUP($B212,'B-1 Site Hedge Baseline'!$B$1:$L$257,5,FALSE)),"",(VLOOKUP($B212,'B-1 Site Hedge Baseline'!$B$1:$L$257,5,FALSE))))</f>
        <v/>
      </c>
      <c r="F212" s="520" t="str">
        <f>IF(B212="","",IF(ISNA(VLOOKUP($B212,'B-1 Site Hedge Baseline'!$B$1:$L$257,6,FALSE)),"",(VLOOKUP($B212,'B-1 Site Hedge Baseline'!$B$1:$L$257,6,FALSE))))</f>
        <v/>
      </c>
      <c r="G212" s="520" t="str">
        <f>IF(B212="","",IF(ISNA(VLOOKUP($B212,'B-1 Site Hedge Baseline'!$B$1:$L$257,7,FALSE)),"",(VLOOKUP($B212,'B-1 Site Hedge Baseline'!$B$1:$L$257,7,FALSE))))</f>
        <v/>
      </c>
      <c r="H212" s="520" t="str">
        <f>IF(B212="","",IF(ISNA(VLOOKUP($B212,'B-1 Site Hedge Baseline'!$B$1:$L$257,8,FALSE)),"",(VLOOKUP($B212,'B-1 Site Hedge Baseline'!$B$1:$L$257,8,FALSE))))</f>
        <v/>
      </c>
      <c r="I212" s="520" t="str">
        <f>IF(B212="","",IF(ISNA(VLOOKUP($B212,'B-1 Site Hedge Baseline'!$B$1:$L$257,10,FALSE)),"",(VLOOKUP($B212,'B-1 Site Hedge Baseline'!$B$1:$L$257,10,FALSE))))</f>
        <v/>
      </c>
      <c r="J212" s="520" t="str">
        <f>IF(B212="","",IF(ISNA(VLOOKUP($B212,'B-1 Site Hedge Baseline'!$B$1:$L$257,11,FALSE)),"",(VLOOKUP($B212,'B-1 Site Hedge Baseline'!$B$1:$L$257,11,FALSE))))</f>
        <v/>
      </c>
      <c r="K212" s="520" t="str">
        <f>IF(B212="","",IF(ISNA(VLOOKUP($B212,'B-1 Site Hedge Baseline'!$B$1:$U$257,13,FALSE)),"",(VLOOKUP($B212,'B-1 Site Hedge Baseline'!$B$1:$U$257,13,FALSE))))</f>
        <v/>
      </c>
      <c r="L212" s="524" t="str">
        <f>IF(B212="","",IF(ISNA(VLOOKUP($B212,'B-1 Site Hedge Baseline'!$B$1:$U$257,12,FALSE)),"",(VLOOKUP($B212,'B-1 Site Hedge Baseline'!$B$1:$U$257,12,FALSE))))</f>
        <v/>
      </c>
      <c r="M212" s="416" t="str">
        <f t="shared" si="31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59" t="str">
        <f>IF(B212="","",VLOOKUP(B212,'B-1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57"/>
      <c r="T212" s="540" t="str">
        <f>IFERROR(VLOOKUP(S212,'G-1 All Habitats'!$Z$2:$AA$9,2,FALSE),"")</f>
        <v/>
      </c>
      <c r="U212" s="154"/>
      <c r="V212" s="520" t="str">
        <f>IF(U212="","",IF(VLOOKUP(U212,'G-3 Multipliers'!$L$3:$N$6,2,FALSE)=0,"Spatial Data Missing ⚠",VLOOKUP(U212,'G-3 Multipliers'!$L$3:$N$6,2,FALSE)))</f>
        <v/>
      </c>
      <c r="W212" s="524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4"/>
        <v/>
      </c>
      <c r="AD212" s="537" t="str">
        <f>IF(M212="","",VLOOKUP(M212,'G-6 Hedgerow Data'!$B$3:$AG$15,31,FALSE))</f>
        <v/>
      </c>
      <c r="AE212" s="507" t="str">
        <f t="shared" si="29"/>
        <v/>
      </c>
      <c r="AF212" s="507" t="str">
        <f t="shared" si="30"/>
        <v/>
      </c>
      <c r="AG212" s="524" t="str">
        <f>IFERROR(IF(O212="","",VLOOKUP(AD212,'G-3 Multipliers'!$P$3:$Q$6,2,FALSE)),"")</f>
        <v/>
      </c>
      <c r="AH212" s="513" t="str">
        <f t="shared" si="25"/>
        <v/>
      </c>
      <c r="AI212" s="231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1" t="str">
        <f>'B-1 Site Hedge Baseline'!AK211</f>
        <v/>
      </c>
      <c r="C213" s="520" t="str">
        <f>IF(B213="","",IF(ISNA(VLOOKUP($B213,'B-1 Site Hedge Baseline'!$B$1:$L$257,3,FALSE)),"",(VLOOKUP($B213,'B-1 Site Hedge Baseline'!$B$1:$L$257,3,FALSE))))</f>
        <v/>
      </c>
      <c r="D213" s="520" t="str">
        <f>IF(B213="","",IF(ISNA(VLOOKUP($B213,'B-1 Site Hedge Baseline'!$B$1:$L$257,4,FALSE)),"",(VLOOKUP($B213,'B-1 Site Hedge Baseline'!$B$1:$L$257,4,FALSE))))</f>
        <v/>
      </c>
      <c r="E213" s="520" t="str">
        <f>IF(B213="","",IF(ISNA(VLOOKUP($B213,'B-1 Site Hedge Baseline'!$B$1:$L$257,5,FALSE)),"",(VLOOKUP($B213,'B-1 Site Hedge Baseline'!$B$1:$L$257,5,FALSE))))</f>
        <v/>
      </c>
      <c r="F213" s="520" t="str">
        <f>IF(B213="","",IF(ISNA(VLOOKUP($B213,'B-1 Site Hedge Baseline'!$B$1:$L$257,6,FALSE)),"",(VLOOKUP($B213,'B-1 Site Hedge Baseline'!$B$1:$L$257,6,FALSE))))</f>
        <v/>
      </c>
      <c r="G213" s="520" t="str">
        <f>IF(B213="","",IF(ISNA(VLOOKUP($B213,'B-1 Site Hedge Baseline'!$B$1:$L$257,7,FALSE)),"",(VLOOKUP($B213,'B-1 Site Hedge Baseline'!$B$1:$L$257,7,FALSE))))</f>
        <v/>
      </c>
      <c r="H213" s="520" t="str">
        <f>IF(B213="","",IF(ISNA(VLOOKUP($B213,'B-1 Site Hedge Baseline'!$B$1:$L$257,8,FALSE)),"",(VLOOKUP($B213,'B-1 Site Hedge Baseline'!$B$1:$L$257,8,FALSE))))</f>
        <v/>
      </c>
      <c r="I213" s="520" t="str">
        <f>IF(B213="","",IF(ISNA(VLOOKUP($B213,'B-1 Site Hedge Baseline'!$B$1:$L$257,10,FALSE)),"",(VLOOKUP($B213,'B-1 Site Hedge Baseline'!$B$1:$L$257,10,FALSE))))</f>
        <v/>
      </c>
      <c r="J213" s="520" t="str">
        <f>IF(B213="","",IF(ISNA(VLOOKUP($B213,'B-1 Site Hedge Baseline'!$B$1:$L$257,11,FALSE)),"",(VLOOKUP($B213,'B-1 Site Hedge Baseline'!$B$1:$L$257,11,FALSE))))</f>
        <v/>
      </c>
      <c r="K213" s="520" t="str">
        <f>IF(B213="","",IF(ISNA(VLOOKUP($B213,'B-1 Site Hedge Baseline'!$B$1:$U$257,13,FALSE)),"",(VLOOKUP($B213,'B-1 Site Hedge Baseline'!$B$1:$U$257,13,FALSE))))</f>
        <v/>
      </c>
      <c r="L213" s="524" t="str">
        <f>IF(B213="","",IF(ISNA(VLOOKUP($B213,'B-1 Site Hedge Baseline'!$B$1:$U$257,12,FALSE)),"",(VLOOKUP($B213,'B-1 Site Hedge Baseline'!$B$1:$U$257,12,FALSE))))</f>
        <v/>
      </c>
      <c r="M213" s="416" t="str">
        <f t="shared" si="31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59" t="str">
        <f>IF(B213="","",VLOOKUP(B213,'B-1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57"/>
      <c r="T213" s="540" t="str">
        <f>IFERROR(VLOOKUP(S213,'G-1 All Habitats'!$Z$2:$AA$9,2,FALSE),"")</f>
        <v/>
      </c>
      <c r="U213" s="154"/>
      <c r="V213" s="520" t="str">
        <f>IF(U213="","",IF(VLOOKUP(U213,'G-3 Multipliers'!$L$3:$N$6,2,FALSE)=0,"Spatial Data Missing ⚠",VLOOKUP(U213,'G-3 Multipliers'!$L$3:$N$6,2,FALSE)))</f>
        <v/>
      </c>
      <c r="W213" s="524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4"/>
        <v/>
      </c>
      <c r="AD213" s="537" t="str">
        <f>IF(M213="","",VLOOKUP(M213,'G-6 Hedgerow Data'!$B$3:$AG$15,31,FALSE))</f>
        <v/>
      </c>
      <c r="AE213" s="507" t="str">
        <f t="shared" si="29"/>
        <v/>
      </c>
      <c r="AF213" s="507" t="str">
        <f t="shared" si="30"/>
        <v/>
      </c>
      <c r="AG213" s="524" t="str">
        <f>IFERROR(IF(O213="","",VLOOKUP(AD213,'G-3 Multipliers'!$P$3:$Q$6,2,FALSE)),"")</f>
        <v/>
      </c>
      <c r="AH213" s="513" t="str">
        <f t="shared" si="25"/>
        <v/>
      </c>
      <c r="AI213" s="231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1" t="str">
        <f>'B-1 Site Hedge Baseline'!AK212</f>
        <v/>
      </c>
      <c r="C214" s="520" t="str">
        <f>IF(B214="","",IF(ISNA(VLOOKUP($B214,'B-1 Site Hedge Baseline'!$B$1:$L$257,3,FALSE)),"",(VLOOKUP($B214,'B-1 Site Hedge Baseline'!$B$1:$L$257,3,FALSE))))</f>
        <v/>
      </c>
      <c r="D214" s="520" t="str">
        <f>IF(B214="","",IF(ISNA(VLOOKUP($B214,'B-1 Site Hedge Baseline'!$B$1:$L$257,4,FALSE)),"",(VLOOKUP($B214,'B-1 Site Hedge Baseline'!$B$1:$L$257,4,FALSE))))</f>
        <v/>
      </c>
      <c r="E214" s="520" t="str">
        <f>IF(B214="","",IF(ISNA(VLOOKUP($B214,'B-1 Site Hedge Baseline'!$B$1:$L$257,5,FALSE)),"",(VLOOKUP($B214,'B-1 Site Hedge Baseline'!$B$1:$L$257,5,FALSE))))</f>
        <v/>
      </c>
      <c r="F214" s="520" t="str">
        <f>IF(B214="","",IF(ISNA(VLOOKUP($B214,'B-1 Site Hedge Baseline'!$B$1:$L$257,6,FALSE)),"",(VLOOKUP($B214,'B-1 Site Hedge Baseline'!$B$1:$L$257,6,FALSE))))</f>
        <v/>
      </c>
      <c r="G214" s="520" t="str">
        <f>IF(B214="","",IF(ISNA(VLOOKUP($B214,'B-1 Site Hedge Baseline'!$B$1:$L$257,7,FALSE)),"",(VLOOKUP($B214,'B-1 Site Hedge Baseline'!$B$1:$L$257,7,FALSE))))</f>
        <v/>
      </c>
      <c r="H214" s="520" t="str">
        <f>IF(B214="","",IF(ISNA(VLOOKUP($B214,'B-1 Site Hedge Baseline'!$B$1:$L$257,8,FALSE)),"",(VLOOKUP($B214,'B-1 Site Hedge Baseline'!$B$1:$L$257,8,FALSE))))</f>
        <v/>
      </c>
      <c r="I214" s="520" t="str">
        <f>IF(B214="","",IF(ISNA(VLOOKUP($B214,'B-1 Site Hedge Baseline'!$B$1:$L$257,10,FALSE)),"",(VLOOKUP($B214,'B-1 Site Hedge Baseline'!$B$1:$L$257,10,FALSE))))</f>
        <v/>
      </c>
      <c r="J214" s="520" t="str">
        <f>IF(B214="","",IF(ISNA(VLOOKUP($B214,'B-1 Site Hedge Baseline'!$B$1:$L$257,11,FALSE)),"",(VLOOKUP($B214,'B-1 Site Hedge Baseline'!$B$1:$L$257,11,FALSE))))</f>
        <v/>
      </c>
      <c r="K214" s="520" t="str">
        <f>IF(B214="","",IF(ISNA(VLOOKUP($B214,'B-1 Site Hedge Baseline'!$B$1:$U$257,13,FALSE)),"",(VLOOKUP($B214,'B-1 Site Hedge Baseline'!$B$1:$U$257,13,FALSE))))</f>
        <v/>
      </c>
      <c r="L214" s="524" t="str">
        <f>IF(B214="","",IF(ISNA(VLOOKUP($B214,'B-1 Site Hedge Baseline'!$B$1:$U$257,12,FALSE)),"",(VLOOKUP($B214,'B-1 Site Hedge Baseline'!$B$1:$U$257,12,FALSE))))</f>
        <v/>
      </c>
      <c r="M214" s="416" t="str">
        <f t="shared" si="31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59" t="str">
        <f>IF(B214="","",VLOOKUP(B214,'B-1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57"/>
      <c r="T214" s="540" t="str">
        <f>IFERROR(VLOOKUP(S214,'G-1 All Habitats'!$Z$2:$AA$9,2,FALSE),"")</f>
        <v/>
      </c>
      <c r="U214" s="154"/>
      <c r="V214" s="520" t="str">
        <f>IF(U214="","",IF(VLOOKUP(U214,'G-3 Multipliers'!$L$3:$N$6,2,FALSE)=0,"Spatial Data Missing ⚠",VLOOKUP(U214,'G-3 Multipliers'!$L$3:$N$6,2,FALSE)))</f>
        <v/>
      </c>
      <c r="W214" s="524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4"/>
        <v/>
      </c>
      <c r="AD214" s="537" t="str">
        <f>IF(M214="","",VLOOKUP(M214,'G-6 Hedgerow Data'!$B$3:$AG$15,31,FALSE))</f>
        <v/>
      </c>
      <c r="AE214" s="507" t="str">
        <f t="shared" si="29"/>
        <v/>
      </c>
      <c r="AF214" s="507" t="str">
        <f t="shared" si="30"/>
        <v/>
      </c>
      <c r="AG214" s="524" t="str">
        <f>IFERROR(IF(O214="","",VLOOKUP(AD214,'G-3 Multipliers'!$P$3:$Q$6,2,FALSE)),"")</f>
        <v/>
      </c>
      <c r="AH214" s="513" t="str">
        <f t="shared" si="25"/>
        <v/>
      </c>
      <c r="AI214" s="231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1" t="str">
        <f>'B-1 Site Hedge Baseline'!AK213</f>
        <v/>
      </c>
      <c r="C215" s="520" t="str">
        <f>IF(B215="","",IF(ISNA(VLOOKUP($B215,'B-1 Site Hedge Baseline'!$B$1:$L$257,3,FALSE)),"",(VLOOKUP($B215,'B-1 Site Hedge Baseline'!$B$1:$L$257,3,FALSE))))</f>
        <v/>
      </c>
      <c r="D215" s="520" t="str">
        <f>IF(B215="","",IF(ISNA(VLOOKUP($B215,'B-1 Site Hedge Baseline'!$B$1:$L$257,4,FALSE)),"",(VLOOKUP($B215,'B-1 Site Hedge Baseline'!$B$1:$L$257,4,FALSE))))</f>
        <v/>
      </c>
      <c r="E215" s="520" t="str">
        <f>IF(B215="","",IF(ISNA(VLOOKUP($B215,'B-1 Site Hedge Baseline'!$B$1:$L$257,5,FALSE)),"",(VLOOKUP($B215,'B-1 Site Hedge Baseline'!$B$1:$L$257,5,FALSE))))</f>
        <v/>
      </c>
      <c r="F215" s="520" t="str">
        <f>IF(B215="","",IF(ISNA(VLOOKUP($B215,'B-1 Site Hedge Baseline'!$B$1:$L$257,6,FALSE)),"",(VLOOKUP($B215,'B-1 Site Hedge Baseline'!$B$1:$L$257,6,FALSE))))</f>
        <v/>
      </c>
      <c r="G215" s="520" t="str">
        <f>IF(B215="","",IF(ISNA(VLOOKUP($B215,'B-1 Site Hedge Baseline'!$B$1:$L$257,7,FALSE)),"",(VLOOKUP($B215,'B-1 Site Hedge Baseline'!$B$1:$L$257,7,FALSE))))</f>
        <v/>
      </c>
      <c r="H215" s="520" t="str">
        <f>IF(B215="","",IF(ISNA(VLOOKUP($B215,'B-1 Site Hedge Baseline'!$B$1:$L$257,8,FALSE)),"",(VLOOKUP($B215,'B-1 Site Hedge Baseline'!$B$1:$L$257,8,FALSE))))</f>
        <v/>
      </c>
      <c r="I215" s="520" t="str">
        <f>IF(B215="","",IF(ISNA(VLOOKUP($B215,'B-1 Site Hedge Baseline'!$B$1:$L$257,10,FALSE)),"",(VLOOKUP($B215,'B-1 Site Hedge Baseline'!$B$1:$L$257,10,FALSE))))</f>
        <v/>
      </c>
      <c r="J215" s="520" t="str">
        <f>IF(B215="","",IF(ISNA(VLOOKUP($B215,'B-1 Site Hedge Baseline'!$B$1:$L$257,11,FALSE)),"",(VLOOKUP($B215,'B-1 Site Hedge Baseline'!$B$1:$L$257,11,FALSE))))</f>
        <v/>
      </c>
      <c r="K215" s="520" t="str">
        <f>IF(B215="","",IF(ISNA(VLOOKUP($B215,'B-1 Site Hedge Baseline'!$B$1:$U$257,13,FALSE)),"",(VLOOKUP($B215,'B-1 Site Hedge Baseline'!$B$1:$U$257,13,FALSE))))</f>
        <v/>
      </c>
      <c r="L215" s="524" t="str">
        <f>IF(B215="","",IF(ISNA(VLOOKUP($B215,'B-1 Site Hedge Baseline'!$B$1:$U$257,12,FALSE)),"",(VLOOKUP($B215,'B-1 Site Hedge Baseline'!$B$1:$U$257,12,FALSE))))</f>
        <v/>
      </c>
      <c r="M215" s="416" t="str">
        <f t="shared" si="31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59" t="str">
        <f>IF(B215="","",VLOOKUP(B215,'B-1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57"/>
      <c r="T215" s="540" t="str">
        <f>IFERROR(VLOOKUP(S215,'G-1 All Habitats'!$Z$2:$AA$9,2,FALSE),"")</f>
        <v/>
      </c>
      <c r="U215" s="154"/>
      <c r="V215" s="520" t="str">
        <f>IF(U215="","",IF(VLOOKUP(U215,'G-3 Multipliers'!$L$3:$N$6,2,FALSE)=0,"Spatial Data Missing ⚠",VLOOKUP(U215,'G-3 Multipliers'!$L$3:$N$6,2,FALSE)))</f>
        <v/>
      </c>
      <c r="W215" s="524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4"/>
        <v/>
      </c>
      <c r="AD215" s="537" t="str">
        <f>IF(M215="","",VLOOKUP(M215,'G-6 Hedgerow Data'!$B$3:$AG$15,31,FALSE))</f>
        <v/>
      </c>
      <c r="AE215" s="507" t="str">
        <f t="shared" si="29"/>
        <v/>
      </c>
      <c r="AF215" s="507" t="str">
        <f t="shared" si="30"/>
        <v/>
      </c>
      <c r="AG215" s="524" t="str">
        <f>IFERROR(IF(O215="","",VLOOKUP(AD215,'G-3 Multipliers'!$P$3:$Q$6,2,FALSE)),"")</f>
        <v/>
      </c>
      <c r="AH215" s="513" t="str">
        <f t="shared" si="25"/>
        <v/>
      </c>
      <c r="AI215" s="231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1" t="str">
        <f>'B-1 Site Hedge Baseline'!AK214</f>
        <v/>
      </c>
      <c r="C216" s="520" t="str">
        <f>IF(B216="","",IF(ISNA(VLOOKUP($B216,'B-1 Site Hedge Baseline'!$B$1:$L$257,3,FALSE)),"",(VLOOKUP($B216,'B-1 Site Hedge Baseline'!$B$1:$L$257,3,FALSE))))</f>
        <v/>
      </c>
      <c r="D216" s="520" t="str">
        <f>IF(B216="","",IF(ISNA(VLOOKUP($B216,'B-1 Site Hedge Baseline'!$B$1:$L$257,4,FALSE)),"",(VLOOKUP($B216,'B-1 Site Hedge Baseline'!$B$1:$L$257,4,FALSE))))</f>
        <v/>
      </c>
      <c r="E216" s="520" t="str">
        <f>IF(B216="","",IF(ISNA(VLOOKUP($B216,'B-1 Site Hedge Baseline'!$B$1:$L$257,5,FALSE)),"",(VLOOKUP($B216,'B-1 Site Hedge Baseline'!$B$1:$L$257,5,FALSE))))</f>
        <v/>
      </c>
      <c r="F216" s="520" t="str">
        <f>IF(B216="","",IF(ISNA(VLOOKUP($B216,'B-1 Site Hedge Baseline'!$B$1:$L$257,6,FALSE)),"",(VLOOKUP($B216,'B-1 Site Hedge Baseline'!$B$1:$L$257,6,FALSE))))</f>
        <v/>
      </c>
      <c r="G216" s="520" t="str">
        <f>IF(B216="","",IF(ISNA(VLOOKUP($B216,'B-1 Site Hedge Baseline'!$B$1:$L$257,7,FALSE)),"",(VLOOKUP($B216,'B-1 Site Hedge Baseline'!$B$1:$L$257,7,FALSE))))</f>
        <v/>
      </c>
      <c r="H216" s="520" t="str">
        <f>IF(B216="","",IF(ISNA(VLOOKUP($B216,'B-1 Site Hedge Baseline'!$B$1:$L$257,8,FALSE)),"",(VLOOKUP($B216,'B-1 Site Hedge Baseline'!$B$1:$L$257,8,FALSE))))</f>
        <v/>
      </c>
      <c r="I216" s="520" t="str">
        <f>IF(B216="","",IF(ISNA(VLOOKUP($B216,'B-1 Site Hedge Baseline'!$B$1:$L$257,10,FALSE)),"",(VLOOKUP($B216,'B-1 Site Hedge Baseline'!$B$1:$L$257,10,FALSE))))</f>
        <v/>
      </c>
      <c r="J216" s="520" t="str">
        <f>IF(B216="","",IF(ISNA(VLOOKUP($B216,'B-1 Site Hedge Baseline'!$B$1:$L$257,11,FALSE)),"",(VLOOKUP($B216,'B-1 Site Hedge Baseline'!$B$1:$L$257,11,FALSE))))</f>
        <v/>
      </c>
      <c r="K216" s="520" t="str">
        <f>IF(B216="","",IF(ISNA(VLOOKUP($B216,'B-1 Site Hedge Baseline'!$B$1:$U$257,13,FALSE)),"",(VLOOKUP($B216,'B-1 Site Hedge Baseline'!$B$1:$U$257,13,FALSE))))</f>
        <v/>
      </c>
      <c r="L216" s="524" t="str">
        <f>IF(B216="","",IF(ISNA(VLOOKUP($B216,'B-1 Site Hedge Baseline'!$B$1:$U$257,12,FALSE)),"",(VLOOKUP($B216,'B-1 Site Hedge Baseline'!$B$1:$U$257,12,FALSE))))</f>
        <v/>
      </c>
      <c r="M216" s="416" t="str">
        <f t="shared" si="31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59" t="str">
        <f>IF(B216="","",VLOOKUP(B216,'B-1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57"/>
      <c r="T216" s="540" t="str">
        <f>IFERROR(VLOOKUP(S216,'G-1 All Habitats'!$Z$2:$AA$9,2,FALSE),"")</f>
        <v/>
      </c>
      <c r="U216" s="154"/>
      <c r="V216" s="520" t="str">
        <f>IF(U216="","",IF(VLOOKUP(U216,'G-3 Multipliers'!$L$3:$N$6,2,FALSE)=0,"Spatial Data Missing ⚠",VLOOKUP(U216,'G-3 Multipliers'!$L$3:$N$6,2,FALSE)))</f>
        <v/>
      </c>
      <c r="W216" s="524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4"/>
        <v/>
      </c>
      <c r="AD216" s="537" t="str">
        <f>IF(M216="","",VLOOKUP(M216,'G-6 Hedgerow Data'!$B$3:$AG$15,31,FALSE))</f>
        <v/>
      </c>
      <c r="AE216" s="507" t="str">
        <f t="shared" si="29"/>
        <v/>
      </c>
      <c r="AF216" s="507" t="str">
        <f t="shared" si="30"/>
        <v/>
      </c>
      <c r="AG216" s="524" t="str">
        <f>IFERROR(IF(O216="","",VLOOKUP(AD216,'G-3 Multipliers'!$P$3:$Q$6,2,FALSE)),"")</f>
        <v/>
      </c>
      <c r="AH216" s="513" t="str">
        <f t="shared" si="25"/>
        <v/>
      </c>
      <c r="AI216" s="231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1" t="str">
        <f>'B-1 Site Hedge Baseline'!AK215</f>
        <v/>
      </c>
      <c r="C217" s="520" t="str">
        <f>IF(B217="","",IF(ISNA(VLOOKUP($B217,'B-1 Site Hedge Baseline'!$B$1:$L$257,3,FALSE)),"",(VLOOKUP($B217,'B-1 Site Hedge Baseline'!$B$1:$L$257,3,FALSE))))</f>
        <v/>
      </c>
      <c r="D217" s="520" t="str">
        <f>IF(B217="","",IF(ISNA(VLOOKUP($B217,'B-1 Site Hedge Baseline'!$B$1:$L$257,4,FALSE)),"",(VLOOKUP($B217,'B-1 Site Hedge Baseline'!$B$1:$L$257,4,FALSE))))</f>
        <v/>
      </c>
      <c r="E217" s="520" t="str">
        <f>IF(B217="","",IF(ISNA(VLOOKUP($B217,'B-1 Site Hedge Baseline'!$B$1:$L$257,5,FALSE)),"",(VLOOKUP($B217,'B-1 Site Hedge Baseline'!$B$1:$L$257,5,FALSE))))</f>
        <v/>
      </c>
      <c r="F217" s="520" t="str">
        <f>IF(B217="","",IF(ISNA(VLOOKUP($B217,'B-1 Site Hedge Baseline'!$B$1:$L$257,6,FALSE)),"",(VLOOKUP($B217,'B-1 Site Hedge Baseline'!$B$1:$L$257,6,FALSE))))</f>
        <v/>
      </c>
      <c r="G217" s="520" t="str">
        <f>IF(B217="","",IF(ISNA(VLOOKUP($B217,'B-1 Site Hedge Baseline'!$B$1:$L$257,7,FALSE)),"",(VLOOKUP($B217,'B-1 Site Hedge Baseline'!$B$1:$L$257,7,FALSE))))</f>
        <v/>
      </c>
      <c r="H217" s="520" t="str">
        <f>IF(B217="","",IF(ISNA(VLOOKUP($B217,'B-1 Site Hedge Baseline'!$B$1:$L$257,8,FALSE)),"",(VLOOKUP($B217,'B-1 Site Hedge Baseline'!$B$1:$L$257,8,FALSE))))</f>
        <v/>
      </c>
      <c r="I217" s="520" t="str">
        <f>IF(B217="","",IF(ISNA(VLOOKUP($B217,'B-1 Site Hedge Baseline'!$B$1:$L$257,10,FALSE)),"",(VLOOKUP($B217,'B-1 Site Hedge Baseline'!$B$1:$L$257,10,FALSE))))</f>
        <v/>
      </c>
      <c r="J217" s="520" t="str">
        <f>IF(B217="","",IF(ISNA(VLOOKUP($B217,'B-1 Site Hedge Baseline'!$B$1:$L$257,11,FALSE)),"",(VLOOKUP($B217,'B-1 Site Hedge Baseline'!$B$1:$L$257,11,FALSE))))</f>
        <v/>
      </c>
      <c r="K217" s="520" t="str">
        <f>IF(B217="","",IF(ISNA(VLOOKUP($B217,'B-1 Site Hedge Baseline'!$B$1:$U$257,13,FALSE)),"",(VLOOKUP($B217,'B-1 Site Hedge Baseline'!$B$1:$U$257,13,FALSE))))</f>
        <v/>
      </c>
      <c r="L217" s="524" t="str">
        <f>IF(B217="","",IF(ISNA(VLOOKUP($B217,'B-1 Site Hedge Baseline'!$B$1:$U$257,12,FALSE)),"",(VLOOKUP($B217,'B-1 Site Hedge Baseline'!$B$1:$U$257,12,FALSE))))</f>
        <v/>
      </c>
      <c r="M217" s="416" t="str">
        <f t="shared" si="31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59" t="str">
        <f>IF(B217="","",VLOOKUP(B217,'B-1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57"/>
      <c r="T217" s="540" t="str">
        <f>IFERROR(VLOOKUP(S217,'G-1 All Habitats'!$Z$2:$AA$9,2,FALSE),"")</f>
        <v/>
      </c>
      <c r="U217" s="154"/>
      <c r="V217" s="520" t="str">
        <f>IF(U217="","",IF(VLOOKUP(U217,'G-3 Multipliers'!$L$3:$N$6,2,FALSE)=0,"Spatial Data Missing ⚠",VLOOKUP(U217,'G-3 Multipliers'!$L$3:$N$6,2,FALSE)))</f>
        <v/>
      </c>
      <c r="W217" s="524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4"/>
        <v/>
      </c>
      <c r="AD217" s="537" t="str">
        <f>IF(M217="","",VLOOKUP(M217,'G-6 Hedgerow Data'!$B$3:$AG$15,31,FALSE))</f>
        <v/>
      </c>
      <c r="AE217" s="507" t="str">
        <f t="shared" si="29"/>
        <v/>
      </c>
      <c r="AF217" s="507" t="str">
        <f t="shared" si="30"/>
        <v/>
      </c>
      <c r="AG217" s="524" t="str">
        <f>IFERROR(IF(O217="","",VLOOKUP(AD217,'G-3 Multipliers'!$P$3:$Q$6,2,FALSE)),"")</f>
        <v/>
      </c>
      <c r="AH217" s="513" t="str">
        <f t="shared" si="25"/>
        <v/>
      </c>
      <c r="AI217" s="231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1" t="str">
        <f>'B-1 Site Hedge Baseline'!AK216</f>
        <v/>
      </c>
      <c r="C218" s="520" t="str">
        <f>IF(B218="","",IF(ISNA(VLOOKUP($B218,'B-1 Site Hedge Baseline'!$B$1:$L$257,3,FALSE)),"",(VLOOKUP($B218,'B-1 Site Hedge Baseline'!$B$1:$L$257,3,FALSE))))</f>
        <v/>
      </c>
      <c r="D218" s="520" t="str">
        <f>IF(B218="","",IF(ISNA(VLOOKUP($B218,'B-1 Site Hedge Baseline'!$B$1:$L$257,4,FALSE)),"",(VLOOKUP($B218,'B-1 Site Hedge Baseline'!$B$1:$L$257,4,FALSE))))</f>
        <v/>
      </c>
      <c r="E218" s="520" t="str">
        <f>IF(B218="","",IF(ISNA(VLOOKUP($B218,'B-1 Site Hedge Baseline'!$B$1:$L$257,5,FALSE)),"",(VLOOKUP($B218,'B-1 Site Hedge Baseline'!$B$1:$L$257,5,FALSE))))</f>
        <v/>
      </c>
      <c r="F218" s="520" t="str">
        <f>IF(B218="","",IF(ISNA(VLOOKUP($B218,'B-1 Site Hedge Baseline'!$B$1:$L$257,6,FALSE)),"",(VLOOKUP($B218,'B-1 Site Hedge Baseline'!$B$1:$L$257,6,FALSE))))</f>
        <v/>
      </c>
      <c r="G218" s="520" t="str">
        <f>IF(B218="","",IF(ISNA(VLOOKUP($B218,'B-1 Site Hedge Baseline'!$B$1:$L$257,7,FALSE)),"",(VLOOKUP($B218,'B-1 Site Hedge Baseline'!$B$1:$L$257,7,FALSE))))</f>
        <v/>
      </c>
      <c r="H218" s="520" t="str">
        <f>IF(B218="","",IF(ISNA(VLOOKUP($B218,'B-1 Site Hedge Baseline'!$B$1:$L$257,8,FALSE)),"",(VLOOKUP($B218,'B-1 Site Hedge Baseline'!$B$1:$L$257,8,FALSE))))</f>
        <v/>
      </c>
      <c r="I218" s="520" t="str">
        <f>IF(B218="","",IF(ISNA(VLOOKUP($B218,'B-1 Site Hedge Baseline'!$B$1:$L$257,10,FALSE)),"",(VLOOKUP($B218,'B-1 Site Hedge Baseline'!$B$1:$L$257,10,FALSE))))</f>
        <v/>
      </c>
      <c r="J218" s="520" t="str">
        <f>IF(B218="","",IF(ISNA(VLOOKUP($B218,'B-1 Site Hedge Baseline'!$B$1:$L$257,11,FALSE)),"",(VLOOKUP($B218,'B-1 Site Hedge Baseline'!$B$1:$L$257,11,FALSE))))</f>
        <v/>
      </c>
      <c r="K218" s="520" t="str">
        <f>IF(B218="","",IF(ISNA(VLOOKUP($B218,'B-1 Site Hedge Baseline'!$B$1:$U$257,13,FALSE)),"",(VLOOKUP($B218,'B-1 Site Hedge Baseline'!$B$1:$U$257,13,FALSE))))</f>
        <v/>
      </c>
      <c r="L218" s="524" t="str">
        <f>IF(B218="","",IF(ISNA(VLOOKUP($B218,'B-1 Site Hedge Baseline'!$B$1:$U$257,12,FALSE)),"",(VLOOKUP($B218,'B-1 Site Hedge Baseline'!$B$1:$U$257,12,FALSE))))</f>
        <v/>
      </c>
      <c r="M218" s="416" t="str">
        <f t="shared" si="31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59" t="str">
        <f>IF(B218="","",VLOOKUP(B218,'B-1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57"/>
      <c r="T218" s="540" t="str">
        <f>IFERROR(VLOOKUP(S218,'G-1 All Habitats'!$Z$2:$AA$9,2,FALSE),"")</f>
        <v/>
      </c>
      <c r="U218" s="154"/>
      <c r="V218" s="520" t="str">
        <f>IF(U218="","",IF(VLOOKUP(U218,'G-3 Multipliers'!$L$3:$N$6,2,FALSE)=0,"Spatial Data Missing ⚠",VLOOKUP(U218,'G-3 Multipliers'!$L$3:$N$6,2,FALSE)))</f>
        <v/>
      </c>
      <c r="W218" s="524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4"/>
        <v/>
      </c>
      <c r="AD218" s="537" t="str">
        <f>IF(M218="","",VLOOKUP(M218,'G-6 Hedgerow Data'!$B$3:$AG$15,31,FALSE))</f>
        <v/>
      </c>
      <c r="AE218" s="507" t="str">
        <f t="shared" si="29"/>
        <v/>
      </c>
      <c r="AF218" s="507" t="str">
        <f t="shared" si="30"/>
        <v/>
      </c>
      <c r="AG218" s="524" t="str">
        <f>IFERROR(IF(O218="","",VLOOKUP(AD218,'G-3 Multipliers'!$P$3:$Q$6,2,FALSE)),"")</f>
        <v/>
      </c>
      <c r="AH218" s="513" t="str">
        <f t="shared" si="25"/>
        <v/>
      </c>
      <c r="AI218" s="231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1" t="str">
        <f>'B-1 Site Hedge Baseline'!AK217</f>
        <v/>
      </c>
      <c r="C219" s="520" t="str">
        <f>IF(B219="","",IF(ISNA(VLOOKUP($B219,'B-1 Site Hedge Baseline'!$B$1:$L$257,3,FALSE)),"",(VLOOKUP($B219,'B-1 Site Hedge Baseline'!$B$1:$L$257,3,FALSE))))</f>
        <v/>
      </c>
      <c r="D219" s="520" t="str">
        <f>IF(B219="","",IF(ISNA(VLOOKUP($B219,'B-1 Site Hedge Baseline'!$B$1:$L$257,4,FALSE)),"",(VLOOKUP($B219,'B-1 Site Hedge Baseline'!$B$1:$L$257,4,FALSE))))</f>
        <v/>
      </c>
      <c r="E219" s="520" t="str">
        <f>IF(B219="","",IF(ISNA(VLOOKUP($B219,'B-1 Site Hedge Baseline'!$B$1:$L$257,5,FALSE)),"",(VLOOKUP($B219,'B-1 Site Hedge Baseline'!$B$1:$L$257,5,FALSE))))</f>
        <v/>
      </c>
      <c r="F219" s="520" t="str">
        <f>IF(B219="","",IF(ISNA(VLOOKUP($B219,'B-1 Site Hedge Baseline'!$B$1:$L$257,6,FALSE)),"",(VLOOKUP($B219,'B-1 Site Hedge Baseline'!$B$1:$L$257,6,FALSE))))</f>
        <v/>
      </c>
      <c r="G219" s="520" t="str">
        <f>IF(B219="","",IF(ISNA(VLOOKUP($B219,'B-1 Site Hedge Baseline'!$B$1:$L$257,7,FALSE)),"",(VLOOKUP($B219,'B-1 Site Hedge Baseline'!$B$1:$L$257,7,FALSE))))</f>
        <v/>
      </c>
      <c r="H219" s="520" t="str">
        <f>IF(B219="","",IF(ISNA(VLOOKUP($B219,'B-1 Site Hedge Baseline'!$B$1:$L$257,8,FALSE)),"",(VLOOKUP($B219,'B-1 Site Hedge Baseline'!$B$1:$L$257,8,FALSE))))</f>
        <v/>
      </c>
      <c r="I219" s="520" t="str">
        <f>IF(B219="","",IF(ISNA(VLOOKUP($B219,'B-1 Site Hedge Baseline'!$B$1:$L$257,10,FALSE)),"",(VLOOKUP($B219,'B-1 Site Hedge Baseline'!$B$1:$L$257,10,FALSE))))</f>
        <v/>
      </c>
      <c r="J219" s="520" t="str">
        <f>IF(B219="","",IF(ISNA(VLOOKUP($B219,'B-1 Site Hedge Baseline'!$B$1:$L$257,11,FALSE)),"",(VLOOKUP($B219,'B-1 Site Hedge Baseline'!$B$1:$L$257,11,FALSE))))</f>
        <v/>
      </c>
      <c r="K219" s="520" t="str">
        <f>IF(B219="","",IF(ISNA(VLOOKUP($B219,'B-1 Site Hedge Baseline'!$B$1:$U$257,13,FALSE)),"",(VLOOKUP($B219,'B-1 Site Hedge Baseline'!$B$1:$U$257,13,FALSE))))</f>
        <v/>
      </c>
      <c r="L219" s="524" t="str">
        <f>IF(B219="","",IF(ISNA(VLOOKUP($B219,'B-1 Site Hedge Baseline'!$B$1:$U$257,12,FALSE)),"",(VLOOKUP($B219,'B-1 Site Hedge Baseline'!$B$1:$U$257,12,FALSE))))</f>
        <v/>
      </c>
      <c r="M219" s="416" t="str">
        <f t="shared" si="31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59" t="str">
        <f>IF(B219="","",VLOOKUP(B219,'B-1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57"/>
      <c r="T219" s="540" t="str">
        <f>IFERROR(VLOOKUP(S219,'G-1 All Habitats'!$Z$2:$AA$9,2,FALSE),"")</f>
        <v/>
      </c>
      <c r="U219" s="154"/>
      <c r="V219" s="520" t="str">
        <f>IF(U219="","",IF(VLOOKUP(U219,'G-3 Multipliers'!$L$3:$N$6,2,FALSE)=0,"Spatial Data Missing ⚠",VLOOKUP(U219,'G-3 Multipliers'!$L$3:$N$6,2,FALSE)))</f>
        <v/>
      </c>
      <c r="W219" s="524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4"/>
        <v/>
      </c>
      <c r="AD219" s="537" t="str">
        <f>IF(M219="","",VLOOKUP(M219,'G-6 Hedgerow Data'!$B$3:$AG$15,31,FALSE))</f>
        <v/>
      </c>
      <c r="AE219" s="507" t="str">
        <f t="shared" si="29"/>
        <v/>
      </c>
      <c r="AF219" s="507" t="str">
        <f t="shared" si="30"/>
        <v/>
      </c>
      <c r="AG219" s="524" t="str">
        <f>IFERROR(IF(O219="","",VLOOKUP(AD219,'G-3 Multipliers'!$P$3:$Q$6,2,FALSE)),"")</f>
        <v/>
      </c>
      <c r="AH219" s="513" t="str">
        <f t="shared" si="25"/>
        <v/>
      </c>
      <c r="AI219" s="231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1" t="str">
        <f>'B-1 Site Hedge Baseline'!AK218</f>
        <v/>
      </c>
      <c r="C220" s="520" t="str">
        <f>IF(B220="","",IF(ISNA(VLOOKUP($B220,'B-1 Site Hedge Baseline'!$B$1:$L$257,3,FALSE)),"",(VLOOKUP($B220,'B-1 Site Hedge Baseline'!$B$1:$L$257,3,FALSE))))</f>
        <v/>
      </c>
      <c r="D220" s="520" t="str">
        <f>IF(B220="","",IF(ISNA(VLOOKUP($B220,'B-1 Site Hedge Baseline'!$B$1:$L$257,4,FALSE)),"",(VLOOKUP($B220,'B-1 Site Hedge Baseline'!$B$1:$L$257,4,FALSE))))</f>
        <v/>
      </c>
      <c r="E220" s="520" t="str">
        <f>IF(B220="","",IF(ISNA(VLOOKUP($B220,'B-1 Site Hedge Baseline'!$B$1:$L$257,5,FALSE)),"",(VLOOKUP($B220,'B-1 Site Hedge Baseline'!$B$1:$L$257,5,FALSE))))</f>
        <v/>
      </c>
      <c r="F220" s="520" t="str">
        <f>IF(B220="","",IF(ISNA(VLOOKUP($B220,'B-1 Site Hedge Baseline'!$B$1:$L$257,6,FALSE)),"",(VLOOKUP($B220,'B-1 Site Hedge Baseline'!$B$1:$L$257,6,FALSE))))</f>
        <v/>
      </c>
      <c r="G220" s="520" t="str">
        <f>IF(B220="","",IF(ISNA(VLOOKUP($B220,'B-1 Site Hedge Baseline'!$B$1:$L$257,7,FALSE)),"",(VLOOKUP($B220,'B-1 Site Hedge Baseline'!$B$1:$L$257,7,FALSE))))</f>
        <v/>
      </c>
      <c r="H220" s="520" t="str">
        <f>IF(B220="","",IF(ISNA(VLOOKUP($B220,'B-1 Site Hedge Baseline'!$B$1:$L$257,8,FALSE)),"",(VLOOKUP($B220,'B-1 Site Hedge Baseline'!$B$1:$L$257,8,FALSE))))</f>
        <v/>
      </c>
      <c r="I220" s="520" t="str">
        <f>IF(B220="","",IF(ISNA(VLOOKUP($B220,'B-1 Site Hedge Baseline'!$B$1:$L$257,10,FALSE)),"",(VLOOKUP($B220,'B-1 Site Hedge Baseline'!$B$1:$L$257,10,FALSE))))</f>
        <v/>
      </c>
      <c r="J220" s="520" t="str">
        <f>IF(B220="","",IF(ISNA(VLOOKUP($B220,'B-1 Site Hedge Baseline'!$B$1:$L$257,11,FALSE)),"",(VLOOKUP($B220,'B-1 Site Hedge Baseline'!$B$1:$L$257,11,FALSE))))</f>
        <v/>
      </c>
      <c r="K220" s="520" t="str">
        <f>IF(B220="","",IF(ISNA(VLOOKUP($B220,'B-1 Site Hedge Baseline'!$B$1:$U$257,13,FALSE)),"",(VLOOKUP($B220,'B-1 Site Hedge Baseline'!$B$1:$U$257,13,FALSE))))</f>
        <v/>
      </c>
      <c r="L220" s="524" t="str">
        <f>IF(B220="","",IF(ISNA(VLOOKUP($B220,'B-1 Site Hedge Baseline'!$B$1:$U$257,12,FALSE)),"",(VLOOKUP($B220,'B-1 Site Hedge Baseline'!$B$1:$U$257,12,FALSE))))</f>
        <v/>
      </c>
      <c r="M220" s="416" t="str">
        <f t="shared" si="31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59" t="str">
        <f>IF(B220="","",VLOOKUP(B220,'B-1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57"/>
      <c r="T220" s="540" t="str">
        <f>IFERROR(VLOOKUP(S220,'G-1 All Habitats'!$Z$2:$AA$9,2,FALSE),"")</f>
        <v/>
      </c>
      <c r="U220" s="154"/>
      <c r="V220" s="520" t="str">
        <f>IF(U220="","",IF(VLOOKUP(U220,'G-3 Multipliers'!$L$3:$N$6,2,FALSE)=0,"Spatial Data Missing ⚠",VLOOKUP(U220,'G-3 Multipliers'!$L$3:$N$6,2,FALSE)))</f>
        <v/>
      </c>
      <c r="W220" s="524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4"/>
        <v/>
      </c>
      <c r="AD220" s="537" t="str">
        <f>IF(M220="","",VLOOKUP(M220,'G-6 Hedgerow Data'!$B$3:$AG$15,31,FALSE))</f>
        <v/>
      </c>
      <c r="AE220" s="507" t="str">
        <f t="shared" si="29"/>
        <v/>
      </c>
      <c r="AF220" s="507" t="str">
        <f t="shared" si="30"/>
        <v/>
      </c>
      <c r="AG220" s="524" t="str">
        <f>IFERROR(IF(O220="","",VLOOKUP(AD220,'G-3 Multipliers'!$P$3:$Q$6,2,FALSE)),"")</f>
        <v/>
      </c>
      <c r="AH220" s="513" t="str">
        <f t="shared" si="25"/>
        <v/>
      </c>
      <c r="AI220" s="231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1" t="str">
        <f>'B-1 Site Hedge Baseline'!AK219</f>
        <v/>
      </c>
      <c r="C221" s="520" t="str">
        <f>IF(B221="","",IF(ISNA(VLOOKUP($B221,'B-1 Site Hedge Baseline'!$B$1:$L$257,3,FALSE)),"",(VLOOKUP($B221,'B-1 Site Hedge Baseline'!$B$1:$L$257,3,FALSE))))</f>
        <v/>
      </c>
      <c r="D221" s="520" t="str">
        <f>IF(B221="","",IF(ISNA(VLOOKUP($B221,'B-1 Site Hedge Baseline'!$B$1:$L$257,4,FALSE)),"",(VLOOKUP($B221,'B-1 Site Hedge Baseline'!$B$1:$L$257,4,FALSE))))</f>
        <v/>
      </c>
      <c r="E221" s="520" t="str">
        <f>IF(B221="","",IF(ISNA(VLOOKUP($B221,'B-1 Site Hedge Baseline'!$B$1:$L$257,5,FALSE)),"",(VLOOKUP($B221,'B-1 Site Hedge Baseline'!$B$1:$L$257,5,FALSE))))</f>
        <v/>
      </c>
      <c r="F221" s="520" t="str">
        <f>IF(B221="","",IF(ISNA(VLOOKUP($B221,'B-1 Site Hedge Baseline'!$B$1:$L$257,6,FALSE)),"",(VLOOKUP($B221,'B-1 Site Hedge Baseline'!$B$1:$L$257,6,FALSE))))</f>
        <v/>
      </c>
      <c r="G221" s="520" t="str">
        <f>IF(B221="","",IF(ISNA(VLOOKUP($B221,'B-1 Site Hedge Baseline'!$B$1:$L$257,7,FALSE)),"",(VLOOKUP($B221,'B-1 Site Hedge Baseline'!$B$1:$L$257,7,FALSE))))</f>
        <v/>
      </c>
      <c r="H221" s="520" t="str">
        <f>IF(B221="","",IF(ISNA(VLOOKUP($B221,'B-1 Site Hedge Baseline'!$B$1:$L$257,8,FALSE)),"",(VLOOKUP($B221,'B-1 Site Hedge Baseline'!$B$1:$L$257,8,FALSE))))</f>
        <v/>
      </c>
      <c r="I221" s="520" t="str">
        <f>IF(B221="","",IF(ISNA(VLOOKUP($B221,'B-1 Site Hedge Baseline'!$B$1:$L$257,10,FALSE)),"",(VLOOKUP($B221,'B-1 Site Hedge Baseline'!$B$1:$L$257,10,FALSE))))</f>
        <v/>
      </c>
      <c r="J221" s="520" t="str">
        <f>IF(B221="","",IF(ISNA(VLOOKUP($B221,'B-1 Site Hedge Baseline'!$B$1:$L$257,11,FALSE)),"",(VLOOKUP($B221,'B-1 Site Hedge Baseline'!$B$1:$L$257,11,FALSE))))</f>
        <v/>
      </c>
      <c r="K221" s="520" t="str">
        <f>IF(B221="","",IF(ISNA(VLOOKUP($B221,'B-1 Site Hedge Baseline'!$B$1:$U$257,13,FALSE)),"",(VLOOKUP($B221,'B-1 Site Hedge Baseline'!$B$1:$U$257,13,FALSE))))</f>
        <v/>
      </c>
      <c r="L221" s="524" t="str">
        <f>IF(B221="","",IF(ISNA(VLOOKUP($B221,'B-1 Site Hedge Baseline'!$B$1:$U$257,12,FALSE)),"",(VLOOKUP($B221,'B-1 Site Hedge Baseline'!$B$1:$U$257,12,FALSE))))</f>
        <v/>
      </c>
      <c r="M221" s="416" t="str">
        <f t="shared" si="31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59" t="str">
        <f>IF(B221="","",VLOOKUP(B221,'B-1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57"/>
      <c r="T221" s="540" t="str">
        <f>IFERROR(VLOOKUP(S221,'G-1 All Habitats'!$Z$2:$AA$9,2,FALSE),"")</f>
        <v/>
      </c>
      <c r="U221" s="154"/>
      <c r="V221" s="520" t="str">
        <f>IF(U221="","",IF(VLOOKUP(U221,'G-3 Multipliers'!$L$3:$N$6,2,FALSE)=0,"Spatial Data Missing ⚠",VLOOKUP(U221,'G-3 Multipliers'!$L$3:$N$6,2,FALSE)))</f>
        <v/>
      </c>
      <c r="W221" s="524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4"/>
        <v/>
      </c>
      <c r="AD221" s="537" t="str">
        <f>IF(M221="","",VLOOKUP(M221,'G-6 Hedgerow Data'!$B$3:$AG$15,31,FALSE))</f>
        <v/>
      </c>
      <c r="AE221" s="507" t="str">
        <f t="shared" si="29"/>
        <v/>
      </c>
      <c r="AF221" s="507" t="str">
        <f t="shared" si="30"/>
        <v/>
      </c>
      <c r="AG221" s="524" t="str">
        <f>IFERROR(IF(O221="","",VLOOKUP(AD221,'G-3 Multipliers'!$P$3:$Q$6,2,FALSE)),"")</f>
        <v/>
      </c>
      <c r="AH221" s="513" t="str">
        <f t="shared" si="25"/>
        <v/>
      </c>
      <c r="AI221" s="231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1" t="str">
        <f>'B-1 Site Hedge Baseline'!AK220</f>
        <v/>
      </c>
      <c r="C222" s="520" t="str">
        <f>IF(B222="","",IF(ISNA(VLOOKUP($B222,'B-1 Site Hedge Baseline'!$B$1:$L$257,3,FALSE)),"",(VLOOKUP($B222,'B-1 Site Hedge Baseline'!$B$1:$L$257,3,FALSE))))</f>
        <v/>
      </c>
      <c r="D222" s="520" t="str">
        <f>IF(B222="","",IF(ISNA(VLOOKUP($B222,'B-1 Site Hedge Baseline'!$B$1:$L$257,4,FALSE)),"",(VLOOKUP($B222,'B-1 Site Hedge Baseline'!$B$1:$L$257,4,FALSE))))</f>
        <v/>
      </c>
      <c r="E222" s="520" t="str">
        <f>IF(B222="","",IF(ISNA(VLOOKUP($B222,'B-1 Site Hedge Baseline'!$B$1:$L$257,5,FALSE)),"",(VLOOKUP($B222,'B-1 Site Hedge Baseline'!$B$1:$L$257,5,FALSE))))</f>
        <v/>
      </c>
      <c r="F222" s="520" t="str">
        <f>IF(B222="","",IF(ISNA(VLOOKUP($B222,'B-1 Site Hedge Baseline'!$B$1:$L$257,6,FALSE)),"",(VLOOKUP($B222,'B-1 Site Hedge Baseline'!$B$1:$L$257,6,FALSE))))</f>
        <v/>
      </c>
      <c r="G222" s="520" t="str">
        <f>IF(B222="","",IF(ISNA(VLOOKUP($B222,'B-1 Site Hedge Baseline'!$B$1:$L$257,7,FALSE)),"",(VLOOKUP($B222,'B-1 Site Hedge Baseline'!$B$1:$L$257,7,FALSE))))</f>
        <v/>
      </c>
      <c r="H222" s="520" t="str">
        <f>IF(B222="","",IF(ISNA(VLOOKUP($B222,'B-1 Site Hedge Baseline'!$B$1:$L$257,8,FALSE)),"",(VLOOKUP($B222,'B-1 Site Hedge Baseline'!$B$1:$L$257,8,FALSE))))</f>
        <v/>
      </c>
      <c r="I222" s="520" t="str">
        <f>IF(B222="","",IF(ISNA(VLOOKUP($B222,'B-1 Site Hedge Baseline'!$B$1:$L$257,10,FALSE)),"",(VLOOKUP($B222,'B-1 Site Hedge Baseline'!$B$1:$L$257,10,FALSE))))</f>
        <v/>
      </c>
      <c r="J222" s="520" t="str">
        <f>IF(B222="","",IF(ISNA(VLOOKUP($B222,'B-1 Site Hedge Baseline'!$B$1:$L$257,11,FALSE)),"",(VLOOKUP($B222,'B-1 Site Hedge Baseline'!$B$1:$L$257,11,FALSE))))</f>
        <v/>
      </c>
      <c r="K222" s="520" t="str">
        <f>IF(B222="","",IF(ISNA(VLOOKUP($B222,'B-1 Site Hedge Baseline'!$B$1:$U$257,13,FALSE)),"",(VLOOKUP($B222,'B-1 Site Hedge Baseline'!$B$1:$U$257,13,FALSE))))</f>
        <v/>
      </c>
      <c r="L222" s="524" t="str">
        <f>IF(B222="","",IF(ISNA(VLOOKUP($B222,'B-1 Site Hedge Baseline'!$B$1:$U$257,12,FALSE)),"",(VLOOKUP($B222,'B-1 Site Hedge Baseline'!$B$1:$U$257,12,FALSE))))</f>
        <v/>
      </c>
      <c r="M222" s="416" t="str">
        <f t="shared" si="31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59" t="str">
        <f>IF(B222="","",VLOOKUP(B222,'B-1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57"/>
      <c r="T222" s="540" t="str">
        <f>IFERROR(VLOOKUP(S222,'G-1 All Habitats'!$Z$2:$AA$9,2,FALSE),"")</f>
        <v/>
      </c>
      <c r="U222" s="154"/>
      <c r="V222" s="520" t="str">
        <f>IF(U222="","",IF(VLOOKUP(U222,'G-3 Multipliers'!$L$3:$N$6,2,FALSE)=0,"Spatial Data Missing ⚠",VLOOKUP(U222,'G-3 Multipliers'!$L$3:$N$6,2,FALSE)))</f>
        <v/>
      </c>
      <c r="W222" s="524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4"/>
        <v/>
      </c>
      <c r="AD222" s="537" t="str">
        <f>IF(M222="","",VLOOKUP(M222,'G-6 Hedgerow Data'!$B$3:$AG$15,31,FALSE))</f>
        <v/>
      </c>
      <c r="AE222" s="507" t="str">
        <f t="shared" si="29"/>
        <v/>
      </c>
      <c r="AF222" s="507" t="str">
        <f t="shared" si="30"/>
        <v/>
      </c>
      <c r="AG222" s="524" t="str">
        <f>IFERROR(IF(O222="","",VLOOKUP(AD222,'G-3 Multipliers'!$P$3:$Q$6,2,FALSE)),"")</f>
        <v/>
      </c>
      <c r="AH222" s="513" t="str">
        <f t="shared" si="25"/>
        <v/>
      </c>
      <c r="AI222" s="231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1" t="str">
        <f>'B-1 Site Hedge Baseline'!AK221</f>
        <v/>
      </c>
      <c r="C223" s="520" t="str">
        <f>IF(B223="","",IF(ISNA(VLOOKUP($B223,'B-1 Site Hedge Baseline'!$B$1:$L$257,3,FALSE)),"",(VLOOKUP($B223,'B-1 Site Hedge Baseline'!$B$1:$L$257,3,FALSE))))</f>
        <v/>
      </c>
      <c r="D223" s="520" t="str">
        <f>IF(B223="","",IF(ISNA(VLOOKUP($B223,'B-1 Site Hedge Baseline'!$B$1:$L$257,4,FALSE)),"",(VLOOKUP($B223,'B-1 Site Hedge Baseline'!$B$1:$L$257,4,FALSE))))</f>
        <v/>
      </c>
      <c r="E223" s="520" t="str">
        <f>IF(B223="","",IF(ISNA(VLOOKUP($B223,'B-1 Site Hedge Baseline'!$B$1:$L$257,5,FALSE)),"",(VLOOKUP($B223,'B-1 Site Hedge Baseline'!$B$1:$L$257,5,FALSE))))</f>
        <v/>
      </c>
      <c r="F223" s="520" t="str">
        <f>IF(B223="","",IF(ISNA(VLOOKUP($B223,'B-1 Site Hedge Baseline'!$B$1:$L$257,6,FALSE)),"",(VLOOKUP($B223,'B-1 Site Hedge Baseline'!$B$1:$L$257,6,FALSE))))</f>
        <v/>
      </c>
      <c r="G223" s="520" t="str">
        <f>IF(B223="","",IF(ISNA(VLOOKUP($B223,'B-1 Site Hedge Baseline'!$B$1:$L$257,7,FALSE)),"",(VLOOKUP($B223,'B-1 Site Hedge Baseline'!$B$1:$L$257,7,FALSE))))</f>
        <v/>
      </c>
      <c r="H223" s="520" t="str">
        <f>IF(B223="","",IF(ISNA(VLOOKUP($B223,'B-1 Site Hedge Baseline'!$B$1:$L$257,8,FALSE)),"",(VLOOKUP($B223,'B-1 Site Hedge Baseline'!$B$1:$L$257,8,FALSE))))</f>
        <v/>
      </c>
      <c r="I223" s="520" t="str">
        <f>IF(B223="","",IF(ISNA(VLOOKUP($B223,'B-1 Site Hedge Baseline'!$B$1:$L$257,10,FALSE)),"",(VLOOKUP($B223,'B-1 Site Hedge Baseline'!$B$1:$L$257,10,FALSE))))</f>
        <v/>
      </c>
      <c r="J223" s="520" t="str">
        <f>IF(B223="","",IF(ISNA(VLOOKUP($B223,'B-1 Site Hedge Baseline'!$B$1:$L$257,11,FALSE)),"",(VLOOKUP($B223,'B-1 Site Hedge Baseline'!$B$1:$L$257,11,FALSE))))</f>
        <v/>
      </c>
      <c r="K223" s="520" t="str">
        <f>IF(B223="","",IF(ISNA(VLOOKUP($B223,'B-1 Site Hedge Baseline'!$B$1:$U$257,13,FALSE)),"",(VLOOKUP($B223,'B-1 Site Hedge Baseline'!$B$1:$U$257,13,FALSE))))</f>
        <v/>
      </c>
      <c r="L223" s="524" t="str">
        <f>IF(B223="","",IF(ISNA(VLOOKUP($B223,'B-1 Site Hedge Baseline'!$B$1:$U$257,12,FALSE)),"",(VLOOKUP($B223,'B-1 Site Hedge Baseline'!$B$1:$U$257,12,FALSE))))</f>
        <v/>
      </c>
      <c r="M223" s="416" t="str">
        <f t="shared" si="31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59" t="str">
        <f>IF(B223="","",VLOOKUP(B223,'B-1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57"/>
      <c r="T223" s="540" t="str">
        <f>IFERROR(VLOOKUP(S223,'G-1 All Habitats'!$Z$2:$AA$9,2,FALSE),"")</f>
        <v/>
      </c>
      <c r="U223" s="154"/>
      <c r="V223" s="520" t="str">
        <f>IF(U223="","",IF(VLOOKUP(U223,'G-3 Multipliers'!$L$3:$N$6,2,FALSE)=0,"Spatial Data Missing ⚠",VLOOKUP(U223,'G-3 Multipliers'!$L$3:$N$6,2,FALSE)))</f>
        <v/>
      </c>
      <c r="W223" s="524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4"/>
        <v/>
      </c>
      <c r="AD223" s="537" t="str">
        <f>IF(M223="","",VLOOKUP(M223,'G-6 Hedgerow Data'!$B$3:$AG$15,31,FALSE))</f>
        <v/>
      </c>
      <c r="AE223" s="507" t="str">
        <f t="shared" si="29"/>
        <v/>
      </c>
      <c r="AF223" s="507" t="str">
        <f t="shared" si="30"/>
        <v/>
      </c>
      <c r="AG223" s="524" t="str">
        <f>IFERROR(IF(O223="","",VLOOKUP(AD223,'G-3 Multipliers'!$P$3:$Q$6,2,FALSE)),"")</f>
        <v/>
      </c>
      <c r="AH223" s="513" t="str">
        <f t="shared" si="25"/>
        <v/>
      </c>
      <c r="AI223" s="231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1" t="str">
        <f>'B-1 Site Hedge Baseline'!AK222</f>
        <v/>
      </c>
      <c r="C224" s="520" t="str">
        <f>IF(B224="","",IF(ISNA(VLOOKUP($B224,'B-1 Site Hedge Baseline'!$B$1:$L$257,3,FALSE)),"",(VLOOKUP($B224,'B-1 Site Hedge Baseline'!$B$1:$L$257,3,FALSE))))</f>
        <v/>
      </c>
      <c r="D224" s="520" t="str">
        <f>IF(B224="","",IF(ISNA(VLOOKUP($B224,'B-1 Site Hedge Baseline'!$B$1:$L$257,4,FALSE)),"",(VLOOKUP($B224,'B-1 Site Hedge Baseline'!$B$1:$L$257,4,FALSE))))</f>
        <v/>
      </c>
      <c r="E224" s="520" t="str">
        <f>IF(B224="","",IF(ISNA(VLOOKUP($B224,'B-1 Site Hedge Baseline'!$B$1:$L$257,5,FALSE)),"",(VLOOKUP($B224,'B-1 Site Hedge Baseline'!$B$1:$L$257,5,FALSE))))</f>
        <v/>
      </c>
      <c r="F224" s="520" t="str">
        <f>IF(B224="","",IF(ISNA(VLOOKUP($B224,'B-1 Site Hedge Baseline'!$B$1:$L$257,6,FALSE)),"",(VLOOKUP($B224,'B-1 Site Hedge Baseline'!$B$1:$L$257,6,FALSE))))</f>
        <v/>
      </c>
      <c r="G224" s="520" t="str">
        <f>IF(B224="","",IF(ISNA(VLOOKUP($B224,'B-1 Site Hedge Baseline'!$B$1:$L$257,7,FALSE)),"",(VLOOKUP($B224,'B-1 Site Hedge Baseline'!$B$1:$L$257,7,FALSE))))</f>
        <v/>
      </c>
      <c r="H224" s="520" t="str">
        <f>IF(B224="","",IF(ISNA(VLOOKUP($B224,'B-1 Site Hedge Baseline'!$B$1:$L$257,8,FALSE)),"",(VLOOKUP($B224,'B-1 Site Hedge Baseline'!$B$1:$L$257,8,FALSE))))</f>
        <v/>
      </c>
      <c r="I224" s="520" t="str">
        <f>IF(B224="","",IF(ISNA(VLOOKUP($B224,'B-1 Site Hedge Baseline'!$B$1:$L$257,10,FALSE)),"",(VLOOKUP($B224,'B-1 Site Hedge Baseline'!$B$1:$L$257,10,FALSE))))</f>
        <v/>
      </c>
      <c r="J224" s="520" t="str">
        <f>IF(B224="","",IF(ISNA(VLOOKUP($B224,'B-1 Site Hedge Baseline'!$B$1:$L$257,11,FALSE)),"",(VLOOKUP($B224,'B-1 Site Hedge Baseline'!$B$1:$L$257,11,FALSE))))</f>
        <v/>
      </c>
      <c r="K224" s="520" t="str">
        <f>IF(B224="","",IF(ISNA(VLOOKUP($B224,'B-1 Site Hedge Baseline'!$B$1:$U$257,13,FALSE)),"",(VLOOKUP($B224,'B-1 Site Hedge Baseline'!$B$1:$U$257,13,FALSE))))</f>
        <v/>
      </c>
      <c r="L224" s="524" t="str">
        <f>IF(B224="","",IF(ISNA(VLOOKUP($B224,'B-1 Site Hedge Baseline'!$B$1:$U$257,12,FALSE)),"",(VLOOKUP($B224,'B-1 Site Hedge Baseline'!$B$1:$U$257,12,FALSE))))</f>
        <v/>
      </c>
      <c r="M224" s="416" t="str">
        <f t="shared" si="31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59" t="str">
        <f>IF(B224="","",VLOOKUP(B224,'B-1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57"/>
      <c r="T224" s="540" t="str">
        <f>IFERROR(VLOOKUP(S224,'G-1 All Habitats'!$Z$2:$AA$9,2,FALSE),"")</f>
        <v/>
      </c>
      <c r="U224" s="154"/>
      <c r="V224" s="520" t="str">
        <f>IF(U224="","",IF(VLOOKUP(U224,'G-3 Multipliers'!$L$3:$N$6,2,FALSE)=0,"Spatial Data Missing ⚠",VLOOKUP(U224,'G-3 Multipliers'!$L$3:$N$6,2,FALSE)))</f>
        <v/>
      </c>
      <c r="W224" s="524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4"/>
        <v/>
      </c>
      <c r="AD224" s="537" t="str">
        <f>IF(M224="","",VLOOKUP(M224,'G-6 Hedgerow Data'!$B$3:$AG$15,31,FALSE))</f>
        <v/>
      </c>
      <c r="AE224" s="507" t="str">
        <f t="shared" si="29"/>
        <v/>
      </c>
      <c r="AF224" s="507" t="str">
        <f t="shared" si="30"/>
        <v/>
      </c>
      <c r="AG224" s="524" t="str">
        <f>IFERROR(IF(O224="","",VLOOKUP(AD224,'G-3 Multipliers'!$P$3:$Q$6,2,FALSE)),"")</f>
        <v/>
      </c>
      <c r="AH224" s="513" t="str">
        <f t="shared" si="25"/>
        <v/>
      </c>
      <c r="AI224" s="231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1" t="str">
        <f>'B-1 Site Hedge Baseline'!AK223</f>
        <v/>
      </c>
      <c r="C225" s="520" t="str">
        <f>IF(B225="","",IF(ISNA(VLOOKUP($B225,'B-1 Site Hedge Baseline'!$B$1:$L$257,3,FALSE)),"",(VLOOKUP($B225,'B-1 Site Hedge Baseline'!$B$1:$L$257,3,FALSE))))</f>
        <v/>
      </c>
      <c r="D225" s="520" t="str">
        <f>IF(B225="","",IF(ISNA(VLOOKUP($B225,'B-1 Site Hedge Baseline'!$B$1:$L$257,4,FALSE)),"",(VLOOKUP($B225,'B-1 Site Hedge Baseline'!$B$1:$L$257,4,FALSE))))</f>
        <v/>
      </c>
      <c r="E225" s="520" t="str">
        <f>IF(B225="","",IF(ISNA(VLOOKUP($B225,'B-1 Site Hedge Baseline'!$B$1:$L$257,5,FALSE)),"",(VLOOKUP($B225,'B-1 Site Hedge Baseline'!$B$1:$L$257,5,FALSE))))</f>
        <v/>
      </c>
      <c r="F225" s="520" t="str">
        <f>IF(B225="","",IF(ISNA(VLOOKUP($B225,'B-1 Site Hedge Baseline'!$B$1:$L$257,6,FALSE)),"",(VLOOKUP($B225,'B-1 Site Hedge Baseline'!$B$1:$L$257,6,FALSE))))</f>
        <v/>
      </c>
      <c r="G225" s="520" t="str">
        <f>IF(B225="","",IF(ISNA(VLOOKUP($B225,'B-1 Site Hedge Baseline'!$B$1:$L$257,7,FALSE)),"",(VLOOKUP($B225,'B-1 Site Hedge Baseline'!$B$1:$L$257,7,FALSE))))</f>
        <v/>
      </c>
      <c r="H225" s="520" t="str">
        <f>IF(B225="","",IF(ISNA(VLOOKUP($B225,'B-1 Site Hedge Baseline'!$B$1:$L$257,8,FALSE)),"",(VLOOKUP($B225,'B-1 Site Hedge Baseline'!$B$1:$L$257,8,FALSE))))</f>
        <v/>
      </c>
      <c r="I225" s="520" t="str">
        <f>IF(B225="","",IF(ISNA(VLOOKUP($B225,'B-1 Site Hedge Baseline'!$B$1:$L$257,10,FALSE)),"",(VLOOKUP($B225,'B-1 Site Hedge Baseline'!$B$1:$L$257,10,FALSE))))</f>
        <v/>
      </c>
      <c r="J225" s="520" t="str">
        <f>IF(B225="","",IF(ISNA(VLOOKUP($B225,'B-1 Site Hedge Baseline'!$B$1:$L$257,11,FALSE)),"",(VLOOKUP($B225,'B-1 Site Hedge Baseline'!$B$1:$L$257,11,FALSE))))</f>
        <v/>
      </c>
      <c r="K225" s="520" t="str">
        <f>IF(B225="","",IF(ISNA(VLOOKUP($B225,'B-1 Site Hedge Baseline'!$B$1:$U$257,13,FALSE)),"",(VLOOKUP($B225,'B-1 Site Hedge Baseline'!$B$1:$U$257,13,FALSE))))</f>
        <v/>
      </c>
      <c r="L225" s="524" t="str">
        <f>IF(B225="","",IF(ISNA(VLOOKUP($B225,'B-1 Site Hedge Baseline'!$B$1:$U$257,12,FALSE)),"",(VLOOKUP($B225,'B-1 Site Hedge Baseline'!$B$1:$U$257,12,FALSE))))</f>
        <v/>
      </c>
      <c r="M225" s="416" t="str">
        <f t="shared" si="31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59" t="str">
        <f>IF(B225="","",VLOOKUP(B225,'B-1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57"/>
      <c r="T225" s="540" t="str">
        <f>IFERROR(VLOOKUP(S225,'G-1 All Habitats'!$Z$2:$AA$9,2,FALSE),"")</f>
        <v/>
      </c>
      <c r="U225" s="154"/>
      <c r="V225" s="520" t="str">
        <f>IF(U225="","",IF(VLOOKUP(U225,'G-3 Multipliers'!$L$3:$N$6,2,FALSE)=0,"Spatial Data Missing ⚠",VLOOKUP(U225,'G-3 Multipliers'!$L$3:$N$6,2,FALSE)))</f>
        <v/>
      </c>
      <c r="W225" s="524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4"/>
        <v/>
      </c>
      <c r="AD225" s="537" t="str">
        <f>IF(M225="","",VLOOKUP(M225,'G-6 Hedgerow Data'!$B$3:$AG$15,31,FALSE))</f>
        <v/>
      </c>
      <c r="AE225" s="507" t="str">
        <f t="shared" si="29"/>
        <v/>
      </c>
      <c r="AF225" s="507" t="str">
        <f t="shared" si="30"/>
        <v/>
      </c>
      <c r="AG225" s="524" t="str">
        <f>IFERROR(IF(O225="","",VLOOKUP(AD225,'G-3 Multipliers'!$P$3:$Q$6,2,FALSE)),"")</f>
        <v/>
      </c>
      <c r="AH225" s="513" t="str">
        <f t="shared" si="25"/>
        <v/>
      </c>
      <c r="AI225" s="231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1" t="str">
        <f>'B-1 Site Hedge Baseline'!AK224</f>
        <v/>
      </c>
      <c r="C226" s="520" t="str">
        <f>IF(B226="","",IF(ISNA(VLOOKUP($B226,'B-1 Site Hedge Baseline'!$B$1:$L$257,3,FALSE)),"",(VLOOKUP($B226,'B-1 Site Hedge Baseline'!$B$1:$L$257,3,FALSE))))</f>
        <v/>
      </c>
      <c r="D226" s="520" t="str">
        <f>IF(B226="","",IF(ISNA(VLOOKUP($B226,'B-1 Site Hedge Baseline'!$B$1:$L$257,4,FALSE)),"",(VLOOKUP($B226,'B-1 Site Hedge Baseline'!$B$1:$L$257,4,FALSE))))</f>
        <v/>
      </c>
      <c r="E226" s="520" t="str">
        <f>IF(B226="","",IF(ISNA(VLOOKUP($B226,'B-1 Site Hedge Baseline'!$B$1:$L$257,5,FALSE)),"",(VLOOKUP($B226,'B-1 Site Hedge Baseline'!$B$1:$L$257,5,FALSE))))</f>
        <v/>
      </c>
      <c r="F226" s="520" t="str">
        <f>IF(B226="","",IF(ISNA(VLOOKUP($B226,'B-1 Site Hedge Baseline'!$B$1:$L$257,6,FALSE)),"",(VLOOKUP($B226,'B-1 Site Hedge Baseline'!$B$1:$L$257,6,FALSE))))</f>
        <v/>
      </c>
      <c r="G226" s="520" t="str">
        <f>IF(B226="","",IF(ISNA(VLOOKUP($B226,'B-1 Site Hedge Baseline'!$B$1:$L$257,7,FALSE)),"",(VLOOKUP($B226,'B-1 Site Hedge Baseline'!$B$1:$L$257,7,FALSE))))</f>
        <v/>
      </c>
      <c r="H226" s="520" t="str">
        <f>IF(B226="","",IF(ISNA(VLOOKUP($B226,'B-1 Site Hedge Baseline'!$B$1:$L$257,8,FALSE)),"",(VLOOKUP($B226,'B-1 Site Hedge Baseline'!$B$1:$L$257,8,FALSE))))</f>
        <v/>
      </c>
      <c r="I226" s="520" t="str">
        <f>IF(B226="","",IF(ISNA(VLOOKUP($B226,'B-1 Site Hedge Baseline'!$B$1:$L$257,10,FALSE)),"",(VLOOKUP($B226,'B-1 Site Hedge Baseline'!$B$1:$L$257,10,FALSE))))</f>
        <v/>
      </c>
      <c r="J226" s="520" t="str">
        <f>IF(B226="","",IF(ISNA(VLOOKUP($B226,'B-1 Site Hedge Baseline'!$B$1:$L$257,11,FALSE)),"",(VLOOKUP($B226,'B-1 Site Hedge Baseline'!$B$1:$L$257,11,FALSE))))</f>
        <v/>
      </c>
      <c r="K226" s="520" t="str">
        <f>IF(B226="","",IF(ISNA(VLOOKUP($B226,'B-1 Site Hedge Baseline'!$B$1:$U$257,13,FALSE)),"",(VLOOKUP($B226,'B-1 Site Hedge Baseline'!$B$1:$U$257,13,FALSE))))</f>
        <v/>
      </c>
      <c r="L226" s="524" t="str">
        <f>IF(B226="","",IF(ISNA(VLOOKUP($B226,'B-1 Site Hedge Baseline'!$B$1:$U$257,12,FALSE)),"",(VLOOKUP($B226,'B-1 Site Hedge Baseline'!$B$1:$U$257,12,FALSE))))</f>
        <v/>
      </c>
      <c r="M226" s="416" t="str">
        <f t="shared" si="31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59" t="str">
        <f>IF(B226="","",VLOOKUP(B226,'B-1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57"/>
      <c r="T226" s="540" t="str">
        <f>IFERROR(VLOOKUP(S226,'G-1 All Habitats'!$Z$2:$AA$9,2,FALSE),"")</f>
        <v/>
      </c>
      <c r="U226" s="154"/>
      <c r="V226" s="520" t="str">
        <f>IF(U226="","",IF(VLOOKUP(U226,'G-3 Multipliers'!$L$3:$N$6,2,FALSE)=0,"Spatial Data Missing ⚠",VLOOKUP(U226,'G-3 Multipliers'!$L$3:$N$6,2,FALSE)))</f>
        <v/>
      </c>
      <c r="W226" s="524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4"/>
        <v/>
      </c>
      <c r="AD226" s="537" t="str">
        <f>IF(M226="","",VLOOKUP(M226,'G-6 Hedgerow Data'!$B$3:$AG$15,31,FALSE))</f>
        <v/>
      </c>
      <c r="AE226" s="507" t="str">
        <f t="shared" si="29"/>
        <v/>
      </c>
      <c r="AF226" s="507" t="str">
        <f t="shared" si="30"/>
        <v/>
      </c>
      <c r="AG226" s="524" t="str">
        <f>IFERROR(IF(O226="","",VLOOKUP(AD226,'G-3 Multipliers'!$P$3:$Q$6,2,FALSE)),"")</f>
        <v/>
      </c>
      <c r="AH226" s="513" t="str">
        <f t="shared" si="25"/>
        <v/>
      </c>
      <c r="AI226" s="231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1" t="str">
        <f>'B-1 Site Hedge Baseline'!AK225</f>
        <v/>
      </c>
      <c r="C227" s="520" t="str">
        <f>IF(B227="","",IF(ISNA(VLOOKUP($B227,'B-1 Site Hedge Baseline'!$B$1:$L$257,3,FALSE)),"",(VLOOKUP($B227,'B-1 Site Hedge Baseline'!$B$1:$L$257,3,FALSE))))</f>
        <v/>
      </c>
      <c r="D227" s="520" t="str">
        <f>IF(B227="","",IF(ISNA(VLOOKUP($B227,'B-1 Site Hedge Baseline'!$B$1:$L$257,4,FALSE)),"",(VLOOKUP($B227,'B-1 Site Hedge Baseline'!$B$1:$L$257,4,FALSE))))</f>
        <v/>
      </c>
      <c r="E227" s="520" t="str">
        <f>IF(B227="","",IF(ISNA(VLOOKUP($B227,'B-1 Site Hedge Baseline'!$B$1:$L$257,5,FALSE)),"",(VLOOKUP($B227,'B-1 Site Hedge Baseline'!$B$1:$L$257,5,FALSE))))</f>
        <v/>
      </c>
      <c r="F227" s="520" t="str">
        <f>IF(B227="","",IF(ISNA(VLOOKUP($B227,'B-1 Site Hedge Baseline'!$B$1:$L$257,6,FALSE)),"",(VLOOKUP($B227,'B-1 Site Hedge Baseline'!$B$1:$L$257,6,FALSE))))</f>
        <v/>
      </c>
      <c r="G227" s="520" t="str">
        <f>IF(B227="","",IF(ISNA(VLOOKUP($B227,'B-1 Site Hedge Baseline'!$B$1:$L$257,7,FALSE)),"",(VLOOKUP($B227,'B-1 Site Hedge Baseline'!$B$1:$L$257,7,FALSE))))</f>
        <v/>
      </c>
      <c r="H227" s="520" t="str">
        <f>IF(B227="","",IF(ISNA(VLOOKUP($B227,'B-1 Site Hedge Baseline'!$B$1:$L$257,8,FALSE)),"",(VLOOKUP($B227,'B-1 Site Hedge Baseline'!$B$1:$L$257,8,FALSE))))</f>
        <v/>
      </c>
      <c r="I227" s="520" t="str">
        <f>IF(B227="","",IF(ISNA(VLOOKUP($B227,'B-1 Site Hedge Baseline'!$B$1:$L$257,10,FALSE)),"",(VLOOKUP($B227,'B-1 Site Hedge Baseline'!$B$1:$L$257,10,FALSE))))</f>
        <v/>
      </c>
      <c r="J227" s="520" t="str">
        <f>IF(B227="","",IF(ISNA(VLOOKUP($B227,'B-1 Site Hedge Baseline'!$B$1:$L$257,11,FALSE)),"",(VLOOKUP($B227,'B-1 Site Hedge Baseline'!$B$1:$L$257,11,FALSE))))</f>
        <v/>
      </c>
      <c r="K227" s="520" t="str">
        <f>IF(B227="","",IF(ISNA(VLOOKUP($B227,'B-1 Site Hedge Baseline'!$B$1:$U$257,13,FALSE)),"",(VLOOKUP($B227,'B-1 Site Hedge Baseline'!$B$1:$U$257,13,FALSE))))</f>
        <v/>
      </c>
      <c r="L227" s="524" t="str">
        <f>IF(B227="","",IF(ISNA(VLOOKUP($B227,'B-1 Site Hedge Baseline'!$B$1:$U$257,12,FALSE)),"",(VLOOKUP($B227,'B-1 Site Hedge Baseline'!$B$1:$U$257,12,FALSE))))</f>
        <v/>
      </c>
      <c r="M227" s="416" t="str">
        <f t="shared" si="31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59" t="str">
        <f>IF(B227="","",VLOOKUP(B227,'B-1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57"/>
      <c r="T227" s="540" t="str">
        <f>IFERROR(VLOOKUP(S227,'G-1 All Habitats'!$Z$2:$AA$9,2,FALSE),"")</f>
        <v/>
      </c>
      <c r="U227" s="154"/>
      <c r="V227" s="520" t="str">
        <f>IF(U227="","",IF(VLOOKUP(U227,'G-3 Multipliers'!$L$3:$N$6,2,FALSE)=0,"Spatial Data Missing ⚠",VLOOKUP(U227,'G-3 Multipliers'!$L$3:$N$6,2,FALSE)))</f>
        <v/>
      </c>
      <c r="W227" s="524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4"/>
        <v/>
      </c>
      <c r="AD227" s="537" t="str">
        <f>IF(M227="","",VLOOKUP(M227,'G-6 Hedgerow Data'!$B$3:$AG$15,31,FALSE))</f>
        <v/>
      </c>
      <c r="AE227" s="507" t="str">
        <f t="shared" si="29"/>
        <v/>
      </c>
      <c r="AF227" s="507" t="str">
        <f t="shared" si="30"/>
        <v/>
      </c>
      <c r="AG227" s="524" t="str">
        <f>IFERROR(IF(O227="","",VLOOKUP(AD227,'G-3 Multipliers'!$P$3:$Q$6,2,FALSE)),"")</f>
        <v/>
      </c>
      <c r="AH227" s="513" t="str">
        <f t="shared" si="25"/>
        <v/>
      </c>
      <c r="AI227" s="231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1" t="str">
        <f>'B-1 Site Hedge Baseline'!AK226</f>
        <v/>
      </c>
      <c r="C228" s="520" t="str">
        <f>IF(B228="","",IF(ISNA(VLOOKUP($B228,'B-1 Site Hedge Baseline'!$B$1:$L$257,3,FALSE)),"",(VLOOKUP($B228,'B-1 Site Hedge Baseline'!$B$1:$L$257,3,FALSE))))</f>
        <v/>
      </c>
      <c r="D228" s="520" t="str">
        <f>IF(B228="","",IF(ISNA(VLOOKUP($B228,'B-1 Site Hedge Baseline'!$B$1:$L$257,4,FALSE)),"",(VLOOKUP($B228,'B-1 Site Hedge Baseline'!$B$1:$L$257,4,FALSE))))</f>
        <v/>
      </c>
      <c r="E228" s="520" t="str">
        <f>IF(B228="","",IF(ISNA(VLOOKUP($B228,'B-1 Site Hedge Baseline'!$B$1:$L$257,5,FALSE)),"",(VLOOKUP($B228,'B-1 Site Hedge Baseline'!$B$1:$L$257,5,FALSE))))</f>
        <v/>
      </c>
      <c r="F228" s="520" t="str">
        <f>IF(B228="","",IF(ISNA(VLOOKUP($B228,'B-1 Site Hedge Baseline'!$B$1:$L$257,6,FALSE)),"",(VLOOKUP($B228,'B-1 Site Hedge Baseline'!$B$1:$L$257,6,FALSE))))</f>
        <v/>
      </c>
      <c r="G228" s="520" t="str">
        <f>IF(B228="","",IF(ISNA(VLOOKUP($B228,'B-1 Site Hedge Baseline'!$B$1:$L$257,7,FALSE)),"",(VLOOKUP($B228,'B-1 Site Hedge Baseline'!$B$1:$L$257,7,FALSE))))</f>
        <v/>
      </c>
      <c r="H228" s="520" t="str">
        <f>IF(B228="","",IF(ISNA(VLOOKUP($B228,'B-1 Site Hedge Baseline'!$B$1:$L$257,8,FALSE)),"",(VLOOKUP($B228,'B-1 Site Hedge Baseline'!$B$1:$L$257,8,FALSE))))</f>
        <v/>
      </c>
      <c r="I228" s="520" t="str">
        <f>IF(B228="","",IF(ISNA(VLOOKUP($B228,'B-1 Site Hedge Baseline'!$B$1:$L$257,10,FALSE)),"",(VLOOKUP($B228,'B-1 Site Hedge Baseline'!$B$1:$L$257,10,FALSE))))</f>
        <v/>
      </c>
      <c r="J228" s="520" t="str">
        <f>IF(B228="","",IF(ISNA(VLOOKUP($B228,'B-1 Site Hedge Baseline'!$B$1:$L$257,11,FALSE)),"",(VLOOKUP($B228,'B-1 Site Hedge Baseline'!$B$1:$L$257,11,FALSE))))</f>
        <v/>
      </c>
      <c r="K228" s="520" t="str">
        <f>IF(B228="","",IF(ISNA(VLOOKUP($B228,'B-1 Site Hedge Baseline'!$B$1:$U$257,13,FALSE)),"",(VLOOKUP($B228,'B-1 Site Hedge Baseline'!$B$1:$U$257,13,FALSE))))</f>
        <v/>
      </c>
      <c r="L228" s="524" t="str">
        <f>IF(B228="","",IF(ISNA(VLOOKUP($B228,'B-1 Site Hedge Baseline'!$B$1:$U$257,12,FALSE)),"",(VLOOKUP($B228,'B-1 Site Hedge Baseline'!$B$1:$U$257,12,FALSE))))</f>
        <v/>
      </c>
      <c r="M228" s="416" t="str">
        <f t="shared" si="31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59" t="str">
        <f>IF(B228="","",VLOOKUP(B228,'B-1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57"/>
      <c r="T228" s="540" t="str">
        <f>IFERROR(VLOOKUP(S228,'G-1 All Habitats'!$Z$2:$AA$9,2,FALSE),"")</f>
        <v/>
      </c>
      <c r="U228" s="154"/>
      <c r="V228" s="520" t="str">
        <f>IF(U228="","",IF(VLOOKUP(U228,'G-3 Multipliers'!$L$3:$N$6,2,FALSE)=0,"Spatial Data Missing ⚠",VLOOKUP(U228,'G-3 Multipliers'!$L$3:$N$6,2,FALSE)))</f>
        <v/>
      </c>
      <c r="W228" s="524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4"/>
        <v/>
      </c>
      <c r="AD228" s="537" t="str">
        <f>IF(M228="","",VLOOKUP(M228,'G-6 Hedgerow Data'!$B$3:$AG$15,31,FALSE))</f>
        <v/>
      </c>
      <c r="AE228" s="507" t="str">
        <f t="shared" si="29"/>
        <v/>
      </c>
      <c r="AF228" s="507" t="str">
        <f t="shared" si="30"/>
        <v/>
      </c>
      <c r="AG228" s="524" t="str">
        <f>IFERROR(IF(O228="","",VLOOKUP(AD228,'G-3 Multipliers'!$P$3:$Q$6,2,FALSE)),"")</f>
        <v/>
      </c>
      <c r="AH228" s="513" t="str">
        <f t="shared" si="25"/>
        <v/>
      </c>
      <c r="AI228" s="231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1" t="str">
        <f>'B-1 Site Hedge Baseline'!AK227</f>
        <v/>
      </c>
      <c r="C229" s="520" t="str">
        <f>IF(B229="","",IF(ISNA(VLOOKUP($B229,'B-1 Site Hedge Baseline'!$B$1:$L$257,3,FALSE)),"",(VLOOKUP($B229,'B-1 Site Hedge Baseline'!$B$1:$L$257,3,FALSE))))</f>
        <v/>
      </c>
      <c r="D229" s="520" t="str">
        <f>IF(B229="","",IF(ISNA(VLOOKUP($B229,'B-1 Site Hedge Baseline'!$B$1:$L$257,4,FALSE)),"",(VLOOKUP($B229,'B-1 Site Hedge Baseline'!$B$1:$L$257,4,FALSE))))</f>
        <v/>
      </c>
      <c r="E229" s="520" t="str">
        <f>IF(B229="","",IF(ISNA(VLOOKUP($B229,'B-1 Site Hedge Baseline'!$B$1:$L$257,5,FALSE)),"",(VLOOKUP($B229,'B-1 Site Hedge Baseline'!$B$1:$L$257,5,FALSE))))</f>
        <v/>
      </c>
      <c r="F229" s="520" t="str">
        <f>IF(B229="","",IF(ISNA(VLOOKUP($B229,'B-1 Site Hedge Baseline'!$B$1:$L$257,6,FALSE)),"",(VLOOKUP($B229,'B-1 Site Hedge Baseline'!$B$1:$L$257,6,FALSE))))</f>
        <v/>
      </c>
      <c r="G229" s="520" t="str">
        <f>IF(B229="","",IF(ISNA(VLOOKUP($B229,'B-1 Site Hedge Baseline'!$B$1:$L$257,7,FALSE)),"",(VLOOKUP($B229,'B-1 Site Hedge Baseline'!$B$1:$L$257,7,FALSE))))</f>
        <v/>
      </c>
      <c r="H229" s="520" t="str">
        <f>IF(B229="","",IF(ISNA(VLOOKUP($B229,'B-1 Site Hedge Baseline'!$B$1:$L$257,8,FALSE)),"",(VLOOKUP($B229,'B-1 Site Hedge Baseline'!$B$1:$L$257,8,FALSE))))</f>
        <v/>
      </c>
      <c r="I229" s="520" t="str">
        <f>IF(B229="","",IF(ISNA(VLOOKUP($B229,'B-1 Site Hedge Baseline'!$B$1:$L$257,10,FALSE)),"",(VLOOKUP($B229,'B-1 Site Hedge Baseline'!$B$1:$L$257,10,FALSE))))</f>
        <v/>
      </c>
      <c r="J229" s="520" t="str">
        <f>IF(B229="","",IF(ISNA(VLOOKUP($B229,'B-1 Site Hedge Baseline'!$B$1:$L$257,11,FALSE)),"",(VLOOKUP($B229,'B-1 Site Hedge Baseline'!$B$1:$L$257,11,FALSE))))</f>
        <v/>
      </c>
      <c r="K229" s="520" t="str">
        <f>IF(B229="","",IF(ISNA(VLOOKUP($B229,'B-1 Site Hedge Baseline'!$B$1:$U$257,13,FALSE)),"",(VLOOKUP($B229,'B-1 Site Hedge Baseline'!$B$1:$U$257,13,FALSE))))</f>
        <v/>
      </c>
      <c r="L229" s="524" t="str">
        <f>IF(B229="","",IF(ISNA(VLOOKUP($B229,'B-1 Site Hedge Baseline'!$B$1:$U$257,12,FALSE)),"",(VLOOKUP($B229,'B-1 Site Hedge Baseline'!$B$1:$U$257,12,FALSE))))</f>
        <v/>
      </c>
      <c r="M229" s="416" t="str">
        <f t="shared" si="31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59" t="str">
        <f>IF(B229="","",VLOOKUP(B229,'B-1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57"/>
      <c r="T229" s="540" t="str">
        <f>IFERROR(VLOOKUP(S229,'G-1 All Habitats'!$Z$2:$AA$9,2,FALSE),"")</f>
        <v/>
      </c>
      <c r="U229" s="154"/>
      <c r="V229" s="520" t="str">
        <f>IF(U229="","",IF(VLOOKUP(U229,'G-3 Multipliers'!$L$3:$N$6,2,FALSE)=0,"Spatial Data Missing ⚠",VLOOKUP(U229,'G-3 Multipliers'!$L$3:$N$6,2,FALSE)))</f>
        <v/>
      </c>
      <c r="W229" s="524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4"/>
        <v/>
      </c>
      <c r="AD229" s="537" t="str">
        <f>IF(M229="","",VLOOKUP(M229,'G-6 Hedgerow Data'!$B$3:$AG$15,31,FALSE))</f>
        <v/>
      </c>
      <c r="AE229" s="507" t="str">
        <f t="shared" si="29"/>
        <v/>
      </c>
      <c r="AF229" s="507" t="str">
        <f t="shared" si="30"/>
        <v/>
      </c>
      <c r="AG229" s="524" t="str">
        <f>IFERROR(IF(O229="","",VLOOKUP(AD229,'G-3 Multipliers'!$P$3:$Q$6,2,FALSE)),"")</f>
        <v/>
      </c>
      <c r="AH229" s="513" t="str">
        <f t="shared" si="25"/>
        <v/>
      </c>
      <c r="AI229" s="231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1" t="str">
        <f>'B-1 Site Hedge Baseline'!AK228</f>
        <v/>
      </c>
      <c r="C230" s="520" t="str">
        <f>IF(B230="","",IF(ISNA(VLOOKUP($B230,'B-1 Site Hedge Baseline'!$B$1:$L$257,3,FALSE)),"",(VLOOKUP($B230,'B-1 Site Hedge Baseline'!$B$1:$L$257,3,FALSE))))</f>
        <v/>
      </c>
      <c r="D230" s="520" t="str">
        <f>IF(B230="","",IF(ISNA(VLOOKUP($B230,'B-1 Site Hedge Baseline'!$B$1:$L$257,4,FALSE)),"",(VLOOKUP($B230,'B-1 Site Hedge Baseline'!$B$1:$L$257,4,FALSE))))</f>
        <v/>
      </c>
      <c r="E230" s="520" t="str">
        <f>IF(B230="","",IF(ISNA(VLOOKUP($B230,'B-1 Site Hedge Baseline'!$B$1:$L$257,5,FALSE)),"",(VLOOKUP($B230,'B-1 Site Hedge Baseline'!$B$1:$L$257,5,FALSE))))</f>
        <v/>
      </c>
      <c r="F230" s="520" t="str">
        <f>IF(B230="","",IF(ISNA(VLOOKUP($B230,'B-1 Site Hedge Baseline'!$B$1:$L$257,6,FALSE)),"",(VLOOKUP($B230,'B-1 Site Hedge Baseline'!$B$1:$L$257,6,FALSE))))</f>
        <v/>
      </c>
      <c r="G230" s="520" t="str">
        <f>IF(B230="","",IF(ISNA(VLOOKUP($B230,'B-1 Site Hedge Baseline'!$B$1:$L$257,7,FALSE)),"",(VLOOKUP($B230,'B-1 Site Hedge Baseline'!$B$1:$L$257,7,FALSE))))</f>
        <v/>
      </c>
      <c r="H230" s="520" t="str">
        <f>IF(B230="","",IF(ISNA(VLOOKUP($B230,'B-1 Site Hedge Baseline'!$B$1:$L$257,8,FALSE)),"",(VLOOKUP($B230,'B-1 Site Hedge Baseline'!$B$1:$L$257,8,FALSE))))</f>
        <v/>
      </c>
      <c r="I230" s="520" t="str">
        <f>IF(B230="","",IF(ISNA(VLOOKUP($B230,'B-1 Site Hedge Baseline'!$B$1:$L$257,10,FALSE)),"",(VLOOKUP($B230,'B-1 Site Hedge Baseline'!$B$1:$L$257,10,FALSE))))</f>
        <v/>
      </c>
      <c r="J230" s="520" t="str">
        <f>IF(B230="","",IF(ISNA(VLOOKUP($B230,'B-1 Site Hedge Baseline'!$B$1:$L$257,11,FALSE)),"",(VLOOKUP($B230,'B-1 Site Hedge Baseline'!$B$1:$L$257,11,FALSE))))</f>
        <v/>
      </c>
      <c r="K230" s="520" t="str">
        <f>IF(B230="","",IF(ISNA(VLOOKUP($B230,'B-1 Site Hedge Baseline'!$B$1:$U$257,13,FALSE)),"",(VLOOKUP($B230,'B-1 Site Hedge Baseline'!$B$1:$U$257,13,FALSE))))</f>
        <v/>
      </c>
      <c r="L230" s="524" t="str">
        <f>IF(B230="","",IF(ISNA(VLOOKUP($B230,'B-1 Site Hedge Baseline'!$B$1:$U$257,12,FALSE)),"",(VLOOKUP($B230,'B-1 Site Hedge Baseline'!$B$1:$U$257,12,FALSE))))</f>
        <v/>
      </c>
      <c r="M230" s="416" t="str">
        <f t="shared" si="31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59" t="str">
        <f>IF(B230="","",VLOOKUP(B230,'B-1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57"/>
      <c r="T230" s="540" t="str">
        <f>IFERROR(VLOOKUP(S230,'G-1 All Habitats'!$Z$2:$AA$9,2,FALSE),"")</f>
        <v/>
      </c>
      <c r="U230" s="154"/>
      <c r="V230" s="520" t="str">
        <f>IF(U230="","",IF(VLOOKUP(U230,'G-3 Multipliers'!$L$3:$N$6,2,FALSE)=0,"Spatial Data Missing ⚠",VLOOKUP(U230,'G-3 Multipliers'!$L$3:$N$6,2,FALSE)))</f>
        <v/>
      </c>
      <c r="W230" s="524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4"/>
        <v/>
      </c>
      <c r="AD230" s="537" t="str">
        <f>IF(M230="","",VLOOKUP(M230,'G-6 Hedgerow Data'!$B$3:$AG$15,31,FALSE))</f>
        <v/>
      </c>
      <c r="AE230" s="507" t="str">
        <f t="shared" si="29"/>
        <v/>
      </c>
      <c r="AF230" s="507" t="str">
        <f t="shared" si="30"/>
        <v/>
      </c>
      <c r="AG230" s="524" t="str">
        <f>IFERROR(IF(O230="","",VLOOKUP(AD230,'G-3 Multipliers'!$P$3:$Q$6,2,FALSE)),"")</f>
        <v/>
      </c>
      <c r="AH230" s="513" t="str">
        <f t="shared" si="25"/>
        <v/>
      </c>
      <c r="AI230" s="231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1" t="str">
        <f>'B-1 Site Hedge Baseline'!AK229</f>
        <v/>
      </c>
      <c r="C231" s="520" t="str">
        <f>IF(B231="","",IF(ISNA(VLOOKUP($B231,'B-1 Site Hedge Baseline'!$B$1:$L$257,3,FALSE)),"",(VLOOKUP($B231,'B-1 Site Hedge Baseline'!$B$1:$L$257,3,FALSE))))</f>
        <v/>
      </c>
      <c r="D231" s="520" t="str">
        <f>IF(B231="","",IF(ISNA(VLOOKUP($B231,'B-1 Site Hedge Baseline'!$B$1:$L$257,4,FALSE)),"",(VLOOKUP($B231,'B-1 Site Hedge Baseline'!$B$1:$L$257,4,FALSE))))</f>
        <v/>
      </c>
      <c r="E231" s="520" t="str">
        <f>IF(B231="","",IF(ISNA(VLOOKUP($B231,'B-1 Site Hedge Baseline'!$B$1:$L$257,5,FALSE)),"",(VLOOKUP($B231,'B-1 Site Hedge Baseline'!$B$1:$L$257,5,FALSE))))</f>
        <v/>
      </c>
      <c r="F231" s="520" t="str">
        <f>IF(B231="","",IF(ISNA(VLOOKUP($B231,'B-1 Site Hedge Baseline'!$B$1:$L$257,6,FALSE)),"",(VLOOKUP($B231,'B-1 Site Hedge Baseline'!$B$1:$L$257,6,FALSE))))</f>
        <v/>
      </c>
      <c r="G231" s="520" t="str">
        <f>IF(B231="","",IF(ISNA(VLOOKUP($B231,'B-1 Site Hedge Baseline'!$B$1:$L$257,7,FALSE)),"",(VLOOKUP($B231,'B-1 Site Hedge Baseline'!$B$1:$L$257,7,FALSE))))</f>
        <v/>
      </c>
      <c r="H231" s="520" t="str">
        <f>IF(B231="","",IF(ISNA(VLOOKUP($B231,'B-1 Site Hedge Baseline'!$B$1:$L$257,8,FALSE)),"",(VLOOKUP($B231,'B-1 Site Hedge Baseline'!$B$1:$L$257,8,FALSE))))</f>
        <v/>
      </c>
      <c r="I231" s="520" t="str">
        <f>IF(B231="","",IF(ISNA(VLOOKUP($B231,'B-1 Site Hedge Baseline'!$B$1:$L$257,10,FALSE)),"",(VLOOKUP($B231,'B-1 Site Hedge Baseline'!$B$1:$L$257,10,FALSE))))</f>
        <v/>
      </c>
      <c r="J231" s="520" t="str">
        <f>IF(B231="","",IF(ISNA(VLOOKUP($B231,'B-1 Site Hedge Baseline'!$B$1:$L$257,11,FALSE)),"",(VLOOKUP($B231,'B-1 Site Hedge Baseline'!$B$1:$L$257,11,FALSE))))</f>
        <v/>
      </c>
      <c r="K231" s="520" t="str">
        <f>IF(B231="","",IF(ISNA(VLOOKUP($B231,'B-1 Site Hedge Baseline'!$B$1:$U$257,13,FALSE)),"",(VLOOKUP($B231,'B-1 Site Hedge Baseline'!$B$1:$U$257,13,FALSE))))</f>
        <v/>
      </c>
      <c r="L231" s="524" t="str">
        <f>IF(B231="","",IF(ISNA(VLOOKUP($B231,'B-1 Site Hedge Baseline'!$B$1:$U$257,12,FALSE)),"",(VLOOKUP($B231,'B-1 Site Hedge Baseline'!$B$1:$U$257,12,FALSE))))</f>
        <v/>
      </c>
      <c r="M231" s="416" t="str">
        <f t="shared" si="31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59" t="str">
        <f>IF(B231="","",VLOOKUP(B231,'B-1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57"/>
      <c r="T231" s="540" t="str">
        <f>IFERROR(VLOOKUP(S231,'G-1 All Habitats'!$Z$2:$AA$9,2,FALSE),"")</f>
        <v/>
      </c>
      <c r="U231" s="154"/>
      <c r="V231" s="520" t="str">
        <f>IF(U231="","",IF(VLOOKUP(U231,'G-3 Multipliers'!$L$3:$N$6,2,FALSE)=0,"Spatial Data Missing ⚠",VLOOKUP(U231,'G-3 Multipliers'!$L$3:$N$6,2,FALSE)))</f>
        <v/>
      </c>
      <c r="W231" s="524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4"/>
        <v/>
      </c>
      <c r="AD231" s="537" t="str">
        <f>IF(M231="","",VLOOKUP(M231,'G-6 Hedgerow Data'!$B$3:$AG$15,31,FALSE))</f>
        <v/>
      </c>
      <c r="AE231" s="507" t="str">
        <f t="shared" si="29"/>
        <v/>
      </c>
      <c r="AF231" s="507" t="str">
        <f t="shared" si="30"/>
        <v/>
      </c>
      <c r="AG231" s="524" t="str">
        <f>IFERROR(IF(O231="","",VLOOKUP(AD231,'G-3 Multipliers'!$P$3:$Q$6,2,FALSE)),"")</f>
        <v/>
      </c>
      <c r="AH231" s="513" t="str">
        <f t="shared" si="25"/>
        <v/>
      </c>
      <c r="AI231" s="231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1" t="str">
        <f>'B-1 Site Hedge Baseline'!AK230</f>
        <v/>
      </c>
      <c r="C232" s="520" t="str">
        <f>IF(B232="","",IF(ISNA(VLOOKUP($B232,'B-1 Site Hedge Baseline'!$B$1:$L$257,3,FALSE)),"",(VLOOKUP($B232,'B-1 Site Hedge Baseline'!$B$1:$L$257,3,FALSE))))</f>
        <v/>
      </c>
      <c r="D232" s="520" t="str">
        <f>IF(B232="","",IF(ISNA(VLOOKUP($B232,'B-1 Site Hedge Baseline'!$B$1:$L$257,4,FALSE)),"",(VLOOKUP($B232,'B-1 Site Hedge Baseline'!$B$1:$L$257,4,FALSE))))</f>
        <v/>
      </c>
      <c r="E232" s="520" t="str">
        <f>IF(B232="","",IF(ISNA(VLOOKUP($B232,'B-1 Site Hedge Baseline'!$B$1:$L$257,5,FALSE)),"",(VLOOKUP($B232,'B-1 Site Hedge Baseline'!$B$1:$L$257,5,FALSE))))</f>
        <v/>
      </c>
      <c r="F232" s="520" t="str">
        <f>IF(B232="","",IF(ISNA(VLOOKUP($B232,'B-1 Site Hedge Baseline'!$B$1:$L$257,6,FALSE)),"",(VLOOKUP($B232,'B-1 Site Hedge Baseline'!$B$1:$L$257,6,FALSE))))</f>
        <v/>
      </c>
      <c r="G232" s="520" t="str">
        <f>IF(B232="","",IF(ISNA(VLOOKUP($B232,'B-1 Site Hedge Baseline'!$B$1:$L$257,7,FALSE)),"",(VLOOKUP($B232,'B-1 Site Hedge Baseline'!$B$1:$L$257,7,FALSE))))</f>
        <v/>
      </c>
      <c r="H232" s="520" t="str">
        <f>IF(B232="","",IF(ISNA(VLOOKUP($B232,'B-1 Site Hedge Baseline'!$B$1:$L$257,8,FALSE)),"",(VLOOKUP($B232,'B-1 Site Hedge Baseline'!$B$1:$L$257,8,FALSE))))</f>
        <v/>
      </c>
      <c r="I232" s="520" t="str">
        <f>IF(B232="","",IF(ISNA(VLOOKUP($B232,'B-1 Site Hedge Baseline'!$B$1:$L$257,10,FALSE)),"",(VLOOKUP($B232,'B-1 Site Hedge Baseline'!$B$1:$L$257,10,FALSE))))</f>
        <v/>
      </c>
      <c r="J232" s="520" t="str">
        <f>IF(B232="","",IF(ISNA(VLOOKUP($B232,'B-1 Site Hedge Baseline'!$B$1:$L$257,11,FALSE)),"",(VLOOKUP($B232,'B-1 Site Hedge Baseline'!$B$1:$L$257,11,FALSE))))</f>
        <v/>
      </c>
      <c r="K232" s="520" t="str">
        <f>IF(B232="","",IF(ISNA(VLOOKUP($B232,'B-1 Site Hedge Baseline'!$B$1:$U$257,13,FALSE)),"",(VLOOKUP($B232,'B-1 Site Hedge Baseline'!$B$1:$U$257,13,FALSE))))</f>
        <v/>
      </c>
      <c r="L232" s="524" t="str">
        <f>IF(B232="","",IF(ISNA(VLOOKUP($B232,'B-1 Site Hedge Baseline'!$B$1:$U$257,12,FALSE)),"",(VLOOKUP($B232,'B-1 Site Hedge Baseline'!$B$1:$U$257,12,FALSE))))</f>
        <v/>
      </c>
      <c r="M232" s="416" t="str">
        <f t="shared" si="31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59" t="str">
        <f>IF(B232="","",VLOOKUP(B232,'B-1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57"/>
      <c r="T232" s="540" t="str">
        <f>IFERROR(VLOOKUP(S232,'G-1 All Habitats'!$Z$2:$AA$9,2,FALSE),"")</f>
        <v/>
      </c>
      <c r="U232" s="154"/>
      <c r="V232" s="520" t="str">
        <f>IF(U232="","",IF(VLOOKUP(U232,'G-3 Multipliers'!$L$3:$N$6,2,FALSE)=0,"Spatial Data Missing ⚠",VLOOKUP(U232,'G-3 Multipliers'!$L$3:$N$6,2,FALSE)))</f>
        <v/>
      </c>
      <c r="W232" s="524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4"/>
        <v/>
      </c>
      <c r="AD232" s="537" t="str">
        <f>IF(M232="","",VLOOKUP(M232,'G-6 Hedgerow Data'!$B$3:$AG$15,31,FALSE))</f>
        <v/>
      </c>
      <c r="AE232" s="507" t="str">
        <f t="shared" si="29"/>
        <v/>
      </c>
      <c r="AF232" s="507" t="str">
        <f t="shared" si="30"/>
        <v/>
      </c>
      <c r="AG232" s="524" t="str">
        <f>IFERROR(IF(O232="","",VLOOKUP(AD232,'G-3 Multipliers'!$P$3:$Q$6,2,FALSE)),"")</f>
        <v/>
      </c>
      <c r="AH232" s="513" t="str">
        <f t="shared" si="25"/>
        <v/>
      </c>
      <c r="AI232" s="231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1" t="str">
        <f>'B-1 Site Hedge Baseline'!AK231</f>
        <v/>
      </c>
      <c r="C233" s="520" t="str">
        <f>IF(B233="","",IF(ISNA(VLOOKUP($B233,'B-1 Site Hedge Baseline'!$B$1:$L$257,3,FALSE)),"",(VLOOKUP($B233,'B-1 Site Hedge Baseline'!$B$1:$L$257,3,FALSE))))</f>
        <v/>
      </c>
      <c r="D233" s="520" t="str">
        <f>IF(B233="","",IF(ISNA(VLOOKUP($B233,'B-1 Site Hedge Baseline'!$B$1:$L$257,4,FALSE)),"",(VLOOKUP($B233,'B-1 Site Hedge Baseline'!$B$1:$L$257,4,FALSE))))</f>
        <v/>
      </c>
      <c r="E233" s="520" t="str">
        <f>IF(B233="","",IF(ISNA(VLOOKUP($B233,'B-1 Site Hedge Baseline'!$B$1:$L$257,5,FALSE)),"",(VLOOKUP($B233,'B-1 Site Hedge Baseline'!$B$1:$L$257,5,FALSE))))</f>
        <v/>
      </c>
      <c r="F233" s="520" t="str">
        <f>IF(B233="","",IF(ISNA(VLOOKUP($B233,'B-1 Site Hedge Baseline'!$B$1:$L$257,6,FALSE)),"",(VLOOKUP($B233,'B-1 Site Hedge Baseline'!$B$1:$L$257,6,FALSE))))</f>
        <v/>
      </c>
      <c r="G233" s="520" t="str">
        <f>IF(B233="","",IF(ISNA(VLOOKUP($B233,'B-1 Site Hedge Baseline'!$B$1:$L$257,7,FALSE)),"",(VLOOKUP($B233,'B-1 Site Hedge Baseline'!$B$1:$L$257,7,FALSE))))</f>
        <v/>
      </c>
      <c r="H233" s="520" t="str">
        <f>IF(B233="","",IF(ISNA(VLOOKUP($B233,'B-1 Site Hedge Baseline'!$B$1:$L$257,8,FALSE)),"",(VLOOKUP($B233,'B-1 Site Hedge Baseline'!$B$1:$L$257,8,FALSE))))</f>
        <v/>
      </c>
      <c r="I233" s="520" t="str">
        <f>IF(B233="","",IF(ISNA(VLOOKUP($B233,'B-1 Site Hedge Baseline'!$B$1:$L$257,10,FALSE)),"",(VLOOKUP($B233,'B-1 Site Hedge Baseline'!$B$1:$L$257,10,FALSE))))</f>
        <v/>
      </c>
      <c r="J233" s="520" t="str">
        <f>IF(B233="","",IF(ISNA(VLOOKUP($B233,'B-1 Site Hedge Baseline'!$B$1:$L$257,11,FALSE)),"",(VLOOKUP($B233,'B-1 Site Hedge Baseline'!$B$1:$L$257,11,FALSE))))</f>
        <v/>
      </c>
      <c r="K233" s="520" t="str">
        <f>IF(B233="","",IF(ISNA(VLOOKUP($B233,'B-1 Site Hedge Baseline'!$B$1:$U$257,13,FALSE)),"",(VLOOKUP($B233,'B-1 Site Hedge Baseline'!$B$1:$U$257,13,FALSE))))</f>
        <v/>
      </c>
      <c r="L233" s="524" t="str">
        <f>IF(B233="","",IF(ISNA(VLOOKUP($B233,'B-1 Site Hedge Baseline'!$B$1:$U$257,12,FALSE)),"",(VLOOKUP($B233,'B-1 Site Hedge Baseline'!$B$1:$U$257,12,FALSE))))</f>
        <v/>
      </c>
      <c r="M233" s="416" t="str">
        <f t="shared" si="31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59" t="str">
        <f>IF(B233="","",VLOOKUP(B233,'B-1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57"/>
      <c r="T233" s="540" t="str">
        <f>IFERROR(VLOOKUP(S233,'G-1 All Habitats'!$Z$2:$AA$9,2,FALSE),"")</f>
        <v/>
      </c>
      <c r="U233" s="154"/>
      <c r="V233" s="520" t="str">
        <f>IF(U233="","",IF(VLOOKUP(U233,'G-3 Multipliers'!$L$3:$N$6,2,FALSE)=0,"Spatial Data Missing ⚠",VLOOKUP(U233,'G-3 Multipliers'!$L$3:$N$6,2,FALSE)))</f>
        <v/>
      </c>
      <c r="W233" s="524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4"/>
        <v/>
      </c>
      <c r="AD233" s="537" t="str">
        <f>IF(M233="","",VLOOKUP(M233,'G-6 Hedgerow Data'!$B$3:$AG$15,31,FALSE))</f>
        <v/>
      </c>
      <c r="AE233" s="507" t="str">
        <f t="shared" si="29"/>
        <v/>
      </c>
      <c r="AF233" s="507" t="str">
        <f t="shared" si="30"/>
        <v/>
      </c>
      <c r="AG233" s="524" t="str">
        <f>IFERROR(IF(O233="","",VLOOKUP(AD233,'G-3 Multipliers'!$P$3:$Q$6,2,FALSE)),"")</f>
        <v/>
      </c>
      <c r="AH233" s="513" t="str">
        <f t="shared" si="25"/>
        <v/>
      </c>
      <c r="AI233" s="231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1" t="str">
        <f>'B-1 Site Hedge Baseline'!AK232</f>
        <v/>
      </c>
      <c r="C234" s="520" t="str">
        <f>IF(B234="","",IF(ISNA(VLOOKUP($B234,'B-1 Site Hedge Baseline'!$B$1:$L$257,3,FALSE)),"",(VLOOKUP($B234,'B-1 Site Hedge Baseline'!$B$1:$L$257,3,FALSE))))</f>
        <v/>
      </c>
      <c r="D234" s="520" t="str">
        <f>IF(B234="","",IF(ISNA(VLOOKUP($B234,'B-1 Site Hedge Baseline'!$B$1:$L$257,4,FALSE)),"",(VLOOKUP($B234,'B-1 Site Hedge Baseline'!$B$1:$L$257,4,FALSE))))</f>
        <v/>
      </c>
      <c r="E234" s="520" t="str">
        <f>IF(B234="","",IF(ISNA(VLOOKUP($B234,'B-1 Site Hedge Baseline'!$B$1:$L$257,5,FALSE)),"",(VLOOKUP($B234,'B-1 Site Hedge Baseline'!$B$1:$L$257,5,FALSE))))</f>
        <v/>
      </c>
      <c r="F234" s="520" t="str">
        <f>IF(B234="","",IF(ISNA(VLOOKUP($B234,'B-1 Site Hedge Baseline'!$B$1:$L$257,6,FALSE)),"",(VLOOKUP($B234,'B-1 Site Hedge Baseline'!$B$1:$L$257,6,FALSE))))</f>
        <v/>
      </c>
      <c r="G234" s="520" t="str">
        <f>IF(B234="","",IF(ISNA(VLOOKUP($B234,'B-1 Site Hedge Baseline'!$B$1:$L$257,7,FALSE)),"",(VLOOKUP($B234,'B-1 Site Hedge Baseline'!$B$1:$L$257,7,FALSE))))</f>
        <v/>
      </c>
      <c r="H234" s="520" t="str">
        <f>IF(B234="","",IF(ISNA(VLOOKUP($B234,'B-1 Site Hedge Baseline'!$B$1:$L$257,8,FALSE)),"",(VLOOKUP($B234,'B-1 Site Hedge Baseline'!$B$1:$L$257,8,FALSE))))</f>
        <v/>
      </c>
      <c r="I234" s="520" t="str">
        <f>IF(B234="","",IF(ISNA(VLOOKUP($B234,'B-1 Site Hedge Baseline'!$B$1:$L$257,10,FALSE)),"",(VLOOKUP($B234,'B-1 Site Hedge Baseline'!$B$1:$L$257,10,FALSE))))</f>
        <v/>
      </c>
      <c r="J234" s="520" t="str">
        <f>IF(B234="","",IF(ISNA(VLOOKUP($B234,'B-1 Site Hedge Baseline'!$B$1:$L$257,11,FALSE)),"",(VLOOKUP($B234,'B-1 Site Hedge Baseline'!$B$1:$L$257,11,FALSE))))</f>
        <v/>
      </c>
      <c r="K234" s="520" t="str">
        <f>IF(B234="","",IF(ISNA(VLOOKUP($B234,'B-1 Site Hedge Baseline'!$B$1:$U$257,13,FALSE)),"",(VLOOKUP($B234,'B-1 Site Hedge Baseline'!$B$1:$U$257,13,FALSE))))</f>
        <v/>
      </c>
      <c r="L234" s="524" t="str">
        <f>IF(B234="","",IF(ISNA(VLOOKUP($B234,'B-1 Site Hedge Baseline'!$B$1:$U$257,12,FALSE)),"",(VLOOKUP($B234,'B-1 Site Hedge Baseline'!$B$1:$U$257,12,FALSE))))</f>
        <v/>
      </c>
      <c r="M234" s="416" t="str">
        <f t="shared" si="31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59" t="str">
        <f>IF(B234="","",VLOOKUP(B234,'B-1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57"/>
      <c r="T234" s="540" t="str">
        <f>IFERROR(VLOOKUP(S234,'G-1 All Habitats'!$Z$2:$AA$9,2,FALSE),"")</f>
        <v/>
      </c>
      <c r="U234" s="154"/>
      <c r="V234" s="520" t="str">
        <f>IF(U234="","",IF(VLOOKUP(U234,'G-3 Multipliers'!$L$3:$N$6,2,FALSE)=0,"Spatial Data Missing ⚠",VLOOKUP(U234,'G-3 Multipliers'!$L$3:$N$6,2,FALSE)))</f>
        <v/>
      </c>
      <c r="W234" s="524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4"/>
        <v/>
      </c>
      <c r="AD234" s="537" t="str">
        <f>IF(M234="","",VLOOKUP(M234,'G-6 Hedgerow Data'!$B$3:$AG$15,31,FALSE))</f>
        <v/>
      </c>
      <c r="AE234" s="507" t="str">
        <f t="shared" si="29"/>
        <v/>
      </c>
      <c r="AF234" s="507" t="str">
        <f t="shared" si="30"/>
        <v/>
      </c>
      <c r="AG234" s="524" t="str">
        <f>IFERROR(IF(O234="","",VLOOKUP(AD234,'G-3 Multipliers'!$P$3:$Q$6,2,FALSE)),"")</f>
        <v/>
      </c>
      <c r="AH234" s="513" t="str">
        <f t="shared" si="25"/>
        <v/>
      </c>
      <c r="AI234" s="231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1" t="str">
        <f>'B-1 Site Hedge Baseline'!AK233</f>
        <v/>
      </c>
      <c r="C235" s="520" t="str">
        <f>IF(B235="","",IF(ISNA(VLOOKUP($B235,'B-1 Site Hedge Baseline'!$B$1:$L$257,3,FALSE)),"",(VLOOKUP($B235,'B-1 Site Hedge Baseline'!$B$1:$L$257,3,FALSE))))</f>
        <v/>
      </c>
      <c r="D235" s="520" t="str">
        <f>IF(B235="","",IF(ISNA(VLOOKUP($B235,'B-1 Site Hedge Baseline'!$B$1:$L$257,4,FALSE)),"",(VLOOKUP($B235,'B-1 Site Hedge Baseline'!$B$1:$L$257,4,FALSE))))</f>
        <v/>
      </c>
      <c r="E235" s="520" t="str">
        <f>IF(B235="","",IF(ISNA(VLOOKUP($B235,'B-1 Site Hedge Baseline'!$B$1:$L$257,5,FALSE)),"",(VLOOKUP($B235,'B-1 Site Hedge Baseline'!$B$1:$L$257,5,FALSE))))</f>
        <v/>
      </c>
      <c r="F235" s="520" t="str">
        <f>IF(B235="","",IF(ISNA(VLOOKUP($B235,'B-1 Site Hedge Baseline'!$B$1:$L$257,6,FALSE)),"",(VLOOKUP($B235,'B-1 Site Hedge Baseline'!$B$1:$L$257,6,FALSE))))</f>
        <v/>
      </c>
      <c r="G235" s="520" t="str">
        <f>IF(B235="","",IF(ISNA(VLOOKUP($B235,'B-1 Site Hedge Baseline'!$B$1:$L$257,7,FALSE)),"",(VLOOKUP($B235,'B-1 Site Hedge Baseline'!$B$1:$L$257,7,FALSE))))</f>
        <v/>
      </c>
      <c r="H235" s="520" t="str">
        <f>IF(B235="","",IF(ISNA(VLOOKUP($B235,'B-1 Site Hedge Baseline'!$B$1:$L$257,8,FALSE)),"",(VLOOKUP($B235,'B-1 Site Hedge Baseline'!$B$1:$L$257,8,FALSE))))</f>
        <v/>
      </c>
      <c r="I235" s="520" t="str">
        <f>IF(B235="","",IF(ISNA(VLOOKUP($B235,'B-1 Site Hedge Baseline'!$B$1:$L$257,10,FALSE)),"",(VLOOKUP($B235,'B-1 Site Hedge Baseline'!$B$1:$L$257,10,FALSE))))</f>
        <v/>
      </c>
      <c r="J235" s="520" t="str">
        <f>IF(B235="","",IF(ISNA(VLOOKUP($B235,'B-1 Site Hedge Baseline'!$B$1:$L$257,11,FALSE)),"",(VLOOKUP($B235,'B-1 Site Hedge Baseline'!$B$1:$L$257,11,FALSE))))</f>
        <v/>
      </c>
      <c r="K235" s="520" t="str">
        <f>IF(B235="","",IF(ISNA(VLOOKUP($B235,'B-1 Site Hedge Baseline'!$B$1:$U$257,13,FALSE)),"",(VLOOKUP($B235,'B-1 Site Hedge Baseline'!$B$1:$U$257,13,FALSE))))</f>
        <v/>
      </c>
      <c r="L235" s="524" t="str">
        <f>IF(B235="","",IF(ISNA(VLOOKUP($B235,'B-1 Site Hedge Baseline'!$B$1:$U$257,12,FALSE)),"",(VLOOKUP($B235,'B-1 Site Hedge Baseline'!$B$1:$U$257,12,FALSE))))</f>
        <v/>
      </c>
      <c r="M235" s="416" t="str">
        <f t="shared" si="31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59" t="str">
        <f>IF(B235="","",VLOOKUP(B235,'B-1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57"/>
      <c r="T235" s="540" t="str">
        <f>IFERROR(VLOOKUP(S235,'G-1 All Habitats'!$Z$2:$AA$9,2,FALSE),"")</f>
        <v/>
      </c>
      <c r="U235" s="154"/>
      <c r="V235" s="520" t="str">
        <f>IF(U235="","",IF(VLOOKUP(U235,'G-3 Multipliers'!$L$3:$N$6,2,FALSE)=0,"Spatial Data Missing ⚠",VLOOKUP(U235,'G-3 Multipliers'!$L$3:$N$6,2,FALSE)))</f>
        <v/>
      </c>
      <c r="W235" s="524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4"/>
        <v/>
      </c>
      <c r="AD235" s="537" t="str">
        <f>IF(M235="","",VLOOKUP(M235,'G-6 Hedgerow Data'!$B$3:$AG$15,31,FALSE))</f>
        <v/>
      </c>
      <c r="AE235" s="507" t="str">
        <f t="shared" si="29"/>
        <v/>
      </c>
      <c r="AF235" s="507" t="str">
        <f t="shared" si="30"/>
        <v/>
      </c>
      <c r="AG235" s="524" t="str">
        <f>IFERROR(IF(O235="","",VLOOKUP(AD235,'G-3 Multipliers'!$P$3:$Q$6,2,FALSE)),"")</f>
        <v/>
      </c>
      <c r="AH235" s="513" t="str">
        <f t="shared" si="25"/>
        <v/>
      </c>
      <c r="AI235" s="231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1" t="str">
        <f>'B-1 Site Hedge Baseline'!AK234</f>
        <v/>
      </c>
      <c r="C236" s="520" t="str">
        <f>IF(B236="","",IF(ISNA(VLOOKUP($B236,'B-1 Site Hedge Baseline'!$B$1:$L$257,3,FALSE)),"",(VLOOKUP($B236,'B-1 Site Hedge Baseline'!$B$1:$L$257,3,FALSE))))</f>
        <v/>
      </c>
      <c r="D236" s="520" t="str">
        <f>IF(B236="","",IF(ISNA(VLOOKUP($B236,'B-1 Site Hedge Baseline'!$B$1:$L$257,4,FALSE)),"",(VLOOKUP($B236,'B-1 Site Hedge Baseline'!$B$1:$L$257,4,FALSE))))</f>
        <v/>
      </c>
      <c r="E236" s="520" t="str">
        <f>IF(B236="","",IF(ISNA(VLOOKUP($B236,'B-1 Site Hedge Baseline'!$B$1:$L$257,5,FALSE)),"",(VLOOKUP($B236,'B-1 Site Hedge Baseline'!$B$1:$L$257,5,FALSE))))</f>
        <v/>
      </c>
      <c r="F236" s="520" t="str">
        <f>IF(B236="","",IF(ISNA(VLOOKUP($B236,'B-1 Site Hedge Baseline'!$B$1:$L$257,6,FALSE)),"",(VLOOKUP($B236,'B-1 Site Hedge Baseline'!$B$1:$L$257,6,FALSE))))</f>
        <v/>
      </c>
      <c r="G236" s="520" t="str">
        <f>IF(B236="","",IF(ISNA(VLOOKUP($B236,'B-1 Site Hedge Baseline'!$B$1:$L$257,7,FALSE)),"",(VLOOKUP($B236,'B-1 Site Hedge Baseline'!$B$1:$L$257,7,FALSE))))</f>
        <v/>
      </c>
      <c r="H236" s="520" t="str">
        <f>IF(B236="","",IF(ISNA(VLOOKUP($B236,'B-1 Site Hedge Baseline'!$B$1:$L$257,8,FALSE)),"",(VLOOKUP($B236,'B-1 Site Hedge Baseline'!$B$1:$L$257,8,FALSE))))</f>
        <v/>
      </c>
      <c r="I236" s="520" t="str">
        <f>IF(B236="","",IF(ISNA(VLOOKUP($B236,'B-1 Site Hedge Baseline'!$B$1:$L$257,10,FALSE)),"",(VLOOKUP($B236,'B-1 Site Hedge Baseline'!$B$1:$L$257,10,FALSE))))</f>
        <v/>
      </c>
      <c r="J236" s="520" t="str">
        <f>IF(B236="","",IF(ISNA(VLOOKUP($B236,'B-1 Site Hedge Baseline'!$B$1:$L$257,11,FALSE)),"",(VLOOKUP($B236,'B-1 Site Hedge Baseline'!$B$1:$L$257,11,FALSE))))</f>
        <v/>
      </c>
      <c r="K236" s="520" t="str">
        <f>IF(B236="","",IF(ISNA(VLOOKUP($B236,'B-1 Site Hedge Baseline'!$B$1:$U$257,13,FALSE)),"",(VLOOKUP($B236,'B-1 Site Hedge Baseline'!$B$1:$U$257,13,FALSE))))</f>
        <v/>
      </c>
      <c r="L236" s="524" t="str">
        <f>IF(B236="","",IF(ISNA(VLOOKUP($B236,'B-1 Site Hedge Baseline'!$B$1:$U$257,12,FALSE)),"",(VLOOKUP($B236,'B-1 Site Hedge Baseline'!$B$1:$U$257,12,FALSE))))</f>
        <v/>
      </c>
      <c r="M236" s="416" t="str">
        <f t="shared" si="31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59" t="str">
        <f>IF(B236="","",VLOOKUP(B236,'B-1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57"/>
      <c r="T236" s="540" t="str">
        <f>IFERROR(VLOOKUP(S236,'G-1 All Habitats'!$Z$2:$AA$9,2,FALSE),"")</f>
        <v/>
      </c>
      <c r="U236" s="154"/>
      <c r="V236" s="520" t="str">
        <f>IF(U236="","",IF(VLOOKUP(U236,'G-3 Multipliers'!$L$3:$N$6,2,FALSE)=0,"Spatial Data Missing ⚠",VLOOKUP(U236,'G-3 Multipliers'!$L$3:$N$6,2,FALSE)))</f>
        <v/>
      </c>
      <c r="W236" s="524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4"/>
        <v/>
      </c>
      <c r="AD236" s="537" t="str">
        <f>IF(M236="","",VLOOKUP(M236,'G-6 Hedgerow Data'!$B$3:$AG$15,31,FALSE))</f>
        <v/>
      </c>
      <c r="AE236" s="507" t="str">
        <f t="shared" si="29"/>
        <v/>
      </c>
      <c r="AF236" s="507" t="str">
        <f t="shared" si="30"/>
        <v/>
      </c>
      <c r="AG236" s="524" t="str">
        <f>IFERROR(IF(O236="","",VLOOKUP(AD236,'G-3 Multipliers'!$P$3:$Q$6,2,FALSE)),"")</f>
        <v/>
      </c>
      <c r="AH236" s="513" t="str">
        <f t="shared" si="25"/>
        <v/>
      </c>
      <c r="AI236" s="231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1" t="str">
        <f>'B-1 Site Hedge Baseline'!AK235</f>
        <v/>
      </c>
      <c r="C237" s="520" t="str">
        <f>IF(B237="","",IF(ISNA(VLOOKUP($B237,'B-1 Site Hedge Baseline'!$B$1:$L$257,3,FALSE)),"",(VLOOKUP($B237,'B-1 Site Hedge Baseline'!$B$1:$L$257,3,FALSE))))</f>
        <v/>
      </c>
      <c r="D237" s="520" t="str">
        <f>IF(B237="","",IF(ISNA(VLOOKUP($B237,'B-1 Site Hedge Baseline'!$B$1:$L$257,4,FALSE)),"",(VLOOKUP($B237,'B-1 Site Hedge Baseline'!$B$1:$L$257,4,FALSE))))</f>
        <v/>
      </c>
      <c r="E237" s="520" t="str">
        <f>IF(B237="","",IF(ISNA(VLOOKUP($B237,'B-1 Site Hedge Baseline'!$B$1:$L$257,5,FALSE)),"",(VLOOKUP($B237,'B-1 Site Hedge Baseline'!$B$1:$L$257,5,FALSE))))</f>
        <v/>
      </c>
      <c r="F237" s="520" t="str">
        <f>IF(B237="","",IF(ISNA(VLOOKUP($B237,'B-1 Site Hedge Baseline'!$B$1:$L$257,6,FALSE)),"",(VLOOKUP($B237,'B-1 Site Hedge Baseline'!$B$1:$L$257,6,FALSE))))</f>
        <v/>
      </c>
      <c r="G237" s="520" t="str">
        <f>IF(B237="","",IF(ISNA(VLOOKUP($B237,'B-1 Site Hedge Baseline'!$B$1:$L$257,7,FALSE)),"",(VLOOKUP($B237,'B-1 Site Hedge Baseline'!$B$1:$L$257,7,FALSE))))</f>
        <v/>
      </c>
      <c r="H237" s="520" t="str">
        <f>IF(B237="","",IF(ISNA(VLOOKUP($B237,'B-1 Site Hedge Baseline'!$B$1:$L$257,8,FALSE)),"",(VLOOKUP($B237,'B-1 Site Hedge Baseline'!$B$1:$L$257,8,FALSE))))</f>
        <v/>
      </c>
      <c r="I237" s="520" t="str">
        <f>IF(B237="","",IF(ISNA(VLOOKUP($B237,'B-1 Site Hedge Baseline'!$B$1:$L$257,10,FALSE)),"",(VLOOKUP($B237,'B-1 Site Hedge Baseline'!$B$1:$L$257,10,FALSE))))</f>
        <v/>
      </c>
      <c r="J237" s="520" t="str">
        <f>IF(B237="","",IF(ISNA(VLOOKUP($B237,'B-1 Site Hedge Baseline'!$B$1:$L$257,11,FALSE)),"",(VLOOKUP($B237,'B-1 Site Hedge Baseline'!$B$1:$L$257,11,FALSE))))</f>
        <v/>
      </c>
      <c r="K237" s="520" t="str">
        <f>IF(B237="","",IF(ISNA(VLOOKUP($B237,'B-1 Site Hedge Baseline'!$B$1:$U$257,13,FALSE)),"",(VLOOKUP($B237,'B-1 Site Hedge Baseline'!$B$1:$U$257,13,FALSE))))</f>
        <v/>
      </c>
      <c r="L237" s="524" t="str">
        <f>IF(B237="","",IF(ISNA(VLOOKUP($B237,'B-1 Site Hedge Baseline'!$B$1:$U$257,12,FALSE)),"",(VLOOKUP($B237,'B-1 Site Hedge Baseline'!$B$1:$U$257,12,FALSE))))</f>
        <v/>
      </c>
      <c r="M237" s="416" t="str">
        <f t="shared" si="31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59" t="str">
        <f>IF(B237="","",VLOOKUP(B237,'B-1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57"/>
      <c r="T237" s="540" t="str">
        <f>IFERROR(VLOOKUP(S237,'G-1 All Habitats'!$Z$2:$AA$9,2,FALSE),"")</f>
        <v/>
      </c>
      <c r="U237" s="154"/>
      <c r="V237" s="520" t="str">
        <f>IF(U237="","",IF(VLOOKUP(U237,'G-3 Multipliers'!$L$3:$N$6,2,FALSE)=0,"Spatial Data Missing ⚠",VLOOKUP(U237,'G-3 Multipliers'!$L$3:$N$6,2,FALSE)))</f>
        <v/>
      </c>
      <c r="W237" s="524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4"/>
        <v/>
      </c>
      <c r="AD237" s="537" t="str">
        <f>IF(M237="","",VLOOKUP(M237,'G-6 Hedgerow Data'!$B$3:$AG$15,31,FALSE))</f>
        <v/>
      </c>
      <c r="AE237" s="507" t="str">
        <f t="shared" si="29"/>
        <v/>
      </c>
      <c r="AF237" s="507" t="str">
        <f t="shared" si="30"/>
        <v/>
      </c>
      <c r="AG237" s="524" t="str">
        <f>IFERROR(IF(O237="","",VLOOKUP(AD237,'G-3 Multipliers'!$P$3:$Q$6,2,FALSE)),"")</f>
        <v/>
      </c>
      <c r="AH237" s="513" t="str">
        <f t="shared" si="25"/>
        <v/>
      </c>
      <c r="AI237" s="231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1" t="str">
        <f>'B-1 Site Hedge Baseline'!AK236</f>
        <v/>
      </c>
      <c r="C238" s="520" t="str">
        <f>IF(B238="","",IF(ISNA(VLOOKUP($B238,'B-1 Site Hedge Baseline'!$B$1:$L$257,3,FALSE)),"",(VLOOKUP($B238,'B-1 Site Hedge Baseline'!$B$1:$L$257,3,FALSE))))</f>
        <v/>
      </c>
      <c r="D238" s="520" t="str">
        <f>IF(B238="","",IF(ISNA(VLOOKUP($B238,'B-1 Site Hedge Baseline'!$B$1:$L$257,4,FALSE)),"",(VLOOKUP($B238,'B-1 Site Hedge Baseline'!$B$1:$L$257,4,FALSE))))</f>
        <v/>
      </c>
      <c r="E238" s="520" t="str">
        <f>IF(B238="","",IF(ISNA(VLOOKUP($B238,'B-1 Site Hedge Baseline'!$B$1:$L$257,5,FALSE)),"",(VLOOKUP($B238,'B-1 Site Hedge Baseline'!$B$1:$L$257,5,FALSE))))</f>
        <v/>
      </c>
      <c r="F238" s="520" t="str">
        <f>IF(B238="","",IF(ISNA(VLOOKUP($B238,'B-1 Site Hedge Baseline'!$B$1:$L$257,6,FALSE)),"",(VLOOKUP($B238,'B-1 Site Hedge Baseline'!$B$1:$L$257,6,FALSE))))</f>
        <v/>
      </c>
      <c r="G238" s="520" t="str">
        <f>IF(B238="","",IF(ISNA(VLOOKUP($B238,'B-1 Site Hedge Baseline'!$B$1:$L$257,7,FALSE)),"",(VLOOKUP($B238,'B-1 Site Hedge Baseline'!$B$1:$L$257,7,FALSE))))</f>
        <v/>
      </c>
      <c r="H238" s="520" t="str">
        <f>IF(B238="","",IF(ISNA(VLOOKUP($B238,'B-1 Site Hedge Baseline'!$B$1:$L$257,8,FALSE)),"",(VLOOKUP($B238,'B-1 Site Hedge Baseline'!$B$1:$L$257,8,FALSE))))</f>
        <v/>
      </c>
      <c r="I238" s="520" t="str">
        <f>IF(B238="","",IF(ISNA(VLOOKUP($B238,'B-1 Site Hedge Baseline'!$B$1:$L$257,10,FALSE)),"",(VLOOKUP($B238,'B-1 Site Hedge Baseline'!$B$1:$L$257,10,FALSE))))</f>
        <v/>
      </c>
      <c r="J238" s="520" t="str">
        <f>IF(B238="","",IF(ISNA(VLOOKUP($B238,'B-1 Site Hedge Baseline'!$B$1:$L$257,11,FALSE)),"",(VLOOKUP($B238,'B-1 Site Hedge Baseline'!$B$1:$L$257,11,FALSE))))</f>
        <v/>
      </c>
      <c r="K238" s="520" t="str">
        <f>IF(B238="","",IF(ISNA(VLOOKUP($B238,'B-1 Site Hedge Baseline'!$B$1:$U$257,13,FALSE)),"",(VLOOKUP($B238,'B-1 Site Hedge Baseline'!$B$1:$U$257,13,FALSE))))</f>
        <v/>
      </c>
      <c r="L238" s="524" t="str">
        <f>IF(B238="","",IF(ISNA(VLOOKUP($B238,'B-1 Site Hedge Baseline'!$B$1:$U$257,12,FALSE)),"",(VLOOKUP($B238,'B-1 Site Hedge Baseline'!$B$1:$U$257,12,FALSE))))</f>
        <v/>
      </c>
      <c r="M238" s="416" t="str">
        <f t="shared" si="31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59" t="str">
        <f>IF(B238="","",VLOOKUP(B238,'B-1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57"/>
      <c r="T238" s="540" t="str">
        <f>IFERROR(VLOOKUP(S238,'G-1 All Habitats'!$Z$2:$AA$9,2,FALSE),"")</f>
        <v/>
      </c>
      <c r="U238" s="154"/>
      <c r="V238" s="520" t="str">
        <f>IF(U238="","",IF(VLOOKUP(U238,'G-3 Multipliers'!$L$3:$N$6,2,FALSE)=0,"Spatial Data Missing ⚠",VLOOKUP(U238,'G-3 Multipliers'!$L$3:$N$6,2,FALSE)))</f>
        <v/>
      </c>
      <c r="W238" s="524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4"/>
        <v/>
      </c>
      <c r="AD238" s="537" t="str">
        <f>IF(M238="","",VLOOKUP(M238,'G-6 Hedgerow Data'!$B$3:$AG$15,31,FALSE))</f>
        <v/>
      </c>
      <c r="AE238" s="507" t="str">
        <f t="shared" si="29"/>
        <v/>
      </c>
      <c r="AF238" s="507" t="str">
        <f t="shared" si="30"/>
        <v/>
      </c>
      <c r="AG238" s="524" t="str">
        <f>IFERROR(IF(O238="","",VLOOKUP(AD238,'G-3 Multipliers'!$P$3:$Q$6,2,FALSE)),"")</f>
        <v/>
      </c>
      <c r="AH238" s="513" t="str">
        <f t="shared" si="25"/>
        <v/>
      </c>
      <c r="AI238" s="231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1" t="str">
        <f>'B-1 Site Hedge Baseline'!AK237</f>
        <v/>
      </c>
      <c r="C239" s="520" t="str">
        <f>IF(B239="","",IF(ISNA(VLOOKUP($B239,'B-1 Site Hedge Baseline'!$B$1:$L$257,3,FALSE)),"",(VLOOKUP($B239,'B-1 Site Hedge Baseline'!$B$1:$L$257,3,FALSE))))</f>
        <v/>
      </c>
      <c r="D239" s="520" t="str">
        <f>IF(B239="","",IF(ISNA(VLOOKUP($B239,'B-1 Site Hedge Baseline'!$B$1:$L$257,4,FALSE)),"",(VLOOKUP($B239,'B-1 Site Hedge Baseline'!$B$1:$L$257,4,FALSE))))</f>
        <v/>
      </c>
      <c r="E239" s="520" t="str">
        <f>IF(B239="","",IF(ISNA(VLOOKUP($B239,'B-1 Site Hedge Baseline'!$B$1:$L$257,5,FALSE)),"",(VLOOKUP($B239,'B-1 Site Hedge Baseline'!$B$1:$L$257,5,FALSE))))</f>
        <v/>
      </c>
      <c r="F239" s="520" t="str">
        <f>IF(B239="","",IF(ISNA(VLOOKUP($B239,'B-1 Site Hedge Baseline'!$B$1:$L$257,6,FALSE)),"",(VLOOKUP($B239,'B-1 Site Hedge Baseline'!$B$1:$L$257,6,FALSE))))</f>
        <v/>
      </c>
      <c r="G239" s="520" t="str">
        <f>IF(B239="","",IF(ISNA(VLOOKUP($B239,'B-1 Site Hedge Baseline'!$B$1:$L$257,7,FALSE)),"",(VLOOKUP($B239,'B-1 Site Hedge Baseline'!$B$1:$L$257,7,FALSE))))</f>
        <v/>
      </c>
      <c r="H239" s="520" t="str">
        <f>IF(B239="","",IF(ISNA(VLOOKUP($B239,'B-1 Site Hedge Baseline'!$B$1:$L$257,8,FALSE)),"",(VLOOKUP($B239,'B-1 Site Hedge Baseline'!$B$1:$L$257,8,FALSE))))</f>
        <v/>
      </c>
      <c r="I239" s="520" t="str">
        <f>IF(B239="","",IF(ISNA(VLOOKUP($B239,'B-1 Site Hedge Baseline'!$B$1:$L$257,10,FALSE)),"",(VLOOKUP($B239,'B-1 Site Hedge Baseline'!$B$1:$L$257,10,FALSE))))</f>
        <v/>
      </c>
      <c r="J239" s="520" t="str">
        <f>IF(B239="","",IF(ISNA(VLOOKUP($B239,'B-1 Site Hedge Baseline'!$B$1:$L$257,11,FALSE)),"",(VLOOKUP($B239,'B-1 Site Hedge Baseline'!$B$1:$L$257,11,FALSE))))</f>
        <v/>
      </c>
      <c r="K239" s="520" t="str">
        <f>IF(B239="","",IF(ISNA(VLOOKUP($B239,'B-1 Site Hedge Baseline'!$B$1:$U$257,13,FALSE)),"",(VLOOKUP($B239,'B-1 Site Hedge Baseline'!$B$1:$U$257,13,FALSE))))</f>
        <v/>
      </c>
      <c r="L239" s="524" t="str">
        <f>IF(B239="","",IF(ISNA(VLOOKUP($B239,'B-1 Site Hedge Baseline'!$B$1:$U$257,12,FALSE)),"",(VLOOKUP($B239,'B-1 Site Hedge Baseline'!$B$1:$U$257,12,FALSE))))</f>
        <v/>
      </c>
      <c r="M239" s="416" t="str">
        <f t="shared" si="31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59" t="str">
        <f>IF(B239="","",VLOOKUP(B239,'B-1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57"/>
      <c r="T239" s="540" t="str">
        <f>IFERROR(VLOOKUP(S239,'G-1 All Habitats'!$Z$2:$AA$9,2,FALSE),"")</f>
        <v/>
      </c>
      <c r="U239" s="154"/>
      <c r="V239" s="520" t="str">
        <f>IF(U239="","",IF(VLOOKUP(U239,'G-3 Multipliers'!$L$3:$N$6,2,FALSE)=0,"Spatial Data Missing ⚠",VLOOKUP(U239,'G-3 Multipliers'!$L$3:$N$6,2,FALSE)))</f>
        <v/>
      </c>
      <c r="W239" s="524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4"/>
        <v/>
      </c>
      <c r="AD239" s="537" t="str">
        <f>IF(M239="","",VLOOKUP(M239,'G-6 Hedgerow Data'!$B$3:$AG$15,31,FALSE))</f>
        <v/>
      </c>
      <c r="AE239" s="507" t="str">
        <f t="shared" si="29"/>
        <v/>
      </c>
      <c r="AF239" s="507" t="str">
        <f t="shared" si="30"/>
        <v/>
      </c>
      <c r="AG239" s="524" t="str">
        <f>IFERROR(IF(O239="","",VLOOKUP(AD239,'G-3 Multipliers'!$P$3:$Q$6,2,FALSE)),"")</f>
        <v/>
      </c>
      <c r="AH239" s="513" t="str">
        <f t="shared" si="25"/>
        <v/>
      </c>
      <c r="AI239" s="231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1" t="str">
        <f>'B-1 Site Hedge Baseline'!AK238</f>
        <v/>
      </c>
      <c r="C240" s="520" t="str">
        <f>IF(B240="","",IF(ISNA(VLOOKUP($B240,'B-1 Site Hedge Baseline'!$B$1:$L$257,3,FALSE)),"",(VLOOKUP($B240,'B-1 Site Hedge Baseline'!$B$1:$L$257,3,FALSE))))</f>
        <v/>
      </c>
      <c r="D240" s="520" t="str">
        <f>IF(B240="","",IF(ISNA(VLOOKUP($B240,'B-1 Site Hedge Baseline'!$B$1:$L$257,4,FALSE)),"",(VLOOKUP($B240,'B-1 Site Hedge Baseline'!$B$1:$L$257,4,FALSE))))</f>
        <v/>
      </c>
      <c r="E240" s="520" t="str">
        <f>IF(B240="","",IF(ISNA(VLOOKUP($B240,'B-1 Site Hedge Baseline'!$B$1:$L$257,5,FALSE)),"",(VLOOKUP($B240,'B-1 Site Hedge Baseline'!$B$1:$L$257,5,FALSE))))</f>
        <v/>
      </c>
      <c r="F240" s="520" t="str">
        <f>IF(B240="","",IF(ISNA(VLOOKUP($B240,'B-1 Site Hedge Baseline'!$B$1:$L$257,6,FALSE)),"",(VLOOKUP($B240,'B-1 Site Hedge Baseline'!$B$1:$L$257,6,FALSE))))</f>
        <v/>
      </c>
      <c r="G240" s="520" t="str">
        <f>IF(B240="","",IF(ISNA(VLOOKUP($B240,'B-1 Site Hedge Baseline'!$B$1:$L$257,7,FALSE)),"",(VLOOKUP($B240,'B-1 Site Hedge Baseline'!$B$1:$L$257,7,FALSE))))</f>
        <v/>
      </c>
      <c r="H240" s="520" t="str">
        <f>IF(B240="","",IF(ISNA(VLOOKUP($B240,'B-1 Site Hedge Baseline'!$B$1:$L$257,8,FALSE)),"",(VLOOKUP($B240,'B-1 Site Hedge Baseline'!$B$1:$L$257,8,FALSE))))</f>
        <v/>
      </c>
      <c r="I240" s="520" t="str">
        <f>IF(B240="","",IF(ISNA(VLOOKUP($B240,'B-1 Site Hedge Baseline'!$B$1:$L$257,10,FALSE)),"",(VLOOKUP($B240,'B-1 Site Hedge Baseline'!$B$1:$L$257,10,FALSE))))</f>
        <v/>
      </c>
      <c r="J240" s="520" t="str">
        <f>IF(B240="","",IF(ISNA(VLOOKUP($B240,'B-1 Site Hedge Baseline'!$B$1:$L$257,11,FALSE)),"",(VLOOKUP($B240,'B-1 Site Hedge Baseline'!$B$1:$L$257,11,FALSE))))</f>
        <v/>
      </c>
      <c r="K240" s="520" t="str">
        <f>IF(B240="","",IF(ISNA(VLOOKUP($B240,'B-1 Site Hedge Baseline'!$B$1:$U$257,13,FALSE)),"",(VLOOKUP($B240,'B-1 Site Hedge Baseline'!$B$1:$U$257,13,FALSE))))</f>
        <v/>
      </c>
      <c r="L240" s="524" t="str">
        <f>IF(B240="","",IF(ISNA(VLOOKUP($B240,'B-1 Site Hedge Baseline'!$B$1:$U$257,12,FALSE)),"",(VLOOKUP($B240,'B-1 Site Hedge Baseline'!$B$1:$U$257,12,FALSE))))</f>
        <v/>
      </c>
      <c r="M240" s="416" t="str">
        <f t="shared" si="31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59" t="str">
        <f>IF(B240="","",VLOOKUP(B240,'B-1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57"/>
      <c r="T240" s="540" t="str">
        <f>IFERROR(VLOOKUP(S240,'G-1 All Habitats'!$Z$2:$AA$9,2,FALSE),"")</f>
        <v/>
      </c>
      <c r="U240" s="154"/>
      <c r="V240" s="520" t="str">
        <f>IF(U240="","",IF(VLOOKUP(U240,'G-3 Multipliers'!$L$3:$N$6,2,FALSE)=0,"Spatial Data Missing ⚠",VLOOKUP(U240,'G-3 Multipliers'!$L$3:$N$6,2,FALSE)))</f>
        <v/>
      </c>
      <c r="W240" s="524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4"/>
        <v/>
      </c>
      <c r="AD240" s="537" t="str">
        <f>IF(M240="","",VLOOKUP(M240,'G-6 Hedgerow Data'!$B$3:$AG$15,31,FALSE))</f>
        <v/>
      </c>
      <c r="AE240" s="507" t="str">
        <f t="shared" si="29"/>
        <v/>
      </c>
      <c r="AF240" s="507" t="str">
        <f t="shared" si="30"/>
        <v/>
      </c>
      <c r="AG240" s="524" t="str">
        <f>IFERROR(IF(O240="","",VLOOKUP(AD240,'G-3 Multipliers'!$P$3:$Q$6,2,FALSE)),"")</f>
        <v/>
      </c>
      <c r="AH240" s="513" t="str">
        <f t="shared" si="25"/>
        <v/>
      </c>
      <c r="AI240" s="231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1" t="str">
        <f>'B-1 Site Hedge Baseline'!AK239</f>
        <v/>
      </c>
      <c r="C241" s="520" t="str">
        <f>IF(B241="","",IF(ISNA(VLOOKUP($B241,'B-1 Site Hedge Baseline'!$B$1:$L$257,3,FALSE)),"",(VLOOKUP($B241,'B-1 Site Hedge Baseline'!$B$1:$L$257,3,FALSE))))</f>
        <v/>
      </c>
      <c r="D241" s="520" t="str">
        <f>IF(B241="","",IF(ISNA(VLOOKUP($B241,'B-1 Site Hedge Baseline'!$B$1:$L$257,4,FALSE)),"",(VLOOKUP($B241,'B-1 Site Hedge Baseline'!$B$1:$L$257,4,FALSE))))</f>
        <v/>
      </c>
      <c r="E241" s="520" t="str">
        <f>IF(B241="","",IF(ISNA(VLOOKUP($B241,'B-1 Site Hedge Baseline'!$B$1:$L$257,5,FALSE)),"",(VLOOKUP($B241,'B-1 Site Hedge Baseline'!$B$1:$L$257,5,FALSE))))</f>
        <v/>
      </c>
      <c r="F241" s="520" t="str">
        <f>IF(B241="","",IF(ISNA(VLOOKUP($B241,'B-1 Site Hedge Baseline'!$B$1:$L$257,6,FALSE)),"",(VLOOKUP($B241,'B-1 Site Hedge Baseline'!$B$1:$L$257,6,FALSE))))</f>
        <v/>
      </c>
      <c r="G241" s="520" t="str">
        <f>IF(B241="","",IF(ISNA(VLOOKUP($B241,'B-1 Site Hedge Baseline'!$B$1:$L$257,7,FALSE)),"",(VLOOKUP($B241,'B-1 Site Hedge Baseline'!$B$1:$L$257,7,FALSE))))</f>
        <v/>
      </c>
      <c r="H241" s="520" t="str">
        <f>IF(B241="","",IF(ISNA(VLOOKUP($B241,'B-1 Site Hedge Baseline'!$B$1:$L$257,8,FALSE)),"",(VLOOKUP($B241,'B-1 Site Hedge Baseline'!$B$1:$L$257,8,FALSE))))</f>
        <v/>
      </c>
      <c r="I241" s="520" t="str">
        <f>IF(B241="","",IF(ISNA(VLOOKUP($B241,'B-1 Site Hedge Baseline'!$B$1:$L$257,10,FALSE)),"",(VLOOKUP($B241,'B-1 Site Hedge Baseline'!$B$1:$L$257,10,FALSE))))</f>
        <v/>
      </c>
      <c r="J241" s="520" t="str">
        <f>IF(B241="","",IF(ISNA(VLOOKUP($B241,'B-1 Site Hedge Baseline'!$B$1:$L$257,11,FALSE)),"",(VLOOKUP($B241,'B-1 Site Hedge Baseline'!$B$1:$L$257,11,FALSE))))</f>
        <v/>
      </c>
      <c r="K241" s="520" t="str">
        <f>IF(B241="","",IF(ISNA(VLOOKUP($B241,'B-1 Site Hedge Baseline'!$B$1:$U$257,13,FALSE)),"",(VLOOKUP($B241,'B-1 Site Hedge Baseline'!$B$1:$U$257,13,FALSE))))</f>
        <v/>
      </c>
      <c r="L241" s="524" t="str">
        <f>IF(B241="","",IF(ISNA(VLOOKUP($B241,'B-1 Site Hedge Baseline'!$B$1:$U$257,12,FALSE)),"",(VLOOKUP($B241,'B-1 Site Hedge Baseline'!$B$1:$U$257,12,FALSE))))</f>
        <v/>
      </c>
      <c r="M241" s="416" t="str">
        <f t="shared" si="31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59" t="str">
        <f>IF(B241="","",VLOOKUP(B241,'B-1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57"/>
      <c r="T241" s="540" t="str">
        <f>IFERROR(VLOOKUP(S241,'G-1 All Habitats'!$Z$2:$AA$9,2,FALSE),"")</f>
        <v/>
      </c>
      <c r="U241" s="154"/>
      <c r="V241" s="520" t="str">
        <f>IF(U241="","",IF(VLOOKUP(U241,'G-3 Multipliers'!$L$3:$N$6,2,FALSE)=0,"Spatial Data Missing ⚠",VLOOKUP(U241,'G-3 Multipliers'!$L$3:$N$6,2,FALSE)))</f>
        <v/>
      </c>
      <c r="W241" s="524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4"/>
        <v/>
      </c>
      <c r="AD241" s="537" t="str">
        <f>IF(M241="","",VLOOKUP(M241,'G-6 Hedgerow Data'!$B$3:$AG$15,31,FALSE))</f>
        <v/>
      </c>
      <c r="AE241" s="507" t="str">
        <f t="shared" si="29"/>
        <v/>
      </c>
      <c r="AF241" s="507" t="str">
        <f t="shared" si="30"/>
        <v/>
      </c>
      <c r="AG241" s="524" t="str">
        <f>IFERROR(IF(O241="","",VLOOKUP(AD241,'G-3 Multipliers'!$P$3:$Q$6,2,FALSE)),"")</f>
        <v/>
      </c>
      <c r="AH241" s="513" t="str">
        <f t="shared" si="25"/>
        <v/>
      </c>
      <c r="AI241" s="231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1" t="str">
        <f>'B-1 Site Hedge Baseline'!AK240</f>
        <v/>
      </c>
      <c r="C242" s="520" t="str">
        <f>IF(B242="","",IF(ISNA(VLOOKUP($B242,'B-1 Site Hedge Baseline'!$B$1:$L$257,3,FALSE)),"",(VLOOKUP($B242,'B-1 Site Hedge Baseline'!$B$1:$L$257,3,FALSE))))</f>
        <v/>
      </c>
      <c r="D242" s="520" t="str">
        <f>IF(B242="","",IF(ISNA(VLOOKUP($B242,'B-1 Site Hedge Baseline'!$B$1:$L$257,4,FALSE)),"",(VLOOKUP($B242,'B-1 Site Hedge Baseline'!$B$1:$L$257,4,FALSE))))</f>
        <v/>
      </c>
      <c r="E242" s="520" t="str">
        <f>IF(B242="","",IF(ISNA(VLOOKUP($B242,'B-1 Site Hedge Baseline'!$B$1:$L$257,5,FALSE)),"",(VLOOKUP($B242,'B-1 Site Hedge Baseline'!$B$1:$L$257,5,FALSE))))</f>
        <v/>
      </c>
      <c r="F242" s="520" t="str">
        <f>IF(B242="","",IF(ISNA(VLOOKUP($B242,'B-1 Site Hedge Baseline'!$B$1:$L$257,6,FALSE)),"",(VLOOKUP($B242,'B-1 Site Hedge Baseline'!$B$1:$L$257,6,FALSE))))</f>
        <v/>
      </c>
      <c r="G242" s="520" t="str">
        <f>IF(B242="","",IF(ISNA(VLOOKUP($B242,'B-1 Site Hedge Baseline'!$B$1:$L$257,7,FALSE)),"",(VLOOKUP($B242,'B-1 Site Hedge Baseline'!$B$1:$L$257,7,FALSE))))</f>
        <v/>
      </c>
      <c r="H242" s="520" t="str">
        <f>IF(B242="","",IF(ISNA(VLOOKUP($B242,'B-1 Site Hedge Baseline'!$B$1:$L$257,8,FALSE)),"",(VLOOKUP($B242,'B-1 Site Hedge Baseline'!$B$1:$L$257,8,FALSE))))</f>
        <v/>
      </c>
      <c r="I242" s="520" t="str">
        <f>IF(B242="","",IF(ISNA(VLOOKUP($B242,'B-1 Site Hedge Baseline'!$B$1:$L$257,10,FALSE)),"",(VLOOKUP($B242,'B-1 Site Hedge Baseline'!$B$1:$L$257,10,FALSE))))</f>
        <v/>
      </c>
      <c r="J242" s="520" t="str">
        <f>IF(B242="","",IF(ISNA(VLOOKUP($B242,'B-1 Site Hedge Baseline'!$B$1:$L$257,11,FALSE)),"",(VLOOKUP($B242,'B-1 Site Hedge Baseline'!$B$1:$L$257,11,FALSE))))</f>
        <v/>
      </c>
      <c r="K242" s="520" t="str">
        <f>IF(B242="","",IF(ISNA(VLOOKUP($B242,'B-1 Site Hedge Baseline'!$B$1:$U$257,13,FALSE)),"",(VLOOKUP($B242,'B-1 Site Hedge Baseline'!$B$1:$U$257,13,FALSE))))</f>
        <v/>
      </c>
      <c r="L242" s="524" t="str">
        <f>IF(B242="","",IF(ISNA(VLOOKUP($B242,'B-1 Site Hedge Baseline'!$B$1:$U$257,12,FALSE)),"",(VLOOKUP($B242,'B-1 Site Hedge Baseline'!$B$1:$U$257,12,FALSE))))</f>
        <v/>
      </c>
      <c r="M242" s="416" t="str">
        <f t="shared" si="31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59" t="str">
        <f>IF(B242="","",VLOOKUP(B242,'B-1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57"/>
      <c r="T242" s="540" t="str">
        <f>IFERROR(VLOOKUP(S242,'G-1 All Habitats'!$Z$2:$AA$9,2,FALSE),"")</f>
        <v/>
      </c>
      <c r="U242" s="154"/>
      <c r="V242" s="520" t="str">
        <f>IF(U242="","",IF(VLOOKUP(U242,'G-3 Multipliers'!$L$3:$N$6,2,FALSE)=0,"Spatial Data Missing ⚠",VLOOKUP(U242,'G-3 Multipliers'!$L$3:$N$6,2,FALSE)))</f>
        <v/>
      </c>
      <c r="W242" s="524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4"/>
        <v/>
      </c>
      <c r="AD242" s="537" t="str">
        <f>IF(M242="","",VLOOKUP(M242,'G-6 Hedgerow Data'!$B$3:$AG$15,31,FALSE))</f>
        <v/>
      </c>
      <c r="AE242" s="507" t="str">
        <f t="shared" si="29"/>
        <v/>
      </c>
      <c r="AF242" s="507" t="str">
        <f t="shared" si="30"/>
        <v/>
      </c>
      <c r="AG242" s="524" t="str">
        <f>IFERROR(IF(O242="","",VLOOKUP(AD242,'G-3 Multipliers'!$P$3:$Q$6,2,FALSE)),"")</f>
        <v/>
      </c>
      <c r="AH242" s="513" t="str">
        <f t="shared" si="25"/>
        <v/>
      </c>
      <c r="AI242" s="231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1" t="str">
        <f>'B-1 Site Hedge Baseline'!AK241</f>
        <v/>
      </c>
      <c r="C243" s="520" t="str">
        <f>IF(B243="","",IF(ISNA(VLOOKUP($B243,'B-1 Site Hedge Baseline'!$B$1:$L$257,3,FALSE)),"",(VLOOKUP($B243,'B-1 Site Hedge Baseline'!$B$1:$L$257,3,FALSE))))</f>
        <v/>
      </c>
      <c r="D243" s="520" t="str">
        <f>IF(B243="","",IF(ISNA(VLOOKUP($B243,'B-1 Site Hedge Baseline'!$B$1:$L$257,4,FALSE)),"",(VLOOKUP($B243,'B-1 Site Hedge Baseline'!$B$1:$L$257,4,FALSE))))</f>
        <v/>
      </c>
      <c r="E243" s="520" t="str">
        <f>IF(B243="","",IF(ISNA(VLOOKUP($B243,'B-1 Site Hedge Baseline'!$B$1:$L$257,5,FALSE)),"",(VLOOKUP($B243,'B-1 Site Hedge Baseline'!$B$1:$L$257,5,FALSE))))</f>
        <v/>
      </c>
      <c r="F243" s="520" t="str">
        <f>IF(B243="","",IF(ISNA(VLOOKUP($B243,'B-1 Site Hedge Baseline'!$B$1:$L$257,6,FALSE)),"",(VLOOKUP($B243,'B-1 Site Hedge Baseline'!$B$1:$L$257,6,FALSE))))</f>
        <v/>
      </c>
      <c r="G243" s="520" t="str">
        <f>IF(B243="","",IF(ISNA(VLOOKUP($B243,'B-1 Site Hedge Baseline'!$B$1:$L$257,7,FALSE)),"",(VLOOKUP($B243,'B-1 Site Hedge Baseline'!$B$1:$L$257,7,FALSE))))</f>
        <v/>
      </c>
      <c r="H243" s="520" t="str">
        <f>IF(B243="","",IF(ISNA(VLOOKUP($B243,'B-1 Site Hedge Baseline'!$B$1:$L$257,8,FALSE)),"",(VLOOKUP($B243,'B-1 Site Hedge Baseline'!$B$1:$L$257,8,FALSE))))</f>
        <v/>
      </c>
      <c r="I243" s="520" t="str">
        <f>IF(B243="","",IF(ISNA(VLOOKUP($B243,'B-1 Site Hedge Baseline'!$B$1:$L$257,10,FALSE)),"",(VLOOKUP($B243,'B-1 Site Hedge Baseline'!$B$1:$L$257,10,FALSE))))</f>
        <v/>
      </c>
      <c r="J243" s="520" t="str">
        <f>IF(B243="","",IF(ISNA(VLOOKUP($B243,'B-1 Site Hedge Baseline'!$B$1:$L$257,11,FALSE)),"",(VLOOKUP($B243,'B-1 Site Hedge Baseline'!$B$1:$L$257,11,FALSE))))</f>
        <v/>
      </c>
      <c r="K243" s="520" t="str">
        <f>IF(B243="","",IF(ISNA(VLOOKUP($B243,'B-1 Site Hedge Baseline'!$B$1:$U$257,13,FALSE)),"",(VLOOKUP($B243,'B-1 Site Hedge Baseline'!$B$1:$U$257,13,FALSE))))</f>
        <v/>
      </c>
      <c r="L243" s="524" t="str">
        <f>IF(B243="","",IF(ISNA(VLOOKUP($B243,'B-1 Site Hedge Baseline'!$B$1:$U$257,12,FALSE)),"",(VLOOKUP($B243,'B-1 Site Hedge Baseline'!$B$1:$U$257,12,FALSE))))</f>
        <v/>
      </c>
      <c r="M243" s="416" t="str">
        <f t="shared" si="31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59" t="str">
        <f>IF(B243="","",VLOOKUP(B243,'B-1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57"/>
      <c r="T243" s="540" t="str">
        <f>IFERROR(VLOOKUP(S243,'G-1 All Habitats'!$Z$2:$AA$9,2,FALSE),"")</f>
        <v/>
      </c>
      <c r="U243" s="154"/>
      <c r="V243" s="520" t="str">
        <f>IF(U243="","",IF(VLOOKUP(U243,'G-3 Multipliers'!$L$3:$N$6,2,FALSE)=0,"Spatial Data Missing ⚠",VLOOKUP(U243,'G-3 Multipliers'!$L$3:$N$6,2,FALSE)))</f>
        <v/>
      </c>
      <c r="W243" s="524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4"/>
        <v/>
      </c>
      <c r="AD243" s="537" t="str">
        <f>IF(M243="","",VLOOKUP(M243,'G-6 Hedgerow Data'!$B$3:$AG$15,31,FALSE))</f>
        <v/>
      </c>
      <c r="AE243" s="507" t="str">
        <f t="shared" si="29"/>
        <v/>
      </c>
      <c r="AF243" s="507" t="str">
        <f t="shared" si="30"/>
        <v/>
      </c>
      <c r="AG243" s="524" t="str">
        <f>IFERROR(IF(O243="","",VLOOKUP(AD243,'G-3 Multipliers'!$P$3:$Q$6,2,FALSE)),"")</f>
        <v/>
      </c>
      <c r="AH243" s="513" t="str">
        <f t="shared" si="25"/>
        <v/>
      </c>
      <c r="AI243" s="231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1" t="str">
        <f>'B-1 Site Hedge Baseline'!AK242</f>
        <v/>
      </c>
      <c r="C244" s="520" t="str">
        <f>IF(B244="","",IF(ISNA(VLOOKUP($B244,'B-1 Site Hedge Baseline'!$B$1:$L$257,3,FALSE)),"",(VLOOKUP($B244,'B-1 Site Hedge Baseline'!$B$1:$L$257,3,FALSE))))</f>
        <v/>
      </c>
      <c r="D244" s="520" t="str">
        <f>IF(B244="","",IF(ISNA(VLOOKUP($B244,'B-1 Site Hedge Baseline'!$B$1:$L$257,4,FALSE)),"",(VLOOKUP($B244,'B-1 Site Hedge Baseline'!$B$1:$L$257,4,FALSE))))</f>
        <v/>
      </c>
      <c r="E244" s="520" t="str">
        <f>IF(B244="","",IF(ISNA(VLOOKUP($B244,'B-1 Site Hedge Baseline'!$B$1:$L$257,5,FALSE)),"",(VLOOKUP($B244,'B-1 Site Hedge Baseline'!$B$1:$L$257,5,FALSE))))</f>
        <v/>
      </c>
      <c r="F244" s="520" t="str">
        <f>IF(B244="","",IF(ISNA(VLOOKUP($B244,'B-1 Site Hedge Baseline'!$B$1:$L$257,6,FALSE)),"",(VLOOKUP($B244,'B-1 Site Hedge Baseline'!$B$1:$L$257,6,FALSE))))</f>
        <v/>
      </c>
      <c r="G244" s="520" t="str">
        <f>IF(B244="","",IF(ISNA(VLOOKUP($B244,'B-1 Site Hedge Baseline'!$B$1:$L$257,7,FALSE)),"",(VLOOKUP($B244,'B-1 Site Hedge Baseline'!$B$1:$L$257,7,FALSE))))</f>
        <v/>
      </c>
      <c r="H244" s="520" t="str">
        <f>IF(B244="","",IF(ISNA(VLOOKUP($B244,'B-1 Site Hedge Baseline'!$B$1:$L$257,8,FALSE)),"",(VLOOKUP($B244,'B-1 Site Hedge Baseline'!$B$1:$L$257,8,FALSE))))</f>
        <v/>
      </c>
      <c r="I244" s="520" t="str">
        <f>IF(B244="","",IF(ISNA(VLOOKUP($B244,'B-1 Site Hedge Baseline'!$B$1:$L$257,10,FALSE)),"",(VLOOKUP($B244,'B-1 Site Hedge Baseline'!$B$1:$L$257,10,FALSE))))</f>
        <v/>
      </c>
      <c r="J244" s="520" t="str">
        <f>IF(B244="","",IF(ISNA(VLOOKUP($B244,'B-1 Site Hedge Baseline'!$B$1:$L$257,11,FALSE)),"",(VLOOKUP($B244,'B-1 Site Hedge Baseline'!$B$1:$L$257,11,FALSE))))</f>
        <v/>
      </c>
      <c r="K244" s="520" t="str">
        <f>IF(B244="","",IF(ISNA(VLOOKUP($B244,'B-1 Site Hedge Baseline'!$B$1:$U$257,13,FALSE)),"",(VLOOKUP($B244,'B-1 Site Hedge Baseline'!$B$1:$U$257,13,FALSE))))</f>
        <v/>
      </c>
      <c r="L244" s="524" t="str">
        <f>IF(B244="","",IF(ISNA(VLOOKUP($B244,'B-1 Site Hedge Baseline'!$B$1:$U$257,12,FALSE)),"",(VLOOKUP($B244,'B-1 Site Hedge Baseline'!$B$1:$U$257,12,FALSE))))</f>
        <v/>
      </c>
      <c r="M244" s="416" t="str">
        <f t="shared" si="31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59" t="str">
        <f>IF(B244="","",VLOOKUP(B244,'B-1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57"/>
      <c r="T244" s="540" t="str">
        <f>IFERROR(VLOOKUP(S244,'G-1 All Habitats'!$Z$2:$AA$9,2,FALSE),"")</f>
        <v/>
      </c>
      <c r="U244" s="154"/>
      <c r="V244" s="520" t="str">
        <f>IF(U244="","",IF(VLOOKUP(U244,'G-3 Multipliers'!$L$3:$N$6,2,FALSE)=0,"Spatial Data Missing ⚠",VLOOKUP(U244,'G-3 Multipliers'!$L$3:$N$6,2,FALSE)))</f>
        <v/>
      </c>
      <c r="W244" s="524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4"/>
        <v/>
      </c>
      <c r="AD244" s="537" t="str">
        <f>IF(M244="","",VLOOKUP(M244,'G-6 Hedgerow Data'!$B$3:$AG$15,31,FALSE))</f>
        <v/>
      </c>
      <c r="AE244" s="507" t="str">
        <f t="shared" si="29"/>
        <v/>
      </c>
      <c r="AF244" s="507" t="str">
        <f t="shared" si="30"/>
        <v/>
      </c>
      <c r="AG244" s="524" t="str">
        <f>IFERROR(IF(O244="","",VLOOKUP(AD244,'G-3 Multipliers'!$P$3:$Q$6,2,FALSE)),"")</f>
        <v/>
      </c>
      <c r="AH244" s="513" t="str">
        <f t="shared" si="25"/>
        <v/>
      </c>
      <c r="AI244" s="231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1" t="str">
        <f>'B-1 Site Hedge Baseline'!AK243</f>
        <v/>
      </c>
      <c r="C245" s="520" t="str">
        <f>IF(B245="","",IF(ISNA(VLOOKUP($B245,'B-1 Site Hedge Baseline'!$B$1:$L$257,3,FALSE)),"",(VLOOKUP($B245,'B-1 Site Hedge Baseline'!$B$1:$L$257,3,FALSE))))</f>
        <v/>
      </c>
      <c r="D245" s="520" t="str">
        <f>IF(B245="","",IF(ISNA(VLOOKUP($B245,'B-1 Site Hedge Baseline'!$B$1:$L$257,4,FALSE)),"",(VLOOKUP($B245,'B-1 Site Hedge Baseline'!$B$1:$L$257,4,FALSE))))</f>
        <v/>
      </c>
      <c r="E245" s="520" t="str">
        <f>IF(B245="","",IF(ISNA(VLOOKUP($B245,'B-1 Site Hedge Baseline'!$B$1:$L$257,5,FALSE)),"",(VLOOKUP($B245,'B-1 Site Hedge Baseline'!$B$1:$L$257,5,FALSE))))</f>
        <v/>
      </c>
      <c r="F245" s="520" t="str">
        <f>IF(B245="","",IF(ISNA(VLOOKUP($B245,'B-1 Site Hedge Baseline'!$B$1:$L$257,6,FALSE)),"",(VLOOKUP($B245,'B-1 Site Hedge Baseline'!$B$1:$L$257,6,FALSE))))</f>
        <v/>
      </c>
      <c r="G245" s="520" t="str">
        <f>IF(B245="","",IF(ISNA(VLOOKUP($B245,'B-1 Site Hedge Baseline'!$B$1:$L$257,7,FALSE)),"",(VLOOKUP($B245,'B-1 Site Hedge Baseline'!$B$1:$L$257,7,FALSE))))</f>
        <v/>
      </c>
      <c r="H245" s="520" t="str">
        <f>IF(B245="","",IF(ISNA(VLOOKUP($B245,'B-1 Site Hedge Baseline'!$B$1:$L$257,8,FALSE)),"",(VLOOKUP($B245,'B-1 Site Hedge Baseline'!$B$1:$L$257,8,FALSE))))</f>
        <v/>
      </c>
      <c r="I245" s="520" t="str">
        <f>IF(B245="","",IF(ISNA(VLOOKUP($B245,'B-1 Site Hedge Baseline'!$B$1:$L$257,10,FALSE)),"",(VLOOKUP($B245,'B-1 Site Hedge Baseline'!$B$1:$L$257,10,FALSE))))</f>
        <v/>
      </c>
      <c r="J245" s="520" t="str">
        <f>IF(B245="","",IF(ISNA(VLOOKUP($B245,'B-1 Site Hedge Baseline'!$B$1:$L$257,11,FALSE)),"",(VLOOKUP($B245,'B-1 Site Hedge Baseline'!$B$1:$L$257,11,FALSE))))</f>
        <v/>
      </c>
      <c r="K245" s="520" t="str">
        <f>IF(B245="","",IF(ISNA(VLOOKUP($B245,'B-1 Site Hedge Baseline'!$B$1:$U$257,13,FALSE)),"",(VLOOKUP($B245,'B-1 Site Hedge Baseline'!$B$1:$U$257,13,FALSE))))</f>
        <v/>
      </c>
      <c r="L245" s="524" t="str">
        <f>IF(B245="","",IF(ISNA(VLOOKUP($B245,'B-1 Site Hedge Baseline'!$B$1:$U$257,12,FALSE)),"",(VLOOKUP($B245,'B-1 Site Hedge Baseline'!$B$1:$U$257,12,FALSE))))</f>
        <v/>
      </c>
      <c r="M245" s="416" t="str">
        <f t="shared" si="31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59" t="str">
        <f>IF(B245="","",VLOOKUP(B245,'B-1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57"/>
      <c r="T245" s="540" t="str">
        <f>IFERROR(VLOOKUP(S245,'G-1 All Habitats'!$Z$2:$AA$9,2,FALSE),"")</f>
        <v/>
      </c>
      <c r="U245" s="154"/>
      <c r="V245" s="520" t="str">
        <f>IF(U245="","",IF(VLOOKUP(U245,'G-3 Multipliers'!$L$3:$N$6,2,FALSE)=0,"Spatial Data Missing ⚠",VLOOKUP(U245,'G-3 Multipliers'!$L$3:$N$6,2,FALSE)))</f>
        <v/>
      </c>
      <c r="W245" s="524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4"/>
        <v/>
      </c>
      <c r="AD245" s="537" t="str">
        <f>IF(M245="","",VLOOKUP(M245,'G-6 Hedgerow Data'!$B$3:$AG$15,31,FALSE))</f>
        <v/>
      </c>
      <c r="AE245" s="507" t="str">
        <f t="shared" si="29"/>
        <v/>
      </c>
      <c r="AF245" s="507" t="str">
        <f t="shared" si="30"/>
        <v/>
      </c>
      <c r="AG245" s="524" t="str">
        <f>IFERROR(IF(O245="","",VLOOKUP(AD245,'G-3 Multipliers'!$P$3:$Q$6,2,FALSE)),"")</f>
        <v/>
      </c>
      <c r="AH245" s="513" t="str">
        <f t="shared" si="25"/>
        <v/>
      </c>
      <c r="AI245" s="231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1" t="str">
        <f>'B-1 Site Hedge Baseline'!AK244</f>
        <v/>
      </c>
      <c r="C246" s="520" t="str">
        <f>IF(B246="","",IF(ISNA(VLOOKUP($B246,'B-1 Site Hedge Baseline'!$B$1:$L$257,3,FALSE)),"",(VLOOKUP($B246,'B-1 Site Hedge Baseline'!$B$1:$L$257,3,FALSE))))</f>
        <v/>
      </c>
      <c r="D246" s="520" t="str">
        <f>IF(B246="","",IF(ISNA(VLOOKUP($B246,'B-1 Site Hedge Baseline'!$B$1:$L$257,4,FALSE)),"",(VLOOKUP($B246,'B-1 Site Hedge Baseline'!$B$1:$L$257,4,FALSE))))</f>
        <v/>
      </c>
      <c r="E246" s="520" t="str">
        <f>IF(B246="","",IF(ISNA(VLOOKUP($B246,'B-1 Site Hedge Baseline'!$B$1:$L$257,5,FALSE)),"",(VLOOKUP($B246,'B-1 Site Hedge Baseline'!$B$1:$L$257,5,FALSE))))</f>
        <v/>
      </c>
      <c r="F246" s="520" t="str">
        <f>IF(B246="","",IF(ISNA(VLOOKUP($B246,'B-1 Site Hedge Baseline'!$B$1:$L$257,6,FALSE)),"",(VLOOKUP($B246,'B-1 Site Hedge Baseline'!$B$1:$L$257,6,FALSE))))</f>
        <v/>
      </c>
      <c r="G246" s="520" t="str">
        <f>IF(B246="","",IF(ISNA(VLOOKUP($B246,'B-1 Site Hedge Baseline'!$B$1:$L$257,7,FALSE)),"",(VLOOKUP($B246,'B-1 Site Hedge Baseline'!$B$1:$L$257,7,FALSE))))</f>
        <v/>
      </c>
      <c r="H246" s="520" t="str">
        <f>IF(B246="","",IF(ISNA(VLOOKUP($B246,'B-1 Site Hedge Baseline'!$B$1:$L$257,8,FALSE)),"",(VLOOKUP($B246,'B-1 Site Hedge Baseline'!$B$1:$L$257,8,FALSE))))</f>
        <v/>
      </c>
      <c r="I246" s="520" t="str">
        <f>IF(B246="","",IF(ISNA(VLOOKUP($B246,'B-1 Site Hedge Baseline'!$B$1:$L$257,10,FALSE)),"",(VLOOKUP($B246,'B-1 Site Hedge Baseline'!$B$1:$L$257,10,FALSE))))</f>
        <v/>
      </c>
      <c r="J246" s="520" t="str">
        <f>IF(B246="","",IF(ISNA(VLOOKUP($B246,'B-1 Site Hedge Baseline'!$B$1:$L$257,11,FALSE)),"",(VLOOKUP($B246,'B-1 Site Hedge Baseline'!$B$1:$L$257,11,FALSE))))</f>
        <v/>
      </c>
      <c r="K246" s="520" t="str">
        <f>IF(B246="","",IF(ISNA(VLOOKUP($B246,'B-1 Site Hedge Baseline'!$B$1:$U$257,13,FALSE)),"",(VLOOKUP($B246,'B-1 Site Hedge Baseline'!$B$1:$U$257,13,FALSE))))</f>
        <v/>
      </c>
      <c r="L246" s="524" t="str">
        <f>IF(B246="","",IF(ISNA(VLOOKUP($B246,'B-1 Site Hedge Baseline'!$B$1:$U$257,12,FALSE)),"",(VLOOKUP($B246,'B-1 Site Hedge Baseline'!$B$1:$U$257,12,FALSE))))</f>
        <v/>
      </c>
      <c r="M246" s="416" t="str">
        <f t="shared" si="31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59" t="str">
        <f>IF(B246="","",VLOOKUP(B246,'B-1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57"/>
      <c r="T246" s="540" t="str">
        <f>IFERROR(VLOOKUP(S246,'G-1 All Habitats'!$Z$2:$AA$9,2,FALSE),"")</f>
        <v/>
      </c>
      <c r="U246" s="154"/>
      <c r="V246" s="520" t="str">
        <f>IF(U246="","",IF(VLOOKUP(U246,'G-3 Multipliers'!$L$3:$N$6,2,FALSE)=0,"Spatial Data Missing ⚠",VLOOKUP(U246,'G-3 Multipliers'!$L$3:$N$6,2,FALSE)))</f>
        <v/>
      </c>
      <c r="W246" s="524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4"/>
        <v/>
      </c>
      <c r="AD246" s="537" t="str">
        <f>IF(M246="","",VLOOKUP(M246,'G-6 Hedgerow Data'!$B$3:$AG$15,31,FALSE))</f>
        <v/>
      </c>
      <c r="AE246" s="507" t="str">
        <f t="shared" si="29"/>
        <v/>
      </c>
      <c r="AF246" s="507" t="str">
        <f t="shared" si="30"/>
        <v/>
      </c>
      <c r="AG246" s="524" t="str">
        <f>IFERROR(IF(O246="","",VLOOKUP(AD246,'G-3 Multipliers'!$P$3:$Q$6,2,FALSE)),"")</f>
        <v/>
      </c>
      <c r="AH246" s="513" t="str">
        <f t="shared" si="25"/>
        <v/>
      </c>
      <c r="AI246" s="231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1" t="str">
        <f>'B-1 Site Hedge Baseline'!AK245</f>
        <v/>
      </c>
      <c r="C247" s="520" t="str">
        <f>IF(B247="","",IF(ISNA(VLOOKUP($B247,'B-1 Site Hedge Baseline'!$B$1:$L$257,3,FALSE)),"",(VLOOKUP($B247,'B-1 Site Hedge Baseline'!$B$1:$L$257,3,FALSE))))</f>
        <v/>
      </c>
      <c r="D247" s="520" t="str">
        <f>IF(B247="","",IF(ISNA(VLOOKUP($B247,'B-1 Site Hedge Baseline'!$B$1:$L$257,4,FALSE)),"",(VLOOKUP($B247,'B-1 Site Hedge Baseline'!$B$1:$L$257,4,FALSE))))</f>
        <v/>
      </c>
      <c r="E247" s="520" t="str">
        <f>IF(B247="","",IF(ISNA(VLOOKUP($B247,'B-1 Site Hedge Baseline'!$B$1:$L$257,5,FALSE)),"",(VLOOKUP($B247,'B-1 Site Hedge Baseline'!$B$1:$L$257,5,FALSE))))</f>
        <v/>
      </c>
      <c r="F247" s="520" t="str">
        <f>IF(B247="","",IF(ISNA(VLOOKUP($B247,'B-1 Site Hedge Baseline'!$B$1:$L$257,6,FALSE)),"",(VLOOKUP($B247,'B-1 Site Hedge Baseline'!$B$1:$L$257,6,FALSE))))</f>
        <v/>
      </c>
      <c r="G247" s="520" t="str">
        <f>IF(B247="","",IF(ISNA(VLOOKUP($B247,'B-1 Site Hedge Baseline'!$B$1:$L$257,7,FALSE)),"",(VLOOKUP($B247,'B-1 Site Hedge Baseline'!$B$1:$L$257,7,FALSE))))</f>
        <v/>
      </c>
      <c r="H247" s="520" t="str">
        <f>IF(B247="","",IF(ISNA(VLOOKUP($B247,'B-1 Site Hedge Baseline'!$B$1:$L$257,8,FALSE)),"",(VLOOKUP($B247,'B-1 Site Hedge Baseline'!$B$1:$L$257,8,FALSE))))</f>
        <v/>
      </c>
      <c r="I247" s="520" t="str">
        <f>IF(B247="","",IF(ISNA(VLOOKUP($B247,'B-1 Site Hedge Baseline'!$B$1:$L$257,10,FALSE)),"",(VLOOKUP($B247,'B-1 Site Hedge Baseline'!$B$1:$L$257,10,FALSE))))</f>
        <v/>
      </c>
      <c r="J247" s="520" t="str">
        <f>IF(B247="","",IF(ISNA(VLOOKUP($B247,'B-1 Site Hedge Baseline'!$B$1:$L$257,11,FALSE)),"",(VLOOKUP($B247,'B-1 Site Hedge Baseline'!$B$1:$L$257,11,FALSE))))</f>
        <v/>
      </c>
      <c r="K247" s="520" t="str">
        <f>IF(B247="","",IF(ISNA(VLOOKUP($B247,'B-1 Site Hedge Baseline'!$B$1:$U$257,13,FALSE)),"",(VLOOKUP($B247,'B-1 Site Hedge Baseline'!$B$1:$U$257,13,FALSE))))</f>
        <v/>
      </c>
      <c r="L247" s="524" t="str">
        <f>IF(B247="","",IF(ISNA(VLOOKUP($B247,'B-1 Site Hedge Baseline'!$B$1:$U$257,12,FALSE)),"",(VLOOKUP($B247,'B-1 Site Hedge Baseline'!$B$1:$U$257,12,FALSE))))</f>
        <v/>
      </c>
      <c r="M247" s="416" t="str">
        <f t="shared" si="31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59" t="str">
        <f>IF(B247="","",VLOOKUP(B247,'B-1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57"/>
      <c r="T247" s="540" t="str">
        <f>IFERROR(VLOOKUP(S247,'G-1 All Habitats'!$Z$2:$AA$9,2,FALSE),"")</f>
        <v/>
      </c>
      <c r="U247" s="154"/>
      <c r="V247" s="520" t="str">
        <f>IF(U247="","",IF(VLOOKUP(U247,'G-3 Multipliers'!$L$3:$N$6,2,FALSE)=0,"Spatial Data Missing ⚠",VLOOKUP(U247,'G-3 Multipliers'!$L$3:$N$6,2,FALSE)))</f>
        <v/>
      </c>
      <c r="W247" s="524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4"/>
        <v/>
      </c>
      <c r="AD247" s="537" t="str">
        <f>IF(M247="","",VLOOKUP(M247,'G-6 Hedgerow Data'!$B$3:$AG$15,31,FALSE))</f>
        <v/>
      </c>
      <c r="AE247" s="507" t="str">
        <f t="shared" si="29"/>
        <v/>
      </c>
      <c r="AF247" s="507" t="str">
        <f t="shared" si="30"/>
        <v/>
      </c>
      <c r="AG247" s="524" t="str">
        <f>IFERROR(IF(O247="","",VLOOKUP(AD247,'G-3 Multipliers'!$P$3:$Q$6,2,FALSE)),"")</f>
        <v/>
      </c>
      <c r="AH247" s="513" t="str">
        <f t="shared" si="25"/>
        <v/>
      </c>
      <c r="AI247" s="231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1" t="str">
        <f>'B-1 Site Hedge Baseline'!AK246</f>
        <v/>
      </c>
      <c r="C248" s="520" t="str">
        <f>IF(B248="","",IF(ISNA(VLOOKUP($B248,'B-1 Site Hedge Baseline'!$B$1:$L$257,3,FALSE)),"",(VLOOKUP($B248,'B-1 Site Hedge Baseline'!$B$1:$L$257,3,FALSE))))</f>
        <v/>
      </c>
      <c r="D248" s="520" t="str">
        <f>IF(B248="","",IF(ISNA(VLOOKUP($B248,'B-1 Site Hedge Baseline'!$B$1:$L$257,4,FALSE)),"",(VLOOKUP($B248,'B-1 Site Hedge Baseline'!$B$1:$L$257,4,FALSE))))</f>
        <v/>
      </c>
      <c r="E248" s="520" t="str">
        <f>IF(B248="","",IF(ISNA(VLOOKUP($B248,'B-1 Site Hedge Baseline'!$B$1:$L$257,5,FALSE)),"",(VLOOKUP($B248,'B-1 Site Hedge Baseline'!$B$1:$L$257,5,FALSE))))</f>
        <v/>
      </c>
      <c r="F248" s="520" t="str">
        <f>IF(B248="","",IF(ISNA(VLOOKUP($B248,'B-1 Site Hedge Baseline'!$B$1:$L$257,6,FALSE)),"",(VLOOKUP($B248,'B-1 Site Hedge Baseline'!$B$1:$L$257,6,FALSE))))</f>
        <v/>
      </c>
      <c r="G248" s="520" t="str">
        <f>IF(B248="","",IF(ISNA(VLOOKUP($B248,'B-1 Site Hedge Baseline'!$B$1:$L$257,7,FALSE)),"",(VLOOKUP($B248,'B-1 Site Hedge Baseline'!$B$1:$L$257,7,FALSE))))</f>
        <v/>
      </c>
      <c r="H248" s="520" t="str">
        <f>IF(B248="","",IF(ISNA(VLOOKUP($B248,'B-1 Site Hedge Baseline'!$B$1:$L$257,8,FALSE)),"",(VLOOKUP($B248,'B-1 Site Hedge Baseline'!$B$1:$L$257,8,FALSE))))</f>
        <v/>
      </c>
      <c r="I248" s="520" t="str">
        <f>IF(B248="","",IF(ISNA(VLOOKUP($B248,'B-1 Site Hedge Baseline'!$B$1:$L$257,10,FALSE)),"",(VLOOKUP($B248,'B-1 Site Hedge Baseline'!$B$1:$L$257,10,FALSE))))</f>
        <v/>
      </c>
      <c r="J248" s="520" t="str">
        <f>IF(B248="","",IF(ISNA(VLOOKUP($B248,'B-1 Site Hedge Baseline'!$B$1:$L$257,11,FALSE)),"",(VLOOKUP($B248,'B-1 Site Hedge Baseline'!$B$1:$L$257,11,FALSE))))</f>
        <v/>
      </c>
      <c r="K248" s="520" t="str">
        <f>IF(B248="","",IF(ISNA(VLOOKUP($B248,'B-1 Site Hedge Baseline'!$B$1:$U$257,13,FALSE)),"",(VLOOKUP($B248,'B-1 Site Hedge Baseline'!$B$1:$U$257,13,FALSE))))</f>
        <v/>
      </c>
      <c r="L248" s="524" t="str">
        <f>IF(B248="","",IF(ISNA(VLOOKUP($B248,'B-1 Site Hedge Baseline'!$B$1:$U$257,12,FALSE)),"",(VLOOKUP($B248,'B-1 Site Hedge Baseline'!$B$1:$U$257,12,FALSE))))</f>
        <v/>
      </c>
      <c r="M248" s="416" t="str">
        <f t="shared" si="31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59" t="str">
        <f>IF(B248="","",VLOOKUP(B248,'B-1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57"/>
      <c r="T248" s="540" t="str">
        <f>IFERROR(VLOOKUP(S248,'G-1 All Habitats'!$Z$2:$AA$9,2,FALSE),"")</f>
        <v/>
      </c>
      <c r="U248" s="154"/>
      <c r="V248" s="520" t="str">
        <f>IF(U248="","",IF(VLOOKUP(U248,'G-3 Multipliers'!$L$3:$N$6,2,FALSE)=0,"Spatial Data Missing ⚠",VLOOKUP(U248,'G-3 Multipliers'!$L$3:$N$6,2,FALSE)))</f>
        <v/>
      </c>
      <c r="W248" s="524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4"/>
        <v/>
      </c>
      <c r="AD248" s="537" t="str">
        <f>IF(M248="","",VLOOKUP(M248,'G-6 Hedgerow Data'!$B$3:$AG$15,31,FALSE))</f>
        <v/>
      </c>
      <c r="AE248" s="507" t="str">
        <f t="shared" si="29"/>
        <v/>
      </c>
      <c r="AF248" s="507" t="str">
        <f t="shared" si="30"/>
        <v/>
      </c>
      <c r="AG248" s="524" t="str">
        <f>IFERROR(IF(O248="","",VLOOKUP(AD248,'G-3 Multipliers'!$P$3:$Q$6,2,FALSE)),"")</f>
        <v/>
      </c>
      <c r="AH248" s="513" t="str">
        <f t="shared" si="25"/>
        <v/>
      </c>
      <c r="AI248" s="231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1" t="str">
        <f>'B-1 Site Hedge Baseline'!AK247</f>
        <v/>
      </c>
      <c r="C249" s="520" t="str">
        <f>IF(B249="","",IF(ISNA(VLOOKUP($B249,'B-1 Site Hedge Baseline'!$B$1:$L$257,3,FALSE)),"",(VLOOKUP($B249,'B-1 Site Hedge Baseline'!$B$1:$L$257,3,FALSE))))</f>
        <v/>
      </c>
      <c r="D249" s="520" t="str">
        <f>IF(B249="","",IF(ISNA(VLOOKUP($B249,'B-1 Site Hedge Baseline'!$B$1:$L$257,4,FALSE)),"",(VLOOKUP($B249,'B-1 Site Hedge Baseline'!$B$1:$L$257,4,FALSE))))</f>
        <v/>
      </c>
      <c r="E249" s="520" t="str">
        <f>IF(B249="","",IF(ISNA(VLOOKUP($B249,'B-1 Site Hedge Baseline'!$B$1:$L$257,5,FALSE)),"",(VLOOKUP($B249,'B-1 Site Hedge Baseline'!$B$1:$L$257,5,FALSE))))</f>
        <v/>
      </c>
      <c r="F249" s="520" t="str">
        <f>IF(B249="","",IF(ISNA(VLOOKUP($B249,'B-1 Site Hedge Baseline'!$B$1:$L$257,6,FALSE)),"",(VLOOKUP($B249,'B-1 Site Hedge Baseline'!$B$1:$L$257,6,FALSE))))</f>
        <v/>
      </c>
      <c r="G249" s="520" t="str">
        <f>IF(B249="","",IF(ISNA(VLOOKUP($B249,'B-1 Site Hedge Baseline'!$B$1:$L$257,7,FALSE)),"",(VLOOKUP($B249,'B-1 Site Hedge Baseline'!$B$1:$L$257,7,FALSE))))</f>
        <v/>
      </c>
      <c r="H249" s="520" t="str">
        <f>IF(B249="","",IF(ISNA(VLOOKUP($B249,'B-1 Site Hedge Baseline'!$B$1:$L$257,8,FALSE)),"",(VLOOKUP($B249,'B-1 Site Hedge Baseline'!$B$1:$L$257,8,FALSE))))</f>
        <v/>
      </c>
      <c r="I249" s="520" t="str">
        <f>IF(B249="","",IF(ISNA(VLOOKUP($B249,'B-1 Site Hedge Baseline'!$B$1:$L$257,10,FALSE)),"",(VLOOKUP($B249,'B-1 Site Hedge Baseline'!$B$1:$L$257,10,FALSE))))</f>
        <v/>
      </c>
      <c r="J249" s="520" t="str">
        <f>IF(B249="","",IF(ISNA(VLOOKUP($B249,'B-1 Site Hedge Baseline'!$B$1:$L$257,11,FALSE)),"",(VLOOKUP($B249,'B-1 Site Hedge Baseline'!$B$1:$L$257,11,FALSE))))</f>
        <v/>
      </c>
      <c r="K249" s="520" t="str">
        <f>IF(B249="","",IF(ISNA(VLOOKUP($B249,'B-1 Site Hedge Baseline'!$B$1:$U$257,13,FALSE)),"",(VLOOKUP($B249,'B-1 Site Hedge Baseline'!$B$1:$U$257,13,FALSE))))</f>
        <v/>
      </c>
      <c r="L249" s="524" t="str">
        <f>IF(B249="","",IF(ISNA(VLOOKUP($B249,'B-1 Site Hedge Baseline'!$B$1:$U$257,12,FALSE)),"",(VLOOKUP($B249,'B-1 Site Hedge Baseline'!$B$1:$U$257,12,FALSE))))</f>
        <v/>
      </c>
      <c r="M249" s="416" t="str">
        <f t="shared" si="31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59" t="str">
        <f>IF(B249="","",VLOOKUP(B249,'B-1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57"/>
      <c r="T249" s="540" t="str">
        <f>IFERROR(VLOOKUP(S249,'G-1 All Habitats'!$Z$2:$AA$9,2,FALSE),"")</f>
        <v/>
      </c>
      <c r="U249" s="154"/>
      <c r="V249" s="520" t="str">
        <f>IF(U249="","",IF(VLOOKUP(U249,'G-3 Multipliers'!$L$3:$N$6,2,FALSE)=0,"Spatial Data Missing ⚠",VLOOKUP(U249,'G-3 Multipliers'!$L$3:$N$6,2,FALSE)))</f>
        <v/>
      </c>
      <c r="W249" s="524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4"/>
        <v/>
      </c>
      <c r="AD249" s="537" t="str">
        <f>IF(M249="","",VLOOKUP(M249,'G-6 Hedgerow Data'!$B$3:$AG$15,31,FALSE))</f>
        <v/>
      </c>
      <c r="AE249" s="507" t="str">
        <f t="shared" si="29"/>
        <v/>
      </c>
      <c r="AF249" s="507" t="str">
        <f t="shared" si="30"/>
        <v/>
      </c>
      <c r="AG249" s="524" t="str">
        <f>IFERROR(IF(O249="","",VLOOKUP(AD249,'G-3 Multipliers'!$P$3:$Q$6,2,FALSE)),"")</f>
        <v/>
      </c>
      <c r="AH249" s="513" t="str">
        <f t="shared" si="25"/>
        <v/>
      </c>
      <c r="AI249" s="231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1" t="str">
        <f>'B-1 Site Hedge Baseline'!AK248</f>
        <v/>
      </c>
      <c r="C250" s="520" t="str">
        <f>IF(B250="","",IF(ISNA(VLOOKUP($B250,'B-1 Site Hedge Baseline'!$B$1:$L$257,3,FALSE)),"",(VLOOKUP($B250,'B-1 Site Hedge Baseline'!$B$1:$L$257,3,FALSE))))</f>
        <v/>
      </c>
      <c r="D250" s="520" t="str">
        <f>IF(B250="","",IF(ISNA(VLOOKUP($B250,'B-1 Site Hedge Baseline'!$B$1:$L$257,4,FALSE)),"",(VLOOKUP($B250,'B-1 Site Hedge Baseline'!$B$1:$L$257,4,FALSE))))</f>
        <v/>
      </c>
      <c r="E250" s="520" t="str">
        <f>IF(B250="","",IF(ISNA(VLOOKUP($B250,'B-1 Site Hedge Baseline'!$B$1:$L$257,5,FALSE)),"",(VLOOKUP($B250,'B-1 Site Hedge Baseline'!$B$1:$L$257,5,FALSE))))</f>
        <v/>
      </c>
      <c r="F250" s="520" t="str">
        <f>IF(B250="","",IF(ISNA(VLOOKUP($B250,'B-1 Site Hedge Baseline'!$B$1:$L$257,6,FALSE)),"",(VLOOKUP($B250,'B-1 Site Hedge Baseline'!$B$1:$L$257,6,FALSE))))</f>
        <v/>
      </c>
      <c r="G250" s="520" t="str">
        <f>IF(B250="","",IF(ISNA(VLOOKUP($B250,'B-1 Site Hedge Baseline'!$B$1:$L$257,7,FALSE)),"",(VLOOKUP($B250,'B-1 Site Hedge Baseline'!$B$1:$L$257,7,FALSE))))</f>
        <v/>
      </c>
      <c r="H250" s="520" t="str">
        <f>IF(B250="","",IF(ISNA(VLOOKUP($B250,'B-1 Site Hedge Baseline'!$B$1:$L$257,8,FALSE)),"",(VLOOKUP($B250,'B-1 Site Hedge Baseline'!$B$1:$L$257,8,FALSE))))</f>
        <v/>
      </c>
      <c r="I250" s="520" t="str">
        <f>IF(B250="","",IF(ISNA(VLOOKUP($B250,'B-1 Site Hedge Baseline'!$B$1:$L$257,10,FALSE)),"",(VLOOKUP($B250,'B-1 Site Hedge Baseline'!$B$1:$L$257,10,FALSE))))</f>
        <v/>
      </c>
      <c r="J250" s="520" t="str">
        <f>IF(B250="","",IF(ISNA(VLOOKUP($B250,'B-1 Site Hedge Baseline'!$B$1:$L$257,11,FALSE)),"",(VLOOKUP($B250,'B-1 Site Hedge Baseline'!$B$1:$L$257,11,FALSE))))</f>
        <v/>
      </c>
      <c r="K250" s="520" t="str">
        <f>IF(B250="","",IF(ISNA(VLOOKUP($B250,'B-1 Site Hedge Baseline'!$B$1:$U$257,13,FALSE)),"",(VLOOKUP($B250,'B-1 Site Hedge Baseline'!$B$1:$U$257,13,FALSE))))</f>
        <v/>
      </c>
      <c r="L250" s="524" t="str">
        <f>IF(B250="","",IF(ISNA(VLOOKUP($B250,'B-1 Site Hedge Baseline'!$B$1:$U$257,12,FALSE)),"",(VLOOKUP($B250,'B-1 Site Hedge Baseline'!$B$1:$U$257,12,FALSE))))</f>
        <v/>
      </c>
      <c r="M250" s="416" t="str">
        <f t="shared" si="31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59" t="str">
        <f>IF(B250="","",VLOOKUP(B250,'B-1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57"/>
      <c r="T250" s="540" t="str">
        <f>IFERROR(VLOOKUP(S250,'G-1 All Habitats'!$Z$2:$AA$9,2,FALSE),"")</f>
        <v/>
      </c>
      <c r="U250" s="154"/>
      <c r="V250" s="520" t="str">
        <f>IF(U250="","",IF(VLOOKUP(U250,'G-3 Multipliers'!$L$3:$N$6,2,FALSE)=0,"Spatial Data Missing ⚠",VLOOKUP(U250,'G-3 Multipliers'!$L$3:$N$6,2,FALSE)))</f>
        <v/>
      </c>
      <c r="W250" s="524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4"/>
        <v/>
      </c>
      <c r="AD250" s="537" t="str">
        <f>IF(M250="","",VLOOKUP(M250,'G-6 Hedgerow Data'!$B$3:$AG$15,31,FALSE))</f>
        <v/>
      </c>
      <c r="AE250" s="507" t="str">
        <f t="shared" si="29"/>
        <v/>
      </c>
      <c r="AF250" s="507" t="str">
        <f t="shared" si="30"/>
        <v/>
      </c>
      <c r="AG250" s="524" t="str">
        <f>IFERROR(IF(O250="","",VLOOKUP(AD250,'G-3 Multipliers'!$P$3:$Q$6,2,FALSE)),"")</f>
        <v/>
      </c>
      <c r="AH250" s="513" t="str">
        <f t="shared" si="25"/>
        <v/>
      </c>
      <c r="AI250" s="231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1" t="str">
        <f>'B-1 Site Hedge Baseline'!AK249</f>
        <v/>
      </c>
      <c r="C251" s="520" t="str">
        <f>IF(B251="","",IF(ISNA(VLOOKUP($B251,'B-1 Site Hedge Baseline'!$B$1:$L$257,3,FALSE)),"",(VLOOKUP($B251,'B-1 Site Hedge Baseline'!$B$1:$L$257,3,FALSE))))</f>
        <v/>
      </c>
      <c r="D251" s="520" t="str">
        <f>IF(B251="","",IF(ISNA(VLOOKUP($B251,'B-1 Site Hedge Baseline'!$B$1:$L$257,4,FALSE)),"",(VLOOKUP($B251,'B-1 Site Hedge Baseline'!$B$1:$L$257,4,FALSE))))</f>
        <v/>
      </c>
      <c r="E251" s="520" t="str">
        <f>IF(B251="","",IF(ISNA(VLOOKUP($B251,'B-1 Site Hedge Baseline'!$B$1:$L$257,5,FALSE)),"",(VLOOKUP($B251,'B-1 Site Hedge Baseline'!$B$1:$L$257,5,FALSE))))</f>
        <v/>
      </c>
      <c r="F251" s="520" t="str">
        <f>IF(B251="","",IF(ISNA(VLOOKUP($B251,'B-1 Site Hedge Baseline'!$B$1:$L$257,6,FALSE)),"",(VLOOKUP($B251,'B-1 Site Hedge Baseline'!$B$1:$L$257,6,FALSE))))</f>
        <v/>
      </c>
      <c r="G251" s="520" t="str">
        <f>IF(B251="","",IF(ISNA(VLOOKUP($B251,'B-1 Site Hedge Baseline'!$B$1:$L$257,7,FALSE)),"",(VLOOKUP($B251,'B-1 Site Hedge Baseline'!$B$1:$L$257,7,FALSE))))</f>
        <v/>
      </c>
      <c r="H251" s="520" t="str">
        <f>IF(B251="","",IF(ISNA(VLOOKUP($B251,'B-1 Site Hedge Baseline'!$B$1:$L$257,8,FALSE)),"",(VLOOKUP($B251,'B-1 Site Hedge Baseline'!$B$1:$L$257,8,FALSE))))</f>
        <v/>
      </c>
      <c r="I251" s="520" t="str">
        <f>IF(B251="","",IF(ISNA(VLOOKUP($B251,'B-1 Site Hedge Baseline'!$B$1:$L$257,10,FALSE)),"",(VLOOKUP($B251,'B-1 Site Hedge Baseline'!$B$1:$L$257,10,FALSE))))</f>
        <v/>
      </c>
      <c r="J251" s="520" t="str">
        <f>IF(B251="","",IF(ISNA(VLOOKUP($B251,'B-1 Site Hedge Baseline'!$B$1:$L$257,11,FALSE)),"",(VLOOKUP($B251,'B-1 Site Hedge Baseline'!$B$1:$L$257,11,FALSE))))</f>
        <v/>
      </c>
      <c r="K251" s="520" t="str">
        <f>IF(B251="","",IF(ISNA(VLOOKUP($B251,'B-1 Site Hedge Baseline'!$B$1:$U$257,13,FALSE)),"",(VLOOKUP($B251,'B-1 Site Hedge Baseline'!$B$1:$U$257,13,FALSE))))</f>
        <v/>
      </c>
      <c r="L251" s="524" t="str">
        <f>IF(B251="","",IF(ISNA(VLOOKUP($B251,'B-1 Site Hedge Baseline'!$B$1:$U$257,12,FALSE)),"",(VLOOKUP($B251,'B-1 Site Hedge Baseline'!$B$1:$U$257,12,FALSE))))</f>
        <v/>
      </c>
      <c r="M251" s="416" t="str">
        <f t="shared" si="31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59" t="str">
        <f>IF(B251="","",VLOOKUP(B251,'B-1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57"/>
      <c r="T251" s="540" t="str">
        <f>IFERROR(VLOOKUP(S251,'G-1 All Habitats'!$Z$2:$AA$9,2,FALSE),"")</f>
        <v/>
      </c>
      <c r="U251" s="154"/>
      <c r="V251" s="520" t="str">
        <f>IF(U251="","",IF(VLOOKUP(U251,'G-3 Multipliers'!$L$3:$N$6,2,FALSE)=0,"Spatial Data Missing ⚠",VLOOKUP(U251,'G-3 Multipliers'!$L$3:$N$6,2,FALSE)))</f>
        <v/>
      </c>
      <c r="W251" s="524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4"/>
        <v/>
      </c>
      <c r="AD251" s="537" t="str">
        <f>IF(M251="","",VLOOKUP(M251,'G-6 Hedgerow Data'!$B$3:$AG$15,31,FALSE))</f>
        <v/>
      </c>
      <c r="AE251" s="507" t="str">
        <f t="shared" si="29"/>
        <v/>
      </c>
      <c r="AF251" s="507" t="str">
        <f t="shared" si="30"/>
        <v/>
      </c>
      <c r="AG251" s="524" t="str">
        <f>IFERROR(IF(O251="","",VLOOKUP(AD251,'G-3 Multipliers'!$P$3:$Q$6,2,FALSE)),"")</f>
        <v/>
      </c>
      <c r="AH251" s="513" t="str">
        <f t="shared" si="25"/>
        <v/>
      </c>
      <c r="AI251" s="231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1" t="str">
        <f>'B-1 Site Hedge Baseline'!AK250</f>
        <v/>
      </c>
      <c r="C252" s="520" t="str">
        <f>IF(B252="","",IF(ISNA(VLOOKUP($B252,'B-1 Site Hedge Baseline'!$B$1:$L$257,3,FALSE)),"",(VLOOKUP($B252,'B-1 Site Hedge Baseline'!$B$1:$L$257,3,FALSE))))</f>
        <v/>
      </c>
      <c r="D252" s="520" t="str">
        <f>IF(B252="","",IF(ISNA(VLOOKUP($B252,'B-1 Site Hedge Baseline'!$B$1:$L$257,4,FALSE)),"",(VLOOKUP($B252,'B-1 Site Hedge Baseline'!$B$1:$L$257,4,FALSE))))</f>
        <v/>
      </c>
      <c r="E252" s="520" t="str">
        <f>IF(B252="","",IF(ISNA(VLOOKUP($B252,'B-1 Site Hedge Baseline'!$B$1:$L$257,5,FALSE)),"",(VLOOKUP($B252,'B-1 Site Hedge Baseline'!$B$1:$L$257,5,FALSE))))</f>
        <v/>
      </c>
      <c r="F252" s="520" t="str">
        <f>IF(B252="","",IF(ISNA(VLOOKUP($B252,'B-1 Site Hedge Baseline'!$B$1:$L$257,6,FALSE)),"",(VLOOKUP($B252,'B-1 Site Hedge Baseline'!$B$1:$L$257,6,FALSE))))</f>
        <v/>
      </c>
      <c r="G252" s="520" t="str">
        <f>IF(B252="","",IF(ISNA(VLOOKUP($B252,'B-1 Site Hedge Baseline'!$B$1:$L$257,7,FALSE)),"",(VLOOKUP($B252,'B-1 Site Hedge Baseline'!$B$1:$L$257,7,FALSE))))</f>
        <v/>
      </c>
      <c r="H252" s="520" t="str">
        <f>IF(B252="","",IF(ISNA(VLOOKUP($B252,'B-1 Site Hedge Baseline'!$B$1:$L$257,8,FALSE)),"",(VLOOKUP($B252,'B-1 Site Hedge Baseline'!$B$1:$L$257,8,FALSE))))</f>
        <v/>
      </c>
      <c r="I252" s="520" t="str">
        <f>IF(B252="","",IF(ISNA(VLOOKUP($B252,'B-1 Site Hedge Baseline'!$B$1:$L$257,10,FALSE)),"",(VLOOKUP($B252,'B-1 Site Hedge Baseline'!$B$1:$L$257,10,FALSE))))</f>
        <v/>
      </c>
      <c r="J252" s="520" t="str">
        <f>IF(B252="","",IF(ISNA(VLOOKUP($B252,'B-1 Site Hedge Baseline'!$B$1:$L$257,11,FALSE)),"",(VLOOKUP($B252,'B-1 Site Hedge Baseline'!$B$1:$L$257,11,FALSE))))</f>
        <v/>
      </c>
      <c r="K252" s="520" t="str">
        <f>IF(B252="","",IF(ISNA(VLOOKUP($B252,'B-1 Site Hedge Baseline'!$B$1:$U$257,13,FALSE)),"",(VLOOKUP($B252,'B-1 Site Hedge Baseline'!$B$1:$U$257,13,FALSE))))</f>
        <v/>
      </c>
      <c r="L252" s="524" t="str">
        <f>IF(B252="","",IF(ISNA(VLOOKUP($B252,'B-1 Site Hedge Baseline'!$B$1:$U$257,12,FALSE)),"",(VLOOKUP($B252,'B-1 Site Hedge Baseline'!$B$1:$U$257,12,FALSE))))</f>
        <v/>
      </c>
      <c r="M252" s="416" t="str">
        <f t="shared" si="31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59" t="str">
        <f>IF(B252="","",VLOOKUP(B252,'B-1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57"/>
      <c r="T252" s="540" t="str">
        <f>IFERROR(VLOOKUP(S252,'G-1 All Habitats'!$Z$2:$AA$9,2,FALSE),"")</f>
        <v/>
      </c>
      <c r="U252" s="154"/>
      <c r="V252" s="520" t="str">
        <f>IF(U252="","",IF(VLOOKUP(U252,'G-3 Multipliers'!$L$3:$N$6,2,FALSE)=0,"Spatial Data Missing ⚠",VLOOKUP(U252,'G-3 Multipliers'!$L$3:$N$6,2,FALSE)))</f>
        <v/>
      </c>
      <c r="W252" s="524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4"/>
        <v/>
      </c>
      <c r="AD252" s="537" t="str">
        <f>IF(M252="","",VLOOKUP(M252,'G-6 Hedgerow Data'!$B$3:$AG$15,31,FALSE))</f>
        <v/>
      </c>
      <c r="AE252" s="507" t="str">
        <f t="shared" si="29"/>
        <v/>
      </c>
      <c r="AF252" s="507" t="str">
        <f t="shared" si="30"/>
        <v/>
      </c>
      <c r="AG252" s="524" t="str">
        <f>IFERROR(IF(O252="","",VLOOKUP(AD252,'G-3 Multipliers'!$P$3:$Q$6,2,FALSE)),"")</f>
        <v/>
      </c>
      <c r="AH252" s="513" t="str">
        <f t="shared" si="25"/>
        <v/>
      </c>
      <c r="AI252" s="231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1" t="str">
        <f>'B-1 Site Hedge Baseline'!AK251</f>
        <v/>
      </c>
      <c r="C253" s="520" t="str">
        <f>IF(B253="","",IF(ISNA(VLOOKUP($B253,'B-1 Site Hedge Baseline'!$B$1:$L$257,3,FALSE)),"",(VLOOKUP($B253,'B-1 Site Hedge Baseline'!$B$1:$L$257,3,FALSE))))</f>
        <v/>
      </c>
      <c r="D253" s="520" t="str">
        <f>IF(B253="","",IF(ISNA(VLOOKUP($B253,'B-1 Site Hedge Baseline'!$B$1:$L$257,4,FALSE)),"",(VLOOKUP($B253,'B-1 Site Hedge Baseline'!$B$1:$L$257,4,FALSE))))</f>
        <v/>
      </c>
      <c r="E253" s="520" t="str">
        <f>IF(B253="","",IF(ISNA(VLOOKUP($B253,'B-1 Site Hedge Baseline'!$B$1:$L$257,5,FALSE)),"",(VLOOKUP($B253,'B-1 Site Hedge Baseline'!$B$1:$L$257,5,FALSE))))</f>
        <v/>
      </c>
      <c r="F253" s="520" t="str">
        <f>IF(B253="","",IF(ISNA(VLOOKUP($B253,'B-1 Site Hedge Baseline'!$B$1:$L$257,6,FALSE)),"",(VLOOKUP($B253,'B-1 Site Hedge Baseline'!$B$1:$L$257,6,FALSE))))</f>
        <v/>
      </c>
      <c r="G253" s="520" t="str">
        <f>IF(B253="","",IF(ISNA(VLOOKUP($B253,'B-1 Site Hedge Baseline'!$B$1:$L$257,7,FALSE)),"",(VLOOKUP($B253,'B-1 Site Hedge Baseline'!$B$1:$L$257,7,FALSE))))</f>
        <v/>
      </c>
      <c r="H253" s="520" t="str">
        <f>IF(B253="","",IF(ISNA(VLOOKUP($B253,'B-1 Site Hedge Baseline'!$B$1:$L$257,8,FALSE)),"",(VLOOKUP($B253,'B-1 Site Hedge Baseline'!$B$1:$L$257,8,FALSE))))</f>
        <v/>
      </c>
      <c r="I253" s="520" t="str">
        <f>IF(B253="","",IF(ISNA(VLOOKUP($B253,'B-1 Site Hedge Baseline'!$B$1:$L$257,10,FALSE)),"",(VLOOKUP($B253,'B-1 Site Hedge Baseline'!$B$1:$L$257,10,FALSE))))</f>
        <v/>
      </c>
      <c r="J253" s="520" t="str">
        <f>IF(B253="","",IF(ISNA(VLOOKUP($B253,'B-1 Site Hedge Baseline'!$B$1:$L$257,11,FALSE)),"",(VLOOKUP($B253,'B-1 Site Hedge Baseline'!$B$1:$L$257,11,FALSE))))</f>
        <v/>
      </c>
      <c r="K253" s="520" t="str">
        <f>IF(B253="","",IF(ISNA(VLOOKUP($B253,'B-1 Site Hedge Baseline'!$B$1:$U$257,13,FALSE)),"",(VLOOKUP($B253,'B-1 Site Hedge Baseline'!$B$1:$U$257,13,FALSE))))</f>
        <v/>
      </c>
      <c r="L253" s="524" t="str">
        <f>IF(B253="","",IF(ISNA(VLOOKUP($B253,'B-1 Site Hedge Baseline'!$B$1:$U$257,12,FALSE)),"",(VLOOKUP($B253,'B-1 Site Hedge Baseline'!$B$1:$U$257,12,FALSE))))</f>
        <v/>
      </c>
      <c r="M253" s="416" t="str">
        <f t="shared" si="31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59" t="str">
        <f>IF(B253="","",VLOOKUP(B253,'B-1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57"/>
      <c r="T253" s="540" t="str">
        <f>IFERROR(VLOOKUP(S253,'G-1 All Habitats'!$Z$2:$AA$9,2,FALSE),"")</f>
        <v/>
      </c>
      <c r="U253" s="154"/>
      <c r="V253" s="520" t="str">
        <f>IF(U253="","",IF(VLOOKUP(U253,'G-3 Multipliers'!$L$3:$N$6,2,FALSE)=0,"Spatial Data Missing ⚠",VLOOKUP(U253,'G-3 Multipliers'!$L$3:$N$6,2,FALSE)))</f>
        <v/>
      </c>
      <c r="W253" s="524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4"/>
        <v/>
      </c>
      <c r="AD253" s="537" t="str">
        <f>IF(M253="","",VLOOKUP(M253,'G-6 Hedgerow Data'!$B$3:$AG$15,31,FALSE))</f>
        <v/>
      </c>
      <c r="AE253" s="507" t="str">
        <f t="shared" si="29"/>
        <v/>
      </c>
      <c r="AF253" s="507" t="str">
        <f t="shared" si="30"/>
        <v/>
      </c>
      <c r="AG253" s="524" t="str">
        <f>IFERROR(IF(O253="","",VLOOKUP(AD253,'G-3 Multipliers'!$P$3:$Q$6,2,FALSE)),"")</f>
        <v/>
      </c>
      <c r="AH253" s="513" t="str">
        <f t="shared" si="25"/>
        <v/>
      </c>
      <c r="AI253" s="231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1" t="str">
        <f>'B-1 Site Hedge Baseline'!AK252</f>
        <v/>
      </c>
      <c r="C254" s="520" t="str">
        <f>IF(B254="","",IF(ISNA(VLOOKUP($B254,'B-1 Site Hedge Baseline'!$B$1:$L$257,3,FALSE)),"",(VLOOKUP($B254,'B-1 Site Hedge Baseline'!$B$1:$L$257,3,FALSE))))</f>
        <v/>
      </c>
      <c r="D254" s="520" t="str">
        <f>IF(B254="","",IF(ISNA(VLOOKUP($B254,'B-1 Site Hedge Baseline'!$B$1:$L$257,4,FALSE)),"",(VLOOKUP($B254,'B-1 Site Hedge Baseline'!$B$1:$L$257,4,FALSE))))</f>
        <v/>
      </c>
      <c r="E254" s="520" t="str">
        <f>IF(B254="","",IF(ISNA(VLOOKUP($B254,'B-1 Site Hedge Baseline'!$B$1:$L$257,5,FALSE)),"",(VLOOKUP($B254,'B-1 Site Hedge Baseline'!$B$1:$L$257,5,FALSE))))</f>
        <v/>
      </c>
      <c r="F254" s="520" t="str">
        <f>IF(B254="","",IF(ISNA(VLOOKUP($B254,'B-1 Site Hedge Baseline'!$B$1:$L$257,6,FALSE)),"",(VLOOKUP($B254,'B-1 Site Hedge Baseline'!$B$1:$L$257,6,FALSE))))</f>
        <v/>
      </c>
      <c r="G254" s="520" t="str">
        <f>IF(B254="","",IF(ISNA(VLOOKUP($B254,'B-1 Site Hedge Baseline'!$B$1:$L$257,7,FALSE)),"",(VLOOKUP($B254,'B-1 Site Hedge Baseline'!$B$1:$L$257,7,FALSE))))</f>
        <v/>
      </c>
      <c r="H254" s="520" t="str">
        <f>IF(B254="","",IF(ISNA(VLOOKUP($B254,'B-1 Site Hedge Baseline'!$B$1:$L$257,8,FALSE)),"",(VLOOKUP($B254,'B-1 Site Hedge Baseline'!$B$1:$L$257,8,FALSE))))</f>
        <v/>
      </c>
      <c r="I254" s="520" t="str">
        <f>IF(B254="","",IF(ISNA(VLOOKUP($B254,'B-1 Site Hedge Baseline'!$B$1:$L$257,10,FALSE)),"",(VLOOKUP($B254,'B-1 Site Hedge Baseline'!$B$1:$L$257,10,FALSE))))</f>
        <v/>
      </c>
      <c r="J254" s="520" t="str">
        <f>IF(B254="","",IF(ISNA(VLOOKUP($B254,'B-1 Site Hedge Baseline'!$B$1:$L$257,11,FALSE)),"",(VLOOKUP($B254,'B-1 Site Hedge Baseline'!$B$1:$L$257,11,FALSE))))</f>
        <v/>
      </c>
      <c r="K254" s="520" t="str">
        <f>IF(B254="","",IF(ISNA(VLOOKUP($B254,'B-1 Site Hedge Baseline'!$B$1:$U$257,13,FALSE)),"",(VLOOKUP($B254,'B-1 Site Hedge Baseline'!$B$1:$U$257,13,FALSE))))</f>
        <v/>
      </c>
      <c r="L254" s="524" t="str">
        <f>IF(B254="","",IF(ISNA(VLOOKUP($B254,'B-1 Site Hedge Baseline'!$B$1:$U$257,12,FALSE)),"",(VLOOKUP($B254,'B-1 Site Hedge Baseline'!$B$1:$U$257,12,FALSE))))</f>
        <v/>
      </c>
      <c r="M254" s="416" t="str">
        <f t="shared" si="31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59" t="str">
        <f>IF(B254="","",VLOOKUP(B254,'B-1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57"/>
      <c r="T254" s="540" t="str">
        <f>IFERROR(VLOOKUP(S254,'G-1 All Habitats'!$Z$2:$AA$9,2,FALSE),"")</f>
        <v/>
      </c>
      <c r="U254" s="154"/>
      <c r="V254" s="520" t="str">
        <f>IF(U254="","",IF(VLOOKUP(U254,'G-3 Multipliers'!$L$3:$N$6,2,FALSE)=0,"Spatial Data Missing ⚠",VLOOKUP(U254,'G-3 Multipliers'!$L$3:$N$6,2,FALSE)))</f>
        <v/>
      </c>
      <c r="W254" s="524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4"/>
        <v/>
      </c>
      <c r="AD254" s="537" t="str">
        <f>IF(M254="","",VLOOKUP(M254,'G-6 Hedgerow Data'!$B$3:$AG$15,31,FALSE))</f>
        <v/>
      </c>
      <c r="AE254" s="507" t="str">
        <f t="shared" si="29"/>
        <v/>
      </c>
      <c r="AF254" s="507" t="str">
        <f t="shared" si="30"/>
        <v/>
      </c>
      <c r="AG254" s="524" t="str">
        <f>IFERROR(IF(O254="","",VLOOKUP(AD254,'G-3 Multipliers'!$P$3:$Q$6,2,FALSE)),"")</f>
        <v/>
      </c>
      <c r="AH254" s="513" t="str">
        <f t="shared" si="25"/>
        <v/>
      </c>
      <c r="AI254" s="231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1" t="str">
        <f>'B-1 Site Hedge Baseline'!AK253</f>
        <v/>
      </c>
      <c r="C255" s="520" t="str">
        <f>IF(B255="","",IF(ISNA(VLOOKUP($B255,'B-1 Site Hedge Baseline'!$B$1:$L$257,3,FALSE)),"",(VLOOKUP($B255,'B-1 Site Hedge Baseline'!$B$1:$L$257,3,FALSE))))</f>
        <v/>
      </c>
      <c r="D255" s="520" t="str">
        <f>IF(B255="","",IF(ISNA(VLOOKUP($B255,'B-1 Site Hedge Baseline'!$B$1:$L$257,4,FALSE)),"",(VLOOKUP($B255,'B-1 Site Hedge Baseline'!$B$1:$L$257,4,FALSE))))</f>
        <v/>
      </c>
      <c r="E255" s="520" t="str">
        <f>IF(B255="","",IF(ISNA(VLOOKUP($B255,'B-1 Site Hedge Baseline'!$B$1:$L$257,5,FALSE)),"",(VLOOKUP($B255,'B-1 Site Hedge Baseline'!$B$1:$L$257,5,FALSE))))</f>
        <v/>
      </c>
      <c r="F255" s="520" t="str">
        <f>IF(B255="","",IF(ISNA(VLOOKUP($B255,'B-1 Site Hedge Baseline'!$B$1:$L$257,6,FALSE)),"",(VLOOKUP($B255,'B-1 Site Hedge Baseline'!$B$1:$L$257,6,FALSE))))</f>
        <v/>
      </c>
      <c r="G255" s="520" t="str">
        <f>IF(B255="","",IF(ISNA(VLOOKUP($B255,'B-1 Site Hedge Baseline'!$B$1:$L$257,7,FALSE)),"",(VLOOKUP($B255,'B-1 Site Hedge Baseline'!$B$1:$L$257,7,FALSE))))</f>
        <v/>
      </c>
      <c r="H255" s="520" t="str">
        <f>IF(B255="","",IF(ISNA(VLOOKUP($B255,'B-1 Site Hedge Baseline'!$B$1:$L$257,8,FALSE)),"",(VLOOKUP($B255,'B-1 Site Hedge Baseline'!$B$1:$L$257,8,FALSE))))</f>
        <v/>
      </c>
      <c r="I255" s="520" t="str">
        <f>IF(B255="","",IF(ISNA(VLOOKUP($B255,'B-1 Site Hedge Baseline'!$B$1:$L$257,10,FALSE)),"",(VLOOKUP($B255,'B-1 Site Hedge Baseline'!$B$1:$L$257,10,FALSE))))</f>
        <v/>
      </c>
      <c r="J255" s="520" t="str">
        <f>IF(B255="","",IF(ISNA(VLOOKUP($B255,'B-1 Site Hedge Baseline'!$B$1:$L$257,11,FALSE)),"",(VLOOKUP($B255,'B-1 Site Hedge Baseline'!$B$1:$L$257,11,FALSE))))</f>
        <v/>
      </c>
      <c r="K255" s="520" t="str">
        <f>IF(B255="","",IF(ISNA(VLOOKUP($B255,'B-1 Site Hedge Baseline'!$B$1:$U$257,13,FALSE)),"",(VLOOKUP($B255,'B-1 Site Hedge Baseline'!$B$1:$U$257,13,FALSE))))</f>
        <v/>
      </c>
      <c r="L255" s="524" t="str">
        <f>IF(B255="","",IF(ISNA(VLOOKUP($B255,'B-1 Site Hedge Baseline'!$B$1:$U$257,12,FALSE)),"",(VLOOKUP($B255,'B-1 Site Hedge Baseline'!$B$1:$U$257,12,FALSE))))</f>
        <v/>
      </c>
      <c r="M255" s="416" t="str">
        <f t="shared" si="31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59" t="str">
        <f>IF(B255="","",VLOOKUP(B255,'B-1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57"/>
      <c r="T255" s="540" t="str">
        <f>IFERROR(VLOOKUP(S255,'G-1 All Habitats'!$Z$2:$AA$9,2,FALSE),"")</f>
        <v/>
      </c>
      <c r="U255" s="154"/>
      <c r="V255" s="520" t="str">
        <f>IF(U255="","",IF(VLOOKUP(U255,'G-3 Multipliers'!$L$3:$N$6,2,FALSE)=0,"Spatial Data Missing ⚠",VLOOKUP(U255,'G-3 Multipliers'!$L$3:$N$6,2,FALSE)))</f>
        <v/>
      </c>
      <c r="W255" s="524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4"/>
        <v/>
      </c>
      <c r="AD255" s="537" t="str">
        <f>IF(M255="","",VLOOKUP(M255,'G-6 Hedgerow Data'!$B$3:$AG$15,31,FALSE))</f>
        <v/>
      </c>
      <c r="AE255" s="507" t="str">
        <f t="shared" si="29"/>
        <v/>
      </c>
      <c r="AF255" s="507" t="str">
        <f t="shared" si="30"/>
        <v/>
      </c>
      <c r="AG255" s="524" t="str">
        <f>IFERROR(IF(O255="","",VLOOKUP(AD255,'G-3 Multipliers'!$P$3:$Q$6,2,FALSE)),"")</f>
        <v/>
      </c>
      <c r="AH255" s="513" t="str">
        <f t="shared" si="25"/>
        <v/>
      </c>
      <c r="AI255" s="231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1" t="str">
        <f>'B-1 Site Hedge Baseline'!AK254</f>
        <v/>
      </c>
      <c r="C256" s="520" t="str">
        <f>IF(B256="","",IF(ISNA(VLOOKUP($B256,'B-1 Site Hedge Baseline'!$B$1:$L$257,3,FALSE)),"",(VLOOKUP($B256,'B-1 Site Hedge Baseline'!$B$1:$L$257,3,FALSE))))</f>
        <v/>
      </c>
      <c r="D256" s="520" t="str">
        <f>IF(B256="","",IF(ISNA(VLOOKUP($B256,'B-1 Site Hedge Baseline'!$B$1:$L$257,4,FALSE)),"",(VLOOKUP($B256,'B-1 Site Hedge Baseline'!$B$1:$L$257,4,FALSE))))</f>
        <v/>
      </c>
      <c r="E256" s="520" t="str">
        <f>IF(B256="","",IF(ISNA(VLOOKUP($B256,'B-1 Site Hedge Baseline'!$B$1:$L$257,5,FALSE)),"",(VLOOKUP($B256,'B-1 Site Hedge Baseline'!$B$1:$L$257,5,FALSE))))</f>
        <v/>
      </c>
      <c r="F256" s="520" t="str">
        <f>IF(B256="","",IF(ISNA(VLOOKUP($B256,'B-1 Site Hedge Baseline'!$B$1:$L$257,6,FALSE)),"",(VLOOKUP($B256,'B-1 Site Hedge Baseline'!$B$1:$L$257,6,FALSE))))</f>
        <v/>
      </c>
      <c r="G256" s="520" t="str">
        <f>IF(B256="","",IF(ISNA(VLOOKUP($B256,'B-1 Site Hedge Baseline'!$B$1:$L$257,7,FALSE)),"",(VLOOKUP($B256,'B-1 Site Hedge Baseline'!$B$1:$L$257,7,FALSE))))</f>
        <v/>
      </c>
      <c r="H256" s="520" t="str">
        <f>IF(B256="","",IF(ISNA(VLOOKUP($B256,'B-1 Site Hedge Baseline'!$B$1:$L$257,8,FALSE)),"",(VLOOKUP($B256,'B-1 Site Hedge Baseline'!$B$1:$L$257,8,FALSE))))</f>
        <v/>
      </c>
      <c r="I256" s="520" t="str">
        <f>IF(B256="","",IF(ISNA(VLOOKUP($B256,'B-1 Site Hedge Baseline'!$B$1:$L$257,10,FALSE)),"",(VLOOKUP($B256,'B-1 Site Hedge Baseline'!$B$1:$L$257,10,FALSE))))</f>
        <v/>
      </c>
      <c r="J256" s="520" t="str">
        <f>IF(B256="","",IF(ISNA(VLOOKUP($B256,'B-1 Site Hedge Baseline'!$B$1:$L$257,11,FALSE)),"",(VLOOKUP($B256,'B-1 Site Hedge Baseline'!$B$1:$L$257,11,FALSE))))</f>
        <v/>
      </c>
      <c r="K256" s="520" t="str">
        <f>IF(B256="","",IF(ISNA(VLOOKUP($B256,'B-1 Site Hedge Baseline'!$B$1:$U$257,13,FALSE)),"",(VLOOKUP($B256,'B-1 Site Hedge Baseline'!$B$1:$U$257,13,FALSE))))</f>
        <v/>
      </c>
      <c r="L256" s="524" t="str">
        <f>IF(B256="","",IF(ISNA(VLOOKUP($B256,'B-1 Site Hedge Baseline'!$B$1:$U$257,12,FALSE)),"",(VLOOKUP($B256,'B-1 Site Hedge Baseline'!$B$1:$U$257,12,FALSE))))</f>
        <v/>
      </c>
      <c r="M256" s="416" t="str">
        <f t="shared" si="31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59" t="str">
        <f>IF(B256="","",VLOOKUP(B256,'B-1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57"/>
      <c r="T256" s="540" t="str">
        <f>IFERROR(VLOOKUP(S256,'G-1 All Habitats'!$Z$2:$AA$9,2,FALSE),"")</f>
        <v/>
      </c>
      <c r="U256" s="154"/>
      <c r="V256" s="520" t="str">
        <f>IF(U256="","",IF(VLOOKUP(U256,'G-3 Multipliers'!$L$3:$N$6,2,FALSE)=0,"Spatial Data Missing ⚠",VLOOKUP(U256,'G-3 Multipliers'!$L$3:$N$6,2,FALSE)))</f>
        <v/>
      </c>
      <c r="W256" s="524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4"/>
        <v/>
      </c>
      <c r="AD256" s="537" t="str">
        <f>IF(M256="","",VLOOKUP(M256,'G-6 Hedgerow Data'!$B$3:$AG$15,31,FALSE))</f>
        <v/>
      </c>
      <c r="AE256" s="507" t="str">
        <f t="shared" si="29"/>
        <v/>
      </c>
      <c r="AF256" s="507" t="str">
        <f t="shared" si="30"/>
        <v/>
      </c>
      <c r="AG256" s="524" t="str">
        <f>IFERROR(IF(O256="","",VLOOKUP(AD256,'G-3 Multipliers'!$P$3:$Q$6,2,FALSE)),"")</f>
        <v/>
      </c>
      <c r="AH256" s="513" t="str">
        <f t="shared" si="25"/>
        <v/>
      </c>
      <c r="AI256" s="231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8" t="str">
        <f>'B-1 Site Hedge Baseline'!AK255</f>
        <v/>
      </c>
      <c r="C257" s="508" t="str">
        <f>IF(B257="","",IF(ISNA(VLOOKUP($B257,'B-1 Site Hedge Baseline'!$B$1:$L$257,3,FALSE)),"",(VLOOKUP($B257,'B-1 Site Hedge Baseline'!$B$1:$L$257,3,FALSE))))</f>
        <v/>
      </c>
      <c r="D257" s="508" t="str">
        <f>IF(B257="","",IF(ISNA(VLOOKUP($B257,'B-1 Site Hedge Baseline'!$B$1:$L$257,4,FALSE)),"",(VLOOKUP($B257,'B-1 Site Hedge Baseline'!$B$1:$L$257,4,FALSE))))</f>
        <v/>
      </c>
      <c r="E257" s="508" t="str">
        <f>IF(B257="","",IF(ISNA(VLOOKUP($B257,'B-1 Site Hedge Baseline'!$B$1:$L$257,5,FALSE)),"",(VLOOKUP($B257,'B-1 Site Hedge Baseline'!$B$1:$L$257,5,FALSE))))</f>
        <v/>
      </c>
      <c r="F257" s="508" t="str">
        <f>IF(B257="","",IF(ISNA(VLOOKUP($B257,'B-1 Site Hedge Baseline'!$B$1:$L$257,6,FALSE)),"",(VLOOKUP($B257,'B-1 Site Hedge Baseline'!$B$1:$L$257,6,FALSE))))</f>
        <v/>
      </c>
      <c r="G257" s="508" t="str">
        <f>IF(B257="","",IF(ISNA(VLOOKUP($B257,'B-1 Site Hedge Baseline'!$B$1:$L$257,7,FALSE)),"",(VLOOKUP($B257,'B-1 Site Hedge Baseline'!$B$1:$L$257,7,FALSE))))</f>
        <v/>
      </c>
      <c r="H257" s="508" t="str">
        <f>IF(B257="","",IF(ISNA(VLOOKUP($B257,'B-1 Site Hedge Baseline'!$B$1:$L$257,8,FALSE)),"",(VLOOKUP($B257,'B-1 Site Hedge Baseline'!$B$1:$L$257,8,FALSE))))</f>
        <v/>
      </c>
      <c r="I257" s="508" t="str">
        <f>IF(B257="","",IF(ISNA(VLOOKUP($B257,'B-1 Site Hedge Baseline'!$B$1:$L$257,10,FALSE)),"",(VLOOKUP($B257,'B-1 Site Hedge Baseline'!$B$1:$L$257,10,FALSE))))</f>
        <v/>
      </c>
      <c r="J257" s="508" t="str">
        <f>IF(B257="","",IF(ISNA(VLOOKUP($B257,'B-1 Site Hedge Baseline'!$B$1:$L$257,11,FALSE)),"",(VLOOKUP($B257,'B-1 Site Hedge Baseline'!$B$1:$L$257,11,FALSE))))</f>
        <v/>
      </c>
      <c r="K257" s="508" t="str">
        <f>IF(B257="","",IF(ISNA(VLOOKUP($B257,'B-1 Site Hedge Baseline'!$B$1:$U$257,13,FALSE)),"",(VLOOKUP($B257,'B-1 Site Hedge Baseline'!$B$1:$U$257,13,FALSE))))</f>
        <v/>
      </c>
      <c r="L257" s="501" t="str">
        <f>IF(B257="","",IF(ISNA(VLOOKUP($B257,'B-1 Site Hedge Baseline'!$B$1:$U$257,12,FALSE)),"",(VLOOKUP($B257,'B-1 Site Hedge Baseline'!$B$1:$U$257,12,FALSE))))</f>
        <v/>
      </c>
      <c r="M257" s="417" t="str">
        <f t="shared" si="31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501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60" t="str">
        <f>IF(B257="","",VLOOKUP(B257,'B-1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270"/>
      <c r="T257" s="501" t="str">
        <f>IFERROR(VLOOKUP(S257,'G-1 All Habitats'!$Z$2:$AA$9,2,FALSE),"")</f>
        <v/>
      </c>
      <c r="U257" s="161"/>
      <c r="V257" s="508" t="str">
        <f>IF(U257="","",IF(VLOOKUP(U257,'G-3 Multipliers'!$L$3:$N$6,2,FALSE)=0,"Spatial Data Missing ⚠",VLOOKUP(U257,'G-3 Multipliers'!$L$3:$N$6,2,FALSE)))</f>
        <v/>
      </c>
      <c r="W257" s="501" t="str">
        <f>IF(U257="","",IF(VLOOKUP(U257,'G-3 Multipliers'!$L$3:$N$6,3,FALSE)=0,"Spatial Data Missing ⚠",VLOOKUP(U257,'G-3 Multipliers'!$L$3:$N$6,3,FALSE)))</f>
        <v/>
      </c>
      <c r="X257" s="500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6"/>
      <c r="AA257" s="507" t="str">
        <f t="shared" si="27"/>
        <v/>
      </c>
      <c r="AB257" s="521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2" t="str">
        <f t="shared" si="24"/>
        <v/>
      </c>
      <c r="AD257" s="500" t="str">
        <f>IF(M257="","",VLOOKUP(M257,'G-6 Hedgerow Data'!$B$3:$AG$15,31,FALSE))</f>
        <v/>
      </c>
      <c r="AE257" s="507" t="str">
        <f t="shared" si="29"/>
        <v/>
      </c>
      <c r="AF257" s="507" t="str">
        <f t="shared" si="30"/>
        <v/>
      </c>
      <c r="AG257" s="501" t="str">
        <f>IFERROR(IF(O257="","",VLOOKUP(AD257,'G-3 Multipliers'!$P$3:$Q$6,2,FALSE)),"")</f>
        <v/>
      </c>
      <c r="AH257" s="480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8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7"/>
      <c r="AG258" s="427"/>
      <c r="AH258" s="503">
        <f>SUM(AH12:AH257)</f>
        <v>0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AYrZXoRdiFCu2IXQX/Nsn48O9HFbR2wnrpkjRozV4HId6Yk49625q5Dweklhuy8+m3PRse/+P+K44IqVRSbhmg==" saltValue="6bGlhOQSQyyQKYFHeAHML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98" priority="17" operator="equal">
      <formula>"Same distinctiveness band or better"</formula>
    </cfRule>
    <cfRule type="cellIs" dxfId="97" priority="18" operator="equal">
      <formula>"Like for like or better"</formula>
    </cfRule>
    <cfRule type="cellIs" dxfId="96" priority="19" operator="equal">
      <formula>"Like for Like"</formula>
    </cfRule>
  </conditionalFormatting>
  <conditionalFormatting sqref="N12:O257">
    <cfRule type="beginsWith" dxfId="95" priority="15" operator="beginsWith" text="Error">
      <formula>LEFT(N12,LEN("Error"))="Error"</formula>
    </cfRule>
  </conditionalFormatting>
  <conditionalFormatting sqref="V12:W257">
    <cfRule type="containsText" dxfId="94" priority="13" operator="containsText" text="Spatial">
      <formula>NOT(ISERROR(SEARCH("Spatial",V12)))</formula>
    </cfRule>
  </conditionalFormatting>
  <conditionalFormatting sqref="X2 X5:AB6">
    <cfRule type="containsText" dxfId="93" priority="2" operator="containsText" text="Note">
      <formula>NOT(ISERROR(SEARCH("Note",X2)))</formula>
    </cfRule>
  </conditionalFormatting>
  <conditionalFormatting sqref="X12:X257">
    <cfRule type="containsText" dxfId="92" priority="11" operator="containsText" text="Error">
      <formula>NOT(ISERROR(SEARCH("Error",X12)))</formula>
    </cfRule>
    <cfRule type="containsText" dxfId="91" priority="12" operator="containsText" text="Check">
      <formula>NOT(ISERROR(SEARCH("Check",X12)))</formula>
    </cfRule>
  </conditionalFormatting>
  <conditionalFormatting sqref="AA12:AC257">
    <cfRule type="containsText" dxfId="90" priority="5" operator="containsText" text="Error">
      <formula>NOT(ISERROR(SEARCH("Error",AA12)))</formula>
    </cfRule>
    <cfRule type="containsText" dxfId="89" priority="6" operator="containsText" text="Check">
      <formula>NOT(ISERROR(SEARCH("Check",AA12)))</formula>
    </cfRule>
  </conditionalFormatting>
  <conditionalFormatting sqref="AB12:AB257">
    <cfRule type="cellIs" dxfId="88" priority="1" operator="equal">
      <formula>"30+ ⚠"</formula>
    </cfRule>
  </conditionalFormatting>
  <conditionalFormatting sqref="AE12:AE257">
    <cfRule type="beginsWith" dxfId="87" priority="3" operator="beginsWith" text="No - Low Difficulty">
      <formula>LEFT(AE12,LEN("No - Low Difficulty"))="No - Low Difficulty"</formula>
    </cfRule>
    <cfRule type="containsText" dxfId="86" priority="4" operator="containsText" text="Check">
      <formula>NOT(ISERROR(SEARCH("Check",AE12)))</formula>
    </cfRule>
  </conditionalFormatting>
  <conditionalFormatting sqref="AH12:AH258">
    <cfRule type="containsText" dxfId="85" priority="20" operator="containsText" text="Existing Value Not Required">
      <formula>NOT(ISERROR(SEARCH("Existing Value Not Required",AH12)))</formula>
    </cfRule>
    <cfRule type="containsText" dxfId="84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44" t="str">
        <f>IF(Start!$F$12="","",Start!$F$12)</f>
        <v>Bicester Arc. Overall Biodiversity Strategy</v>
      </c>
      <c r="C2" s="745"/>
      <c r="D2" s="746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67" t="s">
        <v>315</v>
      </c>
      <c r="D8" s="968"/>
      <c r="E8" s="969"/>
      <c r="F8" s="967" t="s">
        <v>272</v>
      </c>
      <c r="G8" s="969"/>
      <c r="H8" s="967" t="s">
        <v>273</v>
      </c>
      <c r="I8" s="969"/>
      <c r="J8" s="967" t="s">
        <v>191</v>
      </c>
      <c r="K8" s="968"/>
      <c r="L8" s="969"/>
      <c r="M8" s="970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97"/>
      <c r="N9" s="207" t="s">
        <v>295</v>
      </c>
      <c r="O9" s="138"/>
      <c r="P9" s="406" t="s">
        <v>296</v>
      </c>
      <c r="Q9" s="407" t="s">
        <v>297</v>
      </c>
      <c r="R9" s="408" t="s">
        <v>298</v>
      </c>
      <c r="S9" s="408" t="s">
        <v>299</v>
      </c>
      <c r="T9" s="408" t="s">
        <v>300</v>
      </c>
      <c r="U9" s="409" t="s">
        <v>214</v>
      </c>
      <c r="V9" s="406" t="s">
        <v>215</v>
      </c>
      <c r="W9" s="409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3"/>
      <c r="D10" s="203"/>
      <c r="E10" s="153"/>
      <c r="F10" s="498" t="str">
        <f>IF(D10="","",VLOOKUP(D10,'G-6 Hedgerow Data'!$B$2:$AG$15,2,FALSE))</f>
        <v/>
      </c>
      <c r="G10" s="499" t="str">
        <f>IF(D10="","",VLOOKUP(D10,'G-6 Hedgerow Data'!$B$2:$AG$15,3,FALSE))</f>
        <v/>
      </c>
      <c r="H10" s="71"/>
      <c r="I10" s="499" t="str">
        <f>IFERROR(IF(AND(F10="V.Low",OR(H10="Good",H10="Moderate")),"Error ▲",VLOOKUP(H10,'G-1 All Habitats'!$Z$2:$AA$9,2,FALSE)),"")</f>
        <v/>
      </c>
      <c r="J10" s="154"/>
      <c r="K10" s="520" t="str">
        <f>IF(J10="","",IF(VLOOKUP(J10,'G-3 Multipliers'!$L$3:$N$6,2,FALSE)=0,"Spatial Data Missing ⚠",VLOOKUP(J10,'G-3 Multipliers'!$L$3:$N$6,2,FALSE)))</f>
        <v/>
      </c>
      <c r="L10" s="524" t="str">
        <f>IF(J10="","",IF(VLOOKUP(J10,'G-3 Multipliers'!$L$3:$N$6,3,FALSE)=0,"Spatial Data Missing ⚠",VLOOKUP(J10,'G-3 Multipliers'!$L$3:$N$6,3,FALSE)))</f>
        <v/>
      </c>
      <c r="M10" s="506" t="str">
        <f>IF(D10="","",VLOOKUP(D10,'G-6 Hedgerow Data'!$B$1:$AH$15,33,FALSE))</f>
        <v/>
      </c>
      <c r="N10" s="513" t="str">
        <f>IFERROR(E10*G10*I10*L10,"")</f>
        <v/>
      </c>
      <c r="O10" s="40"/>
      <c r="P10" s="71"/>
      <c r="Q10" s="72"/>
      <c r="R10" s="507" t="str">
        <f>IFERROR(P10*G10*I10*L10,"")</f>
        <v/>
      </c>
      <c r="S10" s="507" t="str">
        <f>IFERROR(Q10*G10*I10*L10,"")</f>
        <v/>
      </c>
      <c r="T10" s="511" t="str">
        <f>IF(D10="","",IF(E10&lt;P10+Q10,"Error in Lengths ▲",E10-P10-Q10))</f>
        <v/>
      </c>
      <c r="U10" s="515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3"/>
      <c r="D11" s="203"/>
      <c r="E11" s="153"/>
      <c r="F11" s="498" t="str">
        <f>IF(D11="","",VLOOKUP(D11,'G-6 Hedgerow Data'!$B$2:$AG$15,2,FALSE))</f>
        <v/>
      </c>
      <c r="G11" s="499" t="str">
        <f>IF(D11="","",VLOOKUP(D11,'G-6 Hedgerow Data'!$B$2:$AG$15,3,FALSE))</f>
        <v/>
      </c>
      <c r="H11" s="71"/>
      <c r="I11" s="499" t="str">
        <f>IFERROR(IF(AND(F11="V.Low",OR(H11="Good",H11="Moderate")),"Error ▲",VLOOKUP(H11,'G-1 All Habitats'!$Z$2:$AA$9,2,FALSE)),"")</f>
        <v/>
      </c>
      <c r="J11" s="154"/>
      <c r="K11" s="520" t="str">
        <f>IF(J11="","",IF(VLOOKUP(J11,'G-3 Multipliers'!$L$3:$N$6,2,FALSE)=0,"Spatial Data Missing ⚠",VLOOKUP(J11,'G-3 Multipliers'!$L$3:$N$6,2,FALSE)))</f>
        <v/>
      </c>
      <c r="L11" s="524" t="str">
        <f>IF(J11="","",IF(VLOOKUP(J11,'G-3 Multipliers'!$L$3:$N$6,3,FALSE)=0,"Spatial Data Missing ⚠",VLOOKUP(J11,'G-3 Multipliers'!$L$3:$N$6,3,FALSE)))</f>
        <v/>
      </c>
      <c r="M11" s="506" t="str">
        <f>IF(D11="","",VLOOKUP(D11,'G-6 Hedgerow Data'!$B$1:$AH$15,33,FALSE))</f>
        <v/>
      </c>
      <c r="N11" s="513" t="str">
        <f t="shared" ref="N11:N74" si="2">IFERROR(E11*G11*I11*L11,"")</f>
        <v/>
      </c>
      <c r="O11" s="40"/>
      <c r="P11" s="71"/>
      <c r="Q11" s="72"/>
      <c r="R11" s="507" t="str">
        <f t="shared" ref="R11:R74" si="3">IFERROR(P11*G11*I11*L11,"")</f>
        <v/>
      </c>
      <c r="S11" s="507" t="str">
        <f t="shared" ref="S11:S74" si="4">IFERROR(Q11*G11*I11*L11,"")</f>
        <v/>
      </c>
      <c r="T11" s="511" t="str">
        <f t="shared" ref="T11:T74" si="5">IF(D11="","",IF(E11&lt;P11+Q11,"Error in Lengths ▲",E11-P11-Q11))</f>
        <v/>
      </c>
      <c r="U11" s="515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3"/>
      <c r="D12" s="203"/>
      <c r="E12" s="153"/>
      <c r="F12" s="498" t="str">
        <f>IF(D12="","",VLOOKUP(D12,'G-6 Hedgerow Data'!$B$2:$AG$15,2,FALSE))</f>
        <v/>
      </c>
      <c r="G12" s="499" t="str">
        <f>IF(D12="","",VLOOKUP(D12,'G-6 Hedgerow Data'!$B$2:$AG$15,3,FALSE))</f>
        <v/>
      </c>
      <c r="H12" s="71"/>
      <c r="I12" s="499" t="str">
        <f>IFERROR(IF(AND(F12="V.Low",OR(H12="Good",H12="Moderate")),"Error ▲",VLOOKUP(H12,'G-1 All Habitats'!$Z$2:$AA$9,2,FALSE)),"")</f>
        <v/>
      </c>
      <c r="J12" s="154"/>
      <c r="K12" s="520" t="str">
        <f>IF(J12="","",IF(VLOOKUP(J12,'G-3 Multipliers'!$L$3:$N$6,2,FALSE)=0,"Spatial Data Missing ⚠",VLOOKUP(J12,'G-3 Multipliers'!$L$3:$N$6,2,FALSE)))</f>
        <v/>
      </c>
      <c r="L12" s="524" t="str">
        <f>IF(J12="","",IF(VLOOKUP(J12,'G-3 Multipliers'!$L$3:$N$6,3,FALSE)=0,"Spatial Data Missing ⚠",VLOOKUP(J12,'G-3 Multipliers'!$L$3:$N$6,3,FALSE)))</f>
        <v/>
      </c>
      <c r="M12" s="506" t="str">
        <f>IF(D12="","",VLOOKUP(D12,'G-6 Hedgerow Data'!$B$1:$AH$15,33,FALSE))</f>
        <v/>
      </c>
      <c r="N12" s="513" t="str">
        <f t="shared" si="2"/>
        <v/>
      </c>
      <c r="O12" s="40"/>
      <c r="P12" s="71"/>
      <c r="Q12" s="72"/>
      <c r="R12" s="507" t="str">
        <f t="shared" si="3"/>
        <v/>
      </c>
      <c r="S12" s="507" t="str">
        <f t="shared" si="4"/>
        <v/>
      </c>
      <c r="T12" s="511" t="str">
        <f t="shared" si="5"/>
        <v/>
      </c>
      <c r="U12" s="515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3"/>
      <c r="D13" s="203"/>
      <c r="E13" s="153"/>
      <c r="F13" s="498" t="str">
        <f>IF(D13="","",VLOOKUP(D13,'G-6 Hedgerow Data'!$B$2:$AG$15,2,FALSE))</f>
        <v/>
      </c>
      <c r="G13" s="499" t="str">
        <f>IF(D13="","",VLOOKUP(D13,'G-6 Hedgerow Data'!$B$2:$AG$15,3,FALSE))</f>
        <v/>
      </c>
      <c r="H13" s="71"/>
      <c r="I13" s="499" t="str">
        <f>IFERROR(IF(AND(F13="V.Low",OR(H13="Good",H13="Moderate")),"Error ▲",VLOOKUP(H13,'G-1 All Habitats'!$Z$2:$AA$9,2,FALSE)),"")</f>
        <v/>
      </c>
      <c r="J13" s="154"/>
      <c r="K13" s="520" t="str">
        <f>IF(J13="","",IF(VLOOKUP(J13,'G-3 Multipliers'!$L$3:$N$6,2,FALSE)=0,"Spatial Data Missing ⚠",VLOOKUP(J13,'G-3 Multipliers'!$L$3:$N$6,2,FALSE)))</f>
        <v/>
      </c>
      <c r="L13" s="524" t="str">
        <f>IF(J13="","",IF(VLOOKUP(J13,'G-3 Multipliers'!$L$3:$N$6,3,FALSE)=0,"Spatial Data Missing ⚠",VLOOKUP(J13,'G-3 Multipliers'!$L$3:$N$6,3,FALSE)))</f>
        <v/>
      </c>
      <c r="M13" s="506" t="str">
        <f>IF(D13="","",VLOOKUP(D13,'G-6 Hedgerow Data'!$B$1:$AH$15,33,FALSE))</f>
        <v/>
      </c>
      <c r="N13" s="513" t="str">
        <f t="shared" si="2"/>
        <v/>
      </c>
      <c r="O13" s="40"/>
      <c r="P13" s="71"/>
      <c r="Q13" s="72"/>
      <c r="R13" s="507" t="str">
        <f t="shared" si="3"/>
        <v/>
      </c>
      <c r="S13" s="507" t="str">
        <f t="shared" si="4"/>
        <v/>
      </c>
      <c r="T13" s="511" t="str">
        <f t="shared" si="5"/>
        <v/>
      </c>
      <c r="U13" s="515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3"/>
      <c r="D14" s="203"/>
      <c r="E14" s="153"/>
      <c r="F14" s="498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IFERROR(IF(AND(F14="V.Low",OR(H14="Good",H14="Moderate")),"Error ▲",VLOOKUP(H14,'G-1 All Habitats'!$Z$2:$AA$9,2,FALSE)),"")</f>
        <v/>
      </c>
      <c r="J14" s="154"/>
      <c r="K14" s="520" t="str">
        <f>IF(J14="","",IF(VLOOKUP(J14,'G-3 Multipliers'!$L$3:$N$6,2,FALSE)=0,"Spatial Data Missing ⚠",VLOOKUP(J14,'G-3 Multipliers'!$L$3:$N$6,2,FALSE)))</f>
        <v/>
      </c>
      <c r="L14" s="524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71"/>
      <c r="Q14" s="72"/>
      <c r="R14" s="507" t="str">
        <f t="shared" si="3"/>
        <v/>
      </c>
      <c r="S14" s="507" t="str">
        <f t="shared" si="4"/>
        <v/>
      </c>
      <c r="T14" s="511" t="str">
        <f t="shared" si="5"/>
        <v/>
      </c>
      <c r="U14" s="515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3"/>
      <c r="D15" s="203"/>
      <c r="E15" s="153"/>
      <c r="F15" s="498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IFERROR(IF(AND(F15="V.Low",OR(H15="Good",H15="Moderate")),"Error ▲",VLOOKUP(H15,'G-1 All Habitats'!$Z$2:$AA$9,2,FALSE)),"")</f>
        <v/>
      </c>
      <c r="J15" s="154"/>
      <c r="K15" s="520" t="str">
        <f>IF(J15="","",IF(VLOOKUP(J15,'G-3 Multipliers'!$L$3:$N$6,2,FALSE)=0,"Spatial Data Missing ⚠",VLOOKUP(J15,'G-3 Multipliers'!$L$3:$N$6,2,FALSE)))</f>
        <v/>
      </c>
      <c r="L15" s="524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45"/>
      <c r="Q15" s="72"/>
      <c r="R15" s="507" t="str">
        <f t="shared" si="3"/>
        <v/>
      </c>
      <c r="S15" s="507" t="str">
        <f t="shared" si="4"/>
        <v/>
      </c>
      <c r="T15" s="511" t="str">
        <f t="shared" si="5"/>
        <v/>
      </c>
      <c r="U15" s="515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3"/>
      <c r="D16" s="203"/>
      <c r="E16" s="153"/>
      <c r="F16" s="498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IFERROR(IF(AND(F16="V.Low",OR(H16="Good",H16="Moderate")),"Error ▲",VLOOKUP(H16,'G-1 All Habitats'!$Z$2:$AA$9,2,FALSE)),"")</f>
        <v/>
      </c>
      <c r="J16" s="154"/>
      <c r="K16" s="520" t="str">
        <f>IF(J16="","",IF(VLOOKUP(J16,'G-3 Multipliers'!$L$3:$N$6,2,FALSE)=0,"Spatial Data Missing ⚠",VLOOKUP(J16,'G-3 Multipliers'!$L$3:$N$6,2,FALSE)))</f>
        <v/>
      </c>
      <c r="L16" s="524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45"/>
      <c r="Q16" s="72"/>
      <c r="R16" s="507" t="str">
        <f t="shared" si="3"/>
        <v/>
      </c>
      <c r="S16" s="507" t="str">
        <f t="shared" si="4"/>
        <v/>
      </c>
      <c r="T16" s="511" t="str">
        <f t="shared" si="5"/>
        <v/>
      </c>
      <c r="U16" s="515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3"/>
      <c r="D17" s="203"/>
      <c r="E17" s="153"/>
      <c r="F17" s="498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IFERROR(IF(AND(F17="V.Low",OR(H17="Good",H17="Moderate")),"Error ▲",VLOOKUP(H17,'G-1 All Habitats'!$Z$2:$AA$9,2,FALSE)),"")</f>
        <v/>
      </c>
      <c r="J17" s="154"/>
      <c r="K17" s="520" t="str">
        <f>IF(J17="","",IF(VLOOKUP(J17,'G-3 Multipliers'!$L$3:$N$6,2,FALSE)=0,"Spatial Data Missing ⚠",VLOOKUP(J17,'G-3 Multipliers'!$L$3:$N$6,2,FALSE)))</f>
        <v/>
      </c>
      <c r="L17" s="524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45"/>
      <c r="Q17" s="72"/>
      <c r="R17" s="507" t="str">
        <f t="shared" si="3"/>
        <v/>
      </c>
      <c r="S17" s="507" t="str">
        <f t="shared" si="4"/>
        <v/>
      </c>
      <c r="T17" s="511" t="str">
        <f t="shared" si="5"/>
        <v/>
      </c>
      <c r="U17" s="515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3"/>
      <c r="D18" s="203"/>
      <c r="E18" s="153"/>
      <c r="F18" s="498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IFERROR(IF(AND(F18="V.Low",OR(H18="Good",H18="Moderate")),"Error ▲",VLOOKUP(H18,'G-1 All Habitats'!$Z$2:$AA$9,2,FALSE)),"")</f>
        <v/>
      </c>
      <c r="J18" s="154"/>
      <c r="K18" s="520" t="str">
        <f>IF(J18="","",IF(VLOOKUP(J18,'G-3 Multipliers'!$L$3:$N$6,2,FALSE)=0,"Spatial Data Missing ⚠",VLOOKUP(J18,'G-3 Multipliers'!$L$3:$N$6,2,FALSE)))</f>
        <v/>
      </c>
      <c r="L18" s="524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45"/>
      <c r="Q18" s="72"/>
      <c r="R18" s="507" t="str">
        <f t="shared" si="3"/>
        <v/>
      </c>
      <c r="S18" s="507" t="str">
        <f t="shared" si="4"/>
        <v/>
      </c>
      <c r="T18" s="511" t="str">
        <f t="shared" si="5"/>
        <v/>
      </c>
      <c r="U18" s="515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3"/>
      <c r="D19" s="203"/>
      <c r="E19" s="153"/>
      <c r="F19" s="498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IFERROR(IF(AND(F19="V.Low",OR(H19="Good",H19="Moderate")),"Error ▲",VLOOKUP(H19,'G-1 All Habitats'!$Z$2:$AA$9,2,FALSE)),"")</f>
        <v/>
      </c>
      <c r="J19" s="154"/>
      <c r="K19" s="520" t="str">
        <f>IF(J19="","",IF(VLOOKUP(J19,'G-3 Multipliers'!$L$3:$N$6,2,FALSE)=0,"Spatial Data Missing ⚠",VLOOKUP(J19,'G-3 Multipliers'!$L$3:$N$6,2,FALSE)))</f>
        <v/>
      </c>
      <c r="L19" s="524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45"/>
      <c r="Q19" s="72"/>
      <c r="R19" s="507" t="str">
        <f t="shared" si="3"/>
        <v/>
      </c>
      <c r="S19" s="507" t="str">
        <f t="shared" si="4"/>
        <v/>
      </c>
      <c r="T19" s="511" t="str">
        <f t="shared" si="5"/>
        <v/>
      </c>
      <c r="U19" s="515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3"/>
      <c r="D20" s="203"/>
      <c r="E20" s="153"/>
      <c r="F20" s="498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IFERROR(IF(AND(F20="V.Low",OR(H20="Good",H20="Moderate")),"Error ▲",VLOOKUP(H20,'G-1 All Habitats'!$Z$2:$AA$9,2,FALSE)),"")</f>
        <v/>
      </c>
      <c r="J20" s="154"/>
      <c r="K20" s="520" t="str">
        <f>IF(J20="","",IF(VLOOKUP(J20,'G-3 Multipliers'!$L$3:$N$6,2,FALSE)=0,"Spatial Data Missing ⚠",VLOOKUP(J20,'G-3 Multipliers'!$L$3:$N$6,2,FALSE)))</f>
        <v/>
      </c>
      <c r="L20" s="524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45"/>
      <c r="Q20" s="72"/>
      <c r="R20" s="507" t="str">
        <f t="shared" si="3"/>
        <v/>
      </c>
      <c r="S20" s="507" t="str">
        <f t="shared" si="4"/>
        <v/>
      </c>
      <c r="T20" s="511" t="str">
        <f t="shared" si="5"/>
        <v/>
      </c>
      <c r="U20" s="515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3"/>
      <c r="D21" s="203"/>
      <c r="E21" s="153"/>
      <c r="F21" s="498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IFERROR(IF(AND(F21="V.Low",OR(H21="Good",H21="Moderate")),"Error ▲",VLOOKUP(H21,'G-1 All Habitats'!$Z$2:$AA$9,2,FALSE)),"")</f>
        <v/>
      </c>
      <c r="J21" s="154"/>
      <c r="K21" s="520" t="str">
        <f>IF(J21="","",IF(VLOOKUP(J21,'G-3 Multipliers'!$L$3:$N$6,2,FALSE)=0,"Spatial Data Missing ⚠",VLOOKUP(J21,'G-3 Multipliers'!$L$3:$N$6,2,FALSE)))</f>
        <v/>
      </c>
      <c r="L21" s="524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45"/>
      <c r="Q21" s="72"/>
      <c r="R21" s="507" t="str">
        <f t="shared" si="3"/>
        <v/>
      </c>
      <c r="S21" s="507" t="str">
        <f t="shared" si="4"/>
        <v/>
      </c>
      <c r="T21" s="511" t="str">
        <f t="shared" si="5"/>
        <v/>
      </c>
      <c r="U21" s="515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3"/>
      <c r="D22" s="203"/>
      <c r="E22" s="153"/>
      <c r="F22" s="498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IFERROR(IF(AND(F22="V.Low",OR(H22="Good",H22="Moderate")),"Error ▲",VLOOKUP(H22,'G-1 All Habitats'!$Z$2:$AA$9,2,FALSE)),"")</f>
        <v/>
      </c>
      <c r="J22" s="154"/>
      <c r="K22" s="520" t="str">
        <f>IF(J22="","",IF(VLOOKUP(J22,'G-3 Multipliers'!$L$3:$N$6,2,FALSE)=0,"Spatial Data Missing ⚠",VLOOKUP(J22,'G-3 Multipliers'!$L$3:$N$6,2,FALSE)))</f>
        <v/>
      </c>
      <c r="L22" s="524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45"/>
      <c r="Q22" s="157"/>
      <c r="R22" s="507" t="str">
        <f t="shared" si="3"/>
        <v/>
      </c>
      <c r="S22" s="507" t="str">
        <f t="shared" si="4"/>
        <v/>
      </c>
      <c r="T22" s="511" t="str">
        <f t="shared" si="5"/>
        <v/>
      </c>
      <c r="U22" s="515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3"/>
      <c r="D23" s="203"/>
      <c r="E23" s="153"/>
      <c r="F23" s="498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IFERROR(IF(AND(F23="V.Low",OR(H23="Good",H23="Moderate")),"Error ▲",VLOOKUP(H23,'G-1 All Habitats'!$Z$2:$AA$9,2,FALSE)),"")</f>
        <v/>
      </c>
      <c r="J23" s="154"/>
      <c r="K23" s="520" t="str">
        <f>IF(J23="","",IF(VLOOKUP(J23,'G-3 Multipliers'!$L$3:$N$6,2,FALSE)=0,"Spatial Data Missing ⚠",VLOOKUP(J23,'G-3 Multipliers'!$L$3:$N$6,2,FALSE)))</f>
        <v/>
      </c>
      <c r="L23" s="524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45"/>
      <c r="Q23" s="157"/>
      <c r="R23" s="507" t="str">
        <f t="shared" si="3"/>
        <v/>
      </c>
      <c r="S23" s="507" t="str">
        <f t="shared" si="4"/>
        <v/>
      </c>
      <c r="T23" s="511" t="str">
        <f t="shared" si="5"/>
        <v/>
      </c>
      <c r="U23" s="515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3"/>
      <c r="D24" s="203"/>
      <c r="E24" s="153"/>
      <c r="F24" s="498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IFERROR(IF(AND(F24="V.Low",OR(H24="Good",H24="Moderate")),"Error ▲",VLOOKUP(H24,'G-1 All Habitats'!$Z$2:$AA$9,2,FALSE)),"")</f>
        <v/>
      </c>
      <c r="J24" s="154"/>
      <c r="K24" s="520" t="str">
        <f>IF(J24="","",IF(VLOOKUP(J24,'G-3 Multipliers'!$L$3:$N$6,2,FALSE)=0,"Spatial Data Missing ⚠",VLOOKUP(J24,'G-3 Multipliers'!$L$3:$N$6,2,FALSE)))</f>
        <v/>
      </c>
      <c r="L24" s="524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45"/>
      <c r="Q24" s="157"/>
      <c r="R24" s="507" t="str">
        <f t="shared" si="3"/>
        <v/>
      </c>
      <c r="S24" s="507" t="str">
        <f t="shared" si="4"/>
        <v/>
      </c>
      <c r="T24" s="511" t="str">
        <f t="shared" si="5"/>
        <v/>
      </c>
      <c r="U24" s="515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3"/>
      <c r="D25" s="203"/>
      <c r="E25" s="153"/>
      <c r="F25" s="498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IFERROR(IF(AND(F25="V.Low",OR(H25="Good",H25="Moderate")),"Error ▲",VLOOKUP(H25,'G-1 All Habitats'!$Z$2:$AA$9,2,FALSE)),"")</f>
        <v/>
      </c>
      <c r="J25" s="154"/>
      <c r="K25" s="520" t="str">
        <f>IF(J25="","",IF(VLOOKUP(J25,'G-3 Multipliers'!$L$3:$N$6,2,FALSE)=0,"Spatial Data Missing ⚠",VLOOKUP(J25,'G-3 Multipliers'!$L$3:$N$6,2,FALSE)))</f>
        <v/>
      </c>
      <c r="L25" s="524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45"/>
      <c r="Q25" s="157"/>
      <c r="R25" s="507" t="str">
        <f t="shared" si="3"/>
        <v/>
      </c>
      <c r="S25" s="507" t="str">
        <f t="shared" si="4"/>
        <v/>
      </c>
      <c r="T25" s="511" t="str">
        <f t="shared" si="5"/>
        <v/>
      </c>
      <c r="U25" s="515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3"/>
      <c r="D26" s="203"/>
      <c r="E26" s="153"/>
      <c r="F26" s="498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IFERROR(IF(AND(F26="V.Low",OR(H26="Good",H26="Moderate")),"Error ▲",VLOOKUP(H26,'G-1 All Habitats'!$Z$2:$AA$9,2,FALSE)),"")</f>
        <v/>
      </c>
      <c r="J26" s="154"/>
      <c r="K26" s="520" t="str">
        <f>IF(J26="","",IF(VLOOKUP(J26,'G-3 Multipliers'!$L$3:$N$6,2,FALSE)=0,"Spatial Data Missing ⚠",VLOOKUP(J26,'G-3 Multipliers'!$L$3:$N$6,2,FALSE)))</f>
        <v/>
      </c>
      <c r="L26" s="524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45"/>
      <c r="Q26" s="157"/>
      <c r="R26" s="507" t="str">
        <f t="shared" si="3"/>
        <v/>
      </c>
      <c r="S26" s="507" t="str">
        <f t="shared" si="4"/>
        <v/>
      </c>
      <c r="T26" s="511" t="str">
        <f t="shared" si="5"/>
        <v/>
      </c>
      <c r="U26" s="515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3"/>
      <c r="D27" s="203"/>
      <c r="E27" s="153"/>
      <c r="F27" s="498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IFERROR(IF(AND(F27="V.Low",OR(H27="Good",H27="Moderate")),"Error ▲",VLOOKUP(H27,'G-1 All Habitats'!$Z$2:$AA$9,2,FALSE)),"")</f>
        <v/>
      </c>
      <c r="J27" s="154"/>
      <c r="K27" s="520" t="str">
        <f>IF(J27="","",IF(VLOOKUP(J27,'G-3 Multipliers'!$L$3:$N$6,2,FALSE)=0,"Spatial Data Missing ⚠",VLOOKUP(J27,'G-3 Multipliers'!$L$3:$N$6,2,FALSE)))</f>
        <v/>
      </c>
      <c r="L27" s="524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45"/>
      <c r="Q27" s="157"/>
      <c r="R27" s="507" t="str">
        <f t="shared" si="3"/>
        <v/>
      </c>
      <c r="S27" s="507" t="str">
        <f t="shared" si="4"/>
        <v/>
      </c>
      <c r="T27" s="511" t="str">
        <f t="shared" si="5"/>
        <v/>
      </c>
      <c r="U27" s="515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3"/>
      <c r="D28" s="203"/>
      <c r="E28" s="153"/>
      <c r="F28" s="498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IFERROR(IF(AND(F28="V.Low",OR(H28="Good",H28="Moderate")),"Error ▲",VLOOKUP(H28,'G-1 All Habitats'!$Z$2:$AA$9,2,FALSE)),"")</f>
        <v/>
      </c>
      <c r="J28" s="154"/>
      <c r="K28" s="520" t="str">
        <f>IF(J28="","",IF(VLOOKUP(J28,'G-3 Multipliers'!$L$3:$N$6,2,FALSE)=0,"Spatial Data Missing ⚠",VLOOKUP(J28,'G-3 Multipliers'!$L$3:$N$6,2,FALSE)))</f>
        <v/>
      </c>
      <c r="L28" s="524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45"/>
      <c r="Q28" s="157"/>
      <c r="R28" s="507" t="str">
        <f t="shared" si="3"/>
        <v/>
      </c>
      <c r="S28" s="507" t="str">
        <f t="shared" si="4"/>
        <v/>
      </c>
      <c r="T28" s="511" t="str">
        <f t="shared" si="5"/>
        <v/>
      </c>
      <c r="U28" s="515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3"/>
      <c r="D29" s="203"/>
      <c r="E29" s="153"/>
      <c r="F29" s="498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IFERROR(IF(AND(F29="V.Low",OR(H29="Good",H29="Moderate")),"Error ▲",VLOOKUP(H29,'G-1 All Habitats'!$Z$2:$AA$9,2,FALSE)),"")</f>
        <v/>
      </c>
      <c r="J29" s="154"/>
      <c r="K29" s="520" t="str">
        <f>IF(J29="","",IF(VLOOKUP(J29,'G-3 Multipliers'!$L$3:$N$6,2,FALSE)=0,"Spatial Data Missing ⚠",VLOOKUP(J29,'G-3 Multipliers'!$L$3:$N$6,2,FALSE)))</f>
        <v/>
      </c>
      <c r="L29" s="524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45"/>
      <c r="Q29" s="157"/>
      <c r="R29" s="507" t="str">
        <f t="shared" si="3"/>
        <v/>
      </c>
      <c r="S29" s="507" t="str">
        <f t="shared" si="4"/>
        <v/>
      </c>
      <c r="T29" s="511" t="str">
        <f t="shared" si="5"/>
        <v/>
      </c>
      <c r="U29" s="515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3"/>
      <c r="D30" s="203"/>
      <c r="E30" s="153"/>
      <c r="F30" s="498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IFERROR(IF(AND(F30="V.Low",OR(H30="Good",H30="Moderate")),"Error ▲",VLOOKUP(H30,'G-1 All Habitats'!$Z$2:$AA$9,2,FALSE)),"")</f>
        <v/>
      </c>
      <c r="J30" s="154"/>
      <c r="K30" s="520" t="str">
        <f>IF(J30="","",IF(VLOOKUP(J30,'G-3 Multipliers'!$L$3:$N$6,2,FALSE)=0,"Spatial Data Missing ⚠",VLOOKUP(J30,'G-3 Multipliers'!$L$3:$N$6,2,FALSE)))</f>
        <v/>
      </c>
      <c r="L30" s="524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45"/>
      <c r="Q30" s="157"/>
      <c r="R30" s="507" t="str">
        <f t="shared" si="3"/>
        <v/>
      </c>
      <c r="S30" s="507" t="str">
        <f t="shared" si="4"/>
        <v/>
      </c>
      <c r="T30" s="511" t="str">
        <f t="shared" si="5"/>
        <v/>
      </c>
      <c r="U30" s="515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3"/>
      <c r="D31" s="203"/>
      <c r="E31" s="153"/>
      <c r="F31" s="498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IFERROR(IF(AND(F31="V.Low",OR(H31="Good",H31="Moderate")),"Error ▲",VLOOKUP(H31,'G-1 All Habitats'!$Z$2:$AA$9,2,FALSE)),"")</f>
        <v/>
      </c>
      <c r="J31" s="154"/>
      <c r="K31" s="520" t="str">
        <f>IF(J31="","",IF(VLOOKUP(J31,'G-3 Multipliers'!$L$3:$N$6,2,FALSE)=0,"Spatial Data Missing ⚠",VLOOKUP(J31,'G-3 Multipliers'!$L$3:$N$6,2,FALSE)))</f>
        <v/>
      </c>
      <c r="L31" s="524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45"/>
      <c r="Q31" s="157"/>
      <c r="R31" s="507" t="str">
        <f t="shared" si="3"/>
        <v/>
      </c>
      <c r="S31" s="507" t="str">
        <f t="shared" si="4"/>
        <v/>
      </c>
      <c r="T31" s="511" t="str">
        <f t="shared" si="5"/>
        <v/>
      </c>
      <c r="U31" s="515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3"/>
      <c r="D32" s="203"/>
      <c r="E32" s="153"/>
      <c r="F32" s="498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IFERROR(IF(AND(F32="V.Low",OR(H32="Good",H32="Moderate")),"Error ▲",VLOOKUP(H32,'G-1 All Habitats'!$Z$2:$AA$9,2,FALSE)),"")</f>
        <v/>
      </c>
      <c r="J32" s="154"/>
      <c r="K32" s="520" t="str">
        <f>IF(J32="","",IF(VLOOKUP(J32,'G-3 Multipliers'!$L$3:$N$6,2,FALSE)=0,"Spatial Data Missing ⚠",VLOOKUP(J32,'G-3 Multipliers'!$L$3:$N$6,2,FALSE)))</f>
        <v/>
      </c>
      <c r="L32" s="524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45"/>
      <c r="Q32" s="157"/>
      <c r="R32" s="507" t="str">
        <f t="shared" si="3"/>
        <v/>
      </c>
      <c r="S32" s="507" t="str">
        <f t="shared" si="4"/>
        <v/>
      </c>
      <c r="T32" s="511" t="str">
        <f t="shared" si="5"/>
        <v/>
      </c>
      <c r="U32" s="515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3"/>
      <c r="D33" s="203"/>
      <c r="E33" s="153"/>
      <c r="F33" s="498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IFERROR(IF(AND(F33="V.Low",OR(H33="Good",H33="Moderate")),"Error ▲",VLOOKUP(H33,'G-1 All Habitats'!$Z$2:$AA$9,2,FALSE)),"")</f>
        <v/>
      </c>
      <c r="J33" s="154"/>
      <c r="K33" s="520" t="str">
        <f>IF(J33="","",IF(VLOOKUP(J33,'G-3 Multipliers'!$L$3:$N$6,2,FALSE)=0,"Spatial Data Missing ⚠",VLOOKUP(J33,'G-3 Multipliers'!$L$3:$N$6,2,FALSE)))</f>
        <v/>
      </c>
      <c r="L33" s="524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45"/>
      <c r="Q33" s="157"/>
      <c r="R33" s="507" t="str">
        <f t="shared" si="3"/>
        <v/>
      </c>
      <c r="S33" s="507" t="str">
        <f t="shared" si="4"/>
        <v/>
      </c>
      <c r="T33" s="511" t="str">
        <f t="shared" si="5"/>
        <v/>
      </c>
      <c r="U33" s="515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3"/>
      <c r="D34" s="203"/>
      <c r="E34" s="153"/>
      <c r="F34" s="498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IFERROR(IF(AND(F34="V.Low",OR(H34="Good",H34="Moderate")),"Error ▲",VLOOKUP(H34,'G-1 All Habitats'!$Z$2:$AA$9,2,FALSE)),"")</f>
        <v/>
      </c>
      <c r="J34" s="154"/>
      <c r="K34" s="520" t="str">
        <f>IF(J34="","",IF(VLOOKUP(J34,'G-3 Multipliers'!$L$3:$N$6,2,FALSE)=0,"Spatial Data Missing ⚠",VLOOKUP(J34,'G-3 Multipliers'!$L$3:$N$6,2,FALSE)))</f>
        <v/>
      </c>
      <c r="L34" s="524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45"/>
      <c r="Q34" s="157"/>
      <c r="R34" s="507" t="str">
        <f t="shared" si="3"/>
        <v/>
      </c>
      <c r="S34" s="507" t="str">
        <f t="shared" si="4"/>
        <v/>
      </c>
      <c r="T34" s="511" t="str">
        <f t="shared" si="5"/>
        <v/>
      </c>
      <c r="U34" s="515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3"/>
      <c r="D35" s="203"/>
      <c r="E35" s="153"/>
      <c r="F35" s="498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IFERROR(IF(AND(F35="V.Low",OR(H35="Good",H35="Moderate")),"Error ▲",VLOOKUP(H35,'G-1 All Habitats'!$Z$2:$AA$9,2,FALSE)),"")</f>
        <v/>
      </c>
      <c r="J35" s="154"/>
      <c r="K35" s="520" t="str">
        <f>IF(J35="","",IF(VLOOKUP(J35,'G-3 Multipliers'!$L$3:$N$6,2,FALSE)=0,"Spatial Data Missing ⚠",VLOOKUP(J35,'G-3 Multipliers'!$L$3:$N$6,2,FALSE)))</f>
        <v/>
      </c>
      <c r="L35" s="524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45"/>
      <c r="Q35" s="157"/>
      <c r="R35" s="507" t="str">
        <f t="shared" si="3"/>
        <v/>
      </c>
      <c r="S35" s="507" t="str">
        <f t="shared" si="4"/>
        <v/>
      </c>
      <c r="T35" s="511" t="str">
        <f t="shared" si="5"/>
        <v/>
      </c>
      <c r="U35" s="515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3"/>
      <c r="D36" s="203"/>
      <c r="E36" s="153"/>
      <c r="F36" s="498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IFERROR(IF(AND(F36="V.Low",OR(H36="Good",H36="Moderate")),"Error ▲",VLOOKUP(H36,'G-1 All Habitats'!$Z$2:$AA$9,2,FALSE)),"")</f>
        <v/>
      </c>
      <c r="J36" s="154"/>
      <c r="K36" s="520" t="str">
        <f>IF(J36="","",IF(VLOOKUP(J36,'G-3 Multipliers'!$L$3:$N$6,2,FALSE)=0,"Spatial Data Missing ⚠",VLOOKUP(J36,'G-3 Multipliers'!$L$3:$N$6,2,FALSE)))</f>
        <v/>
      </c>
      <c r="L36" s="524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45"/>
      <c r="Q36" s="157"/>
      <c r="R36" s="507" t="str">
        <f t="shared" si="3"/>
        <v/>
      </c>
      <c r="S36" s="507" t="str">
        <f t="shared" si="4"/>
        <v/>
      </c>
      <c r="T36" s="511" t="str">
        <f t="shared" si="5"/>
        <v/>
      </c>
      <c r="U36" s="515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3"/>
      <c r="D37" s="203"/>
      <c r="E37" s="153"/>
      <c r="F37" s="498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IFERROR(IF(AND(F37="V.Low",OR(H37="Good",H37="Moderate")),"Error ▲",VLOOKUP(H37,'G-1 All Habitats'!$Z$2:$AA$9,2,FALSE)),"")</f>
        <v/>
      </c>
      <c r="J37" s="154"/>
      <c r="K37" s="520" t="str">
        <f>IF(J37="","",IF(VLOOKUP(J37,'G-3 Multipliers'!$L$3:$N$6,2,FALSE)=0,"Spatial Data Missing ⚠",VLOOKUP(J37,'G-3 Multipliers'!$L$3:$N$6,2,FALSE)))</f>
        <v/>
      </c>
      <c r="L37" s="524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45"/>
      <c r="Q37" s="157"/>
      <c r="R37" s="507" t="str">
        <f t="shared" si="3"/>
        <v/>
      </c>
      <c r="S37" s="507" t="str">
        <f t="shared" si="4"/>
        <v/>
      </c>
      <c r="T37" s="511" t="str">
        <f t="shared" si="5"/>
        <v/>
      </c>
      <c r="U37" s="515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3"/>
      <c r="D38" s="203"/>
      <c r="E38" s="153"/>
      <c r="F38" s="498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IFERROR(IF(AND(F38="V.Low",OR(H38="Good",H38="Moderate")),"Error ▲",VLOOKUP(H38,'G-1 All Habitats'!$Z$2:$AA$9,2,FALSE)),"")</f>
        <v/>
      </c>
      <c r="J38" s="154"/>
      <c r="K38" s="520" t="str">
        <f>IF(J38="","",IF(VLOOKUP(J38,'G-3 Multipliers'!$L$3:$N$6,2,FALSE)=0,"Spatial Data Missing ⚠",VLOOKUP(J38,'G-3 Multipliers'!$L$3:$N$6,2,FALSE)))</f>
        <v/>
      </c>
      <c r="L38" s="524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45"/>
      <c r="Q38" s="157"/>
      <c r="R38" s="507" t="str">
        <f t="shared" si="3"/>
        <v/>
      </c>
      <c r="S38" s="507" t="str">
        <f t="shared" si="4"/>
        <v/>
      </c>
      <c r="T38" s="511" t="str">
        <f t="shared" si="5"/>
        <v/>
      </c>
      <c r="U38" s="515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3"/>
      <c r="D39" s="203"/>
      <c r="E39" s="153"/>
      <c r="F39" s="498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IFERROR(IF(AND(F39="V.Low",OR(H39="Good",H39="Moderate")),"Error ▲",VLOOKUP(H39,'G-1 All Habitats'!$Z$2:$AA$9,2,FALSE)),"")</f>
        <v/>
      </c>
      <c r="J39" s="154"/>
      <c r="K39" s="520" t="str">
        <f>IF(J39="","",IF(VLOOKUP(J39,'G-3 Multipliers'!$L$3:$N$6,2,FALSE)=0,"Spatial Data Missing ⚠",VLOOKUP(J39,'G-3 Multipliers'!$L$3:$N$6,2,FALSE)))</f>
        <v/>
      </c>
      <c r="L39" s="524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45"/>
      <c r="Q39" s="157"/>
      <c r="R39" s="507" t="str">
        <f t="shared" si="3"/>
        <v/>
      </c>
      <c r="S39" s="507" t="str">
        <f t="shared" si="4"/>
        <v/>
      </c>
      <c r="T39" s="511" t="str">
        <f t="shared" si="5"/>
        <v/>
      </c>
      <c r="U39" s="515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3"/>
      <c r="D40" s="203"/>
      <c r="E40" s="153"/>
      <c r="F40" s="498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IFERROR(IF(AND(F40="V.Low",OR(H40="Good",H40="Moderate")),"Error ▲",VLOOKUP(H40,'G-1 All Habitats'!$Z$2:$AA$9,2,FALSE)),"")</f>
        <v/>
      </c>
      <c r="J40" s="154"/>
      <c r="K40" s="520" t="str">
        <f>IF(J40="","",IF(VLOOKUP(J40,'G-3 Multipliers'!$L$3:$N$6,2,FALSE)=0,"Spatial Data Missing ⚠",VLOOKUP(J40,'G-3 Multipliers'!$L$3:$N$6,2,FALSE)))</f>
        <v/>
      </c>
      <c r="L40" s="524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45"/>
      <c r="Q40" s="157"/>
      <c r="R40" s="507" t="str">
        <f t="shared" si="3"/>
        <v/>
      </c>
      <c r="S40" s="507" t="str">
        <f t="shared" si="4"/>
        <v/>
      </c>
      <c r="T40" s="511" t="str">
        <f t="shared" si="5"/>
        <v/>
      </c>
      <c r="U40" s="515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3"/>
      <c r="D41" s="203"/>
      <c r="E41" s="153"/>
      <c r="F41" s="498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IFERROR(IF(AND(F41="V.Low",OR(H41="Good",H41="Moderate")),"Error ▲",VLOOKUP(H41,'G-1 All Habitats'!$Z$2:$AA$9,2,FALSE)),"")</f>
        <v/>
      </c>
      <c r="J41" s="154"/>
      <c r="K41" s="520" t="str">
        <f>IF(J41="","",IF(VLOOKUP(J41,'G-3 Multipliers'!$L$3:$N$6,2,FALSE)=0,"Spatial Data Missing ⚠",VLOOKUP(J41,'G-3 Multipliers'!$L$3:$N$6,2,FALSE)))</f>
        <v/>
      </c>
      <c r="L41" s="524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45"/>
      <c r="Q41" s="157"/>
      <c r="R41" s="507" t="str">
        <f t="shared" si="3"/>
        <v/>
      </c>
      <c r="S41" s="507" t="str">
        <f t="shared" si="4"/>
        <v/>
      </c>
      <c r="T41" s="511" t="str">
        <f t="shared" si="5"/>
        <v/>
      </c>
      <c r="U41" s="515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3"/>
      <c r="D42" s="203"/>
      <c r="E42" s="153"/>
      <c r="F42" s="498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IFERROR(IF(AND(F42="V.Low",OR(H42="Good",H42="Moderate")),"Error ▲",VLOOKUP(H42,'G-1 All Habitats'!$Z$2:$AA$9,2,FALSE)),"")</f>
        <v/>
      </c>
      <c r="J42" s="154"/>
      <c r="K42" s="520" t="str">
        <f>IF(J42="","",IF(VLOOKUP(J42,'G-3 Multipliers'!$L$3:$N$6,2,FALSE)=0,"Spatial Data Missing ⚠",VLOOKUP(J42,'G-3 Multipliers'!$L$3:$N$6,2,FALSE)))</f>
        <v/>
      </c>
      <c r="L42" s="524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45"/>
      <c r="Q42" s="157"/>
      <c r="R42" s="507" t="str">
        <f t="shared" si="3"/>
        <v/>
      </c>
      <c r="S42" s="507" t="str">
        <f t="shared" si="4"/>
        <v/>
      </c>
      <c r="T42" s="511" t="str">
        <f t="shared" si="5"/>
        <v/>
      </c>
      <c r="U42" s="515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3"/>
      <c r="D43" s="203"/>
      <c r="E43" s="153"/>
      <c r="F43" s="498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IFERROR(IF(AND(F43="V.Low",OR(H43="Good",H43="Moderate")),"Error ▲",VLOOKUP(H43,'G-1 All Habitats'!$Z$2:$AA$9,2,FALSE)),"")</f>
        <v/>
      </c>
      <c r="J43" s="154"/>
      <c r="K43" s="520" t="str">
        <f>IF(J43="","",IF(VLOOKUP(J43,'G-3 Multipliers'!$L$3:$N$6,2,FALSE)=0,"Spatial Data Missing ⚠",VLOOKUP(J43,'G-3 Multipliers'!$L$3:$N$6,2,FALSE)))</f>
        <v/>
      </c>
      <c r="L43" s="524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45"/>
      <c r="Q43" s="157"/>
      <c r="R43" s="507" t="str">
        <f t="shared" si="3"/>
        <v/>
      </c>
      <c r="S43" s="507" t="str">
        <f t="shared" si="4"/>
        <v/>
      </c>
      <c r="T43" s="511" t="str">
        <f t="shared" si="5"/>
        <v/>
      </c>
      <c r="U43" s="515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3"/>
      <c r="D44" s="203"/>
      <c r="E44" s="153"/>
      <c r="F44" s="498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IFERROR(IF(AND(F44="V.Low",OR(H44="Good",H44="Moderate")),"Error ▲",VLOOKUP(H44,'G-1 All Habitats'!$Z$2:$AA$9,2,FALSE)),"")</f>
        <v/>
      </c>
      <c r="J44" s="154"/>
      <c r="K44" s="520" t="str">
        <f>IF(J44="","",IF(VLOOKUP(J44,'G-3 Multipliers'!$L$3:$N$6,2,FALSE)=0,"Spatial Data Missing ⚠",VLOOKUP(J44,'G-3 Multipliers'!$L$3:$N$6,2,FALSE)))</f>
        <v/>
      </c>
      <c r="L44" s="524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45"/>
      <c r="Q44" s="157"/>
      <c r="R44" s="507" t="str">
        <f t="shared" si="3"/>
        <v/>
      </c>
      <c r="S44" s="507" t="str">
        <f t="shared" si="4"/>
        <v/>
      </c>
      <c r="T44" s="511" t="str">
        <f t="shared" si="5"/>
        <v/>
      </c>
      <c r="U44" s="515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3"/>
      <c r="D45" s="203"/>
      <c r="E45" s="153"/>
      <c r="F45" s="498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IFERROR(IF(AND(F45="V.Low",OR(H45="Good",H45="Moderate")),"Error ▲",VLOOKUP(H45,'G-1 All Habitats'!$Z$2:$AA$9,2,FALSE)),"")</f>
        <v/>
      </c>
      <c r="J45" s="154"/>
      <c r="K45" s="520" t="str">
        <f>IF(J45="","",IF(VLOOKUP(J45,'G-3 Multipliers'!$L$3:$N$6,2,FALSE)=0,"Spatial Data Missing ⚠",VLOOKUP(J45,'G-3 Multipliers'!$L$3:$N$6,2,FALSE)))</f>
        <v/>
      </c>
      <c r="L45" s="524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45"/>
      <c r="Q45" s="157"/>
      <c r="R45" s="507" t="str">
        <f t="shared" si="3"/>
        <v/>
      </c>
      <c r="S45" s="507" t="str">
        <f t="shared" si="4"/>
        <v/>
      </c>
      <c r="T45" s="511" t="str">
        <f t="shared" si="5"/>
        <v/>
      </c>
      <c r="U45" s="515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3"/>
      <c r="D46" s="203"/>
      <c r="E46" s="153"/>
      <c r="F46" s="498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IFERROR(IF(AND(F46="V.Low",OR(H46="Good",H46="Moderate")),"Error ▲",VLOOKUP(H46,'G-1 All Habitats'!$Z$2:$AA$9,2,FALSE)),"")</f>
        <v/>
      </c>
      <c r="J46" s="154"/>
      <c r="K46" s="520" t="str">
        <f>IF(J46="","",IF(VLOOKUP(J46,'G-3 Multipliers'!$L$3:$N$6,2,FALSE)=0,"Spatial Data Missing ⚠",VLOOKUP(J46,'G-3 Multipliers'!$L$3:$N$6,2,FALSE)))</f>
        <v/>
      </c>
      <c r="L46" s="524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45"/>
      <c r="Q46" s="157"/>
      <c r="R46" s="507" t="str">
        <f t="shared" si="3"/>
        <v/>
      </c>
      <c r="S46" s="507" t="str">
        <f t="shared" si="4"/>
        <v/>
      </c>
      <c r="T46" s="511" t="str">
        <f t="shared" si="5"/>
        <v/>
      </c>
      <c r="U46" s="515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3"/>
      <c r="D47" s="203"/>
      <c r="E47" s="153"/>
      <c r="F47" s="498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IFERROR(IF(AND(F47="V.Low",OR(H47="Good",H47="Moderate")),"Error ▲",VLOOKUP(H47,'G-1 All Habitats'!$Z$2:$AA$9,2,FALSE)),"")</f>
        <v/>
      </c>
      <c r="J47" s="154"/>
      <c r="K47" s="520" t="str">
        <f>IF(J47="","",IF(VLOOKUP(J47,'G-3 Multipliers'!$L$3:$N$6,2,FALSE)=0,"Spatial Data Missing ⚠",VLOOKUP(J47,'G-3 Multipliers'!$L$3:$N$6,2,FALSE)))</f>
        <v/>
      </c>
      <c r="L47" s="524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45"/>
      <c r="Q47" s="157"/>
      <c r="R47" s="507" t="str">
        <f t="shared" si="3"/>
        <v/>
      </c>
      <c r="S47" s="507" t="str">
        <f t="shared" si="4"/>
        <v/>
      </c>
      <c r="T47" s="511" t="str">
        <f t="shared" si="5"/>
        <v/>
      </c>
      <c r="U47" s="515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3"/>
      <c r="D48" s="203"/>
      <c r="E48" s="153"/>
      <c r="F48" s="498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IFERROR(IF(AND(F48="V.Low",OR(H48="Good",H48="Moderate")),"Error ▲",VLOOKUP(H48,'G-1 All Habitats'!$Z$2:$AA$9,2,FALSE)),"")</f>
        <v/>
      </c>
      <c r="J48" s="154"/>
      <c r="K48" s="520" t="str">
        <f>IF(J48="","",IF(VLOOKUP(J48,'G-3 Multipliers'!$L$3:$N$6,2,FALSE)=0,"Spatial Data Missing ⚠",VLOOKUP(J48,'G-3 Multipliers'!$L$3:$N$6,2,FALSE)))</f>
        <v/>
      </c>
      <c r="L48" s="524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45"/>
      <c r="Q48" s="157"/>
      <c r="R48" s="507" t="str">
        <f t="shared" si="3"/>
        <v/>
      </c>
      <c r="S48" s="507" t="str">
        <f t="shared" si="4"/>
        <v/>
      </c>
      <c r="T48" s="511" t="str">
        <f t="shared" si="5"/>
        <v/>
      </c>
      <c r="U48" s="515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3"/>
      <c r="D49" s="203"/>
      <c r="E49" s="153"/>
      <c r="F49" s="498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IFERROR(IF(AND(F49="V.Low",OR(H49="Good",H49="Moderate")),"Error ▲",VLOOKUP(H49,'G-1 All Habitats'!$Z$2:$AA$9,2,FALSE)),"")</f>
        <v/>
      </c>
      <c r="J49" s="154"/>
      <c r="K49" s="520" t="str">
        <f>IF(J49="","",IF(VLOOKUP(J49,'G-3 Multipliers'!$L$3:$N$6,2,FALSE)=0,"Spatial Data Missing ⚠",VLOOKUP(J49,'G-3 Multipliers'!$L$3:$N$6,2,FALSE)))</f>
        <v/>
      </c>
      <c r="L49" s="524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45"/>
      <c r="Q49" s="157"/>
      <c r="R49" s="507" t="str">
        <f t="shared" si="3"/>
        <v/>
      </c>
      <c r="S49" s="507" t="str">
        <f t="shared" si="4"/>
        <v/>
      </c>
      <c r="T49" s="511" t="str">
        <f t="shared" si="5"/>
        <v/>
      </c>
      <c r="U49" s="515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3"/>
      <c r="D50" s="203"/>
      <c r="E50" s="153"/>
      <c r="F50" s="498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IFERROR(IF(AND(F50="V.Low",OR(H50="Good",H50="Moderate")),"Error ▲",VLOOKUP(H50,'G-1 All Habitats'!$Z$2:$AA$9,2,FALSE)),"")</f>
        <v/>
      </c>
      <c r="J50" s="154"/>
      <c r="K50" s="520" t="str">
        <f>IF(J50="","",IF(VLOOKUP(J50,'G-3 Multipliers'!$L$3:$N$6,2,FALSE)=0,"Spatial Data Missing ⚠",VLOOKUP(J50,'G-3 Multipliers'!$L$3:$N$6,2,FALSE)))</f>
        <v/>
      </c>
      <c r="L50" s="524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45"/>
      <c r="Q50" s="157"/>
      <c r="R50" s="507" t="str">
        <f t="shared" si="3"/>
        <v/>
      </c>
      <c r="S50" s="507" t="str">
        <f t="shared" si="4"/>
        <v/>
      </c>
      <c r="T50" s="511" t="str">
        <f t="shared" si="5"/>
        <v/>
      </c>
      <c r="U50" s="515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3"/>
      <c r="D51" s="203"/>
      <c r="E51" s="153"/>
      <c r="F51" s="498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IFERROR(IF(AND(F51="V.Low",OR(H51="Good",H51="Moderate")),"Error ▲",VLOOKUP(H51,'G-1 All Habitats'!$Z$2:$AA$9,2,FALSE)),"")</f>
        <v/>
      </c>
      <c r="J51" s="154"/>
      <c r="K51" s="520" t="str">
        <f>IF(J51="","",IF(VLOOKUP(J51,'G-3 Multipliers'!$L$3:$N$6,2,FALSE)=0,"Spatial Data Missing ⚠",VLOOKUP(J51,'G-3 Multipliers'!$L$3:$N$6,2,FALSE)))</f>
        <v/>
      </c>
      <c r="L51" s="524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45"/>
      <c r="Q51" s="157"/>
      <c r="R51" s="507" t="str">
        <f t="shared" si="3"/>
        <v/>
      </c>
      <c r="S51" s="507" t="str">
        <f t="shared" si="4"/>
        <v/>
      </c>
      <c r="T51" s="511" t="str">
        <f t="shared" si="5"/>
        <v/>
      </c>
      <c r="U51" s="515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3"/>
      <c r="D52" s="203"/>
      <c r="E52" s="153"/>
      <c r="F52" s="498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IFERROR(IF(AND(F52="V.Low",OR(H52="Good",H52="Moderate")),"Error ▲",VLOOKUP(H52,'G-1 All Habitats'!$Z$2:$AA$9,2,FALSE)),"")</f>
        <v/>
      </c>
      <c r="J52" s="154"/>
      <c r="K52" s="520" t="str">
        <f>IF(J52="","",IF(VLOOKUP(J52,'G-3 Multipliers'!$L$3:$N$6,2,FALSE)=0,"Spatial Data Missing ⚠",VLOOKUP(J52,'G-3 Multipliers'!$L$3:$N$6,2,FALSE)))</f>
        <v/>
      </c>
      <c r="L52" s="524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45"/>
      <c r="Q52" s="157"/>
      <c r="R52" s="507" t="str">
        <f t="shared" si="3"/>
        <v/>
      </c>
      <c r="S52" s="507" t="str">
        <f t="shared" si="4"/>
        <v/>
      </c>
      <c r="T52" s="511" t="str">
        <f t="shared" si="5"/>
        <v/>
      </c>
      <c r="U52" s="515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3"/>
      <c r="D53" s="203"/>
      <c r="E53" s="153"/>
      <c r="F53" s="498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IFERROR(IF(AND(F53="V.Low",OR(H53="Good",H53="Moderate")),"Error ▲",VLOOKUP(H53,'G-1 All Habitats'!$Z$2:$AA$9,2,FALSE)),"")</f>
        <v/>
      </c>
      <c r="J53" s="154"/>
      <c r="K53" s="520" t="str">
        <f>IF(J53="","",IF(VLOOKUP(J53,'G-3 Multipliers'!$L$3:$N$6,2,FALSE)=0,"Spatial Data Missing ⚠",VLOOKUP(J53,'G-3 Multipliers'!$L$3:$N$6,2,FALSE)))</f>
        <v/>
      </c>
      <c r="L53" s="524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45"/>
      <c r="Q53" s="157"/>
      <c r="R53" s="507" t="str">
        <f t="shared" si="3"/>
        <v/>
      </c>
      <c r="S53" s="507" t="str">
        <f t="shared" si="4"/>
        <v/>
      </c>
      <c r="T53" s="511" t="str">
        <f t="shared" si="5"/>
        <v/>
      </c>
      <c r="U53" s="515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3"/>
      <c r="D54" s="203"/>
      <c r="E54" s="153"/>
      <c r="F54" s="498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IFERROR(IF(AND(F54="V.Low",OR(H54="Good",H54="Moderate")),"Error ▲",VLOOKUP(H54,'G-1 All Habitats'!$Z$2:$AA$9,2,FALSE)),"")</f>
        <v/>
      </c>
      <c r="J54" s="154"/>
      <c r="K54" s="520" t="str">
        <f>IF(J54="","",IF(VLOOKUP(J54,'G-3 Multipliers'!$L$3:$N$6,2,FALSE)=0,"Spatial Data Missing ⚠",VLOOKUP(J54,'G-3 Multipliers'!$L$3:$N$6,2,FALSE)))</f>
        <v/>
      </c>
      <c r="L54" s="524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45"/>
      <c r="Q54" s="157"/>
      <c r="R54" s="507" t="str">
        <f t="shared" si="3"/>
        <v/>
      </c>
      <c r="S54" s="507" t="str">
        <f t="shared" si="4"/>
        <v/>
      </c>
      <c r="T54" s="511" t="str">
        <f t="shared" si="5"/>
        <v/>
      </c>
      <c r="U54" s="515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3"/>
      <c r="D55" s="203"/>
      <c r="E55" s="153"/>
      <c r="F55" s="498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IFERROR(IF(AND(F55="V.Low",OR(H55="Good",H55="Moderate")),"Error ▲",VLOOKUP(H55,'G-1 All Habitats'!$Z$2:$AA$9,2,FALSE)),"")</f>
        <v/>
      </c>
      <c r="J55" s="154"/>
      <c r="K55" s="520" t="str">
        <f>IF(J55="","",IF(VLOOKUP(J55,'G-3 Multipliers'!$L$3:$N$6,2,FALSE)=0,"Spatial Data Missing ⚠",VLOOKUP(J55,'G-3 Multipliers'!$L$3:$N$6,2,FALSE)))</f>
        <v/>
      </c>
      <c r="L55" s="524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45"/>
      <c r="Q55" s="157"/>
      <c r="R55" s="507" t="str">
        <f t="shared" si="3"/>
        <v/>
      </c>
      <c r="S55" s="507" t="str">
        <f t="shared" si="4"/>
        <v/>
      </c>
      <c r="T55" s="511" t="str">
        <f t="shared" si="5"/>
        <v/>
      </c>
      <c r="U55" s="515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3"/>
      <c r="D56" s="203"/>
      <c r="E56" s="153"/>
      <c r="F56" s="498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IFERROR(IF(AND(F56="V.Low",OR(H56="Good",H56="Moderate")),"Error ▲",VLOOKUP(H56,'G-1 All Habitats'!$Z$2:$AA$9,2,FALSE)),"")</f>
        <v/>
      </c>
      <c r="J56" s="154"/>
      <c r="K56" s="520" t="str">
        <f>IF(J56="","",IF(VLOOKUP(J56,'G-3 Multipliers'!$L$3:$N$6,2,FALSE)=0,"Spatial Data Missing ⚠",VLOOKUP(J56,'G-3 Multipliers'!$L$3:$N$6,2,FALSE)))</f>
        <v/>
      </c>
      <c r="L56" s="524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45"/>
      <c r="Q56" s="157"/>
      <c r="R56" s="507" t="str">
        <f t="shared" si="3"/>
        <v/>
      </c>
      <c r="S56" s="507" t="str">
        <f t="shared" si="4"/>
        <v/>
      </c>
      <c r="T56" s="511" t="str">
        <f t="shared" si="5"/>
        <v/>
      </c>
      <c r="U56" s="515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3"/>
      <c r="D57" s="203"/>
      <c r="E57" s="153"/>
      <c r="F57" s="498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IFERROR(IF(AND(F57="V.Low",OR(H57="Good",H57="Moderate")),"Error ▲",VLOOKUP(H57,'G-1 All Habitats'!$Z$2:$AA$9,2,FALSE)),"")</f>
        <v/>
      </c>
      <c r="J57" s="154"/>
      <c r="K57" s="520" t="str">
        <f>IF(J57="","",IF(VLOOKUP(J57,'G-3 Multipliers'!$L$3:$N$6,2,FALSE)=0,"Spatial Data Missing ⚠",VLOOKUP(J57,'G-3 Multipliers'!$L$3:$N$6,2,FALSE)))</f>
        <v/>
      </c>
      <c r="L57" s="524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45"/>
      <c r="Q57" s="157"/>
      <c r="R57" s="507" t="str">
        <f t="shared" si="3"/>
        <v/>
      </c>
      <c r="S57" s="507" t="str">
        <f t="shared" si="4"/>
        <v/>
      </c>
      <c r="T57" s="511" t="str">
        <f t="shared" si="5"/>
        <v/>
      </c>
      <c r="U57" s="515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3"/>
      <c r="D58" s="203"/>
      <c r="E58" s="153"/>
      <c r="F58" s="498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IFERROR(IF(AND(F58="V.Low",OR(H58="Good",H58="Moderate")),"Error ▲",VLOOKUP(H58,'G-1 All Habitats'!$Z$2:$AA$9,2,FALSE)),"")</f>
        <v/>
      </c>
      <c r="J58" s="154"/>
      <c r="K58" s="520" t="str">
        <f>IF(J58="","",IF(VLOOKUP(J58,'G-3 Multipliers'!$L$3:$N$6,2,FALSE)=0,"Spatial Data Missing ⚠",VLOOKUP(J58,'G-3 Multipliers'!$L$3:$N$6,2,FALSE)))</f>
        <v/>
      </c>
      <c r="L58" s="524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45"/>
      <c r="Q58" s="157"/>
      <c r="R58" s="507" t="str">
        <f t="shared" si="3"/>
        <v/>
      </c>
      <c r="S58" s="507" t="str">
        <f t="shared" si="4"/>
        <v/>
      </c>
      <c r="T58" s="511" t="str">
        <f t="shared" si="5"/>
        <v/>
      </c>
      <c r="U58" s="515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3"/>
      <c r="D59" s="203"/>
      <c r="E59" s="153"/>
      <c r="F59" s="498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IFERROR(IF(AND(F59="V.Low",OR(H59="Good",H59="Moderate")),"Error ▲",VLOOKUP(H59,'G-1 All Habitats'!$Z$2:$AA$9,2,FALSE)),"")</f>
        <v/>
      </c>
      <c r="J59" s="154"/>
      <c r="K59" s="520" t="str">
        <f>IF(J59="","",IF(VLOOKUP(J59,'G-3 Multipliers'!$L$3:$N$6,2,FALSE)=0,"Spatial Data Missing ⚠",VLOOKUP(J59,'G-3 Multipliers'!$L$3:$N$6,2,FALSE)))</f>
        <v/>
      </c>
      <c r="L59" s="524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45"/>
      <c r="Q59" s="157"/>
      <c r="R59" s="507" t="str">
        <f t="shared" si="3"/>
        <v/>
      </c>
      <c r="S59" s="507" t="str">
        <f t="shared" si="4"/>
        <v/>
      </c>
      <c r="T59" s="511" t="str">
        <f t="shared" si="5"/>
        <v/>
      </c>
      <c r="U59" s="515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3"/>
      <c r="D60" s="203"/>
      <c r="E60" s="153"/>
      <c r="F60" s="498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IFERROR(IF(AND(F60="V.Low",OR(H60="Good",H60="Moderate")),"Error ▲",VLOOKUP(H60,'G-1 All Habitats'!$Z$2:$AA$9,2,FALSE)),"")</f>
        <v/>
      </c>
      <c r="J60" s="154"/>
      <c r="K60" s="520" t="str">
        <f>IF(J60="","",IF(VLOOKUP(J60,'G-3 Multipliers'!$L$3:$N$6,2,FALSE)=0,"Spatial Data Missing ⚠",VLOOKUP(J60,'G-3 Multipliers'!$L$3:$N$6,2,FALSE)))</f>
        <v/>
      </c>
      <c r="L60" s="524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45"/>
      <c r="Q60" s="157"/>
      <c r="R60" s="507" t="str">
        <f t="shared" si="3"/>
        <v/>
      </c>
      <c r="S60" s="507" t="str">
        <f t="shared" si="4"/>
        <v/>
      </c>
      <c r="T60" s="511" t="str">
        <f t="shared" si="5"/>
        <v/>
      </c>
      <c r="U60" s="515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3"/>
      <c r="D61" s="203"/>
      <c r="E61" s="153"/>
      <c r="F61" s="498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IFERROR(IF(AND(F61="V.Low",OR(H61="Good",H61="Moderate")),"Error ▲",VLOOKUP(H61,'G-1 All Habitats'!$Z$2:$AA$9,2,FALSE)),"")</f>
        <v/>
      </c>
      <c r="J61" s="154"/>
      <c r="K61" s="520" t="str">
        <f>IF(J61="","",IF(VLOOKUP(J61,'G-3 Multipliers'!$L$3:$N$6,2,FALSE)=0,"Spatial Data Missing ⚠",VLOOKUP(J61,'G-3 Multipliers'!$L$3:$N$6,2,FALSE)))</f>
        <v/>
      </c>
      <c r="L61" s="524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45"/>
      <c r="Q61" s="157"/>
      <c r="R61" s="507" t="str">
        <f t="shared" si="3"/>
        <v/>
      </c>
      <c r="S61" s="507" t="str">
        <f t="shared" si="4"/>
        <v/>
      </c>
      <c r="T61" s="511" t="str">
        <f t="shared" si="5"/>
        <v/>
      </c>
      <c r="U61" s="515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3"/>
      <c r="D62" s="203"/>
      <c r="E62" s="153"/>
      <c r="F62" s="498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IFERROR(IF(AND(F62="V.Low",OR(H62="Good",H62="Moderate")),"Error ▲",VLOOKUP(H62,'G-1 All Habitats'!$Z$2:$AA$9,2,FALSE)),"")</f>
        <v/>
      </c>
      <c r="J62" s="154"/>
      <c r="K62" s="520" t="str">
        <f>IF(J62="","",IF(VLOOKUP(J62,'G-3 Multipliers'!$L$3:$N$6,2,FALSE)=0,"Spatial Data Missing ⚠",VLOOKUP(J62,'G-3 Multipliers'!$L$3:$N$6,2,FALSE)))</f>
        <v/>
      </c>
      <c r="L62" s="524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45"/>
      <c r="Q62" s="157"/>
      <c r="R62" s="507" t="str">
        <f t="shared" si="3"/>
        <v/>
      </c>
      <c r="S62" s="507" t="str">
        <f t="shared" si="4"/>
        <v/>
      </c>
      <c r="T62" s="511" t="str">
        <f t="shared" si="5"/>
        <v/>
      </c>
      <c r="U62" s="515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3"/>
      <c r="D63" s="203"/>
      <c r="E63" s="153"/>
      <c r="F63" s="498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IFERROR(IF(AND(F63="V.Low",OR(H63="Good",H63="Moderate")),"Error ▲",VLOOKUP(H63,'G-1 All Habitats'!$Z$2:$AA$9,2,FALSE)),"")</f>
        <v/>
      </c>
      <c r="J63" s="154"/>
      <c r="K63" s="520" t="str">
        <f>IF(J63="","",IF(VLOOKUP(J63,'G-3 Multipliers'!$L$3:$N$6,2,FALSE)=0,"Spatial Data Missing ⚠",VLOOKUP(J63,'G-3 Multipliers'!$L$3:$N$6,2,FALSE)))</f>
        <v/>
      </c>
      <c r="L63" s="524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45"/>
      <c r="Q63" s="157"/>
      <c r="R63" s="507" t="str">
        <f t="shared" si="3"/>
        <v/>
      </c>
      <c r="S63" s="507" t="str">
        <f t="shared" si="4"/>
        <v/>
      </c>
      <c r="T63" s="511" t="str">
        <f t="shared" si="5"/>
        <v/>
      </c>
      <c r="U63" s="515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3"/>
      <c r="D64" s="203"/>
      <c r="E64" s="153"/>
      <c r="F64" s="498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IFERROR(IF(AND(F64="V.Low",OR(H64="Good",H64="Moderate")),"Error ▲",VLOOKUP(H64,'G-1 All Habitats'!$Z$2:$AA$9,2,FALSE)),"")</f>
        <v/>
      </c>
      <c r="J64" s="154"/>
      <c r="K64" s="520" t="str">
        <f>IF(J64="","",IF(VLOOKUP(J64,'G-3 Multipliers'!$L$3:$N$6,2,FALSE)=0,"Spatial Data Missing ⚠",VLOOKUP(J64,'G-3 Multipliers'!$L$3:$N$6,2,FALSE)))</f>
        <v/>
      </c>
      <c r="L64" s="524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45"/>
      <c r="Q64" s="157"/>
      <c r="R64" s="507" t="str">
        <f t="shared" si="3"/>
        <v/>
      </c>
      <c r="S64" s="507" t="str">
        <f t="shared" si="4"/>
        <v/>
      </c>
      <c r="T64" s="511" t="str">
        <f t="shared" si="5"/>
        <v/>
      </c>
      <c r="U64" s="515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3"/>
      <c r="D65" s="203"/>
      <c r="E65" s="153"/>
      <c r="F65" s="498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IFERROR(IF(AND(F65="V.Low",OR(H65="Good",H65="Moderate")),"Error ▲",VLOOKUP(H65,'G-1 All Habitats'!$Z$2:$AA$9,2,FALSE)),"")</f>
        <v/>
      </c>
      <c r="J65" s="154"/>
      <c r="K65" s="520" t="str">
        <f>IF(J65="","",IF(VLOOKUP(J65,'G-3 Multipliers'!$L$3:$N$6,2,FALSE)=0,"Spatial Data Missing ⚠",VLOOKUP(J65,'G-3 Multipliers'!$L$3:$N$6,2,FALSE)))</f>
        <v/>
      </c>
      <c r="L65" s="524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45"/>
      <c r="Q65" s="157"/>
      <c r="R65" s="507" t="str">
        <f t="shared" si="3"/>
        <v/>
      </c>
      <c r="S65" s="507" t="str">
        <f t="shared" si="4"/>
        <v/>
      </c>
      <c r="T65" s="511" t="str">
        <f t="shared" si="5"/>
        <v/>
      </c>
      <c r="U65" s="515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3"/>
      <c r="D66" s="203"/>
      <c r="E66" s="153"/>
      <c r="F66" s="498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IFERROR(IF(AND(F66="V.Low",OR(H66="Good",H66="Moderate")),"Error ▲",VLOOKUP(H66,'G-1 All Habitats'!$Z$2:$AA$9,2,FALSE)),"")</f>
        <v/>
      </c>
      <c r="J66" s="154"/>
      <c r="K66" s="520" t="str">
        <f>IF(J66="","",IF(VLOOKUP(J66,'G-3 Multipliers'!$L$3:$N$6,2,FALSE)=0,"Spatial Data Missing ⚠",VLOOKUP(J66,'G-3 Multipliers'!$L$3:$N$6,2,FALSE)))</f>
        <v/>
      </c>
      <c r="L66" s="524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45"/>
      <c r="Q66" s="157"/>
      <c r="R66" s="507" t="str">
        <f t="shared" si="3"/>
        <v/>
      </c>
      <c r="S66" s="507" t="str">
        <f t="shared" si="4"/>
        <v/>
      </c>
      <c r="T66" s="511" t="str">
        <f t="shared" si="5"/>
        <v/>
      </c>
      <c r="U66" s="515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3"/>
      <c r="D67" s="203"/>
      <c r="E67" s="153"/>
      <c r="F67" s="498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IFERROR(IF(AND(F67="V.Low",OR(H67="Good",H67="Moderate")),"Error ▲",VLOOKUP(H67,'G-1 All Habitats'!$Z$2:$AA$9,2,FALSE)),"")</f>
        <v/>
      </c>
      <c r="J67" s="154"/>
      <c r="K67" s="520" t="str">
        <f>IF(J67="","",IF(VLOOKUP(J67,'G-3 Multipliers'!$L$3:$N$6,2,FALSE)=0,"Spatial Data Missing ⚠",VLOOKUP(J67,'G-3 Multipliers'!$L$3:$N$6,2,FALSE)))</f>
        <v/>
      </c>
      <c r="L67" s="524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45"/>
      <c r="Q67" s="157"/>
      <c r="R67" s="507" t="str">
        <f t="shared" si="3"/>
        <v/>
      </c>
      <c r="S67" s="507" t="str">
        <f t="shared" si="4"/>
        <v/>
      </c>
      <c r="T67" s="511" t="str">
        <f t="shared" si="5"/>
        <v/>
      </c>
      <c r="U67" s="515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3"/>
      <c r="D68" s="203"/>
      <c r="E68" s="153"/>
      <c r="F68" s="498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IFERROR(IF(AND(F68="V.Low",OR(H68="Good",H68="Moderate")),"Error ▲",VLOOKUP(H68,'G-1 All Habitats'!$Z$2:$AA$9,2,FALSE)),"")</f>
        <v/>
      </c>
      <c r="J68" s="154"/>
      <c r="K68" s="520" t="str">
        <f>IF(J68="","",IF(VLOOKUP(J68,'G-3 Multipliers'!$L$3:$N$6,2,FALSE)=0,"Spatial Data Missing ⚠",VLOOKUP(J68,'G-3 Multipliers'!$L$3:$N$6,2,FALSE)))</f>
        <v/>
      </c>
      <c r="L68" s="524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45"/>
      <c r="Q68" s="157"/>
      <c r="R68" s="507" t="str">
        <f t="shared" si="3"/>
        <v/>
      </c>
      <c r="S68" s="507" t="str">
        <f t="shared" si="4"/>
        <v/>
      </c>
      <c r="T68" s="511" t="str">
        <f t="shared" si="5"/>
        <v/>
      </c>
      <c r="U68" s="515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3"/>
      <c r="D69" s="203"/>
      <c r="E69" s="153"/>
      <c r="F69" s="498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IFERROR(IF(AND(F69="V.Low",OR(H69="Good",H69="Moderate")),"Error ▲",VLOOKUP(H69,'G-1 All Habitats'!$Z$2:$AA$9,2,FALSE)),"")</f>
        <v/>
      </c>
      <c r="J69" s="154"/>
      <c r="K69" s="520" t="str">
        <f>IF(J69="","",IF(VLOOKUP(J69,'G-3 Multipliers'!$L$3:$N$6,2,FALSE)=0,"Spatial Data Missing ⚠",VLOOKUP(J69,'G-3 Multipliers'!$L$3:$N$6,2,FALSE)))</f>
        <v/>
      </c>
      <c r="L69" s="524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45"/>
      <c r="Q69" s="157"/>
      <c r="R69" s="507" t="str">
        <f t="shared" si="3"/>
        <v/>
      </c>
      <c r="S69" s="507" t="str">
        <f t="shared" si="4"/>
        <v/>
      </c>
      <c r="T69" s="511" t="str">
        <f t="shared" si="5"/>
        <v/>
      </c>
      <c r="U69" s="515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3"/>
      <c r="D70" s="203"/>
      <c r="E70" s="153"/>
      <c r="F70" s="498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IFERROR(IF(AND(F70="V.Low",OR(H70="Good",H70="Moderate")),"Error ▲",VLOOKUP(H70,'G-1 All Habitats'!$Z$2:$AA$9,2,FALSE)),"")</f>
        <v/>
      </c>
      <c r="J70" s="154"/>
      <c r="K70" s="520" t="str">
        <f>IF(J70="","",IF(VLOOKUP(J70,'G-3 Multipliers'!$L$3:$N$6,2,FALSE)=0,"Spatial Data Missing ⚠",VLOOKUP(J70,'G-3 Multipliers'!$L$3:$N$6,2,FALSE)))</f>
        <v/>
      </c>
      <c r="L70" s="524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45"/>
      <c r="Q70" s="157"/>
      <c r="R70" s="507" t="str">
        <f t="shared" si="3"/>
        <v/>
      </c>
      <c r="S70" s="507" t="str">
        <f t="shared" si="4"/>
        <v/>
      </c>
      <c r="T70" s="511" t="str">
        <f t="shared" si="5"/>
        <v/>
      </c>
      <c r="U70" s="515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3"/>
      <c r="D71" s="203"/>
      <c r="E71" s="153"/>
      <c r="F71" s="498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IFERROR(IF(AND(F71="V.Low",OR(H71="Good",H71="Moderate")),"Error ▲",VLOOKUP(H71,'G-1 All Habitats'!$Z$2:$AA$9,2,FALSE)),"")</f>
        <v/>
      </c>
      <c r="J71" s="154"/>
      <c r="K71" s="520" t="str">
        <f>IF(J71="","",IF(VLOOKUP(J71,'G-3 Multipliers'!$L$3:$N$6,2,FALSE)=0,"Spatial Data Missing ⚠",VLOOKUP(J71,'G-3 Multipliers'!$L$3:$N$6,2,FALSE)))</f>
        <v/>
      </c>
      <c r="L71" s="524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45"/>
      <c r="Q71" s="157"/>
      <c r="R71" s="507" t="str">
        <f t="shared" si="3"/>
        <v/>
      </c>
      <c r="S71" s="507" t="str">
        <f t="shared" si="4"/>
        <v/>
      </c>
      <c r="T71" s="511" t="str">
        <f t="shared" si="5"/>
        <v/>
      </c>
      <c r="U71" s="515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3"/>
      <c r="D72" s="203"/>
      <c r="E72" s="153"/>
      <c r="F72" s="498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IFERROR(IF(AND(F72="V.Low",OR(H72="Good",H72="Moderate")),"Error ▲",VLOOKUP(H72,'G-1 All Habitats'!$Z$2:$AA$9,2,FALSE)),"")</f>
        <v/>
      </c>
      <c r="J72" s="154"/>
      <c r="K72" s="520" t="str">
        <f>IF(J72="","",IF(VLOOKUP(J72,'G-3 Multipliers'!$L$3:$N$6,2,FALSE)=0,"Spatial Data Missing ⚠",VLOOKUP(J72,'G-3 Multipliers'!$L$3:$N$6,2,FALSE)))</f>
        <v/>
      </c>
      <c r="L72" s="524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45"/>
      <c r="Q72" s="157"/>
      <c r="R72" s="507" t="str">
        <f t="shared" si="3"/>
        <v/>
      </c>
      <c r="S72" s="507" t="str">
        <f t="shared" si="4"/>
        <v/>
      </c>
      <c r="T72" s="511" t="str">
        <f t="shared" si="5"/>
        <v/>
      </c>
      <c r="U72" s="515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3"/>
      <c r="D73" s="203"/>
      <c r="E73" s="153"/>
      <c r="F73" s="498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IFERROR(IF(AND(F73="V.Low",OR(H73="Good",H73="Moderate")),"Error ▲",VLOOKUP(H73,'G-1 All Habitats'!$Z$2:$AA$9,2,FALSE)),"")</f>
        <v/>
      </c>
      <c r="J73" s="154"/>
      <c r="K73" s="520" t="str">
        <f>IF(J73="","",IF(VLOOKUP(J73,'G-3 Multipliers'!$L$3:$N$6,2,FALSE)=0,"Spatial Data Missing ⚠",VLOOKUP(J73,'G-3 Multipliers'!$L$3:$N$6,2,FALSE)))</f>
        <v/>
      </c>
      <c r="L73" s="524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45"/>
      <c r="Q73" s="157"/>
      <c r="R73" s="507" t="str">
        <f t="shared" si="3"/>
        <v/>
      </c>
      <c r="S73" s="507" t="str">
        <f t="shared" si="4"/>
        <v/>
      </c>
      <c r="T73" s="511" t="str">
        <f t="shared" si="5"/>
        <v/>
      </c>
      <c r="U73" s="515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3"/>
      <c r="D74" s="203"/>
      <c r="E74" s="153"/>
      <c r="F74" s="498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IFERROR(IF(AND(F74="V.Low",OR(H74="Good",H74="Moderate")),"Error ▲",VLOOKUP(H74,'G-1 All Habitats'!$Z$2:$AA$9,2,FALSE)),"")</f>
        <v/>
      </c>
      <c r="J74" s="154"/>
      <c r="K74" s="520" t="str">
        <f>IF(J74="","",IF(VLOOKUP(J74,'G-3 Multipliers'!$L$3:$N$6,2,FALSE)=0,"Spatial Data Missing ⚠",VLOOKUP(J74,'G-3 Multipliers'!$L$3:$N$6,2,FALSE)))</f>
        <v/>
      </c>
      <c r="L74" s="524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45"/>
      <c r="Q74" s="157"/>
      <c r="R74" s="507" t="str">
        <f t="shared" si="3"/>
        <v/>
      </c>
      <c r="S74" s="507" t="str">
        <f t="shared" si="4"/>
        <v/>
      </c>
      <c r="T74" s="511" t="str">
        <f t="shared" si="5"/>
        <v/>
      </c>
      <c r="U74" s="515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3"/>
      <c r="D75" s="203"/>
      <c r="E75" s="153"/>
      <c r="F75" s="498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IFERROR(IF(AND(F75="V.Low",OR(H75="Good",H75="Moderate")),"Error ▲",VLOOKUP(H75,'G-1 All Habitats'!$Z$2:$AA$9,2,FALSE)),"")</f>
        <v/>
      </c>
      <c r="J75" s="154"/>
      <c r="K75" s="520" t="str">
        <f>IF(J75="","",IF(VLOOKUP(J75,'G-3 Multipliers'!$L$3:$N$6,2,FALSE)=0,"Spatial Data Missing ⚠",VLOOKUP(J75,'G-3 Multipliers'!$L$3:$N$6,2,FALSE)))</f>
        <v/>
      </c>
      <c r="L75" s="524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45"/>
      <c r="Q75" s="157"/>
      <c r="R75" s="507" t="str">
        <f t="shared" ref="R75:R138" si="10">IFERROR(P75*G75*I75*L75,"")</f>
        <v/>
      </c>
      <c r="S75" s="507" t="str">
        <f t="shared" ref="S75:S138" si="11">IFERROR(Q75*G75*I75*L75,"")</f>
        <v/>
      </c>
      <c r="T75" s="511" t="str">
        <f t="shared" ref="T75:T138" si="12">IF(D75="","",IF(E75&lt;P75+Q75,"Error in Lengths ▲",E75-P75-Q75))</f>
        <v/>
      </c>
      <c r="U75" s="515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3"/>
      <c r="D76" s="203"/>
      <c r="E76" s="153"/>
      <c r="F76" s="498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IFERROR(IF(AND(F76="V.Low",OR(H76="Good",H76="Moderate")),"Error ▲",VLOOKUP(H76,'G-1 All Habitats'!$Z$2:$AA$9,2,FALSE)),"")</f>
        <v/>
      </c>
      <c r="J76" s="154"/>
      <c r="K76" s="520" t="str">
        <f>IF(J76="","",IF(VLOOKUP(J76,'G-3 Multipliers'!$L$3:$N$6,2,FALSE)=0,"Spatial Data Missing ⚠",VLOOKUP(J76,'G-3 Multipliers'!$L$3:$N$6,2,FALSE)))</f>
        <v/>
      </c>
      <c r="L76" s="524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45"/>
      <c r="Q76" s="157"/>
      <c r="R76" s="507" t="str">
        <f t="shared" si="10"/>
        <v/>
      </c>
      <c r="S76" s="507" t="str">
        <f t="shared" si="11"/>
        <v/>
      </c>
      <c r="T76" s="511" t="str">
        <f t="shared" si="12"/>
        <v/>
      </c>
      <c r="U76" s="515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3"/>
      <c r="D77" s="203"/>
      <c r="E77" s="153"/>
      <c r="F77" s="498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IFERROR(IF(AND(F77="V.Low",OR(H77="Good",H77="Moderate")),"Error ▲",VLOOKUP(H77,'G-1 All Habitats'!$Z$2:$AA$9,2,FALSE)),"")</f>
        <v/>
      </c>
      <c r="J77" s="154"/>
      <c r="K77" s="520" t="str">
        <f>IF(J77="","",IF(VLOOKUP(J77,'G-3 Multipliers'!$L$3:$N$6,2,FALSE)=0,"Spatial Data Missing ⚠",VLOOKUP(J77,'G-3 Multipliers'!$L$3:$N$6,2,FALSE)))</f>
        <v/>
      </c>
      <c r="L77" s="524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45"/>
      <c r="Q77" s="157"/>
      <c r="R77" s="507" t="str">
        <f t="shared" si="10"/>
        <v/>
      </c>
      <c r="S77" s="507" t="str">
        <f t="shared" si="11"/>
        <v/>
      </c>
      <c r="T77" s="511" t="str">
        <f t="shared" si="12"/>
        <v/>
      </c>
      <c r="U77" s="515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3"/>
      <c r="D78" s="203"/>
      <c r="E78" s="153"/>
      <c r="F78" s="498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IFERROR(IF(AND(F78="V.Low",OR(H78="Good",H78="Moderate")),"Error ▲",VLOOKUP(H78,'G-1 All Habitats'!$Z$2:$AA$9,2,FALSE)),"")</f>
        <v/>
      </c>
      <c r="J78" s="154"/>
      <c r="K78" s="520" t="str">
        <f>IF(J78="","",IF(VLOOKUP(J78,'G-3 Multipliers'!$L$3:$N$6,2,FALSE)=0,"Spatial Data Missing ⚠",VLOOKUP(J78,'G-3 Multipliers'!$L$3:$N$6,2,FALSE)))</f>
        <v/>
      </c>
      <c r="L78" s="524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45"/>
      <c r="Q78" s="157"/>
      <c r="R78" s="507" t="str">
        <f t="shared" si="10"/>
        <v/>
      </c>
      <c r="S78" s="507" t="str">
        <f t="shared" si="11"/>
        <v/>
      </c>
      <c r="T78" s="511" t="str">
        <f t="shared" si="12"/>
        <v/>
      </c>
      <c r="U78" s="515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3"/>
      <c r="D79" s="203"/>
      <c r="E79" s="153"/>
      <c r="F79" s="498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IFERROR(IF(AND(F79="V.Low",OR(H79="Good",H79="Moderate")),"Error ▲",VLOOKUP(H79,'G-1 All Habitats'!$Z$2:$AA$9,2,FALSE)),"")</f>
        <v/>
      </c>
      <c r="J79" s="154"/>
      <c r="K79" s="520" t="str">
        <f>IF(J79="","",IF(VLOOKUP(J79,'G-3 Multipliers'!$L$3:$N$6,2,FALSE)=0,"Spatial Data Missing ⚠",VLOOKUP(J79,'G-3 Multipliers'!$L$3:$N$6,2,FALSE)))</f>
        <v/>
      </c>
      <c r="L79" s="524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45"/>
      <c r="Q79" s="157"/>
      <c r="R79" s="507" t="str">
        <f t="shared" si="10"/>
        <v/>
      </c>
      <c r="S79" s="507" t="str">
        <f t="shared" si="11"/>
        <v/>
      </c>
      <c r="T79" s="511" t="str">
        <f t="shared" si="12"/>
        <v/>
      </c>
      <c r="U79" s="515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3"/>
      <c r="D80" s="203"/>
      <c r="E80" s="153"/>
      <c r="F80" s="498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IFERROR(IF(AND(F80="V.Low",OR(H80="Good",H80="Moderate")),"Error ▲",VLOOKUP(H80,'G-1 All Habitats'!$Z$2:$AA$9,2,FALSE)),"")</f>
        <v/>
      </c>
      <c r="J80" s="154"/>
      <c r="K80" s="520" t="str">
        <f>IF(J80="","",IF(VLOOKUP(J80,'G-3 Multipliers'!$L$3:$N$6,2,FALSE)=0,"Spatial Data Missing ⚠",VLOOKUP(J80,'G-3 Multipliers'!$L$3:$N$6,2,FALSE)))</f>
        <v/>
      </c>
      <c r="L80" s="524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45"/>
      <c r="Q80" s="157"/>
      <c r="R80" s="507" t="str">
        <f t="shared" si="10"/>
        <v/>
      </c>
      <c r="S80" s="507" t="str">
        <f t="shared" si="11"/>
        <v/>
      </c>
      <c r="T80" s="511" t="str">
        <f t="shared" si="12"/>
        <v/>
      </c>
      <c r="U80" s="515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3"/>
      <c r="D81" s="203"/>
      <c r="E81" s="153"/>
      <c r="F81" s="498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IFERROR(IF(AND(F81="V.Low",OR(H81="Good",H81="Moderate")),"Error ▲",VLOOKUP(H81,'G-1 All Habitats'!$Z$2:$AA$9,2,FALSE)),"")</f>
        <v/>
      </c>
      <c r="J81" s="154"/>
      <c r="K81" s="520" t="str">
        <f>IF(J81="","",IF(VLOOKUP(J81,'G-3 Multipliers'!$L$3:$N$6,2,FALSE)=0,"Spatial Data Missing ⚠",VLOOKUP(J81,'G-3 Multipliers'!$L$3:$N$6,2,FALSE)))</f>
        <v/>
      </c>
      <c r="L81" s="524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45"/>
      <c r="Q81" s="157"/>
      <c r="R81" s="507" t="str">
        <f t="shared" si="10"/>
        <v/>
      </c>
      <c r="S81" s="507" t="str">
        <f t="shared" si="11"/>
        <v/>
      </c>
      <c r="T81" s="511" t="str">
        <f t="shared" si="12"/>
        <v/>
      </c>
      <c r="U81" s="515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3"/>
      <c r="D82" s="203"/>
      <c r="E82" s="153"/>
      <c r="F82" s="498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IFERROR(IF(AND(F82="V.Low",OR(H82="Good",H82="Moderate")),"Error ▲",VLOOKUP(H82,'G-1 All Habitats'!$Z$2:$AA$9,2,FALSE)),"")</f>
        <v/>
      </c>
      <c r="J82" s="154"/>
      <c r="K82" s="520" t="str">
        <f>IF(J82="","",IF(VLOOKUP(J82,'G-3 Multipliers'!$L$3:$N$6,2,FALSE)=0,"Spatial Data Missing ⚠",VLOOKUP(J82,'G-3 Multipliers'!$L$3:$N$6,2,FALSE)))</f>
        <v/>
      </c>
      <c r="L82" s="524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45"/>
      <c r="Q82" s="157"/>
      <c r="R82" s="507" t="str">
        <f t="shared" si="10"/>
        <v/>
      </c>
      <c r="S82" s="507" t="str">
        <f t="shared" si="11"/>
        <v/>
      </c>
      <c r="T82" s="511" t="str">
        <f t="shared" si="12"/>
        <v/>
      </c>
      <c r="U82" s="515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3"/>
      <c r="D83" s="203"/>
      <c r="E83" s="153"/>
      <c r="F83" s="498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IFERROR(IF(AND(F83="V.Low",OR(H83="Good",H83="Moderate")),"Error ▲",VLOOKUP(H83,'G-1 All Habitats'!$Z$2:$AA$9,2,FALSE)),"")</f>
        <v/>
      </c>
      <c r="J83" s="154"/>
      <c r="K83" s="520" t="str">
        <f>IF(J83="","",IF(VLOOKUP(J83,'G-3 Multipliers'!$L$3:$N$6,2,FALSE)=0,"Spatial Data Missing ⚠",VLOOKUP(J83,'G-3 Multipliers'!$L$3:$N$6,2,FALSE)))</f>
        <v/>
      </c>
      <c r="L83" s="524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45"/>
      <c r="Q83" s="157"/>
      <c r="R83" s="507" t="str">
        <f t="shared" si="10"/>
        <v/>
      </c>
      <c r="S83" s="507" t="str">
        <f t="shared" si="11"/>
        <v/>
      </c>
      <c r="T83" s="511" t="str">
        <f t="shared" si="12"/>
        <v/>
      </c>
      <c r="U83" s="515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3"/>
      <c r="D84" s="203"/>
      <c r="E84" s="153"/>
      <c r="F84" s="498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IFERROR(IF(AND(F84="V.Low",OR(H84="Good",H84="Moderate")),"Error ▲",VLOOKUP(H84,'G-1 All Habitats'!$Z$2:$AA$9,2,FALSE)),"")</f>
        <v/>
      </c>
      <c r="J84" s="154"/>
      <c r="K84" s="520" t="str">
        <f>IF(J84="","",IF(VLOOKUP(J84,'G-3 Multipliers'!$L$3:$N$6,2,FALSE)=0,"Spatial Data Missing ⚠",VLOOKUP(J84,'G-3 Multipliers'!$L$3:$N$6,2,FALSE)))</f>
        <v/>
      </c>
      <c r="L84" s="524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45"/>
      <c r="Q84" s="157"/>
      <c r="R84" s="507" t="str">
        <f t="shared" si="10"/>
        <v/>
      </c>
      <c r="S84" s="507" t="str">
        <f t="shared" si="11"/>
        <v/>
      </c>
      <c r="T84" s="511" t="str">
        <f t="shared" si="12"/>
        <v/>
      </c>
      <c r="U84" s="515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3"/>
      <c r="D85" s="203"/>
      <c r="E85" s="153"/>
      <c r="F85" s="498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IFERROR(IF(AND(F85="V.Low",OR(H85="Good",H85="Moderate")),"Error ▲",VLOOKUP(H85,'G-1 All Habitats'!$Z$2:$AA$9,2,FALSE)),"")</f>
        <v/>
      </c>
      <c r="J85" s="154"/>
      <c r="K85" s="520" t="str">
        <f>IF(J85="","",IF(VLOOKUP(J85,'G-3 Multipliers'!$L$3:$N$6,2,FALSE)=0,"Spatial Data Missing ⚠",VLOOKUP(J85,'G-3 Multipliers'!$L$3:$N$6,2,FALSE)))</f>
        <v/>
      </c>
      <c r="L85" s="524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45"/>
      <c r="Q85" s="157"/>
      <c r="R85" s="507" t="str">
        <f t="shared" si="10"/>
        <v/>
      </c>
      <c r="S85" s="507" t="str">
        <f t="shared" si="11"/>
        <v/>
      </c>
      <c r="T85" s="511" t="str">
        <f t="shared" si="12"/>
        <v/>
      </c>
      <c r="U85" s="515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3"/>
      <c r="D86" s="203"/>
      <c r="E86" s="153"/>
      <c r="F86" s="498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IFERROR(IF(AND(F86="V.Low",OR(H86="Good",H86="Moderate")),"Error ▲",VLOOKUP(H86,'G-1 All Habitats'!$Z$2:$AA$9,2,FALSE)),"")</f>
        <v/>
      </c>
      <c r="J86" s="154"/>
      <c r="K86" s="520" t="str">
        <f>IF(J86="","",IF(VLOOKUP(J86,'G-3 Multipliers'!$L$3:$N$6,2,FALSE)=0,"Spatial Data Missing ⚠",VLOOKUP(J86,'G-3 Multipliers'!$L$3:$N$6,2,FALSE)))</f>
        <v/>
      </c>
      <c r="L86" s="524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45"/>
      <c r="Q86" s="157"/>
      <c r="R86" s="507" t="str">
        <f t="shared" si="10"/>
        <v/>
      </c>
      <c r="S86" s="507" t="str">
        <f t="shared" si="11"/>
        <v/>
      </c>
      <c r="T86" s="511" t="str">
        <f t="shared" si="12"/>
        <v/>
      </c>
      <c r="U86" s="515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3"/>
      <c r="D87" s="203"/>
      <c r="E87" s="153"/>
      <c r="F87" s="498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IFERROR(IF(AND(F87="V.Low",OR(H87="Good",H87="Moderate")),"Error ▲",VLOOKUP(H87,'G-1 All Habitats'!$Z$2:$AA$9,2,FALSE)),"")</f>
        <v/>
      </c>
      <c r="J87" s="154"/>
      <c r="K87" s="520" t="str">
        <f>IF(J87="","",IF(VLOOKUP(J87,'G-3 Multipliers'!$L$3:$N$6,2,FALSE)=0,"Spatial Data Missing ⚠",VLOOKUP(J87,'G-3 Multipliers'!$L$3:$N$6,2,FALSE)))</f>
        <v/>
      </c>
      <c r="L87" s="524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45"/>
      <c r="Q87" s="157"/>
      <c r="R87" s="507" t="str">
        <f t="shared" si="10"/>
        <v/>
      </c>
      <c r="S87" s="507" t="str">
        <f t="shared" si="11"/>
        <v/>
      </c>
      <c r="T87" s="511" t="str">
        <f t="shared" si="12"/>
        <v/>
      </c>
      <c r="U87" s="515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3"/>
      <c r="D88" s="203"/>
      <c r="E88" s="153"/>
      <c r="F88" s="498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IFERROR(IF(AND(F88="V.Low",OR(H88="Good",H88="Moderate")),"Error ▲",VLOOKUP(H88,'G-1 All Habitats'!$Z$2:$AA$9,2,FALSE)),"")</f>
        <v/>
      </c>
      <c r="J88" s="154"/>
      <c r="K88" s="520" t="str">
        <f>IF(J88="","",IF(VLOOKUP(J88,'G-3 Multipliers'!$L$3:$N$6,2,FALSE)=0,"Spatial Data Missing ⚠",VLOOKUP(J88,'G-3 Multipliers'!$L$3:$N$6,2,FALSE)))</f>
        <v/>
      </c>
      <c r="L88" s="524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45"/>
      <c r="Q88" s="157"/>
      <c r="R88" s="507" t="str">
        <f t="shared" si="10"/>
        <v/>
      </c>
      <c r="S88" s="507" t="str">
        <f t="shared" si="11"/>
        <v/>
      </c>
      <c r="T88" s="511" t="str">
        <f t="shared" si="12"/>
        <v/>
      </c>
      <c r="U88" s="515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3"/>
      <c r="D89" s="203"/>
      <c r="E89" s="153"/>
      <c r="F89" s="498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IFERROR(IF(AND(F89="V.Low",OR(H89="Good",H89="Moderate")),"Error ▲",VLOOKUP(H89,'G-1 All Habitats'!$Z$2:$AA$9,2,FALSE)),"")</f>
        <v/>
      </c>
      <c r="J89" s="154"/>
      <c r="K89" s="520" t="str">
        <f>IF(J89="","",IF(VLOOKUP(J89,'G-3 Multipliers'!$L$3:$N$6,2,FALSE)=0,"Spatial Data Missing ⚠",VLOOKUP(J89,'G-3 Multipliers'!$L$3:$N$6,2,FALSE)))</f>
        <v/>
      </c>
      <c r="L89" s="524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45"/>
      <c r="Q89" s="157"/>
      <c r="R89" s="507" t="str">
        <f t="shared" si="10"/>
        <v/>
      </c>
      <c r="S89" s="507" t="str">
        <f t="shared" si="11"/>
        <v/>
      </c>
      <c r="T89" s="511" t="str">
        <f t="shared" si="12"/>
        <v/>
      </c>
      <c r="U89" s="515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3"/>
      <c r="D90" s="203"/>
      <c r="E90" s="153"/>
      <c r="F90" s="498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IFERROR(IF(AND(F90="V.Low",OR(H90="Good",H90="Moderate")),"Error ▲",VLOOKUP(H90,'G-1 All Habitats'!$Z$2:$AA$9,2,FALSE)),"")</f>
        <v/>
      </c>
      <c r="J90" s="154"/>
      <c r="K90" s="520" t="str">
        <f>IF(J90="","",IF(VLOOKUP(J90,'G-3 Multipliers'!$L$3:$N$6,2,FALSE)=0,"Spatial Data Missing ⚠",VLOOKUP(J90,'G-3 Multipliers'!$L$3:$N$6,2,FALSE)))</f>
        <v/>
      </c>
      <c r="L90" s="524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45"/>
      <c r="Q90" s="157"/>
      <c r="R90" s="507" t="str">
        <f t="shared" si="10"/>
        <v/>
      </c>
      <c r="S90" s="507" t="str">
        <f t="shared" si="11"/>
        <v/>
      </c>
      <c r="T90" s="511" t="str">
        <f t="shared" si="12"/>
        <v/>
      </c>
      <c r="U90" s="515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3"/>
      <c r="D91" s="203"/>
      <c r="E91" s="153"/>
      <c r="F91" s="498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IFERROR(IF(AND(F91="V.Low",OR(H91="Good",H91="Moderate")),"Error ▲",VLOOKUP(H91,'G-1 All Habitats'!$Z$2:$AA$9,2,FALSE)),"")</f>
        <v/>
      </c>
      <c r="J91" s="154"/>
      <c r="K91" s="520" t="str">
        <f>IF(J91="","",IF(VLOOKUP(J91,'G-3 Multipliers'!$L$3:$N$6,2,FALSE)=0,"Spatial Data Missing ⚠",VLOOKUP(J91,'G-3 Multipliers'!$L$3:$N$6,2,FALSE)))</f>
        <v/>
      </c>
      <c r="L91" s="524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45"/>
      <c r="Q91" s="157"/>
      <c r="R91" s="507" t="str">
        <f t="shared" si="10"/>
        <v/>
      </c>
      <c r="S91" s="507" t="str">
        <f t="shared" si="11"/>
        <v/>
      </c>
      <c r="T91" s="511" t="str">
        <f t="shared" si="12"/>
        <v/>
      </c>
      <c r="U91" s="515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3"/>
      <c r="D92" s="203"/>
      <c r="E92" s="153"/>
      <c r="F92" s="498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IFERROR(IF(AND(F92="V.Low",OR(H92="Good",H92="Moderate")),"Error ▲",VLOOKUP(H92,'G-1 All Habitats'!$Z$2:$AA$9,2,FALSE)),"")</f>
        <v/>
      </c>
      <c r="J92" s="154"/>
      <c r="K92" s="520" t="str">
        <f>IF(J92="","",IF(VLOOKUP(J92,'G-3 Multipliers'!$L$3:$N$6,2,FALSE)=0,"Spatial Data Missing ⚠",VLOOKUP(J92,'G-3 Multipliers'!$L$3:$N$6,2,FALSE)))</f>
        <v/>
      </c>
      <c r="L92" s="524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45"/>
      <c r="Q92" s="157"/>
      <c r="R92" s="507" t="str">
        <f t="shared" si="10"/>
        <v/>
      </c>
      <c r="S92" s="507" t="str">
        <f t="shared" si="11"/>
        <v/>
      </c>
      <c r="T92" s="511" t="str">
        <f t="shared" si="12"/>
        <v/>
      </c>
      <c r="U92" s="515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3"/>
      <c r="D93" s="203"/>
      <c r="E93" s="153"/>
      <c r="F93" s="498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IFERROR(IF(AND(F93="V.Low",OR(H93="Good",H93="Moderate")),"Error ▲",VLOOKUP(H93,'G-1 All Habitats'!$Z$2:$AA$9,2,FALSE)),"")</f>
        <v/>
      </c>
      <c r="J93" s="154"/>
      <c r="K93" s="520" t="str">
        <f>IF(J93="","",IF(VLOOKUP(J93,'G-3 Multipliers'!$L$3:$N$6,2,FALSE)=0,"Spatial Data Missing ⚠",VLOOKUP(J93,'G-3 Multipliers'!$L$3:$N$6,2,FALSE)))</f>
        <v/>
      </c>
      <c r="L93" s="524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45"/>
      <c r="Q93" s="157"/>
      <c r="R93" s="507" t="str">
        <f t="shared" si="10"/>
        <v/>
      </c>
      <c r="S93" s="507" t="str">
        <f t="shared" si="11"/>
        <v/>
      </c>
      <c r="T93" s="511" t="str">
        <f t="shared" si="12"/>
        <v/>
      </c>
      <c r="U93" s="515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3"/>
      <c r="D94" s="203"/>
      <c r="E94" s="153"/>
      <c r="F94" s="498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IFERROR(IF(AND(F94="V.Low",OR(H94="Good",H94="Moderate")),"Error ▲",VLOOKUP(H94,'G-1 All Habitats'!$Z$2:$AA$9,2,FALSE)),"")</f>
        <v/>
      </c>
      <c r="J94" s="154"/>
      <c r="K94" s="520" t="str">
        <f>IF(J94="","",IF(VLOOKUP(J94,'G-3 Multipliers'!$L$3:$N$6,2,FALSE)=0,"Spatial Data Missing ⚠",VLOOKUP(J94,'G-3 Multipliers'!$L$3:$N$6,2,FALSE)))</f>
        <v/>
      </c>
      <c r="L94" s="524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45"/>
      <c r="Q94" s="157"/>
      <c r="R94" s="507" t="str">
        <f t="shared" si="10"/>
        <v/>
      </c>
      <c r="S94" s="507" t="str">
        <f t="shared" si="11"/>
        <v/>
      </c>
      <c r="T94" s="511" t="str">
        <f t="shared" si="12"/>
        <v/>
      </c>
      <c r="U94" s="515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3"/>
      <c r="D95" s="203"/>
      <c r="E95" s="153"/>
      <c r="F95" s="498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IFERROR(IF(AND(F95="V.Low",OR(H95="Good",H95="Moderate")),"Error ▲",VLOOKUP(H95,'G-1 All Habitats'!$Z$2:$AA$9,2,FALSE)),"")</f>
        <v/>
      </c>
      <c r="J95" s="154"/>
      <c r="K95" s="520" t="str">
        <f>IF(J95="","",IF(VLOOKUP(J95,'G-3 Multipliers'!$L$3:$N$6,2,FALSE)=0,"Spatial Data Missing ⚠",VLOOKUP(J95,'G-3 Multipliers'!$L$3:$N$6,2,FALSE)))</f>
        <v/>
      </c>
      <c r="L95" s="524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45"/>
      <c r="Q95" s="157"/>
      <c r="R95" s="507" t="str">
        <f t="shared" si="10"/>
        <v/>
      </c>
      <c r="S95" s="507" t="str">
        <f t="shared" si="11"/>
        <v/>
      </c>
      <c r="T95" s="511" t="str">
        <f t="shared" si="12"/>
        <v/>
      </c>
      <c r="U95" s="515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3"/>
      <c r="D96" s="203"/>
      <c r="E96" s="153"/>
      <c r="F96" s="498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IFERROR(IF(AND(F96="V.Low",OR(H96="Good",H96="Moderate")),"Error ▲",VLOOKUP(H96,'G-1 All Habitats'!$Z$2:$AA$9,2,FALSE)),"")</f>
        <v/>
      </c>
      <c r="J96" s="154"/>
      <c r="K96" s="520" t="str">
        <f>IF(J96="","",IF(VLOOKUP(J96,'G-3 Multipliers'!$L$3:$N$6,2,FALSE)=0,"Spatial Data Missing ⚠",VLOOKUP(J96,'G-3 Multipliers'!$L$3:$N$6,2,FALSE)))</f>
        <v/>
      </c>
      <c r="L96" s="524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45"/>
      <c r="Q96" s="157"/>
      <c r="R96" s="507" t="str">
        <f t="shared" si="10"/>
        <v/>
      </c>
      <c r="S96" s="507" t="str">
        <f t="shared" si="11"/>
        <v/>
      </c>
      <c r="T96" s="511" t="str">
        <f t="shared" si="12"/>
        <v/>
      </c>
      <c r="U96" s="515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3"/>
      <c r="D97" s="203"/>
      <c r="E97" s="153"/>
      <c r="F97" s="498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IFERROR(IF(AND(F97="V.Low",OR(H97="Good",H97="Moderate")),"Error ▲",VLOOKUP(H97,'G-1 All Habitats'!$Z$2:$AA$9,2,FALSE)),"")</f>
        <v/>
      </c>
      <c r="J97" s="154"/>
      <c r="K97" s="520" t="str">
        <f>IF(J97="","",IF(VLOOKUP(J97,'G-3 Multipliers'!$L$3:$N$6,2,FALSE)=0,"Spatial Data Missing ⚠",VLOOKUP(J97,'G-3 Multipliers'!$L$3:$N$6,2,FALSE)))</f>
        <v/>
      </c>
      <c r="L97" s="524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45"/>
      <c r="Q97" s="157"/>
      <c r="R97" s="507" t="str">
        <f t="shared" si="10"/>
        <v/>
      </c>
      <c r="S97" s="507" t="str">
        <f t="shared" si="11"/>
        <v/>
      </c>
      <c r="T97" s="511" t="str">
        <f t="shared" si="12"/>
        <v/>
      </c>
      <c r="U97" s="515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3"/>
      <c r="D98" s="203"/>
      <c r="E98" s="153"/>
      <c r="F98" s="498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IFERROR(IF(AND(F98="V.Low",OR(H98="Good",H98="Moderate")),"Error ▲",VLOOKUP(H98,'G-1 All Habitats'!$Z$2:$AA$9,2,FALSE)),"")</f>
        <v/>
      </c>
      <c r="J98" s="154"/>
      <c r="K98" s="520" t="str">
        <f>IF(J98="","",IF(VLOOKUP(J98,'G-3 Multipliers'!$L$3:$N$6,2,FALSE)=0,"Spatial Data Missing ⚠",VLOOKUP(J98,'G-3 Multipliers'!$L$3:$N$6,2,FALSE)))</f>
        <v/>
      </c>
      <c r="L98" s="524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45"/>
      <c r="Q98" s="157"/>
      <c r="R98" s="507" t="str">
        <f t="shared" si="10"/>
        <v/>
      </c>
      <c r="S98" s="507" t="str">
        <f t="shared" si="11"/>
        <v/>
      </c>
      <c r="T98" s="511" t="str">
        <f t="shared" si="12"/>
        <v/>
      </c>
      <c r="U98" s="515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3"/>
      <c r="D99" s="203"/>
      <c r="E99" s="153"/>
      <c r="F99" s="498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IFERROR(IF(AND(F99="V.Low",OR(H99="Good",H99="Moderate")),"Error ▲",VLOOKUP(H99,'G-1 All Habitats'!$Z$2:$AA$9,2,FALSE)),"")</f>
        <v/>
      </c>
      <c r="J99" s="154"/>
      <c r="K99" s="520" t="str">
        <f>IF(J99="","",IF(VLOOKUP(J99,'G-3 Multipliers'!$L$3:$N$6,2,FALSE)=0,"Spatial Data Missing ⚠",VLOOKUP(J99,'G-3 Multipliers'!$L$3:$N$6,2,FALSE)))</f>
        <v/>
      </c>
      <c r="L99" s="524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45"/>
      <c r="Q99" s="157"/>
      <c r="R99" s="507" t="str">
        <f t="shared" si="10"/>
        <v/>
      </c>
      <c r="S99" s="507" t="str">
        <f t="shared" si="11"/>
        <v/>
      </c>
      <c r="T99" s="511" t="str">
        <f t="shared" si="12"/>
        <v/>
      </c>
      <c r="U99" s="515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3"/>
      <c r="D100" s="203"/>
      <c r="E100" s="153"/>
      <c r="F100" s="498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IFERROR(IF(AND(F100="V.Low",OR(H100="Good",H100="Moderate")),"Error ▲",VLOOKUP(H100,'G-1 All Habitats'!$Z$2:$AA$9,2,FALSE)),"")</f>
        <v/>
      </c>
      <c r="J100" s="154"/>
      <c r="K100" s="520" t="str">
        <f>IF(J100="","",IF(VLOOKUP(J100,'G-3 Multipliers'!$L$3:$N$6,2,FALSE)=0,"Spatial Data Missing ⚠",VLOOKUP(J100,'G-3 Multipliers'!$L$3:$N$6,2,FALSE)))</f>
        <v/>
      </c>
      <c r="L100" s="524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45"/>
      <c r="Q100" s="157"/>
      <c r="R100" s="507" t="str">
        <f t="shared" si="10"/>
        <v/>
      </c>
      <c r="S100" s="507" t="str">
        <f t="shared" si="11"/>
        <v/>
      </c>
      <c r="T100" s="511" t="str">
        <f t="shared" si="12"/>
        <v/>
      </c>
      <c r="U100" s="515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3"/>
      <c r="D101" s="203"/>
      <c r="E101" s="153"/>
      <c r="F101" s="498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IFERROR(IF(AND(F101="V.Low",OR(H101="Good",H101="Moderate")),"Error ▲",VLOOKUP(H101,'G-1 All Habitats'!$Z$2:$AA$9,2,FALSE)),"")</f>
        <v/>
      </c>
      <c r="J101" s="154"/>
      <c r="K101" s="520" t="str">
        <f>IF(J101="","",IF(VLOOKUP(J101,'G-3 Multipliers'!$L$3:$N$6,2,FALSE)=0,"Spatial Data Missing ⚠",VLOOKUP(J101,'G-3 Multipliers'!$L$3:$N$6,2,FALSE)))</f>
        <v/>
      </c>
      <c r="L101" s="524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45"/>
      <c r="Q101" s="157"/>
      <c r="R101" s="507" t="str">
        <f t="shared" si="10"/>
        <v/>
      </c>
      <c r="S101" s="507" t="str">
        <f t="shared" si="11"/>
        <v/>
      </c>
      <c r="T101" s="511" t="str">
        <f t="shared" si="12"/>
        <v/>
      </c>
      <c r="U101" s="515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3"/>
      <c r="D102" s="203"/>
      <c r="E102" s="153"/>
      <c r="F102" s="498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IFERROR(IF(AND(F102="V.Low",OR(H102="Good",H102="Moderate")),"Error ▲",VLOOKUP(H102,'G-1 All Habitats'!$Z$2:$AA$9,2,FALSE)),"")</f>
        <v/>
      </c>
      <c r="J102" s="154"/>
      <c r="K102" s="520" t="str">
        <f>IF(J102="","",IF(VLOOKUP(J102,'G-3 Multipliers'!$L$3:$N$6,2,FALSE)=0,"Spatial Data Missing ⚠",VLOOKUP(J102,'G-3 Multipliers'!$L$3:$N$6,2,FALSE)))</f>
        <v/>
      </c>
      <c r="L102" s="524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45"/>
      <c r="Q102" s="157"/>
      <c r="R102" s="507" t="str">
        <f t="shared" si="10"/>
        <v/>
      </c>
      <c r="S102" s="507" t="str">
        <f t="shared" si="11"/>
        <v/>
      </c>
      <c r="T102" s="511" t="str">
        <f t="shared" si="12"/>
        <v/>
      </c>
      <c r="U102" s="515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3"/>
      <c r="D103" s="203"/>
      <c r="E103" s="153"/>
      <c r="F103" s="498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IFERROR(IF(AND(F103="V.Low",OR(H103="Good",H103="Moderate")),"Error ▲",VLOOKUP(H103,'G-1 All Habitats'!$Z$2:$AA$9,2,FALSE)),"")</f>
        <v/>
      </c>
      <c r="J103" s="154"/>
      <c r="K103" s="520" t="str">
        <f>IF(J103="","",IF(VLOOKUP(J103,'G-3 Multipliers'!$L$3:$N$6,2,FALSE)=0,"Spatial Data Missing ⚠",VLOOKUP(J103,'G-3 Multipliers'!$L$3:$N$6,2,FALSE)))</f>
        <v/>
      </c>
      <c r="L103" s="524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45"/>
      <c r="Q103" s="157"/>
      <c r="R103" s="507" t="str">
        <f t="shared" si="10"/>
        <v/>
      </c>
      <c r="S103" s="507" t="str">
        <f t="shared" si="11"/>
        <v/>
      </c>
      <c r="T103" s="511" t="str">
        <f t="shared" si="12"/>
        <v/>
      </c>
      <c r="U103" s="515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3"/>
      <c r="D104" s="203"/>
      <c r="E104" s="153"/>
      <c r="F104" s="498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IFERROR(IF(AND(F104="V.Low",OR(H104="Good",H104="Moderate")),"Error ▲",VLOOKUP(H104,'G-1 All Habitats'!$Z$2:$AA$9,2,FALSE)),"")</f>
        <v/>
      </c>
      <c r="J104" s="154"/>
      <c r="K104" s="520" t="str">
        <f>IF(J104="","",IF(VLOOKUP(J104,'G-3 Multipliers'!$L$3:$N$6,2,FALSE)=0,"Spatial Data Missing ⚠",VLOOKUP(J104,'G-3 Multipliers'!$L$3:$N$6,2,FALSE)))</f>
        <v/>
      </c>
      <c r="L104" s="524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45"/>
      <c r="Q104" s="157"/>
      <c r="R104" s="507" t="str">
        <f t="shared" si="10"/>
        <v/>
      </c>
      <c r="S104" s="507" t="str">
        <f t="shared" si="11"/>
        <v/>
      </c>
      <c r="T104" s="511" t="str">
        <f t="shared" si="12"/>
        <v/>
      </c>
      <c r="U104" s="515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3"/>
      <c r="D105" s="203"/>
      <c r="E105" s="153"/>
      <c r="F105" s="498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IFERROR(IF(AND(F105="V.Low",OR(H105="Good",H105="Moderate")),"Error ▲",VLOOKUP(H105,'G-1 All Habitats'!$Z$2:$AA$9,2,FALSE)),"")</f>
        <v/>
      </c>
      <c r="J105" s="154"/>
      <c r="K105" s="520" t="str">
        <f>IF(J105="","",IF(VLOOKUP(J105,'G-3 Multipliers'!$L$3:$N$6,2,FALSE)=0,"Spatial Data Missing ⚠",VLOOKUP(J105,'G-3 Multipliers'!$L$3:$N$6,2,FALSE)))</f>
        <v/>
      </c>
      <c r="L105" s="524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45"/>
      <c r="Q105" s="157"/>
      <c r="R105" s="507" t="str">
        <f t="shared" si="10"/>
        <v/>
      </c>
      <c r="S105" s="507" t="str">
        <f t="shared" si="11"/>
        <v/>
      </c>
      <c r="T105" s="511" t="str">
        <f t="shared" si="12"/>
        <v/>
      </c>
      <c r="U105" s="515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3"/>
      <c r="D106" s="203"/>
      <c r="E106" s="153"/>
      <c r="F106" s="498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IFERROR(IF(AND(F106="V.Low",OR(H106="Good",H106="Moderate")),"Error ▲",VLOOKUP(H106,'G-1 All Habitats'!$Z$2:$AA$9,2,FALSE)),"")</f>
        <v/>
      </c>
      <c r="J106" s="154"/>
      <c r="K106" s="520" t="str">
        <f>IF(J106="","",IF(VLOOKUP(J106,'G-3 Multipliers'!$L$3:$N$6,2,FALSE)=0,"Spatial Data Missing ⚠",VLOOKUP(J106,'G-3 Multipliers'!$L$3:$N$6,2,FALSE)))</f>
        <v/>
      </c>
      <c r="L106" s="524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45"/>
      <c r="Q106" s="157"/>
      <c r="R106" s="507" t="str">
        <f t="shared" si="10"/>
        <v/>
      </c>
      <c r="S106" s="507" t="str">
        <f t="shared" si="11"/>
        <v/>
      </c>
      <c r="T106" s="511" t="str">
        <f t="shared" si="12"/>
        <v/>
      </c>
      <c r="U106" s="515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3"/>
      <c r="D107" s="203"/>
      <c r="E107" s="153"/>
      <c r="F107" s="498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IFERROR(IF(AND(F107="V.Low",OR(H107="Good",H107="Moderate")),"Error ▲",VLOOKUP(H107,'G-1 All Habitats'!$Z$2:$AA$9,2,FALSE)),"")</f>
        <v/>
      </c>
      <c r="J107" s="154"/>
      <c r="K107" s="520" t="str">
        <f>IF(J107="","",IF(VLOOKUP(J107,'G-3 Multipliers'!$L$3:$N$6,2,FALSE)=0,"Spatial Data Missing ⚠",VLOOKUP(J107,'G-3 Multipliers'!$L$3:$N$6,2,FALSE)))</f>
        <v/>
      </c>
      <c r="L107" s="524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45"/>
      <c r="Q107" s="157"/>
      <c r="R107" s="507" t="str">
        <f t="shared" si="10"/>
        <v/>
      </c>
      <c r="S107" s="507" t="str">
        <f t="shared" si="11"/>
        <v/>
      </c>
      <c r="T107" s="511" t="str">
        <f t="shared" si="12"/>
        <v/>
      </c>
      <c r="U107" s="515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3"/>
      <c r="D108" s="203"/>
      <c r="E108" s="153"/>
      <c r="F108" s="498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IFERROR(IF(AND(F108="V.Low",OR(H108="Good",H108="Moderate")),"Error ▲",VLOOKUP(H108,'G-1 All Habitats'!$Z$2:$AA$9,2,FALSE)),"")</f>
        <v/>
      </c>
      <c r="J108" s="154"/>
      <c r="K108" s="520" t="str">
        <f>IF(J108="","",IF(VLOOKUP(J108,'G-3 Multipliers'!$L$3:$N$6,2,FALSE)=0,"Spatial Data Missing ⚠",VLOOKUP(J108,'G-3 Multipliers'!$L$3:$N$6,2,FALSE)))</f>
        <v/>
      </c>
      <c r="L108" s="524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45"/>
      <c r="Q108" s="157"/>
      <c r="R108" s="507" t="str">
        <f t="shared" si="10"/>
        <v/>
      </c>
      <c r="S108" s="507" t="str">
        <f t="shared" si="11"/>
        <v/>
      </c>
      <c r="T108" s="511" t="str">
        <f t="shared" si="12"/>
        <v/>
      </c>
      <c r="U108" s="515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3"/>
      <c r="D109" s="203"/>
      <c r="E109" s="153"/>
      <c r="F109" s="498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IFERROR(IF(AND(F109="V.Low",OR(H109="Good",H109="Moderate")),"Error ▲",VLOOKUP(H109,'G-1 All Habitats'!$Z$2:$AA$9,2,FALSE)),"")</f>
        <v/>
      </c>
      <c r="J109" s="154"/>
      <c r="K109" s="520" t="str">
        <f>IF(J109="","",IF(VLOOKUP(J109,'G-3 Multipliers'!$L$3:$N$6,2,FALSE)=0,"Spatial Data Missing ⚠",VLOOKUP(J109,'G-3 Multipliers'!$L$3:$N$6,2,FALSE)))</f>
        <v/>
      </c>
      <c r="L109" s="524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45"/>
      <c r="Q109" s="157"/>
      <c r="R109" s="507" t="str">
        <f t="shared" si="10"/>
        <v/>
      </c>
      <c r="S109" s="507" t="str">
        <f t="shared" si="11"/>
        <v/>
      </c>
      <c r="T109" s="511" t="str">
        <f t="shared" si="12"/>
        <v/>
      </c>
      <c r="U109" s="515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3"/>
      <c r="D110" s="203"/>
      <c r="E110" s="153"/>
      <c r="F110" s="498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IFERROR(IF(AND(F110="V.Low",OR(H110="Good",H110="Moderate")),"Error ▲",VLOOKUP(H110,'G-1 All Habitats'!$Z$2:$AA$9,2,FALSE)),"")</f>
        <v/>
      </c>
      <c r="J110" s="154"/>
      <c r="K110" s="520" t="str">
        <f>IF(J110="","",IF(VLOOKUP(J110,'G-3 Multipliers'!$L$3:$N$6,2,FALSE)=0,"Spatial Data Missing ⚠",VLOOKUP(J110,'G-3 Multipliers'!$L$3:$N$6,2,FALSE)))</f>
        <v/>
      </c>
      <c r="L110" s="524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45"/>
      <c r="Q110" s="157"/>
      <c r="R110" s="507" t="str">
        <f t="shared" si="10"/>
        <v/>
      </c>
      <c r="S110" s="507" t="str">
        <f t="shared" si="11"/>
        <v/>
      </c>
      <c r="T110" s="511" t="str">
        <f t="shared" si="12"/>
        <v/>
      </c>
      <c r="U110" s="515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3"/>
      <c r="D111" s="203"/>
      <c r="E111" s="153"/>
      <c r="F111" s="498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IFERROR(IF(AND(F111="V.Low",OR(H111="Good",H111="Moderate")),"Error ▲",VLOOKUP(H111,'G-1 All Habitats'!$Z$2:$AA$9,2,FALSE)),"")</f>
        <v/>
      </c>
      <c r="J111" s="154"/>
      <c r="K111" s="520" t="str">
        <f>IF(J111="","",IF(VLOOKUP(J111,'G-3 Multipliers'!$L$3:$N$6,2,FALSE)=0,"Spatial Data Missing ⚠",VLOOKUP(J111,'G-3 Multipliers'!$L$3:$N$6,2,FALSE)))</f>
        <v/>
      </c>
      <c r="L111" s="524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45"/>
      <c r="Q111" s="157"/>
      <c r="R111" s="507" t="str">
        <f t="shared" si="10"/>
        <v/>
      </c>
      <c r="S111" s="507" t="str">
        <f t="shared" si="11"/>
        <v/>
      </c>
      <c r="T111" s="511" t="str">
        <f t="shared" si="12"/>
        <v/>
      </c>
      <c r="U111" s="515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3"/>
      <c r="D112" s="203"/>
      <c r="E112" s="153"/>
      <c r="F112" s="498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IFERROR(IF(AND(F112="V.Low",OR(H112="Good",H112="Moderate")),"Error ▲",VLOOKUP(H112,'G-1 All Habitats'!$Z$2:$AA$9,2,FALSE)),"")</f>
        <v/>
      </c>
      <c r="J112" s="154"/>
      <c r="K112" s="520" t="str">
        <f>IF(J112="","",IF(VLOOKUP(J112,'G-3 Multipliers'!$L$3:$N$6,2,FALSE)=0,"Spatial Data Missing ⚠",VLOOKUP(J112,'G-3 Multipliers'!$L$3:$N$6,2,FALSE)))</f>
        <v/>
      </c>
      <c r="L112" s="524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45"/>
      <c r="Q112" s="157"/>
      <c r="R112" s="507" t="str">
        <f t="shared" si="10"/>
        <v/>
      </c>
      <c r="S112" s="507" t="str">
        <f t="shared" si="11"/>
        <v/>
      </c>
      <c r="T112" s="511" t="str">
        <f t="shared" si="12"/>
        <v/>
      </c>
      <c r="U112" s="515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3"/>
      <c r="D113" s="203"/>
      <c r="E113" s="153"/>
      <c r="F113" s="498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IFERROR(IF(AND(F113="V.Low",OR(H113="Good",H113="Moderate")),"Error ▲",VLOOKUP(H113,'G-1 All Habitats'!$Z$2:$AA$9,2,FALSE)),"")</f>
        <v/>
      </c>
      <c r="J113" s="154"/>
      <c r="K113" s="520" t="str">
        <f>IF(J113="","",IF(VLOOKUP(J113,'G-3 Multipliers'!$L$3:$N$6,2,FALSE)=0,"Spatial Data Missing ⚠",VLOOKUP(J113,'G-3 Multipliers'!$L$3:$N$6,2,FALSE)))</f>
        <v/>
      </c>
      <c r="L113" s="524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45"/>
      <c r="Q113" s="157"/>
      <c r="R113" s="507" t="str">
        <f t="shared" si="10"/>
        <v/>
      </c>
      <c r="S113" s="507" t="str">
        <f t="shared" si="11"/>
        <v/>
      </c>
      <c r="T113" s="511" t="str">
        <f t="shared" si="12"/>
        <v/>
      </c>
      <c r="U113" s="515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3"/>
      <c r="D114" s="203"/>
      <c r="E114" s="153"/>
      <c r="F114" s="498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IFERROR(IF(AND(F114="V.Low",OR(H114="Good",H114="Moderate")),"Error ▲",VLOOKUP(H114,'G-1 All Habitats'!$Z$2:$AA$9,2,FALSE)),"")</f>
        <v/>
      </c>
      <c r="J114" s="154"/>
      <c r="K114" s="520" t="str">
        <f>IF(J114="","",IF(VLOOKUP(J114,'G-3 Multipliers'!$L$3:$N$6,2,FALSE)=0,"Spatial Data Missing ⚠",VLOOKUP(J114,'G-3 Multipliers'!$L$3:$N$6,2,FALSE)))</f>
        <v/>
      </c>
      <c r="L114" s="524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45"/>
      <c r="Q114" s="157"/>
      <c r="R114" s="507" t="str">
        <f t="shared" si="10"/>
        <v/>
      </c>
      <c r="S114" s="507" t="str">
        <f t="shared" si="11"/>
        <v/>
      </c>
      <c r="T114" s="511" t="str">
        <f t="shared" si="12"/>
        <v/>
      </c>
      <c r="U114" s="515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3"/>
      <c r="D115" s="203"/>
      <c r="E115" s="153"/>
      <c r="F115" s="498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IFERROR(IF(AND(F115="V.Low",OR(H115="Good",H115="Moderate")),"Error ▲",VLOOKUP(H115,'G-1 All Habitats'!$Z$2:$AA$9,2,FALSE)),"")</f>
        <v/>
      </c>
      <c r="J115" s="154"/>
      <c r="K115" s="520" t="str">
        <f>IF(J115="","",IF(VLOOKUP(J115,'G-3 Multipliers'!$L$3:$N$6,2,FALSE)=0,"Spatial Data Missing ⚠",VLOOKUP(J115,'G-3 Multipliers'!$L$3:$N$6,2,FALSE)))</f>
        <v/>
      </c>
      <c r="L115" s="524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45"/>
      <c r="Q115" s="157"/>
      <c r="R115" s="507" t="str">
        <f t="shared" si="10"/>
        <v/>
      </c>
      <c r="S115" s="507" t="str">
        <f t="shared" si="11"/>
        <v/>
      </c>
      <c r="T115" s="511" t="str">
        <f t="shared" si="12"/>
        <v/>
      </c>
      <c r="U115" s="515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3"/>
      <c r="D116" s="203"/>
      <c r="E116" s="153"/>
      <c r="F116" s="498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IFERROR(IF(AND(F116="V.Low",OR(H116="Good",H116="Moderate")),"Error ▲",VLOOKUP(H116,'G-1 All Habitats'!$Z$2:$AA$9,2,FALSE)),"")</f>
        <v/>
      </c>
      <c r="J116" s="154"/>
      <c r="K116" s="520" t="str">
        <f>IF(J116="","",IF(VLOOKUP(J116,'G-3 Multipliers'!$L$3:$N$6,2,FALSE)=0,"Spatial Data Missing ⚠",VLOOKUP(J116,'G-3 Multipliers'!$L$3:$N$6,2,FALSE)))</f>
        <v/>
      </c>
      <c r="L116" s="524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45"/>
      <c r="Q116" s="157"/>
      <c r="R116" s="507" t="str">
        <f t="shared" si="10"/>
        <v/>
      </c>
      <c r="S116" s="507" t="str">
        <f t="shared" si="11"/>
        <v/>
      </c>
      <c r="T116" s="511" t="str">
        <f t="shared" si="12"/>
        <v/>
      </c>
      <c r="U116" s="515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3"/>
      <c r="D117" s="203"/>
      <c r="E117" s="153"/>
      <c r="F117" s="498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IFERROR(IF(AND(F117="V.Low",OR(H117="Good",H117="Moderate")),"Error ▲",VLOOKUP(H117,'G-1 All Habitats'!$Z$2:$AA$9,2,FALSE)),"")</f>
        <v/>
      </c>
      <c r="J117" s="154"/>
      <c r="K117" s="520" t="str">
        <f>IF(J117="","",IF(VLOOKUP(J117,'G-3 Multipliers'!$L$3:$N$6,2,FALSE)=0,"Spatial Data Missing ⚠",VLOOKUP(J117,'G-3 Multipliers'!$L$3:$N$6,2,FALSE)))</f>
        <v/>
      </c>
      <c r="L117" s="524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45"/>
      <c r="Q117" s="157"/>
      <c r="R117" s="507" t="str">
        <f t="shared" si="10"/>
        <v/>
      </c>
      <c r="S117" s="507" t="str">
        <f t="shared" si="11"/>
        <v/>
      </c>
      <c r="T117" s="511" t="str">
        <f t="shared" si="12"/>
        <v/>
      </c>
      <c r="U117" s="515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3"/>
      <c r="D118" s="203"/>
      <c r="E118" s="153"/>
      <c r="F118" s="498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IFERROR(IF(AND(F118="V.Low",OR(H118="Good",H118="Moderate")),"Error ▲",VLOOKUP(H118,'G-1 All Habitats'!$Z$2:$AA$9,2,FALSE)),"")</f>
        <v/>
      </c>
      <c r="J118" s="154"/>
      <c r="K118" s="520" t="str">
        <f>IF(J118="","",IF(VLOOKUP(J118,'G-3 Multipliers'!$L$3:$N$6,2,FALSE)=0,"Spatial Data Missing ⚠",VLOOKUP(J118,'G-3 Multipliers'!$L$3:$N$6,2,FALSE)))</f>
        <v/>
      </c>
      <c r="L118" s="524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45"/>
      <c r="Q118" s="157"/>
      <c r="R118" s="507" t="str">
        <f t="shared" si="10"/>
        <v/>
      </c>
      <c r="S118" s="507" t="str">
        <f t="shared" si="11"/>
        <v/>
      </c>
      <c r="T118" s="511" t="str">
        <f t="shared" si="12"/>
        <v/>
      </c>
      <c r="U118" s="515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3"/>
      <c r="D119" s="203"/>
      <c r="E119" s="153"/>
      <c r="F119" s="498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IFERROR(IF(AND(F119="V.Low",OR(H119="Good",H119="Moderate")),"Error ▲",VLOOKUP(H119,'G-1 All Habitats'!$Z$2:$AA$9,2,FALSE)),"")</f>
        <v/>
      </c>
      <c r="J119" s="154"/>
      <c r="K119" s="520" t="str">
        <f>IF(J119="","",IF(VLOOKUP(J119,'G-3 Multipliers'!$L$3:$N$6,2,FALSE)=0,"Spatial Data Missing ⚠",VLOOKUP(J119,'G-3 Multipliers'!$L$3:$N$6,2,FALSE)))</f>
        <v/>
      </c>
      <c r="L119" s="524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45"/>
      <c r="Q119" s="157"/>
      <c r="R119" s="507" t="str">
        <f t="shared" si="10"/>
        <v/>
      </c>
      <c r="S119" s="507" t="str">
        <f t="shared" si="11"/>
        <v/>
      </c>
      <c r="T119" s="511" t="str">
        <f t="shared" si="12"/>
        <v/>
      </c>
      <c r="U119" s="515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3"/>
      <c r="D120" s="203"/>
      <c r="E120" s="153"/>
      <c r="F120" s="498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IFERROR(IF(AND(F120="V.Low",OR(H120="Good",H120="Moderate")),"Error ▲",VLOOKUP(H120,'G-1 All Habitats'!$Z$2:$AA$9,2,FALSE)),"")</f>
        <v/>
      </c>
      <c r="J120" s="154"/>
      <c r="K120" s="520" t="str">
        <f>IF(J120="","",IF(VLOOKUP(J120,'G-3 Multipliers'!$L$3:$N$6,2,FALSE)=0,"Spatial Data Missing ⚠",VLOOKUP(J120,'G-3 Multipliers'!$L$3:$N$6,2,FALSE)))</f>
        <v/>
      </c>
      <c r="L120" s="524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45"/>
      <c r="Q120" s="157"/>
      <c r="R120" s="507" t="str">
        <f t="shared" si="10"/>
        <v/>
      </c>
      <c r="S120" s="507" t="str">
        <f t="shared" si="11"/>
        <v/>
      </c>
      <c r="T120" s="511" t="str">
        <f t="shared" si="12"/>
        <v/>
      </c>
      <c r="U120" s="515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3"/>
      <c r="D121" s="203"/>
      <c r="E121" s="153"/>
      <c r="F121" s="498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IFERROR(IF(AND(F121="V.Low",OR(H121="Good",H121="Moderate")),"Error ▲",VLOOKUP(H121,'G-1 All Habitats'!$Z$2:$AA$9,2,FALSE)),"")</f>
        <v/>
      </c>
      <c r="J121" s="154"/>
      <c r="K121" s="520" t="str">
        <f>IF(J121="","",IF(VLOOKUP(J121,'G-3 Multipliers'!$L$3:$N$6,2,FALSE)=0,"Spatial Data Missing ⚠",VLOOKUP(J121,'G-3 Multipliers'!$L$3:$N$6,2,FALSE)))</f>
        <v/>
      </c>
      <c r="L121" s="524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45"/>
      <c r="Q121" s="157"/>
      <c r="R121" s="507" t="str">
        <f t="shared" si="10"/>
        <v/>
      </c>
      <c r="S121" s="507" t="str">
        <f t="shared" si="11"/>
        <v/>
      </c>
      <c r="T121" s="511" t="str">
        <f t="shared" si="12"/>
        <v/>
      </c>
      <c r="U121" s="515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3"/>
      <c r="D122" s="203"/>
      <c r="E122" s="153"/>
      <c r="F122" s="498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IFERROR(IF(AND(F122="V.Low",OR(H122="Good",H122="Moderate")),"Error ▲",VLOOKUP(H122,'G-1 All Habitats'!$Z$2:$AA$9,2,FALSE)),"")</f>
        <v/>
      </c>
      <c r="J122" s="154"/>
      <c r="K122" s="520" t="str">
        <f>IF(J122="","",IF(VLOOKUP(J122,'G-3 Multipliers'!$L$3:$N$6,2,FALSE)=0,"Spatial Data Missing ⚠",VLOOKUP(J122,'G-3 Multipliers'!$L$3:$N$6,2,FALSE)))</f>
        <v/>
      </c>
      <c r="L122" s="524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45"/>
      <c r="Q122" s="157"/>
      <c r="R122" s="507" t="str">
        <f t="shared" si="10"/>
        <v/>
      </c>
      <c r="S122" s="507" t="str">
        <f t="shared" si="11"/>
        <v/>
      </c>
      <c r="T122" s="511" t="str">
        <f t="shared" si="12"/>
        <v/>
      </c>
      <c r="U122" s="515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3"/>
      <c r="D123" s="203"/>
      <c r="E123" s="153"/>
      <c r="F123" s="498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IFERROR(IF(AND(F123="V.Low",OR(H123="Good",H123="Moderate")),"Error ▲",VLOOKUP(H123,'G-1 All Habitats'!$Z$2:$AA$9,2,FALSE)),"")</f>
        <v/>
      </c>
      <c r="J123" s="154"/>
      <c r="K123" s="520" t="str">
        <f>IF(J123="","",IF(VLOOKUP(J123,'G-3 Multipliers'!$L$3:$N$6,2,FALSE)=0,"Spatial Data Missing ⚠",VLOOKUP(J123,'G-3 Multipliers'!$L$3:$N$6,2,FALSE)))</f>
        <v/>
      </c>
      <c r="L123" s="524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45"/>
      <c r="Q123" s="157"/>
      <c r="R123" s="507" t="str">
        <f t="shared" si="10"/>
        <v/>
      </c>
      <c r="S123" s="507" t="str">
        <f t="shared" si="11"/>
        <v/>
      </c>
      <c r="T123" s="511" t="str">
        <f t="shared" si="12"/>
        <v/>
      </c>
      <c r="U123" s="515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3"/>
      <c r="D124" s="203"/>
      <c r="E124" s="153"/>
      <c r="F124" s="498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IFERROR(IF(AND(F124="V.Low",OR(H124="Good",H124="Moderate")),"Error ▲",VLOOKUP(H124,'G-1 All Habitats'!$Z$2:$AA$9,2,FALSE)),"")</f>
        <v/>
      </c>
      <c r="J124" s="154"/>
      <c r="K124" s="520" t="str">
        <f>IF(J124="","",IF(VLOOKUP(J124,'G-3 Multipliers'!$L$3:$N$6,2,FALSE)=0,"Spatial Data Missing ⚠",VLOOKUP(J124,'G-3 Multipliers'!$L$3:$N$6,2,FALSE)))</f>
        <v/>
      </c>
      <c r="L124" s="524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45"/>
      <c r="Q124" s="157"/>
      <c r="R124" s="507" t="str">
        <f t="shared" si="10"/>
        <v/>
      </c>
      <c r="S124" s="507" t="str">
        <f t="shared" si="11"/>
        <v/>
      </c>
      <c r="T124" s="511" t="str">
        <f t="shared" si="12"/>
        <v/>
      </c>
      <c r="U124" s="515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3"/>
      <c r="D125" s="203"/>
      <c r="E125" s="153"/>
      <c r="F125" s="498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IFERROR(IF(AND(F125="V.Low",OR(H125="Good",H125="Moderate")),"Error ▲",VLOOKUP(H125,'G-1 All Habitats'!$Z$2:$AA$9,2,FALSE)),"")</f>
        <v/>
      </c>
      <c r="J125" s="154"/>
      <c r="K125" s="520" t="str">
        <f>IF(J125="","",IF(VLOOKUP(J125,'G-3 Multipliers'!$L$3:$N$6,2,FALSE)=0,"Spatial Data Missing ⚠",VLOOKUP(J125,'G-3 Multipliers'!$L$3:$N$6,2,FALSE)))</f>
        <v/>
      </c>
      <c r="L125" s="524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45"/>
      <c r="Q125" s="157"/>
      <c r="R125" s="507" t="str">
        <f t="shared" si="10"/>
        <v/>
      </c>
      <c r="S125" s="507" t="str">
        <f t="shared" si="11"/>
        <v/>
      </c>
      <c r="T125" s="511" t="str">
        <f t="shared" si="12"/>
        <v/>
      </c>
      <c r="U125" s="515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3"/>
      <c r="D126" s="203"/>
      <c r="E126" s="153"/>
      <c r="F126" s="498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IFERROR(IF(AND(F126="V.Low",OR(H126="Good",H126="Moderate")),"Error ▲",VLOOKUP(H126,'G-1 All Habitats'!$Z$2:$AA$9,2,FALSE)),"")</f>
        <v/>
      </c>
      <c r="J126" s="154"/>
      <c r="K126" s="520" t="str">
        <f>IF(J126="","",IF(VLOOKUP(J126,'G-3 Multipliers'!$L$3:$N$6,2,FALSE)=0,"Spatial Data Missing ⚠",VLOOKUP(J126,'G-3 Multipliers'!$L$3:$N$6,2,FALSE)))</f>
        <v/>
      </c>
      <c r="L126" s="524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45"/>
      <c r="Q126" s="157"/>
      <c r="R126" s="507" t="str">
        <f t="shared" si="10"/>
        <v/>
      </c>
      <c r="S126" s="507" t="str">
        <f t="shared" si="11"/>
        <v/>
      </c>
      <c r="T126" s="511" t="str">
        <f t="shared" si="12"/>
        <v/>
      </c>
      <c r="U126" s="515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3"/>
      <c r="D127" s="203"/>
      <c r="E127" s="153"/>
      <c r="F127" s="498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IFERROR(IF(AND(F127="V.Low",OR(H127="Good",H127="Moderate")),"Error ▲",VLOOKUP(H127,'G-1 All Habitats'!$Z$2:$AA$9,2,FALSE)),"")</f>
        <v/>
      </c>
      <c r="J127" s="154"/>
      <c r="K127" s="520" t="str">
        <f>IF(J127="","",IF(VLOOKUP(J127,'G-3 Multipliers'!$L$3:$N$6,2,FALSE)=0,"Spatial Data Missing ⚠",VLOOKUP(J127,'G-3 Multipliers'!$L$3:$N$6,2,FALSE)))</f>
        <v/>
      </c>
      <c r="L127" s="524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45"/>
      <c r="Q127" s="157"/>
      <c r="R127" s="507" t="str">
        <f t="shared" si="10"/>
        <v/>
      </c>
      <c r="S127" s="507" t="str">
        <f t="shared" si="11"/>
        <v/>
      </c>
      <c r="T127" s="511" t="str">
        <f t="shared" si="12"/>
        <v/>
      </c>
      <c r="U127" s="515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3"/>
      <c r="D128" s="203"/>
      <c r="E128" s="153"/>
      <c r="F128" s="498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IFERROR(IF(AND(F128="V.Low",OR(H128="Good",H128="Moderate")),"Error ▲",VLOOKUP(H128,'G-1 All Habitats'!$Z$2:$AA$9,2,FALSE)),"")</f>
        <v/>
      </c>
      <c r="J128" s="154"/>
      <c r="K128" s="520" t="str">
        <f>IF(J128="","",IF(VLOOKUP(J128,'G-3 Multipliers'!$L$3:$N$6,2,FALSE)=0,"Spatial Data Missing ⚠",VLOOKUP(J128,'G-3 Multipliers'!$L$3:$N$6,2,FALSE)))</f>
        <v/>
      </c>
      <c r="L128" s="524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45"/>
      <c r="Q128" s="157"/>
      <c r="R128" s="507" t="str">
        <f t="shared" si="10"/>
        <v/>
      </c>
      <c r="S128" s="507" t="str">
        <f t="shared" si="11"/>
        <v/>
      </c>
      <c r="T128" s="511" t="str">
        <f t="shared" si="12"/>
        <v/>
      </c>
      <c r="U128" s="515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3"/>
      <c r="D129" s="203"/>
      <c r="E129" s="153"/>
      <c r="F129" s="498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IFERROR(IF(AND(F129="V.Low",OR(H129="Good",H129="Moderate")),"Error ▲",VLOOKUP(H129,'G-1 All Habitats'!$Z$2:$AA$9,2,FALSE)),"")</f>
        <v/>
      </c>
      <c r="J129" s="154"/>
      <c r="K129" s="520" t="str">
        <f>IF(J129="","",IF(VLOOKUP(J129,'G-3 Multipliers'!$L$3:$N$6,2,FALSE)=0,"Spatial Data Missing ⚠",VLOOKUP(J129,'G-3 Multipliers'!$L$3:$N$6,2,FALSE)))</f>
        <v/>
      </c>
      <c r="L129" s="524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45"/>
      <c r="Q129" s="157"/>
      <c r="R129" s="507" t="str">
        <f t="shared" si="10"/>
        <v/>
      </c>
      <c r="S129" s="507" t="str">
        <f t="shared" si="11"/>
        <v/>
      </c>
      <c r="T129" s="511" t="str">
        <f t="shared" si="12"/>
        <v/>
      </c>
      <c r="U129" s="515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3"/>
      <c r="D130" s="203"/>
      <c r="E130" s="153"/>
      <c r="F130" s="498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IFERROR(IF(AND(F130="V.Low",OR(H130="Good",H130="Moderate")),"Error ▲",VLOOKUP(H130,'G-1 All Habitats'!$Z$2:$AA$9,2,FALSE)),"")</f>
        <v/>
      </c>
      <c r="J130" s="154"/>
      <c r="K130" s="520" t="str">
        <f>IF(J130="","",IF(VLOOKUP(J130,'G-3 Multipliers'!$L$3:$N$6,2,FALSE)=0,"Spatial Data Missing ⚠",VLOOKUP(J130,'G-3 Multipliers'!$L$3:$N$6,2,FALSE)))</f>
        <v/>
      </c>
      <c r="L130" s="524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45"/>
      <c r="Q130" s="157"/>
      <c r="R130" s="507" t="str">
        <f t="shared" si="10"/>
        <v/>
      </c>
      <c r="S130" s="507" t="str">
        <f t="shared" si="11"/>
        <v/>
      </c>
      <c r="T130" s="511" t="str">
        <f t="shared" si="12"/>
        <v/>
      </c>
      <c r="U130" s="515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3"/>
      <c r="D131" s="203"/>
      <c r="E131" s="153"/>
      <c r="F131" s="498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IFERROR(IF(AND(F131="V.Low",OR(H131="Good",H131="Moderate")),"Error ▲",VLOOKUP(H131,'G-1 All Habitats'!$Z$2:$AA$9,2,FALSE)),"")</f>
        <v/>
      </c>
      <c r="J131" s="154"/>
      <c r="K131" s="520" t="str">
        <f>IF(J131="","",IF(VLOOKUP(J131,'G-3 Multipliers'!$L$3:$N$6,2,FALSE)=0,"Spatial Data Missing ⚠",VLOOKUP(J131,'G-3 Multipliers'!$L$3:$N$6,2,FALSE)))</f>
        <v/>
      </c>
      <c r="L131" s="524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45"/>
      <c r="Q131" s="157"/>
      <c r="R131" s="507" t="str">
        <f t="shared" si="10"/>
        <v/>
      </c>
      <c r="S131" s="507" t="str">
        <f t="shared" si="11"/>
        <v/>
      </c>
      <c r="T131" s="511" t="str">
        <f t="shared" si="12"/>
        <v/>
      </c>
      <c r="U131" s="515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3"/>
      <c r="D132" s="203"/>
      <c r="E132" s="153"/>
      <c r="F132" s="498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IFERROR(IF(AND(F132="V.Low",OR(H132="Good",H132="Moderate")),"Error ▲",VLOOKUP(H132,'G-1 All Habitats'!$Z$2:$AA$9,2,FALSE)),"")</f>
        <v/>
      </c>
      <c r="J132" s="154"/>
      <c r="K132" s="520" t="str">
        <f>IF(J132="","",IF(VLOOKUP(J132,'G-3 Multipliers'!$L$3:$N$6,2,FALSE)=0,"Spatial Data Missing ⚠",VLOOKUP(J132,'G-3 Multipliers'!$L$3:$N$6,2,FALSE)))</f>
        <v/>
      </c>
      <c r="L132" s="524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45"/>
      <c r="Q132" s="157"/>
      <c r="R132" s="507" t="str">
        <f t="shared" si="10"/>
        <v/>
      </c>
      <c r="S132" s="507" t="str">
        <f t="shared" si="11"/>
        <v/>
      </c>
      <c r="T132" s="511" t="str">
        <f t="shared" si="12"/>
        <v/>
      </c>
      <c r="U132" s="515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3"/>
      <c r="D133" s="203"/>
      <c r="E133" s="153"/>
      <c r="F133" s="498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IFERROR(IF(AND(F133="V.Low",OR(H133="Good",H133="Moderate")),"Error ▲",VLOOKUP(H133,'G-1 All Habitats'!$Z$2:$AA$9,2,FALSE)),"")</f>
        <v/>
      </c>
      <c r="J133" s="154"/>
      <c r="K133" s="520" t="str">
        <f>IF(J133="","",IF(VLOOKUP(J133,'G-3 Multipliers'!$L$3:$N$6,2,FALSE)=0,"Spatial Data Missing ⚠",VLOOKUP(J133,'G-3 Multipliers'!$L$3:$N$6,2,FALSE)))</f>
        <v/>
      </c>
      <c r="L133" s="524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45"/>
      <c r="Q133" s="157"/>
      <c r="R133" s="507" t="str">
        <f t="shared" si="10"/>
        <v/>
      </c>
      <c r="S133" s="507" t="str">
        <f t="shared" si="11"/>
        <v/>
      </c>
      <c r="T133" s="511" t="str">
        <f t="shared" si="12"/>
        <v/>
      </c>
      <c r="U133" s="515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3"/>
      <c r="D134" s="203"/>
      <c r="E134" s="153"/>
      <c r="F134" s="498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IFERROR(IF(AND(F134="V.Low",OR(H134="Good",H134="Moderate")),"Error ▲",VLOOKUP(H134,'G-1 All Habitats'!$Z$2:$AA$9,2,FALSE)),"")</f>
        <v/>
      </c>
      <c r="J134" s="154"/>
      <c r="K134" s="520" t="str">
        <f>IF(J134="","",IF(VLOOKUP(J134,'G-3 Multipliers'!$L$3:$N$6,2,FALSE)=0,"Spatial Data Missing ⚠",VLOOKUP(J134,'G-3 Multipliers'!$L$3:$N$6,2,FALSE)))</f>
        <v/>
      </c>
      <c r="L134" s="524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45"/>
      <c r="Q134" s="157"/>
      <c r="R134" s="507" t="str">
        <f t="shared" si="10"/>
        <v/>
      </c>
      <c r="S134" s="507" t="str">
        <f t="shared" si="11"/>
        <v/>
      </c>
      <c r="T134" s="511" t="str">
        <f t="shared" si="12"/>
        <v/>
      </c>
      <c r="U134" s="515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3"/>
      <c r="D135" s="203"/>
      <c r="E135" s="153"/>
      <c r="F135" s="498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IFERROR(IF(AND(F135="V.Low",OR(H135="Good",H135="Moderate")),"Error ▲",VLOOKUP(H135,'G-1 All Habitats'!$Z$2:$AA$9,2,FALSE)),"")</f>
        <v/>
      </c>
      <c r="J135" s="154"/>
      <c r="K135" s="520" t="str">
        <f>IF(J135="","",IF(VLOOKUP(J135,'G-3 Multipliers'!$L$3:$N$6,2,FALSE)=0,"Spatial Data Missing ⚠",VLOOKUP(J135,'G-3 Multipliers'!$L$3:$N$6,2,FALSE)))</f>
        <v/>
      </c>
      <c r="L135" s="524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45"/>
      <c r="Q135" s="157"/>
      <c r="R135" s="507" t="str">
        <f t="shared" si="10"/>
        <v/>
      </c>
      <c r="S135" s="507" t="str">
        <f t="shared" si="11"/>
        <v/>
      </c>
      <c r="T135" s="511" t="str">
        <f t="shared" si="12"/>
        <v/>
      </c>
      <c r="U135" s="515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3"/>
      <c r="D136" s="203"/>
      <c r="E136" s="153"/>
      <c r="F136" s="498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IFERROR(IF(AND(F136="V.Low",OR(H136="Good",H136="Moderate")),"Error ▲",VLOOKUP(H136,'G-1 All Habitats'!$Z$2:$AA$9,2,FALSE)),"")</f>
        <v/>
      </c>
      <c r="J136" s="154"/>
      <c r="K136" s="520" t="str">
        <f>IF(J136="","",IF(VLOOKUP(J136,'G-3 Multipliers'!$L$3:$N$6,2,FALSE)=0,"Spatial Data Missing ⚠",VLOOKUP(J136,'G-3 Multipliers'!$L$3:$N$6,2,FALSE)))</f>
        <v/>
      </c>
      <c r="L136" s="524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45"/>
      <c r="Q136" s="157"/>
      <c r="R136" s="507" t="str">
        <f t="shared" si="10"/>
        <v/>
      </c>
      <c r="S136" s="507" t="str">
        <f t="shared" si="11"/>
        <v/>
      </c>
      <c r="T136" s="511" t="str">
        <f t="shared" si="12"/>
        <v/>
      </c>
      <c r="U136" s="515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3"/>
      <c r="D137" s="203"/>
      <c r="E137" s="153"/>
      <c r="F137" s="498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IFERROR(IF(AND(F137="V.Low",OR(H137="Good",H137="Moderate")),"Error ▲",VLOOKUP(H137,'G-1 All Habitats'!$Z$2:$AA$9,2,FALSE)),"")</f>
        <v/>
      </c>
      <c r="J137" s="154"/>
      <c r="K137" s="520" t="str">
        <f>IF(J137="","",IF(VLOOKUP(J137,'G-3 Multipliers'!$L$3:$N$6,2,FALSE)=0,"Spatial Data Missing ⚠",VLOOKUP(J137,'G-3 Multipliers'!$L$3:$N$6,2,FALSE)))</f>
        <v/>
      </c>
      <c r="L137" s="524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45"/>
      <c r="Q137" s="157"/>
      <c r="R137" s="507" t="str">
        <f t="shared" si="10"/>
        <v/>
      </c>
      <c r="S137" s="507" t="str">
        <f t="shared" si="11"/>
        <v/>
      </c>
      <c r="T137" s="511" t="str">
        <f t="shared" si="12"/>
        <v/>
      </c>
      <c r="U137" s="515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3"/>
      <c r="D138" s="203"/>
      <c r="E138" s="153"/>
      <c r="F138" s="498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IFERROR(IF(AND(F138="V.Low",OR(H138="Good",H138="Moderate")),"Error ▲",VLOOKUP(H138,'G-1 All Habitats'!$Z$2:$AA$9,2,FALSE)),"")</f>
        <v/>
      </c>
      <c r="J138" s="154"/>
      <c r="K138" s="520" t="str">
        <f>IF(J138="","",IF(VLOOKUP(J138,'G-3 Multipliers'!$L$3:$N$6,2,FALSE)=0,"Spatial Data Missing ⚠",VLOOKUP(J138,'G-3 Multipliers'!$L$3:$N$6,2,FALSE)))</f>
        <v/>
      </c>
      <c r="L138" s="524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45"/>
      <c r="Q138" s="157"/>
      <c r="R138" s="507" t="str">
        <f t="shared" si="10"/>
        <v/>
      </c>
      <c r="S138" s="507" t="str">
        <f t="shared" si="11"/>
        <v/>
      </c>
      <c r="T138" s="511" t="str">
        <f t="shared" si="12"/>
        <v/>
      </c>
      <c r="U138" s="515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3"/>
      <c r="D139" s="203"/>
      <c r="E139" s="153"/>
      <c r="F139" s="498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IFERROR(IF(AND(F139="V.Low",OR(H139="Good",H139="Moderate")),"Error ▲",VLOOKUP(H139,'G-1 All Habitats'!$Z$2:$AA$9,2,FALSE)),"")</f>
        <v/>
      </c>
      <c r="J139" s="154"/>
      <c r="K139" s="520" t="str">
        <f>IF(J139="","",IF(VLOOKUP(J139,'G-3 Multipliers'!$L$3:$N$6,2,FALSE)=0,"Spatial Data Missing ⚠",VLOOKUP(J139,'G-3 Multipliers'!$L$3:$N$6,2,FALSE)))</f>
        <v/>
      </c>
      <c r="L139" s="524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45"/>
      <c r="Q139" s="157"/>
      <c r="R139" s="507" t="str">
        <f t="shared" ref="R139:R202" si="17">IFERROR(P139*G139*I139*L139,"")</f>
        <v/>
      </c>
      <c r="S139" s="507" t="str">
        <f t="shared" ref="S139:S202" si="18">IFERROR(Q139*G139*I139*L139,"")</f>
        <v/>
      </c>
      <c r="T139" s="511" t="str">
        <f t="shared" ref="T139:T202" si="19">IF(D139="","",IF(E139&lt;P139+Q139,"Error in Lengths ▲",E139-P139-Q139))</f>
        <v/>
      </c>
      <c r="U139" s="515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3"/>
      <c r="D140" s="203"/>
      <c r="E140" s="153"/>
      <c r="F140" s="498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IFERROR(IF(AND(F140="V.Low",OR(H140="Good",H140="Moderate")),"Error ▲",VLOOKUP(H140,'G-1 All Habitats'!$Z$2:$AA$9,2,FALSE)),"")</f>
        <v/>
      </c>
      <c r="J140" s="154"/>
      <c r="K140" s="520" t="str">
        <f>IF(J140="","",IF(VLOOKUP(J140,'G-3 Multipliers'!$L$3:$N$6,2,FALSE)=0,"Spatial Data Missing ⚠",VLOOKUP(J140,'G-3 Multipliers'!$L$3:$N$6,2,FALSE)))</f>
        <v/>
      </c>
      <c r="L140" s="524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45"/>
      <c r="Q140" s="157"/>
      <c r="R140" s="507" t="str">
        <f t="shared" si="17"/>
        <v/>
      </c>
      <c r="S140" s="507" t="str">
        <f t="shared" si="18"/>
        <v/>
      </c>
      <c r="T140" s="511" t="str">
        <f t="shared" si="19"/>
        <v/>
      </c>
      <c r="U140" s="515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3"/>
      <c r="D141" s="203"/>
      <c r="E141" s="153"/>
      <c r="F141" s="498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IFERROR(IF(AND(F141="V.Low",OR(H141="Good",H141="Moderate")),"Error ▲",VLOOKUP(H141,'G-1 All Habitats'!$Z$2:$AA$9,2,FALSE)),"")</f>
        <v/>
      </c>
      <c r="J141" s="154"/>
      <c r="K141" s="520" t="str">
        <f>IF(J141="","",IF(VLOOKUP(J141,'G-3 Multipliers'!$L$3:$N$6,2,FALSE)=0,"Spatial Data Missing ⚠",VLOOKUP(J141,'G-3 Multipliers'!$L$3:$N$6,2,FALSE)))</f>
        <v/>
      </c>
      <c r="L141" s="524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45"/>
      <c r="Q141" s="157"/>
      <c r="R141" s="507" t="str">
        <f t="shared" si="17"/>
        <v/>
      </c>
      <c r="S141" s="507" t="str">
        <f t="shared" si="18"/>
        <v/>
      </c>
      <c r="T141" s="511" t="str">
        <f t="shared" si="19"/>
        <v/>
      </c>
      <c r="U141" s="515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3"/>
      <c r="D142" s="203"/>
      <c r="E142" s="153"/>
      <c r="F142" s="498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IFERROR(IF(AND(F142="V.Low",OR(H142="Good",H142="Moderate")),"Error ▲",VLOOKUP(H142,'G-1 All Habitats'!$Z$2:$AA$9,2,FALSE)),"")</f>
        <v/>
      </c>
      <c r="J142" s="154"/>
      <c r="K142" s="520" t="str">
        <f>IF(J142="","",IF(VLOOKUP(J142,'G-3 Multipliers'!$L$3:$N$6,2,FALSE)=0,"Spatial Data Missing ⚠",VLOOKUP(J142,'G-3 Multipliers'!$L$3:$N$6,2,FALSE)))</f>
        <v/>
      </c>
      <c r="L142" s="524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45"/>
      <c r="Q142" s="157"/>
      <c r="R142" s="507" t="str">
        <f t="shared" si="17"/>
        <v/>
      </c>
      <c r="S142" s="507" t="str">
        <f t="shared" si="18"/>
        <v/>
      </c>
      <c r="T142" s="511" t="str">
        <f t="shared" si="19"/>
        <v/>
      </c>
      <c r="U142" s="515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3"/>
      <c r="D143" s="203"/>
      <c r="E143" s="153"/>
      <c r="F143" s="498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IFERROR(IF(AND(F143="V.Low",OR(H143="Good",H143="Moderate")),"Error ▲",VLOOKUP(H143,'G-1 All Habitats'!$Z$2:$AA$9,2,FALSE)),"")</f>
        <v/>
      </c>
      <c r="J143" s="154"/>
      <c r="K143" s="520" t="str">
        <f>IF(J143="","",IF(VLOOKUP(J143,'G-3 Multipliers'!$L$3:$N$6,2,FALSE)=0,"Spatial Data Missing ⚠",VLOOKUP(J143,'G-3 Multipliers'!$L$3:$N$6,2,FALSE)))</f>
        <v/>
      </c>
      <c r="L143" s="524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45"/>
      <c r="Q143" s="157"/>
      <c r="R143" s="507" t="str">
        <f t="shared" si="17"/>
        <v/>
      </c>
      <c r="S143" s="507" t="str">
        <f t="shared" si="18"/>
        <v/>
      </c>
      <c r="T143" s="511" t="str">
        <f t="shared" si="19"/>
        <v/>
      </c>
      <c r="U143" s="515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3"/>
      <c r="D144" s="203"/>
      <c r="E144" s="153"/>
      <c r="F144" s="498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IFERROR(IF(AND(F144="V.Low",OR(H144="Good",H144="Moderate")),"Error ▲",VLOOKUP(H144,'G-1 All Habitats'!$Z$2:$AA$9,2,FALSE)),"")</f>
        <v/>
      </c>
      <c r="J144" s="154"/>
      <c r="K144" s="520" t="str">
        <f>IF(J144="","",IF(VLOOKUP(J144,'G-3 Multipliers'!$L$3:$N$6,2,FALSE)=0,"Spatial Data Missing ⚠",VLOOKUP(J144,'G-3 Multipliers'!$L$3:$N$6,2,FALSE)))</f>
        <v/>
      </c>
      <c r="L144" s="524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45"/>
      <c r="Q144" s="157"/>
      <c r="R144" s="507" t="str">
        <f t="shared" si="17"/>
        <v/>
      </c>
      <c r="S144" s="507" t="str">
        <f t="shared" si="18"/>
        <v/>
      </c>
      <c r="T144" s="511" t="str">
        <f t="shared" si="19"/>
        <v/>
      </c>
      <c r="U144" s="515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3"/>
      <c r="D145" s="203"/>
      <c r="E145" s="153"/>
      <c r="F145" s="498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IFERROR(IF(AND(F145="V.Low",OR(H145="Good",H145="Moderate")),"Error ▲",VLOOKUP(H145,'G-1 All Habitats'!$Z$2:$AA$9,2,FALSE)),"")</f>
        <v/>
      </c>
      <c r="J145" s="154"/>
      <c r="K145" s="520" t="str">
        <f>IF(J145="","",IF(VLOOKUP(J145,'G-3 Multipliers'!$L$3:$N$6,2,FALSE)=0,"Spatial Data Missing ⚠",VLOOKUP(J145,'G-3 Multipliers'!$L$3:$N$6,2,FALSE)))</f>
        <v/>
      </c>
      <c r="L145" s="524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45"/>
      <c r="Q145" s="157"/>
      <c r="R145" s="507" t="str">
        <f t="shared" si="17"/>
        <v/>
      </c>
      <c r="S145" s="507" t="str">
        <f t="shared" si="18"/>
        <v/>
      </c>
      <c r="T145" s="511" t="str">
        <f t="shared" si="19"/>
        <v/>
      </c>
      <c r="U145" s="515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3"/>
      <c r="D146" s="203"/>
      <c r="E146" s="153"/>
      <c r="F146" s="498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IFERROR(IF(AND(F146="V.Low",OR(H146="Good",H146="Moderate")),"Error ▲",VLOOKUP(H146,'G-1 All Habitats'!$Z$2:$AA$9,2,FALSE)),"")</f>
        <v/>
      </c>
      <c r="J146" s="154"/>
      <c r="K146" s="520" t="str">
        <f>IF(J146="","",IF(VLOOKUP(J146,'G-3 Multipliers'!$L$3:$N$6,2,FALSE)=0,"Spatial Data Missing ⚠",VLOOKUP(J146,'G-3 Multipliers'!$L$3:$N$6,2,FALSE)))</f>
        <v/>
      </c>
      <c r="L146" s="524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45"/>
      <c r="Q146" s="157"/>
      <c r="R146" s="507" t="str">
        <f t="shared" si="17"/>
        <v/>
      </c>
      <c r="S146" s="507" t="str">
        <f t="shared" si="18"/>
        <v/>
      </c>
      <c r="T146" s="511" t="str">
        <f t="shared" si="19"/>
        <v/>
      </c>
      <c r="U146" s="515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3"/>
      <c r="D147" s="203"/>
      <c r="E147" s="153"/>
      <c r="F147" s="498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IFERROR(IF(AND(F147="V.Low",OR(H147="Good",H147="Moderate")),"Error ▲",VLOOKUP(H147,'G-1 All Habitats'!$Z$2:$AA$9,2,FALSE)),"")</f>
        <v/>
      </c>
      <c r="J147" s="154"/>
      <c r="K147" s="520" t="str">
        <f>IF(J147="","",IF(VLOOKUP(J147,'G-3 Multipliers'!$L$3:$N$6,2,FALSE)=0,"Spatial Data Missing ⚠",VLOOKUP(J147,'G-3 Multipliers'!$L$3:$N$6,2,FALSE)))</f>
        <v/>
      </c>
      <c r="L147" s="524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45"/>
      <c r="Q147" s="157"/>
      <c r="R147" s="507" t="str">
        <f t="shared" si="17"/>
        <v/>
      </c>
      <c r="S147" s="507" t="str">
        <f t="shared" si="18"/>
        <v/>
      </c>
      <c r="T147" s="511" t="str">
        <f t="shared" si="19"/>
        <v/>
      </c>
      <c r="U147" s="515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3"/>
      <c r="D148" s="203"/>
      <c r="E148" s="153"/>
      <c r="F148" s="498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IFERROR(IF(AND(F148="V.Low",OR(H148="Good",H148="Moderate")),"Error ▲",VLOOKUP(H148,'G-1 All Habitats'!$Z$2:$AA$9,2,FALSE)),"")</f>
        <v/>
      </c>
      <c r="J148" s="154"/>
      <c r="K148" s="520" t="str">
        <f>IF(J148="","",IF(VLOOKUP(J148,'G-3 Multipliers'!$L$3:$N$6,2,FALSE)=0,"Spatial Data Missing ⚠",VLOOKUP(J148,'G-3 Multipliers'!$L$3:$N$6,2,FALSE)))</f>
        <v/>
      </c>
      <c r="L148" s="524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45"/>
      <c r="Q148" s="157"/>
      <c r="R148" s="507" t="str">
        <f t="shared" si="17"/>
        <v/>
      </c>
      <c r="S148" s="507" t="str">
        <f t="shared" si="18"/>
        <v/>
      </c>
      <c r="T148" s="511" t="str">
        <f t="shared" si="19"/>
        <v/>
      </c>
      <c r="U148" s="515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3"/>
      <c r="D149" s="203"/>
      <c r="E149" s="153"/>
      <c r="F149" s="498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IFERROR(IF(AND(F149="V.Low",OR(H149="Good",H149="Moderate")),"Error ▲",VLOOKUP(H149,'G-1 All Habitats'!$Z$2:$AA$9,2,FALSE)),"")</f>
        <v/>
      </c>
      <c r="J149" s="154"/>
      <c r="K149" s="520" t="str">
        <f>IF(J149="","",IF(VLOOKUP(J149,'G-3 Multipliers'!$L$3:$N$6,2,FALSE)=0,"Spatial Data Missing ⚠",VLOOKUP(J149,'G-3 Multipliers'!$L$3:$N$6,2,FALSE)))</f>
        <v/>
      </c>
      <c r="L149" s="524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45"/>
      <c r="Q149" s="157"/>
      <c r="R149" s="507" t="str">
        <f t="shared" si="17"/>
        <v/>
      </c>
      <c r="S149" s="507" t="str">
        <f t="shared" si="18"/>
        <v/>
      </c>
      <c r="T149" s="511" t="str">
        <f t="shared" si="19"/>
        <v/>
      </c>
      <c r="U149" s="515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3"/>
      <c r="D150" s="203"/>
      <c r="E150" s="153"/>
      <c r="F150" s="498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IFERROR(IF(AND(F150="V.Low",OR(H150="Good",H150="Moderate")),"Error ▲",VLOOKUP(H150,'G-1 All Habitats'!$Z$2:$AA$9,2,FALSE)),"")</f>
        <v/>
      </c>
      <c r="J150" s="154"/>
      <c r="K150" s="520" t="str">
        <f>IF(J150="","",IF(VLOOKUP(J150,'G-3 Multipliers'!$L$3:$N$6,2,FALSE)=0,"Spatial Data Missing ⚠",VLOOKUP(J150,'G-3 Multipliers'!$L$3:$N$6,2,FALSE)))</f>
        <v/>
      </c>
      <c r="L150" s="524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45"/>
      <c r="Q150" s="157"/>
      <c r="R150" s="507" t="str">
        <f t="shared" si="17"/>
        <v/>
      </c>
      <c r="S150" s="507" t="str">
        <f t="shared" si="18"/>
        <v/>
      </c>
      <c r="T150" s="511" t="str">
        <f t="shared" si="19"/>
        <v/>
      </c>
      <c r="U150" s="515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3"/>
      <c r="D151" s="203"/>
      <c r="E151" s="153"/>
      <c r="F151" s="498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IFERROR(IF(AND(F151="V.Low",OR(H151="Good",H151="Moderate")),"Error ▲",VLOOKUP(H151,'G-1 All Habitats'!$Z$2:$AA$9,2,FALSE)),"")</f>
        <v/>
      </c>
      <c r="J151" s="154"/>
      <c r="K151" s="520" t="str">
        <f>IF(J151="","",IF(VLOOKUP(J151,'G-3 Multipliers'!$L$3:$N$6,2,FALSE)=0,"Spatial Data Missing ⚠",VLOOKUP(J151,'G-3 Multipliers'!$L$3:$N$6,2,FALSE)))</f>
        <v/>
      </c>
      <c r="L151" s="524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45"/>
      <c r="Q151" s="157"/>
      <c r="R151" s="507" t="str">
        <f t="shared" si="17"/>
        <v/>
      </c>
      <c r="S151" s="507" t="str">
        <f t="shared" si="18"/>
        <v/>
      </c>
      <c r="T151" s="511" t="str">
        <f t="shared" si="19"/>
        <v/>
      </c>
      <c r="U151" s="515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3"/>
      <c r="D152" s="203"/>
      <c r="E152" s="153"/>
      <c r="F152" s="498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IFERROR(IF(AND(F152="V.Low",OR(H152="Good",H152="Moderate")),"Error ▲",VLOOKUP(H152,'G-1 All Habitats'!$Z$2:$AA$9,2,FALSE)),"")</f>
        <v/>
      </c>
      <c r="J152" s="154"/>
      <c r="K152" s="520" t="str">
        <f>IF(J152="","",IF(VLOOKUP(J152,'G-3 Multipliers'!$L$3:$N$6,2,FALSE)=0,"Spatial Data Missing ⚠",VLOOKUP(J152,'G-3 Multipliers'!$L$3:$N$6,2,FALSE)))</f>
        <v/>
      </c>
      <c r="L152" s="524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45"/>
      <c r="Q152" s="157"/>
      <c r="R152" s="507" t="str">
        <f t="shared" si="17"/>
        <v/>
      </c>
      <c r="S152" s="507" t="str">
        <f t="shared" si="18"/>
        <v/>
      </c>
      <c r="T152" s="511" t="str">
        <f t="shared" si="19"/>
        <v/>
      </c>
      <c r="U152" s="515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3"/>
      <c r="D153" s="203"/>
      <c r="E153" s="153"/>
      <c r="F153" s="498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IFERROR(IF(AND(F153="V.Low",OR(H153="Good",H153="Moderate")),"Error ▲",VLOOKUP(H153,'G-1 All Habitats'!$Z$2:$AA$9,2,FALSE)),"")</f>
        <v/>
      </c>
      <c r="J153" s="154"/>
      <c r="K153" s="520" t="str">
        <f>IF(J153="","",IF(VLOOKUP(J153,'G-3 Multipliers'!$L$3:$N$6,2,FALSE)=0,"Spatial Data Missing ⚠",VLOOKUP(J153,'G-3 Multipliers'!$L$3:$N$6,2,FALSE)))</f>
        <v/>
      </c>
      <c r="L153" s="524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45"/>
      <c r="Q153" s="157"/>
      <c r="R153" s="507" t="str">
        <f t="shared" si="17"/>
        <v/>
      </c>
      <c r="S153" s="507" t="str">
        <f t="shared" si="18"/>
        <v/>
      </c>
      <c r="T153" s="511" t="str">
        <f t="shared" si="19"/>
        <v/>
      </c>
      <c r="U153" s="515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3"/>
      <c r="D154" s="203"/>
      <c r="E154" s="153"/>
      <c r="F154" s="498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IFERROR(IF(AND(F154="V.Low",OR(H154="Good",H154="Moderate")),"Error ▲",VLOOKUP(H154,'G-1 All Habitats'!$Z$2:$AA$9,2,FALSE)),"")</f>
        <v/>
      </c>
      <c r="J154" s="154"/>
      <c r="K154" s="520" t="str">
        <f>IF(J154="","",IF(VLOOKUP(J154,'G-3 Multipliers'!$L$3:$N$6,2,FALSE)=0,"Spatial Data Missing ⚠",VLOOKUP(J154,'G-3 Multipliers'!$L$3:$N$6,2,FALSE)))</f>
        <v/>
      </c>
      <c r="L154" s="524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45"/>
      <c r="Q154" s="157"/>
      <c r="R154" s="507" t="str">
        <f t="shared" si="17"/>
        <v/>
      </c>
      <c r="S154" s="507" t="str">
        <f t="shared" si="18"/>
        <v/>
      </c>
      <c r="T154" s="511" t="str">
        <f t="shared" si="19"/>
        <v/>
      </c>
      <c r="U154" s="515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3"/>
      <c r="D155" s="203"/>
      <c r="E155" s="153"/>
      <c r="F155" s="498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IFERROR(IF(AND(F155="V.Low",OR(H155="Good",H155="Moderate")),"Error ▲",VLOOKUP(H155,'G-1 All Habitats'!$Z$2:$AA$9,2,FALSE)),"")</f>
        <v/>
      </c>
      <c r="J155" s="154"/>
      <c r="K155" s="520" t="str">
        <f>IF(J155="","",IF(VLOOKUP(J155,'G-3 Multipliers'!$L$3:$N$6,2,FALSE)=0,"Spatial Data Missing ⚠",VLOOKUP(J155,'G-3 Multipliers'!$L$3:$N$6,2,FALSE)))</f>
        <v/>
      </c>
      <c r="L155" s="524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45"/>
      <c r="Q155" s="157"/>
      <c r="R155" s="507" t="str">
        <f t="shared" si="17"/>
        <v/>
      </c>
      <c r="S155" s="507" t="str">
        <f t="shared" si="18"/>
        <v/>
      </c>
      <c r="T155" s="511" t="str">
        <f t="shared" si="19"/>
        <v/>
      </c>
      <c r="U155" s="515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3"/>
      <c r="D156" s="203"/>
      <c r="E156" s="153"/>
      <c r="F156" s="498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IFERROR(IF(AND(F156="V.Low",OR(H156="Good",H156="Moderate")),"Error ▲",VLOOKUP(H156,'G-1 All Habitats'!$Z$2:$AA$9,2,FALSE)),"")</f>
        <v/>
      </c>
      <c r="J156" s="154"/>
      <c r="K156" s="520" t="str">
        <f>IF(J156="","",IF(VLOOKUP(J156,'G-3 Multipliers'!$L$3:$N$6,2,FALSE)=0,"Spatial Data Missing ⚠",VLOOKUP(J156,'G-3 Multipliers'!$L$3:$N$6,2,FALSE)))</f>
        <v/>
      </c>
      <c r="L156" s="524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45"/>
      <c r="Q156" s="157"/>
      <c r="R156" s="507" t="str">
        <f t="shared" si="17"/>
        <v/>
      </c>
      <c r="S156" s="507" t="str">
        <f t="shared" si="18"/>
        <v/>
      </c>
      <c r="T156" s="511" t="str">
        <f t="shared" si="19"/>
        <v/>
      </c>
      <c r="U156" s="515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3"/>
      <c r="D157" s="203"/>
      <c r="E157" s="153"/>
      <c r="F157" s="498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IFERROR(IF(AND(F157="V.Low",OR(H157="Good",H157="Moderate")),"Error ▲",VLOOKUP(H157,'G-1 All Habitats'!$Z$2:$AA$9,2,FALSE)),"")</f>
        <v/>
      </c>
      <c r="J157" s="154"/>
      <c r="K157" s="520" t="str">
        <f>IF(J157="","",IF(VLOOKUP(J157,'G-3 Multipliers'!$L$3:$N$6,2,FALSE)=0,"Spatial Data Missing ⚠",VLOOKUP(J157,'G-3 Multipliers'!$L$3:$N$6,2,FALSE)))</f>
        <v/>
      </c>
      <c r="L157" s="524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45"/>
      <c r="Q157" s="157"/>
      <c r="R157" s="507" t="str">
        <f t="shared" si="17"/>
        <v/>
      </c>
      <c r="S157" s="507" t="str">
        <f t="shared" si="18"/>
        <v/>
      </c>
      <c r="T157" s="511" t="str">
        <f t="shared" si="19"/>
        <v/>
      </c>
      <c r="U157" s="515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3"/>
      <c r="D158" s="203"/>
      <c r="E158" s="153"/>
      <c r="F158" s="498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IFERROR(IF(AND(F158="V.Low",OR(H158="Good",H158="Moderate")),"Error ▲",VLOOKUP(H158,'G-1 All Habitats'!$Z$2:$AA$9,2,FALSE)),"")</f>
        <v/>
      </c>
      <c r="J158" s="154"/>
      <c r="K158" s="520" t="str">
        <f>IF(J158="","",IF(VLOOKUP(J158,'G-3 Multipliers'!$L$3:$N$6,2,FALSE)=0,"Spatial Data Missing ⚠",VLOOKUP(J158,'G-3 Multipliers'!$L$3:$N$6,2,FALSE)))</f>
        <v/>
      </c>
      <c r="L158" s="524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45"/>
      <c r="Q158" s="157"/>
      <c r="R158" s="507" t="str">
        <f t="shared" si="17"/>
        <v/>
      </c>
      <c r="S158" s="507" t="str">
        <f t="shared" si="18"/>
        <v/>
      </c>
      <c r="T158" s="511" t="str">
        <f t="shared" si="19"/>
        <v/>
      </c>
      <c r="U158" s="515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3"/>
      <c r="D159" s="203"/>
      <c r="E159" s="153"/>
      <c r="F159" s="498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IFERROR(IF(AND(F159="V.Low",OR(H159="Good",H159="Moderate")),"Error ▲",VLOOKUP(H159,'G-1 All Habitats'!$Z$2:$AA$9,2,FALSE)),"")</f>
        <v/>
      </c>
      <c r="J159" s="154"/>
      <c r="K159" s="520" t="str">
        <f>IF(J159="","",IF(VLOOKUP(J159,'G-3 Multipliers'!$L$3:$N$6,2,FALSE)=0,"Spatial Data Missing ⚠",VLOOKUP(J159,'G-3 Multipliers'!$L$3:$N$6,2,FALSE)))</f>
        <v/>
      </c>
      <c r="L159" s="524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45"/>
      <c r="Q159" s="157"/>
      <c r="R159" s="507" t="str">
        <f t="shared" si="17"/>
        <v/>
      </c>
      <c r="S159" s="507" t="str">
        <f t="shared" si="18"/>
        <v/>
      </c>
      <c r="T159" s="511" t="str">
        <f t="shared" si="19"/>
        <v/>
      </c>
      <c r="U159" s="515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3"/>
      <c r="D160" s="203"/>
      <c r="E160" s="153"/>
      <c r="F160" s="498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IFERROR(IF(AND(F160="V.Low",OR(H160="Good",H160="Moderate")),"Error ▲",VLOOKUP(H160,'G-1 All Habitats'!$Z$2:$AA$9,2,FALSE)),"")</f>
        <v/>
      </c>
      <c r="J160" s="154"/>
      <c r="K160" s="520" t="str">
        <f>IF(J160="","",IF(VLOOKUP(J160,'G-3 Multipliers'!$L$3:$N$6,2,FALSE)=0,"Spatial Data Missing ⚠",VLOOKUP(J160,'G-3 Multipliers'!$L$3:$N$6,2,FALSE)))</f>
        <v/>
      </c>
      <c r="L160" s="524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45"/>
      <c r="Q160" s="157"/>
      <c r="R160" s="507" t="str">
        <f t="shared" si="17"/>
        <v/>
      </c>
      <c r="S160" s="507" t="str">
        <f t="shared" si="18"/>
        <v/>
      </c>
      <c r="T160" s="511" t="str">
        <f t="shared" si="19"/>
        <v/>
      </c>
      <c r="U160" s="515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3"/>
      <c r="D161" s="203"/>
      <c r="E161" s="153"/>
      <c r="F161" s="498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IFERROR(IF(AND(F161="V.Low",OR(H161="Good",H161="Moderate")),"Error ▲",VLOOKUP(H161,'G-1 All Habitats'!$Z$2:$AA$9,2,FALSE)),"")</f>
        <v/>
      </c>
      <c r="J161" s="154"/>
      <c r="K161" s="520" t="str">
        <f>IF(J161="","",IF(VLOOKUP(J161,'G-3 Multipliers'!$L$3:$N$6,2,FALSE)=0,"Spatial Data Missing ⚠",VLOOKUP(J161,'G-3 Multipliers'!$L$3:$N$6,2,FALSE)))</f>
        <v/>
      </c>
      <c r="L161" s="524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45"/>
      <c r="Q161" s="157"/>
      <c r="R161" s="507" t="str">
        <f t="shared" si="17"/>
        <v/>
      </c>
      <c r="S161" s="507" t="str">
        <f t="shared" si="18"/>
        <v/>
      </c>
      <c r="T161" s="511" t="str">
        <f t="shared" si="19"/>
        <v/>
      </c>
      <c r="U161" s="515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3"/>
      <c r="D162" s="203"/>
      <c r="E162" s="153"/>
      <c r="F162" s="498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IFERROR(IF(AND(F162="V.Low",OR(H162="Good",H162="Moderate")),"Error ▲",VLOOKUP(H162,'G-1 All Habitats'!$Z$2:$AA$9,2,FALSE)),"")</f>
        <v/>
      </c>
      <c r="J162" s="154"/>
      <c r="K162" s="520" t="str">
        <f>IF(J162="","",IF(VLOOKUP(J162,'G-3 Multipliers'!$L$3:$N$6,2,FALSE)=0,"Spatial Data Missing ⚠",VLOOKUP(J162,'G-3 Multipliers'!$L$3:$N$6,2,FALSE)))</f>
        <v/>
      </c>
      <c r="L162" s="524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45"/>
      <c r="Q162" s="157"/>
      <c r="R162" s="507" t="str">
        <f t="shared" si="17"/>
        <v/>
      </c>
      <c r="S162" s="507" t="str">
        <f t="shared" si="18"/>
        <v/>
      </c>
      <c r="T162" s="511" t="str">
        <f t="shared" si="19"/>
        <v/>
      </c>
      <c r="U162" s="515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3"/>
      <c r="D163" s="203"/>
      <c r="E163" s="153"/>
      <c r="F163" s="498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IFERROR(IF(AND(F163="V.Low",OR(H163="Good",H163="Moderate")),"Error ▲",VLOOKUP(H163,'G-1 All Habitats'!$Z$2:$AA$9,2,FALSE)),"")</f>
        <v/>
      </c>
      <c r="J163" s="154"/>
      <c r="K163" s="520" t="str">
        <f>IF(J163="","",IF(VLOOKUP(J163,'G-3 Multipliers'!$L$3:$N$6,2,FALSE)=0,"Spatial Data Missing ⚠",VLOOKUP(J163,'G-3 Multipliers'!$L$3:$N$6,2,FALSE)))</f>
        <v/>
      </c>
      <c r="L163" s="524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45"/>
      <c r="Q163" s="157"/>
      <c r="R163" s="507" t="str">
        <f t="shared" si="17"/>
        <v/>
      </c>
      <c r="S163" s="507" t="str">
        <f t="shared" si="18"/>
        <v/>
      </c>
      <c r="T163" s="511" t="str">
        <f t="shared" si="19"/>
        <v/>
      </c>
      <c r="U163" s="515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3"/>
      <c r="D164" s="203"/>
      <c r="E164" s="153"/>
      <c r="F164" s="498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IFERROR(IF(AND(F164="V.Low",OR(H164="Good",H164="Moderate")),"Error ▲",VLOOKUP(H164,'G-1 All Habitats'!$Z$2:$AA$9,2,FALSE)),"")</f>
        <v/>
      </c>
      <c r="J164" s="154"/>
      <c r="K164" s="520" t="str">
        <f>IF(J164="","",IF(VLOOKUP(J164,'G-3 Multipliers'!$L$3:$N$6,2,FALSE)=0,"Spatial Data Missing ⚠",VLOOKUP(J164,'G-3 Multipliers'!$L$3:$N$6,2,FALSE)))</f>
        <v/>
      </c>
      <c r="L164" s="524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45"/>
      <c r="Q164" s="157"/>
      <c r="R164" s="507" t="str">
        <f t="shared" si="17"/>
        <v/>
      </c>
      <c r="S164" s="507" t="str">
        <f t="shared" si="18"/>
        <v/>
      </c>
      <c r="T164" s="511" t="str">
        <f t="shared" si="19"/>
        <v/>
      </c>
      <c r="U164" s="515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3"/>
      <c r="D165" s="203"/>
      <c r="E165" s="153"/>
      <c r="F165" s="498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IFERROR(IF(AND(F165="V.Low",OR(H165="Good",H165="Moderate")),"Error ▲",VLOOKUP(H165,'G-1 All Habitats'!$Z$2:$AA$9,2,FALSE)),"")</f>
        <v/>
      </c>
      <c r="J165" s="154"/>
      <c r="K165" s="520" t="str">
        <f>IF(J165="","",IF(VLOOKUP(J165,'G-3 Multipliers'!$L$3:$N$6,2,FALSE)=0,"Spatial Data Missing ⚠",VLOOKUP(J165,'G-3 Multipliers'!$L$3:$N$6,2,FALSE)))</f>
        <v/>
      </c>
      <c r="L165" s="524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45"/>
      <c r="Q165" s="157"/>
      <c r="R165" s="507" t="str">
        <f t="shared" si="17"/>
        <v/>
      </c>
      <c r="S165" s="507" t="str">
        <f t="shared" si="18"/>
        <v/>
      </c>
      <c r="T165" s="511" t="str">
        <f t="shared" si="19"/>
        <v/>
      </c>
      <c r="U165" s="515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3"/>
      <c r="D166" s="203"/>
      <c r="E166" s="153"/>
      <c r="F166" s="498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IFERROR(IF(AND(F166="V.Low",OR(H166="Good",H166="Moderate")),"Error ▲",VLOOKUP(H166,'G-1 All Habitats'!$Z$2:$AA$9,2,FALSE)),"")</f>
        <v/>
      </c>
      <c r="J166" s="154"/>
      <c r="K166" s="520" t="str">
        <f>IF(J166="","",IF(VLOOKUP(J166,'G-3 Multipliers'!$L$3:$N$6,2,FALSE)=0,"Spatial Data Missing ⚠",VLOOKUP(J166,'G-3 Multipliers'!$L$3:$N$6,2,FALSE)))</f>
        <v/>
      </c>
      <c r="L166" s="524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45"/>
      <c r="Q166" s="157"/>
      <c r="R166" s="507" t="str">
        <f t="shared" si="17"/>
        <v/>
      </c>
      <c r="S166" s="507" t="str">
        <f t="shared" si="18"/>
        <v/>
      </c>
      <c r="T166" s="511" t="str">
        <f t="shared" si="19"/>
        <v/>
      </c>
      <c r="U166" s="515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3"/>
      <c r="D167" s="203"/>
      <c r="E167" s="153"/>
      <c r="F167" s="498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IFERROR(IF(AND(F167="V.Low",OR(H167="Good",H167="Moderate")),"Error ▲",VLOOKUP(H167,'G-1 All Habitats'!$Z$2:$AA$9,2,FALSE)),"")</f>
        <v/>
      </c>
      <c r="J167" s="154"/>
      <c r="K167" s="520" t="str">
        <f>IF(J167="","",IF(VLOOKUP(J167,'G-3 Multipliers'!$L$3:$N$6,2,FALSE)=0,"Spatial Data Missing ⚠",VLOOKUP(J167,'G-3 Multipliers'!$L$3:$N$6,2,FALSE)))</f>
        <v/>
      </c>
      <c r="L167" s="524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45"/>
      <c r="Q167" s="157"/>
      <c r="R167" s="507" t="str">
        <f t="shared" si="17"/>
        <v/>
      </c>
      <c r="S167" s="507" t="str">
        <f t="shared" si="18"/>
        <v/>
      </c>
      <c r="T167" s="511" t="str">
        <f t="shared" si="19"/>
        <v/>
      </c>
      <c r="U167" s="515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3"/>
      <c r="D168" s="203"/>
      <c r="E168" s="153"/>
      <c r="F168" s="498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IFERROR(IF(AND(F168="V.Low",OR(H168="Good",H168="Moderate")),"Error ▲",VLOOKUP(H168,'G-1 All Habitats'!$Z$2:$AA$9,2,FALSE)),"")</f>
        <v/>
      </c>
      <c r="J168" s="154"/>
      <c r="K168" s="520" t="str">
        <f>IF(J168="","",IF(VLOOKUP(J168,'G-3 Multipliers'!$L$3:$N$6,2,FALSE)=0,"Spatial Data Missing ⚠",VLOOKUP(J168,'G-3 Multipliers'!$L$3:$N$6,2,FALSE)))</f>
        <v/>
      </c>
      <c r="L168" s="524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45"/>
      <c r="Q168" s="157"/>
      <c r="R168" s="507" t="str">
        <f t="shared" si="17"/>
        <v/>
      </c>
      <c r="S168" s="507" t="str">
        <f t="shared" si="18"/>
        <v/>
      </c>
      <c r="T168" s="511" t="str">
        <f t="shared" si="19"/>
        <v/>
      </c>
      <c r="U168" s="515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3"/>
      <c r="D169" s="203"/>
      <c r="E169" s="153"/>
      <c r="F169" s="498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IFERROR(IF(AND(F169="V.Low",OR(H169="Good",H169="Moderate")),"Error ▲",VLOOKUP(H169,'G-1 All Habitats'!$Z$2:$AA$9,2,FALSE)),"")</f>
        <v/>
      </c>
      <c r="J169" s="154"/>
      <c r="K169" s="520" t="str">
        <f>IF(J169="","",IF(VLOOKUP(J169,'G-3 Multipliers'!$L$3:$N$6,2,FALSE)=0,"Spatial Data Missing ⚠",VLOOKUP(J169,'G-3 Multipliers'!$L$3:$N$6,2,FALSE)))</f>
        <v/>
      </c>
      <c r="L169" s="524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45"/>
      <c r="Q169" s="157"/>
      <c r="R169" s="507" t="str">
        <f t="shared" si="17"/>
        <v/>
      </c>
      <c r="S169" s="507" t="str">
        <f t="shared" si="18"/>
        <v/>
      </c>
      <c r="T169" s="511" t="str">
        <f t="shared" si="19"/>
        <v/>
      </c>
      <c r="U169" s="515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3"/>
      <c r="D170" s="203"/>
      <c r="E170" s="153"/>
      <c r="F170" s="498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IFERROR(IF(AND(F170="V.Low",OR(H170="Good",H170="Moderate")),"Error ▲",VLOOKUP(H170,'G-1 All Habitats'!$Z$2:$AA$9,2,FALSE)),"")</f>
        <v/>
      </c>
      <c r="J170" s="154"/>
      <c r="K170" s="520" t="str">
        <f>IF(J170="","",IF(VLOOKUP(J170,'G-3 Multipliers'!$L$3:$N$6,2,FALSE)=0,"Spatial Data Missing ⚠",VLOOKUP(J170,'G-3 Multipliers'!$L$3:$N$6,2,FALSE)))</f>
        <v/>
      </c>
      <c r="L170" s="524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45"/>
      <c r="Q170" s="157"/>
      <c r="R170" s="507" t="str">
        <f t="shared" si="17"/>
        <v/>
      </c>
      <c r="S170" s="507" t="str">
        <f t="shared" si="18"/>
        <v/>
      </c>
      <c r="T170" s="511" t="str">
        <f t="shared" si="19"/>
        <v/>
      </c>
      <c r="U170" s="515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3"/>
      <c r="D171" s="203"/>
      <c r="E171" s="153"/>
      <c r="F171" s="498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IFERROR(IF(AND(F171="V.Low",OR(H171="Good",H171="Moderate")),"Error ▲",VLOOKUP(H171,'G-1 All Habitats'!$Z$2:$AA$9,2,FALSE)),"")</f>
        <v/>
      </c>
      <c r="J171" s="154"/>
      <c r="K171" s="520" t="str">
        <f>IF(J171="","",IF(VLOOKUP(J171,'G-3 Multipliers'!$L$3:$N$6,2,FALSE)=0,"Spatial Data Missing ⚠",VLOOKUP(J171,'G-3 Multipliers'!$L$3:$N$6,2,FALSE)))</f>
        <v/>
      </c>
      <c r="L171" s="524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45"/>
      <c r="Q171" s="157"/>
      <c r="R171" s="507" t="str">
        <f t="shared" si="17"/>
        <v/>
      </c>
      <c r="S171" s="507" t="str">
        <f t="shared" si="18"/>
        <v/>
      </c>
      <c r="T171" s="511" t="str">
        <f t="shared" si="19"/>
        <v/>
      </c>
      <c r="U171" s="515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3"/>
      <c r="D172" s="203"/>
      <c r="E172" s="153"/>
      <c r="F172" s="498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IFERROR(IF(AND(F172="V.Low",OR(H172="Good",H172="Moderate")),"Error ▲",VLOOKUP(H172,'G-1 All Habitats'!$Z$2:$AA$9,2,FALSE)),"")</f>
        <v/>
      </c>
      <c r="J172" s="154"/>
      <c r="K172" s="520" t="str">
        <f>IF(J172="","",IF(VLOOKUP(J172,'G-3 Multipliers'!$L$3:$N$6,2,FALSE)=0,"Spatial Data Missing ⚠",VLOOKUP(J172,'G-3 Multipliers'!$L$3:$N$6,2,FALSE)))</f>
        <v/>
      </c>
      <c r="L172" s="524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45"/>
      <c r="Q172" s="157"/>
      <c r="R172" s="507" t="str">
        <f t="shared" si="17"/>
        <v/>
      </c>
      <c r="S172" s="507" t="str">
        <f t="shared" si="18"/>
        <v/>
      </c>
      <c r="T172" s="511" t="str">
        <f t="shared" si="19"/>
        <v/>
      </c>
      <c r="U172" s="515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3"/>
      <c r="D173" s="203"/>
      <c r="E173" s="153"/>
      <c r="F173" s="498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IFERROR(IF(AND(F173="V.Low",OR(H173="Good",H173="Moderate")),"Error ▲",VLOOKUP(H173,'G-1 All Habitats'!$Z$2:$AA$9,2,FALSE)),"")</f>
        <v/>
      </c>
      <c r="J173" s="154"/>
      <c r="K173" s="520" t="str">
        <f>IF(J173="","",IF(VLOOKUP(J173,'G-3 Multipliers'!$L$3:$N$6,2,FALSE)=0,"Spatial Data Missing ⚠",VLOOKUP(J173,'G-3 Multipliers'!$L$3:$N$6,2,FALSE)))</f>
        <v/>
      </c>
      <c r="L173" s="524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45"/>
      <c r="Q173" s="157"/>
      <c r="R173" s="507" t="str">
        <f t="shared" si="17"/>
        <v/>
      </c>
      <c r="S173" s="507" t="str">
        <f t="shared" si="18"/>
        <v/>
      </c>
      <c r="T173" s="511" t="str">
        <f t="shared" si="19"/>
        <v/>
      </c>
      <c r="U173" s="515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3"/>
      <c r="D174" s="203"/>
      <c r="E174" s="153"/>
      <c r="F174" s="498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IFERROR(IF(AND(F174="V.Low",OR(H174="Good",H174="Moderate")),"Error ▲",VLOOKUP(H174,'G-1 All Habitats'!$Z$2:$AA$9,2,FALSE)),"")</f>
        <v/>
      </c>
      <c r="J174" s="154"/>
      <c r="K174" s="520" t="str">
        <f>IF(J174="","",IF(VLOOKUP(J174,'G-3 Multipliers'!$L$3:$N$6,2,FALSE)=0,"Spatial Data Missing ⚠",VLOOKUP(J174,'G-3 Multipliers'!$L$3:$N$6,2,FALSE)))</f>
        <v/>
      </c>
      <c r="L174" s="524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45"/>
      <c r="Q174" s="157"/>
      <c r="R174" s="507" t="str">
        <f t="shared" si="17"/>
        <v/>
      </c>
      <c r="S174" s="507" t="str">
        <f t="shared" si="18"/>
        <v/>
      </c>
      <c r="T174" s="511" t="str">
        <f t="shared" si="19"/>
        <v/>
      </c>
      <c r="U174" s="515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3"/>
      <c r="D175" s="203"/>
      <c r="E175" s="153"/>
      <c r="F175" s="498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IFERROR(IF(AND(F175="V.Low",OR(H175="Good",H175="Moderate")),"Error ▲",VLOOKUP(H175,'G-1 All Habitats'!$Z$2:$AA$9,2,FALSE)),"")</f>
        <v/>
      </c>
      <c r="J175" s="154"/>
      <c r="K175" s="520" t="str">
        <f>IF(J175="","",IF(VLOOKUP(J175,'G-3 Multipliers'!$L$3:$N$6,2,FALSE)=0,"Spatial Data Missing ⚠",VLOOKUP(J175,'G-3 Multipliers'!$L$3:$N$6,2,FALSE)))</f>
        <v/>
      </c>
      <c r="L175" s="524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45"/>
      <c r="Q175" s="157"/>
      <c r="R175" s="507" t="str">
        <f t="shared" si="17"/>
        <v/>
      </c>
      <c r="S175" s="507" t="str">
        <f t="shared" si="18"/>
        <v/>
      </c>
      <c r="T175" s="511" t="str">
        <f t="shared" si="19"/>
        <v/>
      </c>
      <c r="U175" s="515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3"/>
      <c r="D176" s="203"/>
      <c r="E176" s="153"/>
      <c r="F176" s="498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IFERROR(IF(AND(F176="V.Low",OR(H176="Good",H176="Moderate")),"Error ▲",VLOOKUP(H176,'G-1 All Habitats'!$Z$2:$AA$9,2,FALSE)),"")</f>
        <v/>
      </c>
      <c r="J176" s="154"/>
      <c r="K176" s="520" t="str">
        <f>IF(J176="","",IF(VLOOKUP(J176,'G-3 Multipliers'!$L$3:$N$6,2,FALSE)=0,"Spatial Data Missing ⚠",VLOOKUP(J176,'G-3 Multipliers'!$L$3:$N$6,2,FALSE)))</f>
        <v/>
      </c>
      <c r="L176" s="524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45"/>
      <c r="Q176" s="157"/>
      <c r="R176" s="507" t="str">
        <f t="shared" si="17"/>
        <v/>
      </c>
      <c r="S176" s="507" t="str">
        <f t="shared" si="18"/>
        <v/>
      </c>
      <c r="T176" s="511" t="str">
        <f t="shared" si="19"/>
        <v/>
      </c>
      <c r="U176" s="515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3"/>
      <c r="D177" s="203"/>
      <c r="E177" s="153"/>
      <c r="F177" s="498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IFERROR(IF(AND(F177="V.Low",OR(H177="Good",H177="Moderate")),"Error ▲",VLOOKUP(H177,'G-1 All Habitats'!$Z$2:$AA$9,2,FALSE)),"")</f>
        <v/>
      </c>
      <c r="J177" s="154"/>
      <c r="K177" s="520" t="str">
        <f>IF(J177="","",IF(VLOOKUP(J177,'G-3 Multipliers'!$L$3:$N$6,2,FALSE)=0,"Spatial Data Missing ⚠",VLOOKUP(J177,'G-3 Multipliers'!$L$3:$N$6,2,FALSE)))</f>
        <v/>
      </c>
      <c r="L177" s="524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45"/>
      <c r="Q177" s="157"/>
      <c r="R177" s="507" t="str">
        <f t="shared" si="17"/>
        <v/>
      </c>
      <c r="S177" s="507" t="str">
        <f t="shared" si="18"/>
        <v/>
      </c>
      <c r="T177" s="511" t="str">
        <f t="shared" si="19"/>
        <v/>
      </c>
      <c r="U177" s="515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3"/>
      <c r="D178" s="203"/>
      <c r="E178" s="153"/>
      <c r="F178" s="498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IFERROR(IF(AND(F178="V.Low",OR(H178="Good",H178="Moderate")),"Error ▲",VLOOKUP(H178,'G-1 All Habitats'!$Z$2:$AA$9,2,FALSE)),"")</f>
        <v/>
      </c>
      <c r="J178" s="154"/>
      <c r="K178" s="520" t="str">
        <f>IF(J178="","",IF(VLOOKUP(J178,'G-3 Multipliers'!$L$3:$N$6,2,FALSE)=0,"Spatial Data Missing ⚠",VLOOKUP(J178,'G-3 Multipliers'!$L$3:$N$6,2,FALSE)))</f>
        <v/>
      </c>
      <c r="L178" s="524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45"/>
      <c r="Q178" s="157"/>
      <c r="R178" s="507" t="str">
        <f t="shared" si="17"/>
        <v/>
      </c>
      <c r="S178" s="507" t="str">
        <f t="shared" si="18"/>
        <v/>
      </c>
      <c r="T178" s="511" t="str">
        <f t="shared" si="19"/>
        <v/>
      </c>
      <c r="U178" s="515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3"/>
      <c r="D179" s="203"/>
      <c r="E179" s="153"/>
      <c r="F179" s="498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IFERROR(IF(AND(F179="V.Low",OR(H179="Good",H179="Moderate")),"Error ▲",VLOOKUP(H179,'G-1 All Habitats'!$Z$2:$AA$9,2,FALSE)),"")</f>
        <v/>
      </c>
      <c r="J179" s="154"/>
      <c r="K179" s="520" t="str">
        <f>IF(J179="","",IF(VLOOKUP(J179,'G-3 Multipliers'!$L$3:$N$6,2,FALSE)=0,"Spatial Data Missing ⚠",VLOOKUP(J179,'G-3 Multipliers'!$L$3:$N$6,2,FALSE)))</f>
        <v/>
      </c>
      <c r="L179" s="524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45"/>
      <c r="Q179" s="157"/>
      <c r="R179" s="507" t="str">
        <f t="shared" si="17"/>
        <v/>
      </c>
      <c r="S179" s="507" t="str">
        <f t="shared" si="18"/>
        <v/>
      </c>
      <c r="T179" s="511" t="str">
        <f t="shared" si="19"/>
        <v/>
      </c>
      <c r="U179" s="515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3"/>
      <c r="D180" s="203"/>
      <c r="E180" s="153"/>
      <c r="F180" s="498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IFERROR(IF(AND(F180="V.Low",OR(H180="Good",H180="Moderate")),"Error ▲",VLOOKUP(H180,'G-1 All Habitats'!$Z$2:$AA$9,2,FALSE)),"")</f>
        <v/>
      </c>
      <c r="J180" s="154"/>
      <c r="K180" s="520" t="str">
        <f>IF(J180="","",IF(VLOOKUP(J180,'G-3 Multipliers'!$L$3:$N$6,2,FALSE)=0,"Spatial Data Missing ⚠",VLOOKUP(J180,'G-3 Multipliers'!$L$3:$N$6,2,FALSE)))</f>
        <v/>
      </c>
      <c r="L180" s="524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45"/>
      <c r="Q180" s="157"/>
      <c r="R180" s="507" t="str">
        <f t="shared" si="17"/>
        <v/>
      </c>
      <c r="S180" s="507" t="str">
        <f t="shared" si="18"/>
        <v/>
      </c>
      <c r="T180" s="511" t="str">
        <f t="shared" si="19"/>
        <v/>
      </c>
      <c r="U180" s="515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3"/>
      <c r="D181" s="203"/>
      <c r="E181" s="153"/>
      <c r="F181" s="498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IFERROR(IF(AND(F181="V.Low",OR(H181="Good",H181="Moderate")),"Error ▲",VLOOKUP(H181,'G-1 All Habitats'!$Z$2:$AA$9,2,FALSE)),"")</f>
        <v/>
      </c>
      <c r="J181" s="154"/>
      <c r="K181" s="520" t="str">
        <f>IF(J181="","",IF(VLOOKUP(J181,'G-3 Multipliers'!$L$3:$N$6,2,FALSE)=0,"Spatial Data Missing ⚠",VLOOKUP(J181,'G-3 Multipliers'!$L$3:$N$6,2,FALSE)))</f>
        <v/>
      </c>
      <c r="L181" s="524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45"/>
      <c r="Q181" s="157"/>
      <c r="R181" s="507" t="str">
        <f t="shared" si="17"/>
        <v/>
      </c>
      <c r="S181" s="507" t="str">
        <f t="shared" si="18"/>
        <v/>
      </c>
      <c r="T181" s="511" t="str">
        <f t="shared" si="19"/>
        <v/>
      </c>
      <c r="U181" s="515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3"/>
      <c r="D182" s="203"/>
      <c r="E182" s="153"/>
      <c r="F182" s="498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IFERROR(IF(AND(F182="V.Low",OR(H182="Good",H182="Moderate")),"Error ▲",VLOOKUP(H182,'G-1 All Habitats'!$Z$2:$AA$9,2,FALSE)),"")</f>
        <v/>
      </c>
      <c r="J182" s="154"/>
      <c r="K182" s="520" t="str">
        <f>IF(J182="","",IF(VLOOKUP(J182,'G-3 Multipliers'!$L$3:$N$6,2,FALSE)=0,"Spatial Data Missing ⚠",VLOOKUP(J182,'G-3 Multipliers'!$L$3:$N$6,2,FALSE)))</f>
        <v/>
      </c>
      <c r="L182" s="524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45"/>
      <c r="Q182" s="157"/>
      <c r="R182" s="507" t="str">
        <f t="shared" si="17"/>
        <v/>
      </c>
      <c r="S182" s="507" t="str">
        <f t="shared" si="18"/>
        <v/>
      </c>
      <c r="T182" s="511" t="str">
        <f t="shared" si="19"/>
        <v/>
      </c>
      <c r="U182" s="515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3"/>
      <c r="D183" s="203"/>
      <c r="E183" s="153"/>
      <c r="F183" s="498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IFERROR(IF(AND(F183="V.Low",OR(H183="Good",H183="Moderate")),"Error ▲",VLOOKUP(H183,'G-1 All Habitats'!$Z$2:$AA$9,2,FALSE)),"")</f>
        <v/>
      </c>
      <c r="J183" s="154"/>
      <c r="K183" s="520" t="str">
        <f>IF(J183="","",IF(VLOOKUP(J183,'G-3 Multipliers'!$L$3:$N$6,2,FALSE)=0,"Spatial Data Missing ⚠",VLOOKUP(J183,'G-3 Multipliers'!$L$3:$N$6,2,FALSE)))</f>
        <v/>
      </c>
      <c r="L183" s="524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45"/>
      <c r="Q183" s="157"/>
      <c r="R183" s="507" t="str">
        <f t="shared" si="17"/>
        <v/>
      </c>
      <c r="S183" s="507" t="str">
        <f t="shared" si="18"/>
        <v/>
      </c>
      <c r="T183" s="511" t="str">
        <f t="shared" si="19"/>
        <v/>
      </c>
      <c r="U183" s="515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3"/>
      <c r="D184" s="203"/>
      <c r="E184" s="153"/>
      <c r="F184" s="498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IFERROR(IF(AND(F184="V.Low",OR(H184="Good",H184="Moderate")),"Error ▲",VLOOKUP(H184,'G-1 All Habitats'!$Z$2:$AA$9,2,FALSE)),"")</f>
        <v/>
      </c>
      <c r="J184" s="154"/>
      <c r="K184" s="520" t="str">
        <f>IF(J184="","",IF(VLOOKUP(J184,'G-3 Multipliers'!$L$3:$N$6,2,FALSE)=0,"Spatial Data Missing ⚠",VLOOKUP(J184,'G-3 Multipliers'!$L$3:$N$6,2,FALSE)))</f>
        <v/>
      </c>
      <c r="L184" s="524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45"/>
      <c r="Q184" s="157"/>
      <c r="R184" s="507" t="str">
        <f t="shared" si="17"/>
        <v/>
      </c>
      <c r="S184" s="507" t="str">
        <f t="shared" si="18"/>
        <v/>
      </c>
      <c r="T184" s="511" t="str">
        <f t="shared" si="19"/>
        <v/>
      </c>
      <c r="U184" s="515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3"/>
      <c r="D185" s="203"/>
      <c r="E185" s="153"/>
      <c r="F185" s="498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IFERROR(IF(AND(F185="V.Low",OR(H185="Good",H185="Moderate")),"Error ▲",VLOOKUP(H185,'G-1 All Habitats'!$Z$2:$AA$9,2,FALSE)),"")</f>
        <v/>
      </c>
      <c r="J185" s="154"/>
      <c r="K185" s="520" t="str">
        <f>IF(J185="","",IF(VLOOKUP(J185,'G-3 Multipliers'!$L$3:$N$6,2,FALSE)=0,"Spatial Data Missing ⚠",VLOOKUP(J185,'G-3 Multipliers'!$L$3:$N$6,2,FALSE)))</f>
        <v/>
      </c>
      <c r="L185" s="524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45"/>
      <c r="Q185" s="157"/>
      <c r="R185" s="507" t="str">
        <f t="shared" si="17"/>
        <v/>
      </c>
      <c r="S185" s="507" t="str">
        <f t="shared" si="18"/>
        <v/>
      </c>
      <c r="T185" s="511" t="str">
        <f t="shared" si="19"/>
        <v/>
      </c>
      <c r="U185" s="515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3"/>
      <c r="D186" s="203"/>
      <c r="E186" s="153"/>
      <c r="F186" s="498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IFERROR(IF(AND(F186="V.Low",OR(H186="Good",H186="Moderate")),"Error ▲",VLOOKUP(H186,'G-1 All Habitats'!$Z$2:$AA$9,2,FALSE)),"")</f>
        <v/>
      </c>
      <c r="J186" s="154"/>
      <c r="K186" s="520" t="str">
        <f>IF(J186="","",IF(VLOOKUP(J186,'G-3 Multipliers'!$L$3:$N$6,2,FALSE)=0,"Spatial Data Missing ⚠",VLOOKUP(J186,'G-3 Multipliers'!$L$3:$N$6,2,FALSE)))</f>
        <v/>
      </c>
      <c r="L186" s="524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45"/>
      <c r="Q186" s="157"/>
      <c r="R186" s="507" t="str">
        <f t="shared" si="17"/>
        <v/>
      </c>
      <c r="S186" s="507" t="str">
        <f t="shared" si="18"/>
        <v/>
      </c>
      <c r="T186" s="511" t="str">
        <f t="shared" si="19"/>
        <v/>
      </c>
      <c r="U186" s="515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3"/>
      <c r="D187" s="203"/>
      <c r="E187" s="153"/>
      <c r="F187" s="498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IFERROR(IF(AND(F187="V.Low",OR(H187="Good",H187="Moderate")),"Error ▲",VLOOKUP(H187,'G-1 All Habitats'!$Z$2:$AA$9,2,FALSE)),"")</f>
        <v/>
      </c>
      <c r="J187" s="154"/>
      <c r="K187" s="520" t="str">
        <f>IF(J187="","",IF(VLOOKUP(J187,'G-3 Multipliers'!$L$3:$N$6,2,FALSE)=0,"Spatial Data Missing ⚠",VLOOKUP(J187,'G-3 Multipliers'!$L$3:$N$6,2,FALSE)))</f>
        <v/>
      </c>
      <c r="L187" s="524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45"/>
      <c r="Q187" s="157"/>
      <c r="R187" s="507" t="str">
        <f t="shared" si="17"/>
        <v/>
      </c>
      <c r="S187" s="507" t="str">
        <f t="shared" si="18"/>
        <v/>
      </c>
      <c r="T187" s="511" t="str">
        <f t="shared" si="19"/>
        <v/>
      </c>
      <c r="U187" s="515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3"/>
      <c r="D188" s="203"/>
      <c r="E188" s="153"/>
      <c r="F188" s="498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IFERROR(IF(AND(F188="V.Low",OR(H188="Good",H188="Moderate")),"Error ▲",VLOOKUP(H188,'G-1 All Habitats'!$Z$2:$AA$9,2,FALSE)),"")</f>
        <v/>
      </c>
      <c r="J188" s="154"/>
      <c r="K188" s="520" t="str">
        <f>IF(J188="","",IF(VLOOKUP(J188,'G-3 Multipliers'!$L$3:$N$6,2,FALSE)=0,"Spatial Data Missing ⚠",VLOOKUP(J188,'G-3 Multipliers'!$L$3:$N$6,2,FALSE)))</f>
        <v/>
      </c>
      <c r="L188" s="524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45"/>
      <c r="Q188" s="157"/>
      <c r="R188" s="507" t="str">
        <f t="shared" si="17"/>
        <v/>
      </c>
      <c r="S188" s="507" t="str">
        <f t="shared" si="18"/>
        <v/>
      </c>
      <c r="T188" s="511" t="str">
        <f t="shared" si="19"/>
        <v/>
      </c>
      <c r="U188" s="515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3"/>
      <c r="D189" s="203"/>
      <c r="E189" s="153"/>
      <c r="F189" s="498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IFERROR(IF(AND(F189="V.Low",OR(H189="Good",H189="Moderate")),"Error ▲",VLOOKUP(H189,'G-1 All Habitats'!$Z$2:$AA$9,2,FALSE)),"")</f>
        <v/>
      </c>
      <c r="J189" s="154"/>
      <c r="K189" s="520" t="str">
        <f>IF(J189="","",IF(VLOOKUP(J189,'G-3 Multipliers'!$L$3:$N$6,2,FALSE)=0,"Spatial Data Missing ⚠",VLOOKUP(J189,'G-3 Multipliers'!$L$3:$N$6,2,FALSE)))</f>
        <v/>
      </c>
      <c r="L189" s="524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45"/>
      <c r="Q189" s="157"/>
      <c r="R189" s="507" t="str">
        <f t="shared" si="17"/>
        <v/>
      </c>
      <c r="S189" s="507" t="str">
        <f t="shared" si="18"/>
        <v/>
      </c>
      <c r="T189" s="511" t="str">
        <f t="shared" si="19"/>
        <v/>
      </c>
      <c r="U189" s="515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3"/>
      <c r="D190" s="203"/>
      <c r="E190" s="153"/>
      <c r="F190" s="498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IFERROR(IF(AND(F190="V.Low",OR(H190="Good",H190="Moderate")),"Error ▲",VLOOKUP(H190,'G-1 All Habitats'!$Z$2:$AA$9,2,FALSE)),"")</f>
        <v/>
      </c>
      <c r="J190" s="154"/>
      <c r="K190" s="520" t="str">
        <f>IF(J190="","",IF(VLOOKUP(J190,'G-3 Multipliers'!$L$3:$N$6,2,FALSE)=0,"Spatial Data Missing ⚠",VLOOKUP(J190,'G-3 Multipliers'!$L$3:$N$6,2,FALSE)))</f>
        <v/>
      </c>
      <c r="L190" s="524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45"/>
      <c r="Q190" s="157"/>
      <c r="R190" s="507" t="str">
        <f t="shared" si="17"/>
        <v/>
      </c>
      <c r="S190" s="507" t="str">
        <f t="shared" si="18"/>
        <v/>
      </c>
      <c r="T190" s="511" t="str">
        <f t="shared" si="19"/>
        <v/>
      </c>
      <c r="U190" s="515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3"/>
      <c r="D191" s="203"/>
      <c r="E191" s="153"/>
      <c r="F191" s="498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IFERROR(IF(AND(F191="V.Low",OR(H191="Good",H191="Moderate")),"Error ▲",VLOOKUP(H191,'G-1 All Habitats'!$Z$2:$AA$9,2,FALSE)),"")</f>
        <v/>
      </c>
      <c r="J191" s="154"/>
      <c r="K191" s="520" t="str">
        <f>IF(J191="","",IF(VLOOKUP(J191,'G-3 Multipliers'!$L$3:$N$6,2,FALSE)=0,"Spatial Data Missing ⚠",VLOOKUP(J191,'G-3 Multipliers'!$L$3:$N$6,2,FALSE)))</f>
        <v/>
      </c>
      <c r="L191" s="524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45"/>
      <c r="Q191" s="157"/>
      <c r="R191" s="507" t="str">
        <f t="shared" si="17"/>
        <v/>
      </c>
      <c r="S191" s="507" t="str">
        <f t="shared" si="18"/>
        <v/>
      </c>
      <c r="T191" s="511" t="str">
        <f t="shared" si="19"/>
        <v/>
      </c>
      <c r="U191" s="515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3"/>
      <c r="D192" s="203"/>
      <c r="E192" s="153"/>
      <c r="F192" s="498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IFERROR(IF(AND(F192="V.Low",OR(H192="Good",H192="Moderate")),"Error ▲",VLOOKUP(H192,'G-1 All Habitats'!$Z$2:$AA$9,2,FALSE)),"")</f>
        <v/>
      </c>
      <c r="J192" s="154"/>
      <c r="K192" s="520" t="str">
        <f>IF(J192="","",IF(VLOOKUP(J192,'G-3 Multipliers'!$L$3:$N$6,2,FALSE)=0,"Spatial Data Missing ⚠",VLOOKUP(J192,'G-3 Multipliers'!$L$3:$N$6,2,FALSE)))</f>
        <v/>
      </c>
      <c r="L192" s="524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45"/>
      <c r="Q192" s="157"/>
      <c r="R192" s="507" t="str">
        <f t="shared" si="17"/>
        <v/>
      </c>
      <c r="S192" s="507" t="str">
        <f t="shared" si="18"/>
        <v/>
      </c>
      <c r="T192" s="511" t="str">
        <f t="shared" si="19"/>
        <v/>
      </c>
      <c r="U192" s="515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3"/>
      <c r="D193" s="203"/>
      <c r="E193" s="153"/>
      <c r="F193" s="498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IFERROR(IF(AND(F193="V.Low",OR(H193="Good",H193="Moderate")),"Error ▲",VLOOKUP(H193,'G-1 All Habitats'!$Z$2:$AA$9,2,FALSE)),"")</f>
        <v/>
      </c>
      <c r="J193" s="154"/>
      <c r="K193" s="520" t="str">
        <f>IF(J193="","",IF(VLOOKUP(J193,'G-3 Multipliers'!$L$3:$N$6,2,FALSE)=0,"Spatial Data Missing ⚠",VLOOKUP(J193,'G-3 Multipliers'!$L$3:$N$6,2,FALSE)))</f>
        <v/>
      </c>
      <c r="L193" s="524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45"/>
      <c r="Q193" s="157"/>
      <c r="R193" s="507" t="str">
        <f t="shared" si="17"/>
        <v/>
      </c>
      <c r="S193" s="507" t="str">
        <f t="shared" si="18"/>
        <v/>
      </c>
      <c r="T193" s="511" t="str">
        <f t="shared" si="19"/>
        <v/>
      </c>
      <c r="U193" s="515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3"/>
      <c r="D194" s="203"/>
      <c r="E194" s="153"/>
      <c r="F194" s="498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IFERROR(IF(AND(F194="V.Low",OR(H194="Good",H194="Moderate")),"Error ▲",VLOOKUP(H194,'G-1 All Habitats'!$Z$2:$AA$9,2,FALSE)),"")</f>
        <v/>
      </c>
      <c r="J194" s="154"/>
      <c r="K194" s="520" t="str">
        <f>IF(J194="","",IF(VLOOKUP(J194,'G-3 Multipliers'!$L$3:$N$6,2,FALSE)=0,"Spatial Data Missing ⚠",VLOOKUP(J194,'G-3 Multipliers'!$L$3:$N$6,2,FALSE)))</f>
        <v/>
      </c>
      <c r="L194" s="524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45"/>
      <c r="Q194" s="157"/>
      <c r="R194" s="507" t="str">
        <f t="shared" si="17"/>
        <v/>
      </c>
      <c r="S194" s="507" t="str">
        <f t="shared" si="18"/>
        <v/>
      </c>
      <c r="T194" s="511" t="str">
        <f t="shared" si="19"/>
        <v/>
      </c>
      <c r="U194" s="515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3"/>
      <c r="D195" s="203"/>
      <c r="E195" s="153"/>
      <c r="F195" s="498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IFERROR(IF(AND(F195="V.Low",OR(H195="Good",H195="Moderate")),"Error ▲",VLOOKUP(H195,'G-1 All Habitats'!$Z$2:$AA$9,2,FALSE)),"")</f>
        <v/>
      </c>
      <c r="J195" s="154"/>
      <c r="K195" s="520" t="str">
        <f>IF(J195="","",IF(VLOOKUP(J195,'G-3 Multipliers'!$L$3:$N$6,2,FALSE)=0,"Spatial Data Missing ⚠",VLOOKUP(J195,'G-3 Multipliers'!$L$3:$N$6,2,FALSE)))</f>
        <v/>
      </c>
      <c r="L195" s="524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45"/>
      <c r="Q195" s="157"/>
      <c r="R195" s="507" t="str">
        <f t="shared" si="17"/>
        <v/>
      </c>
      <c r="S195" s="507" t="str">
        <f t="shared" si="18"/>
        <v/>
      </c>
      <c r="T195" s="511" t="str">
        <f t="shared" si="19"/>
        <v/>
      </c>
      <c r="U195" s="515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3"/>
      <c r="D196" s="203"/>
      <c r="E196" s="153"/>
      <c r="F196" s="498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IFERROR(IF(AND(F196="V.Low",OR(H196="Good",H196="Moderate")),"Error ▲",VLOOKUP(H196,'G-1 All Habitats'!$Z$2:$AA$9,2,FALSE)),"")</f>
        <v/>
      </c>
      <c r="J196" s="154"/>
      <c r="K196" s="520" t="str">
        <f>IF(J196="","",IF(VLOOKUP(J196,'G-3 Multipliers'!$L$3:$N$6,2,FALSE)=0,"Spatial Data Missing ⚠",VLOOKUP(J196,'G-3 Multipliers'!$L$3:$N$6,2,FALSE)))</f>
        <v/>
      </c>
      <c r="L196" s="524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45"/>
      <c r="Q196" s="157"/>
      <c r="R196" s="507" t="str">
        <f t="shared" si="17"/>
        <v/>
      </c>
      <c r="S196" s="507" t="str">
        <f t="shared" si="18"/>
        <v/>
      </c>
      <c r="T196" s="511" t="str">
        <f t="shared" si="19"/>
        <v/>
      </c>
      <c r="U196" s="515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3"/>
      <c r="D197" s="203"/>
      <c r="E197" s="153"/>
      <c r="F197" s="498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IFERROR(IF(AND(F197="V.Low",OR(H197="Good",H197="Moderate")),"Error ▲",VLOOKUP(H197,'G-1 All Habitats'!$Z$2:$AA$9,2,FALSE)),"")</f>
        <v/>
      </c>
      <c r="J197" s="154"/>
      <c r="K197" s="520" t="str">
        <f>IF(J197="","",IF(VLOOKUP(J197,'G-3 Multipliers'!$L$3:$N$6,2,FALSE)=0,"Spatial Data Missing ⚠",VLOOKUP(J197,'G-3 Multipliers'!$L$3:$N$6,2,FALSE)))</f>
        <v/>
      </c>
      <c r="L197" s="524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45"/>
      <c r="Q197" s="157"/>
      <c r="R197" s="507" t="str">
        <f t="shared" si="17"/>
        <v/>
      </c>
      <c r="S197" s="507" t="str">
        <f t="shared" si="18"/>
        <v/>
      </c>
      <c r="T197" s="511" t="str">
        <f t="shared" si="19"/>
        <v/>
      </c>
      <c r="U197" s="515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3"/>
      <c r="D198" s="203"/>
      <c r="E198" s="153"/>
      <c r="F198" s="498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IFERROR(IF(AND(F198="V.Low",OR(H198="Good",H198="Moderate")),"Error ▲",VLOOKUP(H198,'G-1 All Habitats'!$Z$2:$AA$9,2,FALSE)),"")</f>
        <v/>
      </c>
      <c r="J198" s="154"/>
      <c r="K198" s="520" t="str">
        <f>IF(J198="","",IF(VLOOKUP(J198,'G-3 Multipliers'!$L$3:$N$6,2,FALSE)=0,"Spatial Data Missing ⚠",VLOOKUP(J198,'G-3 Multipliers'!$L$3:$N$6,2,FALSE)))</f>
        <v/>
      </c>
      <c r="L198" s="524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45"/>
      <c r="Q198" s="157"/>
      <c r="R198" s="507" t="str">
        <f t="shared" si="17"/>
        <v/>
      </c>
      <c r="S198" s="507" t="str">
        <f t="shared" si="18"/>
        <v/>
      </c>
      <c r="T198" s="511" t="str">
        <f t="shared" si="19"/>
        <v/>
      </c>
      <c r="U198" s="515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3"/>
      <c r="D199" s="203"/>
      <c r="E199" s="153"/>
      <c r="F199" s="498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IFERROR(IF(AND(F199="V.Low",OR(H199="Good",H199="Moderate")),"Error ▲",VLOOKUP(H199,'G-1 All Habitats'!$Z$2:$AA$9,2,FALSE)),"")</f>
        <v/>
      </c>
      <c r="J199" s="154"/>
      <c r="K199" s="520" t="str">
        <f>IF(J199="","",IF(VLOOKUP(J199,'G-3 Multipliers'!$L$3:$N$6,2,FALSE)=0,"Spatial Data Missing ⚠",VLOOKUP(J199,'G-3 Multipliers'!$L$3:$N$6,2,FALSE)))</f>
        <v/>
      </c>
      <c r="L199" s="524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45"/>
      <c r="Q199" s="157"/>
      <c r="R199" s="507" t="str">
        <f t="shared" si="17"/>
        <v/>
      </c>
      <c r="S199" s="507" t="str">
        <f t="shared" si="18"/>
        <v/>
      </c>
      <c r="T199" s="511" t="str">
        <f t="shared" si="19"/>
        <v/>
      </c>
      <c r="U199" s="515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3"/>
      <c r="D200" s="203"/>
      <c r="E200" s="153"/>
      <c r="F200" s="498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IFERROR(IF(AND(F200="V.Low",OR(H200="Good",H200="Moderate")),"Error ▲",VLOOKUP(H200,'G-1 All Habitats'!$Z$2:$AA$9,2,FALSE)),"")</f>
        <v/>
      </c>
      <c r="J200" s="154"/>
      <c r="K200" s="520" t="str">
        <f>IF(J200="","",IF(VLOOKUP(J200,'G-3 Multipliers'!$L$3:$N$6,2,FALSE)=0,"Spatial Data Missing ⚠",VLOOKUP(J200,'G-3 Multipliers'!$L$3:$N$6,2,FALSE)))</f>
        <v/>
      </c>
      <c r="L200" s="524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45"/>
      <c r="Q200" s="157"/>
      <c r="R200" s="507" t="str">
        <f t="shared" si="17"/>
        <v/>
      </c>
      <c r="S200" s="507" t="str">
        <f t="shared" si="18"/>
        <v/>
      </c>
      <c r="T200" s="511" t="str">
        <f t="shared" si="19"/>
        <v/>
      </c>
      <c r="U200" s="515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3"/>
      <c r="D201" s="203"/>
      <c r="E201" s="153"/>
      <c r="F201" s="498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IFERROR(IF(AND(F201="V.Low",OR(H201="Good",H201="Moderate")),"Error ▲",VLOOKUP(H201,'G-1 All Habitats'!$Z$2:$AA$9,2,FALSE)),"")</f>
        <v/>
      </c>
      <c r="J201" s="154"/>
      <c r="K201" s="520" t="str">
        <f>IF(J201="","",IF(VLOOKUP(J201,'G-3 Multipliers'!$L$3:$N$6,2,FALSE)=0,"Spatial Data Missing ⚠",VLOOKUP(J201,'G-3 Multipliers'!$L$3:$N$6,2,FALSE)))</f>
        <v/>
      </c>
      <c r="L201" s="524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45"/>
      <c r="Q201" s="157"/>
      <c r="R201" s="507" t="str">
        <f t="shared" si="17"/>
        <v/>
      </c>
      <c r="S201" s="507" t="str">
        <f t="shared" si="18"/>
        <v/>
      </c>
      <c r="T201" s="511" t="str">
        <f t="shared" si="19"/>
        <v/>
      </c>
      <c r="U201" s="515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3"/>
      <c r="D202" s="203"/>
      <c r="E202" s="153"/>
      <c r="F202" s="498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IFERROR(IF(AND(F202="V.Low",OR(H202="Good",H202="Moderate")),"Error ▲",VLOOKUP(H202,'G-1 All Habitats'!$Z$2:$AA$9,2,FALSE)),"")</f>
        <v/>
      </c>
      <c r="J202" s="154"/>
      <c r="K202" s="520" t="str">
        <f>IF(J202="","",IF(VLOOKUP(J202,'G-3 Multipliers'!$L$3:$N$6,2,FALSE)=0,"Spatial Data Missing ⚠",VLOOKUP(J202,'G-3 Multipliers'!$L$3:$N$6,2,FALSE)))</f>
        <v/>
      </c>
      <c r="L202" s="524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45"/>
      <c r="Q202" s="157"/>
      <c r="R202" s="507" t="str">
        <f t="shared" si="17"/>
        <v/>
      </c>
      <c r="S202" s="507" t="str">
        <f t="shared" si="18"/>
        <v/>
      </c>
      <c r="T202" s="511" t="str">
        <f t="shared" si="19"/>
        <v/>
      </c>
      <c r="U202" s="515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3"/>
      <c r="D203" s="203"/>
      <c r="E203" s="153"/>
      <c r="F203" s="498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IFERROR(IF(AND(F203="V.Low",OR(H203="Good",H203="Moderate")),"Error ▲",VLOOKUP(H203,'G-1 All Habitats'!$Z$2:$AA$9,2,FALSE)),"")</f>
        <v/>
      </c>
      <c r="J203" s="154"/>
      <c r="K203" s="520" t="str">
        <f>IF(J203="","",IF(VLOOKUP(J203,'G-3 Multipliers'!$L$3:$N$6,2,FALSE)=0,"Spatial Data Missing ⚠",VLOOKUP(J203,'G-3 Multipliers'!$L$3:$N$6,2,FALSE)))</f>
        <v/>
      </c>
      <c r="L203" s="524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45"/>
      <c r="Q203" s="157"/>
      <c r="R203" s="507" t="str">
        <f t="shared" ref="R203:R257" si="24">IFERROR(P203*G203*I203*L203,"")</f>
        <v/>
      </c>
      <c r="S203" s="507" t="str">
        <f t="shared" ref="S203:S257" si="25">IFERROR(Q203*G203*I203*L203,"")</f>
        <v/>
      </c>
      <c r="T203" s="511" t="str">
        <f t="shared" ref="T203:T257" si="26">IF(D203="","",IF(E203&lt;P203+Q203,"Error in Lengths ▲",E203-P203-Q203))</f>
        <v/>
      </c>
      <c r="U203" s="515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3"/>
      <c r="D204" s="203"/>
      <c r="E204" s="153"/>
      <c r="F204" s="498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IFERROR(IF(AND(F204="V.Low",OR(H204="Good",H204="Moderate")),"Error ▲",VLOOKUP(H204,'G-1 All Habitats'!$Z$2:$AA$9,2,FALSE)),"")</f>
        <v/>
      </c>
      <c r="J204" s="154"/>
      <c r="K204" s="520" t="str">
        <f>IF(J204="","",IF(VLOOKUP(J204,'G-3 Multipliers'!$L$3:$N$6,2,FALSE)=0,"Spatial Data Missing ⚠",VLOOKUP(J204,'G-3 Multipliers'!$L$3:$N$6,2,FALSE)))</f>
        <v/>
      </c>
      <c r="L204" s="524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45"/>
      <c r="Q204" s="157"/>
      <c r="R204" s="507" t="str">
        <f t="shared" si="24"/>
        <v/>
      </c>
      <c r="S204" s="507" t="str">
        <f t="shared" si="25"/>
        <v/>
      </c>
      <c r="T204" s="511" t="str">
        <f t="shared" si="26"/>
        <v/>
      </c>
      <c r="U204" s="515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3"/>
      <c r="D205" s="203"/>
      <c r="E205" s="153"/>
      <c r="F205" s="498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IFERROR(IF(AND(F205="V.Low",OR(H205="Good",H205="Moderate")),"Error ▲",VLOOKUP(H205,'G-1 All Habitats'!$Z$2:$AA$9,2,FALSE)),"")</f>
        <v/>
      </c>
      <c r="J205" s="154"/>
      <c r="K205" s="520" t="str">
        <f>IF(J205="","",IF(VLOOKUP(J205,'G-3 Multipliers'!$L$3:$N$6,2,FALSE)=0,"Spatial Data Missing ⚠",VLOOKUP(J205,'G-3 Multipliers'!$L$3:$N$6,2,FALSE)))</f>
        <v/>
      </c>
      <c r="L205" s="524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45"/>
      <c r="Q205" s="157"/>
      <c r="R205" s="507" t="str">
        <f t="shared" si="24"/>
        <v/>
      </c>
      <c r="S205" s="507" t="str">
        <f t="shared" si="25"/>
        <v/>
      </c>
      <c r="T205" s="511" t="str">
        <f t="shared" si="26"/>
        <v/>
      </c>
      <c r="U205" s="515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3"/>
      <c r="D206" s="203"/>
      <c r="E206" s="153"/>
      <c r="F206" s="498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IFERROR(IF(AND(F206="V.Low",OR(H206="Good",H206="Moderate")),"Error ▲",VLOOKUP(H206,'G-1 All Habitats'!$Z$2:$AA$9,2,FALSE)),"")</f>
        <v/>
      </c>
      <c r="J206" s="154"/>
      <c r="K206" s="520" t="str">
        <f>IF(J206="","",IF(VLOOKUP(J206,'G-3 Multipliers'!$L$3:$N$6,2,FALSE)=0,"Spatial Data Missing ⚠",VLOOKUP(J206,'G-3 Multipliers'!$L$3:$N$6,2,FALSE)))</f>
        <v/>
      </c>
      <c r="L206" s="524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45"/>
      <c r="Q206" s="157"/>
      <c r="R206" s="507" t="str">
        <f t="shared" si="24"/>
        <v/>
      </c>
      <c r="S206" s="507" t="str">
        <f t="shared" si="25"/>
        <v/>
      </c>
      <c r="T206" s="511" t="str">
        <f t="shared" si="26"/>
        <v/>
      </c>
      <c r="U206" s="515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3"/>
      <c r="D207" s="203"/>
      <c r="E207" s="153"/>
      <c r="F207" s="498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IFERROR(IF(AND(F207="V.Low",OR(H207="Good",H207="Moderate")),"Error ▲",VLOOKUP(H207,'G-1 All Habitats'!$Z$2:$AA$9,2,FALSE)),"")</f>
        <v/>
      </c>
      <c r="J207" s="154"/>
      <c r="K207" s="520" t="str">
        <f>IF(J207="","",IF(VLOOKUP(J207,'G-3 Multipliers'!$L$3:$N$6,2,FALSE)=0,"Spatial Data Missing ⚠",VLOOKUP(J207,'G-3 Multipliers'!$L$3:$N$6,2,FALSE)))</f>
        <v/>
      </c>
      <c r="L207" s="524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45"/>
      <c r="Q207" s="157"/>
      <c r="R207" s="507" t="str">
        <f t="shared" si="24"/>
        <v/>
      </c>
      <c r="S207" s="507" t="str">
        <f t="shared" si="25"/>
        <v/>
      </c>
      <c r="T207" s="511" t="str">
        <f t="shared" si="26"/>
        <v/>
      </c>
      <c r="U207" s="515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3"/>
      <c r="D208" s="203"/>
      <c r="E208" s="153"/>
      <c r="F208" s="498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IFERROR(IF(AND(F208="V.Low",OR(H208="Good",H208="Moderate")),"Error ▲",VLOOKUP(H208,'G-1 All Habitats'!$Z$2:$AA$9,2,FALSE)),"")</f>
        <v/>
      </c>
      <c r="J208" s="154"/>
      <c r="K208" s="520" t="str">
        <f>IF(J208="","",IF(VLOOKUP(J208,'G-3 Multipliers'!$L$3:$N$6,2,FALSE)=0,"Spatial Data Missing ⚠",VLOOKUP(J208,'G-3 Multipliers'!$L$3:$N$6,2,FALSE)))</f>
        <v/>
      </c>
      <c r="L208" s="524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45"/>
      <c r="Q208" s="157"/>
      <c r="R208" s="507" t="str">
        <f t="shared" si="24"/>
        <v/>
      </c>
      <c r="S208" s="507" t="str">
        <f t="shared" si="25"/>
        <v/>
      </c>
      <c r="T208" s="511" t="str">
        <f t="shared" si="26"/>
        <v/>
      </c>
      <c r="U208" s="515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3"/>
      <c r="D209" s="203"/>
      <c r="E209" s="153"/>
      <c r="F209" s="498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IFERROR(IF(AND(F209="V.Low",OR(H209="Good",H209="Moderate")),"Error ▲",VLOOKUP(H209,'G-1 All Habitats'!$Z$2:$AA$9,2,FALSE)),"")</f>
        <v/>
      </c>
      <c r="J209" s="154"/>
      <c r="K209" s="520" t="str">
        <f>IF(J209="","",IF(VLOOKUP(J209,'G-3 Multipliers'!$L$3:$N$6,2,FALSE)=0,"Spatial Data Missing ⚠",VLOOKUP(J209,'G-3 Multipliers'!$L$3:$N$6,2,FALSE)))</f>
        <v/>
      </c>
      <c r="L209" s="524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45"/>
      <c r="Q209" s="157"/>
      <c r="R209" s="507" t="str">
        <f t="shared" si="24"/>
        <v/>
      </c>
      <c r="S209" s="507" t="str">
        <f t="shared" si="25"/>
        <v/>
      </c>
      <c r="T209" s="511" t="str">
        <f t="shared" si="26"/>
        <v/>
      </c>
      <c r="U209" s="515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3"/>
      <c r="D210" s="203"/>
      <c r="E210" s="153"/>
      <c r="F210" s="498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IFERROR(IF(AND(F210="V.Low",OR(H210="Good",H210="Moderate")),"Error ▲",VLOOKUP(H210,'G-1 All Habitats'!$Z$2:$AA$9,2,FALSE)),"")</f>
        <v/>
      </c>
      <c r="J210" s="154"/>
      <c r="K210" s="520" t="str">
        <f>IF(J210="","",IF(VLOOKUP(J210,'G-3 Multipliers'!$L$3:$N$6,2,FALSE)=0,"Spatial Data Missing ⚠",VLOOKUP(J210,'G-3 Multipliers'!$L$3:$N$6,2,FALSE)))</f>
        <v/>
      </c>
      <c r="L210" s="524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45"/>
      <c r="Q210" s="157"/>
      <c r="R210" s="507" t="str">
        <f t="shared" si="24"/>
        <v/>
      </c>
      <c r="S210" s="507" t="str">
        <f t="shared" si="25"/>
        <v/>
      </c>
      <c r="T210" s="511" t="str">
        <f t="shared" si="26"/>
        <v/>
      </c>
      <c r="U210" s="515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3"/>
      <c r="D211" s="203"/>
      <c r="E211" s="153"/>
      <c r="F211" s="498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IFERROR(IF(AND(F211="V.Low",OR(H211="Good",H211="Moderate")),"Error ▲",VLOOKUP(H211,'G-1 All Habitats'!$Z$2:$AA$9,2,FALSE)),"")</f>
        <v/>
      </c>
      <c r="J211" s="154"/>
      <c r="K211" s="520" t="str">
        <f>IF(J211="","",IF(VLOOKUP(J211,'G-3 Multipliers'!$L$3:$N$6,2,FALSE)=0,"Spatial Data Missing ⚠",VLOOKUP(J211,'G-3 Multipliers'!$L$3:$N$6,2,FALSE)))</f>
        <v/>
      </c>
      <c r="L211" s="524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45"/>
      <c r="Q211" s="157"/>
      <c r="R211" s="507" t="str">
        <f t="shared" si="24"/>
        <v/>
      </c>
      <c r="S211" s="507" t="str">
        <f t="shared" si="25"/>
        <v/>
      </c>
      <c r="T211" s="511" t="str">
        <f t="shared" si="26"/>
        <v/>
      </c>
      <c r="U211" s="515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3"/>
      <c r="D212" s="203"/>
      <c r="E212" s="153"/>
      <c r="F212" s="498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IFERROR(IF(AND(F212="V.Low",OR(H212="Good",H212="Moderate")),"Error ▲",VLOOKUP(H212,'G-1 All Habitats'!$Z$2:$AA$9,2,FALSE)),"")</f>
        <v/>
      </c>
      <c r="J212" s="154"/>
      <c r="K212" s="520" t="str">
        <f>IF(J212="","",IF(VLOOKUP(J212,'G-3 Multipliers'!$L$3:$N$6,2,FALSE)=0,"Spatial Data Missing ⚠",VLOOKUP(J212,'G-3 Multipliers'!$L$3:$N$6,2,FALSE)))</f>
        <v/>
      </c>
      <c r="L212" s="524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45"/>
      <c r="Q212" s="157"/>
      <c r="R212" s="507" t="str">
        <f t="shared" si="24"/>
        <v/>
      </c>
      <c r="S212" s="507" t="str">
        <f t="shared" si="25"/>
        <v/>
      </c>
      <c r="T212" s="511" t="str">
        <f t="shared" si="26"/>
        <v/>
      </c>
      <c r="U212" s="515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3"/>
      <c r="D213" s="203"/>
      <c r="E213" s="153"/>
      <c r="F213" s="498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IFERROR(IF(AND(F213="V.Low",OR(H213="Good",H213="Moderate")),"Error ▲",VLOOKUP(H213,'G-1 All Habitats'!$Z$2:$AA$9,2,FALSE)),"")</f>
        <v/>
      </c>
      <c r="J213" s="154"/>
      <c r="K213" s="520" t="str">
        <f>IF(J213="","",IF(VLOOKUP(J213,'G-3 Multipliers'!$L$3:$N$6,2,FALSE)=0,"Spatial Data Missing ⚠",VLOOKUP(J213,'G-3 Multipliers'!$L$3:$N$6,2,FALSE)))</f>
        <v/>
      </c>
      <c r="L213" s="524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45"/>
      <c r="Q213" s="157"/>
      <c r="R213" s="507" t="str">
        <f t="shared" si="24"/>
        <v/>
      </c>
      <c r="S213" s="507" t="str">
        <f t="shared" si="25"/>
        <v/>
      </c>
      <c r="T213" s="511" t="str">
        <f t="shared" si="26"/>
        <v/>
      </c>
      <c r="U213" s="515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3"/>
      <c r="D214" s="203"/>
      <c r="E214" s="153"/>
      <c r="F214" s="498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IFERROR(IF(AND(F214="V.Low",OR(H214="Good",H214="Moderate")),"Error ▲",VLOOKUP(H214,'G-1 All Habitats'!$Z$2:$AA$9,2,FALSE)),"")</f>
        <v/>
      </c>
      <c r="J214" s="154"/>
      <c r="K214" s="520" t="str">
        <f>IF(J214="","",IF(VLOOKUP(J214,'G-3 Multipliers'!$L$3:$N$6,2,FALSE)=0,"Spatial Data Missing ⚠",VLOOKUP(J214,'G-3 Multipliers'!$L$3:$N$6,2,FALSE)))</f>
        <v/>
      </c>
      <c r="L214" s="524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45"/>
      <c r="Q214" s="157"/>
      <c r="R214" s="507" t="str">
        <f t="shared" si="24"/>
        <v/>
      </c>
      <c r="S214" s="507" t="str">
        <f t="shared" si="25"/>
        <v/>
      </c>
      <c r="T214" s="511" t="str">
        <f t="shared" si="26"/>
        <v/>
      </c>
      <c r="U214" s="515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3"/>
      <c r="D215" s="203"/>
      <c r="E215" s="153"/>
      <c r="F215" s="498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IFERROR(IF(AND(F215="V.Low",OR(H215="Good",H215="Moderate")),"Error ▲",VLOOKUP(H215,'G-1 All Habitats'!$Z$2:$AA$9,2,FALSE)),"")</f>
        <v/>
      </c>
      <c r="J215" s="154"/>
      <c r="K215" s="520" t="str">
        <f>IF(J215="","",IF(VLOOKUP(J215,'G-3 Multipliers'!$L$3:$N$6,2,FALSE)=0,"Spatial Data Missing ⚠",VLOOKUP(J215,'G-3 Multipliers'!$L$3:$N$6,2,FALSE)))</f>
        <v/>
      </c>
      <c r="L215" s="524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45"/>
      <c r="Q215" s="157"/>
      <c r="R215" s="507" t="str">
        <f t="shared" si="24"/>
        <v/>
      </c>
      <c r="S215" s="507" t="str">
        <f t="shared" si="25"/>
        <v/>
      </c>
      <c r="T215" s="511" t="str">
        <f t="shared" si="26"/>
        <v/>
      </c>
      <c r="U215" s="515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3"/>
      <c r="D216" s="203"/>
      <c r="E216" s="153"/>
      <c r="F216" s="498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IFERROR(IF(AND(F216="V.Low",OR(H216="Good",H216="Moderate")),"Error ▲",VLOOKUP(H216,'G-1 All Habitats'!$Z$2:$AA$9,2,FALSE)),"")</f>
        <v/>
      </c>
      <c r="J216" s="154"/>
      <c r="K216" s="520" t="str">
        <f>IF(J216="","",IF(VLOOKUP(J216,'G-3 Multipliers'!$L$3:$N$6,2,FALSE)=0,"Spatial Data Missing ⚠",VLOOKUP(J216,'G-3 Multipliers'!$L$3:$N$6,2,FALSE)))</f>
        <v/>
      </c>
      <c r="L216" s="524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45"/>
      <c r="Q216" s="157"/>
      <c r="R216" s="507" t="str">
        <f t="shared" si="24"/>
        <v/>
      </c>
      <c r="S216" s="507" t="str">
        <f t="shared" si="25"/>
        <v/>
      </c>
      <c r="T216" s="511" t="str">
        <f t="shared" si="26"/>
        <v/>
      </c>
      <c r="U216" s="515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3"/>
      <c r="D217" s="203"/>
      <c r="E217" s="153"/>
      <c r="F217" s="498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IFERROR(IF(AND(F217="V.Low",OR(H217="Good",H217="Moderate")),"Error ▲",VLOOKUP(H217,'G-1 All Habitats'!$Z$2:$AA$9,2,FALSE)),"")</f>
        <v/>
      </c>
      <c r="J217" s="154"/>
      <c r="K217" s="520" t="str">
        <f>IF(J217="","",IF(VLOOKUP(J217,'G-3 Multipliers'!$L$3:$N$6,2,FALSE)=0,"Spatial Data Missing ⚠",VLOOKUP(J217,'G-3 Multipliers'!$L$3:$N$6,2,FALSE)))</f>
        <v/>
      </c>
      <c r="L217" s="524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45"/>
      <c r="Q217" s="157"/>
      <c r="R217" s="507" t="str">
        <f t="shared" si="24"/>
        <v/>
      </c>
      <c r="S217" s="507" t="str">
        <f t="shared" si="25"/>
        <v/>
      </c>
      <c r="T217" s="511" t="str">
        <f t="shared" si="26"/>
        <v/>
      </c>
      <c r="U217" s="515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3"/>
      <c r="D218" s="203"/>
      <c r="E218" s="153"/>
      <c r="F218" s="498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IFERROR(IF(AND(F218="V.Low",OR(H218="Good",H218="Moderate")),"Error ▲",VLOOKUP(H218,'G-1 All Habitats'!$Z$2:$AA$9,2,FALSE)),"")</f>
        <v/>
      </c>
      <c r="J218" s="154"/>
      <c r="K218" s="520" t="str">
        <f>IF(J218="","",IF(VLOOKUP(J218,'G-3 Multipliers'!$L$3:$N$6,2,FALSE)=0,"Spatial Data Missing ⚠",VLOOKUP(J218,'G-3 Multipliers'!$L$3:$N$6,2,FALSE)))</f>
        <v/>
      </c>
      <c r="L218" s="524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45"/>
      <c r="Q218" s="157"/>
      <c r="R218" s="507" t="str">
        <f t="shared" si="24"/>
        <v/>
      </c>
      <c r="S218" s="507" t="str">
        <f t="shared" si="25"/>
        <v/>
      </c>
      <c r="T218" s="511" t="str">
        <f t="shared" si="26"/>
        <v/>
      </c>
      <c r="U218" s="515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3"/>
      <c r="D219" s="203"/>
      <c r="E219" s="153"/>
      <c r="F219" s="498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IFERROR(IF(AND(F219="V.Low",OR(H219="Good",H219="Moderate")),"Error ▲",VLOOKUP(H219,'G-1 All Habitats'!$Z$2:$AA$9,2,FALSE)),"")</f>
        <v/>
      </c>
      <c r="J219" s="154"/>
      <c r="K219" s="520" t="str">
        <f>IF(J219="","",IF(VLOOKUP(J219,'G-3 Multipliers'!$L$3:$N$6,2,FALSE)=0,"Spatial Data Missing ⚠",VLOOKUP(J219,'G-3 Multipliers'!$L$3:$N$6,2,FALSE)))</f>
        <v/>
      </c>
      <c r="L219" s="524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45"/>
      <c r="Q219" s="157"/>
      <c r="R219" s="507" t="str">
        <f t="shared" si="24"/>
        <v/>
      </c>
      <c r="S219" s="507" t="str">
        <f t="shared" si="25"/>
        <v/>
      </c>
      <c r="T219" s="511" t="str">
        <f t="shared" si="26"/>
        <v/>
      </c>
      <c r="U219" s="515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3"/>
      <c r="D220" s="203"/>
      <c r="E220" s="153"/>
      <c r="F220" s="498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IFERROR(IF(AND(F220="V.Low",OR(H220="Good",H220="Moderate")),"Error ▲",VLOOKUP(H220,'G-1 All Habitats'!$Z$2:$AA$9,2,FALSE)),"")</f>
        <v/>
      </c>
      <c r="J220" s="154"/>
      <c r="K220" s="520" t="str">
        <f>IF(J220="","",IF(VLOOKUP(J220,'G-3 Multipliers'!$L$3:$N$6,2,FALSE)=0,"Spatial Data Missing ⚠",VLOOKUP(J220,'G-3 Multipliers'!$L$3:$N$6,2,FALSE)))</f>
        <v/>
      </c>
      <c r="L220" s="524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45"/>
      <c r="Q220" s="157"/>
      <c r="R220" s="507" t="str">
        <f t="shared" si="24"/>
        <v/>
      </c>
      <c r="S220" s="507" t="str">
        <f t="shared" si="25"/>
        <v/>
      </c>
      <c r="T220" s="511" t="str">
        <f t="shared" si="26"/>
        <v/>
      </c>
      <c r="U220" s="515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3"/>
      <c r="D221" s="203"/>
      <c r="E221" s="153"/>
      <c r="F221" s="498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IFERROR(IF(AND(F221="V.Low",OR(H221="Good",H221="Moderate")),"Error ▲",VLOOKUP(H221,'G-1 All Habitats'!$Z$2:$AA$9,2,FALSE)),"")</f>
        <v/>
      </c>
      <c r="J221" s="154"/>
      <c r="K221" s="520" t="str">
        <f>IF(J221="","",IF(VLOOKUP(J221,'G-3 Multipliers'!$L$3:$N$6,2,FALSE)=0,"Spatial Data Missing ⚠",VLOOKUP(J221,'G-3 Multipliers'!$L$3:$N$6,2,FALSE)))</f>
        <v/>
      </c>
      <c r="L221" s="524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45"/>
      <c r="Q221" s="157"/>
      <c r="R221" s="507" t="str">
        <f t="shared" si="24"/>
        <v/>
      </c>
      <c r="S221" s="507" t="str">
        <f t="shared" si="25"/>
        <v/>
      </c>
      <c r="T221" s="511" t="str">
        <f t="shared" si="26"/>
        <v/>
      </c>
      <c r="U221" s="515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3"/>
      <c r="D222" s="203"/>
      <c r="E222" s="153"/>
      <c r="F222" s="498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IFERROR(IF(AND(F222="V.Low",OR(H222="Good",H222="Moderate")),"Error ▲",VLOOKUP(H222,'G-1 All Habitats'!$Z$2:$AA$9,2,FALSE)),"")</f>
        <v/>
      </c>
      <c r="J222" s="154"/>
      <c r="K222" s="520" t="str">
        <f>IF(J222="","",IF(VLOOKUP(J222,'G-3 Multipliers'!$L$3:$N$6,2,FALSE)=0,"Spatial Data Missing ⚠",VLOOKUP(J222,'G-3 Multipliers'!$L$3:$N$6,2,FALSE)))</f>
        <v/>
      </c>
      <c r="L222" s="524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45"/>
      <c r="Q222" s="157"/>
      <c r="R222" s="507" t="str">
        <f t="shared" si="24"/>
        <v/>
      </c>
      <c r="S222" s="507" t="str">
        <f t="shared" si="25"/>
        <v/>
      </c>
      <c r="T222" s="511" t="str">
        <f t="shared" si="26"/>
        <v/>
      </c>
      <c r="U222" s="515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3"/>
      <c r="D223" s="203"/>
      <c r="E223" s="153"/>
      <c r="F223" s="498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IFERROR(IF(AND(F223="V.Low",OR(H223="Good",H223="Moderate")),"Error ▲",VLOOKUP(H223,'G-1 All Habitats'!$Z$2:$AA$9,2,FALSE)),"")</f>
        <v/>
      </c>
      <c r="J223" s="154"/>
      <c r="K223" s="520" t="str">
        <f>IF(J223="","",IF(VLOOKUP(J223,'G-3 Multipliers'!$L$3:$N$6,2,FALSE)=0,"Spatial Data Missing ⚠",VLOOKUP(J223,'G-3 Multipliers'!$L$3:$N$6,2,FALSE)))</f>
        <v/>
      </c>
      <c r="L223" s="524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45"/>
      <c r="Q223" s="157"/>
      <c r="R223" s="507" t="str">
        <f t="shared" si="24"/>
        <v/>
      </c>
      <c r="S223" s="507" t="str">
        <f t="shared" si="25"/>
        <v/>
      </c>
      <c r="T223" s="511" t="str">
        <f t="shared" si="26"/>
        <v/>
      </c>
      <c r="U223" s="515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3"/>
      <c r="D224" s="203"/>
      <c r="E224" s="153"/>
      <c r="F224" s="498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IFERROR(IF(AND(F224="V.Low",OR(H224="Good",H224="Moderate")),"Error ▲",VLOOKUP(H224,'G-1 All Habitats'!$Z$2:$AA$9,2,FALSE)),"")</f>
        <v/>
      </c>
      <c r="J224" s="154"/>
      <c r="K224" s="520" t="str">
        <f>IF(J224="","",IF(VLOOKUP(J224,'G-3 Multipliers'!$L$3:$N$6,2,FALSE)=0,"Spatial Data Missing ⚠",VLOOKUP(J224,'G-3 Multipliers'!$L$3:$N$6,2,FALSE)))</f>
        <v/>
      </c>
      <c r="L224" s="524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45"/>
      <c r="Q224" s="157"/>
      <c r="R224" s="507" t="str">
        <f t="shared" si="24"/>
        <v/>
      </c>
      <c r="S224" s="507" t="str">
        <f t="shared" si="25"/>
        <v/>
      </c>
      <c r="T224" s="511" t="str">
        <f t="shared" si="26"/>
        <v/>
      </c>
      <c r="U224" s="515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3"/>
      <c r="D225" s="203"/>
      <c r="E225" s="153"/>
      <c r="F225" s="498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IFERROR(IF(AND(F225="V.Low",OR(H225="Good",H225="Moderate")),"Error ▲",VLOOKUP(H225,'G-1 All Habitats'!$Z$2:$AA$9,2,FALSE)),"")</f>
        <v/>
      </c>
      <c r="J225" s="154"/>
      <c r="K225" s="520" t="str">
        <f>IF(J225="","",IF(VLOOKUP(J225,'G-3 Multipliers'!$L$3:$N$6,2,FALSE)=0,"Spatial Data Missing ⚠",VLOOKUP(J225,'G-3 Multipliers'!$L$3:$N$6,2,FALSE)))</f>
        <v/>
      </c>
      <c r="L225" s="524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45"/>
      <c r="Q225" s="157"/>
      <c r="R225" s="507" t="str">
        <f t="shared" si="24"/>
        <v/>
      </c>
      <c r="S225" s="507" t="str">
        <f t="shared" si="25"/>
        <v/>
      </c>
      <c r="T225" s="511" t="str">
        <f t="shared" si="26"/>
        <v/>
      </c>
      <c r="U225" s="515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3"/>
      <c r="D226" s="203"/>
      <c r="E226" s="153"/>
      <c r="F226" s="498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IFERROR(IF(AND(F226="V.Low",OR(H226="Good",H226="Moderate")),"Error ▲",VLOOKUP(H226,'G-1 All Habitats'!$Z$2:$AA$9,2,FALSE)),"")</f>
        <v/>
      </c>
      <c r="J226" s="154"/>
      <c r="K226" s="520" t="str">
        <f>IF(J226="","",IF(VLOOKUP(J226,'G-3 Multipliers'!$L$3:$N$6,2,FALSE)=0,"Spatial Data Missing ⚠",VLOOKUP(J226,'G-3 Multipliers'!$L$3:$N$6,2,FALSE)))</f>
        <v/>
      </c>
      <c r="L226" s="524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45"/>
      <c r="Q226" s="157"/>
      <c r="R226" s="507" t="str">
        <f t="shared" si="24"/>
        <v/>
      </c>
      <c r="S226" s="507" t="str">
        <f t="shared" si="25"/>
        <v/>
      </c>
      <c r="T226" s="511" t="str">
        <f t="shared" si="26"/>
        <v/>
      </c>
      <c r="U226" s="515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3"/>
      <c r="D227" s="203"/>
      <c r="E227" s="153"/>
      <c r="F227" s="498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IFERROR(IF(AND(F227="V.Low",OR(H227="Good",H227="Moderate")),"Error ▲",VLOOKUP(H227,'G-1 All Habitats'!$Z$2:$AA$9,2,FALSE)),"")</f>
        <v/>
      </c>
      <c r="J227" s="154"/>
      <c r="K227" s="520" t="str">
        <f>IF(J227="","",IF(VLOOKUP(J227,'G-3 Multipliers'!$L$3:$N$6,2,FALSE)=0,"Spatial Data Missing ⚠",VLOOKUP(J227,'G-3 Multipliers'!$L$3:$N$6,2,FALSE)))</f>
        <v/>
      </c>
      <c r="L227" s="524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45"/>
      <c r="Q227" s="157"/>
      <c r="R227" s="507" t="str">
        <f t="shared" si="24"/>
        <v/>
      </c>
      <c r="S227" s="507" t="str">
        <f t="shared" si="25"/>
        <v/>
      </c>
      <c r="T227" s="511" t="str">
        <f t="shared" si="26"/>
        <v/>
      </c>
      <c r="U227" s="515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3"/>
      <c r="D228" s="203"/>
      <c r="E228" s="153"/>
      <c r="F228" s="498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IFERROR(IF(AND(F228="V.Low",OR(H228="Good",H228="Moderate")),"Error ▲",VLOOKUP(H228,'G-1 All Habitats'!$Z$2:$AA$9,2,FALSE)),"")</f>
        <v/>
      </c>
      <c r="J228" s="154"/>
      <c r="K228" s="520" t="str">
        <f>IF(J228="","",IF(VLOOKUP(J228,'G-3 Multipliers'!$L$3:$N$6,2,FALSE)=0,"Spatial Data Missing ⚠",VLOOKUP(J228,'G-3 Multipliers'!$L$3:$N$6,2,FALSE)))</f>
        <v/>
      </c>
      <c r="L228" s="524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45"/>
      <c r="Q228" s="157"/>
      <c r="R228" s="507" t="str">
        <f t="shared" si="24"/>
        <v/>
      </c>
      <c r="S228" s="507" t="str">
        <f t="shared" si="25"/>
        <v/>
      </c>
      <c r="T228" s="511" t="str">
        <f t="shared" si="26"/>
        <v/>
      </c>
      <c r="U228" s="515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3"/>
      <c r="D229" s="203"/>
      <c r="E229" s="153"/>
      <c r="F229" s="498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IFERROR(IF(AND(F229="V.Low",OR(H229="Good",H229="Moderate")),"Error ▲",VLOOKUP(H229,'G-1 All Habitats'!$Z$2:$AA$9,2,FALSE)),"")</f>
        <v/>
      </c>
      <c r="J229" s="154"/>
      <c r="K229" s="520" t="str">
        <f>IF(J229="","",IF(VLOOKUP(J229,'G-3 Multipliers'!$L$3:$N$6,2,FALSE)=0,"Spatial Data Missing ⚠",VLOOKUP(J229,'G-3 Multipliers'!$L$3:$N$6,2,FALSE)))</f>
        <v/>
      </c>
      <c r="L229" s="524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45"/>
      <c r="Q229" s="157"/>
      <c r="R229" s="507" t="str">
        <f t="shared" si="24"/>
        <v/>
      </c>
      <c r="S229" s="507" t="str">
        <f t="shared" si="25"/>
        <v/>
      </c>
      <c r="T229" s="511" t="str">
        <f t="shared" si="26"/>
        <v/>
      </c>
      <c r="U229" s="515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3"/>
      <c r="D230" s="203"/>
      <c r="E230" s="153"/>
      <c r="F230" s="498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IFERROR(IF(AND(F230="V.Low",OR(H230="Good",H230="Moderate")),"Error ▲",VLOOKUP(H230,'G-1 All Habitats'!$Z$2:$AA$9,2,FALSE)),"")</f>
        <v/>
      </c>
      <c r="J230" s="154"/>
      <c r="K230" s="520" t="str">
        <f>IF(J230="","",IF(VLOOKUP(J230,'G-3 Multipliers'!$L$3:$N$6,2,FALSE)=0,"Spatial Data Missing ⚠",VLOOKUP(J230,'G-3 Multipliers'!$L$3:$N$6,2,FALSE)))</f>
        <v/>
      </c>
      <c r="L230" s="524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45"/>
      <c r="Q230" s="157"/>
      <c r="R230" s="507" t="str">
        <f t="shared" si="24"/>
        <v/>
      </c>
      <c r="S230" s="507" t="str">
        <f t="shared" si="25"/>
        <v/>
      </c>
      <c r="T230" s="511" t="str">
        <f t="shared" si="26"/>
        <v/>
      </c>
      <c r="U230" s="515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3"/>
      <c r="D231" s="203"/>
      <c r="E231" s="153"/>
      <c r="F231" s="498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IFERROR(IF(AND(F231="V.Low",OR(H231="Good",H231="Moderate")),"Error ▲",VLOOKUP(H231,'G-1 All Habitats'!$Z$2:$AA$9,2,FALSE)),"")</f>
        <v/>
      </c>
      <c r="J231" s="154"/>
      <c r="K231" s="520" t="str">
        <f>IF(J231="","",IF(VLOOKUP(J231,'G-3 Multipliers'!$L$3:$N$6,2,FALSE)=0,"Spatial Data Missing ⚠",VLOOKUP(J231,'G-3 Multipliers'!$L$3:$N$6,2,FALSE)))</f>
        <v/>
      </c>
      <c r="L231" s="524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45"/>
      <c r="Q231" s="157"/>
      <c r="R231" s="507" t="str">
        <f t="shared" si="24"/>
        <v/>
      </c>
      <c r="S231" s="507" t="str">
        <f t="shared" si="25"/>
        <v/>
      </c>
      <c r="T231" s="511" t="str">
        <f t="shared" si="26"/>
        <v/>
      </c>
      <c r="U231" s="515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3"/>
      <c r="D232" s="203"/>
      <c r="E232" s="153"/>
      <c r="F232" s="498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IFERROR(IF(AND(F232="V.Low",OR(H232="Good",H232="Moderate")),"Error ▲",VLOOKUP(H232,'G-1 All Habitats'!$Z$2:$AA$9,2,FALSE)),"")</f>
        <v/>
      </c>
      <c r="J232" s="154"/>
      <c r="K232" s="520" t="str">
        <f>IF(J232="","",IF(VLOOKUP(J232,'G-3 Multipliers'!$L$3:$N$6,2,FALSE)=0,"Spatial Data Missing ⚠",VLOOKUP(J232,'G-3 Multipliers'!$L$3:$N$6,2,FALSE)))</f>
        <v/>
      </c>
      <c r="L232" s="524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45"/>
      <c r="Q232" s="157"/>
      <c r="R232" s="507" t="str">
        <f t="shared" si="24"/>
        <v/>
      </c>
      <c r="S232" s="507" t="str">
        <f t="shared" si="25"/>
        <v/>
      </c>
      <c r="T232" s="511" t="str">
        <f t="shared" si="26"/>
        <v/>
      </c>
      <c r="U232" s="515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3"/>
      <c r="D233" s="203"/>
      <c r="E233" s="153"/>
      <c r="F233" s="498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IFERROR(IF(AND(F233="V.Low",OR(H233="Good",H233="Moderate")),"Error ▲",VLOOKUP(H233,'G-1 All Habitats'!$Z$2:$AA$9,2,FALSE)),"")</f>
        <v/>
      </c>
      <c r="J233" s="154"/>
      <c r="K233" s="520" t="str">
        <f>IF(J233="","",IF(VLOOKUP(J233,'G-3 Multipliers'!$L$3:$N$6,2,FALSE)=0,"Spatial Data Missing ⚠",VLOOKUP(J233,'G-3 Multipliers'!$L$3:$N$6,2,FALSE)))</f>
        <v/>
      </c>
      <c r="L233" s="524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45"/>
      <c r="Q233" s="157"/>
      <c r="R233" s="507" t="str">
        <f t="shared" si="24"/>
        <v/>
      </c>
      <c r="S233" s="507" t="str">
        <f t="shared" si="25"/>
        <v/>
      </c>
      <c r="T233" s="511" t="str">
        <f t="shared" si="26"/>
        <v/>
      </c>
      <c r="U233" s="515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3"/>
      <c r="D234" s="203"/>
      <c r="E234" s="153"/>
      <c r="F234" s="498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IFERROR(IF(AND(F234="V.Low",OR(H234="Good",H234="Moderate")),"Error ▲",VLOOKUP(H234,'G-1 All Habitats'!$Z$2:$AA$9,2,FALSE)),"")</f>
        <v/>
      </c>
      <c r="J234" s="154"/>
      <c r="K234" s="520" t="str">
        <f>IF(J234="","",IF(VLOOKUP(J234,'G-3 Multipliers'!$L$3:$N$6,2,FALSE)=0,"Spatial Data Missing ⚠",VLOOKUP(J234,'G-3 Multipliers'!$L$3:$N$6,2,FALSE)))</f>
        <v/>
      </c>
      <c r="L234" s="524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45"/>
      <c r="Q234" s="157"/>
      <c r="R234" s="507" t="str">
        <f t="shared" si="24"/>
        <v/>
      </c>
      <c r="S234" s="507" t="str">
        <f t="shared" si="25"/>
        <v/>
      </c>
      <c r="T234" s="511" t="str">
        <f t="shared" si="26"/>
        <v/>
      </c>
      <c r="U234" s="515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3"/>
      <c r="D235" s="203"/>
      <c r="E235" s="153"/>
      <c r="F235" s="498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IFERROR(IF(AND(F235="V.Low",OR(H235="Good",H235="Moderate")),"Error ▲",VLOOKUP(H235,'G-1 All Habitats'!$Z$2:$AA$9,2,FALSE)),"")</f>
        <v/>
      </c>
      <c r="J235" s="154"/>
      <c r="K235" s="520" t="str">
        <f>IF(J235="","",IF(VLOOKUP(J235,'G-3 Multipliers'!$L$3:$N$6,2,FALSE)=0,"Spatial Data Missing ⚠",VLOOKUP(J235,'G-3 Multipliers'!$L$3:$N$6,2,FALSE)))</f>
        <v/>
      </c>
      <c r="L235" s="524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45"/>
      <c r="Q235" s="157"/>
      <c r="R235" s="507" t="str">
        <f t="shared" si="24"/>
        <v/>
      </c>
      <c r="S235" s="507" t="str">
        <f t="shared" si="25"/>
        <v/>
      </c>
      <c r="T235" s="511" t="str">
        <f t="shared" si="26"/>
        <v/>
      </c>
      <c r="U235" s="515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3"/>
      <c r="D236" s="203"/>
      <c r="E236" s="153"/>
      <c r="F236" s="498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IFERROR(IF(AND(F236="V.Low",OR(H236="Good",H236="Moderate")),"Error ▲",VLOOKUP(H236,'G-1 All Habitats'!$Z$2:$AA$9,2,FALSE)),"")</f>
        <v/>
      </c>
      <c r="J236" s="154"/>
      <c r="K236" s="520" t="str">
        <f>IF(J236="","",IF(VLOOKUP(J236,'G-3 Multipliers'!$L$3:$N$6,2,FALSE)=0,"Spatial Data Missing ⚠",VLOOKUP(J236,'G-3 Multipliers'!$L$3:$N$6,2,FALSE)))</f>
        <v/>
      </c>
      <c r="L236" s="524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45"/>
      <c r="Q236" s="157"/>
      <c r="R236" s="507" t="str">
        <f t="shared" si="24"/>
        <v/>
      </c>
      <c r="S236" s="507" t="str">
        <f t="shared" si="25"/>
        <v/>
      </c>
      <c r="T236" s="511" t="str">
        <f t="shared" si="26"/>
        <v/>
      </c>
      <c r="U236" s="515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3"/>
      <c r="D237" s="203"/>
      <c r="E237" s="153"/>
      <c r="F237" s="498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IFERROR(IF(AND(F237="V.Low",OR(H237="Good",H237="Moderate")),"Error ▲",VLOOKUP(H237,'G-1 All Habitats'!$Z$2:$AA$9,2,FALSE)),"")</f>
        <v/>
      </c>
      <c r="J237" s="154"/>
      <c r="K237" s="520" t="str">
        <f>IF(J237="","",IF(VLOOKUP(J237,'G-3 Multipliers'!$L$3:$N$6,2,FALSE)=0,"Spatial Data Missing ⚠",VLOOKUP(J237,'G-3 Multipliers'!$L$3:$N$6,2,FALSE)))</f>
        <v/>
      </c>
      <c r="L237" s="524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45"/>
      <c r="Q237" s="157"/>
      <c r="R237" s="507" t="str">
        <f t="shared" si="24"/>
        <v/>
      </c>
      <c r="S237" s="507" t="str">
        <f t="shared" si="25"/>
        <v/>
      </c>
      <c r="T237" s="511" t="str">
        <f t="shared" si="26"/>
        <v/>
      </c>
      <c r="U237" s="515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3"/>
      <c r="D238" s="203"/>
      <c r="E238" s="153"/>
      <c r="F238" s="498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IFERROR(IF(AND(F238="V.Low",OR(H238="Good",H238="Moderate")),"Error ▲",VLOOKUP(H238,'G-1 All Habitats'!$Z$2:$AA$9,2,FALSE)),"")</f>
        <v/>
      </c>
      <c r="J238" s="154"/>
      <c r="K238" s="520" t="str">
        <f>IF(J238="","",IF(VLOOKUP(J238,'G-3 Multipliers'!$L$3:$N$6,2,FALSE)=0,"Spatial Data Missing ⚠",VLOOKUP(J238,'G-3 Multipliers'!$L$3:$N$6,2,FALSE)))</f>
        <v/>
      </c>
      <c r="L238" s="524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45"/>
      <c r="Q238" s="157"/>
      <c r="R238" s="507" t="str">
        <f t="shared" si="24"/>
        <v/>
      </c>
      <c r="S238" s="507" t="str">
        <f t="shared" si="25"/>
        <v/>
      </c>
      <c r="T238" s="511" t="str">
        <f t="shared" si="26"/>
        <v/>
      </c>
      <c r="U238" s="515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3"/>
      <c r="D239" s="203"/>
      <c r="E239" s="153"/>
      <c r="F239" s="498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IFERROR(IF(AND(F239="V.Low",OR(H239="Good",H239="Moderate")),"Error ▲",VLOOKUP(H239,'G-1 All Habitats'!$Z$2:$AA$9,2,FALSE)),"")</f>
        <v/>
      </c>
      <c r="J239" s="154"/>
      <c r="K239" s="520" t="str">
        <f>IF(J239="","",IF(VLOOKUP(J239,'G-3 Multipliers'!$L$3:$N$6,2,FALSE)=0,"Spatial Data Missing ⚠",VLOOKUP(J239,'G-3 Multipliers'!$L$3:$N$6,2,FALSE)))</f>
        <v/>
      </c>
      <c r="L239" s="524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45"/>
      <c r="Q239" s="157"/>
      <c r="R239" s="507" t="str">
        <f t="shared" si="24"/>
        <v/>
      </c>
      <c r="S239" s="507" t="str">
        <f t="shared" si="25"/>
        <v/>
      </c>
      <c r="T239" s="511" t="str">
        <f t="shared" si="26"/>
        <v/>
      </c>
      <c r="U239" s="515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3"/>
      <c r="D240" s="203"/>
      <c r="E240" s="153"/>
      <c r="F240" s="498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IFERROR(IF(AND(F240="V.Low",OR(H240="Good",H240="Moderate")),"Error ▲",VLOOKUP(H240,'G-1 All Habitats'!$Z$2:$AA$9,2,FALSE)),"")</f>
        <v/>
      </c>
      <c r="J240" s="154"/>
      <c r="K240" s="520" t="str">
        <f>IF(J240="","",IF(VLOOKUP(J240,'G-3 Multipliers'!$L$3:$N$6,2,FALSE)=0,"Spatial Data Missing ⚠",VLOOKUP(J240,'G-3 Multipliers'!$L$3:$N$6,2,FALSE)))</f>
        <v/>
      </c>
      <c r="L240" s="524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45"/>
      <c r="Q240" s="157"/>
      <c r="R240" s="507" t="str">
        <f t="shared" si="24"/>
        <v/>
      </c>
      <c r="S240" s="507" t="str">
        <f t="shared" si="25"/>
        <v/>
      </c>
      <c r="T240" s="511" t="str">
        <f t="shared" si="26"/>
        <v/>
      </c>
      <c r="U240" s="515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3"/>
      <c r="D241" s="203"/>
      <c r="E241" s="153"/>
      <c r="F241" s="498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IFERROR(IF(AND(F241="V.Low",OR(H241="Good",H241="Moderate")),"Error ▲",VLOOKUP(H241,'G-1 All Habitats'!$Z$2:$AA$9,2,FALSE)),"")</f>
        <v/>
      </c>
      <c r="J241" s="154"/>
      <c r="K241" s="520" t="str">
        <f>IF(J241="","",IF(VLOOKUP(J241,'G-3 Multipliers'!$L$3:$N$6,2,FALSE)=0,"Spatial Data Missing ⚠",VLOOKUP(J241,'G-3 Multipliers'!$L$3:$N$6,2,FALSE)))</f>
        <v/>
      </c>
      <c r="L241" s="524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45"/>
      <c r="Q241" s="157"/>
      <c r="R241" s="507" t="str">
        <f t="shared" si="24"/>
        <v/>
      </c>
      <c r="S241" s="507" t="str">
        <f t="shared" si="25"/>
        <v/>
      </c>
      <c r="T241" s="511" t="str">
        <f t="shared" si="26"/>
        <v/>
      </c>
      <c r="U241" s="515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3"/>
      <c r="D242" s="203"/>
      <c r="E242" s="153"/>
      <c r="F242" s="498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IFERROR(IF(AND(F242="V.Low",OR(H242="Good",H242="Moderate")),"Error ▲",VLOOKUP(H242,'G-1 All Habitats'!$Z$2:$AA$9,2,FALSE)),"")</f>
        <v/>
      </c>
      <c r="J242" s="154"/>
      <c r="K242" s="520" t="str">
        <f>IF(J242="","",IF(VLOOKUP(J242,'G-3 Multipliers'!$L$3:$N$6,2,FALSE)=0,"Spatial Data Missing ⚠",VLOOKUP(J242,'G-3 Multipliers'!$L$3:$N$6,2,FALSE)))</f>
        <v/>
      </c>
      <c r="L242" s="524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45"/>
      <c r="Q242" s="157"/>
      <c r="R242" s="507" t="str">
        <f t="shared" si="24"/>
        <v/>
      </c>
      <c r="S242" s="507" t="str">
        <f t="shared" si="25"/>
        <v/>
      </c>
      <c r="T242" s="511" t="str">
        <f t="shared" si="26"/>
        <v/>
      </c>
      <c r="U242" s="515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3"/>
      <c r="D243" s="203"/>
      <c r="E243" s="153"/>
      <c r="F243" s="498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IFERROR(IF(AND(F243="V.Low",OR(H243="Good",H243="Moderate")),"Error ▲",VLOOKUP(H243,'G-1 All Habitats'!$Z$2:$AA$9,2,FALSE)),"")</f>
        <v/>
      </c>
      <c r="J243" s="154"/>
      <c r="K243" s="520" t="str">
        <f>IF(J243="","",IF(VLOOKUP(J243,'G-3 Multipliers'!$L$3:$N$6,2,FALSE)=0,"Spatial Data Missing ⚠",VLOOKUP(J243,'G-3 Multipliers'!$L$3:$N$6,2,FALSE)))</f>
        <v/>
      </c>
      <c r="L243" s="524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45"/>
      <c r="Q243" s="157"/>
      <c r="R243" s="507" t="str">
        <f t="shared" si="24"/>
        <v/>
      </c>
      <c r="S243" s="507" t="str">
        <f t="shared" si="25"/>
        <v/>
      </c>
      <c r="T243" s="511" t="str">
        <f t="shared" si="26"/>
        <v/>
      </c>
      <c r="U243" s="515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3"/>
      <c r="D244" s="203"/>
      <c r="E244" s="153"/>
      <c r="F244" s="498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IFERROR(IF(AND(F244="V.Low",OR(H244="Good",H244="Moderate")),"Error ▲",VLOOKUP(H244,'G-1 All Habitats'!$Z$2:$AA$9,2,FALSE)),"")</f>
        <v/>
      </c>
      <c r="J244" s="154"/>
      <c r="K244" s="520" t="str">
        <f>IF(J244="","",IF(VLOOKUP(J244,'G-3 Multipliers'!$L$3:$N$6,2,FALSE)=0,"Spatial Data Missing ⚠",VLOOKUP(J244,'G-3 Multipliers'!$L$3:$N$6,2,FALSE)))</f>
        <v/>
      </c>
      <c r="L244" s="524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45"/>
      <c r="Q244" s="157"/>
      <c r="R244" s="507" t="str">
        <f t="shared" si="24"/>
        <v/>
      </c>
      <c r="S244" s="507" t="str">
        <f t="shared" si="25"/>
        <v/>
      </c>
      <c r="T244" s="511" t="str">
        <f t="shared" si="26"/>
        <v/>
      </c>
      <c r="U244" s="515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3"/>
      <c r="D245" s="203"/>
      <c r="E245" s="153"/>
      <c r="F245" s="498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IFERROR(IF(AND(F245="V.Low",OR(H245="Good",H245="Moderate")),"Error ▲",VLOOKUP(H245,'G-1 All Habitats'!$Z$2:$AA$9,2,FALSE)),"")</f>
        <v/>
      </c>
      <c r="J245" s="154"/>
      <c r="K245" s="520" t="str">
        <f>IF(J245="","",IF(VLOOKUP(J245,'G-3 Multipliers'!$L$3:$N$6,2,FALSE)=0,"Spatial Data Missing ⚠",VLOOKUP(J245,'G-3 Multipliers'!$L$3:$N$6,2,FALSE)))</f>
        <v/>
      </c>
      <c r="L245" s="524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45"/>
      <c r="Q245" s="157"/>
      <c r="R245" s="507" t="str">
        <f t="shared" si="24"/>
        <v/>
      </c>
      <c r="S245" s="507" t="str">
        <f t="shared" si="25"/>
        <v/>
      </c>
      <c r="T245" s="511" t="str">
        <f t="shared" si="26"/>
        <v/>
      </c>
      <c r="U245" s="515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3"/>
      <c r="D246" s="203"/>
      <c r="E246" s="153"/>
      <c r="F246" s="498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IFERROR(IF(AND(F246="V.Low",OR(H246="Good",H246="Moderate")),"Error ▲",VLOOKUP(H246,'G-1 All Habitats'!$Z$2:$AA$9,2,FALSE)),"")</f>
        <v/>
      </c>
      <c r="J246" s="154"/>
      <c r="K246" s="520" t="str">
        <f>IF(J246="","",IF(VLOOKUP(J246,'G-3 Multipliers'!$L$3:$N$6,2,FALSE)=0,"Spatial Data Missing ⚠",VLOOKUP(J246,'G-3 Multipliers'!$L$3:$N$6,2,FALSE)))</f>
        <v/>
      </c>
      <c r="L246" s="524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45"/>
      <c r="Q246" s="157"/>
      <c r="R246" s="507" t="str">
        <f t="shared" si="24"/>
        <v/>
      </c>
      <c r="S246" s="507" t="str">
        <f t="shared" si="25"/>
        <v/>
      </c>
      <c r="T246" s="511" t="str">
        <f t="shared" si="26"/>
        <v/>
      </c>
      <c r="U246" s="515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3"/>
      <c r="D247" s="203"/>
      <c r="E247" s="153"/>
      <c r="F247" s="498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IFERROR(IF(AND(F247="V.Low",OR(H247="Good",H247="Moderate")),"Error ▲",VLOOKUP(H247,'G-1 All Habitats'!$Z$2:$AA$9,2,FALSE)),"")</f>
        <v/>
      </c>
      <c r="J247" s="154"/>
      <c r="K247" s="520" t="str">
        <f>IF(J247="","",IF(VLOOKUP(J247,'G-3 Multipliers'!$L$3:$N$6,2,FALSE)=0,"Spatial Data Missing ⚠",VLOOKUP(J247,'G-3 Multipliers'!$L$3:$N$6,2,FALSE)))</f>
        <v/>
      </c>
      <c r="L247" s="524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45"/>
      <c r="Q247" s="157"/>
      <c r="R247" s="507" t="str">
        <f t="shared" si="24"/>
        <v/>
      </c>
      <c r="S247" s="507" t="str">
        <f t="shared" si="25"/>
        <v/>
      </c>
      <c r="T247" s="511" t="str">
        <f t="shared" si="26"/>
        <v/>
      </c>
      <c r="U247" s="515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3"/>
      <c r="D248" s="203"/>
      <c r="E248" s="153"/>
      <c r="F248" s="498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IFERROR(IF(AND(F248="V.Low",OR(H248="Good",H248="Moderate")),"Error ▲",VLOOKUP(H248,'G-1 All Habitats'!$Z$2:$AA$9,2,FALSE)),"")</f>
        <v/>
      </c>
      <c r="J248" s="154"/>
      <c r="K248" s="520" t="str">
        <f>IF(J248="","",IF(VLOOKUP(J248,'G-3 Multipliers'!$L$3:$N$6,2,FALSE)=0,"Spatial Data Missing ⚠",VLOOKUP(J248,'G-3 Multipliers'!$L$3:$N$6,2,FALSE)))</f>
        <v/>
      </c>
      <c r="L248" s="524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45"/>
      <c r="Q248" s="157"/>
      <c r="R248" s="507" t="str">
        <f t="shared" si="24"/>
        <v/>
      </c>
      <c r="S248" s="507" t="str">
        <f t="shared" si="25"/>
        <v/>
      </c>
      <c r="T248" s="511" t="str">
        <f t="shared" si="26"/>
        <v/>
      </c>
      <c r="U248" s="515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3"/>
      <c r="D249" s="203"/>
      <c r="E249" s="153"/>
      <c r="F249" s="498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IFERROR(IF(AND(F249="V.Low",OR(H249="Good",H249="Moderate")),"Error ▲",VLOOKUP(H249,'G-1 All Habitats'!$Z$2:$AA$9,2,FALSE)),"")</f>
        <v/>
      </c>
      <c r="J249" s="154"/>
      <c r="K249" s="520" t="str">
        <f>IF(J249="","",IF(VLOOKUP(J249,'G-3 Multipliers'!$L$3:$N$6,2,FALSE)=0,"Spatial Data Missing ⚠",VLOOKUP(J249,'G-3 Multipliers'!$L$3:$N$6,2,FALSE)))</f>
        <v/>
      </c>
      <c r="L249" s="524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45"/>
      <c r="Q249" s="157"/>
      <c r="R249" s="507" t="str">
        <f t="shared" si="24"/>
        <v/>
      </c>
      <c r="S249" s="507" t="str">
        <f t="shared" si="25"/>
        <v/>
      </c>
      <c r="T249" s="511" t="str">
        <f t="shared" si="26"/>
        <v/>
      </c>
      <c r="U249" s="515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3"/>
      <c r="D250" s="203"/>
      <c r="E250" s="153"/>
      <c r="F250" s="498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IFERROR(IF(AND(F250="V.Low",OR(H250="Good",H250="Moderate")),"Error ▲",VLOOKUP(H250,'G-1 All Habitats'!$Z$2:$AA$9,2,FALSE)),"")</f>
        <v/>
      </c>
      <c r="J250" s="154"/>
      <c r="K250" s="520" t="str">
        <f>IF(J250="","",IF(VLOOKUP(J250,'G-3 Multipliers'!$L$3:$N$6,2,FALSE)=0,"Spatial Data Missing ⚠",VLOOKUP(J250,'G-3 Multipliers'!$L$3:$N$6,2,FALSE)))</f>
        <v/>
      </c>
      <c r="L250" s="524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45"/>
      <c r="Q250" s="157"/>
      <c r="R250" s="507" t="str">
        <f t="shared" si="24"/>
        <v/>
      </c>
      <c r="S250" s="507" t="str">
        <f t="shared" si="25"/>
        <v/>
      </c>
      <c r="T250" s="511" t="str">
        <f t="shared" si="26"/>
        <v/>
      </c>
      <c r="U250" s="515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3"/>
      <c r="D251" s="203"/>
      <c r="E251" s="153"/>
      <c r="F251" s="498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IFERROR(IF(AND(F251="V.Low",OR(H251="Good",H251="Moderate")),"Error ▲",VLOOKUP(H251,'G-1 All Habitats'!$Z$2:$AA$9,2,FALSE)),"")</f>
        <v/>
      </c>
      <c r="J251" s="154"/>
      <c r="K251" s="520" t="str">
        <f>IF(J251="","",IF(VLOOKUP(J251,'G-3 Multipliers'!$L$3:$N$6,2,FALSE)=0,"Spatial Data Missing ⚠",VLOOKUP(J251,'G-3 Multipliers'!$L$3:$N$6,2,FALSE)))</f>
        <v/>
      </c>
      <c r="L251" s="524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45"/>
      <c r="Q251" s="157"/>
      <c r="R251" s="507" t="str">
        <f t="shared" si="24"/>
        <v/>
      </c>
      <c r="S251" s="507" t="str">
        <f t="shared" si="25"/>
        <v/>
      </c>
      <c r="T251" s="511" t="str">
        <f t="shared" si="26"/>
        <v/>
      </c>
      <c r="U251" s="515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3"/>
      <c r="D252" s="203"/>
      <c r="E252" s="153"/>
      <c r="F252" s="498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IFERROR(IF(AND(F252="V.Low",OR(H252="Good",H252="Moderate")),"Error ▲",VLOOKUP(H252,'G-1 All Habitats'!$Z$2:$AA$9,2,FALSE)),"")</f>
        <v/>
      </c>
      <c r="J252" s="154"/>
      <c r="K252" s="520" t="str">
        <f>IF(J252="","",IF(VLOOKUP(J252,'G-3 Multipliers'!$L$3:$N$6,2,FALSE)=0,"Spatial Data Missing ⚠",VLOOKUP(J252,'G-3 Multipliers'!$L$3:$N$6,2,FALSE)))</f>
        <v/>
      </c>
      <c r="L252" s="524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45"/>
      <c r="Q252" s="157"/>
      <c r="R252" s="507" t="str">
        <f t="shared" si="24"/>
        <v/>
      </c>
      <c r="S252" s="507" t="str">
        <f t="shared" si="25"/>
        <v/>
      </c>
      <c r="T252" s="511" t="str">
        <f t="shared" si="26"/>
        <v/>
      </c>
      <c r="U252" s="515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3"/>
      <c r="D253" s="203"/>
      <c r="E253" s="153"/>
      <c r="F253" s="498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IFERROR(IF(AND(F253="V.Low",OR(H253="Good",H253="Moderate")),"Error ▲",VLOOKUP(H253,'G-1 All Habitats'!$Z$2:$AA$9,2,FALSE)),"")</f>
        <v/>
      </c>
      <c r="J253" s="154"/>
      <c r="K253" s="520" t="str">
        <f>IF(J253="","",IF(VLOOKUP(J253,'G-3 Multipliers'!$L$3:$N$6,2,FALSE)=0,"Spatial Data Missing ⚠",VLOOKUP(J253,'G-3 Multipliers'!$L$3:$N$6,2,FALSE)))</f>
        <v/>
      </c>
      <c r="L253" s="524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45"/>
      <c r="Q253" s="157"/>
      <c r="R253" s="507" t="str">
        <f t="shared" si="24"/>
        <v/>
      </c>
      <c r="S253" s="507" t="str">
        <f t="shared" si="25"/>
        <v/>
      </c>
      <c r="T253" s="511" t="str">
        <f t="shared" si="26"/>
        <v/>
      </c>
      <c r="U253" s="515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3"/>
      <c r="D254" s="203"/>
      <c r="E254" s="153"/>
      <c r="F254" s="498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IFERROR(IF(AND(F254="V.Low",OR(H254="Good",H254="Moderate")),"Error ▲",VLOOKUP(H254,'G-1 All Habitats'!$Z$2:$AA$9,2,FALSE)),"")</f>
        <v/>
      </c>
      <c r="J254" s="154"/>
      <c r="K254" s="520" t="str">
        <f>IF(J254="","",IF(VLOOKUP(J254,'G-3 Multipliers'!$L$3:$N$6,2,FALSE)=0,"Spatial Data Missing ⚠",VLOOKUP(J254,'G-3 Multipliers'!$L$3:$N$6,2,FALSE)))</f>
        <v/>
      </c>
      <c r="L254" s="524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45"/>
      <c r="Q254" s="157"/>
      <c r="R254" s="507" t="str">
        <f t="shared" si="24"/>
        <v/>
      </c>
      <c r="S254" s="507" t="str">
        <f t="shared" si="25"/>
        <v/>
      </c>
      <c r="T254" s="511" t="str">
        <f t="shared" si="26"/>
        <v/>
      </c>
      <c r="U254" s="515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3"/>
      <c r="D255" s="203"/>
      <c r="E255" s="153"/>
      <c r="F255" s="498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IFERROR(IF(AND(F255="V.Low",OR(H255="Good",H255="Moderate")),"Error ▲",VLOOKUP(H255,'G-1 All Habitats'!$Z$2:$AA$9,2,FALSE)),"")</f>
        <v/>
      </c>
      <c r="J255" s="154"/>
      <c r="K255" s="520" t="str">
        <f>IF(J255="","",IF(VLOOKUP(J255,'G-3 Multipliers'!$L$3:$N$6,2,FALSE)=0,"Spatial Data Missing ⚠",VLOOKUP(J255,'G-3 Multipliers'!$L$3:$N$6,2,FALSE)))</f>
        <v/>
      </c>
      <c r="L255" s="524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45"/>
      <c r="Q255" s="157"/>
      <c r="R255" s="507" t="str">
        <f t="shared" si="24"/>
        <v/>
      </c>
      <c r="S255" s="507" t="str">
        <f t="shared" si="25"/>
        <v/>
      </c>
      <c r="T255" s="511" t="str">
        <f t="shared" si="26"/>
        <v/>
      </c>
      <c r="U255" s="515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3"/>
      <c r="D256" s="203"/>
      <c r="E256" s="153"/>
      <c r="F256" s="498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IFERROR(IF(AND(F256="V.Low",OR(H256="Good",H256="Moderate")),"Error ▲",VLOOKUP(H256,'G-1 All Habitats'!$Z$2:$AA$9,2,FALSE)),"")</f>
        <v/>
      </c>
      <c r="J256" s="154"/>
      <c r="K256" s="520" t="str">
        <f>IF(J256="","",IF(VLOOKUP(J256,'G-3 Multipliers'!$L$3:$N$6,2,FALSE)=0,"Spatial Data Missing ⚠",VLOOKUP(J256,'G-3 Multipliers'!$L$3:$N$6,2,FALSE)))</f>
        <v/>
      </c>
      <c r="L256" s="524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45"/>
      <c r="Q256" s="157"/>
      <c r="R256" s="507" t="str">
        <f t="shared" si="24"/>
        <v/>
      </c>
      <c r="S256" s="507" t="str">
        <f t="shared" si="25"/>
        <v/>
      </c>
      <c r="T256" s="511" t="str">
        <f t="shared" si="26"/>
        <v/>
      </c>
      <c r="U256" s="515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6"/>
      <c r="D257" s="206"/>
      <c r="E257" s="160"/>
      <c r="F257" s="49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IFERROR(IF(AND(F257="V.Low",OR(H257="Good",H257="Moderate")),"Error ▲",VLOOKUP(H257,'G-1 All Habitats'!$Z$2:$AA$9,2,FALSE)),"")</f>
        <v/>
      </c>
      <c r="J257" s="161"/>
      <c r="K257" s="520" t="str">
        <f>IF(J257="","",IF(VLOOKUP(J257,'G-3 Multipliers'!$L$3:$N$6,2,FALSE)=0,"Spatial Data Missing ⚠",VLOOKUP(J257,'G-3 Multipliers'!$L$3:$N$6,2,FALSE)))</f>
        <v/>
      </c>
      <c r="L257" s="524" t="str">
        <f>IF(J257="","",IF(VLOOKUP(J257,'G-3 Multipliers'!$L$3:$N$6,3,FALSE)=0,"Spatial Data Missing ⚠",VLOOKUP(J257,'G-3 Multipliers'!$L$3:$N$6,3,FALSE)))</f>
        <v/>
      </c>
      <c r="M257" s="506" t="str">
        <f>IF(D257="","",VLOOKUP(D257,'G-6 Hedgerow Data'!$B$1:$AH$15,33,FALSE))</f>
        <v/>
      </c>
      <c r="N257" s="513" t="str">
        <f t="shared" si="23"/>
        <v/>
      </c>
      <c r="O257" s="40"/>
      <c r="P257" s="410"/>
      <c r="Q257" s="411"/>
      <c r="R257" s="621" t="str">
        <f t="shared" si="24"/>
        <v/>
      </c>
      <c r="S257" s="621" t="str">
        <f t="shared" si="25"/>
        <v/>
      </c>
      <c r="T257" s="511" t="str">
        <f t="shared" si="26"/>
        <v/>
      </c>
      <c r="U257" s="515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3"/>
      <c r="E258" s="620">
        <f>SUM(E10:E257)</f>
        <v>0</v>
      </c>
      <c r="M258" s="444"/>
      <c r="N258" s="563">
        <f>SUM(N10:N257)</f>
        <v>0</v>
      </c>
      <c r="O258" s="166"/>
      <c r="P258" s="517">
        <f t="shared" ref="P258:U258" si="28">SUM(P10:P257)</f>
        <v>0</v>
      </c>
      <c r="Q258" s="518">
        <f t="shared" si="28"/>
        <v>0</v>
      </c>
      <c r="R258" s="518">
        <f t="shared" si="28"/>
        <v>0</v>
      </c>
      <c r="S258" s="518">
        <f t="shared" si="28"/>
        <v>0</v>
      </c>
      <c r="T258" s="518">
        <f t="shared" si="28"/>
        <v>0</v>
      </c>
      <c r="U258" s="514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dMrctn7xR9Y3GQUnpVgvbqVH+MKBgssfoNML+5sGn5/91URvi5DxyrRhl5lZ45FZkKnHPKDA4Hky2hZvPwkodA==" saltValue="2hBMgq6SN1txedhtwJfdZ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3" priority="6" operator="containsText" text="Error">
      <formula>NOT(ISERROR(SEARCH("Error",I10)))</formula>
    </cfRule>
  </conditionalFormatting>
  <conditionalFormatting sqref="J9:L257">
    <cfRule type="containsText" dxfId="82" priority="5" operator="containsText" text="Spatial">
      <formula>NOT(ISERROR(SEARCH("Spatial",J9)))</formula>
    </cfRule>
  </conditionalFormatting>
  <conditionalFormatting sqref="M10:M257">
    <cfRule type="cellIs" dxfId="81" priority="2" operator="equal">
      <formula>"Like for like or better"</formula>
    </cfRule>
    <cfRule type="cellIs" dxfId="80" priority="3" operator="equal">
      <formula>"Like for like"</formula>
    </cfRule>
    <cfRule type="containsText" dxfId="79" priority="4" operator="containsText" text="Same distinctiveness">
      <formula>NOT(ISERROR(SEARCH("Same distinctiveness",M10)))</formula>
    </cfRule>
  </conditionalFormatting>
  <conditionalFormatting sqref="T10:U257">
    <cfRule type="containsText" dxfId="7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E4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44" t="str">
        <f>IF(Start!$F$12="","",Start!$F$12)</f>
        <v>Bicester Arc. Overall Biodiversity Strategy</v>
      </c>
      <c r="C2" s="745"/>
      <c r="D2" s="745"/>
      <c r="E2" s="746"/>
      <c r="O2" s="920" t="str">
        <f>IF(OR(COUNTIF($O$12:O259,"*30+*")&gt;0,COUNTIF($S$12:S259,"*30+*")&gt;0),"Note;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2:33" ht="15.75" customHeight="1" thickBot="1" x14ac:dyDescent="0.25">
      <c r="B3" s="1000" t="str">
        <f ca="1">MID(CELL("filename",A1),FIND("]",CELL("filename",A1))+1,256)</f>
        <v>E-2 Off Site Hedge Creation</v>
      </c>
      <c r="C3" s="1001"/>
      <c r="D3" s="1001"/>
      <c r="E3" s="1002"/>
      <c r="O3" s="920"/>
      <c r="P3" s="920"/>
      <c r="Q3" s="920"/>
      <c r="R3" s="920"/>
      <c r="S3" s="920"/>
      <c r="T3" s="920"/>
    </row>
    <row r="4" spans="2:33" ht="15.75" customHeight="1" thickBot="1" x14ac:dyDescent="0.25">
      <c r="B4" s="1000"/>
      <c r="C4" s="1001"/>
      <c r="D4" s="1001"/>
      <c r="E4" s="1002"/>
      <c r="O4" s="920"/>
      <c r="P4" s="920"/>
      <c r="Q4" s="920"/>
      <c r="R4" s="920"/>
      <c r="S4" s="920"/>
      <c r="T4" s="920"/>
    </row>
    <row r="5" spans="2:33" ht="15.75" customHeight="1" x14ac:dyDescent="0.2">
      <c r="O5" s="920"/>
      <c r="P5" s="920"/>
      <c r="Q5" s="920"/>
      <c r="R5" s="920"/>
      <c r="S5" s="920"/>
      <c r="T5" s="920"/>
    </row>
    <row r="6" spans="2:33" ht="15.75" customHeight="1" x14ac:dyDescent="0.2">
      <c r="O6" s="403"/>
      <c r="P6" s="403"/>
      <c r="Q6" s="403"/>
      <c r="R6" s="403"/>
      <c r="S6" s="403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200"/>
      <c r="P9" s="200"/>
      <c r="Q9" s="200"/>
      <c r="R9" s="200"/>
      <c r="S9" s="200"/>
      <c r="T9" s="200"/>
      <c r="U9" s="200"/>
      <c r="V9" s="200"/>
      <c r="W9" s="200"/>
      <c r="X9" s="200"/>
    </row>
    <row r="10" spans="2:33" s="42" customFormat="1" ht="30" customHeight="1" thickBot="1" x14ac:dyDescent="0.25">
      <c r="B10" s="40"/>
      <c r="C10" s="40"/>
      <c r="D10" s="967" t="s">
        <v>301</v>
      </c>
      <c r="E10" s="969"/>
      <c r="F10" s="967" t="s">
        <v>272</v>
      </c>
      <c r="G10" s="969"/>
      <c r="H10" s="968" t="s">
        <v>273</v>
      </c>
      <c r="I10" s="969"/>
      <c r="J10" s="967" t="s">
        <v>191</v>
      </c>
      <c r="K10" s="968"/>
      <c r="L10" s="969"/>
      <c r="M10" s="967" t="s">
        <v>280</v>
      </c>
      <c r="N10" s="969"/>
      <c r="O10" s="967" t="s">
        <v>228</v>
      </c>
      <c r="P10" s="968"/>
      <c r="Q10" s="968"/>
      <c r="R10" s="968"/>
      <c r="S10" s="968"/>
      <c r="T10" s="969"/>
      <c r="U10" s="967" t="s">
        <v>252</v>
      </c>
      <c r="V10" s="968"/>
      <c r="W10" s="968"/>
      <c r="X10" s="969"/>
      <c r="Y10" s="970" t="s">
        <v>302</v>
      </c>
      <c r="Z10" s="967" t="s">
        <v>196</v>
      </c>
      <c r="AA10" s="969"/>
    </row>
    <row r="11" spans="2:33" ht="71.25" x14ac:dyDescent="0.2">
      <c r="B11" s="135" t="s">
        <v>254</v>
      </c>
      <c r="C11" s="136" t="s">
        <v>303</v>
      </c>
      <c r="D11" s="201" t="s">
        <v>275</v>
      </c>
      <c r="E11" s="202" t="s">
        <v>316</v>
      </c>
      <c r="F11" s="412" t="s">
        <v>189</v>
      </c>
      <c r="G11" s="413" t="s">
        <v>206</v>
      </c>
      <c r="H11" s="414" t="s">
        <v>190</v>
      </c>
      <c r="I11" s="413" t="s">
        <v>206</v>
      </c>
      <c r="J11" s="368" t="s">
        <v>191</v>
      </c>
      <c r="K11" s="201" t="s">
        <v>191</v>
      </c>
      <c r="L11" s="202" t="s">
        <v>231</v>
      </c>
      <c r="M11" s="368" t="s">
        <v>283</v>
      </c>
      <c r="N11" s="202" t="s">
        <v>280</v>
      </c>
      <c r="O11" s="368" t="s">
        <v>304</v>
      </c>
      <c r="P11" s="201" t="s">
        <v>233</v>
      </c>
      <c r="Q11" s="201" t="s">
        <v>234</v>
      </c>
      <c r="R11" s="201" t="s">
        <v>235</v>
      </c>
      <c r="S11" s="201" t="s">
        <v>236</v>
      </c>
      <c r="T11" s="202" t="s">
        <v>312</v>
      </c>
      <c r="U11" s="368" t="s">
        <v>238</v>
      </c>
      <c r="V11" s="201" t="s">
        <v>305</v>
      </c>
      <c r="W11" s="201" t="s">
        <v>240</v>
      </c>
      <c r="X11" s="202" t="s">
        <v>241</v>
      </c>
      <c r="Y11" s="999"/>
      <c r="Z11" s="141" t="s">
        <v>215</v>
      </c>
      <c r="AA11" s="359" t="s">
        <v>216</v>
      </c>
      <c r="AG11" s="131" t="s">
        <v>200</v>
      </c>
    </row>
    <row r="12" spans="2:33" ht="14.25" x14ac:dyDescent="0.2">
      <c r="B12" s="201">
        <v>1</v>
      </c>
      <c r="C12" s="268"/>
      <c r="D12" s="82"/>
      <c r="E12" s="203"/>
      <c r="F12" s="498" t="str">
        <f>IF(D12="","",VLOOKUP(D12,'G-6 Hedgerow Data'!$B$2:$AG$15,2,FALSE))</f>
        <v/>
      </c>
      <c r="G12" s="524" t="str">
        <f>IF(D12="","",VLOOKUP(D12,'G-6 Hedgerow Data'!$B$2:$AG$15,3,FALSE))</f>
        <v/>
      </c>
      <c r="H12" s="72"/>
      <c r="I12" s="499" t="str">
        <f>IFERROR(IF(AND(F12="V.Low",OR(H12="Good",H12="Moderate")),"Error ▲",VLOOKUP(H12,'G-1 All Habitats'!$Z$2:$AA$9,2,FALSE)),"")</f>
        <v/>
      </c>
      <c r="J12" s="146"/>
      <c r="K12" s="520" t="str">
        <f>IF(J12="","",IF(VLOOKUP(J12,'G-3 Multipliers'!$L$3:$N$6,2,FALSE)=0,"Spatial Data Missing",VLOOKUP(J12,'G-3 Multipliers'!$L$3:$N$6,2,FALSE)))</f>
        <v/>
      </c>
      <c r="L12" s="524" t="str">
        <f>IF(J12="","",IF(VLOOKUP(J12,'G-3 Multipliers'!$L$3:$N$6,3,FALSE)=0,"Spatial Data Missing",VLOOKUP(J12,'G-3 Multipliers'!$L$3:$N$6,3,FALSE)))</f>
        <v/>
      </c>
      <c r="M12" s="197"/>
      <c r="N12" s="499" t="str">
        <f>IF(M12="","",IF(VLOOKUP(M12,'G-3 Multipliers'!$S$3:$T$6,2,FALSE)=0,"Spatial Data Missing ⚠",VLOOKUP(M12,'G-3 Multipliers'!$S$3:$T$6,2,FALSE)))</f>
        <v/>
      </c>
      <c r="O12" s="498" t="str">
        <f>IF(OR(D12="",H12=""),"",(INDEX('G-6 Hedgerow Data'!$E$3:$I$15,MATCH(D12,'G-6 Hedgerow Data'!$B$3:$B$15,0),MATCH(H12,'G-6 Hedgerow Data'!$E$2:$I$2,0))))</f>
        <v/>
      </c>
      <c r="P12" s="195"/>
      <c r="Q12" s="195"/>
      <c r="R12" s="507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1" t="str">
        <f>IF(O12="","",IF(LEFT(R12,5)="Error ▲","Check Data ⚠",IF(OR(P12="30+",P12="Habitat already in target condition"),0,IF(Q12="30+","30+",IF(AND(O12="30+",OR(P12="",P12=0)),"30+ ⚠",IF(AND(O12="30+",P12&gt;0),32-P12,IF(O12+Q12&gt;30,"30+ ⚠",IF(O12+Q12-P12&gt;0,O12+Q12-P12,IF(O12-P12&lt;0,0,O12+Q12-P12)))))))))</f>
        <v/>
      </c>
      <c r="T12" s="522" t="str">
        <f t="shared" ref="T12:T75" si="0">IF(D12="","",IF(LEFT(R12,5)="Error ▲","Check Data ⚠",VLOOKUP(S12,TemporalMultipliers,3,FALSE)))</f>
        <v/>
      </c>
      <c r="U12" s="537" t="str">
        <f>IF(D12="","",VLOOKUP(D12,'G-6 Hedgerow Data'!$B$3:$AG$15,31,FALSE))</f>
        <v/>
      </c>
      <c r="V12" s="520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20" t="str">
        <f>(IF(AND(V12="Standard difficulty applied",O12&gt;P12),U12,IF(AND(V12="Low Difficulty - only applicable if all habitat created before losses",P12&gt;=O12),"Low",U12)))</f>
        <v/>
      </c>
      <c r="X12" s="524" t="str">
        <f>IF(F12="","",VLOOKUP(U12,'G-3 Multipliers'!$P$3:$Q$6,2,FALSE))</f>
        <v/>
      </c>
      <c r="Y12" s="529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8"/>
      <c r="D13" s="82"/>
      <c r="E13" s="203"/>
      <c r="F13" s="498" t="str">
        <f>IF(D13="","",VLOOKUP(D13,'G-6 Hedgerow Data'!$B$2:$AG$15,2,FALSE))</f>
        <v/>
      </c>
      <c r="G13" s="524" t="str">
        <f>IF(D13="","",VLOOKUP(D13,'G-6 Hedgerow Data'!$B$2:$AG$15,3,FALSE))</f>
        <v/>
      </c>
      <c r="H13" s="72"/>
      <c r="I13" s="499" t="str">
        <f>IFERROR(IF(AND(F13="V.Low",OR(H13="Good",H13="Moderate")),"Error ▲",VLOOKUP(H13,'G-1 All Habitats'!$Z$2:$AA$9,2,FALSE)),"")</f>
        <v/>
      </c>
      <c r="J13" s="146"/>
      <c r="K13" s="520" t="str">
        <f>IF(J13="","",IF(VLOOKUP(J13,'G-3 Multipliers'!$L$3:$N$6,2,FALSE)=0,"Spatial Data Missing",VLOOKUP(J13,'G-3 Multipliers'!$L$3:$N$6,2,FALSE)))</f>
        <v/>
      </c>
      <c r="L13" s="524" t="str">
        <f>IF(J13="","",IF(VLOOKUP(J13,'G-3 Multipliers'!$L$3:$N$6,3,FALSE)=0,"Spatial Data Missing",VLOOKUP(J13,'G-3 Multipliers'!$L$3:$N$6,3,FALSE)))</f>
        <v/>
      </c>
      <c r="M13" s="197"/>
      <c r="N13" s="499" t="str">
        <f>IF(M13="","",IF(VLOOKUP(M13,'G-3 Multipliers'!$S$3:$T$6,2,FALSE)=0,"Spatial Data Missing ⚠",VLOOKUP(M13,'G-3 Multipliers'!$S$3:$T$6,2,FALSE)))</f>
        <v/>
      </c>
      <c r="O13" s="498" t="str">
        <f>IF(OR(D13="",H13=""),"",(INDEX('G-6 Hedgerow Data'!$E$3:$I$15,MATCH(D13,'G-6 Hedgerow Data'!$B$3:$B$15,0),MATCH(H13,'G-6 Hedgerow Data'!$E$2:$I$2,0))))</f>
        <v/>
      </c>
      <c r="P13" s="195"/>
      <c r="Q13" s="195"/>
      <c r="R13" s="507" t="str">
        <f t="shared" ref="R13:R76" si="1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1" t="str">
        <f t="shared" ref="S13:S76" si="2">IF(O13="","",IF(LEFT(R13,5)="Error ▲","Check Data ⚠",IF(OR(P13="30+",P13="Habitat already in target condition"),0,IF(Q13="30+","30+",IF(AND(O13="30+",OR(P13="",P13=0)),"30+ ⚠",IF(AND(O13="30+",P13&gt;0),32-P13,IF(O13+Q13&gt;30,"30+ ⚠",IF(O13+Q13-P13&gt;0,O13+Q13-P13,IF(O13-P13&lt;0,0,O13+Q13-P13)))))))))</f>
        <v/>
      </c>
      <c r="T13" s="522" t="str">
        <f t="shared" si="0"/>
        <v/>
      </c>
      <c r="U13" s="537" t="str">
        <f>IF(D13="","",VLOOKUP(D13,'G-6 Hedgerow Data'!$B$3:$AG$15,31,FALSE))</f>
        <v/>
      </c>
      <c r="V13" s="520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20" t="str">
        <f t="shared" ref="W13:W76" si="4">(IF(AND(V13="Standard difficulty applied",O13&gt;P13),U13,IF(AND(V13="Low Difficulty - only applicable if all habitat created before losses",P13&gt;=O13),"Low",U13)))</f>
        <v/>
      </c>
      <c r="X13" s="524" t="str">
        <f>IF(F13="","",VLOOKUP(U13,'G-3 Multipliers'!$P$3:$Q$6,2,FALSE))</f>
        <v/>
      </c>
      <c r="Y13" s="529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8"/>
      <c r="D14" s="82"/>
      <c r="E14" s="203"/>
      <c r="F14" s="498" t="str">
        <f>IF(D14="","",VLOOKUP(D14,'G-6 Hedgerow Data'!$B$2:$AG$15,2,FALSE))</f>
        <v/>
      </c>
      <c r="G14" s="524" t="str">
        <f>IF(D14="","",VLOOKUP(D14,'G-6 Hedgerow Data'!$B$2:$AG$15,3,FALSE))</f>
        <v/>
      </c>
      <c r="H14" s="72"/>
      <c r="I14" s="499" t="str">
        <f>IFERROR(IF(AND(F14="V.Low",OR(H14="Good",H14="Moderate")),"Error ▲",VLOOKUP(H14,'G-1 All Habitats'!$Z$2:$AA$9,2,FALSE)),"")</f>
        <v/>
      </c>
      <c r="J14" s="146"/>
      <c r="K14" s="520" t="str">
        <f>IF(J14="","",IF(VLOOKUP(J14,'G-3 Multipliers'!$L$3:$N$6,2,FALSE)=0,"Spatial Data Missing",VLOOKUP(J14,'G-3 Multipliers'!$L$3:$N$6,2,FALSE)))</f>
        <v/>
      </c>
      <c r="L14" s="524" t="str">
        <f>IF(J14="","",IF(VLOOKUP(J14,'G-3 Multipliers'!$L$3:$N$6,3,FALSE)=0,"Spatial Data Missing",VLOOKUP(J14,'G-3 Multipliers'!$L$3:$N$6,3,FALSE)))</f>
        <v/>
      </c>
      <c r="M14" s="197"/>
      <c r="N14" s="499" t="str">
        <f>IF(M14="","",IF(VLOOKUP(M14,'G-3 Multipliers'!$S$3:$T$6,2,FALSE)=0,"Spatial Data Missing ⚠",VLOOKUP(M14,'G-3 Multipliers'!$S$3:$T$6,2,FALSE)))</f>
        <v/>
      </c>
      <c r="O14" s="498" t="str">
        <f>IF(OR(D14="",H14=""),"",(INDEX('G-6 Hedgerow Data'!$E$3:$I$15,MATCH(D14,'G-6 Hedgerow Data'!$B$3:$B$15,0),MATCH(H14,'G-6 Hedgerow Data'!$E$2:$I$2,0))))</f>
        <v/>
      </c>
      <c r="P14" s="195"/>
      <c r="Q14" s="195"/>
      <c r="R14" s="507" t="str">
        <f t="shared" si="1"/>
        <v/>
      </c>
      <c r="S14" s="521" t="str">
        <f t="shared" si="2"/>
        <v/>
      </c>
      <c r="T14" s="522" t="str">
        <f t="shared" si="0"/>
        <v/>
      </c>
      <c r="U14" s="537" t="str">
        <f>IF(D14="","",VLOOKUP(D14,'G-6 Hedgerow Data'!$B$3:$AG$15,31,FALSE))</f>
        <v/>
      </c>
      <c r="V14" s="520" t="str">
        <f t="shared" si="3"/>
        <v/>
      </c>
      <c r="W14" s="520" t="str">
        <f t="shared" si="4"/>
        <v/>
      </c>
      <c r="X14" s="524" t="str">
        <f>IF(F14="","",VLOOKUP(U14,'G-3 Multipliers'!$P$3:$Q$6,2,FALSE))</f>
        <v/>
      </c>
      <c r="Y14" s="529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8"/>
      <c r="D15" s="82"/>
      <c r="E15" s="203"/>
      <c r="F15" s="498" t="str">
        <f>IF(D15="","",VLOOKUP(D15,'G-6 Hedgerow Data'!$B$2:$AG$15,2,FALSE))</f>
        <v/>
      </c>
      <c r="G15" s="524" t="str">
        <f>IF(D15="","",VLOOKUP(D15,'G-6 Hedgerow Data'!$B$2:$AG$15,3,FALSE))</f>
        <v/>
      </c>
      <c r="H15" s="72"/>
      <c r="I15" s="499" t="str">
        <f>IFERROR(IF(AND(F15="V.Low",OR(H15="Good",H15="Moderate")),"Error ▲",VLOOKUP(H15,'G-1 All Habitats'!$Z$2:$AA$9,2,FALSE)),"")</f>
        <v/>
      </c>
      <c r="J15" s="146"/>
      <c r="K15" s="520" t="str">
        <f>IF(J15="","",IF(VLOOKUP(J15,'G-3 Multipliers'!$L$3:$N$6,2,FALSE)=0,"Spatial Data Missing",VLOOKUP(J15,'G-3 Multipliers'!$L$3:$N$6,2,FALSE)))</f>
        <v/>
      </c>
      <c r="L15" s="524" t="str">
        <f>IF(J15="","",IF(VLOOKUP(J15,'G-3 Multipliers'!$L$3:$N$6,3,FALSE)=0,"Spatial Data Missing",VLOOKUP(J15,'G-3 Multipliers'!$L$3:$N$6,3,FALSE)))</f>
        <v/>
      </c>
      <c r="M15" s="197"/>
      <c r="N15" s="499" t="str">
        <f>IF(M15="","",IF(VLOOKUP(M15,'G-3 Multipliers'!$S$3:$T$6,2,FALSE)=0,"Spatial Data Missing ⚠",VLOOKUP(M15,'G-3 Multipliers'!$S$3:$T$6,2,FALSE)))</f>
        <v/>
      </c>
      <c r="O15" s="498" t="str">
        <f>IF(OR(D15="",H15=""),"",(INDEX('G-6 Hedgerow Data'!$E$3:$I$15,MATCH(D15,'G-6 Hedgerow Data'!$B$3:$B$15,0),MATCH(H15,'G-6 Hedgerow Data'!$E$2:$I$2,0))))</f>
        <v/>
      </c>
      <c r="P15" s="195"/>
      <c r="Q15" s="195"/>
      <c r="R15" s="507" t="str">
        <f t="shared" si="1"/>
        <v/>
      </c>
      <c r="S15" s="521" t="str">
        <f t="shared" si="2"/>
        <v/>
      </c>
      <c r="T15" s="522" t="str">
        <f t="shared" si="0"/>
        <v/>
      </c>
      <c r="U15" s="537" t="str">
        <f>IF(D15="","",VLOOKUP(D15,'G-6 Hedgerow Data'!$B$3:$AG$15,31,FALSE))</f>
        <v/>
      </c>
      <c r="V15" s="520" t="str">
        <f t="shared" si="3"/>
        <v/>
      </c>
      <c r="W15" s="520" t="str">
        <f t="shared" si="4"/>
        <v/>
      </c>
      <c r="X15" s="524" t="str">
        <f>IF(F15="","",VLOOKUP(U15,'G-3 Multipliers'!$P$3:$Q$6,2,FALSE))</f>
        <v/>
      </c>
      <c r="Y15" s="529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8"/>
      <c r="D16" s="82"/>
      <c r="E16" s="203"/>
      <c r="F16" s="498" t="str">
        <f>IF(D16="","",VLOOKUP(D16,'G-6 Hedgerow Data'!$B$2:$AG$15,2,FALSE))</f>
        <v/>
      </c>
      <c r="G16" s="524" t="str">
        <f>IF(D16="","",VLOOKUP(D16,'G-6 Hedgerow Data'!$B$2:$AG$15,3,FALSE))</f>
        <v/>
      </c>
      <c r="H16" s="72"/>
      <c r="I16" s="499" t="str">
        <f>IFERROR(IF(AND(F16="V.Low",OR(H16="Good",H16="Moderate")),"Error ▲",VLOOKUP(H16,'G-1 All Habitats'!$Z$2:$AA$9,2,FALSE)),"")</f>
        <v/>
      </c>
      <c r="J16" s="146"/>
      <c r="K16" s="520" t="str">
        <f>IF(J16="","",IF(VLOOKUP(J16,'G-3 Multipliers'!$L$3:$N$6,2,FALSE)=0,"Spatial Data Missing",VLOOKUP(J16,'G-3 Multipliers'!$L$3:$N$6,2,FALSE)))</f>
        <v/>
      </c>
      <c r="L16" s="524" t="str">
        <f>IF(J16="","",IF(VLOOKUP(J16,'G-3 Multipliers'!$L$3:$N$6,3,FALSE)=0,"Spatial Data Missing",VLOOKUP(J16,'G-3 Multipliers'!$L$3:$N$6,3,FALSE)))</f>
        <v/>
      </c>
      <c r="M16" s="197"/>
      <c r="N16" s="499" t="str">
        <f>IF(M16="","",IF(VLOOKUP(M16,'G-3 Multipliers'!$S$3:$T$6,2,FALSE)=0,"Spatial Data Missing ⚠",VLOOKUP(M16,'G-3 Multipliers'!$S$3:$T$6,2,FALSE)))</f>
        <v/>
      </c>
      <c r="O16" s="498" t="str">
        <f>IF(OR(D16="",H16=""),"",(INDEX('G-6 Hedgerow Data'!$E$3:$I$15,MATCH(D16,'G-6 Hedgerow Data'!$B$3:$B$15,0),MATCH(H16,'G-6 Hedgerow Data'!$E$2:$I$2,0))))</f>
        <v/>
      </c>
      <c r="P16" s="195"/>
      <c r="Q16" s="195"/>
      <c r="R16" s="507" t="str">
        <f t="shared" si="1"/>
        <v/>
      </c>
      <c r="S16" s="521" t="str">
        <f t="shared" si="2"/>
        <v/>
      </c>
      <c r="T16" s="522" t="str">
        <f t="shared" si="0"/>
        <v/>
      </c>
      <c r="U16" s="537" t="str">
        <f>IF(D16="","",VLOOKUP(D16,'G-6 Hedgerow Data'!$B$3:$AG$15,31,FALSE))</f>
        <v/>
      </c>
      <c r="V16" s="520" t="str">
        <f t="shared" si="3"/>
        <v/>
      </c>
      <c r="W16" s="520" t="str">
        <f t="shared" si="4"/>
        <v/>
      </c>
      <c r="X16" s="524" t="str">
        <f>IF(F16="","",VLOOKUP(U16,'G-3 Multipliers'!$P$3:$Q$6,2,FALSE))</f>
        <v/>
      </c>
      <c r="Y16" s="529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8"/>
      <c r="D17" s="82"/>
      <c r="E17" s="203"/>
      <c r="F17" s="498" t="str">
        <f>IF(D17="","",VLOOKUP(D17,'G-6 Hedgerow Data'!$B$2:$AG$15,2,FALSE))</f>
        <v/>
      </c>
      <c r="G17" s="524" t="str">
        <f>IF(D17="","",VLOOKUP(D17,'G-6 Hedgerow Data'!$B$2:$AG$15,3,FALSE))</f>
        <v/>
      </c>
      <c r="H17" s="72"/>
      <c r="I17" s="499" t="str">
        <f>IFERROR(IF(AND(F17="V.Low",OR(H17="Good",H17="Moderate")),"Error ▲",VLOOKUP(H17,'G-1 All Habitats'!$Z$2:$AA$9,2,FALSE)),"")</f>
        <v/>
      </c>
      <c r="J17" s="146"/>
      <c r="K17" s="520" t="str">
        <f>IF(J17="","",IF(VLOOKUP(J17,'G-3 Multipliers'!$L$3:$N$6,2,FALSE)=0,"Spatial Data Missing",VLOOKUP(J17,'G-3 Multipliers'!$L$3:$N$6,2,FALSE)))</f>
        <v/>
      </c>
      <c r="L17" s="524" t="str">
        <f>IF(J17="","",IF(VLOOKUP(J17,'G-3 Multipliers'!$L$3:$N$6,3,FALSE)=0,"Spatial Data Missing",VLOOKUP(J17,'G-3 Multipliers'!$L$3:$N$6,3,FALSE)))</f>
        <v/>
      </c>
      <c r="M17" s="197"/>
      <c r="N17" s="499" t="str">
        <f>IF(M17="","",IF(VLOOKUP(M17,'G-3 Multipliers'!$S$3:$T$6,2,FALSE)=0,"Spatial Data Missing ⚠",VLOOKUP(M17,'G-3 Multipliers'!$S$3:$T$6,2,FALSE)))</f>
        <v/>
      </c>
      <c r="O17" s="498" t="str">
        <f>IF(OR(D17="",H17=""),"",(INDEX('G-6 Hedgerow Data'!$E$3:$I$15,MATCH(D17,'G-6 Hedgerow Data'!$B$3:$B$15,0),MATCH(H17,'G-6 Hedgerow Data'!$E$2:$I$2,0))))</f>
        <v/>
      </c>
      <c r="P17" s="195"/>
      <c r="Q17" s="195"/>
      <c r="R17" s="507" t="str">
        <f t="shared" si="1"/>
        <v/>
      </c>
      <c r="S17" s="521" t="str">
        <f t="shared" si="2"/>
        <v/>
      </c>
      <c r="T17" s="522" t="str">
        <f t="shared" si="0"/>
        <v/>
      </c>
      <c r="U17" s="537" t="str">
        <f>IF(D17="","",VLOOKUP(D17,'G-6 Hedgerow Data'!$B$3:$AG$15,31,FALSE))</f>
        <v/>
      </c>
      <c r="V17" s="520" t="str">
        <f t="shared" si="3"/>
        <v/>
      </c>
      <c r="W17" s="520" t="str">
        <f t="shared" si="4"/>
        <v/>
      </c>
      <c r="X17" s="524" t="str">
        <f>IF(F17="","",VLOOKUP(U17,'G-3 Multipliers'!$P$3:$Q$6,2,FALSE))</f>
        <v/>
      </c>
      <c r="Y17" s="529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8"/>
      <c r="D18" s="82"/>
      <c r="E18" s="203"/>
      <c r="F18" s="498" t="str">
        <f>IF(D18="","",VLOOKUP(D18,'G-6 Hedgerow Data'!$B$2:$AG$15,2,FALSE))</f>
        <v/>
      </c>
      <c r="G18" s="524" t="str">
        <f>IF(D18="","",VLOOKUP(D18,'G-6 Hedgerow Data'!$B$2:$AG$15,3,FALSE))</f>
        <v/>
      </c>
      <c r="H18" s="72"/>
      <c r="I18" s="499" t="str">
        <f>IFERROR(IF(AND(F18="V.Low",OR(H18="Good",H18="Moderate")),"Error ▲",VLOOKUP(H18,'G-1 All Habitats'!$Z$2:$AA$9,2,FALSE)),"")</f>
        <v/>
      </c>
      <c r="J18" s="146"/>
      <c r="K18" s="520" t="str">
        <f>IF(J18="","",IF(VLOOKUP(J18,'G-3 Multipliers'!$L$3:$N$6,2,FALSE)=0,"Spatial Data Missing",VLOOKUP(J18,'G-3 Multipliers'!$L$3:$N$6,2,FALSE)))</f>
        <v/>
      </c>
      <c r="L18" s="524" t="str">
        <f>IF(J18="","",IF(VLOOKUP(J18,'G-3 Multipliers'!$L$3:$N$6,3,FALSE)=0,"Spatial Data Missing",VLOOKUP(J18,'G-3 Multipliers'!$L$3:$N$6,3,FALSE)))</f>
        <v/>
      </c>
      <c r="M18" s="197"/>
      <c r="N18" s="499" t="str">
        <f>IF(M18="","",IF(VLOOKUP(M18,'G-3 Multipliers'!$S$3:$T$6,2,FALSE)=0,"Spatial Data Missing ⚠",VLOOKUP(M18,'G-3 Multipliers'!$S$3:$T$6,2,FALSE)))</f>
        <v/>
      </c>
      <c r="O18" s="498" t="str">
        <f>IF(OR(D18="",H18=""),"",(INDEX('G-6 Hedgerow Data'!$E$3:$I$15,MATCH(D18,'G-6 Hedgerow Data'!$B$3:$B$15,0),MATCH(H18,'G-6 Hedgerow Data'!$E$2:$I$2,0))))</f>
        <v/>
      </c>
      <c r="P18" s="195"/>
      <c r="Q18" s="195"/>
      <c r="R18" s="507" t="str">
        <f t="shared" si="1"/>
        <v/>
      </c>
      <c r="S18" s="521" t="str">
        <f t="shared" si="2"/>
        <v/>
      </c>
      <c r="T18" s="522" t="str">
        <f t="shared" si="0"/>
        <v/>
      </c>
      <c r="U18" s="537" t="str">
        <f>IF(D18="","",VLOOKUP(D18,'G-6 Hedgerow Data'!$B$3:$AG$15,31,FALSE))</f>
        <v/>
      </c>
      <c r="V18" s="520" t="str">
        <f t="shared" si="3"/>
        <v/>
      </c>
      <c r="W18" s="520" t="str">
        <f t="shared" si="4"/>
        <v/>
      </c>
      <c r="X18" s="524" t="str">
        <f>IF(F18="","",VLOOKUP(U18,'G-3 Multipliers'!$P$3:$Q$6,2,FALSE))</f>
        <v/>
      </c>
      <c r="Y18" s="529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8"/>
      <c r="D19" s="82"/>
      <c r="E19" s="203"/>
      <c r="F19" s="498" t="str">
        <f>IF(D19="","",VLOOKUP(D19,'G-6 Hedgerow Data'!$B$2:$AG$15,2,FALSE))</f>
        <v/>
      </c>
      <c r="G19" s="524" t="str">
        <f>IF(D19="","",VLOOKUP(D19,'G-6 Hedgerow Data'!$B$2:$AG$15,3,FALSE))</f>
        <v/>
      </c>
      <c r="H19" s="72"/>
      <c r="I19" s="499" t="str">
        <f>IFERROR(IF(AND(F19="V.Low",OR(H19="Good",H19="Moderate")),"Error ▲",VLOOKUP(H19,'G-1 All Habitats'!$Z$2:$AA$9,2,FALSE)),"")</f>
        <v/>
      </c>
      <c r="J19" s="146"/>
      <c r="K19" s="520" t="str">
        <f>IF(J19="","",IF(VLOOKUP(J19,'G-3 Multipliers'!$L$3:$N$6,2,FALSE)=0,"Spatial Data Missing",VLOOKUP(J19,'G-3 Multipliers'!$L$3:$N$6,2,FALSE)))</f>
        <v/>
      </c>
      <c r="L19" s="524" t="str">
        <f>IF(J19="","",IF(VLOOKUP(J19,'G-3 Multipliers'!$L$3:$N$6,3,FALSE)=0,"Spatial Data Missing",VLOOKUP(J19,'G-3 Multipliers'!$L$3:$N$6,3,FALSE)))</f>
        <v/>
      </c>
      <c r="M19" s="197"/>
      <c r="N19" s="499" t="str">
        <f>IF(M19="","",IF(VLOOKUP(M19,'G-3 Multipliers'!$S$3:$T$6,2,FALSE)=0,"Spatial Data Missing ⚠",VLOOKUP(M19,'G-3 Multipliers'!$S$3:$T$6,2,FALSE)))</f>
        <v/>
      </c>
      <c r="O19" s="498" t="str">
        <f>IF(OR(D19="",H19=""),"",(INDEX('G-6 Hedgerow Data'!$E$3:$I$15,MATCH(D19,'G-6 Hedgerow Data'!$B$3:$B$15,0),MATCH(H19,'G-6 Hedgerow Data'!$E$2:$I$2,0))))</f>
        <v/>
      </c>
      <c r="P19" s="195"/>
      <c r="Q19" s="195"/>
      <c r="R19" s="507" t="str">
        <f t="shared" si="1"/>
        <v/>
      </c>
      <c r="S19" s="521" t="str">
        <f t="shared" si="2"/>
        <v/>
      </c>
      <c r="T19" s="522" t="str">
        <f t="shared" si="0"/>
        <v/>
      </c>
      <c r="U19" s="537" t="str">
        <f>IF(D19="","",VLOOKUP(D19,'G-6 Hedgerow Data'!$B$3:$AG$15,31,FALSE))</f>
        <v/>
      </c>
      <c r="V19" s="520" t="str">
        <f t="shared" si="3"/>
        <v/>
      </c>
      <c r="W19" s="520" t="str">
        <f t="shared" si="4"/>
        <v/>
      </c>
      <c r="X19" s="524" t="str">
        <f>IF(F19="","",VLOOKUP(U19,'G-3 Multipliers'!$P$3:$Q$6,2,FALSE))</f>
        <v/>
      </c>
      <c r="Y19" s="529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8"/>
      <c r="D20" s="82"/>
      <c r="E20" s="203"/>
      <c r="F20" s="498" t="str">
        <f>IF(D20="","",VLOOKUP(D20,'G-6 Hedgerow Data'!$B$2:$AG$15,2,FALSE))</f>
        <v/>
      </c>
      <c r="G20" s="524" t="str">
        <f>IF(D20="","",VLOOKUP(D20,'G-6 Hedgerow Data'!$B$2:$AG$15,3,FALSE))</f>
        <v/>
      </c>
      <c r="H20" s="72"/>
      <c r="I20" s="499" t="str">
        <f>IFERROR(IF(AND(F20="V.Low",OR(H20="Good",H20="Moderate")),"Error ▲",VLOOKUP(H20,'G-1 All Habitats'!$Z$2:$AA$9,2,FALSE)),"")</f>
        <v/>
      </c>
      <c r="J20" s="146"/>
      <c r="K20" s="520" t="str">
        <f>IF(J20="","",IF(VLOOKUP(J20,'G-3 Multipliers'!$L$3:$N$6,2,FALSE)=0,"Spatial Data Missing",VLOOKUP(J20,'G-3 Multipliers'!$L$3:$N$6,2,FALSE)))</f>
        <v/>
      </c>
      <c r="L20" s="524" t="str">
        <f>IF(J20="","",IF(VLOOKUP(J20,'G-3 Multipliers'!$L$3:$N$6,3,FALSE)=0,"Spatial Data Missing",VLOOKUP(J20,'G-3 Multipliers'!$L$3:$N$6,3,FALSE)))</f>
        <v/>
      </c>
      <c r="M20" s="197"/>
      <c r="N20" s="499" t="str">
        <f>IF(M20="","",IF(VLOOKUP(M20,'G-3 Multipliers'!$S$3:$T$6,2,FALSE)=0,"Spatial Data Missing ⚠",VLOOKUP(M20,'G-3 Multipliers'!$S$3:$T$6,2,FALSE)))</f>
        <v/>
      </c>
      <c r="O20" s="498" t="str">
        <f>IF(OR(D20="",H20=""),"",(INDEX('G-6 Hedgerow Data'!$E$3:$I$15,MATCH(D20,'G-6 Hedgerow Data'!$B$3:$B$15,0),MATCH(H20,'G-6 Hedgerow Data'!$E$2:$I$2,0))))</f>
        <v/>
      </c>
      <c r="P20" s="195"/>
      <c r="Q20" s="195"/>
      <c r="R20" s="507" t="str">
        <f t="shared" si="1"/>
        <v/>
      </c>
      <c r="S20" s="521" t="str">
        <f t="shared" si="2"/>
        <v/>
      </c>
      <c r="T20" s="522" t="str">
        <f t="shared" si="0"/>
        <v/>
      </c>
      <c r="U20" s="537" t="str">
        <f>IF(D20="","",VLOOKUP(D20,'G-6 Hedgerow Data'!$B$3:$AG$15,31,FALSE))</f>
        <v/>
      </c>
      <c r="V20" s="520" t="str">
        <f t="shared" si="3"/>
        <v/>
      </c>
      <c r="W20" s="520" t="str">
        <f t="shared" si="4"/>
        <v/>
      </c>
      <c r="X20" s="524" t="str">
        <f>IF(F20="","",VLOOKUP(U20,'G-3 Multipliers'!$P$3:$Q$6,2,FALSE))</f>
        <v/>
      </c>
      <c r="Y20" s="529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8"/>
      <c r="D21" s="82"/>
      <c r="E21" s="203"/>
      <c r="F21" s="498" t="str">
        <f>IF(D21="","",VLOOKUP(D21,'G-6 Hedgerow Data'!$B$2:$AG$15,2,FALSE))</f>
        <v/>
      </c>
      <c r="G21" s="524" t="str">
        <f>IF(D21="","",VLOOKUP(D21,'G-6 Hedgerow Data'!$B$2:$AG$15,3,FALSE))</f>
        <v/>
      </c>
      <c r="H21" s="72"/>
      <c r="I21" s="499" t="str">
        <f>IFERROR(IF(AND(F21="V.Low",OR(H21="Good",H21="Moderate")),"Error ▲",VLOOKUP(H21,'G-1 All Habitats'!$Z$2:$AA$9,2,FALSE)),"")</f>
        <v/>
      </c>
      <c r="J21" s="146"/>
      <c r="K21" s="520" t="str">
        <f>IF(J21="","",IF(VLOOKUP(J21,'G-3 Multipliers'!$L$3:$N$6,2,FALSE)=0,"Spatial Data Missing",VLOOKUP(J21,'G-3 Multipliers'!$L$3:$N$6,2,FALSE)))</f>
        <v/>
      </c>
      <c r="L21" s="524" t="str">
        <f>IF(J21="","",IF(VLOOKUP(J21,'G-3 Multipliers'!$L$3:$N$6,3,FALSE)=0,"Spatial Data Missing",VLOOKUP(J21,'G-3 Multipliers'!$L$3:$N$6,3,FALSE)))</f>
        <v/>
      </c>
      <c r="M21" s="197"/>
      <c r="N21" s="499" t="str">
        <f>IF(M21="","",IF(VLOOKUP(M21,'G-3 Multipliers'!$S$3:$T$6,2,FALSE)=0,"Spatial Data Missing ⚠",VLOOKUP(M21,'G-3 Multipliers'!$S$3:$T$6,2,FALSE)))</f>
        <v/>
      </c>
      <c r="O21" s="498" t="str">
        <f>IF(OR(D21="",H21=""),"",(INDEX('G-6 Hedgerow Data'!$E$3:$I$15,MATCH(D21,'G-6 Hedgerow Data'!$B$3:$B$15,0),MATCH(H21,'G-6 Hedgerow Data'!$E$2:$I$2,0))))</f>
        <v/>
      </c>
      <c r="P21" s="195"/>
      <c r="Q21" s="195"/>
      <c r="R21" s="507" t="str">
        <f t="shared" si="1"/>
        <v/>
      </c>
      <c r="S21" s="521" t="str">
        <f t="shared" si="2"/>
        <v/>
      </c>
      <c r="T21" s="522" t="str">
        <f t="shared" si="0"/>
        <v/>
      </c>
      <c r="U21" s="537" t="str">
        <f>IF(D21="","",VLOOKUP(D21,'G-6 Hedgerow Data'!$B$3:$AG$15,31,FALSE))</f>
        <v/>
      </c>
      <c r="V21" s="520" t="str">
        <f t="shared" si="3"/>
        <v/>
      </c>
      <c r="W21" s="520" t="str">
        <f t="shared" si="4"/>
        <v/>
      </c>
      <c r="X21" s="524" t="str">
        <f>IF(F21="","",VLOOKUP(U21,'G-3 Multipliers'!$P$3:$Q$6,2,FALSE))</f>
        <v/>
      </c>
      <c r="Y21" s="529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8"/>
      <c r="D22" s="82"/>
      <c r="E22" s="203"/>
      <c r="F22" s="498" t="str">
        <f>IF(D22="","",VLOOKUP(D22,'G-6 Hedgerow Data'!$B$2:$AG$15,2,FALSE))</f>
        <v/>
      </c>
      <c r="G22" s="524" t="str">
        <f>IF(D22="","",VLOOKUP(D22,'G-6 Hedgerow Data'!$B$2:$AG$15,3,FALSE))</f>
        <v/>
      </c>
      <c r="H22" s="72"/>
      <c r="I22" s="499" t="str">
        <f>IFERROR(IF(AND(F22="V.Low",OR(H22="Good",H22="Moderate")),"Error ▲",VLOOKUP(H22,'G-1 All Habitats'!$Z$2:$AA$9,2,FALSE)),"")</f>
        <v/>
      </c>
      <c r="J22" s="146"/>
      <c r="K22" s="520" t="str">
        <f>IF(J22="","",IF(VLOOKUP(J22,'G-3 Multipliers'!$L$3:$N$6,2,FALSE)=0,"Spatial Data Missing",VLOOKUP(J22,'G-3 Multipliers'!$L$3:$N$6,2,FALSE)))</f>
        <v/>
      </c>
      <c r="L22" s="524" t="str">
        <f>IF(J22="","",IF(VLOOKUP(J22,'G-3 Multipliers'!$L$3:$N$6,3,FALSE)=0,"Spatial Data Missing",VLOOKUP(J22,'G-3 Multipliers'!$L$3:$N$6,3,FALSE)))</f>
        <v/>
      </c>
      <c r="M22" s="197"/>
      <c r="N22" s="499" t="str">
        <f>IF(M22="","",IF(VLOOKUP(M22,'G-3 Multipliers'!$S$3:$T$6,2,FALSE)=0,"Spatial Data Missing ⚠",VLOOKUP(M22,'G-3 Multipliers'!$S$3:$T$6,2,FALSE)))</f>
        <v/>
      </c>
      <c r="O22" s="498" t="str">
        <f>IF(OR(D22="",H22=""),"",(INDEX('G-6 Hedgerow Data'!$E$3:$I$15,MATCH(D22,'G-6 Hedgerow Data'!$B$3:$B$15,0),MATCH(H22,'G-6 Hedgerow Data'!$E$2:$I$2,0))))</f>
        <v/>
      </c>
      <c r="P22" s="195"/>
      <c r="Q22" s="195"/>
      <c r="R22" s="507" t="str">
        <f t="shared" si="1"/>
        <v/>
      </c>
      <c r="S22" s="521" t="str">
        <f t="shared" si="2"/>
        <v/>
      </c>
      <c r="T22" s="522" t="str">
        <f t="shared" si="0"/>
        <v/>
      </c>
      <c r="U22" s="537" t="str">
        <f>IF(D22="","",VLOOKUP(D22,'G-6 Hedgerow Data'!$B$3:$AG$15,31,FALSE))</f>
        <v/>
      </c>
      <c r="V22" s="520" t="str">
        <f t="shared" si="3"/>
        <v/>
      </c>
      <c r="W22" s="520" t="str">
        <f t="shared" si="4"/>
        <v/>
      </c>
      <c r="X22" s="524" t="str">
        <f>IF(F22="","",VLOOKUP(U22,'G-3 Multipliers'!$P$3:$Q$6,2,FALSE))</f>
        <v/>
      </c>
      <c r="Y22" s="529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8"/>
      <c r="D23" s="82"/>
      <c r="E23" s="203"/>
      <c r="F23" s="498" t="str">
        <f>IF(D23="","",VLOOKUP(D23,'G-6 Hedgerow Data'!$B$2:$AG$15,2,FALSE))</f>
        <v/>
      </c>
      <c r="G23" s="524" t="str">
        <f>IF(D23="","",VLOOKUP(D23,'G-6 Hedgerow Data'!$B$2:$AG$15,3,FALSE))</f>
        <v/>
      </c>
      <c r="H23" s="72"/>
      <c r="I23" s="499" t="str">
        <f>IFERROR(IF(AND(F23="V.Low",OR(H23="Good",H23="Moderate")),"Error ▲",VLOOKUP(H23,'G-1 All Habitats'!$Z$2:$AA$9,2,FALSE)),"")</f>
        <v/>
      </c>
      <c r="J23" s="146"/>
      <c r="K23" s="520" t="str">
        <f>IF(J23="","",IF(VLOOKUP(J23,'G-3 Multipliers'!$L$3:$N$6,2,FALSE)=0,"Spatial Data Missing",VLOOKUP(J23,'G-3 Multipliers'!$L$3:$N$6,2,FALSE)))</f>
        <v/>
      </c>
      <c r="L23" s="524" t="str">
        <f>IF(J23="","",IF(VLOOKUP(J23,'G-3 Multipliers'!$L$3:$N$6,3,FALSE)=0,"Spatial Data Missing",VLOOKUP(J23,'G-3 Multipliers'!$L$3:$N$6,3,FALSE)))</f>
        <v/>
      </c>
      <c r="M23" s="197"/>
      <c r="N23" s="499" t="str">
        <f>IF(M23="","",IF(VLOOKUP(M23,'G-3 Multipliers'!$S$3:$T$6,2,FALSE)=0,"Spatial Data Missing ⚠",VLOOKUP(M23,'G-3 Multipliers'!$S$3:$T$6,2,FALSE)))</f>
        <v/>
      </c>
      <c r="O23" s="498" t="str">
        <f>IF(OR(D23="",H23=""),"",(INDEX('G-6 Hedgerow Data'!$E$3:$I$15,MATCH(D23,'G-6 Hedgerow Data'!$B$3:$B$15,0),MATCH(H23,'G-6 Hedgerow Data'!$E$2:$I$2,0))))</f>
        <v/>
      </c>
      <c r="P23" s="195"/>
      <c r="Q23" s="195"/>
      <c r="R23" s="507" t="str">
        <f t="shared" si="1"/>
        <v/>
      </c>
      <c r="S23" s="521" t="str">
        <f t="shared" si="2"/>
        <v/>
      </c>
      <c r="T23" s="522" t="str">
        <f t="shared" si="0"/>
        <v/>
      </c>
      <c r="U23" s="537" t="str">
        <f>IF(D23="","",VLOOKUP(D23,'G-6 Hedgerow Data'!$B$3:$AG$15,31,FALSE))</f>
        <v/>
      </c>
      <c r="V23" s="520" t="str">
        <f t="shared" si="3"/>
        <v/>
      </c>
      <c r="W23" s="520" t="str">
        <f t="shared" si="4"/>
        <v/>
      </c>
      <c r="X23" s="524" t="str">
        <f>IF(F23="","",VLOOKUP(U23,'G-3 Multipliers'!$P$3:$Q$6,2,FALSE))</f>
        <v/>
      </c>
      <c r="Y23" s="529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8"/>
      <c r="D24" s="82"/>
      <c r="E24" s="203"/>
      <c r="F24" s="498" t="str">
        <f>IF(D24="","",VLOOKUP(D24,'G-6 Hedgerow Data'!$B$2:$AG$15,2,FALSE))</f>
        <v/>
      </c>
      <c r="G24" s="524" t="str">
        <f>IF(D24="","",VLOOKUP(D24,'G-6 Hedgerow Data'!$B$2:$AG$15,3,FALSE))</f>
        <v/>
      </c>
      <c r="H24" s="72"/>
      <c r="I24" s="499" t="str">
        <f>IFERROR(IF(AND(F24="V.Low",OR(H24="Good",H24="Moderate")),"Error ▲",VLOOKUP(H24,'G-1 All Habitats'!$Z$2:$AA$9,2,FALSE)),"")</f>
        <v/>
      </c>
      <c r="J24" s="146"/>
      <c r="K24" s="520" t="str">
        <f>IF(J24="","",IF(VLOOKUP(J24,'G-3 Multipliers'!$L$3:$N$6,2,FALSE)=0,"Spatial Data Missing",VLOOKUP(J24,'G-3 Multipliers'!$L$3:$N$6,2,FALSE)))</f>
        <v/>
      </c>
      <c r="L24" s="524" t="str">
        <f>IF(J24="","",IF(VLOOKUP(J24,'G-3 Multipliers'!$L$3:$N$6,3,FALSE)=0,"Spatial Data Missing",VLOOKUP(J24,'G-3 Multipliers'!$L$3:$N$6,3,FALSE)))</f>
        <v/>
      </c>
      <c r="M24" s="197"/>
      <c r="N24" s="499" t="str">
        <f>IF(M24="","",IF(VLOOKUP(M24,'G-3 Multipliers'!$S$3:$T$6,2,FALSE)=0,"Spatial Data Missing ⚠",VLOOKUP(M24,'G-3 Multipliers'!$S$3:$T$6,2,FALSE)))</f>
        <v/>
      </c>
      <c r="O24" s="498" t="str">
        <f>IF(OR(D24="",H24=""),"",(INDEX('G-6 Hedgerow Data'!$E$3:$I$15,MATCH(D24,'G-6 Hedgerow Data'!$B$3:$B$15,0),MATCH(H24,'G-6 Hedgerow Data'!$E$2:$I$2,0))))</f>
        <v/>
      </c>
      <c r="P24" s="195"/>
      <c r="Q24" s="195"/>
      <c r="R24" s="507" t="str">
        <f t="shared" si="1"/>
        <v/>
      </c>
      <c r="S24" s="521" t="str">
        <f t="shared" si="2"/>
        <v/>
      </c>
      <c r="T24" s="522" t="str">
        <f t="shared" si="0"/>
        <v/>
      </c>
      <c r="U24" s="537" t="str">
        <f>IF(D24="","",VLOOKUP(D24,'G-6 Hedgerow Data'!$B$3:$AG$15,31,FALSE))</f>
        <v/>
      </c>
      <c r="V24" s="520" t="str">
        <f t="shared" si="3"/>
        <v/>
      </c>
      <c r="W24" s="520" t="str">
        <f t="shared" si="4"/>
        <v/>
      </c>
      <c r="X24" s="524" t="str">
        <f>IF(F24="","",VLOOKUP(U24,'G-3 Multipliers'!$P$3:$Q$6,2,FALSE))</f>
        <v/>
      </c>
      <c r="Y24" s="529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8"/>
      <c r="D25" s="82"/>
      <c r="E25" s="203"/>
      <c r="F25" s="498" t="str">
        <f>IF(D25="","",VLOOKUP(D25,'G-6 Hedgerow Data'!$B$2:$AG$15,2,FALSE))</f>
        <v/>
      </c>
      <c r="G25" s="524" t="str">
        <f>IF(D25="","",VLOOKUP(D25,'G-6 Hedgerow Data'!$B$2:$AG$15,3,FALSE))</f>
        <v/>
      </c>
      <c r="H25" s="72"/>
      <c r="I25" s="499" t="str">
        <f>IFERROR(IF(AND(F25="V.Low",OR(H25="Good",H25="Moderate")),"Error ▲",VLOOKUP(H25,'G-1 All Habitats'!$Z$2:$AA$9,2,FALSE)),"")</f>
        <v/>
      </c>
      <c r="J25" s="146"/>
      <c r="K25" s="520" t="str">
        <f>IF(J25="","",IF(VLOOKUP(J25,'G-3 Multipliers'!$L$3:$N$6,2,FALSE)=0,"Spatial Data Missing",VLOOKUP(J25,'G-3 Multipliers'!$L$3:$N$6,2,FALSE)))</f>
        <v/>
      </c>
      <c r="L25" s="524" t="str">
        <f>IF(J25="","",IF(VLOOKUP(J25,'G-3 Multipliers'!$L$3:$N$6,3,FALSE)=0,"Spatial Data Missing",VLOOKUP(J25,'G-3 Multipliers'!$L$3:$N$6,3,FALSE)))</f>
        <v/>
      </c>
      <c r="M25" s="197"/>
      <c r="N25" s="499" t="str">
        <f>IF(M25="","",IF(VLOOKUP(M25,'G-3 Multipliers'!$S$3:$T$6,2,FALSE)=0,"Spatial Data Missing ⚠",VLOOKUP(M25,'G-3 Multipliers'!$S$3:$T$6,2,FALSE)))</f>
        <v/>
      </c>
      <c r="O25" s="498" t="str">
        <f>IF(OR(D25="",H25=""),"",(INDEX('G-6 Hedgerow Data'!$E$3:$I$15,MATCH(D25,'G-6 Hedgerow Data'!$B$3:$B$15,0),MATCH(H25,'G-6 Hedgerow Data'!$E$2:$I$2,0))))</f>
        <v/>
      </c>
      <c r="P25" s="195"/>
      <c r="Q25" s="195"/>
      <c r="R25" s="507" t="str">
        <f t="shared" si="1"/>
        <v/>
      </c>
      <c r="S25" s="521" t="str">
        <f t="shared" si="2"/>
        <v/>
      </c>
      <c r="T25" s="522" t="str">
        <f t="shared" si="0"/>
        <v/>
      </c>
      <c r="U25" s="537" t="str">
        <f>IF(D25="","",VLOOKUP(D25,'G-6 Hedgerow Data'!$B$3:$AG$15,31,FALSE))</f>
        <v/>
      </c>
      <c r="V25" s="520" t="str">
        <f t="shared" si="3"/>
        <v/>
      </c>
      <c r="W25" s="520" t="str">
        <f t="shared" si="4"/>
        <v/>
      </c>
      <c r="X25" s="524" t="str">
        <f>IF(F25="","",VLOOKUP(U25,'G-3 Multipliers'!$P$3:$Q$6,2,FALSE))</f>
        <v/>
      </c>
      <c r="Y25" s="529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8"/>
      <c r="D26" s="82"/>
      <c r="E26" s="203"/>
      <c r="F26" s="498" t="str">
        <f>IF(D26="","",VLOOKUP(D26,'G-6 Hedgerow Data'!$B$2:$AG$15,2,FALSE))</f>
        <v/>
      </c>
      <c r="G26" s="524" t="str">
        <f>IF(D26="","",VLOOKUP(D26,'G-6 Hedgerow Data'!$B$2:$AG$15,3,FALSE))</f>
        <v/>
      </c>
      <c r="H26" s="72"/>
      <c r="I26" s="499" t="str">
        <f>IFERROR(IF(AND(F26="V.Low",OR(H26="Good",H26="Moderate")),"Error ▲",VLOOKUP(H26,'G-1 All Habitats'!$Z$2:$AA$9,2,FALSE)),"")</f>
        <v/>
      </c>
      <c r="J26" s="146"/>
      <c r="K26" s="520" t="str">
        <f>IF(J26="","",IF(VLOOKUP(J26,'G-3 Multipliers'!$L$3:$N$6,2,FALSE)=0,"Spatial Data Missing",VLOOKUP(J26,'G-3 Multipliers'!$L$3:$N$6,2,FALSE)))</f>
        <v/>
      </c>
      <c r="L26" s="524" t="str">
        <f>IF(J26="","",IF(VLOOKUP(J26,'G-3 Multipliers'!$L$3:$N$6,3,FALSE)=0,"Spatial Data Missing",VLOOKUP(J26,'G-3 Multipliers'!$L$3:$N$6,3,FALSE)))</f>
        <v/>
      </c>
      <c r="M26" s="197"/>
      <c r="N26" s="499" t="str">
        <f>IF(M26="","",IF(VLOOKUP(M26,'G-3 Multipliers'!$S$3:$T$6,2,FALSE)=0,"Spatial Data Missing ⚠",VLOOKUP(M26,'G-3 Multipliers'!$S$3:$T$6,2,FALSE)))</f>
        <v/>
      </c>
      <c r="O26" s="498" t="str">
        <f>IF(OR(D26="",H26=""),"",(INDEX('G-6 Hedgerow Data'!$E$3:$I$15,MATCH(D26,'G-6 Hedgerow Data'!$B$3:$B$15,0),MATCH(H26,'G-6 Hedgerow Data'!$E$2:$I$2,0))))</f>
        <v/>
      </c>
      <c r="P26" s="195"/>
      <c r="Q26" s="195"/>
      <c r="R26" s="507" t="str">
        <f t="shared" si="1"/>
        <v/>
      </c>
      <c r="S26" s="521" t="str">
        <f t="shared" si="2"/>
        <v/>
      </c>
      <c r="T26" s="522" t="str">
        <f t="shared" si="0"/>
        <v/>
      </c>
      <c r="U26" s="537" t="str">
        <f>IF(D26="","",VLOOKUP(D26,'G-6 Hedgerow Data'!$B$3:$AG$15,31,FALSE))</f>
        <v/>
      </c>
      <c r="V26" s="520" t="str">
        <f t="shared" si="3"/>
        <v/>
      </c>
      <c r="W26" s="520" t="str">
        <f t="shared" si="4"/>
        <v/>
      </c>
      <c r="X26" s="524" t="str">
        <f>IF(F26="","",VLOOKUP(U26,'G-3 Multipliers'!$P$3:$Q$6,2,FALSE))</f>
        <v/>
      </c>
      <c r="Y26" s="529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8"/>
      <c r="D27" s="82"/>
      <c r="E27" s="203"/>
      <c r="F27" s="498" t="str">
        <f>IF(D27="","",VLOOKUP(D27,'G-6 Hedgerow Data'!$B$2:$AG$15,2,FALSE))</f>
        <v/>
      </c>
      <c r="G27" s="524" t="str">
        <f>IF(D27="","",VLOOKUP(D27,'G-6 Hedgerow Data'!$B$2:$AG$15,3,FALSE))</f>
        <v/>
      </c>
      <c r="H27" s="72"/>
      <c r="I27" s="499" t="str">
        <f>IFERROR(IF(AND(F27="V.Low",OR(H27="Good",H27="Moderate")),"Error ▲",VLOOKUP(H27,'G-1 All Habitats'!$Z$2:$AA$9,2,FALSE)),"")</f>
        <v/>
      </c>
      <c r="J27" s="146"/>
      <c r="K27" s="520" t="str">
        <f>IF(J27="","",IF(VLOOKUP(J27,'G-3 Multipliers'!$L$3:$N$6,2,FALSE)=0,"Spatial Data Missing",VLOOKUP(J27,'G-3 Multipliers'!$L$3:$N$6,2,FALSE)))</f>
        <v/>
      </c>
      <c r="L27" s="524" t="str">
        <f>IF(J27="","",IF(VLOOKUP(J27,'G-3 Multipliers'!$L$3:$N$6,3,FALSE)=0,"Spatial Data Missing",VLOOKUP(J27,'G-3 Multipliers'!$L$3:$N$6,3,FALSE)))</f>
        <v/>
      </c>
      <c r="M27" s="197"/>
      <c r="N27" s="499" t="str">
        <f>IF(M27="","",IF(VLOOKUP(M27,'G-3 Multipliers'!$S$3:$T$6,2,FALSE)=0,"Spatial Data Missing ⚠",VLOOKUP(M27,'G-3 Multipliers'!$S$3:$T$6,2,FALSE)))</f>
        <v/>
      </c>
      <c r="O27" s="498" t="str">
        <f>IF(OR(D27="",H27=""),"",(INDEX('G-6 Hedgerow Data'!$E$3:$I$15,MATCH(D27,'G-6 Hedgerow Data'!$B$3:$B$15,0),MATCH(H27,'G-6 Hedgerow Data'!$E$2:$I$2,0))))</f>
        <v/>
      </c>
      <c r="P27" s="195"/>
      <c r="Q27" s="195"/>
      <c r="R27" s="507" t="str">
        <f t="shared" si="1"/>
        <v/>
      </c>
      <c r="S27" s="521" t="str">
        <f t="shared" si="2"/>
        <v/>
      </c>
      <c r="T27" s="522" t="str">
        <f t="shared" si="0"/>
        <v/>
      </c>
      <c r="U27" s="537" t="str">
        <f>IF(D27="","",VLOOKUP(D27,'G-6 Hedgerow Data'!$B$3:$AG$15,31,FALSE))</f>
        <v/>
      </c>
      <c r="V27" s="520" t="str">
        <f t="shared" si="3"/>
        <v/>
      </c>
      <c r="W27" s="520" t="str">
        <f t="shared" si="4"/>
        <v/>
      </c>
      <c r="X27" s="524" t="str">
        <f>IF(F27="","",VLOOKUP(U27,'G-3 Multipliers'!$P$3:$Q$6,2,FALSE))</f>
        <v/>
      </c>
      <c r="Y27" s="529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8"/>
      <c r="D28" s="82"/>
      <c r="E28" s="203"/>
      <c r="F28" s="498" t="str">
        <f>IF(D28="","",VLOOKUP(D28,'G-6 Hedgerow Data'!$B$2:$AG$15,2,FALSE))</f>
        <v/>
      </c>
      <c r="G28" s="524" t="str">
        <f>IF(D28="","",VLOOKUP(D28,'G-6 Hedgerow Data'!$B$2:$AG$15,3,FALSE))</f>
        <v/>
      </c>
      <c r="H28" s="72"/>
      <c r="I28" s="499" t="str">
        <f>IFERROR(IF(AND(F28="V.Low",OR(H28="Good",H28="Moderate")),"Error ▲",VLOOKUP(H28,'G-1 All Habitats'!$Z$2:$AA$9,2,FALSE)),"")</f>
        <v/>
      </c>
      <c r="J28" s="146"/>
      <c r="K28" s="520" t="str">
        <f>IF(J28="","",IF(VLOOKUP(J28,'G-3 Multipliers'!$L$3:$N$6,2,FALSE)=0,"Spatial Data Missing",VLOOKUP(J28,'G-3 Multipliers'!$L$3:$N$6,2,FALSE)))</f>
        <v/>
      </c>
      <c r="L28" s="524" t="str">
        <f>IF(J28="","",IF(VLOOKUP(J28,'G-3 Multipliers'!$L$3:$N$6,3,FALSE)=0,"Spatial Data Missing",VLOOKUP(J28,'G-3 Multipliers'!$L$3:$N$6,3,FALSE)))</f>
        <v/>
      </c>
      <c r="M28" s="197"/>
      <c r="N28" s="499" t="str">
        <f>IF(M28="","",IF(VLOOKUP(M28,'G-3 Multipliers'!$S$3:$T$6,2,FALSE)=0,"Spatial Data Missing ⚠",VLOOKUP(M28,'G-3 Multipliers'!$S$3:$T$6,2,FALSE)))</f>
        <v/>
      </c>
      <c r="O28" s="498" t="str">
        <f>IF(OR(D28="",H28=""),"",(INDEX('G-6 Hedgerow Data'!$E$3:$I$15,MATCH(D28,'G-6 Hedgerow Data'!$B$3:$B$15,0),MATCH(H28,'G-6 Hedgerow Data'!$E$2:$I$2,0))))</f>
        <v/>
      </c>
      <c r="P28" s="195"/>
      <c r="Q28" s="195"/>
      <c r="R28" s="507" t="str">
        <f t="shared" si="1"/>
        <v/>
      </c>
      <c r="S28" s="521" t="str">
        <f t="shared" si="2"/>
        <v/>
      </c>
      <c r="T28" s="522" t="str">
        <f t="shared" si="0"/>
        <v/>
      </c>
      <c r="U28" s="537" t="str">
        <f>IF(D28="","",VLOOKUP(D28,'G-6 Hedgerow Data'!$B$3:$AG$15,31,FALSE))</f>
        <v/>
      </c>
      <c r="V28" s="520" t="str">
        <f t="shared" si="3"/>
        <v/>
      </c>
      <c r="W28" s="520" t="str">
        <f t="shared" si="4"/>
        <v/>
      </c>
      <c r="X28" s="524" t="str">
        <f>IF(F28="","",VLOOKUP(U28,'G-3 Multipliers'!$P$3:$Q$6,2,FALSE))</f>
        <v/>
      </c>
      <c r="Y28" s="529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8"/>
      <c r="D29" s="82"/>
      <c r="E29" s="203"/>
      <c r="F29" s="498" t="str">
        <f>IF(D29="","",VLOOKUP(D29,'G-6 Hedgerow Data'!$B$2:$AG$15,2,FALSE))</f>
        <v/>
      </c>
      <c r="G29" s="524" t="str">
        <f>IF(D29="","",VLOOKUP(D29,'G-6 Hedgerow Data'!$B$2:$AG$15,3,FALSE))</f>
        <v/>
      </c>
      <c r="H29" s="72"/>
      <c r="I29" s="499" t="str">
        <f>IFERROR(IF(AND(F29="V.Low",OR(H29="Good",H29="Moderate")),"Error ▲",VLOOKUP(H29,'G-1 All Habitats'!$Z$2:$AA$9,2,FALSE)),"")</f>
        <v/>
      </c>
      <c r="J29" s="146"/>
      <c r="K29" s="520" t="str">
        <f>IF(J29="","",IF(VLOOKUP(J29,'G-3 Multipliers'!$L$3:$N$6,2,FALSE)=0,"Spatial Data Missing",VLOOKUP(J29,'G-3 Multipliers'!$L$3:$N$6,2,FALSE)))</f>
        <v/>
      </c>
      <c r="L29" s="524" t="str">
        <f>IF(J29="","",IF(VLOOKUP(J29,'G-3 Multipliers'!$L$3:$N$6,3,FALSE)=0,"Spatial Data Missing",VLOOKUP(J29,'G-3 Multipliers'!$L$3:$N$6,3,FALSE)))</f>
        <v/>
      </c>
      <c r="M29" s="197"/>
      <c r="N29" s="499" t="str">
        <f>IF(M29="","",IF(VLOOKUP(M29,'G-3 Multipliers'!$S$3:$T$6,2,FALSE)=0,"Spatial Data Missing ⚠",VLOOKUP(M29,'G-3 Multipliers'!$S$3:$T$6,2,FALSE)))</f>
        <v/>
      </c>
      <c r="O29" s="498" t="str">
        <f>IF(OR(D29="",H29=""),"",(INDEX('G-6 Hedgerow Data'!$E$3:$I$15,MATCH(D29,'G-6 Hedgerow Data'!$B$3:$B$15,0),MATCH(H29,'G-6 Hedgerow Data'!$E$2:$I$2,0))))</f>
        <v/>
      </c>
      <c r="P29" s="195"/>
      <c r="Q29" s="195"/>
      <c r="R29" s="507" t="str">
        <f t="shared" si="1"/>
        <v/>
      </c>
      <c r="S29" s="521" t="str">
        <f t="shared" si="2"/>
        <v/>
      </c>
      <c r="T29" s="522" t="str">
        <f t="shared" si="0"/>
        <v/>
      </c>
      <c r="U29" s="537" t="str">
        <f>IF(D29="","",VLOOKUP(D29,'G-6 Hedgerow Data'!$B$3:$AG$15,31,FALSE))</f>
        <v/>
      </c>
      <c r="V29" s="520" t="str">
        <f t="shared" si="3"/>
        <v/>
      </c>
      <c r="W29" s="520" t="str">
        <f t="shared" si="4"/>
        <v/>
      </c>
      <c r="X29" s="524" t="str">
        <f>IF(F29="","",VLOOKUP(U29,'G-3 Multipliers'!$P$3:$Q$6,2,FALSE))</f>
        <v/>
      </c>
      <c r="Y29" s="529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8"/>
      <c r="D30" s="82"/>
      <c r="E30" s="203"/>
      <c r="F30" s="498" t="str">
        <f>IF(D30="","",VLOOKUP(D30,'G-6 Hedgerow Data'!$B$2:$AG$15,2,FALSE))</f>
        <v/>
      </c>
      <c r="G30" s="524" t="str">
        <f>IF(D30="","",VLOOKUP(D30,'G-6 Hedgerow Data'!$B$2:$AG$15,3,FALSE))</f>
        <v/>
      </c>
      <c r="H30" s="72"/>
      <c r="I30" s="499" t="str">
        <f>IFERROR(IF(AND(F30="V.Low",OR(H30="Good",H30="Moderate")),"Error ▲",VLOOKUP(H30,'G-1 All Habitats'!$Z$2:$AA$9,2,FALSE)),"")</f>
        <v/>
      </c>
      <c r="J30" s="146"/>
      <c r="K30" s="520" t="str">
        <f>IF(J30="","",IF(VLOOKUP(J30,'G-3 Multipliers'!$L$3:$N$6,2,FALSE)=0,"Spatial Data Missing",VLOOKUP(J30,'G-3 Multipliers'!$L$3:$N$6,2,FALSE)))</f>
        <v/>
      </c>
      <c r="L30" s="524" t="str">
        <f>IF(J30="","",IF(VLOOKUP(J30,'G-3 Multipliers'!$L$3:$N$6,3,FALSE)=0,"Spatial Data Missing",VLOOKUP(J30,'G-3 Multipliers'!$L$3:$N$6,3,FALSE)))</f>
        <v/>
      </c>
      <c r="M30" s="197"/>
      <c r="N30" s="499" t="str">
        <f>IF(M30="","",IF(VLOOKUP(M30,'G-3 Multipliers'!$S$3:$T$6,2,FALSE)=0,"Spatial Data Missing ⚠",VLOOKUP(M30,'G-3 Multipliers'!$S$3:$T$6,2,FALSE)))</f>
        <v/>
      </c>
      <c r="O30" s="498" t="str">
        <f>IF(OR(D30="",H30=""),"",(INDEX('G-6 Hedgerow Data'!$E$3:$I$15,MATCH(D30,'G-6 Hedgerow Data'!$B$3:$B$15,0),MATCH(H30,'G-6 Hedgerow Data'!$E$2:$I$2,0))))</f>
        <v/>
      </c>
      <c r="P30" s="195"/>
      <c r="Q30" s="195"/>
      <c r="R30" s="507" t="str">
        <f t="shared" si="1"/>
        <v/>
      </c>
      <c r="S30" s="521" t="str">
        <f t="shared" si="2"/>
        <v/>
      </c>
      <c r="T30" s="522" t="str">
        <f t="shared" si="0"/>
        <v/>
      </c>
      <c r="U30" s="537" t="str">
        <f>IF(D30="","",VLOOKUP(D30,'G-6 Hedgerow Data'!$B$3:$AG$15,31,FALSE))</f>
        <v/>
      </c>
      <c r="V30" s="520" t="str">
        <f t="shared" si="3"/>
        <v/>
      </c>
      <c r="W30" s="520" t="str">
        <f t="shared" si="4"/>
        <v/>
      </c>
      <c r="X30" s="524" t="str">
        <f>IF(F30="","",VLOOKUP(U30,'G-3 Multipliers'!$P$3:$Q$6,2,FALSE))</f>
        <v/>
      </c>
      <c r="Y30" s="529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8"/>
      <c r="D31" s="82"/>
      <c r="E31" s="203"/>
      <c r="F31" s="498" t="str">
        <f>IF(D31="","",VLOOKUP(D31,'G-6 Hedgerow Data'!$B$2:$AG$15,2,FALSE))</f>
        <v/>
      </c>
      <c r="G31" s="524" t="str">
        <f>IF(D31="","",VLOOKUP(D31,'G-6 Hedgerow Data'!$B$2:$AG$15,3,FALSE))</f>
        <v/>
      </c>
      <c r="H31" s="72"/>
      <c r="I31" s="499" t="str">
        <f>IFERROR(IF(AND(F31="V.Low",OR(H31="Good",H31="Moderate")),"Error ▲",VLOOKUP(H31,'G-1 All Habitats'!$Z$2:$AA$9,2,FALSE)),"")</f>
        <v/>
      </c>
      <c r="J31" s="146"/>
      <c r="K31" s="520" t="str">
        <f>IF(J31="","",IF(VLOOKUP(J31,'G-3 Multipliers'!$L$3:$N$6,2,FALSE)=0,"Spatial Data Missing",VLOOKUP(J31,'G-3 Multipliers'!$L$3:$N$6,2,FALSE)))</f>
        <v/>
      </c>
      <c r="L31" s="524" t="str">
        <f>IF(J31="","",IF(VLOOKUP(J31,'G-3 Multipliers'!$L$3:$N$6,3,FALSE)=0,"Spatial Data Missing",VLOOKUP(J31,'G-3 Multipliers'!$L$3:$N$6,3,FALSE)))</f>
        <v/>
      </c>
      <c r="M31" s="197"/>
      <c r="N31" s="499" t="str">
        <f>IF(M31="","",IF(VLOOKUP(M31,'G-3 Multipliers'!$S$3:$T$6,2,FALSE)=0,"Spatial Data Missing ⚠",VLOOKUP(M31,'G-3 Multipliers'!$S$3:$T$6,2,FALSE)))</f>
        <v/>
      </c>
      <c r="O31" s="498" t="str">
        <f>IF(OR(D31="",H31=""),"",(INDEX('G-6 Hedgerow Data'!$E$3:$I$15,MATCH(D31,'G-6 Hedgerow Data'!$B$3:$B$15,0),MATCH(H31,'G-6 Hedgerow Data'!$E$2:$I$2,0))))</f>
        <v/>
      </c>
      <c r="P31" s="195"/>
      <c r="Q31" s="195"/>
      <c r="R31" s="507" t="str">
        <f t="shared" si="1"/>
        <v/>
      </c>
      <c r="S31" s="521" t="str">
        <f t="shared" si="2"/>
        <v/>
      </c>
      <c r="T31" s="522" t="str">
        <f t="shared" si="0"/>
        <v/>
      </c>
      <c r="U31" s="537" t="str">
        <f>IF(D31="","",VLOOKUP(D31,'G-6 Hedgerow Data'!$B$3:$AG$15,31,FALSE))</f>
        <v/>
      </c>
      <c r="V31" s="520" t="str">
        <f t="shared" si="3"/>
        <v/>
      </c>
      <c r="W31" s="520" t="str">
        <f t="shared" si="4"/>
        <v/>
      </c>
      <c r="X31" s="524" t="str">
        <f>IF(F31="","",VLOOKUP(U31,'G-3 Multipliers'!$P$3:$Q$6,2,FALSE))</f>
        <v/>
      </c>
      <c r="Y31" s="529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8"/>
      <c r="D32" s="82"/>
      <c r="E32" s="203"/>
      <c r="F32" s="498" t="str">
        <f>IF(D32="","",VLOOKUP(D32,'G-6 Hedgerow Data'!$B$2:$AG$15,2,FALSE))</f>
        <v/>
      </c>
      <c r="G32" s="524" t="str">
        <f>IF(D32="","",VLOOKUP(D32,'G-6 Hedgerow Data'!$B$2:$AG$15,3,FALSE))</f>
        <v/>
      </c>
      <c r="H32" s="72"/>
      <c r="I32" s="499" t="str">
        <f>IFERROR(IF(AND(F32="V.Low",OR(H32="Good",H32="Moderate")),"Error ▲",VLOOKUP(H32,'G-1 All Habitats'!$Z$2:$AA$9,2,FALSE)),"")</f>
        <v/>
      </c>
      <c r="J32" s="146"/>
      <c r="K32" s="520" t="str">
        <f>IF(J32="","",IF(VLOOKUP(J32,'G-3 Multipliers'!$L$3:$N$6,2,FALSE)=0,"Spatial Data Missing",VLOOKUP(J32,'G-3 Multipliers'!$L$3:$N$6,2,FALSE)))</f>
        <v/>
      </c>
      <c r="L32" s="524" t="str">
        <f>IF(J32="","",IF(VLOOKUP(J32,'G-3 Multipliers'!$L$3:$N$6,3,FALSE)=0,"Spatial Data Missing",VLOOKUP(J32,'G-3 Multipliers'!$L$3:$N$6,3,FALSE)))</f>
        <v/>
      </c>
      <c r="M32" s="197"/>
      <c r="N32" s="499" t="str">
        <f>IF(M32="","",IF(VLOOKUP(M32,'G-3 Multipliers'!$S$3:$T$6,2,FALSE)=0,"Spatial Data Missing ⚠",VLOOKUP(M32,'G-3 Multipliers'!$S$3:$T$6,2,FALSE)))</f>
        <v/>
      </c>
      <c r="O32" s="498" t="str">
        <f>IF(OR(D32="",H32=""),"",(INDEX('G-6 Hedgerow Data'!$E$3:$I$15,MATCH(D32,'G-6 Hedgerow Data'!$B$3:$B$15,0),MATCH(H32,'G-6 Hedgerow Data'!$E$2:$I$2,0))))</f>
        <v/>
      </c>
      <c r="P32" s="195"/>
      <c r="Q32" s="195"/>
      <c r="R32" s="507" t="str">
        <f t="shared" si="1"/>
        <v/>
      </c>
      <c r="S32" s="521" t="str">
        <f t="shared" si="2"/>
        <v/>
      </c>
      <c r="T32" s="522" t="str">
        <f t="shared" si="0"/>
        <v/>
      </c>
      <c r="U32" s="537" t="str">
        <f>IF(D32="","",VLOOKUP(D32,'G-6 Hedgerow Data'!$B$3:$AG$15,31,FALSE))</f>
        <v/>
      </c>
      <c r="V32" s="520" t="str">
        <f t="shared" si="3"/>
        <v/>
      </c>
      <c r="W32" s="520" t="str">
        <f t="shared" si="4"/>
        <v/>
      </c>
      <c r="X32" s="524" t="str">
        <f>IF(F32="","",VLOOKUP(U32,'G-3 Multipliers'!$P$3:$Q$6,2,FALSE))</f>
        <v/>
      </c>
      <c r="Y32" s="529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8"/>
      <c r="D33" s="82"/>
      <c r="E33" s="203"/>
      <c r="F33" s="498" t="str">
        <f>IF(D33="","",VLOOKUP(D33,'G-6 Hedgerow Data'!$B$2:$AG$15,2,FALSE))</f>
        <v/>
      </c>
      <c r="G33" s="524" t="str">
        <f>IF(D33="","",VLOOKUP(D33,'G-6 Hedgerow Data'!$B$2:$AG$15,3,FALSE))</f>
        <v/>
      </c>
      <c r="H33" s="72"/>
      <c r="I33" s="499" t="str">
        <f>IFERROR(IF(AND(F33="V.Low",OR(H33="Good",H33="Moderate")),"Error ▲",VLOOKUP(H33,'G-1 All Habitats'!$Z$2:$AA$9,2,FALSE)),"")</f>
        <v/>
      </c>
      <c r="J33" s="146"/>
      <c r="K33" s="520" t="str">
        <f>IF(J33="","",IF(VLOOKUP(J33,'G-3 Multipliers'!$L$3:$N$6,2,FALSE)=0,"Spatial Data Missing",VLOOKUP(J33,'G-3 Multipliers'!$L$3:$N$6,2,FALSE)))</f>
        <v/>
      </c>
      <c r="L33" s="524" t="str">
        <f>IF(J33="","",IF(VLOOKUP(J33,'G-3 Multipliers'!$L$3:$N$6,3,FALSE)=0,"Spatial Data Missing",VLOOKUP(J33,'G-3 Multipliers'!$L$3:$N$6,3,FALSE)))</f>
        <v/>
      </c>
      <c r="M33" s="197"/>
      <c r="N33" s="499" t="str">
        <f>IF(M33="","",IF(VLOOKUP(M33,'G-3 Multipliers'!$S$3:$T$6,2,FALSE)=0,"Spatial Data Missing ⚠",VLOOKUP(M33,'G-3 Multipliers'!$S$3:$T$6,2,FALSE)))</f>
        <v/>
      </c>
      <c r="O33" s="498" t="str">
        <f>IF(OR(D33="",H33=""),"",(INDEX('G-6 Hedgerow Data'!$E$3:$I$15,MATCH(D33,'G-6 Hedgerow Data'!$B$3:$B$15,0),MATCH(H33,'G-6 Hedgerow Data'!$E$2:$I$2,0))))</f>
        <v/>
      </c>
      <c r="P33" s="195"/>
      <c r="Q33" s="195"/>
      <c r="R33" s="507" t="str">
        <f t="shared" si="1"/>
        <v/>
      </c>
      <c r="S33" s="521" t="str">
        <f t="shared" si="2"/>
        <v/>
      </c>
      <c r="T33" s="522" t="str">
        <f t="shared" si="0"/>
        <v/>
      </c>
      <c r="U33" s="537" t="str">
        <f>IF(D33="","",VLOOKUP(D33,'G-6 Hedgerow Data'!$B$3:$AG$15,31,FALSE))</f>
        <v/>
      </c>
      <c r="V33" s="520" t="str">
        <f t="shared" si="3"/>
        <v/>
      </c>
      <c r="W33" s="520" t="str">
        <f t="shared" si="4"/>
        <v/>
      </c>
      <c r="X33" s="524" t="str">
        <f>IF(F33="","",VLOOKUP(U33,'G-3 Multipliers'!$P$3:$Q$6,2,FALSE))</f>
        <v/>
      </c>
      <c r="Y33" s="529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8"/>
      <c r="D34" s="82"/>
      <c r="E34" s="203"/>
      <c r="F34" s="498" t="str">
        <f>IF(D34="","",VLOOKUP(D34,'G-6 Hedgerow Data'!$B$2:$AG$15,2,FALSE))</f>
        <v/>
      </c>
      <c r="G34" s="524" t="str">
        <f>IF(D34="","",VLOOKUP(D34,'G-6 Hedgerow Data'!$B$2:$AG$15,3,FALSE))</f>
        <v/>
      </c>
      <c r="H34" s="72"/>
      <c r="I34" s="499" t="str">
        <f>IFERROR(IF(AND(F34="V.Low",OR(H34="Good",H34="Moderate")),"Error ▲",VLOOKUP(H34,'G-1 All Habitats'!$Z$2:$AA$9,2,FALSE)),"")</f>
        <v/>
      </c>
      <c r="J34" s="146"/>
      <c r="K34" s="520" t="str">
        <f>IF(J34="","",IF(VLOOKUP(J34,'G-3 Multipliers'!$L$3:$N$6,2,FALSE)=0,"Spatial Data Missing",VLOOKUP(J34,'G-3 Multipliers'!$L$3:$N$6,2,FALSE)))</f>
        <v/>
      </c>
      <c r="L34" s="524" t="str">
        <f>IF(J34="","",IF(VLOOKUP(J34,'G-3 Multipliers'!$L$3:$N$6,3,FALSE)=0,"Spatial Data Missing",VLOOKUP(J34,'G-3 Multipliers'!$L$3:$N$6,3,FALSE)))</f>
        <v/>
      </c>
      <c r="M34" s="197"/>
      <c r="N34" s="499" t="str">
        <f>IF(M34="","",IF(VLOOKUP(M34,'G-3 Multipliers'!$S$3:$T$6,2,FALSE)=0,"Spatial Data Missing ⚠",VLOOKUP(M34,'G-3 Multipliers'!$S$3:$T$6,2,FALSE)))</f>
        <v/>
      </c>
      <c r="O34" s="498" t="str">
        <f>IF(OR(D34="",H34=""),"",(INDEX('G-6 Hedgerow Data'!$E$3:$I$15,MATCH(D34,'G-6 Hedgerow Data'!$B$3:$B$15,0),MATCH(H34,'G-6 Hedgerow Data'!$E$2:$I$2,0))))</f>
        <v/>
      </c>
      <c r="P34" s="195"/>
      <c r="Q34" s="195"/>
      <c r="R34" s="507" t="str">
        <f t="shared" si="1"/>
        <v/>
      </c>
      <c r="S34" s="521" t="str">
        <f t="shared" si="2"/>
        <v/>
      </c>
      <c r="T34" s="522" t="str">
        <f t="shared" si="0"/>
        <v/>
      </c>
      <c r="U34" s="537" t="str">
        <f>IF(D34="","",VLOOKUP(D34,'G-6 Hedgerow Data'!$B$3:$AG$15,31,FALSE))</f>
        <v/>
      </c>
      <c r="V34" s="520" t="str">
        <f t="shared" si="3"/>
        <v/>
      </c>
      <c r="W34" s="520" t="str">
        <f t="shared" si="4"/>
        <v/>
      </c>
      <c r="X34" s="524" t="str">
        <f>IF(F34="","",VLOOKUP(U34,'G-3 Multipliers'!$P$3:$Q$6,2,FALSE))</f>
        <v/>
      </c>
      <c r="Y34" s="529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8"/>
      <c r="D35" s="82"/>
      <c r="E35" s="203"/>
      <c r="F35" s="498" t="str">
        <f>IF(D35="","",VLOOKUP(D35,'G-6 Hedgerow Data'!$B$2:$AG$15,2,FALSE))</f>
        <v/>
      </c>
      <c r="G35" s="524" t="str">
        <f>IF(D35="","",VLOOKUP(D35,'G-6 Hedgerow Data'!$B$2:$AG$15,3,FALSE))</f>
        <v/>
      </c>
      <c r="H35" s="72"/>
      <c r="I35" s="499" t="str">
        <f>IFERROR(IF(AND(F35="V.Low",OR(H35="Good",H35="Moderate")),"Error ▲",VLOOKUP(H35,'G-1 All Habitats'!$Z$2:$AA$9,2,FALSE)),"")</f>
        <v/>
      </c>
      <c r="J35" s="146"/>
      <c r="K35" s="520" t="str">
        <f>IF(J35="","",IF(VLOOKUP(J35,'G-3 Multipliers'!$L$3:$N$6,2,FALSE)=0,"Spatial Data Missing",VLOOKUP(J35,'G-3 Multipliers'!$L$3:$N$6,2,FALSE)))</f>
        <v/>
      </c>
      <c r="L35" s="524" t="str">
        <f>IF(J35="","",IF(VLOOKUP(J35,'G-3 Multipliers'!$L$3:$N$6,3,FALSE)=0,"Spatial Data Missing",VLOOKUP(J35,'G-3 Multipliers'!$L$3:$N$6,3,FALSE)))</f>
        <v/>
      </c>
      <c r="M35" s="197"/>
      <c r="N35" s="499" t="str">
        <f>IF(M35="","",IF(VLOOKUP(M35,'G-3 Multipliers'!$S$3:$T$6,2,FALSE)=0,"Spatial Data Missing ⚠",VLOOKUP(M35,'G-3 Multipliers'!$S$3:$T$6,2,FALSE)))</f>
        <v/>
      </c>
      <c r="O35" s="498" t="str">
        <f>IF(OR(D35="",H35=""),"",(INDEX('G-6 Hedgerow Data'!$E$3:$I$15,MATCH(D35,'G-6 Hedgerow Data'!$B$3:$B$15,0),MATCH(H35,'G-6 Hedgerow Data'!$E$2:$I$2,0))))</f>
        <v/>
      </c>
      <c r="P35" s="195"/>
      <c r="Q35" s="195"/>
      <c r="R35" s="507" t="str">
        <f t="shared" si="1"/>
        <v/>
      </c>
      <c r="S35" s="521" t="str">
        <f t="shared" si="2"/>
        <v/>
      </c>
      <c r="T35" s="522" t="str">
        <f t="shared" si="0"/>
        <v/>
      </c>
      <c r="U35" s="537" t="str">
        <f>IF(D35="","",VLOOKUP(D35,'G-6 Hedgerow Data'!$B$3:$AG$15,31,FALSE))</f>
        <v/>
      </c>
      <c r="V35" s="520" t="str">
        <f t="shared" si="3"/>
        <v/>
      </c>
      <c r="W35" s="520" t="str">
        <f t="shared" si="4"/>
        <v/>
      </c>
      <c r="X35" s="524" t="str">
        <f>IF(F35="","",VLOOKUP(U35,'G-3 Multipliers'!$P$3:$Q$6,2,FALSE))</f>
        <v/>
      </c>
      <c r="Y35" s="529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8"/>
      <c r="D36" s="82"/>
      <c r="E36" s="203"/>
      <c r="F36" s="498" t="str">
        <f>IF(D36="","",VLOOKUP(D36,'G-6 Hedgerow Data'!$B$2:$AG$15,2,FALSE))</f>
        <v/>
      </c>
      <c r="G36" s="524" t="str">
        <f>IF(D36="","",VLOOKUP(D36,'G-6 Hedgerow Data'!$B$2:$AG$15,3,FALSE))</f>
        <v/>
      </c>
      <c r="H36" s="72"/>
      <c r="I36" s="499" t="str">
        <f>IFERROR(IF(AND(F36="V.Low",OR(H36="Good",H36="Moderate")),"Error ▲",VLOOKUP(H36,'G-1 All Habitats'!$Z$2:$AA$9,2,FALSE)),"")</f>
        <v/>
      </c>
      <c r="J36" s="146"/>
      <c r="K36" s="520" t="str">
        <f>IF(J36="","",IF(VLOOKUP(J36,'G-3 Multipliers'!$L$3:$N$6,2,FALSE)=0,"Spatial Data Missing",VLOOKUP(J36,'G-3 Multipliers'!$L$3:$N$6,2,FALSE)))</f>
        <v/>
      </c>
      <c r="L36" s="524" t="str">
        <f>IF(J36="","",IF(VLOOKUP(J36,'G-3 Multipliers'!$L$3:$N$6,3,FALSE)=0,"Spatial Data Missing",VLOOKUP(J36,'G-3 Multipliers'!$L$3:$N$6,3,FALSE)))</f>
        <v/>
      </c>
      <c r="M36" s="197"/>
      <c r="N36" s="499" t="str">
        <f>IF(M36="","",IF(VLOOKUP(M36,'G-3 Multipliers'!$S$3:$T$6,2,FALSE)=0,"Spatial Data Missing ⚠",VLOOKUP(M36,'G-3 Multipliers'!$S$3:$T$6,2,FALSE)))</f>
        <v/>
      </c>
      <c r="O36" s="498" t="str">
        <f>IF(OR(D36="",H36=""),"",(INDEX('G-6 Hedgerow Data'!$E$3:$I$15,MATCH(D36,'G-6 Hedgerow Data'!$B$3:$B$15,0),MATCH(H36,'G-6 Hedgerow Data'!$E$2:$I$2,0))))</f>
        <v/>
      </c>
      <c r="P36" s="195"/>
      <c r="Q36" s="195"/>
      <c r="R36" s="507" t="str">
        <f t="shared" si="1"/>
        <v/>
      </c>
      <c r="S36" s="521" t="str">
        <f t="shared" si="2"/>
        <v/>
      </c>
      <c r="T36" s="522" t="str">
        <f t="shared" si="0"/>
        <v/>
      </c>
      <c r="U36" s="537" t="str">
        <f>IF(D36="","",VLOOKUP(D36,'G-6 Hedgerow Data'!$B$3:$AG$15,31,FALSE))</f>
        <v/>
      </c>
      <c r="V36" s="520" t="str">
        <f t="shared" si="3"/>
        <v/>
      </c>
      <c r="W36" s="520" t="str">
        <f t="shared" si="4"/>
        <v/>
      </c>
      <c r="X36" s="524" t="str">
        <f>IF(F36="","",VLOOKUP(U36,'G-3 Multipliers'!$P$3:$Q$6,2,FALSE))</f>
        <v/>
      </c>
      <c r="Y36" s="529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8"/>
      <c r="D37" s="82"/>
      <c r="E37" s="203"/>
      <c r="F37" s="498" t="str">
        <f>IF(D37="","",VLOOKUP(D37,'G-6 Hedgerow Data'!$B$2:$AG$15,2,FALSE))</f>
        <v/>
      </c>
      <c r="G37" s="524" t="str">
        <f>IF(D37="","",VLOOKUP(D37,'G-6 Hedgerow Data'!$B$2:$AG$15,3,FALSE))</f>
        <v/>
      </c>
      <c r="H37" s="72"/>
      <c r="I37" s="499" t="str">
        <f>IFERROR(IF(AND(F37="V.Low",OR(H37="Good",H37="Moderate")),"Error ▲",VLOOKUP(H37,'G-1 All Habitats'!$Z$2:$AA$9,2,FALSE)),"")</f>
        <v/>
      </c>
      <c r="J37" s="146"/>
      <c r="K37" s="520" t="str">
        <f>IF(J37="","",IF(VLOOKUP(J37,'G-3 Multipliers'!$L$3:$N$6,2,FALSE)=0,"Spatial Data Missing",VLOOKUP(J37,'G-3 Multipliers'!$L$3:$N$6,2,FALSE)))</f>
        <v/>
      </c>
      <c r="L37" s="524" t="str">
        <f>IF(J37="","",IF(VLOOKUP(J37,'G-3 Multipliers'!$L$3:$N$6,3,FALSE)=0,"Spatial Data Missing",VLOOKUP(J37,'G-3 Multipliers'!$L$3:$N$6,3,FALSE)))</f>
        <v/>
      </c>
      <c r="M37" s="197"/>
      <c r="N37" s="499" t="str">
        <f>IF(M37="","",IF(VLOOKUP(M37,'G-3 Multipliers'!$S$3:$T$6,2,FALSE)=0,"Spatial Data Missing ⚠",VLOOKUP(M37,'G-3 Multipliers'!$S$3:$T$6,2,FALSE)))</f>
        <v/>
      </c>
      <c r="O37" s="498" t="str">
        <f>IF(OR(D37="",H37=""),"",(INDEX('G-6 Hedgerow Data'!$E$3:$I$15,MATCH(D37,'G-6 Hedgerow Data'!$B$3:$B$15,0),MATCH(H37,'G-6 Hedgerow Data'!$E$2:$I$2,0))))</f>
        <v/>
      </c>
      <c r="P37" s="195"/>
      <c r="Q37" s="195"/>
      <c r="R37" s="507" t="str">
        <f t="shared" si="1"/>
        <v/>
      </c>
      <c r="S37" s="521" t="str">
        <f t="shared" si="2"/>
        <v/>
      </c>
      <c r="T37" s="522" t="str">
        <f t="shared" si="0"/>
        <v/>
      </c>
      <c r="U37" s="537" t="str">
        <f>IF(D37="","",VLOOKUP(D37,'G-6 Hedgerow Data'!$B$3:$AG$15,31,FALSE))</f>
        <v/>
      </c>
      <c r="V37" s="520" t="str">
        <f t="shared" si="3"/>
        <v/>
      </c>
      <c r="W37" s="520" t="str">
        <f t="shared" si="4"/>
        <v/>
      </c>
      <c r="X37" s="524" t="str">
        <f>IF(F37="","",VLOOKUP(U37,'G-3 Multipliers'!$P$3:$Q$6,2,FALSE))</f>
        <v/>
      </c>
      <c r="Y37" s="529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8"/>
      <c r="D38" s="82"/>
      <c r="E38" s="203"/>
      <c r="F38" s="498" t="str">
        <f>IF(D38="","",VLOOKUP(D38,'G-6 Hedgerow Data'!$B$2:$AG$15,2,FALSE))</f>
        <v/>
      </c>
      <c r="G38" s="524" t="str">
        <f>IF(D38="","",VLOOKUP(D38,'G-6 Hedgerow Data'!$B$2:$AG$15,3,FALSE))</f>
        <v/>
      </c>
      <c r="H38" s="72"/>
      <c r="I38" s="499" t="str">
        <f>IFERROR(IF(AND(F38="V.Low",OR(H38="Good",H38="Moderate")),"Error ▲",VLOOKUP(H38,'G-1 All Habitats'!$Z$2:$AA$9,2,FALSE)),"")</f>
        <v/>
      </c>
      <c r="J38" s="146"/>
      <c r="K38" s="520" t="str">
        <f>IF(J38="","",IF(VLOOKUP(J38,'G-3 Multipliers'!$L$3:$N$6,2,FALSE)=0,"Spatial Data Missing",VLOOKUP(J38,'G-3 Multipliers'!$L$3:$N$6,2,FALSE)))</f>
        <v/>
      </c>
      <c r="L38" s="524" t="str">
        <f>IF(J38="","",IF(VLOOKUP(J38,'G-3 Multipliers'!$L$3:$N$6,3,FALSE)=0,"Spatial Data Missing",VLOOKUP(J38,'G-3 Multipliers'!$L$3:$N$6,3,FALSE)))</f>
        <v/>
      </c>
      <c r="M38" s="197"/>
      <c r="N38" s="499" t="str">
        <f>IF(M38="","",IF(VLOOKUP(M38,'G-3 Multipliers'!$S$3:$T$6,2,FALSE)=0,"Spatial Data Missing ⚠",VLOOKUP(M38,'G-3 Multipliers'!$S$3:$T$6,2,FALSE)))</f>
        <v/>
      </c>
      <c r="O38" s="498" t="str">
        <f>IF(OR(D38="",H38=""),"",(INDEX('G-6 Hedgerow Data'!$E$3:$I$15,MATCH(D38,'G-6 Hedgerow Data'!$B$3:$B$15,0),MATCH(H38,'G-6 Hedgerow Data'!$E$2:$I$2,0))))</f>
        <v/>
      </c>
      <c r="P38" s="195"/>
      <c r="Q38" s="195"/>
      <c r="R38" s="507" t="str">
        <f t="shared" si="1"/>
        <v/>
      </c>
      <c r="S38" s="521" t="str">
        <f t="shared" si="2"/>
        <v/>
      </c>
      <c r="T38" s="522" t="str">
        <f t="shared" si="0"/>
        <v/>
      </c>
      <c r="U38" s="537" t="str">
        <f>IF(D38="","",VLOOKUP(D38,'G-6 Hedgerow Data'!$B$3:$AG$15,31,FALSE))</f>
        <v/>
      </c>
      <c r="V38" s="520" t="str">
        <f t="shared" si="3"/>
        <v/>
      </c>
      <c r="W38" s="520" t="str">
        <f t="shared" si="4"/>
        <v/>
      </c>
      <c r="X38" s="524" t="str">
        <f>IF(F38="","",VLOOKUP(U38,'G-3 Multipliers'!$P$3:$Q$6,2,FALSE))</f>
        <v/>
      </c>
      <c r="Y38" s="529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8"/>
      <c r="D39" s="82"/>
      <c r="E39" s="203"/>
      <c r="F39" s="498" t="str">
        <f>IF(D39="","",VLOOKUP(D39,'G-6 Hedgerow Data'!$B$2:$AG$15,2,FALSE))</f>
        <v/>
      </c>
      <c r="G39" s="524" t="str">
        <f>IF(D39="","",VLOOKUP(D39,'G-6 Hedgerow Data'!$B$2:$AG$15,3,FALSE))</f>
        <v/>
      </c>
      <c r="H39" s="72"/>
      <c r="I39" s="499" t="str">
        <f>IFERROR(IF(AND(F39="V.Low",OR(H39="Good",H39="Moderate")),"Error ▲",VLOOKUP(H39,'G-1 All Habitats'!$Z$2:$AA$9,2,FALSE)),"")</f>
        <v/>
      </c>
      <c r="J39" s="146"/>
      <c r="K39" s="520" t="str">
        <f>IF(J39="","",IF(VLOOKUP(J39,'G-3 Multipliers'!$L$3:$N$6,2,FALSE)=0,"Spatial Data Missing",VLOOKUP(J39,'G-3 Multipliers'!$L$3:$N$6,2,FALSE)))</f>
        <v/>
      </c>
      <c r="L39" s="524" t="str">
        <f>IF(J39="","",IF(VLOOKUP(J39,'G-3 Multipliers'!$L$3:$N$6,3,FALSE)=0,"Spatial Data Missing",VLOOKUP(J39,'G-3 Multipliers'!$L$3:$N$6,3,FALSE)))</f>
        <v/>
      </c>
      <c r="M39" s="197"/>
      <c r="N39" s="499" t="str">
        <f>IF(M39="","",IF(VLOOKUP(M39,'G-3 Multipliers'!$S$3:$T$6,2,FALSE)=0,"Spatial Data Missing ⚠",VLOOKUP(M39,'G-3 Multipliers'!$S$3:$T$6,2,FALSE)))</f>
        <v/>
      </c>
      <c r="O39" s="498" t="str">
        <f>IF(OR(D39="",H39=""),"",(INDEX('G-6 Hedgerow Data'!$E$3:$I$15,MATCH(D39,'G-6 Hedgerow Data'!$B$3:$B$15,0),MATCH(H39,'G-6 Hedgerow Data'!$E$2:$I$2,0))))</f>
        <v/>
      </c>
      <c r="P39" s="195"/>
      <c r="Q39" s="195"/>
      <c r="R39" s="507" t="str">
        <f t="shared" si="1"/>
        <v/>
      </c>
      <c r="S39" s="521" t="str">
        <f t="shared" si="2"/>
        <v/>
      </c>
      <c r="T39" s="522" t="str">
        <f t="shared" si="0"/>
        <v/>
      </c>
      <c r="U39" s="537" t="str">
        <f>IF(D39="","",VLOOKUP(D39,'G-6 Hedgerow Data'!$B$3:$AG$15,31,FALSE))</f>
        <v/>
      </c>
      <c r="V39" s="520" t="str">
        <f t="shared" si="3"/>
        <v/>
      </c>
      <c r="W39" s="520" t="str">
        <f t="shared" si="4"/>
        <v/>
      </c>
      <c r="X39" s="524" t="str">
        <f>IF(F39="","",VLOOKUP(U39,'G-3 Multipliers'!$P$3:$Q$6,2,FALSE))</f>
        <v/>
      </c>
      <c r="Y39" s="529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8"/>
      <c r="D40" s="82"/>
      <c r="E40" s="203"/>
      <c r="F40" s="498" t="str">
        <f>IF(D40="","",VLOOKUP(D40,'G-6 Hedgerow Data'!$B$2:$AG$15,2,FALSE))</f>
        <v/>
      </c>
      <c r="G40" s="524" t="str">
        <f>IF(D40="","",VLOOKUP(D40,'G-6 Hedgerow Data'!$B$2:$AG$15,3,FALSE))</f>
        <v/>
      </c>
      <c r="H40" s="72"/>
      <c r="I40" s="499" t="str">
        <f>IFERROR(IF(AND(F40="V.Low",OR(H40="Good",H40="Moderate")),"Error ▲",VLOOKUP(H40,'G-1 All Habitats'!$Z$2:$AA$9,2,FALSE)),"")</f>
        <v/>
      </c>
      <c r="J40" s="146"/>
      <c r="K40" s="520" t="str">
        <f>IF(J40="","",IF(VLOOKUP(J40,'G-3 Multipliers'!$L$3:$N$6,2,FALSE)=0,"Spatial Data Missing",VLOOKUP(J40,'G-3 Multipliers'!$L$3:$N$6,2,FALSE)))</f>
        <v/>
      </c>
      <c r="L40" s="524" t="str">
        <f>IF(J40="","",IF(VLOOKUP(J40,'G-3 Multipliers'!$L$3:$N$6,3,FALSE)=0,"Spatial Data Missing",VLOOKUP(J40,'G-3 Multipliers'!$L$3:$N$6,3,FALSE)))</f>
        <v/>
      </c>
      <c r="M40" s="197"/>
      <c r="N40" s="499" t="str">
        <f>IF(M40="","",IF(VLOOKUP(M40,'G-3 Multipliers'!$S$3:$T$6,2,FALSE)=0,"Spatial Data Missing ⚠",VLOOKUP(M40,'G-3 Multipliers'!$S$3:$T$6,2,FALSE)))</f>
        <v/>
      </c>
      <c r="O40" s="498" t="str">
        <f>IF(OR(D40="",H40=""),"",(INDEX('G-6 Hedgerow Data'!$E$3:$I$15,MATCH(D40,'G-6 Hedgerow Data'!$B$3:$B$15,0),MATCH(H40,'G-6 Hedgerow Data'!$E$2:$I$2,0))))</f>
        <v/>
      </c>
      <c r="P40" s="195"/>
      <c r="Q40" s="195"/>
      <c r="R40" s="507" t="str">
        <f t="shared" si="1"/>
        <v/>
      </c>
      <c r="S40" s="521" t="str">
        <f t="shared" si="2"/>
        <v/>
      </c>
      <c r="T40" s="522" t="str">
        <f t="shared" si="0"/>
        <v/>
      </c>
      <c r="U40" s="537" t="str">
        <f>IF(D40="","",VLOOKUP(D40,'G-6 Hedgerow Data'!$B$3:$AG$15,31,FALSE))</f>
        <v/>
      </c>
      <c r="V40" s="520" t="str">
        <f t="shared" si="3"/>
        <v/>
      </c>
      <c r="W40" s="520" t="str">
        <f t="shared" si="4"/>
        <v/>
      </c>
      <c r="X40" s="524" t="str">
        <f>IF(F40="","",VLOOKUP(U40,'G-3 Multipliers'!$P$3:$Q$6,2,FALSE))</f>
        <v/>
      </c>
      <c r="Y40" s="529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8"/>
      <c r="D41" s="82"/>
      <c r="E41" s="203"/>
      <c r="F41" s="498" t="str">
        <f>IF(D41="","",VLOOKUP(D41,'G-6 Hedgerow Data'!$B$2:$AG$15,2,FALSE))</f>
        <v/>
      </c>
      <c r="G41" s="524" t="str">
        <f>IF(D41="","",VLOOKUP(D41,'G-6 Hedgerow Data'!$B$2:$AG$15,3,FALSE))</f>
        <v/>
      </c>
      <c r="H41" s="72"/>
      <c r="I41" s="499" t="str">
        <f>IFERROR(IF(AND(F41="V.Low",OR(H41="Good",H41="Moderate")),"Error ▲",VLOOKUP(H41,'G-1 All Habitats'!$Z$2:$AA$9,2,FALSE)),"")</f>
        <v/>
      </c>
      <c r="J41" s="146"/>
      <c r="K41" s="520" t="str">
        <f>IF(J41="","",IF(VLOOKUP(J41,'G-3 Multipliers'!$L$3:$N$6,2,FALSE)=0,"Spatial Data Missing",VLOOKUP(J41,'G-3 Multipliers'!$L$3:$N$6,2,FALSE)))</f>
        <v/>
      </c>
      <c r="L41" s="524" t="str">
        <f>IF(J41="","",IF(VLOOKUP(J41,'G-3 Multipliers'!$L$3:$N$6,3,FALSE)=0,"Spatial Data Missing",VLOOKUP(J41,'G-3 Multipliers'!$L$3:$N$6,3,FALSE)))</f>
        <v/>
      </c>
      <c r="M41" s="197"/>
      <c r="N41" s="499" t="str">
        <f>IF(M41="","",IF(VLOOKUP(M41,'G-3 Multipliers'!$S$3:$T$6,2,FALSE)=0,"Spatial Data Missing ⚠",VLOOKUP(M41,'G-3 Multipliers'!$S$3:$T$6,2,FALSE)))</f>
        <v/>
      </c>
      <c r="O41" s="498" t="str">
        <f>IF(OR(D41="",H41=""),"",(INDEX('G-6 Hedgerow Data'!$E$3:$I$15,MATCH(D41,'G-6 Hedgerow Data'!$B$3:$B$15,0),MATCH(H41,'G-6 Hedgerow Data'!$E$2:$I$2,0))))</f>
        <v/>
      </c>
      <c r="P41" s="195"/>
      <c r="Q41" s="195"/>
      <c r="R41" s="507" t="str">
        <f t="shared" si="1"/>
        <v/>
      </c>
      <c r="S41" s="521" t="str">
        <f t="shared" si="2"/>
        <v/>
      </c>
      <c r="T41" s="522" t="str">
        <f t="shared" si="0"/>
        <v/>
      </c>
      <c r="U41" s="537" t="str">
        <f>IF(D41="","",VLOOKUP(D41,'G-6 Hedgerow Data'!$B$3:$AG$15,31,FALSE))</f>
        <v/>
      </c>
      <c r="V41" s="520" t="str">
        <f t="shared" si="3"/>
        <v/>
      </c>
      <c r="W41" s="520" t="str">
        <f t="shared" si="4"/>
        <v/>
      </c>
      <c r="X41" s="524" t="str">
        <f>IF(F41="","",VLOOKUP(U41,'G-3 Multipliers'!$P$3:$Q$6,2,FALSE))</f>
        <v/>
      </c>
      <c r="Y41" s="529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8"/>
      <c r="D42" s="82"/>
      <c r="E42" s="203"/>
      <c r="F42" s="498" t="str">
        <f>IF(D42="","",VLOOKUP(D42,'G-6 Hedgerow Data'!$B$2:$AG$15,2,FALSE))</f>
        <v/>
      </c>
      <c r="G42" s="524" t="str">
        <f>IF(D42="","",VLOOKUP(D42,'G-6 Hedgerow Data'!$B$2:$AG$15,3,FALSE))</f>
        <v/>
      </c>
      <c r="H42" s="72"/>
      <c r="I42" s="499" t="str">
        <f>IFERROR(IF(AND(F42="V.Low",OR(H42="Good",H42="Moderate")),"Error ▲",VLOOKUP(H42,'G-1 All Habitats'!$Z$2:$AA$9,2,FALSE)),"")</f>
        <v/>
      </c>
      <c r="J42" s="146"/>
      <c r="K42" s="520" t="str">
        <f>IF(J42="","",IF(VLOOKUP(J42,'G-3 Multipliers'!$L$3:$N$6,2,FALSE)=0,"Spatial Data Missing",VLOOKUP(J42,'G-3 Multipliers'!$L$3:$N$6,2,FALSE)))</f>
        <v/>
      </c>
      <c r="L42" s="524" t="str">
        <f>IF(J42="","",IF(VLOOKUP(J42,'G-3 Multipliers'!$L$3:$N$6,3,FALSE)=0,"Spatial Data Missing",VLOOKUP(J42,'G-3 Multipliers'!$L$3:$N$6,3,FALSE)))</f>
        <v/>
      </c>
      <c r="M42" s="197"/>
      <c r="N42" s="499" t="str">
        <f>IF(M42="","",IF(VLOOKUP(M42,'G-3 Multipliers'!$S$3:$T$6,2,FALSE)=0,"Spatial Data Missing ⚠",VLOOKUP(M42,'G-3 Multipliers'!$S$3:$T$6,2,FALSE)))</f>
        <v/>
      </c>
      <c r="O42" s="498" t="str">
        <f>IF(OR(D42="",H42=""),"",(INDEX('G-6 Hedgerow Data'!$E$3:$I$15,MATCH(D42,'G-6 Hedgerow Data'!$B$3:$B$15,0),MATCH(H42,'G-6 Hedgerow Data'!$E$2:$I$2,0))))</f>
        <v/>
      </c>
      <c r="P42" s="195"/>
      <c r="Q42" s="195"/>
      <c r="R42" s="507" t="str">
        <f t="shared" si="1"/>
        <v/>
      </c>
      <c r="S42" s="521" t="str">
        <f t="shared" si="2"/>
        <v/>
      </c>
      <c r="T42" s="522" t="str">
        <f t="shared" si="0"/>
        <v/>
      </c>
      <c r="U42" s="537" t="str">
        <f>IF(D42="","",VLOOKUP(D42,'G-6 Hedgerow Data'!$B$3:$AG$15,31,FALSE))</f>
        <v/>
      </c>
      <c r="V42" s="520" t="str">
        <f t="shared" si="3"/>
        <v/>
      </c>
      <c r="W42" s="520" t="str">
        <f t="shared" si="4"/>
        <v/>
      </c>
      <c r="X42" s="524" t="str">
        <f>IF(F42="","",VLOOKUP(U42,'G-3 Multipliers'!$P$3:$Q$6,2,FALSE))</f>
        <v/>
      </c>
      <c r="Y42" s="529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8"/>
      <c r="D43" s="82"/>
      <c r="E43" s="203"/>
      <c r="F43" s="498" t="str">
        <f>IF(D43="","",VLOOKUP(D43,'G-6 Hedgerow Data'!$B$2:$AG$15,2,FALSE))</f>
        <v/>
      </c>
      <c r="G43" s="524" t="str">
        <f>IF(D43="","",VLOOKUP(D43,'G-6 Hedgerow Data'!$B$2:$AG$15,3,FALSE))</f>
        <v/>
      </c>
      <c r="H43" s="72"/>
      <c r="I43" s="499" t="str">
        <f>IFERROR(IF(AND(F43="V.Low",OR(H43="Good",H43="Moderate")),"Error ▲",VLOOKUP(H43,'G-1 All Habitats'!$Z$2:$AA$9,2,FALSE)),"")</f>
        <v/>
      </c>
      <c r="J43" s="146"/>
      <c r="K43" s="520" t="str">
        <f>IF(J43="","",IF(VLOOKUP(J43,'G-3 Multipliers'!$L$3:$N$6,2,FALSE)=0,"Spatial Data Missing",VLOOKUP(J43,'G-3 Multipliers'!$L$3:$N$6,2,FALSE)))</f>
        <v/>
      </c>
      <c r="L43" s="524" t="str">
        <f>IF(J43="","",IF(VLOOKUP(J43,'G-3 Multipliers'!$L$3:$N$6,3,FALSE)=0,"Spatial Data Missing",VLOOKUP(J43,'G-3 Multipliers'!$L$3:$N$6,3,FALSE)))</f>
        <v/>
      </c>
      <c r="M43" s="197"/>
      <c r="N43" s="499" t="str">
        <f>IF(M43="","",IF(VLOOKUP(M43,'G-3 Multipliers'!$S$3:$T$6,2,FALSE)=0,"Spatial Data Missing ⚠",VLOOKUP(M43,'G-3 Multipliers'!$S$3:$T$6,2,FALSE)))</f>
        <v/>
      </c>
      <c r="O43" s="498" t="str">
        <f>IF(OR(D43="",H43=""),"",(INDEX('G-6 Hedgerow Data'!$E$3:$I$15,MATCH(D43,'G-6 Hedgerow Data'!$B$3:$B$15,0),MATCH(H43,'G-6 Hedgerow Data'!$E$2:$I$2,0))))</f>
        <v/>
      </c>
      <c r="P43" s="195"/>
      <c r="Q43" s="195"/>
      <c r="R43" s="507" t="str">
        <f t="shared" si="1"/>
        <v/>
      </c>
      <c r="S43" s="521" t="str">
        <f t="shared" si="2"/>
        <v/>
      </c>
      <c r="T43" s="522" t="str">
        <f t="shared" si="0"/>
        <v/>
      </c>
      <c r="U43" s="537" t="str">
        <f>IF(D43="","",VLOOKUP(D43,'G-6 Hedgerow Data'!$B$3:$AG$15,31,FALSE))</f>
        <v/>
      </c>
      <c r="V43" s="520" t="str">
        <f t="shared" si="3"/>
        <v/>
      </c>
      <c r="W43" s="520" t="str">
        <f t="shared" si="4"/>
        <v/>
      </c>
      <c r="X43" s="524" t="str">
        <f>IF(F43="","",VLOOKUP(U43,'G-3 Multipliers'!$P$3:$Q$6,2,FALSE))</f>
        <v/>
      </c>
      <c r="Y43" s="529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8"/>
      <c r="D44" s="82"/>
      <c r="E44" s="203"/>
      <c r="F44" s="498" t="str">
        <f>IF(D44="","",VLOOKUP(D44,'G-6 Hedgerow Data'!$B$2:$AG$15,2,FALSE))</f>
        <v/>
      </c>
      <c r="G44" s="524" t="str">
        <f>IF(D44="","",VLOOKUP(D44,'G-6 Hedgerow Data'!$B$2:$AG$15,3,FALSE))</f>
        <v/>
      </c>
      <c r="H44" s="72"/>
      <c r="I44" s="499" t="str">
        <f>IFERROR(IF(AND(F44="V.Low",OR(H44="Good",H44="Moderate")),"Error ▲",VLOOKUP(H44,'G-1 All Habitats'!$Z$2:$AA$9,2,FALSE)),"")</f>
        <v/>
      </c>
      <c r="J44" s="146"/>
      <c r="K44" s="520" t="str">
        <f>IF(J44="","",IF(VLOOKUP(J44,'G-3 Multipliers'!$L$3:$N$6,2,FALSE)=0,"Spatial Data Missing",VLOOKUP(J44,'G-3 Multipliers'!$L$3:$N$6,2,FALSE)))</f>
        <v/>
      </c>
      <c r="L44" s="524" t="str">
        <f>IF(J44="","",IF(VLOOKUP(J44,'G-3 Multipliers'!$L$3:$N$6,3,FALSE)=0,"Spatial Data Missing",VLOOKUP(J44,'G-3 Multipliers'!$L$3:$N$6,3,FALSE)))</f>
        <v/>
      </c>
      <c r="M44" s="197"/>
      <c r="N44" s="499" t="str">
        <f>IF(M44="","",IF(VLOOKUP(M44,'G-3 Multipliers'!$S$3:$T$6,2,FALSE)=0,"Spatial Data Missing ⚠",VLOOKUP(M44,'G-3 Multipliers'!$S$3:$T$6,2,FALSE)))</f>
        <v/>
      </c>
      <c r="O44" s="498" t="str">
        <f>IF(OR(D44="",H44=""),"",(INDEX('G-6 Hedgerow Data'!$E$3:$I$15,MATCH(D44,'G-6 Hedgerow Data'!$B$3:$B$15,0),MATCH(H44,'G-6 Hedgerow Data'!$E$2:$I$2,0))))</f>
        <v/>
      </c>
      <c r="P44" s="195"/>
      <c r="Q44" s="195"/>
      <c r="R44" s="507" t="str">
        <f t="shared" si="1"/>
        <v/>
      </c>
      <c r="S44" s="521" t="str">
        <f t="shared" si="2"/>
        <v/>
      </c>
      <c r="T44" s="522" t="str">
        <f t="shared" si="0"/>
        <v/>
      </c>
      <c r="U44" s="537" t="str">
        <f>IF(D44="","",VLOOKUP(D44,'G-6 Hedgerow Data'!$B$3:$AG$15,31,FALSE))</f>
        <v/>
      </c>
      <c r="V44" s="520" t="str">
        <f t="shared" si="3"/>
        <v/>
      </c>
      <c r="W44" s="520" t="str">
        <f t="shared" si="4"/>
        <v/>
      </c>
      <c r="X44" s="524" t="str">
        <f>IF(F44="","",VLOOKUP(U44,'G-3 Multipliers'!$P$3:$Q$6,2,FALSE))</f>
        <v/>
      </c>
      <c r="Y44" s="529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8"/>
      <c r="D45" s="82"/>
      <c r="E45" s="203"/>
      <c r="F45" s="498" t="str">
        <f>IF(D45="","",VLOOKUP(D45,'G-6 Hedgerow Data'!$B$2:$AG$15,2,FALSE))</f>
        <v/>
      </c>
      <c r="G45" s="524" t="str">
        <f>IF(D45="","",VLOOKUP(D45,'G-6 Hedgerow Data'!$B$2:$AG$15,3,FALSE))</f>
        <v/>
      </c>
      <c r="H45" s="72"/>
      <c r="I45" s="499" t="str">
        <f>IFERROR(IF(AND(F45="V.Low",OR(H45="Good",H45="Moderate")),"Error ▲",VLOOKUP(H45,'G-1 All Habitats'!$Z$2:$AA$9,2,FALSE)),"")</f>
        <v/>
      </c>
      <c r="J45" s="146"/>
      <c r="K45" s="520" t="str">
        <f>IF(J45="","",IF(VLOOKUP(J45,'G-3 Multipliers'!$L$3:$N$6,2,FALSE)=0,"Spatial Data Missing",VLOOKUP(J45,'G-3 Multipliers'!$L$3:$N$6,2,FALSE)))</f>
        <v/>
      </c>
      <c r="L45" s="524" t="str">
        <f>IF(J45="","",IF(VLOOKUP(J45,'G-3 Multipliers'!$L$3:$N$6,3,FALSE)=0,"Spatial Data Missing",VLOOKUP(J45,'G-3 Multipliers'!$L$3:$N$6,3,FALSE)))</f>
        <v/>
      </c>
      <c r="M45" s="197"/>
      <c r="N45" s="499" t="str">
        <f>IF(M45="","",IF(VLOOKUP(M45,'G-3 Multipliers'!$S$3:$T$6,2,FALSE)=0,"Spatial Data Missing ⚠",VLOOKUP(M45,'G-3 Multipliers'!$S$3:$T$6,2,FALSE)))</f>
        <v/>
      </c>
      <c r="O45" s="498" t="str">
        <f>IF(OR(D45="",H45=""),"",(INDEX('G-6 Hedgerow Data'!$E$3:$I$15,MATCH(D45,'G-6 Hedgerow Data'!$B$3:$B$15,0),MATCH(H45,'G-6 Hedgerow Data'!$E$2:$I$2,0))))</f>
        <v/>
      </c>
      <c r="P45" s="195"/>
      <c r="Q45" s="195"/>
      <c r="R45" s="507" t="str">
        <f t="shared" si="1"/>
        <v/>
      </c>
      <c r="S45" s="521" t="str">
        <f t="shared" si="2"/>
        <v/>
      </c>
      <c r="T45" s="522" t="str">
        <f t="shared" si="0"/>
        <v/>
      </c>
      <c r="U45" s="537" t="str">
        <f>IF(D45="","",VLOOKUP(D45,'G-6 Hedgerow Data'!$B$3:$AG$15,31,FALSE))</f>
        <v/>
      </c>
      <c r="V45" s="520" t="str">
        <f t="shared" si="3"/>
        <v/>
      </c>
      <c r="W45" s="520" t="str">
        <f t="shared" si="4"/>
        <v/>
      </c>
      <c r="X45" s="524" t="str">
        <f>IF(F45="","",VLOOKUP(U45,'G-3 Multipliers'!$P$3:$Q$6,2,FALSE))</f>
        <v/>
      </c>
      <c r="Y45" s="529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8"/>
      <c r="D46" s="82"/>
      <c r="E46" s="203"/>
      <c r="F46" s="498" t="str">
        <f>IF(D46="","",VLOOKUP(D46,'G-6 Hedgerow Data'!$B$2:$AG$15,2,FALSE))</f>
        <v/>
      </c>
      <c r="G46" s="524" t="str">
        <f>IF(D46="","",VLOOKUP(D46,'G-6 Hedgerow Data'!$B$2:$AG$15,3,FALSE))</f>
        <v/>
      </c>
      <c r="H46" s="72"/>
      <c r="I46" s="499" t="str">
        <f>IFERROR(IF(AND(F46="V.Low",OR(H46="Good",H46="Moderate")),"Error ▲",VLOOKUP(H46,'G-1 All Habitats'!$Z$2:$AA$9,2,FALSE)),"")</f>
        <v/>
      </c>
      <c r="J46" s="146"/>
      <c r="K46" s="520" t="str">
        <f>IF(J46="","",IF(VLOOKUP(J46,'G-3 Multipliers'!$L$3:$N$6,2,FALSE)=0,"Spatial Data Missing",VLOOKUP(J46,'G-3 Multipliers'!$L$3:$N$6,2,FALSE)))</f>
        <v/>
      </c>
      <c r="L46" s="524" t="str">
        <f>IF(J46="","",IF(VLOOKUP(J46,'G-3 Multipliers'!$L$3:$N$6,3,FALSE)=0,"Spatial Data Missing",VLOOKUP(J46,'G-3 Multipliers'!$L$3:$N$6,3,FALSE)))</f>
        <v/>
      </c>
      <c r="M46" s="197"/>
      <c r="N46" s="499" t="str">
        <f>IF(M46="","",IF(VLOOKUP(M46,'G-3 Multipliers'!$S$3:$T$6,2,FALSE)=0,"Spatial Data Missing ⚠",VLOOKUP(M46,'G-3 Multipliers'!$S$3:$T$6,2,FALSE)))</f>
        <v/>
      </c>
      <c r="O46" s="498" t="str">
        <f>IF(OR(D46="",H46=""),"",(INDEX('G-6 Hedgerow Data'!$E$3:$I$15,MATCH(D46,'G-6 Hedgerow Data'!$B$3:$B$15,0),MATCH(H46,'G-6 Hedgerow Data'!$E$2:$I$2,0))))</f>
        <v/>
      </c>
      <c r="P46" s="195"/>
      <c r="Q46" s="195"/>
      <c r="R46" s="507" t="str">
        <f t="shared" si="1"/>
        <v/>
      </c>
      <c r="S46" s="521" t="str">
        <f t="shared" si="2"/>
        <v/>
      </c>
      <c r="T46" s="522" t="str">
        <f t="shared" si="0"/>
        <v/>
      </c>
      <c r="U46" s="537" t="str">
        <f>IF(D46="","",VLOOKUP(D46,'G-6 Hedgerow Data'!$B$3:$AG$15,31,FALSE))</f>
        <v/>
      </c>
      <c r="V46" s="520" t="str">
        <f t="shared" si="3"/>
        <v/>
      </c>
      <c r="W46" s="520" t="str">
        <f t="shared" si="4"/>
        <v/>
      </c>
      <c r="X46" s="524" t="str">
        <f>IF(F46="","",VLOOKUP(U46,'G-3 Multipliers'!$P$3:$Q$6,2,FALSE))</f>
        <v/>
      </c>
      <c r="Y46" s="529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8"/>
      <c r="D47" s="82"/>
      <c r="E47" s="203"/>
      <c r="F47" s="498" t="str">
        <f>IF(D47="","",VLOOKUP(D47,'G-6 Hedgerow Data'!$B$2:$AG$15,2,FALSE))</f>
        <v/>
      </c>
      <c r="G47" s="524" t="str">
        <f>IF(D47="","",VLOOKUP(D47,'G-6 Hedgerow Data'!$B$2:$AG$15,3,FALSE))</f>
        <v/>
      </c>
      <c r="H47" s="72"/>
      <c r="I47" s="499" t="str">
        <f>IFERROR(IF(AND(F47="V.Low",OR(H47="Good",H47="Moderate")),"Error ▲",VLOOKUP(H47,'G-1 All Habitats'!$Z$2:$AA$9,2,FALSE)),"")</f>
        <v/>
      </c>
      <c r="J47" s="146"/>
      <c r="K47" s="520" t="str">
        <f>IF(J47="","",IF(VLOOKUP(J47,'G-3 Multipliers'!$L$3:$N$6,2,FALSE)=0,"Spatial Data Missing",VLOOKUP(J47,'G-3 Multipliers'!$L$3:$N$6,2,FALSE)))</f>
        <v/>
      </c>
      <c r="L47" s="524" t="str">
        <f>IF(J47="","",IF(VLOOKUP(J47,'G-3 Multipliers'!$L$3:$N$6,3,FALSE)=0,"Spatial Data Missing",VLOOKUP(J47,'G-3 Multipliers'!$L$3:$N$6,3,FALSE)))</f>
        <v/>
      </c>
      <c r="M47" s="197"/>
      <c r="N47" s="499" t="str">
        <f>IF(M47="","",IF(VLOOKUP(M47,'G-3 Multipliers'!$S$3:$T$6,2,FALSE)=0,"Spatial Data Missing ⚠",VLOOKUP(M47,'G-3 Multipliers'!$S$3:$T$6,2,FALSE)))</f>
        <v/>
      </c>
      <c r="O47" s="498" t="str">
        <f>IF(OR(D47="",H47=""),"",(INDEX('G-6 Hedgerow Data'!$E$3:$I$15,MATCH(D47,'G-6 Hedgerow Data'!$B$3:$B$15,0),MATCH(H47,'G-6 Hedgerow Data'!$E$2:$I$2,0))))</f>
        <v/>
      </c>
      <c r="P47" s="195"/>
      <c r="Q47" s="195"/>
      <c r="R47" s="507" t="str">
        <f t="shared" si="1"/>
        <v/>
      </c>
      <c r="S47" s="521" t="str">
        <f t="shared" si="2"/>
        <v/>
      </c>
      <c r="T47" s="522" t="str">
        <f t="shared" si="0"/>
        <v/>
      </c>
      <c r="U47" s="537" t="str">
        <f>IF(D47="","",VLOOKUP(D47,'G-6 Hedgerow Data'!$B$3:$AG$15,31,FALSE))</f>
        <v/>
      </c>
      <c r="V47" s="520" t="str">
        <f t="shared" si="3"/>
        <v/>
      </c>
      <c r="W47" s="520" t="str">
        <f t="shared" si="4"/>
        <v/>
      </c>
      <c r="X47" s="524" t="str">
        <f>IF(F47="","",VLOOKUP(U47,'G-3 Multipliers'!$P$3:$Q$6,2,FALSE))</f>
        <v/>
      </c>
      <c r="Y47" s="529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8"/>
      <c r="D48" s="82"/>
      <c r="E48" s="203"/>
      <c r="F48" s="498" t="str">
        <f>IF(D48="","",VLOOKUP(D48,'G-6 Hedgerow Data'!$B$2:$AG$15,2,FALSE))</f>
        <v/>
      </c>
      <c r="G48" s="524" t="str">
        <f>IF(D48="","",VLOOKUP(D48,'G-6 Hedgerow Data'!$B$2:$AG$15,3,FALSE))</f>
        <v/>
      </c>
      <c r="H48" s="72"/>
      <c r="I48" s="499" t="str">
        <f>IFERROR(IF(AND(F48="V.Low",OR(H48="Good",H48="Moderate")),"Error ▲",VLOOKUP(H48,'G-1 All Habitats'!$Z$2:$AA$9,2,FALSE)),"")</f>
        <v/>
      </c>
      <c r="J48" s="146"/>
      <c r="K48" s="520" t="str">
        <f>IF(J48="","",IF(VLOOKUP(J48,'G-3 Multipliers'!$L$3:$N$6,2,FALSE)=0,"Spatial Data Missing",VLOOKUP(J48,'G-3 Multipliers'!$L$3:$N$6,2,FALSE)))</f>
        <v/>
      </c>
      <c r="L48" s="524" t="str">
        <f>IF(J48="","",IF(VLOOKUP(J48,'G-3 Multipliers'!$L$3:$N$6,3,FALSE)=0,"Spatial Data Missing",VLOOKUP(J48,'G-3 Multipliers'!$L$3:$N$6,3,FALSE)))</f>
        <v/>
      </c>
      <c r="M48" s="197"/>
      <c r="N48" s="499" t="str">
        <f>IF(M48="","",IF(VLOOKUP(M48,'G-3 Multipliers'!$S$3:$T$6,2,FALSE)=0,"Spatial Data Missing ⚠",VLOOKUP(M48,'G-3 Multipliers'!$S$3:$T$6,2,FALSE)))</f>
        <v/>
      </c>
      <c r="O48" s="498" t="str">
        <f>IF(OR(D48="",H48=""),"",(INDEX('G-6 Hedgerow Data'!$E$3:$I$15,MATCH(D48,'G-6 Hedgerow Data'!$B$3:$B$15,0),MATCH(H48,'G-6 Hedgerow Data'!$E$2:$I$2,0))))</f>
        <v/>
      </c>
      <c r="P48" s="195"/>
      <c r="Q48" s="195"/>
      <c r="R48" s="507" t="str">
        <f t="shared" si="1"/>
        <v/>
      </c>
      <c r="S48" s="521" t="str">
        <f t="shared" si="2"/>
        <v/>
      </c>
      <c r="T48" s="522" t="str">
        <f t="shared" si="0"/>
        <v/>
      </c>
      <c r="U48" s="537" t="str">
        <f>IF(D48="","",VLOOKUP(D48,'G-6 Hedgerow Data'!$B$3:$AG$15,31,FALSE))</f>
        <v/>
      </c>
      <c r="V48" s="520" t="str">
        <f t="shared" si="3"/>
        <v/>
      </c>
      <c r="W48" s="520" t="str">
        <f t="shared" si="4"/>
        <v/>
      </c>
      <c r="X48" s="524" t="str">
        <f>IF(F48="","",VLOOKUP(U48,'G-3 Multipliers'!$P$3:$Q$6,2,FALSE))</f>
        <v/>
      </c>
      <c r="Y48" s="529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8"/>
      <c r="D49" s="82"/>
      <c r="E49" s="203"/>
      <c r="F49" s="498" t="str">
        <f>IF(D49="","",VLOOKUP(D49,'G-6 Hedgerow Data'!$B$2:$AG$15,2,FALSE))</f>
        <v/>
      </c>
      <c r="G49" s="524" t="str">
        <f>IF(D49="","",VLOOKUP(D49,'G-6 Hedgerow Data'!$B$2:$AG$15,3,FALSE))</f>
        <v/>
      </c>
      <c r="H49" s="72"/>
      <c r="I49" s="499" t="str">
        <f>IFERROR(IF(AND(F49="V.Low",OR(H49="Good",H49="Moderate")),"Error ▲",VLOOKUP(H49,'G-1 All Habitats'!$Z$2:$AA$9,2,FALSE)),"")</f>
        <v/>
      </c>
      <c r="J49" s="146"/>
      <c r="K49" s="520" t="str">
        <f>IF(J49="","",IF(VLOOKUP(J49,'G-3 Multipliers'!$L$3:$N$6,2,FALSE)=0,"Spatial Data Missing",VLOOKUP(J49,'G-3 Multipliers'!$L$3:$N$6,2,FALSE)))</f>
        <v/>
      </c>
      <c r="L49" s="524" t="str">
        <f>IF(J49="","",IF(VLOOKUP(J49,'G-3 Multipliers'!$L$3:$N$6,3,FALSE)=0,"Spatial Data Missing",VLOOKUP(J49,'G-3 Multipliers'!$L$3:$N$6,3,FALSE)))</f>
        <v/>
      </c>
      <c r="M49" s="197"/>
      <c r="N49" s="499" t="str">
        <f>IF(M49="","",IF(VLOOKUP(M49,'G-3 Multipliers'!$S$3:$T$6,2,FALSE)=0,"Spatial Data Missing ⚠",VLOOKUP(M49,'G-3 Multipliers'!$S$3:$T$6,2,FALSE)))</f>
        <v/>
      </c>
      <c r="O49" s="498" t="str">
        <f>IF(OR(D49="",H49=""),"",(INDEX('G-6 Hedgerow Data'!$E$3:$I$15,MATCH(D49,'G-6 Hedgerow Data'!$B$3:$B$15,0),MATCH(H49,'G-6 Hedgerow Data'!$E$2:$I$2,0))))</f>
        <v/>
      </c>
      <c r="P49" s="195"/>
      <c r="Q49" s="195"/>
      <c r="R49" s="507" t="str">
        <f t="shared" si="1"/>
        <v/>
      </c>
      <c r="S49" s="521" t="str">
        <f t="shared" si="2"/>
        <v/>
      </c>
      <c r="T49" s="522" t="str">
        <f t="shared" si="0"/>
        <v/>
      </c>
      <c r="U49" s="537" t="str">
        <f>IF(D49="","",VLOOKUP(D49,'G-6 Hedgerow Data'!$B$3:$AG$15,31,FALSE))</f>
        <v/>
      </c>
      <c r="V49" s="520" t="str">
        <f t="shared" si="3"/>
        <v/>
      </c>
      <c r="W49" s="520" t="str">
        <f t="shared" si="4"/>
        <v/>
      </c>
      <c r="X49" s="524" t="str">
        <f>IF(F49="","",VLOOKUP(U49,'G-3 Multipliers'!$P$3:$Q$6,2,FALSE))</f>
        <v/>
      </c>
      <c r="Y49" s="529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8"/>
      <c r="D50" s="82"/>
      <c r="E50" s="203"/>
      <c r="F50" s="498" t="str">
        <f>IF(D50="","",VLOOKUP(D50,'G-6 Hedgerow Data'!$B$2:$AG$15,2,FALSE))</f>
        <v/>
      </c>
      <c r="G50" s="524" t="str">
        <f>IF(D50="","",VLOOKUP(D50,'G-6 Hedgerow Data'!$B$2:$AG$15,3,FALSE))</f>
        <v/>
      </c>
      <c r="H50" s="72"/>
      <c r="I50" s="499" t="str">
        <f>IFERROR(IF(AND(F50="V.Low",OR(H50="Good",H50="Moderate")),"Error ▲",VLOOKUP(H50,'G-1 All Habitats'!$Z$2:$AA$9,2,FALSE)),"")</f>
        <v/>
      </c>
      <c r="J50" s="146"/>
      <c r="K50" s="520" t="str">
        <f>IF(J50="","",IF(VLOOKUP(J50,'G-3 Multipliers'!$L$3:$N$6,2,FALSE)=0,"Spatial Data Missing",VLOOKUP(J50,'G-3 Multipliers'!$L$3:$N$6,2,FALSE)))</f>
        <v/>
      </c>
      <c r="L50" s="524" t="str">
        <f>IF(J50="","",IF(VLOOKUP(J50,'G-3 Multipliers'!$L$3:$N$6,3,FALSE)=0,"Spatial Data Missing",VLOOKUP(J50,'G-3 Multipliers'!$L$3:$N$6,3,FALSE)))</f>
        <v/>
      </c>
      <c r="M50" s="197"/>
      <c r="N50" s="499" t="str">
        <f>IF(M50="","",IF(VLOOKUP(M50,'G-3 Multipliers'!$S$3:$T$6,2,FALSE)=0,"Spatial Data Missing ⚠",VLOOKUP(M50,'G-3 Multipliers'!$S$3:$T$6,2,FALSE)))</f>
        <v/>
      </c>
      <c r="O50" s="498" t="str">
        <f>IF(OR(D50="",H50=""),"",(INDEX('G-6 Hedgerow Data'!$E$3:$I$15,MATCH(D50,'G-6 Hedgerow Data'!$B$3:$B$15,0),MATCH(H50,'G-6 Hedgerow Data'!$E$2:$I$2,0))))</f>
        <v/>
      </c>
      <c r="P50" s="195"/>
      <c r="Q50" s="195"/>
      <c r="R50" s="507" t="str">
        <f t="shared" si="1"/>
        <v/>
      </c>
      <c r="S50" s="521" t="str">
        <f t="shared" si="2"/>
        <v/>
      </c>
      <c r="T50" s="522" t="str">
        <f t="shared" si="0"/>
        <v/>
      </c>
      <c r="U50" s="537" t="str">
        <f>IF(D50="","",VLOOKUP(D50,'G-6 Hedgerow Data'!$B$3:$AG$15,31,FALSE))</f>
        <v/>
      </c>
      <c r="V50" s="520" t="str">
        <f t="shared" si="3"/>
        <v/>
      </c>
      <c r="W50" s="520" t="str">
        <f t="shared" si="4"/>
        <v/>
      </c>
      <c r="X50" s="524" t="str">
        <f>IF(F50="","",VLOOKUP(U50,'G-3 Multipliers'!$P$3:$Q$6,2,FALSE))</f>
        <v/>
      </c>
      <c r="Y50" s="529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8"/>
      <c r="D51" s="82"/>
      <c r="E51" s="203"/>
      <c r="F51" s="498" t="str">
        <f>IF(D51="","",VLOOKUP(D51,'G-6 Hedgerow Data'!$B$2:$AG$15,2,FALSE))</f>
        <v/>
      </c>
      <c r="G51" s="524" t="str">
        <f>IF(D51="","",VLOOKUP(D51,'G-6 Hedgerow Data'!$B$2:$AG$15,3,FALSE))</f>
        <v/>
      </c>
      <c r="H51" s="72"/>
      <c r="I51" s="499" t="str">
        <f>IFERROR(IF(AND(F51="V.Low",OR(H51="Good",H51="Moderate")),"Error ▲",VLOOKUP(H51,'G-1 All Habitats'!$Z$2:$AA$9,2,FALSE)),"")</f>
        <v/>
      </c>
      <c r="J51" s="146"/>
      <c r="K51" s="520" t="str">
        <f>IF(J51="","",IF(VLOOKUP(J51,'G-3 Multipliers'!$L$3:$N$6,2,FALSE)=0,"Spatial Data Missing",VLOOKUP(J51,'G-3 Multipliers'!$L$3:$N$6,2,FALSE)))</f>
        <v/>
      </c>
      <c r="L51" s="524" t="str">
        <f>IF(J51="","",IF(VLOOKUP(J51,'G-3 Multipliers'!$L$3:$N$6,3,FALSE)=0,"Spatial Data Missing",VLOOKUP(J51,'G-3 Multipliers'!$L$3:$N$6,3,FALSE)))</f>
        <v/>
      </c>
      <c r="M51" s="197"/>
      <c r="N51" s="499" t="str">
        <f>IF(M51="","",IF(VLOOKUP(M51,'G-3 Multipliers'!$S$3:$T$6,2,FALSE)=0,"Spatial Data Missing ⚠",VLOOKUP(M51,'G-3 Multipliers'!$S$3:$T$6,2,FALSE)))</f>
        <v/>
      </c>
      <c r="O51" s="498" t="str">
        <f>IF(OR(D51="",H51=""),"",(INDEX('G-6 Hedgerow Data'!$E$3:$I$15,MATCH(D51,'G-6 Hedgerow Data'!$B$3:$B$15,0),MATCH(H51,'G-6 Hedgerow Data'!$E$2:$I$2,0))))</f>
        <v/>
      </c>
      <c r="P51" s="195"/>
      <c r="Q51" s="195"/>
      <c r="R51" s="507" t="str">
        <f t="shared" si="1"/>
        <v/>
      </c>
      <c r="S51" s="521" t="str">
        <f t="shared" si="2"/>
        <v/>
      </c>
      <c r="T51" s="522" t="str">
        <f t="shared" si="0"/>
        <v/>
      </c>
      <c r="U51" s="537" t="str">
        <f>IF(D51="","",VLOOKUP(D51,'G-6 Hedgerow Data'!$B$3:$AG$15,31,FALSE))</f>
        <v/>
      </c>
      <c r="V51" s="520" t="str">
        <f t="shared" si="3"/>
        <v/>
      </c>
      <c r="W51" s="520" t="str">
        <f t="shared" si="4"/>
        <v/>
      </c>
      <c r="X51" s="524" t="str">
        <f>IF(F51="","",VLOOKUP(U51,'G-3 Multipliers'!$P$3:$Q$6,2,FALSE))</f>
        <v/>
      </c>
      <c r="Y51" s="529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8"/>
      <c r="D52" s="82"/>
      <c r="E52" s="203"/>
      <c r="F52" s="498" t="str">
        <f>IF(D52="","",VLOOKUP(D52,'G-6 Hedgerow Data'!$B$2:$AG$15,2,FALSE))</f>
        <v/>
      </c>
      <c r="G52" s="524" t="str">
        <f>IF(D52="","",VLOOKUP(D52,'G-6 Hedgerow Data'!$B$2:$AG$15,3,FALSE))</f>
        <v/>
      </c>
      <c r="H52" s="72"/>
      <c r="I52" s="499" t="str">
        <f>IFERROR(IF(AND(F52="V.Low",OR(H52="Good",H52="Moderate")),"Error ▲",VLOOKUP(H52,'G-1 All Habitats'!$Z$2:$AA$9,2,FALSE)),"")</f>
        <v/>
      </c>
      <c r="J52" s="146"/>
      <c r="K52" s="520" t="str">
        <f>IF(J52="","",IF(VLOOKUP(J52,'G-3 Multipliers'!$L$3:$N$6,2,FALSE)=0,"Spatial Data Missing",VLOOKUP(J52,'G-3 Multipliers'!$L$3:$N$6,2,FALSE)))</f>
        <v/>
      </c>
      <c r="L52" s="524" t="str">
        <f>IF(J52="","",IF(VLOOKUP(J52,'G-3 Multipliers'!$L$3:$N$6,3,FALSE)=0,"Spatial Data Missing",VLOOKUP(J52,'G-3 Multipliers'!$L$3:$N$6,3,FALSE)))</f>
        <v/>
      </c>
      <c r="M52" s="197"/>
      <c r="N52" s="499" t="str">
        <f>IF(M52="","",IF(VLOOKUP(M52,'G-3 Multipliers'!$S$3:$T$6,2,FALSE)=0,"Spatial Data Missing ⚠",VLOOKUP(M52,'G-3 Multipliers'!$S$3:$T$6,2,FALSE)))</f>
        <v/>
      </c>
      <c r="O52" s="498" t="str">
        <f>IF(OR(D52="",H52=""),"",(INDEX('G-6 Hedgerow Data'!$E$3:$I$15,MATCH(D52,'G-6 Hedgerow Data'!$B$3:$B$15,0),MATCH(H52,'G-6 Hedgerow Data'!$E$2:$I$2,0))))</f>
        <v/>
      </c>
      <c r="P52" s="195"/>
      <c r="Q52" s="195"/>
      <c r="R52" s="507" t="str">
        <f t="shared" si="1"/>
        <v/>
      </c>
      <c r="S52" s="521" t="str">
        <f t="shared" si="2"/>
        <v/>
      </c>
      <c r="T52" s="522" t="str">
        <f t="shared" si="0"/>
        <v/>
      </c>
      <c r="U52" s="537" t="str">
        <f>IF(D52="","",VLOOKUP(D52,'G-6 Hedgerow Data'!$B$3:$AG$15,31,FALSE))</f>
        <v/>
      </c>
      <c r="V52" s="520" t="str">
        <f t="shared" si="3"/>
        <v/>
      </c>
      <c r="W52" s="520" t="str">
        <f t="shared" si="4"/>
        <v/>
      </c>
      <c r="X52" s="524" t="str">
        <f>IF(F52="","",VLOOKUP(U52,'G-3 Multipliers'!$P$3:$Q$6,2,FALSE))</f>
        <v/>
      </c>
      <c r="Y52" s="529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8"/>
      <c r="D53" s="82"/>
      <c r="E53" s="203"/>
      <c r="F53" s="498" t="str">
        <f>IF(D53="","",VLOOKUP(D53,'G-6 Hedgerow Data'!$B$2:$AG$15,2,FALSE))</f>
        <v/>
      </c>
      <c r="G53" s="524" t="str">
        <f>IF(D53="","",VLOOKUP(D53,'G-6 Hedgerow Data'!$B$2:$AG$15,3,FALSE))</f>
        <v/>
      </c>
      <c r="H53" s="72"/>
      <c r="I53" s="499" t="str">
        <f>IFERROR(IF(AND(F53="V.Low",OR(H53="Good",H53="Moderate")),"Error ▲",VLOOKUP(H53,'G-1 All Habitats'!$Z$2:$AA$9,2,FALSE)),"")</f>
        <v/>
      </c>
      <c r="J53" s="146"/>
      <c r="K53" s="520" t="str">
        <f>IF(J53="","",IF(VLOOKUP(J53,'G-3 Multipliers'!$L$3:$N$6,2,FALSE)=0,"Spatial Data Missing",VLOOKUP(J53,'G-3 Multipliers'!$L$3:$N$6,2,FALSE)))</f>
        <v/>
      </c>
      <c r="L53" s="524" t="str">
        <f>IF(J53="","",IF(VLOOKUP(J53,'G-3 Multipliers'!$L$3:$N$6,3,FALSE)=0,"Spatial Data Missing",VLOOKUP(J53,'G-3 Multipliers'!$L$3:$N$6,3,FALSE)))</f>
        <v/>
      </c>
      <c r="M53" s="197"/>
      <c r="N53" s="499" t="str">
        <f>IF(M53="","",IF(VLOOKUP(M53,'G-3 Multipliers'!$S$3:$T$6,2,FALSE)=0,"Spatial Data Missing ⚠",VLOOKUP(M53,'G-3 Multipliers'!$S$3:$T$6,2,FALSE)))</f>
        <v/>
      </c>
      <c r="O53" s="498" t="str">
        <f>IF(OR(D53="",H53=""),"",(INDEX('G-6 Hedgerow Data'!$E$3:$I$15,MATCH(D53,'G-6 Hedgerow Data'!$B$3:$B$15,0),MATCH(H53,'G-6 Hedgerow Data'!$E$2:$I$2,0))))</f>
        <v/>
      </c>
      <c r="P53" s="195"/>
      <c r="Q53" s="195"/>
      <c r="R53" s="507" t="str">
        <f t="shared" si="1"/>
        <v/>
      </c>
      <c r="S53" s="521" t="str">
        <f t="shared" si="2"/>
        <v/>
      </c>
      <c r="T53" s="522" t="str">
        <f t="shared" si="0"/>
        <v/>
      </c>
      <c r="U53" s="537" t="str">
        <f>IF(D53="","",VLOOKUP(D53,'G-6 Hedgerow Data'!$B$3:$AG$15,31,FALSE))</f>
        <v/>
      </c>
      <c r="V53" s="520" t="str">
        <f t="shared" si="3"/>
        <v/>
      </c>
      <c r="W53" s="520" t="str">
        <f t="shared" si="4"/>
        <v/>
      </c>
      <c r="X53" s="524" t="str">
        <f>IF(F53="","",VLOOKUP(U53,'G-3 Multipliers'!$P$3:$Q$6,2,FALSE))</f>
        <v/>
      </c>
      <c r="Y53" s="529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8"/>
      <c r="D54" s="82"/>
      <c r="E54" s="203"/>
      <c r="F54" s="498" t="str">
        <f>IF(D54="","",VLOOKUP(D54,'G-6 Hedgerow Data'!$B$2:$AG$15,2,FALSE))</f>
        <v/>
      </c>
      <c r="G54" s="524" t="str">
        <f>IF(D54="","",VLOOKUP(D54,'G-6 Hedgerow Data'!$B$2:$AG$15,3,FALSE))</f>
        <v/>
      </c>
      <c r="H54" s="72"/>
      <c r="I54" s="499" t="str">
        <f>IFERROR(IF(AND(F54="V.Low",OR(H54="Good",H54="Moderate")),"Error ▲",VLOOKUP(H54,'G-1 All Habitats'!$Z$2:$AA$9,2,FALSE)),"")</f>
        <v/>
      </c>
      <c r="J54" s="146"/>
      <c r="K54" s="520" t="str">
        <f>IF(J54="","",IF(VLOOKUP(J54,'G-3 Multipliers'!$L$3:$N$6,2,FALSE)=0,"Spatial Data Missing",VLOOKUP(J54,'G-3 Multipliers'!$L$3:$N$6,2,FALSE)))</f>
        <v/>
      </c>
      <c r="L54" s="524" t="str">
        <f>IF(J54="","",IF(VLOOKUP(J54,'G-3 Multipliers'!$L$3:$N$6,3,FALSE)=0,"Spatial Data Missing",VLOOKUP(J54,'G-3 Multipliers'!$L$3:$N$6,3,FALSE)))</f>
        <v/>
      </c>
      <c r="M54" s="197"/>
      <c r="N54" s="499" t="str">
        <f>IF(M54="","",IF(VLOOKUP(M54,'G-3 Multipliers'!$S$3:$T$6,2,FALSE)=0,"Spatial Data Missing ⚠",VLOOKUP(M54,'G-3 Multipliers'!$S$3:$T$6,2,FALSE)))</f>
        <v/>
      </c>
      <c r="O54" s="498" t="str">
        <f>IF(OR(D54="",H54=""),"",(INDEX('G-6 Hedgerow Data'!$E$3:$I$15,MATCH(D54,'G-6 Hedgerow Data'!$B$3:$B$15,0),MATCH(H54,'G-6 Hedgerow Data'!$E$2:$I$2,0))))</f>
        <v/>
      </c>
      <c r="P54" s="195"/>
      <c r="Q54" s="195"/>
      <c r="R54" s="507" t="str">
        <f t="shared" si="1"/>
        <v/>
      </c>
      <c r="S54" s="521" t="str">
        <f t="shared" si="2"/>
        <v/>
      </c>
      <c r="T54" s="522" t="str">
        <f t="shared" si="0"/>
        <v/>
      </c>
      <c r="U54" s="537" t="str">
        <f>IF(D54="","",VLOOKUP(D54,'G-6 Hedgerow Data'!$B$3:$AG$15,31,FALSE))</f>
        <v/>
      </c>
      <c r="V54" s="520" t="str">
        <f t="shared" si="3"/>
        <v/>
      </c>
      <c r="W54" s="520" t="str">
        <f t="shared" si="4"/>
        <v/>
      </c>
      <c r="X54" s="524" t="str">
        <f>IF(F54="","",VLOOKUP(U54,'G-3 Multipliers'!$P$3:$Q$6,2,FALSE))</f>
        <v/>
      </c>
      <c r="Y54" s="529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8"/>
      <c r="D55" s="82"/>
      <c r="E55" s="203"/>
      <c r="F55" s="498" t="str">
        <f>IF(D55="","",VLOOKUP(D55,'G-6 Hedgerow Data'!$B$2:$AG$15,2,FALSE))</f>
        <v/>
      </c>
      <c r="G55" s="524" t="str">
        <f>IF(D55="","",VLOOKUP(D55,'G-6 Hedgerow Data'!$B$2:$AG$15,3,FALSE))</f>
        <v/>
      </c>
      <c r="H55" s="72"/>
      <c r="I55" s="499" t="str">
        <f>IFERROR(IF(AND(F55="V.Low",OR(H55="Good",H55="Moderate")),"Error ▲",VLOOKUP(H55,'G-1 All Habitats'!$Z$2:$AA$9,2,FALSE)),"")</f>
        <v/>
      </c>
      <c r="J55" s="146"/>
      <c r="K55" s="520" t="str">
        <f>IF(J55="","",IF(VLOOKUP(J55,'G-3 Multipliers'!$L$3:$N$6,2,FALSE)=0,"Spatial Data Missing",VLOOKUP(J55,'G-3 Multipliers'!$L$3:$N$6,2,FALSE)))</f>
        <v/>
      </c>
      <c r="L55" s="524" t="str">
        <f>IF(J55="","",IF(VLOOKUP(J55,'G-3 Multipliers'!$L$3:$N$6,3,FALSE)=0,"Spatial Data Missing",VLOOKUP(J55,'G-3 Multipliers'!$L$3:$N$6,3,FALSE)))</f>
        <v/>
      </c>
      <c r="M55" s="197"/>
      <c r="N55" s="499" t="str">
        <f>IF(M55="","",IF(VLOOKUP(M55,'G-3 Multipliers'!$S$3:$T$6,2,FALSE)=0,"Spatial Data Missing ⚠",VLOOKUP(M55,'G-3 Multipliers'!$S$3:$T$6,2,FALSE)))</f>
        <v/>
      </c>
      <c r="O55" s="498" t="str">
        <f>IF(OR(D55="",H55=""),"",(INDEX('G-6 Hedgerow Data'!$E$3:$I$15,MATCH(D55,'G-6 Hedgerow Data'!$B$3:$B$15,0),MATCH(H55,'G-6 Hedgerow Data'!$E$2:$I$2,0))))</f>
        <v/>
      </c>
      <c r="P55" s="195"/>
      <c r="Q55" s="195"/>
      <c r="R55" s="507" t="str">
        <f t="shared" si="1"/>
        <v/>
      </c>
      <c r="S55" s="521" t="str">
        <f t="shared" si="2"/>
        <v/>
      </c>
      <c r="T55" s="522" t="str">
        <f t="shared" si="0"/>
        <v/>
      </c>
      <c r="U55" s="537" t="str">
        <f>IF(D55="","",VLOOKUP(D55,'G-6 Hedgerow Data'!$B$3:$AG$15,31,FALSE))</f>
        <v/>
      </c>
      <c r="V55" s="520" t="str">
        <f t="shared" si="3"/>
        <v/>
      </c>
      <c r="W55" s="520" t="str">
        <f t="shared" si="4"/>
        <v/>
      </c>
      <c r="X55" s="524" t="str">
        <f>IF(F55="","",VLOOKUP(U55,'G-3 Multipliers'!$P$3:$Q$6,2,FALSE))</f>
        <v/>
      </c>
      <c r="Y55" s="529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8"/>
      <c r="D56" s="82"/>
      <c r="E56" s="203"/>
      <c r="F56" s="498" t="str">
        <f>IF(D56="","",VLOOKUP(D56,'G-6 Hedgerow Data'!$B$2:$AG$15,2,FALSE))</f>
        <v/>
      </c>
      <c r="G56" s="524" t="str">
        <f>IF(D56="","",VLOOKUP(D56,'G-6 Hedgerow Data'!$B$2:$AG$15,3,FALSE))</f>
        <v/>
      </c>
      <c r="H56" s="72"/>
      <c r="I56" s="499" t="str">
        <f>IFERROR(IF(AND(F56="V.Low",OR(H56="Good",H56="Moderate")),"Error ▲",VLOOKUP(H56,'G-1 All Habitats'!$Z$2:$AA$9,2,FALSE)),"")</f>
        <v/>
      </c>
      <c r="J56" s="146"/>
      <c r="K56" s="520" t="str">
        <f>IF(J56="","",IF(VLOOKUP(J56,'G-3 Multipliers'!$L$3:$N$6,2,FALSE)=0,"Spatial Data Missing",VLOOKUP(J56,'G-3 Multipliers'!$L$3:$N$6,2,FALSE)))</f>
        <v/>
      </c>
      <c r="L56" s="524" t="str">
        <f>IF(J56="","",IF(VLOOKUP(J56,'G-3 Multipliers'!$L$3:$N$6,3,FALSE)=0,"Spatial Data Missing",VLOOKUP(J56,'G-3 Multipliers'!$L$3:$N$6,3,FALSE)))</f>
        <v/>
      </c>
      <c r="M56" s="197"/>
      <c r="N56" s="499" t="str">
        <f>IF(M56="","",IF(VLOOKUP(M56,'G-3 Multipliers'!$S$3:$T$6,2,FALSE)=0,"Spatial Data Missing ⚠",VLOOKUP(M56,'G-3 Multipliers'!$S$3:$T$6,2,FALSE)))</f>
        <v/>
      </c>
      <c r="O56" s="498" t="str">
        <f>IF(OR(D56="",H56=""),"",(INDEX('G-6 Hedgerow Data'!$E$3:$I$15,MATCH(D56,'G-6 Hedgerow Data'!$B$3:$B$15,0),MATCH(H56,'G-6 Hedgerow Data'!$E$2:$I$2,0))))</f>
        <v/>
      </c>
      <c r="P56" s="195"/>
      <c r="Q56" s="195"/>
      <c r="R56" s="507" t="str">
        <f t="shared" si="1"/>
        <v/>
      </c>
      <c r="S56" s="521" t="str">
        <f t="shared" si="2"/>
        <v/>
      </c>
      <c r="T56" s="522" t="str">
        <f t="shared" si="0"/>
        <v/>
      </c>
      <c r="U56" s="537" t="str">
        <f>IF(D56="","",VLOOKUP(D56,'G-6 Hedgerow Data'!$B$3:$AG$15,31,FALSE))</f>
        <v/>
      </c>
      <c r="V56" s="520" t="str">
        <f t="shared" si="3"/>
        <v/>
      </c>
      <c r="W56" s="520" t="str">
        <f t="shared" si="4"/>
        <v/>
      </c>
      <c r="X56" s="524" t="str">
        <f>IF(F56="","",VLOOKUP(U56,'G-3 Multipliers'!$P$3:$Q$6,2,FALSE))</f>
        <v/>
      </c>
      <c r="Y56" s="529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8"/>
      <c r="D57" s="82"/>
      <c r="E57" s="203"/>
      <c r="F57" s="498" t="str">
        <f>IF(D57="","",VLOOKUP(D57,'G-6 Hedgerow Data'!$B$2:$AG$15,2,FALSE))</f>
        <v/>
      </c>
      <c r="G57" s="524" t="str">
        <f>IF(D57="","",VLOOKUP(D57,'G-6 Hedgerow Data'!$B$2:$AG$15,3,FALSE))</f>
        <v/>
      </c>
      <c r="H57" s="72"/>
      <c r="I57" s="499" t="str">
        <f>IFERROR(IF(AND(F57="V.Low",OR(H57="Good",H57="Moderate")),"Error ▲",VLOOKUP(H57,'G-1 All Habitats'!$Z$2:$AA$9,2,FALSE)),"")</f>
        <v/>
      </c>
      <c r="J57" s="146"/>
      <c r="K57" s="520" t="str">
        <f>IF(J57="","",IF(VLOOKUP(J57,'G-3 Multipliers'!$L$3:$N$6,2,FALSE)=0,"Spatial Data Missing",VLOOKUP(J57,'G-3 Multipliers'!$L$3:$N$6,2,FALSE)))</f>
        <v/>
      </c>
      <c r="L57" s="524" t="str">
        <f>IF(J57="","",IF(VLOOKUP(J57,'G-3 Multipliers'!$L$3:$N$6,3,FALSE)=0,"Spatial Data Missing",VLOOKUP(J57,'G-3 Multipliers'!$L$3:$N$6,3,FALSE)))</f>
        <v/>
      </c>
      <c r="M57" s="197"/>
      <c r="N57" s="499" t="str">
        <f>IF(M57="","",IF(VLOOKUP(M57,'G-3 Multipliers'!$S$3:$T$6,2,FALSE)=0,"Spatial Data Missing ⚠",VLOOKUP(M57,'G-3 Multipliers'!$S$3:$T$6,2,FALSE)))</f>
        <v/>
      </c>
      <c r="O57" s="498" t="str">
        <f>IF(OR(D57="",H57=""),"",(INDEX('G-6 Hedgerow Data'!$E$3:$I$15,MATCH(D57,'G-6 Hedgerow Data'!$B$3:$B$15,0),MATCH(H57,'G-6 Hedgerow Data'!$E$2:$I$2,0))))</f>
        <v/>
      </c>
      <c r="P57" s="195"/>
      <c r="Q57" s="195"/>
      <c r="R57" s="507" t="str">
        <f t="shared" si="1"/>
        <v/>
      </c>
      <c r="S57" s="521" t="str">
        <f t="shared" si="2"/>
        <v/>
      </c>
      <c r="T57" s="522" t="str">
        <f t="shared" si="0"/>
        <v/>
      </c>
      <c r="U57" s="537" t="str">
        <f>IF(D57="","",VLOOKUP(D57,'G-6 Hedgerow Data'!$B$3:$AG$15,31,FALSE))</f>
        <v/>
      </c>
      <c r="V57" s="520" t="str">
        <f t="shared" si="3"/>
        <v/>
      </c>
      <c r="W57" s="520" t="str">
        <f t="shared" si="4"/>
        <v/>
      </c>
      <c r="X57" s="524" t="str">
        <f>IF(F57="","",VLOOKUP(U57,'G-3 Multipliers'!$P$3:$Q$6,2,FALSE))</f>
        <v/>
      </c>
      <c r="Y57" s="529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8"/>
      <c r="D58" s="82"/>
      <c r="E58" s="203"/>
      <c r="F58" s="498" t="str">
        <f>IF(D58="","",VLOOKUP(D58,'G-6 Hedgerow Data'!$B$2:$AG$15,2,FALSE))</f>
        <v/>
      </c>
      <c r="G58" s="524" t="str">
        <f>IF(D58="","",VLOOKUP(D58,'G-6 Hedgerow Data'!$B$2:$AG$15,3,FALSE))</f>
        <v/>
      </c>
      <c r="H58" s="72"/>
      <c r="I58" s="499" t="str">
        <f>IFERROR(IF(AND(F58="V.Low",OR(H58="Good",H58="Moderate")),"Error ▲",VLOOKUP(H58,'G-1 All Habitats'!$Z$2:$AA$9,2,FALSE)),"")</f>
        <v/>
      </c>
      <c r="J58" s="146"/>
      <c r="K58" s="520" t="str">
        <f>IF(J58="","",IF(VLOOKUP(J58,'G-3 Multipliers'!$L$3:$N$6,2,FALSE)=0,"Spatial Data Missing",VLOOKUP(J58,'G-3 Multipliers'!$L$3:$N$6,2,FALSE)))</f>
        <v/>
      </c>
      <c r="L58" s="524" t="str">
        <f>IF(J58="","",IF(VLOOKUP(J58,'G-3 Multipliers'!$L$3:$N$6,3,FALSE)=0,"Spatial Data Missing",VLOOKUP(J58,'G-3 Multipliers'!$L$3:$N$6,3,FALSE)))</f>
        <v/>
      </c>
      <c r="M58" s="197"/>
      <c r="N58" s="499" t="str">
        <f>IF(M58="","",IF(VLOOKUP(M58,'G-3 Multipliers'!$S$3:$T$6,2,FALSE)=0,"Spatial Data Missing ⚠",VLOOKUP(M58,'G-3 Multipliers'!$S$3:$T$6,2,FALSE)))</f>
        <v/>
      </c>
      <c r="O58" s="498" t="str">
        <f>IF(OR(D58="",H58=""),"",(INDEX('G-6 Hedgerow Data'!$E$3:$I$15,MATCH(D58,'G-6 Hedgerow Data'!$B$3:$B$15,0),MATCH(H58,'G-6 Hedgerow Data'!$E$2:$I$2,0))))</f>
        <v/>
      </c>
      <c r="P58" s="195"/>
      <c r="Q58" s="195"/>
      <c r="R58" s="507" t="str">
        <f t="shared" si="1"/>
        <v/>
      </c>
      <c r="S58" s="521" t="str">
        <f t="shared" si="2"/>
        <v/>
      </c>
      <c r="T58" s="522" t="str">
        <f t="shared" si="0"/>
        <v/>
      </c>
      <c r="U58" s="537" t="str">
        <f>IF(D58="","",VLOOKUP(D58,'G-6 Hedgerow Data'!$B$3:$AG$15,31,FALSE))</f>
        <v/>
      </c>
      <c r="V58" s="520" t="str">
        <f t="shared" si="3"/>
        <v/>
      </c>
      <c r="W58" s="520" t="str">
        <f t="shared" si="4"/>
        <v/>
      </c>
      <c r="X58" s="524" t="str">
        <f>IF(F58="","",VLOOKUP(U58,'G-3 Multipliers'!$P$3:$Q$6,2,FALSE))</f>
        <v/>
      </c>
      <c r="Y58" s="529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8"/>
      <c r="D59" s="82"/>
      <c r="E59" s="203"/>
      <c r="F59" s="498" t="str">
        <f>IF(D59="","",VLOOKUP(D59,'G-6 Hedgerow Data'!$B$2:$AG$15,2,FALSE))</f>
        <v/>
      </c>
      <c r="G59" s="524" t="str">
        <f>IF(D59="","",VLOOKUP(D59,'G-6 Hedgerow Data'!$B$2:$AG$15,3,FALSE))</f>
        <v/>
      </c>
      <c r="H59" s="72"/>
      <c r="I59" s="499" t="str">
        <f>IFERROR(IF(AND(F59="V.Low",OR(H59="Good",H59="Moderate")),"Error ▲",VLOOKUP(H59,'G-1 All Habitats'!$Z$2:$AA$9,2,FALSE)),"")</f>
        <v/>
      </c>
      <c r="J59" s="146"/>
      <c r="K59" s="520" t="str">
        <f>IF(J59="","",IF(VLOOKUP(J59,'G-3 Multipliers'!$L$3:$N$6,2,FALSE)=0,"Spatial Data Missing",VLOOKUP(J59,'G-3 Multipliers'!$L$3:$N$6,2,FALSE)))</f>
        <v/>
      </c>
      <c r="L59" s="524" t="str">
        <f>IF(J59="","",IF(VLOOKUP(J59,'G-3 Multipliers'!$L$3:$N$6,3,FALSE)=0,"Spatial Data Missing",VLOOKUP(J59,'G-3 Multipliers'!$L$3:$N$6,3,FALSE)))</f>
        <v/>
      </c>
      <c r="M59" s="197"/>
      <c r="N59" s="499" t="str">
        <f>IF(M59="","",IF(VLOOKUP(M59,'G-3 Multipliers'!$S$3:$T$6,2,FALSE)=0,"Spatial Data Missing ⚠",VLOOKUP(M59,'G-3 Multipliers'!$S$3:$T$6,2,FALSE)))</f>
        <v/>
      </c>
      <c r="O59" s="498" t="str">
        <f>IF(OR(D59="",H59=""),"",(INDEX('G-6 Hedgerow Data'!$E$3:$I$15,MATCH(D59,'G-6 Hedgerow Data'!$B$3:$B$15,0),MATCH(H59,'G-6 Hedgerow Data'!$E$2:$I$2,0))))</f>
        <v/>
      </c>
      <c r="P59" s="195"/>
      <c r="Q59" s="195"/>
      <c r="R59" s="507" t="str">
        <f t="shared" si="1"/>
        <v/>
      </c>
      <c r="S59" s="521" t="str">
        <f t="shared" si="2"/>
        <v/>
      </c>
      <c r="T59" s="522" t="str">
        <f t="shared" si="0"/>
        <v/>
      </c>
      <c r="U59" s="537" t="str">
        <f>IF(D59="","",VLOOKUP(D59,'G-6 Hedgerow Data'!$B$3:$AG$15,31,FALSE))</f>
        <v/>
      </c>
      <c r="V59" s="520" t="str">
        <f t="shared" si="3"/>
        <v/>
      </c>
      <c r="W59" s="520" t="str">
        <f t="shared" si="4"/>
        <v/>
      </c>
      <c r="X59" s="524" t="str">
        <f>IF(F59="","",VLOOKUP(U59,'G-3 Multipliers'!$P$3:$Q$6,2,FALSE))</f>
        <v/>
      </c>
      <c r="Y59" s="529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8"/>
      <c r="D60" s="82"/>
      <c r="E60" s="203"/>
      <c r="F60" s="498" t="str">
        <f>IF(D60="","",VLOOKUP(D60,'G-6 Hedgerow Data'!$B$2:$AG$15,2,FALSE))</f>
        <v/>
      </c>
      <c r="G60" s="524" t="str">
        <f>IF(D60="","",VLOOKUP(D60,'G-6 Hedgerow Data'!$B$2:$AG$15,3,FALSE))</f>
        <v/>
      </c>
      <c r="H60" s="72"/>
      <c r="I60" s="499" t="str">
        <f>IFERROR(IF(AND(F60="V.Low",OR(H60="Good",H60="Moderate")),"Error ▲",VLOOKUP(H60,'G-1 All Habitats'!$Z$2:$AA$9,2,FALSE)),"")</f>
        <v/>
      </c>
      <c r="J60" s="146"/>
      <c r="K60" s="520" t="str">
        <f>IF(J60="","",IF(VLOOKUP(J60,'G-3 Multipliers'!$L$3:$N$6,2,FALSE)=0,"Spatial Data Missing",VLOOKUP(J60,'G-3 Multipliers'!$L$3:$N$6,2,FALSE)))</f>
        <v/>
      </c>
      <c r="L60" s="524" t="str">
        <f>IF(J60="","",IF(VLOOKUP(J60,'G-3 Multipliers'!$L$3:$N$6,3,FALSE)=0,"Spatial Data Missing",VLOOKUP(J60,'G-3 Multipliers'!$L$3:$N$6,3,FALSE)))</f>
        <v/>
      </c>
      <c r="M60" s="197"/>
      <c r="N60" s="499" t="str">
        <f>IF(M60="","",IF(VLOOKUP(M60,'G-3 Multipliers'!$S$3:$T$6,2,FALSE)=0,"Spatial Data Missing ⚠",VLOOKUP(M60,'G-3 Multipliers'!$S$3:$T$6,2,FALSE)))</f>
        <v/>
      </c>
      <c r="O60" s="498" t="str">
        <f>IF(OR(D60="",H60=""),"",(INDEX('G-6 Hedgerow Data'!$E$3:$I$15,MATCH(D60,'G-6 Hedgerow Data'!$B$3:$B$15,0),MATCH(H60,'G-6 Hedgerow Data'!$E$2:$I$2,0))))</f>
        <v/>
      </c>
      <c r="P60" s="195"/>
      <c r="Q60" s="195"/>
      <c r="R60" s="507" t="str">
        <f t="shared" si="1"/>
        <v/>
      </c>
      <c r="S60" s="521" t="str">
        <f t="shared" si="2"/>
        <v/>
      </c>
      <c r="T60" s="522" t="str">
        <f t="shared" si="0"/>
        <v/>
      </c>
      <c r="U60" s="537" t="str">
        <f>IF(D60="","",VLOOKUP(D60,'G-6 Hedgerow Data'!$B$3:$AG$15,31,FALSE))</f>
        <v/>
      </c>
      <c r="V60" s="520" t="str">
        <f t="shared" si="3"/>
        <v/>
      </c>
      <c r="W60" s="520" t="str">
        <f t="shared" si="4"/>
        <v/>
      </c>
      <c r="X60" s="524" t="str">
        <f>IF(F60="","",VLOOKUP(U60,'G-3 Multipliers'!$P$3:$Q$6,2,FALSE))</f>
        <v/>
      </c>
      <c r="Y60" s="529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8"/>
      <c r="D61" s="82"/>
      <c r="E61" s="203"/>
      <c r="F61" s="498" t="str">
        <f>IF(D61="","",VLOOKUP(D61,'G-6 Hedgerow Data'!$B$2:$AG$15,2,FALSE))</f>
        <v/>
      </c>
      <c r="G61" s="524" t="str">
        <f>IF(D61="","",VLOOKUP(D61,'G-6 Hedgerow Data'!$B$2:$AG$15,3,FALSE))</f>
        <v/>
      </c>
      <c r="H61" s="72"/>
      <c r="I61" s="499" t="str">
        <f>IFERROR(IF(AND(F61="V.Low",OR(H61="Good",H61="Moderate")),"Error ▲",VLOOKUP(H61,'G-1 All Habitats'!$Z$2:$AA$9,2,FALSE)),"")</f>
        <v/>
      </c>
      <c r="J61" s="146"/>
      <c r="K61" s="520" t="str">
        <f>IF(J61="","",IF(VLOOKUP(J61,'G-3 Multipliers'!$L$3:$N$6,2,FALSE)=0,"Spatial Data Missing",VLOOKUP(J61,'G-3 Multipliers'!$L$3:$N$6,2,FALSE)))</f>
        <v/>
      </c>
      <c r="L61" s="524" t="str">
        <f>IF(J61="","",IF(VLOOKUP(J61,'G-3 Multipliers'!$L$3:$N$6,3,FALSE)=0,"Spatial Data Missing",VLOOKUP(J61,'G-3 Multipliers'!$L$3:$N$6,3,FALSE)))</f>
        <v/>
      </c>
      <c r="M61" s="197"/>
      <c r="N61" s="499" t="str">
        <f>IF(M61="","",IF(VLOOKUP(M61,'G-3 Multipliers'!$S$3:$T$6,2,FALSE)=0,"Spatial Data Missing ⚠",VLOOKUP(M61,'G-3 Multipliers'!$S$3:$T$6,2,FALSE)))</f>
        <v/>
      </c>
      <c r="O61" s="498" t="str">
        <f>IF(OR(D61="",H61=""),"",(INDEX('G-6 Hedgerow Data'!$E$3:$I$15,MATCH(D61,'G-6 Hedgerow Data'!$B$3:$B$15,0),MATCH(H61,'G-6 Hedgerow Data'!$E$2:$I$2,0))))</f>
        <v/>
      </c>
      <c r="P61" s="195"/>
      <c r="Q61" s="195"/>
      <c r="R61" s="507" t="str">
        <f t="shared" si="1"/>
        <v/>
      </c>
      <c r="S61" s="521" t="str">
        <f t="shared" si="2"/>
        <v/>
      </c>
      <c r="T61" s="522" t="str">
        <f t="shared" si="0"/>
        <v/>
      </c>
      <c r="U61" s="537" t="str">
        <f>IF(D61="","",VLOOKUP(D61,'G-6 Hedgerow Data'!$B$3:$AG$15,31,FALSE))</f>
        <v/>
      </c>
      <c r="V61" s="520" t="str">
        <f t="shared" si="3"/>
        <v/>
      </c>
      <c r="W61" s="520" t="str">
        <f t="shared" si="4"/>
        <v/>
      </c>
      <c r="X61" s="524" t="str">
        <f>IF(F61="","",VLOOKUP(U61,'G-3 Multipliers'!$P$3:$Q$6,2,FALSE))</f>
        <v/>
      </c>
      <c r="Y61" s="529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8"/>
      <c r="D62" s="82"/>
      <c r="E62" s="203"/>
      <c r="F62" s="498" t="str">
        <f>IF(D62="","",VLOOKUP(D62,'G-6 Hedgerow Data'!$B$2:$AG$15,2,FALSE))</f>
        <v/>
      </c>
      <c r="G62" s="524" t="str">
        <f>IF(D62="","",VLOOKUP(D62,'G-6 Hedgerow Data'!$B$2:$AG$15,3,FALSE))</f>
        <v/>
      </c>
      <c r="H62" s="72"/>
      <c r="I62" s="499" t="str">
        <f>IFERROR(IF(AND(F62="V.Low",OR(H62="Good",H62="Moderate")),"Error ▲",VLOOKUP(H62,'G-1 All Habitats'!$Z$2:$AA$9,2,FALSE)),"")</f>
        <v/>
      </c>
      <c r="J62" s="146"/>
      <c r="K62" s="520" t="str">
        <f>IF(J62="","",IF(VLOOKUP(J62,'G-3 Multipliers'!$L$3:$N$6,2,FALSE)=0,"Spatial Data Missing",VLOOKUP(J62,'G-3 Multipliers'!$L$3:$N$6,2,FALSE)))</f>
        <v/>
      </c>
      <c r="L62" s="524" t="str">
        <f>IF(J62="","",IF(VLOOKUP(J62,'G-3 Multipliers'!$L$3:$N$6,3,FALSE)=0,"Spatial Data Missing",VLOOKUP(J62,'G-3 Multipliers'!$L$3:$N$6,3,FALSE)))</f>
        <v/>
      </c>
      <c r="M62" s="197"/>
      <c r="N62" s="499" t="str">
        <f>IF(M62="","",IF(VLOOKUP(M62,'G-3 Multipliers'!$S$3:$T$6,2,FALSE)=0,"Spatial Data Missing ⚠",VLOOKUP(M62,'G-3 Multipliers'!$S$3:$T$6,2,FALSE)))</f>
        <v/>
      </c>
      <c r="O62" s="498" t="str">
        <f>IF(OR(D62="",H62=""),"",(INDEX('G-6 Hedgerow Data'!$E$3:$I$15,MATCH(D62,'G-6 Hedgerow Data'!$B$3:$B$15,0),MATCH(H62,'G-6 Hedgerow Data'!$E$2:$I$2,0))))</f>
        <v/>
      </c>
      <c r="P62" s="195"/>
      <c r="Q62" s="195"/>
      <c r="R62" s="507" t="str">
        <f t="shared" si="1"/>
        <v/>
      </c>
      <c r="S62" s="521" t="str">
        <f t="shared" si="2"/>
        <v/>
      </c>
      <c r="T62" s="522" t="str">
        <f t="shared" si="0"/>
        <v/>
      </c>
      <c r="U62" s="537" t="str">
        <f>IF(D62="","",VLOOKUP(D62,'G-6 Hedgerow Data'!$B$3:$AG$15,31,FALSE))</f>
        <v/>
      </c>
      <c r="V62" s="520" t="str">
        <f t="shared" si="3"/>
        <v/>
      </c>
      <c r="W62" s="520" t="str">
        <f t="shared" si="4"/>
        <v/>
      </c>
      <c r="X62" s="524" t="str">
        <f>IF(F62="","",VLOOKUP(U62,'G-3 Multipliers'!$P$3:$Q$6,2,FALSE))</f>
        <v/>
      </c>
      <c r="Y62" s="529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8"/>
      <c r="D63" s="82"/>
      <c r="E63" s="203"/>
      <c r="F63" s="498" t="str">
        <f>IF(D63="","",VLOOKUP(D63,'G-6 Hedgerow Data'!$B$2:$AG$15,2,FALSE))</f>
        <v/>
      </c>
      <c r="G63" s="524" t="str">
        <f>IF(D63="","",VLOOKUP(D63,'G-6 Hedgerow Data'!$B$2:$AG$15,3,FALSE))</f>
        <v/>
      </c>
      <c r="H63" s="72"/>
      <c r="I63" s="499" t="str">
        <f>IFERROR(IF(AND(F63="V.Low",OR(H63="Good",H63="Moderate")),"Error ▲",VLOOKUP(H63,'G-1 All Habitats'!$Z$2:$AA$9,2,FALSE)),"")</f>
        <v/>
      </c>
      <c r="J63" s="146"/>
      <c r="K63" s="520" t="str">
        <f>IF(J63="","",IF(VLOOKUP(J63,'G-3 Multipliers'!$L$3:$N$6,2,FALSE)=0,"Spatial Data Missing",VLOOKUP(J63,'G-3 Multipliers'!$L$3:$N$6,2,FALSE)))</f>
        <v/>
      </c>
      <c r="L63" s="524" t="str">
        <f>IF(J63="","",IF(VLOOKUP(J63,'G-3 Multipliers'!$L$3:$N$6,3,FALSE)=0,"Spatial Data Missing",VLOOKUP(J63,'G-3 Multipliers'!$L$3:$N$6,3,FALSE)))</f>
        <v/>
      </c>
      <c r="M63" s="197"/>
      <c r="N63" s="499" t="str">
        <f>IF(M63="","",IF(VLOOKUP(M63,'G-3 Multipliers'!$S$3:$T$6,2,FALSE)=0,"Spatial Data Missing ⚠",VLOOKUP(M63,'G-3 Multipliers'!$S$3:$T$6,2,FALSE)))</f>
        <v/>
      </c>
      <c r="O63" s="498" t="str">
        <f>IF(OR(D63="",H63=""),"",(INDEX('G-6 Hedgerow Data'!$E$3:$I$15,MATCH(D63,'G-6 Hedgerow Data'!$B$3:$B$15,0),MATCH(H63,'G-6 Hedgerow Data'!$E$2:$I$2,0))))</f>
        <v/>
      </c>
      <c r="P63" s="195"/>
      <c r="Q63" s="195"/>
      <c r="R63" s="507" t="str">
        <f t="shared" si="1"/>
        <v/>
      </c>
      <c r="S63" s="521" t="str">
        <f t="shared" si="2"/>
        <v/>
      </c>
      <c r="T63" s="522" t="str">
        <f t="shared" si="0"/>
        <v/>
      </c>
      <c r="U63" s="537" t="str">
        <f>IF(D63="","",VLOOKUP(D63,'G-6 Hedgerow Data'!$B$3:$AG$15,31,FALSE))</f>
        <v/>
      </c>
      <c r="V63" s="520" t="str">
        <f t="shared" si="3"/>
        <v/>
      </c>
      <c r="W63" s="520" t="str">
        <f t="shared" si="4"/>
        <v/>
      </c>
      <c r="X63" s="524" t="str">
        <f>IF(F63="","",VLOOKUP(U63,'G-3 Multipliers'!$P$3:$Q$6,2,FALSE))</f>
        <v/>
      </c>
      <c r="Y63" s="529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8"/>
      <c r="D64" s="82"/>
      <c r="E64" s="203"/>
      <c r="F64" s="498" t="str">
        <f>IF(D64="","",VLOOKUP(D64,'G-6 Hedgerow Data'!$B$2:$AG$15,2,FALSE))</f>
        <v/>
      </c>
      <c r="G64" s="524" t="str">
        <f>IF(D64="","",VLOOKUP(D64,'G-6 Hedgerow Data'!$B$2:$AG$15,3,FALSE))</f>
        <v/>
      </c>
      <c r="H64" s="72"/>
      <c r="I64" s="499" t="str">
        <f>IFERROR(IF(AND(F64="V.Low",OR(H64="Good",H64="Moderate")),"Error ▲",VLOOKUP(H64,'G-1 All Habitats'!$Z$2:$AA$9,2,FALSE)),"")</f>
        <v/>
      </c>
      <c r="J64" s="146"/>
      <c r="K64" s="520" t="str">
        <f>IF(J64="","",IF(VLOOKUP(J64,'G-3 Multipliers'!$L$3:$N$6,2,FALSE)=0,"Spatial Data Missing",VLOOKUP(J64,'G-3 Multipliers'!$L$3:$N$6,2,FALSE)))</f>
        <v/>
      </c>
      <c r="L64" s="524" t="str">
        <f>IF(J64="","",IF(VLOOKUP(J64,'G-3 Multipliers'!$L$3:$N$6,3,FALSE)=0,"Spatial Data Missing",VLOOKUP(J64,'G-3 Multipliers'!$L$3:$N$6,3,FALSE)))</f>
        <v/>
      </c>
      <c r="M64" s="197"/>
      <c r="N64" s="499" t="str">
        <f>IF(M64="","",IF(VLOOKUP(M64,'G-3 Multipliers'!$S$3:$T$6,2,FALSE)=0,"Spatial Data Missing ⚠",VLOOKUP(M64,'G-3 Multipliers'!$S$3:$T$6,2,FALSE)))</f>
        <v/>
      </c>
      <c r="O64" s="498" t="str">
        <f>IF(OR(D64="",H64=""),"",(INDEX('G-6 Hedgerow Data'!$E$3:$I$15,MATCH(D64,'G-6 Hedgerow Data'!$B$3:$B$15,0),MATCH(H64,'G-6 Hedgerow Data'!$E$2:$I$2,0))))</f>
        <v/>
      </c>
      <c r="P64" s="195"/>
      <c r="Q64" s="195"/>
      <c r="R64" s="507" t="str">
        <f t="shared" si="1"/>
        <v/>
      </c>
      <c r="S64" s="521" t="str">
        <f t="shared" si="2"/>
        <v/>
      </c>
      <c r="T64" s="522" t="str">
        <f t="shared" si="0"/>
        <v/>
      </c>
      <c r="U64" s="537" t="str">
        <f>IF(D64="","",VLOOKUP(D64,'G-6 Hedgerow Data'!$B$3:$AG$15,31,FALSE))</f>
        <v/>
      </c>
      <c r="V64" s="520" t="str">
        <f t="shared" si="3"/>
        <v/>
      </c>
      <c r="W64" s="520" t="str">
        <f t="shared" si="4"/>
        <v/>
      </c>
      <c r="X64" s="524" t="str">
        <f>IF(F64="","",VLOOKUP(U64,'G-3 Multipliers'!$P$3:$Q$6,2,FALSE))</f>
        <v/>
      </c>
      <c r="Y64" s="529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8"/>
      <c r="D65" s="82"/>
      <c r="E65" s="203"/>
      <c r="F65" s="498" t="str">
        <f>IF(D65="","",VLOOKUP(D65,'G-6 Hedgerow Data'!$B$2:$AG$15,2,FALSE))</f>
        <v/>
      </c>
      <c r="G65" s="524" t="str">
        <f>IF(D65="","",VLOOKUP(D65,'G-6 Hedgerow Data'!$B$2:$AG$15,3,FALSE))</f>
        <v/>
      </c>
      <c r="H65" s="72"/>
      <c r="I65" s="499" t="str">
        <f>IFERROR(IF(AND(F65="V.Low",OR(H65="Good",H65="Moderate")),"Error ▲",VLOOKUP(H65,'G-1 All Habitats'!$Z$2:$AA$9,2,FALSE)),"")</f>
        <v/>
      </c>
      <c r="J65" s="146"/>
      <c r="K65" s="520" t="str">
        <f>IF(J65="","",IF(VLOOKUP(J65,'G-3 Multipliers'!$L$3:$N$6,2,FALSE)=0,"Spatial Data Missing",VLOOKUP(J65,'G-3 Multipliers'!$L$3:$N$6,2,FALSE)))</f>
        <v/>
      </c>
      <c r="L65" s="524" t="str">
        <f>IF(J65="","",IF(VLOOKUP(J65,'G-3 Multipliers'!$L$3:$N$6,3,FALSE)=0,"Spatial Data Missing",VLOOKUP(J65,'G-3 Multipliers'!$L$3:$N$6,3,FALSE)))</f>
        <v/>
      </c>
      <c r="M65" s="197"/>
      <c r="N65" s="499" t="str">
        <f>IF(M65="","",IF(VLOOKUP(M65,'G-3 Multipliers'!$S$3:$T$6,2,FALSE)=0,"Spatial Data Missing ⚠",VLOOKUP(M65,'G-3 Multipliers'!$S$3:$T$6,2,FALSE)))</f>
        <v/>
      </c>
      <c r="O65" s="498" t="str">
        <f>IF(OR(D65="",H65=""),"",(INDEX('G-6 Hedgerow Data'!$E$3:$I$15,MATCH(D65,'G-6 Hedgerow Data'!$B$3:$B$15,0),MATCH(H65,'G-6 Hedgerow Data'!$E$2:$I$2,0))))</f>
        <v/>
      </c>
      <c r="P65" s="195"/>
      <c r="Q65" s="195"/>
      <c r="R65" s="507" t="str">
        <f t="shared" si="1"/>
        <v/>
      </c>
      <c r="S65" s="521" t="str">
        <f t="shared" si="2"/>
        <v/>
      </c>
      <c r="T65" s="522" t="str">
        <f t="shared" si="0"/>
        <v/>
      </c>
      <c r="U65" s="537" t="str">
        <f>IF(D65="","",VLOOKUP(D65,'G-6 Hedgerow Data'!$B$3:$AG$15,31,FALSE))</f>
        <v/>
      </c>
      <c r="V65" s="520" t="str">
        <f t="shared" si="3"/>
        <v/>
      </c>
      <c r="W65" s="520" t="str">
        <f t="shared" si="4"/>
        <v/>
      </c>
      <c r="X65" s="524" t="str">
        <f>IF(F65="","",VLOOKUP(U65,'G-3 Multipliers'!$P$3:$Q$6,2,FALSE))</f>
        <v/>
      </c>
      <c r="Y65" s="529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8"/>
      <c r="D66" s="82"/>
      <c r="E66" s="203"/>
      <c r="F66" s="498" t="str">
        <f>IF(D66="","",VLOOKUP(D66,'G-6 Hedgerow Data'!$B$2:$AG$15,2,FALSE))</f>
        <v/>
      </c>
      <c r="G66" s="524" t="str">
        <f>IF(D66="","",VLOOKUP(D66,'G-6 Hedgerow Data'!$B$2:$AG$15,3,FALSE))</f>
        <v/>
      </c>
      <c r="H66" s="72"/>
      <c r="I66" s="499" t="str">
        <f>IFERROR(IF(AND(F66="V.Low",OR(H66="Good",H66="Moderate")),"Error ▲",VLOOKUP(H66,'G-1 All Habitats'!$Z$2:$AA$9,2,FALSE)),"")</f>
        <v/>
      </c>
      <c r="J66" s="146"/>
      <c r="K66" s="520" t="str">
        <f>IF(J66="","",IF(VLOOKUP(J66,'G-3 Multipliers'!$L$3:$N$6,2,FALSE)=0,"Spatial Data Missing",VLOOKUP(J66,'G-3 Multipliers'!$L$3:$N$6,2,FALSE)))</f>
        <v/>
      </c>
      <c r="L66" s="524" t="str">
        <f>IF(J66="","",IF(VLOOKUP(J66,'G-3 Multipliers'!$L$3:$N$6,3,FALSE)=0,"Spatial Data Missing",VLOOKUP(J66,'G-3 Multipliers'!$L$3:$N$6,3,FALSE)))</f>
        <v/>
      </c>
      <c r="M66" s="197"/>
      <c r="N66" s="499" t="str">
        <f>IF(M66="","",IF(VLOOKUP(M66,'G-3 Multipliers'!$S$3:$T$6,2,FALSE)=0,"Spatial Data Missing ⚠",VLOOKUP(M66,'G-3 Multipliers'!$S$3:$T$6,2,FALSE)))</f>
        <v/>
      </c>
      <c r="O66" s="498" t="str">
        <f>IF(OR(D66="",H66=""),"",(INDEX('G-6 Hedgerow Data'!$E$3:$I$15,MATCH(D66,'G-6 Hedgerow Data'!$B$3:$B$15,0),MATCH(H66,'G-6 Hedgerow Data'!$E$2:$I$2,0))))</f>
        <v/>
      </c>
      <c r="P66" s="195"/>
      <c r="Q66" s="195"/>
      <c r="R66" s="507" t="str">
        <f t="shared" si="1"/>
        <v/>
      </c>
      <c r="S66" s="521" t="str">
        <f t="shared" si="2"/>
        <v/>
      </c>
      <c r="T66" s="522" t="str">
        <f t="shared" si="0"/>
        <v/>
      </c>
      <c r="U66" s="537" t="str">
        <f>IF(D66="","",VLOOKUP(D66,'G-6 Hedgerow Data'!$B$3:$AG$15,31,FALSE))</f>
        <v/>
      </c>
      <c r="V66" s="520" t="str">
        <f t="shared" si="3"/>
        <v/>
      </c>
      <c r="W66" s="520" t="str">
        <f t="shared" si="4"/>
        <v/>
      </c>
      <c r="X66" s="524" t="str">
        <f>IF(F66="","",VLOOKUP(U66,'G-3 Multipliers'!$P$3:$Q$6,2,FALSE))</f>
        <v/>
      </c>
      <c r="Y66" s="529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8"/>
      <c r="D67" s="82"/>
      <c r="E67" s="203"/>
      <c r="F67" s="498" t="str">
        <f>IF(D67="","",VLOOKUP(D67,'G-6 Hedgerow Data'!$B$2:$AG$15,2,FALSE))</f>
        <v/>
      </c>
      <c r="G67" s="524" t="str">
        <f>IF(D67="","",VLOOKUP(D67,'G-6 Hedgerow Data'!$B$2:$AG$15,3,FALSE))</f>
        <v/>
      </c>
      <c r="H67" s="72"/>
      <c r="I67" s="499" t="str">
        <f>IFERROR(IF(AND(F67="V.Low",OR(H67="Good",H67="Moderate")),"Error ▲",VLOOKUP(H67,'G-1 All Habitats'!$Z$2:$AA$9,2,FALSE)),"")</f>
        <v/>
      </c>
      <c r="J67" s="146"/>
      <c r="K67" s="520" t="str">
        <f>IF(J67="","",IF(VLOOKUP(J67,'G-3 Multipliers'!$L$3:$N$6,2,FALSE)=0,"Spatial Data Missing",VLOOKUP(J67,'G-3 Multipliers'!$L$3:$N$6,2,FALSE)))</f>
        <v/>
      </c>
      <c r="L67" s="524" t="str">
        <f>IF(J67="","",IF(VLOOKUP(J67,'G-3 Multipliers'!$L$3:$N$6,3,FALSE)=0,"Spatial Data Missing",VLOOKUP(J67,'G-3 Multipliers'!$L$3:$N$6,3,FALSE)))</f>
        <v/>
      </c>
      <c r="M67" s="197"/>
      <c r="N67" s="499" t="str">
        <f>IF(M67="","",IF(VLOOKUP(M67,'G-3 Multipliers'!$S$3:$T$6,2,FALSE)=0,"Spatial Data Missing ⚠",VLOOKUP(M67,'G-3 Multipliers'!$S$3:$T$6,2,FALSE)))</f>
        <v/>
      </c>
      <c r="O67" s="498" t="str">
        <f>IF(OR(D67="",H67=""),"",(INDEX('G-6 Hedgerow Data'!$E$3:$I$15,MATCH(D67,'G-6 Hedgerow Data'!$B$3:$B$15,0),MATCH(H67,'G-6 Hedgerow Data'!$E$2:$I$2,0))))</f>
        <v/>
      </c>
      <c r="P67" s="195"/>
      <c r="Q67" s="195"/>
      <c r="R67" s="507" t="str">
        <f t="shared" si="1"/>
        <v/>
      </c>
      <c r="S67" s="521" t="str">
        <f t="shared" si="2"/>
        <v/>
      </c>
      <c r="T67" s="522" t="str">
        <f t="shared" si="0"/>
        <v/>
      </c>
      <c r="U67" s="537" t="str">
        <f>IF(D67="","",VLOOKUP(D67,'G-6 Hedgerow Data'!$B$3:$AG$15,31,FALSE))</f>
        <v/>
      </c>
      <c r="V67" s="520" t="str">
        <f t="shared" si="3"/>
        <v/>
      </c>
      <c r="W67" s="520" t="str">
        <f t="shared" si="4"/>
        <v/>
      </c>
      <c r="X67" s="524" t="str">
        <f>IF(F67="","",VLOOKUP(U67,'G-3 Multipliers'!$P$3:$Q$6,2,FALSE))</f>
        <v/>
      </c>
      <c r="Y67" s="529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8"/>
      <c r="D68" s="82"/>
      <c r="E68" s="203"/>
      <c r="F68" s="498" t="str">
        <f>IF(D68="","",VLOOKUP(D68,'G-6 Hedgerow Data'!$B$2:$AG$15,2,FALSE))</f>
        <v/>
      </c>
      <c r="G68" s="524" t="str">
        <f>IF(D68="","",VLOOKUP(D68,'G-6 Hedgerow Data'!$B$2:$AG$15,3,FALSE))</f>
        <v/>
      </c>
      <c r="H68" s="72"/>
      <c r="I68" s="499" t="str">
        <f>IFERROR(IF(AND(F68="V.Low",OR(H68="Good",H68="Moderate")),"Error ▲",VLOOKUP(H68,'G-1 All Habitats'!$Z$2:$AA$9,2,FALSE)),"")</f>
        <v/>
      </c>
      <c r="J68" s="146"/>
      <c r="K68" s="520" t="str">
        <f>IF(J68="","",IF(VLOOKUP(J68,'G-3 Multipliers'!$L$3:$N$6,2,FALSE)=0,"Spatial Data Missing",VLOOKUP(J68,'G-3 Multipliers'!$L$3:$N$6,2,FALSE)))</f>
        <v/>
      </c>
      <c r="L68" s="524" t="str">
        <f>IF(J68="","",IF(VLOOKUP(J68,'G-3 Multipliers'!$L$3:$N$6,3,FALSE)=0,"Spatial Data Missing",VLOOKUP(J68,'G-3 Multipliers'!$L$3:$N$6,3,FALSE)))</f>
        <v/>
      </c>
      <c r="M68" s="197"/>
      <c r="N68" s="499" t="str">
        <f>IF(M68="","",IF(VLOOKUP(M68,'G-3 Multipliers'!$S$3:$T$6,2,FALSE)=0,"Spatial Data Missing ⚠",VLOOKUP(M68,'G-3 Multipliers'!$S$3:$T$6,2,FALSE)))</f>
        <v/>
      </c>
      <c r="O68" s="498" t="str">
        <f>IF(OR(D68="",H68=""),"",(INDEX('G-6 Hedgerow Data'!$E$3:$I$15,MATCH(D68,'G-6 Hedgerow Data'!$B$3:$B$15,0),MATCH(H68,'G-6 Hedgerow Data'!$E$2:$I$2,0))))</f>
        <v/>
      </c>
      <c r="P68" s="195"/>
      <c r="Q68" s="195"/>
      <c r="R68" s="507" t="str">
        <f t="shared" si="1"/>
        <v/>
      </c>
      <c r="S68" s="521" t="str">
        <f t="shared" si="2"/>
        <v/>
      </c>
      <c r="T68" s="522" t="str">
        <f t="shared" si="0"/>
        <v/>
      </c>
      <c r="U68" s="537" t="str">
        <f>IF(D68="","",VLOOKUP(D68,'G-6 Hedgerow Data'!$B$3:$AG$15,31,FALSE))</f>
        <v/>
      </c>
      <c r="V68" s="520" t="str">
        <f t="shared" si="3"/>
        <v/>
      </c>
      <c r="W68" s="520" t="str">
        <f t="shared" si="4"/>
        <v/>
      </c>
      <c r="X68" s="524" t="str">
        <f>IF(F68="","",VLOOKUP(U68,'G-3 Multipliers'!$P$3:$Q$6,2,FALSE))</f>
        <v/>
      </c>
      <c r="Y68" s="529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8"/>
      <c r="D69" s="82"/>
      <c r="E69" s="203"/>
      <c r="F69" s="498" t="str">
        <f>IF(D69="","",VLOOKUP(D69,'G-6 Hedgerow Data'!$B$2:$AG$15,2,FALSE))</f>
        <v/>
      </c>
      <c r="G69" s="524" t="str">
        <f>IF(D69="","",VLOOKUP(D69,'G-6 Hedgerow Data'!$B$2:$AG$15,3,FALSE))</f>
        <v/>
      </c>
      <c r="H69" s="72"/>
      <c r="I69" s="499" t="str">
        <f>IFERROR(IF(AND(F69="V.Low",OR(H69="Good",H69="Moderate")),"Error ▲",VLOOKUP(H69,'G-1 All Habitats'!$Z$2:$AA$9,2,FALSE)),"")</f>
        <v/>
      </c>
      <c r="J69" s="146"/>
      <c r="K69" s="520" t="str">
        <f>IF(J69="","",IF(VLOOKUP(J69,'G-3 Multipliers'!$L$3:$N$6,2,FALSE)=0,"Spatial Data Missing",VLOOKUP(J69,'G-3 Multipliers'!$L$3:$N$6,2,FALSE)))</f>
        <v/>
      </c>
      <c r="L69" s="524" t="str">
        <f>IF(J69="","",IF(VLOOKUP(J69,'G-3 Multipliers'!$L$3:$N$6,3,FALSE)=0,"Spatial Data Missing",VLOOKUP(J69,'G-3 Multipliers'!$L$3:$N$6,3,FALSE)))</f>
        <v/>
      </c>
      <c r="M69" s="197"/>
      <c r="N69" s="499" t="str">
        <f>IF(M69="","",IF(VLOOKUP(M69,'G-3 Multipliers'!$S$3:$T$6,2,FALSE)=0,"Spatial Data Missing ⚠",VLOOKUP(M69,'G-3 Multipliers'!$S$3:$T$6,2,FALSE)))</f>
        <v/>
      </c>
      <c r="O69" s="498" t="str">
        <f>IF(OR(D69="",H69=""),"",(INDEX('G-6 Hedgerow Data'!$E$3:$I$15,MATCH(D69,'G-6 Hedgerow Data'!$B$3:$B$15,0),MATCH(H69,'G-6 Hedgerow Data'!$E$2:$I$2,0))))</f>
        <v/>
      </c>
      <c r="P69" s="195"/>
      <c r="Q69" s="195"/>
      <c r="R69" s="507" t="str">
        <f t="shared" si="1"/>
        <v/>
      </c>
      <c r="S69" s="521" t="str">
        <f t="shared" si="2"/>
        <v/>
      </c>
      <c r="T69" s="522" t="str">
        <f t="shared" si="0"/>
        <v/>
      </c>
      <c r="U69" s="537" t="str">
        <f>IF(D69="","",VLOOKUP(D69,'G-6 Hedgerow Data'!$B$3:$AG$15,31,FALSE))</f>
        <v/>
      </c>
      <c r="V69" s="520" t="str">
        <f t="shared" si="3"/>
        <v/>
      </c>
      <c r="W69" s="520" t="str">
        <f t="shared" si="4"/>
        <v/>
      </c>
      <c r="X69" s="524" t="str">
        <f>IF(F69="","",VLOOKUP(U69,'G-3 Multipliers'!$P$3:$Q$6,2,FALSE))</f>
        <v/>
      </c>
      <c r="Y69" s="529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8"/>
      <c r="D70" s="82"/>
      <c r="E70" s="203"/>
      <c r="F70" s="498" t="str">
        <f>IF(D70="","",VLOOKUP(D70,'G-6 Hedgerow Data'!$B$2:$AG$15,2,FALSE))</f>
        <v/>
      </c>
      <c r="G70" s="524" t="str">
        <f>IF(D70="","",VLOOKUP(D70,'G-6 Hedgerow Data'!$B$2:$AG$15,3,FALSE))</f>
        <v/>
      </c>
      <c r="H70" s="72"/>
      <c r="I70" s="499" t="str">
        <f>IFERROR(IF(AND(F70="V.Low",OR(H70="Good",H70="Moderate")),"Error ▲",VLOOKUP(H70,'G-1 All Habitats'!$Z$2:$AA$9,2,FALSE)),"")</f>
        <v/>
      </c>
      <c r="J70" s="146"/>
      <c r="K70" s="520" t="str">
        <f>IF(J70="","",IF(VLOOKUP(J70,'G-3 Multipliers'!$L$3:$N$6,2,FALSE)=0,"Spatial Data Missing",VLOOKUP(J70,'G-3 Multipliers'!$L$3:$N$6,2,FALSE)))</f>
        <v/>
      </c>
      <c r="L70" s="524" t="str">
        <f>IF(J70="","",IF(VLOOKUP(J70,'G-3 Multipliers'!$L$3:$N$6,3,FALSE)=0,"Spatial Data Missing",VLOOKUP(J70,'G-3 Multipliers'!$L$3:$N$6,3,FALSE)))</f>
        <v/>
      </c>
      <c r="M70" s="197"/>
      <c r="N70" s="499" t="str">
        <f>IF(M70="","",IF(VLOOKUP(M70,'G-3 Multipliers'!$S$3:$T$6,2,FALSE)=0,"Spatial Data Missing ⚠",VLOOKUP(M70,'G-3 Multipliers'!$S$3:$T$6,2,FALSE)))</f>
        <v/>
      </c>
      <c r="O70" s="498" t="str">
        <f>IF(OR(D70="",H70=""),"",(INDEX('G-6 Hedgerow Data'!$E$3:$I$15,MATCH(D70,'G-6 Hedgerow Data'!$B$3:$B$15,0),MATCH(H70,'G-6 Hedgerow Data'!$E$2:$I$2,0))))</f>
        <v/>
      </c>
      <c r="P70" s="195"/>
      <c r="Q70" s="195"/>
      <c r="R70" s="507" t="str">
        <f t="shared" si="1"/>
        <v/>
      </c>
      <c r="S70" s="521" t="str">
        <f t="shared" si="2"/>
        <v/>
      </c>
      <c r="T70" s="522" t="str">
        <f t="shared" si="0"/>
        <v/>
      </c>
      <c r="U70" s="537" t="str">
        <f>IF(D70="","",VLOOKUP(D70,'G-6 Hedgerow Data'!$B$3:$AG$15,31,FALSE))</f>
        <v/>
      </c>
      <c r="V70" s="520" t="str">
        <f t="shared" si="3"/>
        <v/>
      </c>
      <c r="W70" s="520" t="str">
        <f t="shared" si="4"/>
        <v/>
      </c>
      <c r="X70" s="524" t="str">
        <f>IF(F70="","",VLOOKUP(U70,'G-3 Multipliers'!$P$3:$Q$6,2,FALSE))</f>
        <v/>
      </c>
      <c r="Y70" s="529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8"/>
      <c r="D71" s="82"/>
      <c r="E71" s="203"/>
      <c r="F71" s="498" t="str">
        <f>IF(D71="","",VLOOKUP(D71,'G-6 Hedgerow Data'!$B$2:$AG$15,2,FALSE))</f>
        <v/>
      </c>
      <c r="G71" s="524" t="str">
        <f>IF(D71="","",VLOOKUP(D71,'G-6 Hedgerow Data'!$B$2:$AG$15,3,FALSE))</f>
        <v/>
      </c>
      <c r="H71" s="72"/>
      <c r="I71" s="499" t="str">
        <f>IFERROR(IF(AND(F71="V.Low",OR(H71="Good",H71="Moderate")),"Error ▲",VLOOKUP(H71,'G-1 All Habitats'!$Z$2:$AA$9,2,FALSE)),"")</f>
        <v/>
      </c>
      <c r="J71" s="146"/>
      <c r="K71" s="520" t="str">
        <f>IF(J71="","",IF(VLOOKUP(J71,'G-3 Multipliers'!$L$3:$N$6,2,FALSE)=0,"Spatial Data Missing",VLOOKUP(J71,'G-3 Multipliers'!$L$3:$N$6,2,FALSE)))</f>
        <v/>
      </c>
      <c r="L71" s="524" t="str">
        <f>IF(J71="","",IF(VLOOKUP(J71,'G-3 Multipliers'!$L$3:$N$6,3,FALSE)=0,"Spatial Data Missing",VLOOKUP(J71,'G-3 Multipliers'!$L$3:$N$6,3,FALSE)))</f>
        <v/>
      </c>
      <c r="M71" s="197"/>
      <c r="N71" s="499" t="str">
        <f>IF(M71="","",IF(VLOOKUP(M71,'G-3 Multipliers'!$S$3:$T$6,2,FALSE)=0,"Spatial Data Missing ⚠",VLOOKUP(M71,'G-3 Multipliers'!$S$3:$T$6,2,FALSE)))</f>
        <v/>
      </c>
      <c r="O71" s="498" t="str">
        <f>IF(OR(D71="",H71=""),"",(INDEX('G-6 Hedgerow Data'!$E$3:$I$15,MATCH(D71,'G-6 Hedgerow Data'!$B$3:$B$15,0),MATCH(H71,'G-6 Hedgerow Data'!$E$2:$I$2,0))))</f>
        <v/>
      </c>
      <c r="P71" s="195"/>
      <c r="Q71" s="195"/>
      <c r="R71" s="507" t="str">
        <f t="shared" si="1"/>
        <v/>
      </c>
      <c r="S71" s="521" t="str">
        <f t="shared" si="2"/>
        <v/>
      </c>
      <c r="T71" s="522" t="str">
        <f t="shared" si="0"/>
        <v/>
      </c>
      <c r="U71" s="537" t="str">
        <f>IF(D71="","",VLOOKUP(D71,'G-6 Hedgerow Data'!$B$3:$AG$15,31,FALSE))</f>
        <v/>
      </c>
      <c r="V71" s="520" t="str">
        <f t="shared" si="3"/>
        <v/>
      </c>
      <c r="W71" s="520" t="str">
        <f t="shared" si="4"/>
        <v/>
      </c>
      <c r="X71" s="524" t="str">
        <f>IF(F71="","",VLOOKUP(U71,'G-3 Multipliers'!$P$3:$Q$6,2,FALSE))</f>
        <v/>
      </c>
      <c r="Y71" s="529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8"/>
      <c r="D72" s="82"/>
      <c r="E72" s="203"/>
      <c r="F72" s="498" t="str">
        <f>IF(D72="","",VLOOKUP(D72,'G-6 Hedgerow Data'!$B$2:$AG$15,2,FALSE))</f>
        <v/>
      </c>
      <c r="G72" s="524" t="str">
        <f>IF(D72="","",VLOOKUP(D72,'G-6 Hedgerow Data'!$B$2:$AG$15,3,FALSE))</f>
        <v/>
      </c>
      <c r="H72" s="72"/>
      <c r="I72" s="499" t="str">
        <f>IFERROR(IF(AND(F72="V.Low",OR(H72="Good",H72="Moderate")),"Error ▲",VLOOKUP(H72,'G-1 All Habitats'!$Z$2:$AA$9,2,FALSE)),"")</f>
        <v/>
      </c>
      <c r="J72" s="146"/>
      <c r="K72" s="520" t="str">
        <f>IF(J72="","",IF(VLOOKUP(J72,'G-3 Multipliers'!$L$3:$N$6,2,FALSE)=0,"Spatial Data Missing",VLOOKUP(J72,'G-3 Multipliers'!$L$3:$N$6,2,FALSE)))</f>
        <v/>
      </c>
      <c r="L72" s="524" t="str">
        <f>IF(J72="","",IF(VLOOKUP(J72,'G-3 Multipliers'!$L$3:$N$6,3,FALSE)=0,"Spatial Data Missing",VLOOKUP(J72,'G-3 Multipliers'!$L$3:$N$6,3,FALSE)))</f>
        <v/>
      </c>
      <c r="M72" s="197"/>
      <c r="N72" s="499" t="str">
        <f>IF(M72="","",IF(VLOOKUP(M72,'G-3 Multipliers'!$S$3:$T$6,2,FALSE)=0,"Spatial Data Missing ⚠",VLOOKUP(M72,'G-3 Multipliers'!$S$3:$T$6,2,FALSE)))</f>
        <v/>
      </c>
      <c r="O72" s="498" t="str">
        <f>IF(OR(D72="",H72=""),"",(INDEX('G-6 Hedgerow Data'!$E$3:$I$15,MATCH(D72,'G-6 Hedgerow Data'!$B$3:$B$15,0),MATCH(H72,'G-6 Hedgerow Data'!$E$2:$I$2,0))))</f>
        <v/>
      </c>
      <c r="P72" s="195"/>
      <c r="Q72" s="195"/>
      <c r="R72" s="507" t="str">
        <f t="shared" si="1"/>
        <v/>
      </c>
      <c r="S72" s="521" t="str">
        <f t="shared" si="2"/>
        <v/>
      </c>
      <c r="T72" s="522" t="str">
        <f t="shared" si="0"/>
        <v/>
      </c>
      <c r="U72" s="537" t="str">
        <f>IF(D72="","",VLOOKUP(D72,'G-6 Hedgerow Data'!$B$3:$AG$15,31,FALSE))</f>
        <v/>
      </c>
      <c r="V72" s="520" t="str">
        <f t="shared" si="3"/>
        <v/>
      </c>
      <c r="W72" s="520" t="str">
        <f t="shared" si="4"/>
        <v/>
      </c>
      <c r="X72" s="524" t="str">
        <f>IF(F72="","",VLOOKUP(U72,'G-3 Multipliers'!$P$3:$Q$6,2,FALSE))</f>
        <v/>
      </c>
      <c r="Y72" s="529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8"/>
      <c r="D73" s="82"/>
      <c r="E73" s="203"/>
      <c r="F73" s="498" t="str">
        <f>IF(D73="","",VLOOKUP(D73,'G-6 Hedgerow Data'!$B$2:$AG$15,2,FALSE))</f>
        <v/>
      </c>
      <c r="G73" s="524" t="str">
        <f>IF(D73="","",VLOOKUP(D73,'G-6 Hedgerow Data'!$B$2:$AG$15,3,FALSE))</f>
        <v/>
      </c>
      <c r="H73" s="72"/>
      <c r="I73" s="499" t="str">
        <f>IFERROR(IF(AND(F73="V.Low",OR(H73="Good",H73="Moderate")),"Error ▲",VLOOKUP(H73,'G-1 All Habitats'!$Z$2:$AA$9,2,FALSE)),"")</f>
        <v/>
      </c>
      <c r="J73" s="146"/>
      <c r="K73" s="520" t="str">
        <f>IF(J73="","",IF(VLOOKUP(J73,'G-3 Multipliers'!$L$3:$N$6,2,FALSE)=0,"Spatial Data Missing",VLOOKUP(J73,'G-3 Multipliers'!$L$3:$N$6,2,FALSE)))</f>
        <v/>
      </c>
      <c r="L73" s="524" t="str">
        <f>IF(J73="","",IF(VLOOKUP(J73,'G-3 Multipliers'!$L$3:$N$6,3,FALSE)=0,"Spatial Data Missing",VLOOKUP(J73,'G-3 Multipliers'!$L$3:$N$6,3,FALSE)))</f>
        <v/>
      </c>
      <c r="M73" s="197"/>
      <c r="N73" s="499" t="str">
        <f>IF(M73="","",IF(VLOOKUP(M73,'G-3 Multipliers'!$S$3:$T$6,2,FALSE)=0,"Spatial Data Missing ⚠",VLOOKUP(M73,'G-3 Multipliers'!$S$3:$T$6,2,FALSE)))</f>
        <v/>
      </c>
      <c r="O73" s="498" t="str">
        <f>IF(OR(D73="",H73=""),"",(INDEX('G-6 Hedgerow Data'!$E$3:$I$15,MATCH(D73,'G-6 Hedgerow Data'!$B$3:$B$15,0),MATCH(H73,'G-6 Hedgerow Data'!$E$2:$I$2,0))))</f>
        <v/>
      </c>
      <c r="P73" s="195"/>
      <c r="Q73" s="195"/>
      <c r="R73" s="507" t="str">
        <f t="shared" si="1"/>
        <v/>
      </c>
      <c r="S73" s="521" t="str">
        <f t="shared" si="2"/>
        <v/>
      </c>
      <c r="T73" s="522" t="str">
        <f t="shared" si="0"/>
        <v/>
      </c>
      <c r="U73" s="537" t="str">
        <f>IF(D73="","",VLOOKUP(D73,'G-6 Hedgerow Data'!$B$3:$AG$15,31,FALSE))</f>
        <v/>
      </c>
      <c r="V73" s="520" t="str">
        <f t="shared" si="3"/>
        <v/>
      </c>
      <c r="W73" s="520" t="str">
        <f t="shared" si="4"/>
        <v/>
      </c>
      <c r="X73" s="524" t="str">
        <f>IF(F73="","",VLOOKUP(U73,'G-3 Multipliers'!$P$3:$Q$6,2,FALSE))</f>
        <v/>
      </c>
      <c r="Y73" s="529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8"/>
      <c r="D74" s="82"/>
      <c r="E74" s="203"/>
      <c r="F74" s="498" t="str">
        <f>IF(D74="","",VLOOKUP(D74,'G-6 Hedgerow Data'!$B$2:$AG$15,2,FALSE))</f>
        <v/>
      </c>
      <c r="G74" s="524" t="str">
        <f>IF(D74="","",VLOOKUP(D74,'G-6 Hedgerow Data'!$B$2:$AG$15,3,FALSE))</f>
        <v/>
      </c>
      <c r="H74" s="72"/>
      <c r="I74" s="499" t="str">
        <f>IFERROR(IF(AND(F74="V.Low",OR(H74="Good",H74="Moderate")),"Error ▲",VLOOKUP(H74,'G-1 All Habitats'!$Z$2:$AA$9,2,FALSE)),"")</f>
        <v/>
      </c>
      <c r="J74" s="146"/>
      <c r="K74" s="520" t="str">
        <f>IF(J74="","",IF(VLOOKUP(J74,'G-3 Multipliers'!$L$3:$N$6,2,FALSE)=0,"Spatial Data Missing",VLOOKUP(J74,'G-3 Multipliers'!$L$3:$N$6,2,FALSE)))</f>
        <v/>
      </c>
      <c r="L74" s="524" t="str">
        <f>IF(J74="","",IF(VLOOKUP(J74,'G-3 Multipliers'!$L$3:$N$6,3,FALSE)=0,"Spatial Data Missing",VLOOKUP(J74,'G-3 Multipliers'!$L$3:$N$6,3,FALSE)))</f>
        <v/>
      </c>
      <c r="M74" s="197"/>
      <c r="N74" s="499" t="str">
        <f>IF(M74="","",IF(VLOOKUP(M74,'G-3 Multipliers'!$S$3:$T$6,2,FALSE)=0,"Spatial Data Missing ⚠",VLOOKUP(M74,'G-3 Multipliers'!$S$3:$T$6,2,FALSE)))</f>
        <v/>
      </c>
      <c r="O74" s="498" t="str">
        <f>IF(OR(D74="",H74=""),"",(INDEX('G-6 Hedgerow Data'!$E$3:$I$15,MATCH(D74,'G-6 Hedgerow Data'!$B$3:$B$15,0),MATCH(H74,'G-6 Hedgerow Data'!$E$2:$I$2,0))))</f>
        <v/>
      </c>
      <c r="P74" s="195"/>
      <c r="Q74" s="195"/>
      <c r="R74" s="507" t="str">
        <f t="shared" si="1"/>
        <v/>
      </c>
      <c r="S74" s="521" t="str">
        <f t="shared" si="2"/>
        <v/>
      </c>
      <c r="T74" s="522" t="str">
        <f t="shared" si="0"/>
        <v/>
      </c>
      <c r="U74" s="537" t="str">
        <f>IF(D74="","",VLOOKUP(D74,'G-6 Hedgerow Data'!$B$3:$AG$15,31,FALSE))</f>
        <v/>
      </c>
      <c r="V74" s="520" t="str">
        <f t="shared" si="3"/>
        <v/>
      </c>
      <c r="W74" s="520" t="str">
        <f t="shared" si="4"/>
        <v/>
      </c>
      <c r="X74" s="524" t="str">
        <f>IF(F74="","",VLOOKUP(U74,'G-3 Multipliers'!$P$3:$Q$6,2,FALSE))</f>
        <v/>
      </c>
      <c r="Y74" s="529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8"/>
      <c r="D75" s="82"/>
      <c r="E75" s="203"/>
      <c r="F75" s="498" t="str">
        <f>IF(D75="","",VLOOKUP(D75,'G-6 Hedgerow Data'!$B$2:$AG$15,2,FALSE))</f>
        <v/>
      </c>
      <c r="G75" s="524" t="str">
        <f>IF(D75="","",VLOOKUP(D75,'G-6 Hedgerow Data'!$B$2:$AG$15,3,FALSE))</f>
        <v/>
      </c>
      <c r="H75" s="72"/>
      <c r="I75" s="499" t="str">
        <f>IFERROR(IF(AND(F75="V.Low",OR(H75="Good",H75="Moderate")),"Error ▲",VLOOKUP(H75,'G-1 All Habitats'!$Z$2:$AA$9,2,FALSE)),"")</f>
        <v/>
      </c>
      <c r="J75" s="146"/>
      <c r="K75" s="520" t="str">
        <f>IF(J75="","",IF(VLOOKUP(J75,'G-3 Multipliers'!$L$3:$N$6,2,FALSE)=0,"Spatial Data Missing",VLOOKUP(J75,'G-3 Multipliers'!$L$3:$N$6,2,FALSE)))</f>
        <v/>
      </c>
      <c r="L75" s="524" t="str">
        <f>IF(J75="","",IF(VLOOKUP(J75,'G-3 Multipliers'!$L$3:$N$6,3,FALSE)=0,"Spatial Data Missing",VLOOKUP(J75,'G-3 Multipliers'!$L$3:$N$6,3,FALSE)))</f>
        <v/>
      </c>
      <c r="M75" s="197"/>
      <c r="N75" s="499" t="str">
        <f>IF(M75="","",IF(VLOOKUP(M75,'G-3 Multipliers'!$S$3:$T$6,2,FALSE)=0,"Spatial Data Missing ⚠",VLOOKUP(M75,'G-3 Multipliers'!$S$3:$T$6,2,FALSE)))</f>
        <v/>
      </c>
      <c r="O75" s="498" t="str">
        <f>IF(OR(D75="",H75=""),"",(INDEX('G-6 Hedgerow Data'!$E$3:$I$15,MATCH(D75,'G-6 Hedgerow Data'!$B$3:$B$15,0),MATCH(H75,'G-6 Hedgerow Data'!$E$2:$I$2,0))))</f>
        <v/>
      </c>
      <c r="P75" s="195"/>
      <c r="Q75" s="195"/>
      <c r="R75" s="507" t="str">
        <f t="shared" si="1"/>
        <v/>
      </c>
      <c r="S75" s="521" t="str">
        <f t="shared" si="2"/>
        <v/>
      </c>
      <c r="T75" s="522" t="str">
        <f t="shared" si="0"/>
        <v/>
      </c>
      <c r="U75" s="537" t="str">
        <f>IF(D75="","",VLOOKUP(D75,'G-6 Hedgerow Data'!$B$3:$AG$15,31,FALSE))</f>
        <v/>
      </c>
      <c r="V75" s="520" t="str">
        <f t="shared" si="3"/>
        <v/>
      </c>
      <c r="W75" s="520" t="str">
        <f t="shared" si="4"/>
        <v/>
      </c>
      <c r="X75" s="524" t="str">
        <f>IF(F75="","",VLOOKUP(U75,'G-3 Multipliers'!$P$3:$Q$6,2,FALSE))</f>
        <v/>
      </c>
      <c r="Y75" s="529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8"/>
      <c r="D76" s="82"/>
      <c r="E76" s="203"/>
      <c r="F76" s="498" t="str">
        <f>IF(D76="","",VLOOKUP(D76,'G-6 Hedgerow Data'!$B$2:$AG$15,2,FALSE))</f>
        <v/>
      </c>
      <c r="G76" s="524" t="str">
        <f>IF(D76="","",VLOOKUP(D76,'G-6 Hedgerow Data'!$B$2:$AG$15,3,FALSE))</f>
        <v/>
      </c>
      <c r="H76" s="72"/>
      <c r="I76" s="499" t="str">
        <f>IFERROR(IF(AND(F76="V.Low",OR(H76="Good",H76="Moderate")),"Error ▲",VLOOKUP(H76,'G-1 All Habitats'!$Z$2:$AA$9,2,FALSE)),"")</f>
        <v/>
      </c>
      <c r="J76" s="146"/>
      <c r="K76" s="520" t="str">
        <f>IF(J76="","",IF(VLOOKUP(J76,'G-3 Multipliers'!$L$3:$N$6,2,FALSE)=0,"Spatial Data Missing",VLOOKUP(J76,'G-3 Multipliers'!$L$3:$N$6,2,FALSE)))</f>
        <v/>
      </c>
      <c r="L76" s="524" t="str">
        <f>IF(J76="","",IF(VLOOKUP(J76,'G-3 Multipliers'!$L$3:$N$6,3,FALSE)=0,"Spatial Data Missing",VLOOKUP(J76,'G-3 Multipliers'!$L$3:$N$6,3,FALSE)))</f>
        <v/>
      </c>
      <c r="M76" s="197"/>
      <c r="N76" s="499" t="str">
        <f>IF(M76="","",IF(VLOOKUP(M76,'G-3 Multipliers'!$S$3:$T$6,2,FALSE)=0,"Spatial Data Missing ⚠",VLOOKUP(M76,'G-3 Multipliers'!$S$3:$T$6,2,FALSE)))</f>
        <v/>
      </c>
      <c r="O76" s="498" t="str">
        <f>IF(OR(D76="",H76=""),"",(INDEX('G-6 Hedgerow Data'!$E$3:$I$15,MATCH(D76,'G-6 Hedgerow Data'!$B$3:$B$15,0),MATCH(H76,'G-6 Hedgerow Data'!$E$2:$I$2,0))))</f>
        <v/>
      </c>
      <c r="P76" s="195"/>
      <c r="Q76" s="195"/>
      <c r="R76" s="507" t="str">
        <f t="shared" si="1"/>
        <v/>
      </c>
      <c r="S76" s="521" t="str">
        <f t="shared" si="2"/>
        <v/>
      </c>
      <c r="T76" s="522" t="str">
        <f t="shared" ref="T76:T139" si="6">IF(D76="","",IF(LEFT(R76,5)="Error ▲","Check Data ⚠",VLOOKUP(S76,TemporalMultipliers,3,FALSE)))</f>
        <v/>
      </c>
      <c r="U76" s="537" t="str">
        <f>IF(D76="","",VLOOKUP(D76,'G-6 Hedgerow Data'!$B$3:$AG$15,31,FALSE))</f>
        <v/>
      </c>
      <c r="V76" s="520" t="str">
        <f t="shared" si="3"/>
        <v/>
      </c>
      <c r="W76" s="520" t="str">
        <f t="shared" si="4"/>
        <v/>
      </c>
      <c r="X76" s="524" t="str">
        <f>IF(F76="","",VLOOKUP(U76,'G-3 Multipliers'!$P$3:$Q$6,2,FALSE))</f>
        <v/>
      </c>
      <c r="Y76" s="529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8"/>
      <c r="D77" s="82"/>
      <c r="E77" s="203"/>
      <c r="F77" s="498" t="str">
        <f>IF(D77="","",VLOOKUP(D77,'G-6 Hedgerow Data'!$B$2:$AG$15,2,FALSE))</f>
        <v/>
      </c>
      <c r="G77" s="524" t="str">
        <f>IF(D77="","",VLOOKUP(D77,'G-6 Hedgerow Data'!$B$2:$AG$15,3,FALSE))</f>
        <v/>
      </c>
      <c r="H77" s="72"/>
      <c r="I77" s="499" t="str">
        <f>IFERROR(IF(AND(F77="V.Low",OR(H77="Good",H77="Moderate")),"Error ▲",VLOOKUP(H77,'G-1 All Habitats'!$Z$2:$AA$9,2,FALSE)),"")</f>
        <v/>
      </c>
      <c r="J77" s="146"/>
      <c r="K77" s="520" t="str">
        <f>IF(J77="","",IF(VLOOKUP(J77,'G-3 Multipliers'!$L$3:$N$6,2,FALSE)=0,"Spatial Data Missing",VLOOKUP(J77,'G-3 Multipliers'!$L$3:$N$6,2,FALSE)))</f>
        <v/>
      </c>
      <c r="L77" s="524" t="str">
        <f>IF(J77="","",IF(VLOOKUP(J77,'G-3 Multipliers'!$L$3:$N$6,3,FALSE)=0,"Spatial Data Missing",VLOOKUP(J77,'G-3 Multipliers'!$L$3:$N$6,3,FALSE)))</f>
        <v/>
      </c>
      <c r="M77" s="197"/>
      <c r="N77" s="499" t="str">
        <f>IF(M77="","",IF(VLOOKUP(M77,'G-3 Multipliers'!$S$3:$T$6,2,FALSE)=0,"Spatial Data Missing ⚠",VLOOKUP(M77,'G-3 Multipliers'!$S$3:$T$6,2,FALSE)))</f>
        <v/>
      </c>
      <c r="O77" s="498" t="str">
        <f>IF(OR(D77="",H77=""),"",(INDEX('G-6 Hedgerow Data'!$E$3:$I$15,MATCH(D77,'G-6 Hedgerow Data'!$B$3:$B$15,0),MATCH(H77,'G-6 Hedgerow Data'!$E$2:$I$2,0))))</f>
        <v/>
      </c>
      <c r="P77" s="195"/>
      <c r="Q77" s="195"/>
      <c r="R77" s="507" t="str">
        <f t="shared" ref="R77:R140" si="7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1" t="str">
        <f t="shared" ref="S77:S140" si="8">IF(O77="","",IF(LEFT(R77,5)="Error ▲","Check Data ⚠",IF(OR(P77="30+",P77="Habitat already in target condition"),0,IF(Q77="30+","30+",IF(AND(O77="30+",OR(P77="",P77=0)),"30+ ⚠",IF(AND(O77="30+",P77&gt;0),32-P77,IF(O77+Q77&gt;30,"30+ ⚠",IF(O77+Q77-P77&gt;0,O77+Q77-P77,IF(O77-P77&lt;0,0,O77+Q77-P77)))))))))</f>
        <v/>
      </c>
      <c r="T77" s="522" t="str">
        <f t="shared" si="6"/>
        <v/>
      </c>
      <c r="U77" s="537" t="str">
        <f>IF(D77="","",VLOOKUP(D77,'G-6 Hedgerow Data'!$B$3:$AG$15,31,FALSE))</f>
        <v/>
      </c>
      <c r="V77" s="520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20" t="str">
        <f t="shared" ref="W77:W140" si="10">(IF(AND(V77="Standard difficulty applied",O77&gt;P77),U77,IF(AND(V77="Low Difficulty - only applicable if all habitat created before losses",P77&gt;=O77),"Low",U77)))</f>
        <v/>
      </c>
      <c r="X77" s="524" t="str">
        <f>IF(F77="","",VLOOKUP(U77,'G-3 Multipliers'!$P$3:$Q$6,2,FALSE))</f>
        <v/>
      </c>
      <c r="Y77" s="529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8"/>
      <c r="D78" s="82"/>
      <c r="E78" s="203"/>
      <c r="F78" s="498" t="str">
        <f>IF(D78="","",VLOOKUP(D78,'G-6 Hedgerow Data'!$B$2:$AG$15,2,FALSE))</f>
        <v/>
      </c>
      <c r="G78" s="524" t="str">
        <f>IF(D78="","",VLOOKUP(D78,'G-6 Hedgerow Data'!$B$2:$AG$15,3,FALSE))</f>
        <v/>
      </c>
      <c r="H78" s="72"/>
      <c r="I78" s="499" t="str">
        <f>IFERROR(IF(AND(F78="V.Low",OR(H78="Good",H78="Moderate")),"Error ▲",VLOOKUP(H78,'G-1 All Habitats'!$Z$2:$AA$9,2,FALSE)),"")</f>
        <v/>
      </c>
      <c r="J78" s="146"/>
      <c r="K78" s="520" t="str">
        <f>IF(J78="","",IF(VLOOKUP(J78,'G-3 Multipliers'!$L$3:$N$6,2,FALSE)=0,"Spatial Data Missing",VLOOKUP(J78,'G-3 Multipliers'!$L$3:$N$6,2,FALSE)))</f>
        <v/>
      </c>
      <c r="L78" s="524" t="str">
        <f>IF(J78="","",IF(VLOOKUP(J78,'G-3 Multipliers'!$L$3:$N$6,3,FALSE)=0,"Spatial Data Missing",VLOOKUP(J78,'G-3 Multipliers'!$L$3:$N$6,3,FALSE)))</f>
        <v/>
      </c>
      <c r="M78" s="197"/>
      <c r="N78" s="499" t="str">
        <f>IF(M78="","",IF(VLOOKUP(M78,'G-3 Multipliers'!$S$3:$T$6,2,FALSE)=0,"Spatial Data Missing ⚠",VLOOKUP(M78,'G-3 Multipliers'!$S$3:$T$6,2,FALSE)))</f>
        <v/>
      </c>
      <c r="O78" s="498" t="str">
        <f>IF(OR(D78="",H78=""),"",(INDEX('G-6 Hedgerow Data'!$E$3:$I$15,MATCH(D78,'G-6 Hedgerow Data'!$B$3:$B$15,0),MATCH(H78,'G-6 Hedgerow Data'!$E$2:$I$2,0))))</f>
        <v/>
      </c>
      <c r="P78" s="195"/>
      <c r="Q78" s="195"/>
      <c r="R78" s="507" t="str">
        <f t="shared" si="7"/>
        <v/>
      </c>
      <c r="S78" s="521" t="str">
        <f t="shared" si="8"/>
        <v/>
      </c>
      <c r="T78" s="522" t="str">
        <f t="shared" si="6"/>
        <v/>
      </c>
      <c r="U78" s="537" t="str">
        <f>IF(D78="","",VLOOKUP(D78,'G-6 Hedgerow Data'!$B$3:$AG$15,31,FALSE))</f>
        <v/>
      </c>
      <c r="V78" s="520" t="str">
        <f t="shared" si="9"/>
        <v/>
      </c>
      <c r="W78" s="520" t="str">
        <f t="shared" si="10"/>
        <v/>
      </c>
      <c r="X78" s="524" t="str">
        <f>IF(F78="","",VLOOKUP(U78,'G-3 Multipliers'!$P$3:$Q$6,2,FALSE))</f>
        <v/>
      </c>
      <c r="Y78" s="529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8"/>
      <c r="D79" s="82"/>
      <c r="E79" s="203"/>
      <c r="F79" s="498" t="str">
        <f>IF(D79="","",VLOOKUP(D79,'G-6 Hedgerow Data'!$B$2:$AG$15,2,FALSE))</f>
        <v/>
      </c>
      <c r="G79" s="524" t="str">
        <f>IF(D79="","",VLOOKUP(D79,'G-6 Hedgerow Data'!$B$2:$AG$15,3,FALSE))</f>
        <v/>
      </c>
      <c r="H79" s="72"/>
      <c r="I79" s="499" t="str">
        <f>IFERROR(IF(AND(F79="V.Low",OR(H79="Good",H79="Moderate")),"Error ▲",VLOOKUP(H79,'G-1 All Habitats'!$Z$2:$AA$9,2,FALSE)),"")</f>
        <v/>
      </c>
      <c r="J79" s="146"/>
      <c r="K79" s="520" t="str">
        <f>IF(J79="","",IF(VLOOKUP(J79,'G-3 Multipliers'!$L$3:$N$6,2,FALSE)=0,"Spatial Data Missing",VLOOKUP(J79,'G-3 Multipliers'!$L$3:$N$6,2,FALSE)))</f>
        <v/>
      </c>
      <c r="L79" s="524" t="str">
        <f>IF(J79="","",IF(VLOOKUP(J79,'G-3 Multipliers'!$L$3:$N$6,3,FALSE)=0,"Spatial Data Missing",VLOOKUP(J79,'G-3 Multipliers'!$L$3:$N$6,3,FALSE)))</f>
        <v/>
      </c>
      <c r="M79" s="197"/>
      <c r="N79" s="499" t="str">
        <f>IF(M79="","",IF(VLOOKUP(M79,'G-3 Multipliers'!$S$3:$T$6,2,FALSE)=0,"Spatial Data Missing ⚠",VLOOKUP(M79,'G-3 Multipliers'!$S$3:$T$6,2,FALSE)))</f>
        <v/>
      </c>
      <c r="O79" s="498" t="str">
        <f>IF(OR(D79="",H79=""),"",(INDEX('G-6 Hedgerow Data'!$E$3:$I$15,MATCH(D79,'G-6 Hedgerow Data'!$B$3:$B$15,0),MATCH(H79,'G-6 Hedgerow Data'!$E$2:$I$2,0))))</f>
        <v/>
      </c>
      <c r="P79" s="195"/>
      <c r="Q79" s="195"/>
      <c r="R79" s="507" t="str">
        <f t="shared" si="7"/>
        <v/>
      </c>
      <c r="S79" s="521" t="str">
        <f t="shared" si="8"/>
        <v/>
      </c>
      <c r="T79" s="522" t="str">
        <f t="shared" si="6"/>
        <v/>
      </c>
      <c r="U79" s="537" t="str">
        <f>IF(D79="","",VLOOKUP(D79,'G-6 Hedgerow Data'!$B$3:$AG$15,31,FALSE))</f>
        <v/>
      </c>
      <c r="V79" s="520" t="str">
        <f t="shared" si="9"/>
        <v/>
      </c>
      <c r="W79" s="520" t="str">
        <f t="shared" si="10"/>
        <v/>
      </c>
      <c r="X79" s="524" t="str">
        <f>IF(F79="","",VLOOKUP(U79,'G-3 Multipliers'!$P$3:$Q$6,2,FALSE))</f>
        <v/>
      </c>
      <c r="Y79" s="529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8"/>
      <c r="D80" s="82"/>
      <c r="E80" s="203"/>
      <c r="F80" s="498" t="str">
        <f>IF(D80="","",VLOOKUP(D80,'G-6 Hedgerow Data'!$B$2:$AG$15,2,FALSE))</f>
        <v/>
      </c>
      <c r="G80" s="524" t="str">
        <f>IF(D80="","",VLOOKUP(D80,'G-6 Hedgerow Data'!$B$2:$AG$15,3,FALSE))</f>
        <v/>
      </c>
      <c r="H80" s="72"/>
      <c r="I80" s="499" t="str">
        <f>IFERROR(IF(AND(F80="V.Low",OR(H80="Good",H80="Moderate")),"Error ▲",VLOOKUP(H80,'G-1 All Habitats'!$Z$2:$AA$9,2,FALSE)),"")</f>
        <v/>
      </c>
      <c r="J80" s="146"/>
      <c r="K80" s="520" t="str">
        <f>IF(J80="","",IF(VLOOKUP(J80,'G-3 Multipliers'!$L$3:$N$6,2,FALSE)=0,"Spatial Data Missing",VLOOKUP(J80,'G-3 Multipliers'!$L$3:$N$6,2,FALSE)))</f>
        <v/>
      </c>
      <c r="L80" s="524" t="str">
        <f>IF(J80="","",IF(VLOOKUP(J80,'G-3 Multipliers'!$L$3:$N$6,3,FALSE)=0,"Spatial Data Missing",VLOOKUP(J80,'G-3 Multipliers'!$L$3:$N$6,3,FALSE)))</f>
        <v/>
      </c>
      <c r="M80" s="197"/>
      <c r="N80" s="499" t="str">
        <f>IF(M80="","",IF(VLOOKUP(M80,'G-3 Multipliers'!$S$3:$T$6,2,FALSE)=0,"Spatial Data Missing ⚠",VLOOKUP(M80,'G-3 Multipliers'!$S$3:$T$6,2,FALSE)))</f>
        <v/>
      </c>
      <c r="O80" s="498" t="str">
        <f>IF(OR(D80="",H80=""),"",(INDEX('G-6 Hedgerow Data'!$E$3:$I$15,MATCH(D80,'G-6 Hedgerow Data'!$B$3:$B$15,0),MATCH(H80,'G-6 Hedgerow Data'!$E$2:$I$2,0))))</f>
        <v/>
      </c>
      <c r="P80" s="195"/>
      <c r="Q80" s="195"/>
      <c r="R80" s="507" t="str">
        <f t="shared" si="7"/>
        <v/>
      </c>
      <c r="S80" s="521" t="str">
        <f t="shared" si="8"/>
        <v/>
      </c>
      <c r="T80" s="522" t="str">
        <f t="shared" si="6"/>
        <v/>
      </c>
      <c r="U80" s="537" t="str">
        <f>IF(D80="","",VLOOKUP(D80,'G-6 Hedgerow Data'!$B$3:$AG$15,31,FALSE))</f>
        <v/>
      </c>
      <c r="V80" s="520" t="str">
        <f t="shared" si="9"/>
        <v/>
      </c>
      <c r="W80" s="520" t="str">
        <f t="shared" si="10"/>
        <v/>
      </c>
      <c r="X80" s="524" t="str">
        <f>IF(F80="","",VLOOKUP(U80,'G-3 Multipliers'!$P$3:$Q$6,2,FALSE))</f>
        <v/>
      </c>
      <c r="Y80" s="529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8"/>
      <c r="D81" s="82"/>
      <c r="E81" s="203"/>
      <c r="F81" s="498" t="str">
        <f>IF(D81="","",VLOOKUP(D81,'G-6 Hedgerow Data'!$B$2:$AG$15,2,FALSE))</f>
        <v/>
      </c>
      <c r="G81" s="524" t="str">
        <f>IF(D81="","",VLOOKUP(D81,'G-6 Hedgerow Data'!$B$2:$AG$15,3,FALSE))</f>
        <v/>
      </c>
      <c r="H81" s="72"/>
      <c r="I81" s="499" t="str">
        <f>IFERROR(IF(AND(F81="V.Low",OR(H81="Good",H81="Moderate")),"Error ▲",VLOOKUP(H81,'G-1 All Habitats'!$Z$2:$AA$9,2,FALSE)),"")</f>
        <v/>
      </c>
      <c r="J81" s="146"/>
      <c r="K81" s="520" t="str">
        <f>IF(J81="","",IF(VLOOKUP(J81,'G-3 Multipliers'!$L$3:$N$6,2,FALSE)=0,"Spatial Data Missing",VLOOKUP(J81,'G-3 Multipliers'!$L$3:$N$6,2,FALSE)))</f>
        <v/>
      </c>
      <c r="L81" s="524" t="str">
        <f>IF(J81="","",IF(VLOOKUP(J81,'G-3 Multipliers'!$L$3:$N$6,3,FALSE)=0,"Spatial Data Missing",VLOOKUP(J81,'G-3 Multipliers'!$L$3:$N$6,3,FALSE)))</f>
        <v/>
      </c>
      <c r="M81" s="197"/>
      <c r="N81" s="499" t="str">
        <f>IF(M81="","",IF(VLOOKUP(M81,'G-3 Multipliers'!$S$3:$T$6,2,FALSE)=0,"Spatial Data Missing ⚠",VLOOKUP(M81,'G-3 Multipliers'!$S$3:$T$6,2,FALSE)))</f>
        <v/>
      </c>
      <c r="O81" s="498" t="str">
        <f>IF(OR(D81="",H81=""),"",(INDEX('G-6 Hedgerow Data'!$E$3:$I$15,MATCH(D81,'G-6 Hedgerow Data'!$B$3:$B$15,0),MATCH(H81,'G-6 Hedgerow Data'!$E$2:$I$2,0))))</f>
        <v/>
      </c>
      <c r="P81" s="195"/>
      <c r="Q81" s="195"/>
      <c r="R81" s="507" t="str">
        <f t="shared" si="7"/>
        <v/>
      </c>
      <c r="S81" s="521" t="str">
        <f t="shared" si="8"/>
        <v/>
      </c>
      <c r="T81" s="522" t="str">
        <f t="shared" si="6"/>
        <v/>
      </c>
      <c r="U81" s="537" t="str">
        <f>IF(D81="","",VLOOKUP(D81,'G-6 Hedgerow Data'!$B$3:$AG$15,31,FALSE))</f>
        <v/>
      </c>
      <c r="V81" s="520" t="str">
        <f t="shared" si="9"/>
        <v/>
      </c>
      <c r="W81" s="520" t="str">
        <f t="shared" si="10"/>
        <v/>
      </c>
      <c r="X81" s="524" t="str">
        <f>IF(F81="","",VLOOKUP(U81,'G-3 Multipliers'!$P$3:$Q$6,2,FALSE))</f>
        <v/>
      </c>
      <c r="Y81" s="529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8"/>
      <c r="D82" s="82"/>
      <c r="E82" s="203"/>
      <c r="F82" s="498" t="str">
        <f>IF(D82="","",VLOOKUP(D82,'G-6 Hedgerow Data'!$B$2:$AG$15,2,FALSE))</f>
        <v/>
      </c>
      <c r="G82" s="524" t="str">
        <f>IF(D82="","",VLOOKUP(D82,'G-6 Hedgerow Data'!$B$2:$AG$15,3,FALSE))</f>
        <v/>
      </c>
      <c r="H82" s="72"/>
      <c r="I82" s="499" t="str">
        <f>IFERROR(IF(AND(F82="V.Low",OR(H82="Good",H82="Moderate")),"Error ▲",VLOOKUP(H82,'G-1 All Habitats'!$Z$2:$AA$9,2,FALSE)),"")</f>
        <v/>
      </c>
      <c r="J82" s="146"/>
      <c r="K82" s="520" t="str">
        <f>IF(J82="","",IF(VLOOKUP(J82,'G-3 Multipliers'!$L$3:$N$6,2,FALSE)=0,"Spatial Data Missing",VLOOKUP(J82,'G-3 Multipliers'!$L$3:$N$6,2,FALSE)))</f>
        <v/>
      </c>
      <c r="L82" s="524" t="str">
        <f>IF(J82="","",IF(VLOOKUP(J82,'G-3 Multipliers'!$L$3:$N$6,3,FALSE)=0,"Spatial Data Missing",VLOOKUP(J82,'G-3 Multipliers'!$L$3:$N$6,3,FALSE)))</f>
        <v/>
      </c>
      <c r="M82" s="197"/>
      <c r="N82" s="499" t="str">
        <f>IF(M82="","",IF(VLOOKUP(M82,'G-3 Multipliers'!$S$3:$T$6,2,FALSE)=0,"Spatial Data Missing ⚠",VLOOKUP(M82,'G-3 Multipliers'!$S$3:$T$6,2,FALSE)))</f>
        <v/>
      </c>
      <c r="O82" s="498" t="str">
        <f>IF(OR(D82="",H82=""),"",(INDEX('G-6 Hedgerow Data'!$E$3:$I$15,MATCH(D82,'G-6 Hedgerow Data'!$B$3:$B$15,0),MATCH(H82,'G-6 Hedgerow Data'!$E$2:$I$2,0))))</f>
        <v/>
      </c>
      <c r="P82" s="195"/>
      <c r="Q82" s="195"/>
      <c r="R82" s="507" t="str">
        <f t="shared" si="7"/>
        <v/>
      </c>
      <c r="S82" s="521" t="str">
        <f t="shared" si="8"/>
        <v/>
      </c>
      <c r="T82" s="522" t="str">
        <f t="shared" si="6"/>
        <v/>
      </c>
      <c r="U82" s="537" t="str">
        <f>IF(D82="","",VLOOKUP(D82,'G-6 Hedgerow Data'!$B$3:$AG$15,31,FALSE))</f>
        <v/>
      </c>
      <c r="V82" s="520" t="str">
        <f t="shared" si="9"/>
        <v/>
      </c>
      <c r="W82" s="520" t="str">
        <f t="shared" si="10"/>
        <v/>
      </c>
      <c r="X82" s="524" t="str">
        <f>IF(F82="","",VLOOKUP(U82,'G-3 Multipliers'!$P$3:$Q$6,2,FALSE))</f>
        <v/>
      </c>
      <c r="Y82" s="529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8"/>
      <c r="D83" s="82"/>
      <c r="E83" s="203"/>
      <c r="F83" s="498" t="str">
        <f>IF(D83="","",VLOOKUP(D83,'G-6 Hedgerow Data'!$B$2:$AG$15,2,FALSE))</f>
        <v/>
      </c>
      <c r="G83" s="524" t="str">
        <f>IF(D83="","",VLOOKUP(D83,'G-6 Hedgerow Data'!$B$2:$AG$15,3,FALSE))</f>
        <v/>
      </c>
      <c r="H83" s="72"/>
      <c r="I83" s="499" t="str">
        <f>IFERROR(IF(AND(F83="V.Low",OR(H83="Good",H83="Moderate")),"Error ▲",VLOOKUP(H83,'G-1 All Habitats'!$Z$2:$AA$9,2,FALSE)),"")</f>
        <v/>
      </c>
      <c r="J83" s="146"/>
      <c r="K83" s="520" t="str">
        <f>IF(J83="","",IF(VLOOKUP(J83,'G-3 Multipliers'!$L$3:$N$6,2,FALSE)=0,"Spatial Data Missing",VLOOKUP(J83,'G-3 Multipliers'!$L$3:$N$6,2,FALSE)))</f>
        <v/>
      </c>
      <c r="L83" s="524" t="str">
        <f>IF(J83="","",IF(VLOOKUP(J83,'G-3 Multipliers'!$L$3:$N$6,3,FALSE)=0,"Spatial Data Missing",VLOOKUP(J83,'G-3 Multipliers'!$L$3:$N$6,3,FALSE)))</f>
        <v/>
      </c>
      <c r="M83" s="197"/>
      <c r="N83" s="499" t="str">
        <f>IF(M83="","",IF(VLOOKUP(M83,'G-3 Multipliers'!$S$3:$T$6,2,FALSE)=0,"Spatial Data Missing ⚠",VLOOKUP(M83,'G-3 Multipliers'!$S$3:$T$6,2,FALSE)))</f>
        <v/>
      </c>
      <c r="O83" s="498" t="str">
        <f>IF(OR(D83="",H83=""),"",(INDEX('G-6 Hedgerow Data'!$E$3:$I$15,MATCH(D83,'G-6 Hedgerow Data'!$B$3:$B$15,0),MATCH(H83,'G-6 Hedgerow Data'!$E$2:$I$2,0))))</f>
        <v/>
      </c>
      <c r="P83" s="195"/>
      <c r="Q83" s="195"/>
      <c r="R83" s="507" t="str">
        <f t="shared" si="7"/>
        <v/>
      </c>
      <c r="S83" s="521" t="str">
        <f t="shared" si="8"/>
        <v/>
      </c>
      <c r="T83" s="522" t="str">
        <f t="shared" si="6"/>
        <v/>
      </c>
      <c r="U83" s="537" t="str">
        <f>IF(D83="","",VLOOKUP(D83,'G-6 Hedgerow Data'!$B$3:$AG$15,31,FALSE))</f>
        <v/>
      </c>
      <c r="V83" s="520" t="str">
        <f t="shared" si="9"/>
        <v/>
      </c>
      <c r="W83" s="520" t="str">
        <f t="shared" si="10"/>
        <v/>
      </c>
      <c r="X83" s="524" t="str">
        <f>IF(F83="","",VLOOKUP(U83,'G-3 Multipliers'!$P$3:$Q$6,2,FALSE))</f>
        <v/>
      </c>
      <c r="Y83" s="529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8"/>
      <c r="D84" s="82"/>
      <c r="E84" s="203"/>
      <c r="F84" s="498" t="str">
        <f>IF(D84="","",VLOOKUP(D84,'G-6 Hedgerow Data'!$B$2:$AG$15,2,FALSE))</f>
        <v/>
      </c>
      <c r="G84" s="524" t="str">
        <f>IF(D84="","",VLOOKUP(D84,'G-6 Hedgerow Data'!$B$2:$AG$15,3,FALSE))</f>
        <v/>
      </c>
      <c r="H84" s="72"/>
      <c r="I84" s="499" t="str">
        <f>IFERROR(IF(AND(F84="V.Low",OR(H84="Good",H84="Moderate")),"Error ▲",VLOOKUP(H84,'G-1 All Habitats'!$Z$2:$AA$9,2,FALSE)),"")</f>
        <v/>
      </c>
      <c r="J84" s="146"/>
      <c r="K84" s="520" t="str">
        <f>IF(J84="","",IF(VLOOKUP(J84,'G-3 Multipliers'!$L$3:$N$6,2,FALSE)=0,"Spatial Data Missing",VLOOKUP(J84,'G-3 Multipliers'!$L$3:$N$6,2,FALSE)))</f>
        <v/>
      </c>
      <c r="L84" s="524" t="str">
        <f>IF(J84="","",IF(VLOOKUP(J84,'G-3 Multipliers'!$L$3:$N$6,3,FALSE)=0,"Spatial Data Missing",VLOOKUP(J84,'G-3 Multipliers'!$L$3:$N$6,3,FALSE)))</f>
        <v/>
      </c>
      <c r="M84" s="197"/>
      <c r="N84" s="499" t="str">
        <f>IF(M84="","",IF(VLOOKUP(M84,'G-3 Multipliers'!$S$3:$T$6,2,FALSE)=0,"Spatial Data Missing ⚠",VLOOKUP(M84,'G-3 Multipliers'!$S$3:$T$6,2,FALSE)))</f>
        <v/>
      </c>
      <c r="O84" s="498" t="str">
        <f>IF(OR(D84="",H84=""),"",(INDEX('G-6 Hedgerow Data'!$E$3:$I$15,MATCH(D84,'G-6 Hedgerow Data'!$B$3:$B$15,0),MATCH(H84,'G-6 Hedgerow Data'!$E$2:$I$2,0))))</f>
        <v/>
      </c>
      <c r="P84" s="195"/>
      <c r="Q84" s="195"/>
      <c r="R84" s="507" t="str">
        <f t="shared" si="7"/>
        <v/>
      </c>
      <c r="S84" s="521" t="str">
        <f t="shared" si="8"/>
        <v/>
      </c>
      <c r="T84" s="522" t="str">
        <f t="shared" si="6"/>
        <v/>
      </c>
      <c r="U84" s="537" t="str">
        <f>IF(D84="","",VLOOKUP(D84,'G-6 Hedgerow Data'!$B$3:$AG$15,31,FALSE))</f>
        <v/>
      </c>
      <c r="V84" s="520" t="str">
        <f t="shared" si="9"/>
        <v/>
      </c>
      <c r="W84" s="520" t="str">
        <f t="shared" si="10"/>
        <v/>
      </c>
      <c r="X84" s="524" t="str">
        <f>IF(F84="","",VLOOKUP(U84,'G-3 Multipliers'!$P$3:$Q$6,2,FALSE))</f>
        <v/>
      </c>
      <c r="Y84" s="529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8"/>
      <c r="D85" s="82"/>
      <c r="E85" s="203"/>
      <c r="F85" s="498" t="str">
        <f>IF(D85="","",VLOOKUP(D85,'G-6 Hedgerow Data'!$B$2:$AG$15,2,FALSE))</f>
        <v/>
      </c>
      <c r="G85" s="524" t="str">
        <f>IF(D85="","",VLOOKUP(D85,'G-6 Hedgerow Data'!$B$2:$AG$15,3,FALSE))</f>
        <v/>
      </c>
      <c r="H85" s="72"/>
      <c r="I85" s="499" t="str">
        <f>IFERROR(IF(AND(F85="V.Low",OR(H85="Good",H85="Moderate")),"Error ▲",VLOOKUP(H85,'G-1 All Habitats'!$Z$2:$AA$9,2,FALSE)),"")</f>
        <v/>
      </c>
      <c r="J85" s="146"/>
      <c r="K85" s="520" t="str">
        <f>IF(J85="","",IF(VLOOKUP(J85,'G-3 Multipliers'!$L$3:$N$6,2,FALSE)=0,"Spatial Data Missing",VLOOKUP(J85,'G-3 Multipliers'!$L$3:$N$6,2,FALSE)))</f>
        <v/>
      </c>
      <c r="L85" s="524" t="str">
        <f>IF(J85="","",IF(VLOOKUP(J85,'G-3 Multipliers'!$L$3:$N$6,3,FALSE)=0,"Spatial Data Missing",VLOOKUP(J85,'G-3 Multipliers'!$L$3:$N$6,3,FALSE)))</f>
        <v/>
      </c>
      <c r="M85" s="197"/>
      <c r="N85" s="499" t="str">
        <f>IF(M85="","",IF(VLOOKUP(M85,'G-3 Multipliers'!$S$3:$T$6,2,FALSE)=0,"Spatial Data Missing ⚠",VLOOKUP(M85,'G-3 Multipliers'!$S$3:$T$6,2,FALSE)))</f>
        <v/>
      </c>
      <c r="O85" s="498" t="str">
        <f>IF(OR(D85="",H85=""),"",(INDEX('G-6 Hedgerow Data'!$E$3:$I$15,MATCH(D85,'G-6 Hedgerow Data'!$B$3:$B$15,0),MATCH(H85,'G-6 Hedgerow Data'!$E$2:$I$2,0))))</f>
        <v/>
      </c>
      <c r="P85" s="195"/>
      <c r="Q85" s="195"/>
      <c r="R85" s="507" t="str">
        <f t="shared" si="7"/>
        <v/>
      </c>
      <c r="S85" s="521" t="str">
        <f t="shared" si="8"/>
        <v/>
      </c>
      <c r="T85" s="522" t="str">
        <f t="shared" si="6"/>
        <v/>
      </c>
      <c r="U85" s="537" t="str">
        <f>IF(D85="","",VLOOKUP(D85,'G-6 Hedgerow Data'!$B$3:$AG$15,31,FALSE))</f>
        <v/>
      </c>
      <c r="V85" s="520" t="str">
        <f t="shared" si="9"/>
        <v/>
      </c>
      <c r="W85" s="520" t="str">
        <f t="shared" si="10"/>
        <v/>
      </c>
      <c r="X85" s="524" t="str">
        <f>IF(F85="","",VLOOKUP(U85,'G-3 Multipliers'!$P$3:$Q$6,2,FALSE))</f>
        <v/>
      </c>
      <c r="Y85" s="529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8"/>
      <c r="D86" s="82"/>
      <c r="E86" s="203"/>
      <c r="F86" s="498" t="str">
        <f>IF(D86="","",VLOOKUP(D86,'G-6 Hedgerow Data'!$B$2:$AG$15,2,FALSE))</f>
        <v/>
      </c>
      <c r="G86" s="524" t="str">
        <f>IF(D86="","",VLOOKUP(D86,'G-6 Hedgerow Data'!$B$2:$AG$15,3,FALSE))</f>
        <v/>
      </c>
      <c r="H86" s="72"/>
      <c r="I86" s="499" t="str">
        <f>IFERROR(IF(AND(F86="V.Low",OR(H86="Good",H86="Moderate")),"Error ▲",VLOOKUP(H86,'G-1 All Habitats'!$Z$2:$AA$9,2,FALSE)),"")</f>
        <v/>
      </c>
      <c r="J86" s="146"/>
      <c r="K86" s="520" t="str">
        <f>IF(J86="","",IF(VLOOKUP(J86,'G-3 Multipliers'!$L$3:$N$6,2,FALSE)=0,"Spatial Data Missing",VLOOKUP(J86,'G-3 Multipliers'!$L$3:$N$6,2,FALSE)))</f>
        <v/>
      </c>
      <c r="L86" s="524" t="str">
        <f>IF(J86="","",IF(VLOOKUP(J86,'G-3 Multipliers'!$L$3:$N$6,3,FALSE)=0,"Spatial Data Missing",VLOOKUP(J86,'G-3 Multipliers'!$L$3:$N$6,3,FALSE)))</f>
        <v/>
      </c>
      <c r="M86" s="197"/>
      <c r="N86" s="499" t="str">
        <f>IF(M86="","",IF(VLOOKUP(M86,'G-3 Multipliers'!$S$3:$T$6,2,FALSE)=0,"Spatial Data Missing ⚠",VLOOKUP(M86,'G-3 Multipliers'!$S$3:$T$6,2,FALSE)))</f>
        <v/>
      </c>
      <c r="O86" s="498" t="str">
        <f>IF(OR(D86="",H86=""),"",(INDEX('G-6 Hedgerow Data'!$E$3:$I$15,MATCH(D86,'G-6 Hedgerow Data'!$B$3:$B$15,0),MATCH(H86,'G-6 Hedgerow Data'!$E$2:$I$2,0))))</f>
        <v/>
      </c>
      <c r="P86" s="195"/>
      <c r="Q86" s="195"/>
      <c r="R86" s="507" t="str">
        <f t="shared" si="7"/>
        <v/>
      </c>
      <c r="S86" s="521" t="str">
        <f t="shared" si="8"/>
        <v/>
      </c>
      <c r="T86" s="522" t="str">
        <f t="shared" si="6"/>
        <v/>
      </c>
      <c r="U86" s="537" t="str">
        <f>IF(D86="","",VLOOKUP(D86,'G-6 Hedgerow Data'!$B$3:$AG$15,31,FALSE))</f>
        <v/>
      </c>
      <c r="V86" s="520" t="str">
        <f t="shared" si="9"/>
        <v/>
      </c>
      <c r="W86" s="520" t="str">
        <f t="shared" si="10"/>
        <v/>
      </c>
      <c r="X86" s="524" t="str">
        <f>IF(F86="","",VLOOKUP(U86,'G-3 Multipliers'!$P$3:$Q$6,2,FALSE))</f>
        <v/>
      </c>
      <c r="Y86" s="529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8"/>
      <c r="D87" s="82"/>
      <c r="E87" s="203"/>
      <c r="F87" s="498" t="str">
        <f>IF(D87="","",VLOOKUP(D87,'G-6 Hedgerow Data'!$B$2:$AG$15,2,FALSE))</f>
        <v/>
      </c>
      <c r="G87" s="524" t="str">
        <f>IF(D87="","",VLOOKUP(D87,'G-6 Hedgerow Data'!$B$2:$AG$15,3,FALSE))</f>
        <v/>
      </c>
      <c r="H87" s="72"/>
      <c r="I87" s="499" t="str">
        <f>IFERROR(IF(AND(F87="V.Low",OR(H87="Good",H87="Moderate")),"Error ▲",VLOOKUP(H87,'G-1 All Habitats'!$Z$2:$AA$9,2,FALSE)),"")</f>
        <v/>
      </c>
      <c r="J87" s="146"/>
      <c r="K87" s="520" t="str">
        <f>IF(J87="","",IF(VLOOKUP(J87,'G-3 Multipliers'!$L$3:$N$6,2,FALSE)=0,"Spatial Data Missing",VLOOKUP(J87,'G-3 Multipliers'!$L$3:$N$6,2,FALSE)))</f>
        <v/>
      </c>
      <c r="L87" s="524" t="str">
        <f>IF(J87="","",IF(VLOOKUP(J87,'G-3 Multipliers'!$L$3:$N$6,3,FALSE)=0,"Spatial Data Missing",VLOOKUP(J87,'G-3 Multipliers'!$L$3:$N$6,3,FALSE)))</f>
        <v/>
      </c>
      <c r="M87" s="197"/>
      <c r="N87" s="499" t="str">
        <f>IF(M87="","",IF(VLOOKUP(M87,'G-3 Multipliers'!$S$3:$T$6,2,FALSE)=0,"Spatial Data Missing ⚠",VLOOKUP(M87,'G-3 Multipliers'!$S$3:$T$6,2,FALSE)))</f>
        <v/>
      </c>
      <c r="O87" s="498" t="str">
        <f>IF(OR(D87="",H87=""),"",(INDEX('G-6 Hedgerow Data'!$E$3:$I$15,MATCH(D87,'G-6 Hedgerow Data'!$B$3:$B$15,0),MATCH(H87,'G-6 Hedgerow Data'!$E$2:$I$2,0))))</f>
        <v/>
      </c>
      <c r="P87" s="195"/>
      <c r="Q87" s="195"/>
      <c r="R87" s="507" t="str">
        <f t="shared" si="7"/>
        <v/>
      </c>
      <c r="S87" s="521" t="str">
        <f t="shared" si="8"/>
        <v/>
      </c>
      <c r="T87" s="522" t="str">
        <f t="shared" si="6"/>
        <v/>
      </c>
      <c r="U87" s="537" t="str">
        <f>IF(D87="","",VLOOKUP(D87,'G-6 Hedgerow Data'!$B$3:$AG$15,31,FALSE))</f>
        <v/>
      </c>
      <c r="V87" s="520" t="str">
        <f t="shared" si="9"/>
        <v/>
      </c>
      <c r="W87" s="520" t="str">
        <f t="shared" si="10"/>
        <v/>
      </c>
      <c r="X87" s="524" t="str">
        <f>IF(F87="","",VLOOKUP(U87,'G-3 Multipliers'!$P$3:$Q$6,2,FALSE))</f>
        <v/>
      </c>
      <c r="Y87" s="529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8"/>
      <c r="D88" s="82"/>
      <c r="E88" s="203"/>
      <c r="F88" s="498" t="str">
        <f>IF(D88="","",VLOOKUP(D88,'G-6 Hedgerow Data'!$B$2:$AG$15,2,FALSE))</f>
        <v/>
      </c>
      <c r="G88" s="524" t="str">
        <f>IF(D88="","",VLOOKUP(D88,'G-6 Hedgerow Data'!$B$2:$AG$15,3,FALSE))</f>
        <v/>
      </c>
      <c r="H88" s="72"/>
      <c r="I88" s="499" t="str">
        <f>IFERROR(IF(AND(F88="V.Low",OR(H88="Good",H88="Moderate")),"Error ▲",VLOOKUP(H88,'G-1 All Habitats'!$Z$2:$AA$9,2,FALSE)),"")</f>
        <v/>
      </c>
      <c r="J88" s="146"/>
      <c r="K88" s="520" t="str">
        <f>IF(J88="","",IF(VLOOKUP(J88,'G-3 Multipliers'!$L$3:$N$6,2,FALSE)=0,"Spatial Data Missing",VLOOKUP(J88,'G-3 Multipliers'!$L$3:$N$6,2,FALSE)))</f>
        <v/>
      </c>
      <c r="L88" s="524" t="str">
        <f>IF(J88="","",IF(VLOOKUP(J88,'G-3 Multipliers'!$L$3:$N$6,3,FALSE)=0,"Spatial Data Missing",VLOOKUP(J88,'G-3 Multipliers'!$L$3:$N$6,3,FALSE)))</f>
        <v/>
      </c>
      <c r="M88" s="197"/>
      <c r="N88" s="499" t="str">
        <f>IF(M88="","",IF(VLOOKUP(M88,'G-3 Multipliers'!$S$3:$T$6,2,FALSE)=0,"Spatial Data Missing ⚠",VLOOKUP(M88,'G-3 Multipliers'!$S$3:$T$6,2,FALSE)))</f>
        <v/>
      </c>
      <c r="O88" s="498" t="str">
        <f>IF(OR(D88="",H88=""),"",(INDEX('G-6 Hedgerow Data'!$E$3:$I$15,MATCH(D88,'G-6 Hedgerow Data'!$B$3:$B$15,0),MATCH(H88,'G-6 Hedgerow Data'!$E$2:$I$2,0))))</f>
        <v/>
      </c>
      <c r="P88" s="195"/>
      <c r="Q88" s="195"/>
      <c r="R88" s="507" t="str">
        <f t="shared" si="7"/>
        <v/>
      </c>
      <c r="S88" s="521" t="str">
        <f t="shared" si="8"/>
        <v/>
      </c>
      <c r="T88" s="522" t="str">
        <f t="shared" si="6"/>
        <v/>
      </c>
      <c r="U88" s="537" t="str">
        <f>IF(D88="","",VLOOKUP(D88,'G-6 Hedgerow Data'!$B$3:$AG$15,31,FALSE))</f>
        <v/>
      </c>
      <c r="V88" s="520" t="str">
        <f t="shared" si="9"/>
        <v/>
      </c>
      <c r="W88" s="520" t="str">
        <f t="shared" si="10"/>
        <v/>
      </c>
      <c r="X88" s="524" t="str">
        <f>IF(F88="","",VLOOKUP(U88,'G-3 Multipliers'!$P$3:$Q$6,2,FALSE))</f>
        <v/>
      </c>
      <c r="Y88" s="529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8"/>
      <c r="D89" s="82"/>
      <c r="E89" s="203"/>
      <c r="F89" s="498" t="str">
        <f>IF(D89="","",VLOOKUP(D89,'G-6 Hedgerow Data'!$B$2:$AG$15,2,FALSE))</f>
        <v/>
      </c>
      <c r="G89" s="524" t="str">
        <f>IF(D89="","",VLOOKUP(D89,'G-6 Hedgerow Data'!$B$2:$AG$15,3,FALSE))</f>
        <v/>
      </c>
      <c r="H89" s="72"/>
      <c r="I89" s="499" t="str">
        <f>IFERROR(IF(AND(F89="V.Low",OR(H89="Good",H89="Moderate")),"Error ▲",VLOOKUP(H89,'G-1 All Habitats'!$Z$2:$AA$9,2,FALSE)),"")</f>
        <v/>
      </c>
      <c r="J89" s="146"/>
      <c r="K89" s="520" t="str">
        <f>IF(J89="","",IF(VLOOKUP(J89,'G-3 Multipliers'!$L$3:$N$6,2,FALSE)=0,"Spatial Data Missing",VLOOKUP(J89,'G-3 Multipliers'!$L$3:$N$6,2,FALSE)))</f>
        <v/>
      </c>
      <c r="L89" s="524" t="str">
        <f>IF(J89="","",IF(VLOOKUP(J89,'G-3 Multipliers'!$L$3:$N$6,3,FALSE)=0,"Spatial Data Missing",VLOOKUP(J89,'G-3 Multipliers'!$L$3:$N$6,3,FALSE)))</f>
        <v/>
      </c>
      <c r="M89" s="197"/>
      <c r="N89" s="499" t="str">
        <f>IF(M89="","",IF(VLOOKUP(M89,'G-3 Multipliers'!$S$3:$T$6,2,FALSE)=0,"Spatial Data Missing ⚠",VLOOKUP(M89,'G-3 Multipliers'!$S$3:$T$6,2,FALSE)))</f>
        <v/>
      </c>
      <c r="O89" s="498" t="str">
        <f>IF(OR(D89="",H89=""),"",(INDEX('G-6 Hedgerow Data'!$E$3:$I$15,MATCH(D89,'G-6 Hedgerow Data'!$B$3:$B$15,0),MATCH(H89,'G-6 Hedgerow Data'!$E$2:$I$2,0))))</f>
        <v/>
      </c>
      <c r="P89" s="195"/>
      <c r="Q89" s="195"/>
      <c r="R89" s="507" t="str">
        <f t="shared" si="7"/>
        <v/>
      </c>
      <c r="S89" s="521" t="str">
        <f t="shared" si="8"/>
        <v/>
      </c>
      <c r="T89" s="522" t="str">
        <f t="shared" si="6"/>
        <v/>
      </c>
      <c r="U89" s="537" t="str">
        <f>IF(D89="","",VLOOKUP(D89,'G-6 Hedgerow Data'!$B$3:$AG$15,31,FALSE))</f>
        <v/>
      </c>
      <c r="V89" s="520" t="str">
        <f t="shared" si="9"/>
        <v/>
      </c>
      <c r="W89" s="520" t="str">
        <f t="shared" si="10"/>
        <v/>
      </c>
      <c r="X89" s="524" t="str">
        <f>IF(F89="","",VLOOKUP(U89,'G-3 Multipliers'!$P$3:$Q$6,2,FALSE))</f>
        <v/>
      </c>
      <c r="Y89" s="529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8"/>
      <c r="D90" s="82"/>
      <c r="E90" s="203"/>
      <c r="F90" s="498" t="str">
        <f>IF(D90="","",VLOOKUP(D90,'G-6 Hedgerow Data'!$B$2:$AG$15,2,FALSE))</f>
        <v/>
      </c>
      <c r="G90" s="524" t="str">
        <f>IF(D90="","",VLOOKUP(D90,'G-6 Hedgerow Data'!$B$2:$AG$15,3,FALSE))</f>
        <v/>
      </c>
      <c r="H90" s="72"/>
      <c r="I90" s="499" t="str">
        <f>IFERROR(IF(AND(F90="V.Low",OR(H90="Good",H90="Moderate")),"Error ▲",VLOOKUP(H90,'G-1 All Habitats'!$Z$2:$AA$9,2,FALSE)),"")</f>
        <v/>
      </c>
      <c r="J90" s="146"/>
      <c r="K90" s="520" t="str">
        <f>IF(J90="","",IF(VLOOKUP(J90,'G-3 Multipliers'!$L$3:$N$6,2,FALSE)=0,"Spatial Data Missing",VLOOKUP(J90,'G-3 Multipliers'!$L$3:$N$6,2,FALSE)))</f>
        <v/>
      </c>
      <c r="L90" s="524" t="str">
        <f>IF(J90="","",IF(VLOOKUP(J90,'G-3 Multipliers'!$L$3:$N$6,3,FALSE)=0,"Spatial Data Missing",VLOOKUP(J90,'G-3 Multipliers'!$L$3:$N$6,3,FALSE)))</f>
        <v/>
      </c>
      <c r="M90" s="197"/>
      <c r="N90" s="499" t="str">
        <f>IF(M90="","",IF(VLOOKUP(M90,'G-3 Multipliers'!$S$3:$T$6,2,FALSE)=0,"Spatial Data Missing ⚠",VLOOKUP(M90,'G-3 Multipliers'!$S$3:$T$6,2,FALSE)))</f>
        <v/>
      </c>
      <c r="O90" s="498" t="str">
        <f>IF(OR(D90="",H90=""),"",(INDEX('G-6 Hedgerow Data'!$E$3:$I$15,MATCH(D90,'G-6 Hedgerow Data'!$B$3:$B$15,0),MATCH(H90,'G-6 Hedgerow Data'!$E$2:$I$2,0))))</f>
        <v/>
      </c>
      <c r="P90" s="195"/>
      <c r="Q90" s="195"/>
      <c r="R90" s="507" t="str">
        <f t="shared" si="7"/>
        <v/>
      </c>
      <c r="S90" s="521" t="str">
        <f t="shared" si="8"/>
        <v/>
      </c>
      <c r="T90" s="522" t="str">
        <f t="shared" si="6"/>
        <v/>
      </c>
      <c r="U90" s="537" t="str">
        <f>IF(D90="","",VLOOKUP(D90,'G-6 Hedgerow Data'!$B$3:$AG$15,31,FALSE))</f>
        <v/>
      </c>
      <c r="V90" s="520" t="str">
        <f t="shared" si="9"/>
        <v/>
      </c>
      <c r="W90" s="520" t="str">
        <f t="shared" si="10"/>
        <v/>
      </c>
      <c r="X90" s="524" t="str">
        <f>IF(F90="","",VLOOKUP(U90,'G-3 Multipliers'!$P$3:$Q$6,2,FALSE))</f>
        <v/>
      </c>
      <c r="Y90" s="529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8"/>
      <c r="D91" s="82"/>
      <c r="E91" s="203"/>
      <c r="F91" s="498" t="str">
        <f>IF(D91="","",VLOOKUP(D91,'G-6 Hedgerow Data'!$B$2:$AG$15,2,FALSE))</f>
        <v/>
      </c>
      <c r="G91" s="524" t="str">
        <f>IF(D91="","",VLOOKUP(D91,'G-6 Hedgerow Data'!$B$2:$AG$15,3,FALSE))</f>
        <v/>
      </c>
      <c r="H91" s="72"/>
      <c r="I91" s="499" t="str">
        <f>IFERROR(IF(AND(F91="V.Low",OR(H91="Good",H91="Moderate")),"Error ▲",VLOOKUP(H91,'G-1 All Habitats'!$Z$2:$AA$9,2,FALSE)),"")</f>
        <v/>
      </c>
      <c r="J91" s="146"/>
      <c r="K91" s="520" t="str">
        <f>IF(J91="","",IF(VLOOKUP(J91,'G-3 Multipliers'!$L$3:$N$6,2,FALSE)=0,"Spatial Data Missing",VLOOKUP(J91,'G-3 Multipliers'!$L$3:$N$6,2,FALSE)))</f>
        <v/>
      </c>
      <c r="L91" s="524" t="str">
        <f>IF(J91="","",IF(VLOOKUP(J91,'G-3 Multipliers'!$L$3:$N$6,3,FALSE)=0,"Spatial Data Missing",VLOOKUP(J91,'G-3 Multipliers'!$L$3:$N$6,3,FALSE)))</f>
        <v/>
      </c>
      <c r="M91" s="197"/>
      <c r="N91" s="499" t="str">
        <f>IF(M91="","",IF(VLOOKUP(M91,'G-3 Multipliers'!$S$3:$T$6,2,FALSE)=0,"Spatial Data Missing ⚠",VLOOKUP(M91,'G-3 Multipliers'!$S$3:$T$6,2,FALSE)))</f>
        <v/>
      </c>
      <c r="O91" s="498" t="str">
        <f>IF(OR(D91="",H91=""),"",(INDEX('G-6 Hedgerow Data'!$E$3:$I$15,MATCH(D91,'G-6 Hedgerow Data'!$B$3:$B$15,0),MATCH(H91,'G-6 Hedgerow Data'!$E$2:$I$2,0))))</f>
        <v/>
      </c>
      <c r="P91" s="195"/>
      <c r="Q91" s="195"/>
      <c r="R91" s="507" t="str">
        <f t="shared" si="7"/>
        <v/>
      </c>
      <c r="S91" s="521" t="str">
        <f t="shared" si="8"/>
        <v/>
      </c>
      <c r="T91" s="522" t="str">
        <f t="shared" si="6"/>
        <v/>
      </c>
      <c r="U91" s="537" t="str">
        <f>IF(D91="","",VLOOKUP(D91,'G-6 Hedgerow Data'!$B$3:$AG$15,31,FALSE))</f>
        <v/>
      </c>
      <c r="V91" s="520" t="str">
        <f t="shared" si="9"/>
        <v/>
      </c>
      <c r="W91" s="520" t="str">
        <f t="shared" si="10"/>
        <v/>
      </c>
      <c r="X91" s="524" t="str">
        <f>IF(F91="","",VLOOKUP(U91,'G-3 Multipliers'!$P$3:$Q$6,2,FALSE))</f>
        <v/>
      </c>
      <c r="Y91" s="529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8"/>
      <c r="D92" s="82"/>
      <c r="E92" s="203"/>
      <c r="F92" s="498" t="str">
        <f>IF(D92="","",VLOOKUP(D92,'G-6 Hedgerow Data'!$B$2:$AG$15,2,FALSE))</f>
        <v/>
      </c>
      <c r="G92" s="524" t="str">
        <f>IF(D92="","",VLOOKUP(D92,'G-6 Hedgerow Data'!$B$2:$AG$15,3,FALSE))</f>
        <v/>
      </c>
      <c r="H92" s="72"/>
      <c r="I92" s="499" t="str">
        <f>IFERROR(IF(AND(F92="V.Low",OR(H92="Good",H92="Moderate")),"Error ▲",VLOOKUP(H92,'G-1 All Habitats'!$Z$2:$AA$9,2,FALSE)),"")</f>
        <v/>
      </c>
      <c r="J92" s="146"/>
      <c r="K92" s="520" t="str">
        <f>IF(J92="","",IF(VLOOKUP(J92,'G-3 Multipliers'!$L$3:$N$6,2,FALSE)=0,"Spatial Data Missing",VLOOKUP(J92,'G-3 Multipliers'!$L$3:$N$6,2,FALSE)))</f>
        <v/>
      </c>
      <c r="L92" s="524" t="str">
        <f>IF(J92="","",IF(VLOOKUP(J92,'G-3 Multipliers'!$L$3:$N$6,3,FALSE)=0,"Spatial Data Missing",VLOOKUP(J92,'G-3 Multipliers'!$L$3:$N$6,3,FALSE)))</f>
        <v/>
      </c>
      <c r="M92" s="197"/>
      <c r="N92" s="499" t="str">
        <f>IF(M92="","",IF(VLOOKUP(M92,'G-3 Multipliers'!$S$3:$T$6,2,FALSE)=0,"Spatial Data Missing ⚠",VLOOKUP(M92,'G-3 Multipliers'!$S$3:$T$6,2,FALSE)))</f>
        <v/>
      </c>
      <c r="O92" s="498" t="str">
        <f>IF(OR(D92="",H92=""),"",(INDEX('G-6 Hedgerow Data'!$E$3:$I$15,MATCH(D92,'G-6 Hedgerow Data'!$B$3:$B$15,0),MATCH(H92,'G-6 Hedgerow Data'!$E$2:$I$2,0))))</f>
        <v/>
      </c>
      <c r="P92" s="195"/>
      <c r="Q92" s="195"/>
      <c r="R92" s="507" t="str">
        <f t="shared" si="7"/>
        <v/>
      </c>
      <c r="S92" s="521" t="str">
        <f t="shared" si="8"/>
        <v/>
      </c>
      <c r="T92" s="522" t="str">
        <f t="shared" si="6"/>
        <v/>
      </c>
      <c r="U92" s="537" t="str">
        <f>IF(D92="","",VLOOKUP(D92,'G-6 Hedgerow Data'!$B$3:$AG$15,31,FALSE))</f>
        <v/>
      </c>
      <c r="V92" s="520" t="str">
        <f t="shared" si="9"/>
        <v/>
      </c>
      <c r="W92" s="520" t="str">
        <f t="shared" si="10"/>
        <v/>
      </c>
      <c r="X92" s="524" t="str">
        <f>IF(F92="","",VLOOKUP(U92,'G-3 Multipliers'!$P$3:$Q$6,2,FALSE))</f>
        <v/>
      </c>
      <c r="Y92" s="529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8"/>
      <c r="D93" s="82"/>
      <c r="E93" s="203"/>
      <c r="F93" s="498" t="str">
        <f>IF(D93="","",VLOOKUP(D93,'G-6 Hedgerow Data'!$B$2:$AG$15,2,FALSE))</f>
        <v/>
      </c>
      <c r="G93" s="524" t="str">
        <f>IF(D93="","",VLOOKUP(D93,'G-6 Hedgerow Data'!$B$2:$AG$15,3,FALSE))</f>
        <v/>
      </c>
      <c r="H93" s="72"/>
      <c r="I93" s="499" t="str">
        <f>IFERROR(IF(AND(F93="V.Low",OR(H93="Good",H93="Moderate")),"Error ▲",VLOOKUP(H93,'G-1 All Habitats'!$Z$2:$AA$9,2,FALSE)),"")</f>
        <v/>
      </c>
      <c r="J93" s="146"/>
      <c r="K93" s="520" t="str">
        <f>IF(J93="","",IF(VLOOKUP(J93,'G-3 Multipliers'!$L$3:$N$6,2,FALSE)=0,"Spatial Data Missing",VLOOKUP(J93,'G-3 Multipliers'!$L$3:$N$6,2,FALSE)))</f>
        <v/>
      </c>
      <c r="L93" s="524" t="str">
        <f>IF(J93="","",IF(VLOOKUP(J93,'G-3 Multipliers'!$L$3:$N$6,3,FALSE)=0,"Spatial Data Missing",VLOOKUP(J93,'G-3 Multipliers'!$L$3:$N$6,3,FALSE)))</f>
        <v/>
      </c>
      <c r="M93" s="197"/>
      <c r="N93" s="499" t="str">
        <f>IF(M93="","",IF(VLOOKUP(M93,'G-3 Multipliers'!$S$3:$T$6,2,FALSE)=0,"Spatial Data Missing ⚠",VLOOKUP(M93,'G-3 Multipliers'!$S$3:$T$6,2,FALSE)))</f>
        <v/>
      </c>
      <c r="O93" s="498" t="str">
        <f>IF(OR(D93="",H93=""),"",(INDEX('G-6 Hedgerow Data'!$E$3:$I$15,MATCH(D93,'G-6 Hedgerow Data'!$B$3:$B$15,0),MATCH(H93,'G-6 Hedgerow Data'!$E$2:$I$2,0))))</f>
        <v/>
      </c>
      <c r="P93" s="195"/>
      <c r="Q93" s="195"/>
      <c r="R93" s="507" t="str">
        <f t="shared" si="7"/>
        <v/>
      </c>
      <c r="S93" s="521" t="str">
        <f t="shared" si="8"/>
        <v/>
      </c>
      <c r="T93" s="522" t="str">
        <f t="shared" si="6"/>
        <v/>
      </c>
      <c r="U93" s="537" t="str">
        <f>IF(D93="","",VLOOKUP(D93,'G-6 Hedgerow Data'!$B$3:$AG$15,31,FALSE))</f>
        <v/>
      </c>
      <c r="V93" s="520" t="str">
        <f t="shared" si="9"/>
        <v/>
      </c>
      <c r="W93" s="520" t="str">
        <f t="shared" si="10"/>
        <v/>
      </c>
      <c r="X93" s="524" t="str">
        <f>IF(F93="","",VLOOKUP(U93,'G-3 Multipliers'!$P$3:$Q$6,2,FALSE))</f>
        <v/>
      </c>
      <c r="Y93" s="529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8"/>
      <c r="D94" s="82"/>
      <c r="E94" s="203"/>
      <c r="F94" s="498" t="str">
        <f>IF(D94="","",VLOOKUP(D94,'G-6 Hedgerow Data'!$B$2:$AG$15,2,FALSE))</f>
        <v/>
      </c>
      <c r="G94" s="524" t="str">
        <f>IF(D94="","",VLOOKUP(D94,'G-6 Hedgerow Data'!$B$2:$AG$15,3,FALSE))</f>
        <v/>
      </c>
      <c r="H94" s="72"/>
      <c r="I94" s="499" t="str">
        <f>IFERROR(IF(AND(F94="V.Low",OR(H94="Good",H94="Moderate")),"Error ▲",VLOOKUP(H94,'G-1 All Habitats'!$Z$2:$AA$9,2,FALSE)),"")</f>
        <v/>
      </c>
      <c r="J94" s="146"/>
      <c r="K94" s="520" t="str">
        <f>IF(J94="","",IF(VLOOKUP(J94,'G-3 Multipliers'!$L$3:$N$6,2,FALSE)=0,"Spatial Data Missing",VLOOKUP(J94,'G-3 Multipliers'!$L$3:$N$6,2,FALSE)))</f>
        <v/>
      </c>
      <c r="L94" s="524" t="str">
        <f>IF(J94="","",IF(VLOOKUP(J94,'G-3 Multipliers'!$L$3:$N$6,3,FALSE)=0,"Spatial Data Missing",VLOOKUP(J94,'G-3 Multipliers'!$L$3:$N$6,3,FALSE)))</f>
        <v/>
      </c>
      <c r="M94" s="197"/>
      <c r="N94" s="499" t="str">
        <f>IF(M94="","",IF(VLOOKUP(M94,'G-3 Multipliers'!$S$3:$T$6,2,FALSE)=0,"Spatial Data Missing ⚠",VLOOKUP(M94,'G-3 Multipliers'!$S$3:$T$6,2,FALSE)))</f>
        <v/>
      </c>
      <c r="O94" s="498" t="str">
        <f>IF(OR(D94="",H94=""),"",(INDEX('G-6 Hedgerow Data'!$E$3:$I$15,MATCH(D94,'G-6 Hedgerow Data'!$B$3:$B$15,0),MATCH(H94,'G-6 Hedgerow Data'!$E$2:$I$2,0))))</f>
        <v/>
      </c>
      <c r="P94" s="195"/>
      <c r="Q94" s="195"/>
      <c r="R94" s="507" t="str">
        <f t="shared" si="7"/>
        <v/>
      </c>
      <c r="S94" s="521" t="str">
        <f t="shared" si="8"/>
        <v/>
      </c>
      <c r="T94" s="522" t="str">
        <f t="shared" si="6"/>
        <v/>
      </c>
      <c r="U94" s="537" t="str">
        <f>IF(D94="","",VLOOKUP(D94,'G-6 Hedgerow Data'!$B$3:$AG$15,31,FALSE))</f>
        <v/>
      </c>
      <c r="V94" s="520" t="str">
        <f t="shared" si="9"/>
        <v/>
      </c>
      <c r="W94" s="520" t="str">
        <f t="shared" si="10"/>
        <v/>
      </c>
      <c r="X94" s="524" t="str">
        <f>IF(F94="","",VLOOKUP(U94,'G-3 Multipliers'!$P$3:$Q$6,2,FALSE))</f>
        <v/>
      </c>
      <c r="Y94" s="529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8"/>
      <c r="D95" s="82"/>
      <c r="E95" s="203"/>
      <c r="F95" s="498" t="str">
        <f>IF(D95="","",VLOOKUP(D95,'G-6 Hedgerow Data'!$B$2:$AG$15,2,FALSE))</f>
        <v/>
      </c>
      <c r="G95" s="524" t="str">
        <f>IF(D95="","",VLOOKUP(D95,'G-6 Hedgerow Data'!$B$2:$AG$15,3,FALSE))</f>
        <v/>
      </c>
      <c r="H95" s="72"/>
      <c r="I95" s="499" t="str">
        <f>IFERROR(IF(AND(F95="V.Low",OR(H95="Good",H95="Moderate")),"Error ▲",VLOOKUP(H95,'G-1 All Habitats'!$Z$2:$AA$9,2,FALSE)),"")</f>
        <v/>
      </c>
      <c r="J95" s="146"/>
      <c r="K95" s="520" t="str">
        <f>IF(J95="","",IF(VLOOKUP(J95,'G-3 Multipliers'!$L$3:$N$6,2,FALSE)=0,"Spatial Data Missing",VLOOKUP(J95,'G-3 Multipliers'!$L$3:$N$6,2,FALSE)))</f>
        <v/>
      </c>
      <c r="L95" s="524" t="str">
        <f>IF(J95="","",IF(VLOOKUP(J95,'G-3 Multipliers'!$L$3:$N$6,3,FALSE)=0,"Spatial Data Missing",VLOOKUP(J95,'G-3 Multipliers'!$L$3:$N$6,3,FALSE)))</f>
        <v/>
      </c>
      <c r="M95" s="197"/>
      <c r="N95" s="499" t="str">
        <f>IF(M95="","",IF(VLOOKUP(M95,'G-3 Multipliers'!$S$3:$T$6,2,FALSE)=0,"Spatial Data Missing ⚠",VLOOKUP(M95,'G-3 Multipliers'!$S$3:$T$6,2,FALSE)))</f>
        <v/>
      </c>
      <c r="O95" s="498" t="str">
        <f>IF(OR(D95="",H95=""),"",(INDEX('G-6 Hedgerow Data'!$E$3:$I$15,MATCH(D95,'G-6 Hedgerow Data'!$B$3:$B$15,0),MATCH(H95,'G-6 Hedgerow Data'!$E$2:$I$2,0))))</f>
        <v/>
      </c>
      <c r="P95" s="195"/>
      <c r="Q95" s="195"/>
      <c r="R95" s="507" t="str">
        <f t="shared" si="7"/>
        <v/>
      </c>
      <c r="S95" s="521" t="str">
        <f t="shared" si="8"/>
        <v/>
      </c>
      <c r="T95" s="522" t="str">
        <f t="shared" si="6"/>
        <v/>
      </c>
      <c r="U95" s="537" t="str">
        <f>IF(D95="","",VLOOKUP(D95,'G-6 Hedgerow Data'!$B$3:$AG$15,31,FALSE))</f>
        <v/>
      </c>
      <c r="V95" s="520" t="str">
        <f t="shared" si="9"/>
        <v/>
      </c>
      <c r="W95" s="520" t="str">
        <f t="shared" si="10"/>
        <v/>
      </c>
      <c r="X95" s="524" t="str">
        <f>IF(F95="","",VLOOKUP(U95,'G-3 Multipliers'!$P$3:$Q$6,2,FALSE))</f>
        <v/>
      </c>
      <c r="Y95" s="529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8"/>
      <c r="D96" s="82"/>
      <c r="E96" s="203"/>
      <c r="F96" s="498" t="str">
        <f>IF(D96="","",VLOOKUP(D96,'G-6 Hedgerow Data'!$B$2:$AG$15,2,FALSE))</f>
        <v/>
      </c>
      <c r="G96" s="524" t="str">
        <f>IF(D96="","",VLOOKUP(D96,'G-6 Hedgerow Data'!$B$2:$AG$15,3,FALSE))</f>
        <v/>
      </c>
      <c r="H96" s="72"/>
      <c r="I96" s="499" t="str">
        <f>IFERROR(IF(AND(F96="V.Low",OR(H96="Good",H96="Moderate")),"Error ▲",VLOOKUP(H96,'G-1 All Habitats'!$Z$2:$AA$9,2,FALSE)),"")</f>
        <v/>
      </c>
      <c r="J96" s="146"/>
      <c r="K96" s="520" t="str">
        <f>IF(J96="","",IF(VLOOKUP(J96,'G-3 Multipliers'!$L$3:$N$6,2,FALSE)=0,"Spatial Data Missing",VLOOKUP(J96,'G-3 Multipliers'!$L$3:$N$6,2,FALSE)))</f>
        <v/>
      </c>
      <c r="L96" s="524" t="str">
        <f>IF(J96="","",IF(VLOOKUP(J96,'G-3 Multipliers'!$L$3:$N$6,3,FALSE)=0,"Spatial Data Missing",VLOOKUP(J96,'G-3 Multipliers'!$L$3:$N$6,3,FALSE)))</f>
        <v/>
      </c>
      <c r="M96" s="197"/>
      <c r="N96" s="499" t="str">
        <f>IF(M96="","",IF(VLOOKUP(M96,'G-3 Multipliers'!$S$3:$T$6,2,FALSE)=0,"Spatial Data Missing ⚠",VLOOKUP(M96,'G-3 Multipliers'!$S$3:$T$6,2,FALSE)))</f>
        <v/>
      </c>
      <c r="O96" s="498" t="str">
        <f>IF(OR(D96="",H96=""),"",(INDEX('G-6 Hedgerow Data'!$E$3:$I$15,MATCH(D96,'G-6 Hedgerow Data'!$B$3:$B$15,0),MATCH(H96,'G-6 Hedgerow Data'!$E$2:$I$2,0))))</f>
        <v/>
      </c>
      <c r="P96" s="195"/>
      <c r="Q96" s="195"/>
      <c r="R96" s="507" t="str">
        <f t="shared" si="7"/>
        <v/>
      </c>
      <c r="S96" s="521" t="str">
        <f t="shared" si="8"/>
        <v/>
      </c>
      <c r="T96" s="522" t="str">
        <f t="shared" si="6"/>
        <v/>
      </c>
      <c r="U96" s="537" t="str">
        <f>IF(D96="","",VLOOKUP(D96,'G-6 Hedgerow Data'!$B$3:$AG$15,31,FALSE))</f>
        <v/>
      </c>
      <c r="V96" s="520" t="str">
        <f t="shared" si="9"/>
        <v/>
      </c>
      <c r="W96" s="520" t="str">
        <f t="shared" si="10"/>
        <v/>
      </c>
      <c r="X96" s="524" t="str">
        <f>IF(F96="","",VLOOKUP(U96,'G-3 Multipliers'!$P$3:$Q$6,2,FALSE))</f>
        <v/>
      </c>
      <c r="Y96" s="529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8"/>
      <c r="D97" s="82"/>
      <c r="E97" s="203"/>
      <c r="F97" s="498" t="str">
        <f>IF(D97="","",VLOOKUP(D97,'G-6 Hedgerow Data'!$B$2:$AG$15,2,FALSE))</f>
        <v/>
      </c>
      <c r="G97" s="524" t="str">
        <f>IF(D97="","",VLOOKUP(D97,'G-6 Hedgerow Data'!$B$2:$AG$15,3,FALSE))</f>
        <v/>
      </c>
      <c r="H97" s="72"/>
      <c r="I97" s="499" t="str">
        <f>IFERROR(IF(AND(F97="V.Low",OR(H97="Good",H97="Moderate")),"Error ▲",VLOOKUP(H97,'G-1 All Habitats'!$Z$2:$AA$9,2,FALSE)),"")</f>
        <v/>
      </c>
      <c r="J97" s="146"/>
      <c r="K97" s="520" t="str">
        <f>IF(J97="","",IF(VLOOKUP(J97,'G-3 Multipliers'!$L$3:$N$6,2,FALSE)=0,"Spatial Data Missing",VLOOKUP(J97,'G-3 Multipliers'!$L$3:$N$6,2,FALSE)))</f>
        <v/>
      </c>
      <c r="L97" s="524" t="str">
        <f>IF(J97="","",IF(VLOOKUP(J97,'G-3 Multipliers'!$L$3:$N$6,3,FALSE)=0,"Spatial Data Missing",VLOOKUP(J97,'G-3 Multipliers'!$L$3:$N$6,3,FALSE)))</f>
        <v/>
      </c>
      <c r="M97" s="197"/>
      <c r="N97" s="499" t="str">
        <f>IF(M97="","",IF(VLOOKUP(M97,'G-3 Multipliers'!$S$3:$T$6,2,FALSE)=0,"Spatial Data Missing ⚠",VLOOKUP(M97,'G-3 Multipliers'!$S$3:$T$6,2,FALSE)))</f>
        <v/>
      </c>
      <c r="O97" s="498" t="str">
        <f>IF(OR(D97="",H97=""),"",(INDEX('G-6 Hedgerow Data'!$E$3:$I$15,MATCH(D97,'G-6 Hedgerow Data'!$B$3:$B$15,0),MATCH(H97,'G-6 Hedgerow Data'!$E$2:$I$2,0))))</f>
        <v/>
      </c>
      <c r="P97" s="195"/>
      <c r="Q97" s="195"/>
      <c r="R97" s="507" t="str">
        <f t="shared" si="7"/>
        <v/>
      </c>
      <c r="S97" s="521" t="str">
        <f t="shared" si="8"/>
        <v/>
      </c>
      <c r="T97" s="522" t="str">
        <f t="shared" si="6"/>
        <v/>
      </c>
      <c r="U97" s="537" t="str">
        <f>IF(D97="","",VLOOKUP(D97,'G-6 Hedgerow Data'!$B$3:$AG$15,31,FALSE))</f>
        <v/>
      </c>
      <c r="V97" s="520" t="str">
        <f t="shared" si="9"/>
        <v/>
      </c>
      <c r="W97" s="520" t="str">
        <f t="shared" si="10"/>
        <v/>
      </c>
      <c r="X97" s="524" t="str">
        <f>IF(F97="","",VLOOKUP(U97,'G-3 Multipliers'!$P$3:$Q$6,2,FALSE))</f>
        <v/>
      </c>
      <c r="Y97" s="529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8"/>
      <c r="D98" s="82"/>
      <c r="E98" s="203"/>
      <c r="F98" s="498" t="str">
        <f>IF(D98="","",VLOOKUP(D98,'G-6 Hedgerow Data'!$B$2:$AG$15,2,FALSE))</f>
        <v/>
      </c>
      <c r="G98" s="524" t="str">
        <f>IF(D98="","",VLOOKUP(D98,'G-6 Hedgerow Data'!$B$2:$AG$15,3,FALSE))</f>
        <v/>
      </c>
      <c r="H98" s="72"/>
      <c r="I98" s="499" t="str">
        <f>IFERROR(IF(AND(F98="V.Low",OR(H98="Good",H98="Moderate")),"Error ▲",VLOOKUP(H98,'G-1 All Habitats'!$Z$2:$AA$9,2,FALSE)),"")</f>
        <v/>
      </c>
      <c r="J98" s="146"/>
      <c r="K98" s="520" t="str">
        <f>IF(J98="","",IF(VLOOKUP(J98,'G-3 Multipliers'!$L$3:$N$6,2,FALSE)=0,"Spatial Data Missing",VLOOKUP(J98,'G-3 Multipliers'!$L$3:$N$6,2,FALSE)))</f>
        <v/>
      </c>
      <c r="L98" s="524" t="str">
        <f>IF(J98="","",IF(VLOOKUP(J98,'G-3 Multipliers'!$L$3:$N$6,3,FALSE)=0,"Spatial Data Missing",VLOOKUP(J98,'G-3 Multipliers'!$L$3:$N$6,3,FALSE)))</f>
        <v/>
      </c>
      <c r="M98" s="197"/>
      <c r="N98" s="499" t="str">
        <f>IF(M98="","",IF(VLOOKUP(M98,'G-3 Multipliers'!$S$3:$T$6,2,FALSE)=0,"Spatial Data Missing ⚠",VLOOKUP(M98,'G-3 Multipliers'!$S$3:$T$6,2,FALSE)))</f>
        <v/>
      </c>
      <c r="O98" s="498" t="str">
        <f>IF(OR(D98="",H98=""),"",(INDEX('G-6 Hedgerow Data'!$E$3:$I$15,MATCH(D98,'G-6 Hedgerow Data'!$B$3:$B$15,0),MATCH(H98,'G-6 Hedgerow Data'!$E$2:$I$2,0))))</f>
        <v/>
      </c>
      <c r="P98" s="195"/>
      <c r="Q98" s="195"/>
      <c r="R98" s="507" t="str">
        <f t="shared" si="7"/>
        <v/>
      </c>
      <c r="S98" s="521" t="str">
        <f t="shared" si="8"/>
        <v/>
      </c>
      <c r="T98" s="522" t="str">
        <f t="shared" si="6"/>
        <v/>
      </c>
      <c r="U98" s="537" t="str">
        <f>IF(D98="","",VLOOKUP(D98,'G-6 Hedgerow Data'!$B$3:$AG$15,31,FALSE))</f>
        <v/>
      </c>
      <c r="V98" s="520" t="str">
        <f t="shared" si="9"/>
        <v/>
      </c>
      <c r="W98" s="520" t="str">
        <f t="shared" si="10"/>
        <v/>
      </c>
      <c r="X98" s="524" t="str">
        <f>IF(F98="","",VLOOKUP(U98,'G-3 Multipliers'!$P$3:$Q$6,2,FALSE))</f>
        <v/>
      </c>
      <c r="Y98" s="529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8"/>
      <c r="D99" s="82"/>
      <c r="E99" s="203"/>
      <c r="F99" s="498" t="str">
        <f>IF(D99="","",VLOOKUP(D99,'G-6 Hedgerow Data'!$B$2:$AG$15,2,FALSE))</f>
        <v/>
      </c>
      <c r="G99" s="524" t="str">
        <f>IF(D99="","",VLOOKUP(D99,'G-6 Hedgerow Data'!$B$2:$AG$15,3,FALSE))</f>
        <v/>
      </c>
      <c r="H99" s="72"/>
      <c r="I99" s="499" t="str">
        <f>IFERROR(IF(AND(F99="V.Low",OR(H99="Good",H99="Moderate")),"Error ▲",VLOOKUP(H99,'G-1 All Habitats'!$Z$2:$AA$9,2,FALSE)),"")</f>
        <v/>
      </c>
      <c r="J99" s="146"/>
      <c r="K99" s="520" t="str">
        <f>IF(J99="","",IF(VLOOKUP(J99,'G-3 Multipliers'!$L$3:$N$6,2,FALSE)=0,"Spatial Data Missing",VLOOKUP(J99,'G-3 Multipliers'!$L$3:$N$6,2,FALSE)))</f>
        <v/>
      </c>
      <c r="L99" s="524" t="str">
        <f>IF(J99="","",IF(VLOOKUP(J99,'G-3 Multipliers'!$L$3:$N$6,3,FALSE)=0,"Spatial Data Missing",VLOOKUP(J99,'G-3 Multipliers'!$L$3:$N$6,3,FALSE)))</f>
        <v/>
      </c>
      <c r="M99" s="197"/>
      <c r="N99" s="499" t="str">
        <f>IF(M99="","",IF(VLOOKUP(M99,'G-3 Multipliers'!$S$3:$T$6,2,FALSE)=0,"Spatial Data Missing ⚠",VLOOKUP(M99,'G-3 Multipliers'!$S$3:$T$6,2,FALSE)))</f>
        <v/>
      </c>
      <c r="O99" s="498" t="str">
        <f>IF(OR(D99="",H99=""),"",(INDEX('G-6 Hedgerow Data'!$E$3:$I$15,MATCH(D99,'G-6 Hedgerow Data'!$B$3:$B$15,0),MATCH(H99,'G-6 Hedgerow Data'!$E$2:$I$2,0))))</f>
        <v/>
      </c>
      <c r="P99" s="195"/>
      <c r="Q99" s="195"/>
      <c r="R99" s="507" t="str">
        <f t="shared" si="7"/>
        <v/>
      </c>
      <c r="S99" s="521" t="str">
        <f t="shared" si="8"/>
        <v/>
      </c>
      <c r="T99" s="522" t="str">
        <f t="shared" si="6"/>
        <v/>
      </c>
      <c r="U99" s="537" t="str">
        <f>IF(D99="","",VLOOKUP(D99,'G-6 Hedgerow Data'!$B$3:$AG$15,31,FALSE))</f>
        <v/>
      </c>
      <c r="V99" s="520" t="str">
        <f t="shared" si="9"/>
        <v/>
      </c>
      <c r="W99" s="520" t="str">
        <f t="shared" si="10"/>
        <v/>
      </c>
      <c r="X99" s="524" t="str">
        <f>IF(F99="","",VLOOKUP(U99,'G-3 Multipliers'!$P$3:$Q$6,2,FALSE))</f>
        <v/>
      </c>
      <c r="Y99" s="529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8"/>
      <c r="D100" s="82"/>
      <c r="E100" s="203"/>
      <c r="F100" s="498" t="str">
        <f>IF(D100="","",VLOOKUP(D100,'G-6 Hedgerow Data'!$B$2:$AG$15,2,FALSE))</f>
        <v/>
      </c>
      <c r="G100" s="524" t="str">
        <f>IF(D100="","",VLOOKUP(D100,'G-6 Hedgerow Data'!$B$2:$AG$15,3,FALSE))</f>
        <v/>
      </c>
      <c r="H100" s="72"/>
      <c r="I100" s="499" t="str">
        <f>IFERROR(IF(AND(F100="V.Low",OR(H100="Good",H100="Moderate")),"Error ▲",VLOOKUP(H100,'G-1 All Habitats'!$Z$2:$AA$9,2,FALSE)),"")</f>
        <v/>
      </c>
      <c r="J100" s="146"/>
      <c r="K100" s="520" t="str">
        <f>IF(J100="","",IF(VLOOKUP(J100,'G-3 Multipliers'!$L$3:$N$6,2,FALSE)=0,"Spatial Data Missing",VLOOKUP(J100,'G-3 Multipliers'!$L$3:$N$6,2,FALSE)))</f>
        <v/>
      </c>
      <c r="L100" s="524" t="str">
        <f>IF(J100="","",IF(VLOOKUP(J100,'G-3 Multipliers'!$L$3:$N$6,3,FALSE)=0,"Spatial Data Missing",VLOOKUP(J100,'G-3 Multipliers'!$L$3:$N$6,3,FALSE)))</f>
        <v/>
      </c>
      <c r="M100" s="197"/>
      <c r="N100" s="499" t="str">
        <f>IF(M100="","",IF(VLOOKUP(M100,'G-3 Multipliers'!$S$3:$T$6,2,FALSE)=0,"Spatial Data Missing ⚠",VLOOKUP(M100,'G-3 Multipliers'!$S$3:$T$6,2,FALSE)))</f>
        <v/>
      </c>
      <c r="O100" s="498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7" t="str">
        <f t="shared" si="7"/>
        <v/>
      </c>
      <c r="S100" s="521" t="str">
        <f t="shared" si="8"/>
        <v/>
      </c>
      <c r="T100" s="522" t="str">
        <f t="shared" si="6"/>
        <v/>
      </c>
      <c r="U100" s="537" t="str">
        <f>IF(D100="","",VLOOKUP(D100,'G-6 Hedgerow Data'!$B$3:$AG$15,31,FALSE))</f>
        <v/>
      </c>
      <c r="V100" s="520" t="str">
        <f t="shared" si="9"/>
        <v/>
      </c>
      <c r="W100" s="520" t="str">
        <f t="shared" si="10"/>
        <v/>
      </c>
      <c r="X100" s="524" t="str">
        <f>IF(F100="","",VLOOKUP(U100,'G-3 Multipliers'!$P$3:$Q$6,2,FALSE))</f>
        <v/>
      </c>
      <c r="Y100" s="529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8"/>
      <c r="D101" s="82"/>
      <c r="E101" s="203"/>
      <c r="F101" s="498" t="str">
        <f>IF(D101="","",VLOOKUP(D101,'G-6 Hedgerow Data'!$B$2:$AG$15,2,FALSE))</f>
        <v/>
      </c>
      <c r="G101" s="524" t="str">
        <f>IF(D101="","",VLOOKUP(D101,'G-6 Hedgerow Data'!$B$2:$AG$15,3,FALSE))</f>
        <v/>
      </c>
      <c r="H101" s="72"/>
      <c r="I101" s="499" t="str">
        <f>IFERROR(IF(AND(F101="V.Low",OR(H101="Good",H101="Moderate")),"Error ▲",VLOOKUP(H101,'G-1 All Habitats'!$Z$2:$AA$9,2,FALSE)),"")</f>
        <v/>
      </c>
      <c r="J101" s="146"/>
      <c r="K101" s="520" t="str">
        <f>IF(J101="","",IF(VLOOKUP(J101,'G-3 Multipliers'!$L$3:$N$6,2,FALSE)=0,"Spatial Data Missing",VLOOKUP(J101,'G-3 Multipliers'!$L$3:$N$6,2,FALSE)))</f>
        <v/>
      </c>
      <c r="L101" s="524" t="str">
        <f>IF(J101="","",IF(VLOOKUP(J101,'G-3 Multipliers'!$L$3:$N$6,3,FALSE)=0,"Spatial Data Missing",VLOOKUP(J101,'G-3 Multipliers'!$L$3:$N$6,3,FALSE)))</f>
        <v/>
      </c>
      <c r="M101" s="197"/>
      <c r="N101" s="499" t="str">
        <f>IF(M101="","",IF(VLOOKUP(M101,'G-3 Multipliers'!$S$3:$T$6,2,FALSE)=0,"Spatial Data Missing ⚠",VLOOKUP(M101,'G-3 Multipliers'!$S$3:$T$6,2,FALSE)))</f>
        <v/>
      </c>
      <c r="O101" s="498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7" t="str">
        <f t="shared" si="7"/>
        <v/>
      </c>
      <c r="S101" s="521" t="str">
        <f t="shared" si="8"/>
        <v/>
      </c>
      <c r="T101" s="522" t="str">
        <f t="shared" si="6"/>
        <v/>
      </c>
      <c r="U101" s="537" t="str">
        <f>IF(D101="","",VLOOKUP(D101,'G-6 Hedgerow Data'!$B$3:$AG$15,31,FALSE))</f>
        <v/>
      </c>
      <c r="V101" s="520" t="str">
        <f t="shared" si="9"/>
        <v/>
      </c>
      <c r="W101" s="520" t="str">
        <f t="shared" si="10"/>
        <v/>
      </c>
      <c r="X101" s="524" t="str">
        <f>IF(F101="","",VLOOKUP(U101,'G-3 Multipliers'!$P$3:$Q$6,2,FALSE))</f>
        <v/>
      </c>
      <c r="Y101" s="529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8"/>
      <c r="D102" s="82"/>
      <c r="E102" s="203"/>
      <c r="F102" s="498" t="str">
        <f>IF(D102="","",VLOOKUP(D102,'G-6 Hedgerow Data'!$B$2:$AG$15,2,FALSE))</f>
        <v/>
      </c>
      <c r="G102" s="524" t="str">
        <f>IF(D102="","",VLOOKUP(D102,'G-6 Hedgerow Data'!$B$2:$AG$15,3,FALSE))</f>
        <v/>
      </c>
      <c r="H102" s="72"/>
      <c r="I102" s="499" t="str">
        <f>IFERROR(IF(AND(F102="V.Low",OR(H102="Good",H102="Moderate")),"Error ▲",VLOOKUP(H102,'G-1 All Habitats'!$Z$2:$AA$9,2,FALSE)),"")</f>
        <v/>
      </c>
      <c r="J102" s="146"/>
      <c r="K102" s="520" t="str">
        <f>IF(J102="","",IF(VLOOKUP(J102,'G-3 Multipliers'!$L$3:$N$6,2,FALSE)=0,"Spatial Data Missing",VLOOKUP(J102,'G-3 Multipliers'!$L$3:$N$6,2,FALSE)))</f>
        <v/>
      </c>
      <c r="L102" s="524" t="str">
        <f>IF(J102="","",IF(VLOOKUP(J102,'G-3 Multipliers'!$L$3:$N$6,3,FALSE)=0,"Spatial Data Missing",VLOOKUP(J102,'G-3 Multipliers'!$L$3:$N$6,3,FALSE)))</f>
        <v/>
      </c>
      <c r="M102" s="197"/>
      <c r="N102" s="499" t="str">
        <f>IF(M102="","",IF(VLOOKUP(M102,'G-3 Multipliers'!$S$3:$T$6,2,FALSE)=0,"Spatial Data Missing ⚠",VLOOKUP(M102,'G-3 Multipliers'!$S$3:$T$6,2,FALSE)))</f>
        <v/>
      </c>
      <c r="O102" s="498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7" t="str">
        <f t="shared" si="7"/>
        <v/>
      </c>
      <c r="S102" s="521" t="str">
        <f t="shared" si="8"/>
        <v/>
      </c>
      <c r="T102" s="522" t="str">
        <f t="shared" si="6"/>
        <v/>
      </c>
      <c r="U102" s="537" t="str">
        <f>IF(D102="","",VLOOKUP(D102,'G-6 Hedgerow Data'!$B$3:$AG$15,31,FALSE))</f>
        <v/>
      </c>
      <c r="V102" s="520" t="str">
        <f t="shared" si="9"/>
        <v/>
      </c>
      <c r="W102" s="520" t="str">
        <f t="shared" si="10"/>
        <v/>
      </c>
      <c r="X102" s="524" t="str">
        <f>IF(F102="","",VLOOKUP(U102,'G-3 Multipliers'!$P$3:$Q$6,2,FALSE))</f>
        <v/>
      </c>
      <c r="Y102" s="529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8"/>
      <c r="D103" s="82"/>
      <c r="E103" s="203"/>
      <c r="F103" s="498" t="str">
        <f>IF(D103="","",VLOOKUP(D103,'G-6 Hedgerow Data'!$B$2:$AG$15,2,FALSE))</f>
        <v/>
      </c>
      <c r="G103" s="524" t="str">
        <f>IF(D103="","",VLOOKUP(D103,'G-6 Hedgerow Data'!$B$2:$AG$15,3,FALSE))</f>
        <v/>
      </c>
      <c r="H103" s="72"/>
      <c r="I103" s="499" t="str">
        <f>IFERROR(IF(AND(F103="V.Low",OR(H103="Good",H103="Moderate")),"Error ▲",VLOOKUP(H103,'G-1 All Habitats'!$Z$2:$AA$9,2,FALSE)),"")</f>
        <v/>
      </c>
      <c r="J103" s="146"/>
      <c r="K103" s="520" t="str">
        <f>IF(J103="","",IF(VLOOKUP(J103,'G-3 Multipliers'!$L$3:$N$6,2,FALSE)=0,"Spatial Data Missing",VLOOKUP(J103,'G-3 Multipliers'!$L$3:$N$6,2,FALSE)))</f>
        <v/>
      </c>
      <c r="L103" s="524" t="str">
        <f>IF(J103="","",IF(VLOOKUP(J103,'G-3 Multipliers'!$L$3:$N$6,3,FALSE)=0,"Spatial Data Missing",VLOOKUP(J103,'G-3 Multipliers'!$L$3:$N$6,3,FALSE)))</f>
        <v/>
      </c>
      <c r="M103" s="197"/>
      <c r="N103" s="499" t="str">
        <f>IF(M103="","",IF(VLOOKUP(M103,'G-3 Multipliers'!$S$3:$T$6,2,FALSE)=0,"Spatial Data Missing ⚠",VLOOKUP(M103,'G-3 Multipliers'!$S$3:$T$6,2,FALSE)))</f>
        <v/>
      </c>
      <c r="O103" s="498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7" t="str">
        <f t="shared" si="7"/>
        <v/>
      </c>
      <c r="S103" s="521" t="str">
        <f t="shared" si="8"/>
        <v/>
      </c>
      <c r="T103" s="522" t="str">
        <f t="shared" si="6"/>
        <v/>
      </c>
      <c r="U103" s="537" t="str">
        <f>IF(D103="","",VLOOKUP(D103,'G-6 Hedgerow Data'!$B$3:$AG$15,31,FALSE))</f>
        <v/>
      </c>
      <c r="V103" s="520" t="str">
        <f t="shared" si="9"/>
        <v/>
      </c>
      <c r="W103" s="520" t="str">
        <f t="shared" si="10"/>
        <v/>
      </c>
      <c r="X103" s="524" t="str">
        <f>IF(F103="","",VLOOKUP(U103,'G-3 Multipliers'!$P$3:$Q$6,2,FALSE))</f>
        <v/>
      </c>
      <c r="Y103" s="529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8"/>
      <c r="D104" s="82"/>
      <c r="E104" s="203"/>
      <c r="F104" s="498" t="str">
        <f>IF(D104="","",VLOOKUP(D104,'G-6 Hedgerow Data'!$B$2:$AG$15,2,FALSE))</f>
        <v/>
      </c>
      <c r="G104" s="524" t="str">
        <f>IF(D104="","",VLOOKUP(D104,'G-6 Hedgerow Data'!$B$2:$AG$15,3,FALSE))</f>
        <v/>
      </c>
      <c r="H104" s="72"/>
      <c r="I104" s="499" t="str">
        <f>IFERROR(IF(AND(F104="V.Low",OR(H104="Good",H104="Moderate")),"Error ▲",VLOOKUP(H104,'G-1 All Habitats'!$Z$2:$AA$9,2,FALSE)),"")</f>
        <v/>
      </c>
      <c r="J104" s="146"/>
      <c r="K104" s="520" t="str">
        <f>IF(J104="","",IF(VLOOKUP(J104,'G-3 Multipliers'!$L$3:$N$6,2,FALSE)=0,"Spatial Data Missing",VLOOKUP(J104,'G-3 Multipliers'!$L$3:$N$6,2,FALSE)))</f>
        <v/>
      </c>
      <c r="L104" s="524" t="str">
        <f>IF(J104="","",IF(VLOOKUP(J104,'G-3 Multipliers'!$L$3:$N$6,3,FALSE)=0,"Spatial Data Missing",VLOOKUP(J104,'G-3 Multipliers'!$L$3:$N$6,3,FALSE)))</f>
        <v/>
      </c>
      <c r="M104" s="197"/>
      <c r="N104" s="499" t="str">
        <f>IF(M104="","",IF(VLOOKUP(M104,'G-3 Multipliers'!$S$3:$T$6,2,FALSE)=0,"Spatial Data Missing ⚠",VLOOKUP(M104,'G-3 Multipliers'!$S$3:$T$6,2,FALSE)))</f>
        <v/>
      </c>
      <c r="O104" s="498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7" t="str">
        <f t="shared" si="7"/>
        <v/>
      </c>
      <c r="S104" s="521" t="str">
        <f t="shared" si="8"/>
        <v/>
      </c>
      <c r="T104" s="522" t="str">
        <f t="shared" si="6"/>
        <v/>
      </c>
      <c r="U104" s="537" t="str">
        <f>IF(D104="","",VLOOKUP(D104,'G-6 Hedgerow Data'!$B$3:$AG$15,31,FALSE))</f>
        <v/>
      </c>
      <c r="V104" s="520" t="str">
        <f t="shared" si="9"/>
        <v/>
      </c>
      <c r="W104" s="520" t="str">
        <f t="shared" si="10"/>
        <v/>
      </c>
      <c r="X104" s="524" t="str">
        <f>IF(F104="","",VLOOKUP(U104,'G-3 Multipliers'!$P$3:$Q$6,2,FALSE))</f>
        <v/>
      </c>
      <c r="Y104" s="529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8"/>
      <c r="D105" s="82"/>
      <c r="E105" s="203"/>
      <c r="F105" s="498" t="str">
        <f>IF(D105="","",VLOOKUP(D105,'G-6 Hedgerow Data'!$B$2:$AG$15,2,FALSE))</f>
        <v/>
      </c>
      <c r="G105" s="524" t="str">
        <f>IF(D105="","",VLOOKUP(D105,'G-6 Hedgerow Data'!$B$2:$AG$15,3,FALSE))</f>
        <v/>
      </c>
      <c r="H105" s="72"/>
      <c r="I105" s="499" t="str">
        <f>IFERROR(IF(AND(F105="V.Low",OR(H105="Good",H105="Moderate")),"Error ▲",VLOOKUP(H105,'G-1 All Habitats'!$Z$2:$AA$9,2,FALSE)),"")</f>
        <v/>
      </c>
      <c r="J105" s="146"/>
      <c r="K105" s="520" t="str">
        <f>IF(J105="","",IF(VLOOKUP(J105,'G-3 Multipliers'!$L$3:$N$6,2,FALSE)=0,"Spatial Data Missing",VLOOKUP(J105,'G-3 Multipliers'!$L$3:$N$6,2,FALSE)))</f>
        <v/>
      </c>
      <c r="L105" s="524" t="str">
        <f>IF(J105="","",IF(VLOOKUP(J105,'G-3 Multipliers'!$L$3:$N$6,3,FALSE)=0,"Spatial Data Missing",VLOOKUP(J105,'G-3 Multipliers'!$L$3:$N$6,3,FALSE)))</f>
        <v/>
      </c>
      <c r="M105" s="197"/>
      <c r="N105" s="499" t="str">
        <f>IF(M105="","",IF(VLOOKUP(M105,'G-3 Multipliers'!$S$3:$T$6,2,FALSE)=0,"Spatial Data Missing ⚠",VLOOKUP(M105,'G-3 Multipliers'!$S$3:$T$6,2,FALSE)))</f>
        <v/>
      </c>
      <c r="O105" s="498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7" t="str">
        <f t="shared" si="7"/>
        <v/>
      </c>
      <c r="S105" s="521" t="str">
        <f t="shared" si="8"/>
        <v/>
      </c>
      <c r="T105" s="522" t="str">
        <f t="shared" si="6"/>
        <v/>
      </c>
      <c r="U105" s="537" t="str">
        <f>IF(D105="","",VLOOKUP(D105,'G-6 Hedgerow Data'!$B$3:$AG$15,31,FALSE))</f>
        <v/>
      </c>
      <c r="V105" s="520" t="str">
        <f t="shared" si="9"/>
        <v/>
      </c>
      <c r="W105" s="520" t="str">
        <f t="shared" si="10"/>
        <v/>
      </c>
      <c r="X105" s="524" t="str">
        <f>IF(F105="","",VLOOKUP(U105,'G-3 Multipliers'!$P$3:$Q$6,2,FALSE))</f>
        <v/>
      </c>
      <c r="Y105" s="529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8"/>
      <c r="D106" s="82"/>
      <c r="E106" s="203"/>
      <c r="F106" s="498" t="str">
        <f>IF(D106="","",VLOOKUP(D106,'G-6 Hedgerow Data'!$B$2:$AG$15,2,FALSE))</f>
        <v/>
      </c>
      <c r="G106" s="524" t="str">
        <f>IF(D106="","",VLOOKUP(D106,'G-6 Hedgerow Data'!$B$2:$AG$15,3,FALSE))</f>
        <v/>
      </c>
      <c r="H106" s="72"/>
      <c r="I106" s="499" t="str">
        <f>IFERROR(IF(AND(F106="V.Low",OR(H106="Good",H106="Moderate")),"Error ▲",VLOOKUP(H106,'G-1 All Habitats'!$Z$2:$AA$9,2,FALSE)),"")</f>
        <v/>
      </c>
      <c r="J106" s="146"/>
      <c r="K106" s="520" t="str">
        <f>IF(J106="","",IF(VLOOKUP(J106,'G-3 Multipliers'!$L$3:$N$6,2,FALSE)=0,"Spatial Data Missing",VLOOKUP(J106,'G-3 Multipliers'!$L$3:$N$6,2,FALSE)))</f>
        <v/>
      </c>
      <c r="L106" s="524" t="str">
        <f>IF(J106="","",IF(VLOOKUP(J106,'G-3 Multipliers'!$L$3:$N$6,3,FALSE)=0,"Spatial Data Missing",VLOOKUP(J106,'G-3 Multipliers'!$L$3:$N$6,3,FALSE)))</f>
        <v/>
      </c>
      <c r="M106" s="197"/>
      <c r="N106" s="499" t="str">
        <f>IF(M106="","",IF(VLOOKUP(M106,'G-3 Multipliers'!$S$3:$T$6,2,FALSE)=0,"Spatial Data Missing ⚠",VLOOKUP(M106,'G-3 Multipliers'!$S$3:$T$6,2,FALSE)))</f>
        <v/>
      </c>
      <c r="O106" s="498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7" t="str">
        <f t="shared" si="7"/>
        <v/>
      </c>
      <c r="S106" s="521" t="str">
        <f t="shared" si="8"/>
        <v/>
      </c>
      <c r="T106" s="522" t="str">
        <f t="shared" si="6"/>
        <v/>
      </c>
      <c r="U106" s="537" t="str">
        <f>IF(D106="","",VLOOKUP(D106,'G-6 Hedgerow Data'!$B$3:$AG$15,31,FALSE))</f>
        <v/>
      </c>
      <c r="V106" s="520" t="str">
        <f t="shared" si="9"/>
        <v/>
      </c>
      <c r="W106" s="520" t="str">
        <f t="shared" si="10"/>
        <v/>
      </c>
      <c r="X106" s="524" t="str">
        <f>IF(F106="","",VLOOKUP(U106,'G-3 Multipliers'!$P$3:$Q$6,2,FALSE))</f>
        <v/>
      </c>
      <c r="Y106" s="529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8"/>
      <c r="D107" s="82"/>
      <c r="E107" s="203"/>
      <c r="F107" s="498" t="str">
        <f>IF(D107="","",VLOOKUP(D107,'G-6 Hedgerow Data'!$B$2:$AG$15,2,FALSE))</f>
        <v/>
      </c>
      <c r="G107" s="524" t="str">
        <f>IF(D107="","",VLOOKUP(D107,'G-6 Hedgerow Data'!$B$2:$AG$15,3,FALSE))</f>
        <v/>
      </c>
      <c r="H107" s="72"/>
      <c r="I107" s="499" t="str">
        <f>IFERROR(IF(AND(F107="V.Low",OR(H107="Good",H107="Moderate")),"Error ▲",VLOOKUP(H107,'G-1 All Habitats'!$Z$2:$AA$9,2,FALSE)),"")</f>
        <v/>
      </c>
      <c r="J107" s="146"/>
      <c r="K107" s="520" t="str">
        <f>IF(J107="","",IF(VLOOKUP(J107,'G-3 Multipliers'!$L$3:$N$6,2,FALSE)=0,"Spatial Data Missing",VLOOKUP(J107,'G-3 Multipliers'!$L$3:$N$6,2,FALSE)))</f>
        <v/>
      </c>
      <c r="L107" s="524" t="str">
        <f>IF(J107="","",IF(VLOOKUP(J107,'G-3 Multipliers'!$L$3:$N$6,3,FALSE)=0,"Spatial Data Missing",VLOOKUP(J107,'G-3 Multipliers'!$L$3:$N$6,3,FALSE)))</f>
        <v/>
      </c>
      <c r="M107" s="197"/>
      <c r="N107" s="499" t="str">
        <f>IF(M107="","",IF(VLOOKUP(M107,'G-3 Multipliers'!$S$3:$T$6,2,FALSE)=0,"Spatial Data Missing ⚠",VLOOKUP(M107,'G-3 Multipliers'!$S$3:$T$6,2,FALSE)))</f>
        <v/>
      </c>
      <c r="O107" s="498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7" t="str">
        <f t="shared" si="7"/>
        <v/>
      </c>
      <c r="S107" s="521" t="str">
        <f t="shared" si="8"/>
        <v/>
      </c>
      <c r="T107" s="522" t="str">
        <f t="shared" si="6"/>
        <v/>
      </c>
      <c r="U107" s="537" t="str">
        <f>IF(D107="","",VLOOKUP(D107,'G-6 Hedgerow Data'!$B$3:$AG$15,31,FALSE))</f>
        <v/>
      </c>
      <c r="V107" s="520" t="str">
        <f t="shared" si="9"/>
        <v/>
      </c>
      <c r="W107" s="520" t="str">
        <f t="shared" si="10"/>
        <v/>
      </c>
      <c r="X107" s="524" t="str">
        <f>IF(F107="","",VLOOKUP(U107,'G-3 Multipliers'!$P$3:$Q$6,2,FALSE))</f>
        <v/>
      </c>
      <c r="Y107" s="529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8"/>
      <c r="D108" s="82"/>
      <c r="E108" s="203"/>
      <c r="F108" s="498" t="str">
        <f>IF(D108="","",VLOOKUP(D108,'G-6 Hedgerow Data'!$B$2:$AG$15,2,FALSE))</f>
        <v/>
      </c>
      <c r="G108" s="524" t="str">
        <f>IF(D108="","",VLOOKUP(D108,'G-6 Hedgerow Data'!$B$2:$AG$15,3,FALSE))</f>
        <v/>
      </c>
      <c r="H108" s="72"/>
      <c r="I108" s="499" t="str">
        <f>IFERROR(IF(AND(F108="V.Low",OR(H108="Good",H108="Moderate")),"Error ▲",VLOOKUP(H108,'G-1 All Habitats'!$Z$2:$AA$9,2,FALSE)),"")</f>
        <v/>
      </c>
      <c r="J108" s="146"/>
      <c r="K108" s="520" t="str">
        <f>IF(J108="","",IF(VLOOKUP(J108,'G-3 Multipliers'!$L$3:$N$6,2,FALSE)=0,"Spatial Data Missing",VLOOKUP(J108,'G-3 Multipliers'!$L$3:$N$6,2,FALSE)))</f>
        <v/>
      </c>
      <c r="L108" s="524" t="str">
        <f>IF(J108="","",IF(VLOOKUP(J108,'G-3 Multipliers'!$L$3:$N$6,3,FALSE)=0,"Spatial Data Missing",VLOOKUP(J108,'G-3 Multipliers'!$L$3:$N$6,3,FALSE)))</f>
        <v/>
      </c>
      <c r="M108" s="197"/>
      <c r="N108" s="499" t="str">
        <f>IF(M108="","",IF(VLOOKUP(M108,'G-3 Multipliers'!$S$3:$T$6,2,FALSE)=0,"Spatial Data Missing ⚠",VLOOKUP(M108,'G-3 Multipliers'!$S$3:$T$6,2,FALSE)))</f>
        <v/>
      </c>
      <c r="O108" s="498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7" t="str">
        <f t="shared" si="7"/>
        <v/>
      </c>
      <c r="S108" s="521" t="str">
        <f t="shared" si="8"/>
        <v/>
      </c>
      <c r="T108" s="522" t="str">
        <f t="shared" si="6"/>
        <v/>
      </c>
      <c r="U108" s="537" t="str">
        <f>IF(D108="","",VLOOKUP(D108,'G-6 Hedgerow Data'!$B$3:$AG$15,31,FALSE))</f>
        <v/>
      </c>
      <c r="V108" s="520" t="str">
        <f t="shared" si="9"/>
        <v/>
      </c>
      <c r="W108" s="520" t="str">
        <f t="shared" si="10"/>
        <v/>
      </c>
      <c r="X108" s="524" t="str">
        <f>IF(F108="","",VLOOKUP(U108,'G-3 Multipliers'!$P$3:$Q$6,2,FALSE))</f>
        <v/>
      </c>
      <c r="Y108" s="529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8"/>
      <c r="D109" s="82"/>
      <c r="E109" s="203"/>
      <c r="F109" s="498" t="str">
        <f>IF(D109="","",VLOOKUP(D109,'G-6 Hedgerow Data'!$B$2:$AG$15,2,FALSE))</f>
        <v/>
      </c>
      <c r="G109" s="524" t="str">
        <f>IF(D109="","",VLOOKUP(D109,'G-6 Hedgerow Data'!$B$2:$AG$15,3,FALSE))</f>
        <v/>
      </c>
      <c r="H109" s="72"/>
      <c r="I109" s="499" t="str">
        <f>IFERROR(IF(AND(F109="V.Low",OR(H109="Good",H109="Moderate")),"Error ▲",VLOOKUP(H109,'G-1 All Habitats'!$Z$2:$AA$9,2,FALSE)),"")</f>
        <v/>
      </c>
      <c r="J109" s="146"/>
      <c r="K109" s="520" t="str">
        <f>IF(J109="","",IF(VLOOKUP(J109,'G-3 Multipliers'!$L$3:$N$6,2,FALSE)=0,"Spatial Data Missing",VLOOKUP(J109,'G-3 Multipliers'!$L$3:$N$6,2,FALSE)))</f>
        <v/>
      </c>
      <c r="L109" s="524" t="str">
        <f>IF(J109="","",IF(VLOOKUP(J109,'G-3 Multipliers'!$L$3:$N$6,3,FALSE)=0,"Spatial Data Missing",VLOOKUP(J109,'G-3 Multipliers'!$L$3:$N$6,3,FALSE)))</f>
        <v/>
      </c>
      <c r="M109" s="197"/>
      <c r="N109" s="499" t="str">
        <f>IF(M109="","",IF(VLOOKUP(M109,'G-3 Multipliers'!$S$3:$T$6,2,FALSE)=0,"Spatial Data Missing ⚠",VLOOKUP(M109,'G-3 Multipliers'!$S$3:$T$6,2,FALSE)))</f>
        <v/>
      </c>
      <c r="O109" s="498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7" t="str">
        <f t="shared" si="7"/>
        <v/>
      </c>
      <c r="S109" s="521" t="str">
        <f t="shared" si="8"/>
        <v/>
      </c>
      <c r="T109" s="522" t="str">
        <f t="shared" si="6"/>
        <v/>
      </c>
      <c r="U109" s="537" t="str">
        <f>IF(D109="","",VLOOKUP(D109,'G-6 Hedgerow Data'!$B$3:$AG$15,31,FALSE))</f>
        <v/>
      </c>
      <c r="V109" s="520" t="str">
        <f t="shared" si="9"/>
        <v/>
      </c>
      <c r="W109" s="520" t="str">
        <f t="shared" si="10"/>
        <v/>
      </c>
      <c r="X109" s="524" t="str">
        <f>IF(F109="","",VLOOKUP(U109,'G-3 Multipliers'!$P$3:$Q$6,2,FALSE))</f>
        <v/>
      </c>
      <c r="Y109" s="529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8"/>
      <c r="D110" s="82"/>
      <c r="E110" s="203"/>
      <c r="F110" s="498" t="str">
        <f>IF(D110="","",VLOOKUP(D110,'G-6 Hedgerow Data'!$B$2:$AG$15,2,FALSE))</f>
        <v/>
      </c>
      <c r="G110" s="524" t="str">
        <f>IF(D110="","",VLOOKUP(D110,'G-6 Hedgerow Data'!$B$2:$AG$15,3,FALSE))</f>
        <v/>
      </c>
      <c r="H110" s="72"/>
      <c r="I110" s="499" t="str">
        <f>IFERROR(IF(AND(F110="V.Low",OR(H110="Good",H110="Moderate")),"Error ▲",VLOOKUP(H110,'G-1 All Habitats'!$Z$2:$AA$9,2,FALSE)),"")</f>
        <v/>
      </c>
      <c r="J110" s="146"/>
      <c r="K110" s="520" t="str">
        <f>IF(J110="","",IF(VLOOKUP(J110,'G-3 Multipliers'!$L$3:$N$6,2,FALSE)=0,"Spatial Data Missing",VLOOKUP(J110,'G-3 Multipliers'!$L$3:$N$6,2,FALSE)))</f>
        <v/>
      </c>
      <c r="L110" s="524" t="str">
        <f>IF(J110="","",IF(VLOOKUP(J110,'G-3 Multipliers'!$L$3:$N$6,3,FALSE)=0,"Spatial Data Missing",VLOOKUP(J110,'G-3 Multipliers'!$L$3:$N$6,3,FALSE)))</f>
        <v/>
      </c>
      <c r="M110" s="197"/>
      <c r="N110" s="499" t="str">
        <f>IF(M110="","",IF(VLOOKUP(M110,'G-3 Multipliers'!$S$3:$T$6,2,FALSE)=0,"Spatial Data Missing ⚠",VLOOKUP(M110,'G-3 Multipliers'!$S$3:$T$6,2,FALSE)))</f>
        <v/>
      </c>
      <c r="O110" s="498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7" t="str">
        <f t="shared" si="7"/>
        <v/>
      </c>
      <c r="S110" s="521" t="str">
        <f t="shared" si="8"/>
        <v/>
      </c>
      <c r="T110" s="522" t="str">
        <f t="shared" si="6"/>
        <v/>
      </c>
      <c r="U110" s="537" t="str">
        <f>IF(D110="","",VLOOKUP(D110,'G-6 Hedgerow Data'!$B$3:$AG$15,31,FALSE))</f>
        <v/>
      </c>
      <c r="V110" s="520" t="str">
        <f t="shared" si="9"/>
        <v/>
      </c>
      <c r="W110" s="520" t="str">
        <f t="shared" si="10"/>
        <v/>
      </c>
      <c r="X110" s="524" t="str">
        <f>IF(F110="","",VLOOKUP(U110,'G-3 Multipliers'!$P$3:$Q$6,2,FALSE))</f>
        <v/>
      </c>
      <c r="Y110" s="529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8"/>
      <c r="D111" s="82"/>
      <c r="E111" s="203"/>
      <c r="F111" s="498" t="str">
        <f>IF(D111="","",VLOOKUP(D111,'G-6 Hedgerow Data'!$B$2:$AG$15,2,FALSE))</f>
        <v/>
      </c>
      <c r="G111" s="524" t="str">
        <f>IF(D111="","",VLOOKUP(D111,'G-6 Hedgerow Data'!$B$2:$AG$15,3,FALSE))</f>
        <v/>
      </c>
      <c r="H111" s="72"/>
      <c r="I111" s="499" t="str">
        <f>IFERROR(IF(AND(F111="V.Low",OR(H111="Good",H111="Moderate")),"Error ▲",VLOOKUP(H111,'G-1 All Habitats'!$Z$2:$AA$9,2,FALSE)),"")</f>
        <v/>
      </c>
      <c r="J111" s="146"/>
      <c r="K111" s="520" t="str">
        <f>IF(J111="","",IF(VLOOKUP(J111,'G-3 Multipliers'!$L$3:$N$6,2,FALSE)=0,"Spatial Data Missing",VLOOKUP(J111,'G-3 Multipliers'!$L$3:$N$6,2,FALSE)))</f>
        <v/>
      </c>
      <c r="L111" s="524" t="str">
        <f>IF(J111="","",IF(VLOOKUP(J111,'G-3 Multipliers'!$L$3:$N$6,3,FALSE)=0,"Spatial Data Missing",VLOOKUP(J111,'G-3 Multipliers'!$L$3:$N$6,3,FALSE)))</f>
        <v/>
      </c>
      <c r="M111" s="197"/>
      <c r="N111" s="499" t="str">
        <f>IF(M111="","",IF(VLOOKUP(M111,'G-3 Multipliers'!$S$3:$T$6,2,FALSE)=0,"Spatial Data Missing ⚠",VLOOKUP(M111,'G-3 Multipliers'!$S$3:$T$6,2,FALSE)))</f>
        <v/>
      </c>
      <c r="O111" s="498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7" t="str">
        <f t="shared" si="7"/>
        <v/>
      </c>
      <c r="S111" s="521" t="str">
        <f t="shared" si="8"/>
        <v/>
      </c>
      <c r="T111" s="522" t="str">
        <f t="shared" si="6"/>
        <v/>
      </c>
      <c r="U111" s="537" t="str">
        <f>IF(D111="","",VLOOKUP(D111,'G-6 Hedgerow Data'!$B$3:$AG$15,31,FALSE))</f>
        <v/>
      </c>
      <c r="V111" s="520" t="str">
        <f t="shared" si="9"/>
        <v/>
      </c>
      <c r="W111" s="520" t="str">
        <f t="shared" si="10"/>
        <v/>
      </c>
      <c r="X111" s="524" t="str">
        <f>IF(F111="","",VLOOKUP(U111,'G-3 Multipliers'!$P$3:$Q$6,2,FALSE))</f>
        <v/>
      </c>
      <c r="Y111" s="529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8"/>
      <c r="D112" s="82"/>
      <c r="E112" s="203"/>
      <c r="F112" s="498" t="str">
        <f>IF(D112="","",VLOOKUP(D112,'G-6 Hedgerow Data'!$B$2:$AG$15,2,FALSE))</f>
        <v/>
      </c>
      <c r="G112" s="524" t="str">
        <f>IF(D112="","",VLOOKUP(D112,'G-6 Hedgerow Data'!$B$2:$AG$15,3,FALSE))</f>
        <v/>
      </c>
      <c r="H112" s="72"/>
      <c r="I112" s="499" t="str">
        <f>IFERROR(IF(AND(F112="V.Low",OR(H112="Good",H112="Moderate")),"Error ▲",VLOOKUP(H112,'G-1 All Habitats'!$Z$2:$AA$9,2,FALSE)),"")</f>
        <v/>
      </c>
      <c r="J112" s="146"/>
      <c r="K112" s="520" t="str">
        <f>IF(J112="","",IF(VLOOKUP(J112,'G-3 Multipliers'!$L$3:$N$6,2,FALSE)=0,"Spatial Data Missing",VLOOKUP(J112,'G-3 Multipliers'!$L$3:$N$6,2,FALSE)))</f>
        <v/>
      </c>
      <c r="L112" s="524" t="str">
        <f>IF(J112="","",IF(VLOOKUP(J112,'G-3 Multipliers'!$L$3:$N$6,3,FALSE)=0,"Spatial Data Missing",VLOOKUP(J112,'G-3 Multipliers'!$L$3:$N$6,3,FALSE)))</f>
        <v/>
      </c>
      <c r="M112" s="197"/>
      <c r="N112" s="499" t="str">
        <f>IF(M112="","",IF(VLOOKUP(M112,'G-3 Multipliers'!$S$3:$T$6,2,FALSE)=0,"Spatial Data Missing ⚠",VLOOKUP(M112,'G-3 Multipliers'!$S$3:$T$6,2,FALSE)))</f>
        <v/>
      </c>
      <c r="O112" s="498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7" t="str">
        <f t="shared" si="7"/>
        <v/>
      </c>
      <c r="S112" s="521" t="str">
        <f t="shared" si="8"/>
        <v/>
      </c>
      <c r="T112" s="522" t="str">
        <f t="shared" si="6"/>
        <v/>
      </c>
      <c r="U112" s="537" t="str">
        <f>IF(D112="","",VLOOKUP(D112,'G-6 Hedgerow Data'!$B$3:$AG$15,31,FALSE))</f>
        <v/>
      </c>
      <c r="V112" s="520" t="str">
        <f t="shared" si="9"/>
        <v/>
      </c>
      <c r="W112" s="520" t="str">
        <f t="shared" si="10"/>
        <v/>
      </c>
      <c r="X112" s="524" t="str">
        <f>IF(F112="","",VLOOKUP(U112,'G-3 Multipliers'!$P$3:$Q$6,2,FALSE))</f>
        <v/>
      </c>
      <c r="Y112" s="529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8"/>
      <c r="D113" s="82"/>
      <c r="E113" s="203"/>
      <c r="F113" s="498" t="str">
        <f>IF(D113="","",VLOOKUP(D113,'G-6 Hedgerow Data'!$B$2:$AG$15,2,FALSE))</f>
        <v/>
      </c>
      <c r="G113" s="524" t="str">
        <f>IF(D113="","",VLOOKUP(D113,'G-6 Hedgerow Data'!$B$2:$AG$15,3,FALSE))</f>
        <v/>
      </c>
      <c r="H113" s="72"/>
      <c r="I113" s="499" t="str">
        <f>IFERROR(IF(AND(F113="V.Low",OR(H113="Good",H113="Moderate")),"Error ▲",VLOOKUP(H113,'G-1 All Habitats'!$Z$2:$AA$9,2,FALSE)),"")</f>
        <v/>
      </c>
      <c r="J113" s="146"/>
      <c r="K113" s="520" t="str">
        <f>IF(J113="","",IF(VLOOKUP(J113,'G-3 Multipliers'!$L$3:$N$6,2,FALSE)=0,"Spatial Data Missing",VLOOKUP(J113,'G-3 Multipliers'!$L$3:$N$6,2,FALSE)))</f>
        <v/>
      </c>
      <c r="L113" s="524" t="str">
        <f>IF(J113="","",IF(VLOOKUP(J113,'G-3 Multipliers'!$L$3:$N$6,3,FALSE)=0,"Spatial Data Missing",VLOOKUP(J113,'G-3 Multipliers'!$L$3:$N$6,3,FALSE)))</f>
        <v/>
      </c>
      <c r="M113" s="197"/>
      <c r="N113" s="499" t="str">
        <f>IF(M113="","",IF(VLOOKUP(M113,'G-3 Multipliers'!$S$3:$T$6,2,FALSE)=0,"Spatial Data Missing ⚠",VLOOKUP(M113,'G-3 Multipliers'!$S$3:$T$6,2,FALSE)))</f>
        <v/>
      </c>
      <c r="O113" s="498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7" t="str">
        <f t="shared" si="7"/>
        <v/>
      </c>
      <c r="S113" s="521" t="str">
        <f t="shared" si="8"/>
        <v/>
      </c>
      <c r="T113" s="522" t="str">
        <f t="shared" si="6"/>
        <v/>
      </c>
      <c r="U113" s="537" t="str">
        <f>IF(D113="","",VLOOKUP(D113,'G-6 Hedgerow Data'!$B$3:$AG$15,31,FALSE))</f>
        <v/>
      </c>
      <c r="V113" s="520" t="str">
        <f t="shared" si="9"/>
        <v/>
      </c>
      <c r="W113" s="520" t="str">
        <f t="shared" si="10"/>
        <v/>
      </c>
      <c r="X113" s="524" t="str">
        <f>IF(F113="","",VLOOKUP(U113,'G-3 Multipliers'!$P$3:$Q$6,2,FALSE))</f>
        <v/>
      </c>
      <c r="Y113" s="529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8"/>
      <c r="D114" s="82"/>
      <c r="E114" s="203"/>
      <c r="F114" s="498" t="str">
        <f>IF(D114="","",VLOOKUP(D114,'G-6 Hedgerow Data'!$B$2:$AG$15,2,FALSE))</f>
        <v/>
      </c>
      <c r="G114" s="524" t="str">
        <f>IF(D114="","",VLOOKUP(D114,'G-6 Hedgerow Data'!$B$2:$AG$15,3,FALSE))</f>
        <v/>
      </c>
      <c r="H114" s="72"/>
      <c r="I114" s="499" t="str">
        <f>IFERROR(IF(AND(F114="V.Low",OR(H114="Good",H114="Moderate")),"Error ▲",VLOOKUP(H114,'G-1 All Habitats'!$Z$2:$AA$9,2,FALSE)),"")</f>
        <v/>
      </c>
      <c r="J114" s="146"/>
      <c r="K114" s="520" t="str">
        <f>IF(J114="","",IF(VLOOKUP(J114,'G-3 Multipliers'!$L$3:$N$6,2,FALSE)=0,"Spatial Data Missing",VLOOKUP(J114,'G-3 Multipliers'!$L$3:$N$6,2,FALSE)))</f>
        <v/>
      </c>
      <c r="L114" s="524" t="str">
        <f>IF(J114="","",IF(VLOOKUP(J114,'G-3 Multipliers'!$L$3:$N$6,3,FALSE)=0,"Spatial Data Missing",VLOOKUP(J114,'G-3 Multipliers'!$L$3:$N$6,3,FALSE)))</f>
        <v/>
      </c>
      <c r="M114" s="197"/>
      <c r="N114" s="499" t="str">
        <f>IF(M114="","",IF(VLOOKUP(M114,'G-3 Multipliers'!$S$3:$T$6,2,FALSE)=0,"Spatial Data Missing ⚠",VLOOKUP(M114,'G-3 Multipliers'!$S$3:$T$6,2,FALSE)))</f>
        <v/>
      </c>
      <c r="O114" s="498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7" t="str">
        <f t="shared" si="7"/>
        <v/>
      </c>
      <c r="S114" s="521" t="str">
        <f t="shared" si="8"/>
        <v/>
      </c>
      <c r="T114" s="522" t="str">
        <f t="shared" si="6"/>
        <v/>
      </c>
      <c r="U114" s="537" t="str">
        <f>IF(D114="","",VLOOKUP(D114,'G-6 Hedgerow Data'!$B$3:$AG$15,31,FALSE))</f>
        <v/>
      </c>
      <c r="V114" s="520" t="str">
        <f t="shared" si="9"/>
        <v/>
      </c>
      <c r="W114" s="520" t="str">
        <f t="shared" si="10"/>
        <v/>
      </c>
      <c r="X114" s="524" t="str">
        <f>IF(F114="","",VLOOKUP(U114,'G-3 Multipliers'!$P$3:$Q$6,2,FALSE))</f>
        <v/>
      </c>
      <c r="Y114" s="529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8"/>
      <c r="D115" s="82"/>
      <c r="E115" s="203"/>
      <c r="F115" s="498" t="str">
        <f>IF(D115="","",VLOOKUP(D115,'G-6 Hedgerow Data'!$B$2:$AG$15,2,FALSE))</f>
        <v/>
      </c>
      <c r="G115" s="524" t="str">
        <f>IF(D115="","",VLOOKUP(D115,'G-6 Hedgerow Data'!$B$2:$AG$15,3,FALSE))</f>
        <v/>
      </c>
      <c r="H115" s="72"/>
      <c r="I115" s="499" t="str">
        <f>IFERROR(IF(AND(F115="V.Low",OR(H115="Good",H115="Moderate")),"Error ▲",VLOOKUP(H115,'G-1 All Habitats'!$Z$2:$AA$9,2,FALSE)),"")</f>
        <v/>
      </c>
      <c r="J115" s="146"/>
      <c r="K115" s="520" t="str">
        <f>IF(J115="","",IF(VLOOKUP(J115,'G-3 Multipliers'!$L$3:$N$6,2,FALSE)=0,"Spatial Data Missing",VLOOKUP(J115,'G-3 Multipliers'!$L$3:$N$6,2,FALSE)))</f>
        <v/>
      </c>
      <c r="L115" s="524" t="str">
        <f>IF(J115="","",IF(VLOOKUP(J115,'G-3 Multipliers'!$L$3:$N$6,3,FALSE)=0,"Spatial Data Missing",VLOOKUP(J115,'G-3 Multipliers'!$L$3:$N$6,3,FALSE)))</f>
        <v/>
      </c>
      <c r="M115" s="197"/>
      <c r="N115" s="499" t="str">
        <f>IF(M115="","",IF(VLOOKUP(M115,'G-3 Multipliers'!$S$3:$T$6,2,FALSE)=0,"Spatial Data Missing ⚠",VLOOKUP(M115,'G-3 Multipliers'!$S$3:$T$6,2,FALSE)))</f>
        <v/>
      </c>
      <c r="O115" s="498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7" t="str">
        <f t="shared" si="7"/>
        <v/>
      </c>
      <c r="S115" s="521" t="str">
        <f t="shared" si="8"/>
        <v/>
      </c>
      <c r="T115" s="522" t="str">
        <f t="shared" si="6"/>
        <v/>
      </c>
      <c r="U115" s="537" t="str">
        <f>IF(D115="","",VLOOKUP(D115,'G-6 Hedgerow Data'!$B$3:$AG$15,31,FALSE))</f>
        <v/>
      </c>
      <c r="V115" s="520" t="str">
        <f t="shared" si="9"/>
        <v/>
      </c>
      <c r="W115" s="520" t="str">
        <f t="shared" si="10"/>
        <v/>
      </c>
      <c r="X115" s="524" t="str">
        <f>IF(F115="","",VLOOKUP(U115,'G-3 Multipliers'!$P$3:$Q$6,2,FALSE))</f>
        <v/>
      </c>
      <c r="Y115" s="529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8"/>
      <c r="D116" s="82"/>
      <c r="E116" s="203"/>
      <c r="F116" s="498" t="str">
        <f>IF(D116="","",VLOOKUP(D116,'G-6 Hedgerow Data'!$B$2:$AG$15,2,FALSE))</f>
        <v/>
      </c>
      <c r="G116" s="524" t="str">
        <f>IF(D116="","",VLOOKUP(D116,'G-6 Hedgerow Data'!$B$2:$AG$15,3,FALSE))</f>
        <v/>
      </c>
      <c r="H116" s="72"/>
      <c r="I116" s="499" t="str">
        <f>IFERROR(IF(AND(F116="V.Low",OR(H116="Good",H116="Moderate")),"Error ▲",VLOOKUP(H116,'G-1 All Habitats'!$Z$2:$AA$9,2,FALSE)),"")</f>
        <v/>
      </c>
      <c r="J116" s="146"/>
      <c r="K116" s="520" t="str">
        <f>IF(J116="","",IF(VLOOKUP(J116,'G-3 Multipliers'!$L$3:$N$6,2,FALSE)=0,"Spatial Data Missing",VLOOKUP(J116,'G-3 Multipliers'!$L$3:$N$6,2,FALSE)))</f>
        <v/>
      </c>
      <c r="L116" s="524" t="str">
        <f>IF(J116="","",IF(VLOOKUP(J116,'G-3 Multipliers'!$L$3:$N$6,3,FALSE)=0,"Spatial Data Missing",VLOOKUP(J116,'G-3 Multipliers'!$L$3:$N$6,3,FALSE)))</f>
        <v/>
      </c>
      <c r="M116" s="197"/>
      <c r="N116" s="499" t="str">
        <f>IF(M116="","",IF(VLOOKUP(M116,'G-3 Multipliers'!$S$3:$T$6,2,FALSE)=0,"Spatial Data Missing ⚠",VLOOKUP(M116,'G-3 Multipliers'!$S$3:$T$6,2,FALSE)))</f>
        <v/>
      </c>
      <c r="O116" s="498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7" t="str">
        <f t="shared" si="7"/>
        <v/>
      </c>
      <c r="S116" s="521" t="str">
        <f t="shared" si="8"/>
        <v/>
      </c>
      <c r="T116" s="522" t="str">
        <f t="shared" si="6"/>
        <v/>
      </c>
      <c r="U116" s="537" t="str">
        <f>IF(D116="","",VLOOKUP(D116,'G-6 Hedgerow Data'!$B$3:$AG$15,31,FALSE))</f>
        <v/>
      </c>
      <c r="V116" s="520" t="str">
        <f t="shared" si="9"/>
        <v/>
      </c>
      <c r="W116" s="520" t="str">
        <f t="shared" si="10"/>
        <v/>
      </c>
      <c r="X116" s="524" t="str">
        <f>IF(F116="","",VLOOKUP(U116,'G-3 Multipliers'!$P$3:$Q$6,2,FALSE))</f>
        <v/>
      </c>
      <c r="Y116" s="529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8"/>
      <c r="D117" s="82"/>
      <c r="E117" s="203"/>
      <c r="F117" s="498" t="str">
        <f>IF(D117="","",VLOOKUP(D117,'G-6 Hedgerow Data'!$B$2:$AG$15,2,FALSE))</f>
        <v/>
      </c>
      <c r="G117" s="524" t="str">
        <f>IF(D117="","",VLOOKUP(D117,'G-6 Hedgerow Data'!$B$2:$AG$15,3,FALSE))</f>
        <v/>
      </c>
      <c r="H117" s="72"/>
      <c r="I117" s="499" t="str">
        <f>IFERROR(IF(AND(F117="V.Low",OR(H117="Good",H117="Moderate")),"Error ▲",VLOOKUP(H117,'G-1 All Habitats'!$Z$2:$AA$9,2,FALSE)),"")</f>
        <v/>
      </c>
      <c r="J117" s="146"/>
      <c r="K117" s="520" t="str">
        <f>IF(J117="","",IF(VLOOKUP(J117,'G-3 Multipliers'!$L$3:$N$6,2,FALSE)=0,"Spatial Data Missing",VLOOKUP(J117,'G-3 Multipliers'!$L$3:$N$6,2,FALSE)))</f>
        <v/>
      </c>
      <c r="L117" s="524" t="str">
        <f>IF(J117="","",IF(VLOOKUP(J117,'G-3 Multipliers'!$L$3:$N$6,3,FALSE)=0,"Spatial Data Missing",VLOOKUP(J117,'G-3 Multipliers'!$L$3:$N$6,3,FALSE)))</f>
        <v/>
      </c>
      <c r="M117" s="197"/>
      <c r="N117" s="499" t="str">
        <f>IF(M117="","",IF(VLOOKUP(M117,'G-3 Multipliers'!$S$3:$T$6,2,FALSE)=0,"Spatial Data Missing ⚠",VLOOKUP(M117,'G-3 Multipliers'!$S$3:$T$6,2,FALSE)))</f>
        <v/>
      </c>
      <c r="O117" s="498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7" t="str">
        <f t="shared" si="7"/>
        <v/>
      </c>
      <c r="S117" s="521" t="str">
        <f t="shared" si="8"/>
        <v/>
      </c>
      <c r="T117" s="522" t="str">
        <f t="shared" si="6"/>
        <v/>
      </c>
      <c r="U117" s="537" t="str">
        <f>IF(D117="","",VLOOKUP(D117,'G-6 Hedgerow Data'!$B$3:$AG$15,31,FALSE))</f>
        <v/>
      </c>
      <c r="V117" s="520" t="str">
        <f t="shared" si="9"/>
        <v/>
      </c>
      <c r="W117" s="520" t="str">
        <f t="shared" si="10"/>
        <v/>
      </c>
      <c r="X117" s="524" t="str">
        <f>IF(F117="","",VLOOKUP(U117,'G-3 Multipliers'!$P$3:$Q$6,2,FALSE))</f>
        <v/>
      </c>
      <c r="Y117" s="529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8"/>
      <c r="D118" s="82"/>
      <c r="E118" s="203"/>
      <c r="F118" s="498" t="str">
        <f>IF(D118="","",VLOOKUP(D118,'G-6 Hedgerow Data'!$B$2:$AG$15,2,FALSE))</f>
        <v/>
      </c>
      <c r="G118" s="524" t="str">
        <f>IF(D118="","",VLOOKUP(D118,'G-6 Hedgerow Data'!$B$2:$AG$15,3,FALSE))</f>
        <v/>
      </c>
      <c r="H118" s="72"/>
      <c r="I118" s="499" t="str">
        <f>IFERROR(IF(AND(F118="V.Low",OR(H118="Good",H118="Moderate")),"Error ▲",VLOOKUP(H118,'G-1 All Habitats'!$Z$2:$AA$9,2,FALSE)),"")</f>
        <v/>
      </c>
      <c r="J118" s="146"/>
      <c r="K118" s="520" t="str">
        <f>IF(J118="","",IF(VLOOKUP(J118,'G-3 Multipliers'!$L$3:$N$6,2,FALSE)=0,"Spatial Data Missing",VLOOKUP(J118,'G-3 Multipliers'!$L$3:$N$6,2,FALSE)))</f>
        <v/>
      </c>
      <c r="L118" s="524" t="str">
        <f>IF(J118="","",IF(VLOOKUP(J118,'G-3 Multipliers'!$L$3:$N$6,3,FALSE)=0,"Spatial Data Missing",VLOOKUP(J118,'G-3 Multipliers'!$L$3:$N$6,3,FALSE)))</f>
        <v/>
      </c>
      <c r="M118" s="197"/>
      <c r="N118" s="499" t="str">
        <f>IF(M118="","",IF(VLOOKUP(M118,'G-3 Multipliers'!$S$3:$T$6,2,FALSE)=0,"Spatial Data Missing ⚠",VLOOKUP(M118,'G-3 Multipliers'!$S$3:$T$6,2,FALSE)))</f>
        <v/>
      </c>
      <c r="O118" s="498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7" t="str">
        <f t="shared" si="7"/>
        <v/>
      </c>
      <c r="S118" s="521" t="str">
        <f t="shared" si="8"/>
        <v/>
      </c>
      <c r="T118" s="522" t="str">
        <f t="shared" si="6"/>
        <v/>
      </c>
      <c r="U118" s="537" t="str">
        <f>IF(D118="","",VLOOKUP(D118,'G-6 Hedgerow Data'!$B$3:$AG$15,31,FALSE))</f>
        <v/>
      </c>
      <c r="V118" s="520" t="str">
        <f t="shared" si="9"/>
        <v/>
      </c>
      <c r="W118" s="520" t="str">
        <f t="shared" si="10"/>
        <v/>
      </c>
      <c r="X118" s="524" t="str">
        <f>IF(F118="","",VLOOKUP(U118,'G-3 Multipliers'!$P$3:$Q$6,2,FALSE))</f>
        <v/>
      </c>
      <c r="Y118" s="529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8"/>
      <c r="D119" s="82"/>
      <c r="E119" s="203"/>
      <c r="F119" s="498" t="str">
        <f>IF(D119="","",VLOOKUP(D119,'G-6 Hedgerow Data'!$B$2:$AG$15,2,FALSE))</f>
        <v/>
      </c>
      <c r="G119" s="524" t="str">
        <f>IF(D119="","",VLOOKUP(D119,'G-6 Hedgerow Data'!$B$2:$AG$15,3,FALSE))</f>
        <v/>
      </c>
      <c r="H119" s="72"/>
      <c r="I119" s="499" t="str">
        <f>IFERROR(IF(AND(F119="V.Low",OR(H119="Good",H119="Moderate")),"Error ▲",VLOOKUP(H119,'G-1 All Habitats'!$Z$2:$AA$9,2,FALSE)),"")</f>
        <v/>
      </c>
      <c r="J119" s="146"/>
      <c r="K119" s="520" t="str">
        <f>IF(J119="","",IF(VLOOKUP(J119,'G-3 Multipliers'!$L$3:$N$6,2,FALSE)=0,"Spatial Data Missing",VLOOKUP(J119,'G-3 Multipliers'!$L$3:$N$6,2,FALSE)))</f>
        <v/>
      </c>
      <c r="L119" s="524" t="str">
        <f>IF(J119="","",IF(VLOOKUP(J119,'G-3 Multipliers'!$L$3:$N$6,3,FALSE)=0,"Spatial Data Missing",VLOOKUP(J119,'G-3 Multipliers'!$L$3:$N$6,3,FALSE)))</f>
        <v/>
      </c>
      <c r="M119" s="197"/>
      <c r="N119" s="499" t="str">
        <f>IF(M119="","",IF(VLOOKUP(M119,'G-3 Multipliers'!$S$3:$T$6,2,FALSE)=0,"Spatial Data Missing ⚠",VLOOKUP(M119,'G-3 Multipliers'!$S$3:$T$6,2,FALSE)))</f>
        <v/>
      </c>
      <c r="O119" s="498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7" t="str">
        <f t="shared" si="7"/>
        <v/>
      </c>
      <c r="S119" s="521" t="str">
        <f t="shared" si="8"/>
        <v/>
      </c>
      <c r="T119" s="522" t="str">
        <f t="shared" si="6"/>
        <v/>
      </c>
      <c r="U119" s="537" t="str">
        <f>IF(D119="","",VLOOKUP(D119,'G-6 Hedgerow Data'!$B$3:$AG$15,31,FALSE))</f>
        <v/>
      </c>
      <c r="V119" s="520" t="str">
        <f t="shared" si="9"/>
        <v/>
      </c>
      <c r="W119" s="520" t="str">
        <f t="shared" si="10"/>
        <v/>
      </c>
      <c r="X119" s="524" t="str">
        <f>IF(F119="","",VLOOKUP(U119,'G-3 Multipliers'!$P$3:$Q$6,2,FALSE))</f>
        <v/>
      </c>
      <c r="Y119" s="529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8"/>
      <c r="D120" s="82"/>
      <c r="E120" s="203"/>
      <c r="F120" s="498" t="str">
        <f>IF(D120="","",VLOOKUP(D120,'G-6 Hedgerow Data'!$B$2:$AG$15,2,FALSE))</f>
        <v/>
      </c>
      <c r="G120" s="524" t="str">
        <f>IF(D120="","",VLOOKUP(D120,'G-6 Hedgerow Data'!$B$2:$AG$15,3,FALSE))</f>
        <v/>
      </c>
      <c r="H120" s="72"/>
      <c r="I120" s="499" t="str">
        <f>IFERROR(IF(AND(F120="V.Low",OR(H120="Good",H120="Moderate")),"Error ▲",VLOOKUP(H120,'G-1 All Habitats'!$Z$2:$AA$9,2,FALSE)),"")</f>
        <v/>
      </c>
      <c r="J120" s="146"/>
      <c r="K120" s="520" t="str">
        <f>IF(J120="","",IF(VLOOKUP(J120,'G-3 Multipliers'!$L$3:$N$6,2,FALSE)=0,"Spatial Data Missing",VLOOKUP(J120,'G-3 Multipliers'!$L$3:$N$6,2,FALSE)))</f>
        <v/>
      </c>
      <c r="L120" s="524" t="str">
        <f>IF(J120="","",IF(VLOOKUP(J120,'G-3 Multipliers'!$L$3:$N$6,3,FALSE)=0,"Spatial Data Missing",VLOOKUP(J120,'G-3 Multipliers'!$L$3:$N$6,3,FALSE)))</f>
        <v/>
      </c>
      <c r="M120" s="197"/>
      <c r="N120" s="499" t="str">
        <f>IF(M120="","",IF(VLOOKUP(M120,'G-3 Multipliers'!$S$3:$T$6,2,FALSE)=0,"Spatial Data Missing ⚠",VLOOKUP(M120,'G-3 Multipliers'!$S$3:$T$6,2,FALSE)))</f>
        <v/>
      </c>
      <c r="O120" s="498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7" t="str">
        <f t="shared" si="7"/>
        <v/>
      </c>
      <c r="S120" s="521" t="str">
        <f t="shared" si="8"/>
        <v/>
      </c>
      <c r="T120" s="522" t="str">
        <f t="shared" si="6"/>
        <v/>
      </c>
      <c r="U120" s="537" t="str">
        <f>IF(D120="","",VLOOKUP(D120,'G-6 Hedgerow Data'!$B$3:$AG$15,31,FALSE))</f>
        <v/>
      </c>
      <c r="V120" s="520" t="str">
        <f t="shared" si="9"/>
        <v/>
      </c>
      <c r="W120" s="520" t="str">
        <f t="shared" si="10"/>
        <v/>
      </c>
      <c r="X120" s="524" t="str">
        <f>IF(F120="","",VLOOKUP(U120,'G-3 Multipliers'!$P$3:$Q$6,2,FALSE))</f>
        <v/>
      </c>
      <c r="Y120" s="529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8"/>
      <c r="D121" s="82"/>
      <c r="E121" s="203"/>
      <c r="F121" s="498" t="str">
        <f>IF(D121="","",VLOOKUP(D121,'G-6 Hedgerow Data'!$B$2:$AG$15,2,FALSE))</f>
        <v/>
      </c>
      <c r="G121" s="524" t="str">
        <f>IF(D121="","",VLOOKUP(D121,'G-6 Hedgerow Data'!$B$2:$AG$15,3,FALSE))</f>
        <v/>
      </c>
      <c r="H121" s="72"/>
      <c r="I121" s="499" t="str">
        <f>IFERROR(IF(AND(F121="V.Low",OR(H121="Good",H121="Moderate")),"Error ▲",VLOOKUP(H121,'G-1 All Habitats'!$Z$2:$AA$9,2,FALSE)),"")</f>
        <v/>
      </c>
      <c r="J121" s="146"/>
      <c r="K121" s="520" t="str">
        <f>IF(J121="","",IF(VLOOKUP(J121,'G-3 Multipliers'!$L$3:$N$6,2,FALSE)=0,"Spatial Data Missing",VLOOKUP(J121,'G-3 Multipliers'!$L$3:$N$6,2,FALSE)))</f>
        <v/>
      </c>
      <c r="L121" s="524" t="str">
        <f>IF(J121="","",IF(VLOOKUP(J121,'G-3 Multipliers'!$L$3:$N$6,3,FALSE)=0,"Spatial Data Missing",VLOOKUP(J121,'G-3 Multipliers'!$L$3:$N$6,3,FALSE)))</f>
        <v/>
      </c>
      <c r="M121" s="197"/>
      <c r="N121" s="499" t="str">
        <f>IF(M121="","",IF(VLOOKUP(M121,'G-3 Multipliers'!$S$3:$T$6,2,FALSE)=0,"Spatial Data Missing ⚠",VLOOKUP(M121,'G-3 Multipliers'!$S$3:$T$6,2,FALSE)))</f>
        <v/>
      </c>
      <c r="O121" s="498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7" t="str">
        <f t="shared" si="7"/>
        <v/>
      </c>
      <c r="S121" s="521" t="str">
        <f t="shared" si="8"/>
        <v/>
      </c>
      <c r="T121" s="522" t="str">
        <f t="shared" si="6"/>
        <v/>
      </c>
      <c r="U121" s="537" t="str">
        <f>IF(D121="","",VLOOKUP(D121,'G-6 Hedgerow Data'!$B$3:$AG$15,31,FALSE))</f>
        <v/>
      </c>
      <c r="V121" s="520" t="str">
        <f t="shared" si="9"/>
        <v/>
      </c>
      <c r="W121" s="520" t="str">
        <f t="shared" si="10"/>
        <v/>
      </c>
      <c r="X121" s="524" t="str">
        <f>IF(F121="","",VLOOKUP(U121,'G-3 Multipliers'!$P$3:$Q$6,2,FALSE))</f>
        <v/>
      </c>
      <c r="Y121" s="529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8"/>
      <c r="D122" s="82"/>
      <c r="E122" s="203"/>
      <c r="F122" s="498" t="str">
        <f>IF(D122="","",VLOOKUP(D122,'G-6 Hedgerow Data'!$B$2:$AG$15,2,FALSE))</f>
        <v/>
      </c>
      <c r="G122" s="524" t="str">
        <f>IF(D122="","",VLOOKUP(D122,'G-6 Hedgerow Data'!$B$2:$AG$15,3,FALSE))</f>
        <v/>
      </c>
      <c r="H122" s="72"/>
      <c r="I122" s="499" t="str">
        <f>IFERROR(IF(AND(F122="V.Low",OR(H122="Good",H122="Moderate")),"Error ▲",VLOOKUP(H122,'G-1 All Habitats'!$Z$2:$AA$9,2,FALSE)),"")</f>
        <v/>
      </c>
      <c r="J122" s="146"/>
      <c r="K122" s="520" t="str">
        <f>IF(J122="","",IF(VLOOKUP(J122,'G-3 Multipliers'!$L$3:$N$6,2,FALSE)=0,"Spatial Data Missing",VLOOKUP(J122,'G-3 Multipliers'!$L$3:$N$6,2,FALSE)))</f>
        <v/>
      </c>
      <c r="L122" s="524" t="str">
        <f>IF(J122="","",IF(VLOOKUP(J122,'G-3 Multipliers'!$L$3:$N$6,3,FALSE)=0,"Spatial Data Missing",VLOOKUP(J122,'G-3 Multipliers'!$L$3:$N$6,3,FALSE)))</f>
        <v/>
      </c>
      <c r="M122" s="197"/>
      <c r="N122" s="499" t="str">
        <f>IF(M122="","",IF(VLOOKUP(M122,'G-3 Multipliers'!$S$3:$T$6,2,FALSE)=0,"Spatial Data Missing ⚠",VLOOKUP(M122,'G-3 Multipliers'!$S$3:$T$6,2,FALSE)))</f>
        <v/>
      </c>
      <c r="O122" s="498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7" t="str">
        <f t="shared" si="7"/>
        <v/>
      </c>
      <c r="S122" s="521" t="str">
        <f t="shared" si="8"/>
        <v/>
      </c>
      <c r="T122" s="522" t="str">
        <f t="shared" si="6"/>
        <v/>
      </c>
      <c r="U122" s="537" t="str">
        <f>IF(D122="","",VLOOKUP(D122,'G-6 Hedgerow Data'!$B$3:$AG$15,31,FALSE))</f>
        <v/>
      </c>
      <c r="V122" s="520" t="str">
        <f t="shared" si="9"/>
        <v/>
      </c>
      <c r="W122" s="520" t="str">
        <f t="shared" si="10"/>
        <v/>
      </c>
      <c r="X122" s="524" t="str">
        <f>IF(F122="","",VLOOKUP(U122,'G-3 Multipliers'!$P$3:$Q$6,2,FALSE))</f>
        <v/>
      </c>
      <c r="Y122" s="529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8"/>
      <c r="D123" s="82"/>
      <c r="E123" s="203"/>
      <c r="F123" s="498" t="str">
        <f>IF(D123="","",VLOOKUP(D123,'G-6 Hedgerow Data'!$B$2:$AG$15,2,FALSE))</f>
        <v/>
      </c>
      <c r="G123" s="524" t="str">
        <f>IF(D123="","",VLOOKUP(D123,'G-6 Hedgerow Data'!$B$2:$AG$15,3,FALSE))</f>
        <v/>
      </c>
      <c r="H123" s="72"/>
      <c r="I123" s="499" t="str">
        <f>IFERROR(IF(AND(F123="V.Low",OR(H123="Good",H123="Moderate")),"Error ▲",VLOOKUP(H123,'G-1 All Habitats'!$Z$2:$AA$9,2,FALSE)),"")</f>
        <v/>
      </c>
      <c r="J123" s="146"/>
      <c r="K123" s="520" t="str">
        <f>IF(J123="","",IF(VLOOKUP(J123,'G-3 Multipliers'!$L$3:$N$6,2,FALSE)=0,"Spatial Data Missing",VLOOKUP(J123,'G-3 Multipliers'!$L$3:$N$6,2,FALSE)))</f>
        <v/>
      </c>
      <c r="L123" s="524" t="str">
        <f>IF(J123="","",IF(VLOOKUP(J123,'G-3 Multipliers'!$L$3:$N$6,3,FALSE)=0,"Spatial Data Missing",VLOOKUP(J123,'G-3 Multipliers'!$L$3:$N$6,3,FALSE)))</f>
        <v/>
      </c>
      <c r="M123" s="197"/>
      <c r="N123" s="499" t="str">
        <f>IF(M123="","",IF(VLOOKUP(M123,'G-3 Multipliers'!$S$3:$T$6,2,FALSE)=0,"Spatial Data Missing ⚠",VLOOKUP(M123,'G-3 Multipliers'!$S$3:$T$6,2,FALSE)))</f>
        <v/>
      </c>
      <c r="O123" s="498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7" t="str">
        <f t="shared" si="7"/>
        <v/>
      </c>
      <c r="S123" s="521" t="str">
        <f t="shared" si="8"/>
        <v/>
      </c>
      <c r="T123" s="522" t="str">
        <f t="shared" si="6"/>
        <v/>
      </c>
      <c r="U123" s="537" t="str">
        <f>IF(D123="","",VLOOKUP(D123,'G-6 Hedgerow Data'!$B$3:$AG$15,31,FALSE))</f>
        <v/>
      </c>
      <c r="V123" s="520" t="str">
        <f t="shared" si="9"/>
        <v/>
      </c>
      <c r="W123" s="520" t="str">
        <f t="shared" si="10"/>
        <v/>
      </c>
      <c r="X123" s="524" t="str">
        <f>IF(F123="","",VLOOKUP(U123,'G-3 Multipliers'!$P$3:$Q$6,2,FALSE))</f>
        <v/>
      </c>
      <c r="Y123" s="529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8"/>
      <c r="D124" s="82"/>
      <c r="E124" s="203"/>
      <c r="F124" s="498" t="str">
        <f>IF(D124="","",VLOOKUP(D124,'G-6 Hedgerow Data'!$B$2:$AG$15,2,FALSE))</f>
        <v/>
      </c>
      <c r="G124" s="524" t="str">
        <f>IF(D124="","",VLOOKUP(D124,'G-6 Hedgerow Data'!$B$2:$AG$15,3,FALSE))</f>
        <v/>
      </c>
      <c r="H124" s="72"/>
      <c r="I124" s="499" t="str">
        <f>IFERROR(IF(AND(F124="V.Low",OR(H124="Good",H124="Moderate")),"Error ▲",VLOOKUP(H124,'G-1 All Habitats'!$Z$2:$AA$9,2,FALSE)),"")</f>
        <v/>
      </c>
      <c r="J124" s="146"/>
      <c r="K124" s="520" t="str">
        <f>IF(J124="","",IF(VLOOKUP(J124,'G-3 Multipliers'!$L$3:$N$6,2,FALSE)=0,"Spatial Data Missing",VLOOKUP(J124,'G-3 Multipliers'!$L$3:$N$6,2,FALSE)))</f>
        <v/>
      </c>
      <c r="L124" s="524" t="str">
        <f>IF(J124="","",IF(VLOOKUP(J124,'G-3 Multipliers'!$L$3:$N$6,3,FALSE)=0,"Spatial Data Missing",VLOOKUP(J124,'G-3 Multipliers'!$L$3:$N$6,3,FALSE)))</f>
        <v/>
      </c>
      <c r="M124" s="197"/>
      <c r="N124" s="499" t="str">
        <f>IF(M124="","",IF(VLOOKUP(M124,'G-3 Multipliers'!$S$3:$T$6,2,FALSE)=0,"Spatial Data Missing ⚠",VLOOKUP(M124,'G-3 Multipliers'!$S$3:$T$6,2,FALSE)))</f>
        <v/>
      </c>
      <c r="O124" s="498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7" t="str">
        <f t="shared" si="7"/>
        <v/>
      </c>
      <c r="S124" s="521" t="str">
        <f t="shared" si="8"/>
        <v/>
      </c>
      <c r="T124" s="522" t="str">
        <f t="shared" si="6"/>
        <v/>
      </c>
      <c r="U124" s="537" t="str">
        <f>IF(D124="","",VLOOKUP(D124,'G-6 Hedgerow Data'!$B$3:$AG$15,31,FALSE))</f>
        <v/>
      </c>
      <c r="V124" s="520" t="str">
        <f t="shared" si="9"/>
        <v/>
      </c>
      <c r="W124" s="520" t="str">
        <f t="shared" si="10"/>
        <v/>
      </c>
      <c r="X124" s="524" t="str">
        <f>IF(F124="","",VLOOKUP(U124,'G-3 Multipliers'!$P$3:$Q$6,2,FALSE))</f>
        <v/>
      </c>
      <c r="Y124" s="529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8"/>
      <c r="D125" s="82"/>
      <c r="E125" s="203"/>
      <c r="F125" s="498" t="str">
        <f>IF(D125="","",VLOOKUP(D125,'G-6 Hedgerow Data'!$B$2:$AG$15,2,FALSE))</f>
        <v/>
      </c>
      <c r="G125" s="524" t="str">
        <f>IF(D125="","",VLOOKUP(D125,'G-6 Hedgerow Data'!$B$2:$AG$15,3,FALSE))</f>
        <v/>
      </c>
      <c r="H125" s="72"/>
      <c r="I125" s="499" t="str">
        <f>IFERROR(IF(AND(F125="V.Low",OR(H125="Good",H125="Moderate")),"Error ▲",VLOOKUP(H125,'G-1 All Habitats'!$Z$2:$AA$9,2,FALSE)),"")</f>
        <v/>
      </c>
      <c r="J125" s="146"/>
      <c r="K125" s="520" t="str">
        <f>IF(J125="","",IF(VLOOKUP(J125,'G-3 Multipliers'!$L$3:$N$6,2,FALSE)=0,"Spatial Data Missing",VLOOKUP(J125,'G-3 Multipliers'!$L$3:$N$6,2,FALSE)))</f>
        <v/>
      </c>
      <c r="L125" s="524" t="str">
        <f>IF(J125="","",IF(VLOOKUP(J125,'G-3 Multipliers'!$L$3:$N$6,3,FALSE)=0,"Spatial Data Missing",VLOOKUP(J125,'G-3 Multipliers'!$L$3:$N$6,3,FALSE)))</f>
        <v/>
      </c>
      <c r="M125" s="197"/>
      <c r="N125" s="499" t="str">
        <f>IF(M125="","",IF(VLOOKUP(M125,'G-3 Multipliers'!$S$3:$T$6,2,FALSE)=0,"Spatial Data Missing ⚠",VLOOKUP(M125,'G-3 Multipliers'!$S$3:$T$6,2,FALSE)))</f>
        <v/>
      </c>
      <c r="O125" s="498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7" t="str">
        <f t="shared" si="7"/>
        <v/>
      </c>
      <c r="S125" s="521" t="str">
        <f t="shared" si="8"/>
        <v/>
      </c>
      <c r="T125" s="522" t="str">
        <f t="shared" si="6"/>
        <v/>
      </c>
      <c r="U125" s="537" t="str">
        <f>IF(D125="","",VLOOKUP(D125,'G-6 Hedgerow Data'!$B$3:$AG$15,31,FALSE))</f>
        <v/>
      </c>
      <c r="V125" s="520" t="str">
        <f t="shared" si="9"/>
        <v/>
      </c>
      <c r="W125" s="520" t="str">
        <f t="shared" si="10"/>
        <v/>
      </c>
      <c r="X125" s="524" t="str">
        <f>IF(F125="","",VLOOKUP(U125,'G-3 Multipliers'!$P$3:$Q$6,2,FALSE))</f>
        <v/>
      </c>
      <c r="Y125" s="529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8"/>
      <c r="D126" s="82"/>
      <c r="E126" s="203"/>
      <c r="F126" s="498" t="str">
        <f>IF(D126="","",VLOOKUP(D126,'G-6 Hedgerow Data'!$B$2:$AG$15,2,FALSE))</f>
        <v/>
      </c>
      <c r="G126" s="524" t="str">
        <f>IF(D126="","",VLOOKUP(D126,'G-6 Hedgerow Data'!$B$2:$AG$15,3,FALSE))</f>
        <v/>
      </c>
      <c r="H126" s="72"/>
      <c r="I126" s="499" t="str">
        <f>IFERROR(IF(AND(F126="V.Low",OR(H126="Good",H126="Moderate")),"Error ▲",VLOOKUP(H126,'G-1 All Habitats'!$Z$2:$AA$9,2,FALSE)),"")</f>
        <v/>
      </c>
      <c r="J126" s="146"/>
      <c r="K126" s="520" t="str">
        <f>IF(J126="","",IF(VLOOKUP(J126,'G-3 Multipliers'!$L$3:$N$6,2,FALSE)=0,"Spatial Data Missing",VLOOKUP(J126,'G-3 Multipliers'!$L$3:$N$6,2,FALSE)))</f>
        <v/>
      </c>
      <c r="L126" s="524" t="str">
        <f>IF(J126="","",IF(VLOOKUP(J126,'G-3 Multipliers'!$L$3:$N$6,3,FALSE)=0,"Spatial Data Missing",VLOOKUP(J126,'G-3 Multipliers'!$L$3:$N$6,3,FALSE)))</f>
        <v/>
      </c>
      <c r="M126" s="197"/>
      <c r="N126" s="499" t="str">
        <f>IF(M126="","",IF(VLOOKUP(M126,'G-3 Multipliers'!$S$3:$T$6,2,FALSE)=0,"Spatial Data Missing ⚠",VLOOKUP(M126,'G-3 Multipliers'!$S$3:$T$6,2,FALSE)))</f>
        <v/>
      </c>
      <c r="O126" s="498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7" t="str">
        <f t="shared" si="7"/>
        <v/>
      </c>
      <c r="S126" s="521" t="str">
        <f t="shared" si="8"/>
        <v/>
      </c>
      <c r="T126" s="522" t="str">
        <f t="shared" si="6"/>
        <v/>
      </c>
      <c r="U126" s="537" t="str">
        <f>IF(D126="","",VLOOKUP(D126,'G-6 Hedgerow Data'!$B$3:$AG$15,31,FALSE))</f>
        <v/>
      </c>
      <c r="V126" s="520" t="str">
        <f t="shared" si="9"/>
        <v/>
      </c>
      <c r="W126" s="520" t="str">
        <f t="shared" si="10"/>
        <v/>
      </c>
      <c r="X126" s="524" t="str">
        <f>IF(F126="","",VLOOKUP(U126,'G-3 Multipliers'!$P$3:$Q$6,2,FALSE))</f>
        <v/>
      </c>
      <c r="Y126" s="529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8"/>
      <c r="D127" s="82"/>
      <c r="E127" s="203"/>
      <c r="F127" s="498" t="str">
        <f>IF(D127="","",VLOOKUP(D127,'G-6 Hedgerow Data'!$B$2:$AG$15,2,FALSE))</f>
        <v/>
      </c>
      <c r="G127" s="524" t="str">
        <f>IF(D127="","",VLOOKUP(D127,'G-6 Hedgerow Data'!$B$2:$AG$15,3,FALSE))</f>
        <v/>
      </c>
      <c r="H127" s="72"/>
      <c r="I127" s="499" t="str">
        <f>IFERROR(IF(AND(F127="V.Low",OR(H127="Good",H127="Moderate")),"Error ▲",VLOOKUP(H127,'G-1 All Habitats'!$Z$2:$AA$9,2,FALSE)),"")</f>
        <v/>
      </c>
      <c r="J127" s="146"/>
      <c r="K127" s="520" t="str">
        <f>IF(J127="","",IF(VLOOKUP(J127,'G-3 Multipliers'!$L$3:$N$6,2,FALSE)=0,"Spatial Data Missing",VLOOKUP(J127,'G-3 Multipliers'!$L$3:$N$6,2,FALSE)))</f>
        <v/>
      </c>
      <c r="L127" s="524" t="str">
        <f>IF(J127="","",IF(VLOOKUP(J127,'G-3 Multipliers'!$L$3:$N$6,3,FALSE)=0,"Spatial Data Missing",VLOOKUP(J127,'G-3 Multipliers'!$L$3:$N$6,3,FALSE)))</f>
        <v/>
      </c>
      <c r="M127" s="197"/>
      <c r="N127" s="499" t="str">
        <f>IF(M127="","",IF(VLOOKUP(M127,'G-3 Multipliers'!$S$3:$T$6,2,FALSE)=0,"Spatial Data Missing ⚠",VLOOKUP(M127,'G-3 Multipliers'!$S$3:$T$6,2,FALSE)))</f>
        <v/>
      </c>
      <c r="O127" s="498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7" t="str">
        <f t="shared" si="7"/>
        <v/>
      </c>
      <c r="S127" s="521" t="str">
        <f t="shared" si="8"/>
        <v/>
      </c>
      <c r="T127" s="522" t="str">
        <f t="shared" si="6"/>
        <v/>
      </c>
      <c r="U127" s="537" t="str">
        <f>IF(D127="","",VLOOKUP(D127,'G-6 Hedgerow Data'!$B$3:$AG$15,31,FALSE))</f>
        <v/>
      </c>
      <c r="V127" s="520" t="str">
        <f t="shared" si="9"/>
        <v/>
      </c>
      <c r="W127" s="520" t="str">
        <f t="shared" si="10"/>
        <v/>
      </c>
      <c r="X127" s="524" t="str">
        <f>IF(F127="","",VLOOKUP(U127,'G-3 Multipliers'!$P$3:$Q$6,2,FALSE))</f>
        <v/>
      </c>
      <c r="Y127" s="529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8"/>
      <c r="D128" s="82"/>
      <c r="E128" s="203"/>
      <c r="F128" s="498" t="str">
        <f>IF(D128="","",VLOOKUP(D128,'G-6 Hedgerow Data'!$B$2:$AG$15,2,FALSE))</f>
        <v/>
      </c>
      <c r="G128" s="524" t="str">
        <f>IF(D128="","",VLOOKUP(D128,'G-6 Hedgerow Data'!$B$2:$AG$15,3,FALSE))</f>
        <v/>
      </c>
      <c r="H128" s="72"/>
      <c r="I128" s="499" t="str">
        <f>IFERROR(IF(AND(F128="V.Low",OR(H128="Good",H128="Moderate")),"Error ▲",VLOOKUP(H128,'G-1 All Habitats'!$Z$2:$AA$9,2,FALSE)),"")</f>
        <v/>
      </c>
      <c r="J128" s="146"/>
      <c r="K128" s="520" t="str">
        <f>IF(J128="","",IF(VLOOKUP(J128,'G-3 Multipliers'!$L$3:$N$6,2,FALSE)=0,"Spatial Data Missing",VLOOKUP(J128,'G-3 Multipliers'!$L$3:$N$6,2,FALSE)))</f>
        <v/>
      </c>
      <c r="L128" s="524" t="str">
        <f>IF(J128="","",IF(VLOOKUP(J128,'G-3 Multipliers'!$L$3:$N$6,3,FALSE)=0,"Spatial Data Missing",VLOOKUP(J128,'G-3 Multipliers'!$L$3:$N$6,3,FALSE)))</f>
        <v/>
      </c>
      <c r="M128" s="197"/>
      <c r="N128" s="499" t="str">
        <f>IF(M128="","",IF(VLOOKUP(M128,'G-3 Multipliers'!$S$3:$T$6,2,FALSE)=0,"Spatial Data Missing ⚠",VLOOKUP(M128,'G-3 Multipliers'!$S$3:$T$6,2,FALSE)))</f>
        <v/>
      </c>
      <c r="O128" s="498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7" t="str">
        <f t="shared" si="7"/>
        <v/>
      </c>
      <c r="S128" s="521" t="str">
        <f t="shared" si="8"/>
        <v/>
      </c>
      <c r="T128" s="522" t="str">
        <f t="shared" si="6"/>
        <v/>
      </c>
      <c r="U128" s="537" t="str">
        <f>IF(D128="","",VLOOKUP(D128,'G-6 Hedgerow Data'!$B$3:$AG$15,31,FALSE))</f>
        <v/>
      </c>
      <c r="V128" s="520" t="str">
        <f t="shared" si="9"/>
        <v/>
      </c>
      <c r="W128" s="520" t="str">
        <f t="shared" si="10"/>
        <v/>
      </c>
      <c r="X128" s="524" t="str">
        <f>IF(F128="","",VLOOKUP(U128,'G-3 Multipliers'!$P$3:$Q$6,2,FALSE))</f>
        <v/>
      </c>
      <c r="Y128" s="529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8"/>
      <c r="D129" s="82"/>
      <c r="E129" s="203"/>
      <c r="F129" s="498" t="str">
        <f>IF(D129="","",VLOOKUP(D129,'G-6 Hedgerow Data'!$B$2:$AG$15,2,FALSE))</f>
        <v/>
      </c>
      <c r="G129" s="524" t="str">
        <f>IF(D129="","",VLOOKUP(D129,'G-6 Hedgerow Data'!$B$2:$AG$15,3,FALSE))</f>
        <v/>
      </c>
      <c r="H129" s="72"/>
      <c r="I129" s="499" t="str">
        <f>IFERROR(IF(AND(F129="V.Low",OR(H129="Good",H129="Moderate")),"Error ▲",VLOOKUP(H129,'G-1 All Habitats'!$Z$2:$AA$9,2,FALSE)),"")</f>
        <v/>
      </c>
      <c r="J129" s="146"/>
      <c r="K129" s="520" t="str">
        <f>IF(J129="","",IF(VLOOKUP(J129,'G-3 Multipliers'!$L$3:$N$6,2,FALSE)=0,"Spatial Data Missing",VLOOKUP(J129,'G-3 Multipliers'!$L$3:$N$6,2,FALSE)))</f>
        <v/>
      </c>
      <c r="L129" s="524" t="str">
        <f>IF(J129="","",IF(VLOOKUP(J129,'G-3 Multipliers'!$L$3:$N$6,3,FALSE)=0,"Spatial Data Missing",VLOOKUP(J129,'G-3 Multipliers'!$L$3:$N$6,3,FALSE)))</f>
        <v/>
      </c>
      <c r="M129" s="197"/>
      <c r="N129" s="499" t="str">
        <f>IF(M129="","",IF(VLOOKUP(M129,'G-3 Multipliers'!$S$3:$T$6,2,FALSE)=0,"Spatial Data Missing ⚠",VLOOKUP(M129,'G-3 Multipliers'!$S$3:$T$6,2,FALSE)))</f>
        <v/>
      </c>
      <c r="O129" s="498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7" t="str">
        <f t="shared" si="7"/>
        <v/>
      </c>
      <c r="S129" s="521" t="str">
        <f t="shared" si="8"/>
        <v/>
      </c>
      <c r="T129" s="522" t="str">
        <f t="shared" si="6"/>
        <v/>
      </c>
      <c r="U129" s="537" t="str">
        <f>IF(D129="","",VLOOKUP(D129,'G-6 Hedgerow Data'!$B$3:$AG$15,31,FALSE))</f>
        <v/>
      </c>
      <c r="V129" s="520" t="str">
        <f t="shared" si="9"/>
        <v/>
      </c>
      <c r="W129" s="520" t="str">
        <f t="shared" si="10"/>
        <v/>
      </c>
      <c r="X129" s="524" t="str">
        <f>IF(F129="","",VLOOKUP(U129,'G-3 Multipliers'!$P$3:$Q$6,2,FALSE))</f>
        <v/>
      </c>
      <c r="Y129" s="529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8"/>
      <c r="D130" s="82"/>
      <c r="E130" s="203"/>
      <c r="F130" s="498" t="str">
        <f>IF(D130="","",VLOOKUP(D130,'G-6 Hedgerow Data'!$B$2:$AG$15,2,FALSE))</f>
        <v/>
      </c>
      <c r="G130" s="524" t="str">
        <f>IF(D130="","",VLOOKUP(D130,'G-6 Hedgerow Data'!$B$2:$AG$15,3,FALSE))</f>
        <v/>
      </c>
      <c r="H130" s="72"/>
      <c r="I130" s="499" t="str">
        <f>IFERROR(IF(AND(F130="V.Low",OR(H130="Good",H130="Moderate")),"Error ▲",VLOOKUP(H130,'G-1 All Habitats'!$Z$2:$AA$9,2,FALSE)),"")</f>
        <v/>
      </c>
      <c r="J130" s="146"/>
      <c r="K130" s="520" t="str">
        <f>IF(J130="","",IF(VLOOKUP(J130,'G-3 Multipliers'!$L$3:$N$6,2,FALSE)=0,"Spatial Data Missing",VLOOKUP(J130,'G-3 Multipliers'!$L$3:$N$6,2,FALSE)))</f>
        <v/>
      </c>
      <c r="L130" s="524" t="str">
        <f>IF(J130="","",IF(VLOOKUP(J130,'G-3 Multipliers'!$L$3:$N$6,3,FALSE)=0,"Spatial Data Missing",VLOOKUP(J130,'G-3 Multipliers'!$L$3:$N$6,3,FALSE)))</f>
        <v/>
      </c>
      <c r="M130" s="197"/>
      <c r="N130" s="499" t="str">
        <f>IF(M130="","",IF(VLOOKUP(M130,'G-3 Multipliers'!$S$3:$T$6,2,FALSE)=0,"Spatial Data Missing ⚠",VLOOKUP(M130,'G-3 Multipliers'!$S$3:$T$6,2,FALSE)))</f>
        <v/>
      </c>
      <c r="O130" s="498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7" t="str">
        <f t="shared" si="7"/>
        <v/>
      </c>
      <c r="S130" s="521" t="str">
        <f t="shared" si="8"/>
        <v/>
      </c>
      <c r="T130" s="522" t="str">
        <f t="shared" si="6"/>
        <v/>
      </c>
      <c r="U130" s="537" t="str">
        <f>IF(D130="","",VLOOKUP(D130,'G-6 Hedgerow Data'!$B$3:$AG$15,31,FALSE))</f>
        <v/>
      </c>
      <c r="V130" s="520" t="str">
        <f t="shared" si="9"/>
        <v/>
      </c>
      <c r="W130" s="520" t="str">
        <f t="shared" si="10"/>
        <v/>
      </c>
      <c r="X130" s="524" t="str">
        <f>IF(F130="","",VLOOKUP(U130,'G-3 Multipliers'!$P$3:$Q$6,2,FALSE))</f>
        <v/>
      </c>
      <c r="Y130" s="529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8"/>
      <c r="D131" s="82"/>
      <c r="E131" s="203"/>
      <c r="F131" s="498" t="str">
        <f>IF(D131="","",VLOOKUP(D131,'G-6 Hedgerow Data'!$B$2:$AG$15,2,FALSE))</f>
        <v/>
      </c>
      <c r="G131" s="524" t="str">
        <f>IF(D131="","",VLOOKUP(D131,'G-6 Hedgerow Data'!$B$2:$AG$15,3,FALSE))</f>
        <v/>
      </c>
      <c r="H131" s="72"/>
      <c r="I131" s="499" t="str">
        <f>IFERROR(IF(AND(F131="V.Low",OR(H131="Good",H131="Moderate")),"Error ▲",VLOOKUP(H131,'G-1 All Habitats'!$Z$2:$AA$9,2,FALSE)),"")</f>
        <v/>
      </c>
      <c r="J131" s="146"/>
      <c r="K131" s="520" t="str">
        <f>IF(J131="","",IF(VLOOKUP(J131,'G-3 Multipliers'!$L$3:$N$6,2,FALSE)=0,"Spatial Data Missing",VLOOKUP(J131,'G-3 Multipliers'!$L$3:$N$6,2,FALSE)))</f>
        <v/>
      </c>
      <c r="L131" s="524" t="str">
        <f>IF(J131="","",IF(VLOOKUP(J131,'G-3 Multipliers'!$L$3:$N$6,3,FALSE)=0,"Spatial Data Missing",VLOOKUP(J131,'G-3 Multipliers'!$L$3:$N$6,3,FALSE)))</f>
        <v/>
      </c>
      <c r="M131" s="197"/>
      <c r="N131" s="499" t="str">
        <f>IF(M131="","",IF(VLOOKUP(M131,'G-3 Multipliers'!$S$3:$T$6,2,FALSE)=0,"Spatial Data Missing ⚠",VLOOKUP(M131,'G-3 Multipliers'!$S$3:$T$6,2,FALSE)))</f>
        <v/>
      </c>
      <c r="O131" s="498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7" t="str">
        <f t="shared" si="7"/>
        <v/>
      </c>
      <c r="S131" s="507" t="str">
        <f t="shared" si="8"/>
        <v/>
      </c>
      <c r="T131" s="522" t="str">
        <f t="shared" si="6"/>
        <v/>
      </c>
      <c r="U131" s="537" t="str">
        <f>IF(D131="","",VLOOKUP(D131,'G-6 Hedgerow Data'!$B$3:$AG$15,31,FALSE))</f>
        <v/>
      </c>
      <c r="V131" s="520" t="str">
        <f t="shared" si="9"/>
        <v/>
      </c>
      <c r="W131" s="520" t="str">
        <f t="shared" si="10"/>
        <v/>
      </c>
      <c r="X131" s="524" t="str">
        <f>IF(F131="","",VLOOKUP(U131,'G-3 Multipliers'!$P$3:$Q$6,2,FALSE))</f>
        <v/>
      </c>
      <c r="Y131" s="529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8"/>
      <c r="D132" s="82"/>
      <c r="E132" s="203"/>
      <c r="F132" s="498" t="str">
        <f>IF(D132="","",VLOOKUP(D132,'G-6 Hedgerow Data'!$B$2:$AG$15,2,FALSE))</f>
        <v/>
      </c>
      <c r="G132" s="524" t="str">
        <f>IF(D132="","",VLOOKUP(D132,'G-6 Hedgerow Data'!$B$2:$AG$15,3,FALSE))</f>
        <v/>
      </c>
      <c r="H132" s="72"/>
      <c r="I132" s="499" t="str">
        <f>IFERROR(IF(AND(F132="V.Low",OR(H132="Good",H132="Moderate")),"Error ▲",VLOOKUP(H132,'G-1 All Habitats'!$Z$2:$AA$9,2,FALSE)),"")</f>
        <v/>
      </c>
      <c r="J132" s="146"/>
      <c r="K132" s="520" t="str">
        <f>IF(J132="","",IF(VLOOKUP(J132,'G-3 Multipliers'!$L$3:$N$6,2,FALSE)=0,"Spatial Data Missing",VLOOKUP(J132,'G-3 Multipliers'!$L$3:$N$6,2,FALSE)))</f>
        <v/>
      </c>
      <c r="L132" s="524" t="str">
        <f>IF(J132="","",IF(VLOOKUP(J132,'G-3 Multipliers'!$L$3:$N$6,3,FALSE)=0,"Spatial Data Missing",VLOOKUP(J132,'G-3 Multipliers'!$L$3:$N$6,3,FALSE)))</f>
        <v/>
      </c>
      <c r="M132" s="197"/>
      <c r="N132" s="499" t="str">
        <f>IF(M132="","",IF(VLOOKUP(M132,'G-3 Multipliers'!$S$3:$T$6,2,FALSE)=0,"Spatial Data Missing ⚠",VLOOKUP(M132,'G-3 Multipliers'!$S$3:$T$6,2,FALSE)))</f>
        <v/>
      </c>
      <c r="O132" s="498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7" t="str">
        <f t="shared" si="7"/>
        <v/>
      </c>
      <c r="S132" s="521" t="str">
        <f t="shared" si="8"/>
        <v/>
      </c>
      <c r="T132" s="522" t="str">
        <f t="shared" si="6"/>
        <v/>
      </c>
      <c r="U132" s="537" t="str">
        <f>IF(D132="","",VLOOKUP(D132,'G-6 Hedgerow Data'!$B$3:$AG$15,31,FALSE))</f>
        <v/>
      </c>
      <c r="V132" s="520" t="str">
        <f t="shared" si="9"/>
        <v/>
      </c>
      <c r="W132" s="520" t="str">
        <f t="shared" si="10"/>
        <v/>
      </c>
      <c r="X132" s="524" t="str">
        <f>IF(F132="","",VLOOKUP(U132,'G-3 Multipliers'!$P$3:$Q$6,2,FALSE))</f>
        <v/>
      </c>
      <c r="Y132" s="529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8"/>
      <c r="D133" s="82"/>
      <c r="E133" s="203"/>
      <c r="F133" s="498" t="str">
        <f>IF(D133="","",VLOOKUP(D133,'G-6 Hedgerow Data'!$B$2:$AG$15,2,FALSE))</f>
        <v/>
      </c>
      <c r="G133" s="524" t="str">
        <f>IF(D133="","",VLOOKUP(D133,'G-6 Hedgerow Data'!$B$2:$AG$15,3,FALSE))</f>
        <v/>
      </c>
      <c r="H133" s="72"/>
      <c r="I133" s="499" t="str">
        <f>IFERROR(IF(AND(F133="V.Low",OR(H133="Good",H133="Moderate")),"Error ▲",VLOOKUP(H133,'G-1 All Habitats'!$Z$2:$AA$9,2,FALSE)),"")</f>
        <v/>
      </c>
      <c r="J133" s="146"/>
      <c r="K133" s="520" t="str">
        <f>IF(J133="","",IF(VLOOKUP(J133,'G-3 Multipliers'!$L$3:$N$6,2,FALSE)=0,"Spatial Data Missing",VLOOKUP(J133,'G-3 Multipliers'!$L$3:$N$6,2,FALSE)))</f>
        <v/>
      </c>
      <c r="L133" s="524" t="str">
        <f>IF(J133="","",IF(VLOOKUP(J133,'G-3 Multipliers'!$L$3:$N$6,3,FALSE)=0,"Spatial Data Missing",VLOOKUP(J133,'G-3 Multipliers'!$L$3:$N$6,3,FALSE)))</f>
        <v/>
      </c>
      <c r="M133" s="197"/>
      <c r="N133" s="499" t="str">
        <f>IF(M133="","",IF(VLOOKUP(M133,'G-3 Multipliers'!$S$3:$T$6,2,FALSE)=0,"Spatial Data Missing ⚠",VLOOKUP(M133,'G-3 Multipliers'!$S$3:$T$6,2,FALSE)))</f>
        <v/>
      </c>
      <c r="O133" s="498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7" t="str">
        <f t="shared" si="7"/>
        <v/>
      </c>
      <c r="S133" s="521" t="str">
        <f t="shared" si="8"/>
        <v/>
      </c>
      <c r="T133" s="522" t="str">
        <f t="shared" si="6"/>
        <v/>
      </c>
      <c r="U133" s="537" t="str">
        <f>IF(D133="","",VLOOKUP(D133,'G-6 Hedgerow Data'!$B$3:$AG$15,31,FALSE))</f>
        <v/>
      </c>
      <c r="V133" s="520" t="str">
        <f t="shared" si="9"/>
        <v/>
      </c>
      <c r="W133" s="520" t="str">
        <f t="shared" si="10"/>
        <v/>
      </c>
      <c r="X133" s="524" t="str">
        <f>IF(F133="","",VLOOKUP(U133,'G-3 Multipliers'!$P$3:$Q$6,2,FALSE))</f>
        <v/>
      </c>
      <c r="Y133" s="529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8"/>
      <c r="D134" s="82"/>
      <c r="E134" s="203"/>
      <c r="F134" s="498" t="str">
        <f>IF(D134="","",VLOOKUP(D134,'G-6 Hedgerow Data'!$B$2:$AG$15,2,FALSE))</f>
        <v/>
      </c>
      <c r="G134" s="524" t="str">
        <f>IF(D134="","",VLOOKUP(D134,'G-6 Hedgerow Data'!$B$2:$AG$15,3,FALSE))</f>
        <v/>
      </c>
      <c r="H134" s="72"/>
      <c r="I134" s="499" t="str">
        <f>IFERROR(IF(AND(F134="V.Low",OR(H134="Good",H134="Moderate")),"Error ▲",VLOOKUP(H134,'G-1 All Habitats'!$Z$2:$AA$9,2,FALSE)),"")</f>
        <v/>
      </c>
      <c r="J134" s="146"/>
      <c r="K134" s="520" t="str">
        <f>IF(J134="","",IF(VLOOKUP(J134,'G-3 Multipliers'!$L$3:$N$6,2,FALSE)=0,"Spatial Data Missing",VLOOKUP(J134,'G-3 Multipliers'!$L$3:$N$6,2,FALSE)))</f>
        <v/>
      </c>
      <c r="L134" s="524" t="str">
        <f>IF(J134="","",IF(VLOOKUP(J134,'G-3 Multipliers'!$L$3:$N$6,3,FALSE)=0,"Spatial Data Missing",VLOOKUP(J134,'G-3 Multipliers'!$L$3:$N$6,3,FALSE)))</f>
        <v/>
      </c>
      <c r="M134" s="197"/>
      <c r="N134" s="499" t="str">
        <f>IF(M134="","",IF(VLOOKUP(M134,'G-3 Multipliers'!$S$3:$T$6,2,FALSE)=0,"Spatial Data Missing ⚠",VLOOKUP(M134,'G-3 Multipliers'!$S$3:$T$6,2,FALSE)))</f>
        <v/>
      </c>
      <c r="O134" s="498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7" t="str">
        <f t="shared" si="7"/>
        <v/>
      </c>
      <c r="S134" s="521" t="str">
        <f t="shared" si="8"/>
        <v/>
      </c>
      <c r="T134" s="522" t="str">
        <f t="shared" si="6"/>
        <v/>
      </c>
      <c r="U134" s="537" t="str">
        <f>IF(D134="","",VLOOKUP(D134,'G-6 Hedgerow Data'!$B$3:$AG$15,31,FALSE))</f>
        <v/>
      </c>
      <c r="V134" s="520" t="str">
        <f t="shared" si="9"/>
        <v/>
      </c>
      <c r="W134" s="520" t="str">
        <f t="shared" si="10"/>
        <v/>
      </c>
      <c r="X134" s="524" t="str">
        <f>IF(F134="","",VLOOKUP(U134,'G-3 Multipliers'!$P$3:$Q$6,2,FALSE))</f>
        <v/>
      </c>
      <c r="Y134" s="529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8"/>
      <c r="D135" s="82"/>
      <c r="E135" s="203"/>
      <c r="F135" s="498" t="str">
        <f>IF(D135="","",VLOOKUP(D135,'G-6 Hedgerow Data'!$B$2:$AG$15,2,FALSE))</f>
        <v/>
      </c>
      <c r="G135" s="524" t="str">
        <f>IF(D135="","",VLOOKUP(D135,'G-6 Hedgerow Data'!$B$2:$AG$15,3,FALSE))</f>
        <v/>
      </c>
      <c r="H135" s="72"/>
      <c r="I135" s="499" t="str">
        <f>IFERROR(IF(AND(F135="V.Low",OR(H135="Good",H135="Moderate")),"Error ▲",VLOOKUP(H135,'G-1 All Habitats'!$Z$2:$AA$9,2,FALSE)),"")</f>
        <v/>
      </c>
      <c r="J135" s="146"/>
      <c r="K135" s="520" t="str">
        <f>IF(J135="","",IF(VLOOKUP(J135,'G-3 Multipliers'!$L$3:$N$6,2,FALSE)=0,"Spatial Data Missing",VLOOKUP(J135,'G-3 Multipliers'!$L$3:$N$6,2,FALSE)))</f>
        <v/>
      </c>
      <c r="L135" s="524" t="str">
        <f>IF(J135="","",IF(VLOOKUP(J135,'G-3 Multipliers'!$L$3:$N$6,3,FALSE)=0,"Spatial Data Missing",VLOOKUP(J135,'G-3 Multipliers'!$L$3:$N$6,3,FALSE)))</f>
        <v/>
      </c>
      <c r="M135" s="197"/>
      <c r="N135" s="499" t="str">
        <f>IF(M135="","",IF(VLOOKUP(M135,'G-3 Multipliers'!$S$3:$T$6,2,FALSE)=0,"Spatial Data Missing ⚠",VLOOKUP(M135,'G-3 Multipliers'!$S$3:$T$6,2,FALSE)))</f>
        <v/>
      </c>
      <c r="O135" s="498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7" t="str">
        <f t="shared" si="7"/>
        <v/>
      </c>
      <c r="S135" s="521" t="str">
        <f t="shared" si="8"/>
        <v/>
      </c>
      <c r="T135" s="522" t="str">
        <f t="shared" si="6"/>
        <v/>
      </c>
      <c r="U135" s="537" t="str">
        <f>IF(D135="","",VLOOKUP(D135,'G-6 Hedgerow Data'!$B$3:$AG$15,31,FALSE))</f>
        <v/>
      </c>
      <c r="V135" s="520" t="str">
        <f t="shared" si="9"/>
        <v/>
      </c>
      <c r="W135" s="520" t="str">
        <f t="shared" si="10"/>
        <v/>
      </c>
      <c r="X135" s="524" t="str">
        <f>IF(F135="","",VLOOKUP(U135,'G-3 Multipliers'!$P$3:$Q$6,2,FALSE))</f>
        <v/>
      </c>
      <c r="Y135" s="529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8"/>
      <c r="D136" s="82"/>
      <c r="E136" s="203"/>
      <c r="F136" s="498" t="str">
        <f>IF(D136="","",VLOOKUP(D136,'G-6 Hedgerow Data'!$B$2:$AG$15,2,FALSE))</f>
        <v/>
      </c>
      <c r="G136" s="524" t="str">
        <f>IF(D136="","",VLOOKUP(D136,'G-6 Hedgerow Data'!$B$2:$AG$15,3,FALSE))</f>
        <v/>
      </c>
      <c r="H136" s="72"/>
      <c r="I136" s="499" t="str">
        <f>IFERROR(IF(AND(F136="V.Low",OR(H136="Good",H136="Moderate")),"Error ▲",VLOOKUP(H136,'G-1 All Habitats'!$Z$2:$AA$9,2,FALSE)),"")</f>
        <v/>
      </c>
      <c r="J136" s="146"/>
      <c r="K136" s="520" t="str">
        <f>IF(J136="","",IF(VLOOKUP(J136,'G-3 Multipliers'!$L$3:$N$6,2,FALSE)=0,"Spatial Data Missing",VLOOKUP(J136,'G-3 Multipliers'!$L$3:$N$6,2,FALSE)))</f>
        <v/>
      </c>
      <c r="L136" s="524" t="str">
        <f>IF(J136="","",IF(VLOOKUP(J136,'G-3 Multipliers'!$L$3:$N$6,3,FALSE)=0,"Spatial Data Missing",VLOOKUP(J136,'G-3 Multipliers'!$L$3:$N$6,3,FALSE)))</f>
        <v/>
      </c>
      <c r="M136" s="197"/>
      <c r="N136" s="499" t="str">
        <f>IF(M136="","",IF(VLOOKUP(M136,'G-3 Multipliers'!$S$3:$T$6,2,FALSE)=0,"Spatial Data Missing ⚠",VLOOKUP(M136,'G-3 Multipliers'!$S$3:$T$6,2,FALSE)))</f>
        <v/>
      </c>
      <c r="O136" s="498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7" t="str">
        <f t="shared" si="7"/>
        <v/>
      </c>
      <c r="S136" s="521" t="str">
        <f t="shared" si="8"/>
        <v/>
      </c>
      <c r="T136" s="522" t="str">
        <f t="shared" si="6"/>
        <v/>
      </c>
      <c r="U136" s="537" t="str">
        <f>IF(D136="","",VLOOKUP(D136,'G-6 Hedgerow Data'!$B$3:$AG$15,31,FALSE))</f>
        <v/>
      </c>
      <c r="V136" s="520" t="str">
        <f t="shared" si="9"/>
        <v/>
      </c>
      <c r="W136" s="520" t="str">
        <f t="shared" si="10"/>
        <v/>
      </c>
      <c r="X136" s="524" t="str">
        <f>IF(F136="","",VLOOKUP(U136,'G-3 Multipliers'!$P$3:$Q$6,2,FALSE))</f>
        <v/>
      </c>
      <c r="Y136" s="529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8"/>
      <c r="D137" s="82"/>
      <c r="E137" s="203"/>
      <c r="F137" s="498" t="str">
        <f>IF(D137="","",VLOOKUP(D137,'G-6 Hedgerow Data'!$B$2:$AG$15,2,FALSE))</f>
        <v/>
      </c>
      <c r="G137" s="524" t="str">
        <f>IF(D137="","",VLOOKUP(D137,'G-6 Hedgerow Data'!$B$2:$AG$15,3,FALSE))</f>
        <v/>
      </c>
      <c r="H137" s="72"/>
      <c r="I137" s="499" t="str">
        <f>IFERROR(IF(AND(F137="V.Low",OR(H137="Good",H137="Moderate")),"Error ▲",VLOOKUP(H137,'G-1 All Habitats'!$Z$2:$AA$9,2,FALSE)),"")</f>
        <v/>
      </c>
      <c r="J137" s="146"/>
      <c r="K137" s="520" t="str">
        <f>IF(J137="","",IF(VLOOKUP(J137,'G-3 Multipliers'!$L$3:$N$6,2,FALSE)=0,"Spatial Data Missing",VLOOKUP(J137,'G-3 Multipliers'!$L$3:$N$6,2,FALSE)))</f>
        <v/>
      </c>
      <c r="L137" s="524" t="str">
        <f>IF(J137="","",IF(VLOOKUP(J137,'G-3 Multipliers'!$L$3:$N$6,3,FALSE)=0,"Spatial Data Missing",VLOOKUP(J137,'G-3 Multipliers'!$L$3:$N$6,3,FALSE)))</f>
        <v/>
      </c>
      <c r="M137" s="197"/>
      <c r="N137" s="499" t="str">
        <f>IF(M137="","",IF(VLOOKUP(M137,'G-3 Multipliers'!$S$3:$T$6,2,FALSE)=0,"Spatial Data Missing ⚠",VLOOKUP(M137,'G-3 Multipliers'!$S$3:$T$6,2,FALSE)))</f>
        <v/>
      </c>
      <c r="O137" s="498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7" t="str">
        <f t="shared" si="7"/>
        <v/>
      </c>
      <c r="S137" s="521" t="str">
        <f t="shared" si="8"/>
        <v/>
      </c>
      <c r="T137" s="522" t="str">
        <f t="shared" si="6"/>
        <v/>
      </c>
      <c r="U137" s="537" t="str">
        <f>IF(D137="","",VLOOKUP(D137,'G-6 Hedgerow Data'!$B$3:$AG$15,31,FALSE))</f>
        <v/>
      </c>
      <c r="V137" s="520" t="str">
        <f t="shared" si="9"/>
        <v/>
      </c>
      <c r="W137" s="520" t="str">
        <f t="shared" si="10"/>
        <v/>
      </c>
      <c r="X137" s="524" t="str">
        <f>IF(F137="","",VLOOKUP(U137,'G-3 Multipliers'!$P$3:$Q$6,2,FALSE))</f>
        <v/>
      </c>
      <c r="Y137" s="529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8"/>
      <c r="D138" s="82"/>
      <c r="E138" s="203"/>
      <c r="F138" s="498" t="str">
        <f>IF(D138="","",VLOOKUP(D138,'G-6 Hedgerow Data'!$B$2:$AG$15,2,FALSE))</f>
        <v/>
      </c>
      <c r="G138" s="524" t="str">
        <f>IF(D138="","",VLOOKUP(D138,'G-6 Hedgerow Data'!$B$2:$AG$15,3,FALSE))</f>
        <v/>
      </c>
      <c r="H138" s="72"/>
      <c r="I138" s="499" t="str">
        <f>IFERROR(IF(AND(F138="V.Low",OR(H138="Good",H138="Moderate")),"Error ▲",VLOOKUP(H138,'G-1 All Habitats'!$Z$2:$AA$9,2,FALSE)),"")</f>
        <v/>
      </c>
      <c r="J138" s="146"/>
      <c r="K138" s="520" t="str">
        <f>IF(J138="","",IF(VLOOKUP(J138,'G-3 Multipliers'!$L$3:$N$6,2,FALSE)=0,"Spatial Data Missing",VLOOKUP(J138,'G-3 Multipliers'!$L$3:$N$6,2,FALSE)))</f>
        <v/>
      </c>
      <c r="L138" s="524" t="str">
        <f>IF(J138="","",IF(VLOOKUP(J138,'G-3 Multipliers'!$L$3:$N$6,3,FALSE)=0,"Spatial Data Missing",VLOOKUP(J138,'G-3 Multipliers'!$L$3:$N$6,3,FALSE)))</f>
        <v/>
      </c>
      <c r="M138" s="197"/>
      <c r="N138" s="499" t="str">
        <f>IF(M138="","",IF(VLOOKUP(M138,'G-3 Multipliers'!$S$3:$T$6,2,FALSE)=0,"Spatial Data Missing ⚠",VLOOKUP(M138,'G-3 Multipliers'!$S$3:$T$6,2,FALSE)))</f>
        <v/>
      </c>
      <c r="O138" s="498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7" t="str">
        <f t="shared" si="7"/>
        <v/>
      </c>
      <c r="S138" s="521" t="str">
        <f t="shared" si="8"/>
        <v/>
      </c>
      <c r="T138" s="522" t="str">
        <f t="shared" si="6"/>
        <v/>
      </c>
      <c r="U138" s="537" t="str">
        <f>IF(D138="","",VLOOKUP(D138,'G-6 Hedgerow Data'!$B$3:$AG$15,31,FALSE))</f>
        <v/>
      </c>
      <c r="V138" s="520" t="str">
        <f t="shared" si="9"/>
        <v/>
      </c>
      <c r="W138" s="520" t="str">
        <f t="shared" si="10"/>
        <v/>
      </c>
      <c r="X138" s="524" t="str">
        <f>IF(F138="","",VLOOKUP(U138,'G-3 Multipliers'!$P$3:$Q$6,2,FALSE))</f>
        <v/>
      </c>
      <c r="Y138" s="529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8"/>
      <c r="D139" s="82"/>
      <c r="E139" s="203"/>
      <c r="F139" s="498" t="str">
        <f>IF(D139="","",VLOOKUP(D139,'G-6 Hedgerow Data'!$B$2:$AG$15,2,FALSE))</f>
        <v/>
      </c>
      <c r="G139" s="524" t="str">
        <f>IF(D139="","",VLOOKUP(D139,'G-6 Hedgerow Data'!$B$2:$AG$15,3,FALSE))</f>
        <v/>
      </c>
      <c r="H139" s="72"/>
      <c r="I139" s="499" t="str">
        <f>IFERROR(IF(AND(F139="V.Low",OR(H139="Good",H139="Moderate")),"Error ▲",VLOOKUP(H139,'G-1 All Habitats'!$Z$2:$AA$9,2,FALSE)),"")</f>
        <v/>
      </c>
      <c r="J139" s="146"/>
      <c r="K139" s="520" t="str">
        <f>IF(J139="","",IF(VLOOKUP(J139,'G-3 Multipliers'!$L$3:$N$6,2,FALSE)=0,"Spatial Data Missing",VLOOKUP(J139,'G-3 Multipliers'!$L$3:$N$6,2,FALSE)))</f>
        <v/>
      </c>
      <c r="L139" s="524" t="str">
        <f>IF(J139="","",IF(VLOOKUP(J139,'G-3 Multipliers'!$L$3:$N$6,3,FALSE)=0,"Spatial Data Missing",VLOOKUP(J139,'G-3 Multipliers'!$L$3:$N$6,3,FALSE)))</f>
        <v/>
      </c>
      <c r="M139" s="197"/>
      <c r="N139" s="499" t="str">
        <f>IF(M139="","",IF(VLOOKUP(M139,'G-3 Multipliers'!$S$3:$T$6,2,FALSE)=0,"Spatial Data Missing ⚠",VLOOKUP(M139,'G-3 Multipliers'!$S$3:$T$6,2,FALSE)))</f>
        <v/>
      </c>
      <c r="O139" s="498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7" t="str">
        <f t="shared" si="7"/>
        <v/>
      </c>
      <c r="S139" s="521" t="str">
        <f t="shared" si="8"/>
        <v/>
      </c>
      <c r="T139" s="522" t="str">
        <f t="shared" si="6"/>
        <v/>
      </c>
      <c r="U139" s="537" t="str">
        <f>IF(D139="","",VLOOKUP(D139,'G-6 Hedgerow Data'!$B$3:$AG$15,31,FALSE))</f>
        <v/>
      </c>
      <c r="V139" s="520" t="str">
        <f t="shared" si="9"/>
        <v/>
      </c>
      <c r="W139" s="520" t="str">
        <f t="shared" si="10"/>
        <v/>
      </c>
      <c r="X139" s="524" t="str">
        <f>IF(F139="","",VLOOKUP(U139,'G-3 Multipliers'!$P$3:$Q$6,2,FALSE))</f>
        <v/>
      </c>
      <c r="Y139" s="529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8"/>
      <c r="D140" s="82"/>
      <c r="E140" s="203"/>
      <c r="F140" s="498" t="str">
        <f>IF(D140="","",VLOOKUP(D140,'G-6 Hedgerow Data'!$B$2:$AG$15,2,FALSE))</f>
        <v/>
      </c>
      <c r="G140" s="524" t="str">
        <f>IF(D140="","",VLOOKUP(D140,'G-6 Hedgerow Data'!$B$2:$AG$15,3,FALSE))</f>
        <v/>
      </c>
      <c r="H140" s="72"/>
      <c r="I140" s="499" t="str">
        <f>IFERROR(IF(AND(F140="V.Low",OR(H140="Good",H140="Moderate")),"Error ▲",VLOOKUP(H140,'G-1 All Habitats'!$Z$2:$AA$9,2,FALSE)),"")</f>
        <v/>
      </c>
      <c r="J140" s="146"/>
      <c r="K140" s="520" t="str">
        <f>IF(J140="","",IF(VLOOKUP(J140,'G-3 Multipliers'!$L$3:$N$6,2,FALSE)=0,"Spatial Data Missing",VLOOKUP(J140,'G-3 Multipliers'!$L$3:$N$6,2,FALSE)))</f>
        <v/>
      </c>
      <c r="L140" s="524" t="str">
        <f>IF(J140="","",IF(VLOOKUP(J140,'G-3 Multipliers'!$L$3:$N$6,3,FALSE)=0,"Spatial Data Missing",VLOOKUP(J140,'G-3 Multipliers'!$L$3:$N$6,3,FALSE)))</f>
        <v/>
      </c>
      <c r="M140" s="197"/>
      <c r="N140" s="499" t="str">
        <f>IF(M140="","",IF(VLOOKUP(M140,'G-3 Multipliers'!$S$3:$T$6,2,FALSE)=0,"Spatial Data Missing ⚠",VLOOKUP(M140,'G-3 Multipliers'!$S$3:$T$6,2,FALSE)))</f>
        <v/>
      </c>
      <c r="O140" s="498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7" t="str">
        <f t="shared" si="7"/>
        <v/>
      </c>
      <c r="S140" s="521" t="str">
        <f t="shared" si="8"/>
        <v/>
      </c>
      <c r="T140" s="522" t="str">
        <f t="shared" ref="T140:T203" si="12">IF(D140="","",IF(LEFT(R140,5)="Error ▲","Check Data ⚠",VLOOKUP(S140,TemporalMultipliers,3,FALSE)))</f>
        <v/>
      </c>
      <c r="U140" s="537" t="str">
        <f>IF(D140="","",VLOOKUP(D140,'G-6 Hedgerow Data'!$B$3:$AG$15,31,FALSE))</f>
        <v/>
      </c>
      <c r="V140" s="520" t="str">
        <f t="shared" si="9"/>
        <v/>
      </c>
      <c r="W140" s="520" t="str">
        <f t="shared" si="10"/>
        <v/>
      </c>
      <c r="X140" s="524" t="str">
        <f>IF(F140="","",VLOOKUP(U140,'G-3 Multipliers'!$P$3:$Q$6,2,FALSE))</f>
        <v/>
      </c>
      <c r="Y140" s="529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8"/>
      <c r="D141" s="82"/>
      <c r="E141" s="203"/>
      <c r="F141" s="498" t="str">
        <f>IF(D141="","",VLOOKUP(D141,'G-6 Hedgerow Data'!$B$2:$AG$15,2,FALSE))</f>
        <v/>
      </c>
      <c r="G141" s="524" t="str">
        <f>IF(D141="","",VLOOKUP(D141,'G-6 Hedgerow Data'!$B$2:$AG$15,3,FALSE))</f>
        <v/>
      </c>
      <c r="H141" s="72"/>
      <c r="I141" s="499" t="str">
        <f>IFERROR(IF(AND(F141="V.Low",OR(H141="Good",H141="Moderate")),"Error ▲",VLOOKUP(H141,'G-1 All Habitats'!$Z$2:$AA$9,2,FALSE)),"")</f>
        <v/>
      </c>
      <c r="J141" s="146"/>
      <c r="K141" s="520" t="str">
        <f>IF(J141="","",IF(VLOOKUP(J141,'G-3 Multipliers'!$L$3:$N$6,2,FALSE)=0,"Spatial Data Missing",VLOOKUP(J141,'G-3 Multipliers'!$L$3:$N$6,2,FALSE)))</f>
        <v/>
      </c>
      <c r="L141" s="524" t="str">
        <f>IF(J141="","",IF(VLOOKUP(J141,'G-3 Multipliers'!$L$3:$N$6,3,FALSE)=0,"Spatial Data Missing",VLOOKUP(J141,'G-3 Multipliers'!$L$3:$N$6,3,FALSE)))</f>
        <v/>
      </c>
      <c r="M141" s="197"/>
      <c r="N141" s="499" t="str">
        <f>IF(M141="","",IF(VLOOKUP(M141,'G-3 Multipliers'!$S$3:$T$6,2,FALSE)=0,"Spatial Data Missing ⚠",VLOOKUP(M141,'G-3 Multipliers'!$S$3:$T$6,2,FALSE)))</f>
        <v/>
      </c>
      <c r="O141" s="498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7" t="str">
        <f t="shared" ref="R141:R204" si="13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1" t="str">
        <f t="shared" ref="S141:S204" si="14">IF(O141="","",IF(LEFT(R141,5)="Error ▲","Check Data ⚠",IF(OR(P141="30+",P141="Habitat already in target condition"),0,IF(Q141="30+","30+",IF(AND(O141="30+",OR(P141="",P141=0)),"30+ ⚠",IF(AND(O141="30+",P141&gt;0),32-P141,IF(O141+Q141&gt;30,"30+ ⚠",IF(O141+Q141-P141&gt;0,O141+Q141-P141,IF(O141-P141&lt;0,0,O141+Q141-P141)))))))))</f>
        <v/>
      </c>
      <c r="T141" s="522" t="str">
        <f t="shared" si="12"/>
        <v/>
      </c>
      <c r="U141" s="537" t="str">
        <f>IF(D141="","",VLOOKUP(D141,'G-6 Hedgerow Data'!$B$3:$AG$15,31,FALSE))</f>
        <v/>
      </c>
      <c r="V141" s="520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20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4" t="str">
        <f>IF(F141="","",VLOOKUP(U141,'G-3 Multipliers'!$P$3:$Q$6,2,FALSE))</f>
        <v/>
      </c>
      <c r="Y141" s="529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8"/>
      <c r="D142" s="82"/>
      <c r="E142" s="203"/>
      <c r="F142" s="498" t="str">
        <f>IF(D142="","",VLOOKUP(D142,'G-6 Hedgerow Data'!$B$2:$AG$15,2,FALSE))</f>
        <v/>
      </c>
      <c r="G142" s="524" t="str">
        <f>IF(D142="","",VLOOKUP(D142,'G-6 Hedgerow Data'!$B$2:$AG$15,3,FALSE))</f>
        <v/>
      </c>
      <c r="H142" s="72"/>
      <c r="I142" s="499" t="str">
        <f>IFERROR(IF(AND(F142="V.Low",OR(H142="Good",H142="Moderate")),"Error ▲",VLOOKUP(H142,'G-1 All Habitats'!$Z$2:$AA$9,2,FALSE)),"")</f>
        <v/>
      </c>
      <c r="J142" s="146"/>
      <c r="K142" s="520" t="str">
        <f>IF(J142="","",IF(VLOOKUP(J142,'G-3 Multipliers'!$L$3:$N$6,2,FALSE)=0,"Spatial Data Missing",VLOOKUP(J142,'G-3 Multipliers'!$L$3:$N$6,2,FALSE)))</f>
        <v/>
      </c>
      <c r="L142" s="524" t="str">
        <f>IF(J142="","",IF(VLOOKUP(J142,'G-3 Multipliers'!$L$3:$N$6,3,FALSE)=0,"Spatial Data Missing",VLOOKUP(J142,'G-3 Multipliers'!$L$3:$N$6,3,FALSE)))</f>
        <v/>
      </c>
      <c r="M142" s="197"/>
      <c r="N142" s="499" t="str">
        <f>IF(M142="","",IF(VLOOKUP(M142,'G-3 Multipliers'!$S$3:$T$6,2,FALSE)=0,"Spatial Data Missing ⚠",VLOOKUP(M142,'G-3 Multipliers'!$S$3:$T$6,2,FALSE)))</f>
        <v/>
      </c>
      <c r="O142" s="498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7" t="str">
        <f t="shared" si="13"/>
        <v/>
      </c>
      <c r="S142" s="521" t="str">
        <f t="shared" si="14"/>
        <v/>
      </c>
      <c r="T142" s="522" t="str">
        <f t="shared" si="12"/>
        <v/>
      </c>
      <c r="U142" s="537" t="str">
        <f>IF(D142="","",VLOOKUP(D142,'G-6 Hedgerow Data'!$B$3:$AG$15,31,FALSE))</f>
        <v/>
      </c>
      <c r="V142" s="520" t="str">
        <f t="shared" si="15"/>
        <v/>
      </c>
      <c r="W142" s="520" t="str">
        <f t="shared" si="16"/>
        <v/>
      </c>
      <c r="X142" s="524" t="str">
        <f>IF(F142="","",VLOOKUP(U142,'G-3 Multipliers'!$P$3:$Q$6,2,FALSE))</f>
        <v/>
      </c>
      <c r="Y142" s="529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8"/>
      <c r="D143" s="82"/>
      <c r="E143" s="203"/>
      <c r="F143" s="498" t="str">
        <f>IF(D143="","",VLOOKUP(D143,'G-6 Hedgerow Data'!$B$2:$AG$15,2,FALSE))</f>
        <v/>
      </c>
      <c r="G143" s="524" t="str">
        <f>IF(D143="","",VLOOKUP(D143,'G-6 Hedgerow Data'!$B$2:$AG$15,3,FALSE))</f>
        <v/>
      </c>
      <c r="H143" s="72"/>
      <c r="I143" s="499" t="str">
        <f>IFERROR(IF(AND(F143="V.Low",OR(H143="Good",H143="Moderate")),"Error ▲",VLOOKUP(H143,'G-1 All Habitats'!$Z$2:$AA$9,2,FALSE)),"")</f>
        <v/>
      </c>
      <c r="J143" s="146"/>
      <c r="K143" s="520" t="str">
        <f>IF(J143="","",IF(VLOOKUP(J143,'G-3 Multipliers'!$L$3:$N$6,2,FALSE)=0,"Spatial Data Missing",VLOOKUP(J143,'G-3 Multipliers'!$L$3:$N$6,2,FALSE)))</f>
        <v/>
      </c>
      <c r="L143" s="524" t="str">
        <f>IF(J143="","",IF(VLOOKUP(J143,'G-3 Multipliers'!$L$3:$N$6,3,FALSE)=0,"Spatial Data Missing",VLOOKUP(J143,'G-3 Multipliers'!$L$3:$N$6,3,FALSE)))</f>
        <v/>
      </c>
      <c r="M143" s="197"/>
      <c r="N143" s="499" t="str">
        <f>IF(M143="","",IF(VLOOKUP(M143,'G-3 Multipliers'!$S$3:$T$6,2,FALSE)=0,"Spatial Data Missing ⚠",VLOOKUP(M143,'G-3 Multipliers'!$S$3:$T$6,2,FALSE)))</f>
        <v/>
      </c>
      <c r="O143" s="498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7" t="str">
        <f t="shared" si="13"/>
        <v/>
      </c>
      <c r="S143" s="521" t="str">
        <f t="shared" si="14"/>
        <v/>
      </c>
      <c r="T143" s="522" t="str">
        <f t="shared" si="12"/>
        <v/>
      </c>
      <c r="U143" s="537" t="str">
        <f>IF(D143="","",VLOOKUP(D143,'G-6 Hedgerow Data'!$B$3:$AG$15,31,FALSE))</f>
        <v/>
      </c>
      <c r="V143" s="520" t="str">
        <f t="shared" si="15"/>
        <v/>
      </c>
      <c r="W143" s="520" t="str">
        <f t="shared" si="16"/>
        <v/>
      </c>
      <c r="X143" s="524" t="str">
        <f>IF(F143="","",VLOOKUP(U143,'G-3 Multipliers'!$P$3:$Q$6,2,FALSE))</f>
        <v/>
      </c>
      <c r="Y143" s="529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8"/>
      <c r="D144" s="82"/>
      <c r="E144" s="203"/>
      <c r="F144" s="498" t="str">
        <f>IF(D144="","",VLOOKUP(D144,'G-6 Hedgerow Data'!$B$2:$AG$15,2,FALSE))</f>
        <v/>
      </c>
      <c r="G144" s="524" t="str">
        <f>IF(D144="","",VLOOKUP(D144,'G-6 Hedgerow Data'!$B$2:$AG$15,3,FALSE))</f>
        <v/>
      </c>
      <c r="H144" s="72"/>
      <c r="I144" s="499" t="str">
        <f>IFERROR(IF(AND(F144="V.Low",OR(H144="Good",H144="Moderate")),"Error ▲",VLOOKUP(H144,'G-1 All Habitats'!$Z$2:$AA$9,2,FALSE)),"")</f>
        <v/>
      </c>
      <c r="J144" s="146"/>
      <c r="K144" s="520" t="str">
        <f>IF(J144="","",IF(VLOOKUP(J144,'G-3 Multipliers'!$L$3:$N$6,2,FALSE)=0,"Spatial Data Missing",VLOOKUP(J144,'G-3 Multipliers'!$L$3:$N$6,2,FALSE)))</f>
        <v/>
      </c>
      <c r="L144" s="524" t="str">
        <f>IF(J144="","",IF(VLOOKUP(J144,'G-3 Multipliers'!$L$3:$N$6,3,FALSE)=0,"Spatial Data Missing",VLOOKUP(J144,'G-3 Multipliers'!$L$3:$N$6,3,FALSE)))</f>
        <v/>
      </c>
      <c r="M144" s="197"/>
      <c r="N144" s="499" t="str">
        <f>IF(M144="","",IF(VLOOKUP(M144,'G-3 Multipliers'!$S$3:$T$6,2,FALSE)=0,"Spatial Data Missing ⚠",VLOOKUP(M144,'G-3 Multipliers'!$S$3:$T$6,2,FALSE)))</f>
        <v/>
      </c>
      <c r="O144" s="498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7" t="str">
        <f t="shared" si="13"/>
        <v/>
      </c>
      <c r="S144" s="521" t="str">
        <f t="shared" si="14"/>
        <v/>
      </c>
      <c r="T144" s="522" t="str">
        <f t="shared" si="12"/>
        <v/>
      </c>
      <c r="U144" s="537" t="str">
        <f>IF(D144="","",VLOOKUP(D144,'G-6 Hedgerow Data'!$B$3:$AG$15,31,FALSE))</f>
        <v/>
      </c>
      <c r="V144" s="520" t="str">
        <f t="shared" si="15"/>
        <v/>
      </c>
      <c r="W144" s="520" t="str">
        <f t="shared" si="16"/>
        <v/>
      </c>
      <c r="X144" s="524" t="str">
        <f>IF(F144="","",VLOOKUP(U144,'G-3 Multipliers'!$P$3:$Q$6,2,FALSE))</f>
        <v/>
      </c>
      <c r="Y144" s="529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8"/>
      <c r="D145" s="82"/>
      <c r="E145" s="203"/>
      <c r="F145" s="498" t="str">
        <f>IF(D145="","",VLOOKUP(D145,'G-6 Hedgerow Data'!$B$2:$AG$15,2,FALSE))</f>
        <v/>
      </c>
      <c r="G145" s="524" t="str">
        <f>IF(D145="","",VLOOKUP(D145,'G-6 Hedgerow Data'!$B$2:$AG$15,3,FALSE))</f>
        <v/>
      </c>
      <c r="H145" s="72"/>
      <c r="I145" s="499" t="str">
        <f>IFERROR(IF(AND(F145="V.Low",OR(H145="Good",H145="Moderate")),"Error ▲",VLOOKUP(H145,'G-1 All Habitats'!$Z$2:$AA$9,2,FALSE)),"")</f>
        <v/>
      </c>
      <c r="J145" s="146"/>
      <c r="K145" s="520" t="str">
        <f>IF(J145="","",IF(VLOOKUP(J145,'G-3 Multipliers'!$L$3:$N$6,2,FALSE)=0,"Spatial Data Missing",VLOOKUP(J145,'G-3 Multipliers'!$L$3:$N$6,2,FALSE)))</f>
        <v/>
      </c>
      <c r="L145" s="524" t="str">
        <f>IF(J145="","",IF(VLOOKUP(J145,'G-3 Multipliers'!$L$3:$N$6,3,FALSE)=0,"Spatial Data Missing",VLOOKUP(J145,'G-3 Multipliers'!$L$3:$N$6,3,FALSE)))</f>
        <v/>
      </c>
      <c r="M145" s="197"/>
      <c r="N145" s="499" t="str">
        <f>IF(M145="","",IF(VLOOKUP(M145,'G-3 Multipliers'!$S$3:$T$6,2,FALSE)=0,"Spatial Data Missing ⚠",VLOOKUP(M145,'G-3 Multipliers'!$S$3:$T$6,2,FALSE)))</f>
        <v/>
      </c>
      <c r="O145" s="498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7" t="str">
        <f t="shared" si="13"/>
        <v/>
      </c>
      <c r="S145" s="521" t="str">
        <f t="shared" si="14"/>
        <v/>
      </c>
      <c r="T145" s="522" t="str">
        <f t="shared" si="12"/>
        <v/>
      </c>
      <c r="U145" s="537" t="str">
        <f>IF(D145="","",VLOOKUP(D145,'G-6 Hedgerow Data'!$B$3:$AG$15,31,FALSE))</f>
        <v/>
      </c>
      <c r="V145" s="520" t="str">
        <f t="shared" si="15"/>
        <v/>
      </c>
      <c r="W145" s="520" t="str">
        <f t="shared" si="16"/>
        <v/>
      </c>
      <c r="X145" s="524" t="str">
        <f>IF(F145="","",VLOOKUP(U145,'G-3 Multipliers'!$P$3:$Q$6,2,FALSE))</f>
        <v/>
      </c>
      <c r="Y145" s="529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8"/>
      <c r="D146" s="82"/>
      <c r="E146" s="203"/>
      <c r="F146" s="498" t="str">
        <f>IF(D146="","",VLOOKUP(D146,'G-6 Hedgerow Data'!$B$2:$AG$15,2,FALSE))</f>
        <v/>
      </c>
      <c r="G146" s="524" t="str">
        <f>IF(D146="","",VLOOKUP(D146,'G-6 Hedgerow Data'!$B$2:$AG$15,3,FALSE))</f>
        <v/>
      </c>
      <c r="H146" s="72"/>
      <c r="I146" s="499" t="str">
        <f>IFERROR(IF(AND(F146="V.Low",OR(H146="Good",H146="Moderate")),"Error ▲",VLOOKUP(H146,'G-1 All Habitats'!$Z$2:$AA$9,2,FALSE)),"")</f>
        <v/>
      </c>
      <c r="J146" s="146"/>
      <c r="K146" s="520" t="str">
        <f>IF(J146="","",IF(VLOOKUP(J146,'G-3 Multipliers'!$L$3:$N$6,2,FALSE)=0,"Spatial Data Missing",VLOOKUP(J146,'G-3 Multipliers'!$L$3:$N$6,2,FALSE)))</f>
        <v/>
      </c>
      <c r="L146" s="524" t="str">
        <f>IF(J146="","",IF(VLOOKUP(J146,'G-3 Multipliers'!$L$3:$N$6,3,FALSE)=0,"Spatial Data Missing",VLOOKUP(J146,'G-3 Multipliers'!$L$3:$N$6,3,FALSE)))</f>
        <v/>
      </c>
      <c r="M146" s="197"/>
      <c r="N146" s="499" t="str">
        <f>IF(M146="","",IF(VLOOKUP(M146,'G-3 Multipliers'!$S$3:$T$6,2,FALSE)=0,"Spatial Data Missing ⚠",VLOOKUP(M146,'G-3 Multipliers'!$S$3:$T$6,2,FALSE)))</f>
        <v/>
      </c>
      <c r="O146" s="498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7" t="str">
        <f t="shared" si="13"/>
        <v/>
      </c>
      <c r="S146" s="521" t="str">
        <f t="shared" si="14"/>
        <v/>
      </c>
      <c r="T146" s="522" t="str">
        <f t="shared" si="12"/>
        <v/>
      </c>
      <c r="U146" s="537" t="str">
        <f>IF(D146="","",VLOOKUP(D146,'G-6 Hedgerow Data'!$B$3:$AG$15,31,FALSE))</f>
        <v/>
      </c>
      <c r="V146" s="520" t="str">
        <f t="shared" si="15"/>
        <v/>
      </c>
      <c r="W146" s="520" t="str">
        <f t="shared" si="16"/>
        <v/>
      </c>
      <c r="X146" s="524" t="str">
        <f>IF(F146="","",VLOOKUP(U146,'G-3 Multipliers'!$P$3:$Q$6,2,FALSE))</f>
        <v/>
      </c>
      <c r="Y146" s="529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8"/>
      <c r="D147" s="82"/>
      <c r="E147" s="203"/>
      <c r="F147" s="498" t="str">
        <f>IF(D147="","",VLOOKUP(D147,'G-6 Hedgerow Data'!$B$2:$AG$15,2,FALSE))</f>
        <v/>
      </c>
      <c r="G147" s="524" t="str">
        <f>IF(D147="","",VLOOKUP(D147,'G-6 Hedgerow Data'!$B$2:$AG$15,3,FALSE))</f>
        <v/>
      </c>
      <c r="H147" s="72"/>
      <c r="I147" s="499" t="str">
        <f>IFERROR(IF(AND(F147="V.Low",OR(H147="Good",H147="Moderate")),"Error ▲",VLOOKUP(H147,'G-1 All Habitats'!$Z$2:$AA$9,2,FALSE)),"")</f>
        <v/>
      </c>
      <c r="J147" s="146"/>
      <c r="K147" s="520" t="str">
        <f>IF(J147="","",IF(VLOOKUP(J147,'G-3 Multipliers'!$L$3:$N$6,2,FALSE)=0,"Spatial Data Missing",VLOOKUP(J147,'G-3 Multipliers'!$L$3:$N$6,2,FALSE)))</f>
        <v/>
      </c>
      <c r="L147" s="524" t="str">
        <f>IF(J147="","",IF(VLOOKUP(J147,'G-3 Multipliers'!$L$3:$N$6,3,FALSE)=0,"Spatial Data Missing",VLOOKUP(J147,'G-3 Multipliers'!$L$3:$N$6,3,FALSE)))</f>
        <v/>
      </c>
      <c r="M147" s="197"/>
      <c r="N147" s="499" t="str">
        <f>IF(M147="","",IF(VLOOKUP(M147,'G-3 Multipliers'!$S$3:$T$6,2,FALSE)=0,"Spatial Data Missing ⚠",VLOOKUP(M147,'G-3 Multipliers'!$S$3:$T$6,2,FALSE)))</f>
        <v/>
      </c>
      <c r="O147" s="498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7" t="str">
        <f t="shared" si="13"/>
        <v/>
      </c>
      <c r="S147" s="521" t="str">
        <f t="shared" si="14"/>
        <v/>
      </c>
      <c r="T147" s="522" t="str">
        <f t="shared" si="12"/>
        <v/>
      </c>
      <c r="U147" s="537" t="str">
        <f>IF(D147="","",VLOOKUP(D147,'G-6 Hedgerow Data'!$B$3:$AG$15,31,FALSE))</f>
        <v/>
      </c>
      <c r="V147" s="520" t="str">
        <f t="shared" si="15"/>
        <v/>
      </c>
      <c r="W147" s="520" t="str">
        <f t="shared" si="16"/>
        <v/>
      </c>
      <c r="X147" s="524" t="str">
        <f>IF(F147="","",VLOOKUP(U147,'G-3 Multipliers'!$P$3:$Q$6,2,FALSE))</f>
        <v/>
      </c>
      <c r="Y147" s="529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8"/>
      <c r="D148" s="82"/>
      <c r="E148" s="203"/>
      <c r="F148" s="498" t="str">
        <f>IF(D148="","",VLOOKUP(D148,'G-6 Hedgerow Data'!$B$2:$AG$15,2,FALSE))</f>
        <v/>
      </c>
      <c r="G148" s="524" t="str">
        <f>IF(D148="","",VLOOKUP(D148,'G-6 Hedgerow Data'!$B$2:$AG$15,3,FALSE))</f>
        <v/>
      </c>
      <c r="H148" s="72"/>
      <c r="I148" s="499" t="str">
        <f>IFERROR(IF(AND(F148="V.Low",OR(H148="Good",H148="Moderate")),"Error ▲",VLOOKUP(H148,'G-1 All Habitats'!$Z$2:$AA$9,2,FALSE)),"")</f>
        <v/>
      </c>
      <c r="J148" s="146"/>
      <c r="K148" s="520" t="str">
        <f>IF(J148="","",IF(VLOOKUP(J148,'G-3 Multipliers'!$L$3:$N$6,2,FALSE)=0,"Spatial Data Missing",VLOOKUP(J148,'G-3 Multipliers'!$L$3:$N$6,2,FALSE)))</f>
        <v/>
      </c>
      <c r="L148" s="524" t="str">
        <f>IF(J148="","",IF(VLOOKUP(J148,'G-3 Multipliers'!$L$3:$N$6,3,FALSE)=0,"Spatial Data Missing",VLOOKUP(J148,'G-3 Multipliers'!$L$3:$N$6,3,FALSE)))</f>
        <v/>
      </c>
      <c r="M148" s="197"/>
      <c r="N148" s="499" t="str">
        <f>IF(M148="","",IF(VLOOKUP(M148,'G-3 Multipliers'!$S$3:$T$6,2,FALSE)=0,"Spatial Data Missing ⚠",VLOOKUP(M148,'G-3 Multipliers'!$S$3:$T$6,2,FALSE)))</f>
        <v/>
      </c>
      <c r="O148" s="498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7" t="str">
        <f t="shared" si="13"/>
        <v/>
      </c>
      <c r="S148" s="521" t="str">
        <f t="shared" si="14"/>
        <v/>
      </c>
      <c r="T148" s="522" t="str">
        <f t="shared" si="12"/>
        <v/>
      </c>
      <c r="U148" s="537" t="str">
        <f>IF(D148="","",VLOOKUP(D148,'G-6 Hedgerow Data'!$B$3:$AG$15,31,FALSE))</f>
        <v/>
      </c>
      <c r="V148" s="520" t="str">
        <f t="shared" si="15"/>
        <v/>
      </c>
      <c r="W148" s="520" t="str">
        <f t="shared" si="16"/>
        <v/>
      </c>
      <c r="X148" s="524" t="str">
        <f>IF(F148="","",VLOOKUP(U148,'G-3 Multipliers'!$P$3:$Q$6,2,FALSE))</f>
        <v/>
      </c>
      <c r="Y148" s="529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8"/>
      <c r="D149" s="82"/>
      <c r="E149" s="203"/>
      <c r="F149" s="498" t="str">
        <f>IF(D149="","",VLOOKUP(D149,'G-6 Hedgerow Data'!$B$2:$AG$15,2,FALSE))</f>
        <v/>
      </c>
      <c r="G149" s="524" t="str">
        <f>IF(D149="","",VLOOKUP(D149,'G-6 Hedgerow Data'!$B$2:$AG$15,3,FALSE))</f>
        <v/>
      </c>
      <c r="H149" s="72"/>
      <c r="I149" s="499" t="str">
        <f>IFERROR(IF(AND(F149="V.Low",OR(H149="Good",H149="Moderate")),"Error ▲",VLOOKUP(H149,'G-1 All Habitats'!$Z$2:$AA$9,2,FALSE)),"")</f>
        <v/>
      </c>
      <c r="J149" s="146"/>
      <c r="K149" s="520" t="str">
        <f>IF(J149="","",IF(VLOOKUP(J149,'G-3 Multipliers'!$L$3:$N$6,2,FALSE)=0,"Spatial Data Missing",VLOOKUP(J149,'G-3 Multipliers'!$L$3:$N$6,2,FALSE)))</f>
        <v/>
      </c>
      <c r="L149" s="524" t="str">
        <f>IF(J149="","",IF(VLOOKUP(J149,'G-3 Multipliers'!$L$3:$N$6,3,FALSE)=0,"Spatial Data Missing",VLOOKUP(J149,'G-3 Multipliers'!$L$3:$N$6,3,FALSE)))</f>
        <v/>
      </c>
      <c r="M149" s="197"/>
      <c r="N149" s="499" t="str">
        <f>IF(M149="","",IF(VLOOKUP(M149,'G-3 Multipliers'!$S$3:$T$6,2,FALSE)=0,"Spatial Data Missing ⚠",VLOOKUP(M149,'G-3 Multipliers'!$S$3:$T$6,2,FALSE)))</f>
        <v/>
      </c>
      <c r="O149" s="498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7" t="str">
        <f t="shared" si="13"/>
        <v/>
      </c>
      <c r="S149" s="521" t="str">
        <f t="shared" si="14"/>
        <v/>
      </c>
      <c r="T149" s="522" t="str">
        <f t="shared" si="12"/>
        <v/>
      </c>
      <c r="U149" s="537" t="str">
        <f>IF(D149="","",VLOOKUP(D149,'G-6 Hedgerow Data'!$B$3:$AG$15,31,FALSE))</f>
        <v/>
      </c>
      <c r="V149" s="520" t="str">
        <f t="shared" si="15"/>
        <v/>
      </c>
      <c r="W149" s="520" t="str">
        <f t="shared" si="16"/>
        <v/>
      </c>
      <c r="X149" s="524" t="str">
        <f>IF(F149="","",VLOOKUP(U149,'G-3 Multipliers'!$P$3:$Q$6,2,FALSE))</f>
        <v/>
      </c>
      <c r="Y149" s="529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8"/>
      <c r="D150" s="82"/>
      <c r="E150" s="203"/>
      <c r="F150" s="498" t="str">
        <f>IF(D150="","",VLOOKUP(D150,'G-6 Hedgerow Data'!$B$2:$AG$15,2,FALSE))</f>
        <v/>
      </c>
      <c r="G150" s="524" t="str">
        <f>IF(D150="","",VLOOKUP(D150,'G-6 Hedgerow Data'!$B$2:$AG$15,3,FALSE))</f>
        <v/>
      </c>
      <c r="H150" s="72"/>
      <c r="I150" s="499" t="str">
        <f>IFERROR(IF(AND(F150="V.Low",OR(H150="Good",H150="Moderate")),"Error ▲",VLOOKUP(H150,'G-1 All Habitats'!$Z$2:$AA$9,2,FALSE)),"")</f>
        <v/>
      </c>
      <c r="J150" s="146"/>
      <c r="K150" s="520" t="str">
        <f>IF(J150="","",IF(VLOOKUP(J150,'G-3 Multipliers'!$L$3:$N$6,2,FALSE)=0,"Spatial Data Missing",VLOOKUP(J150,'G-3 Multipliers'!$L$3:$N$6,2,FALSE)))</f>
        <v/>
      </c>
      <c r="L150" s="524" t="str">
        <f>IF(J150="","",IF(VLOOKUP(J150,'G-3 Multipliers'!$L$3:$N$6,3,FALSE)=0,"Spatial Data Missing",VLOOKUP(J150,'G-3 Multipliers'!$L$3:$N$6,3,FALSE)))</f>
        <v/>
      </c>
      <c r="M150" s="197"/>
      <c r="N150" s="499" t="str">
        <f>IF(M150="","",IF(VLOOKUP(M150,'G-3 Multipliers'!$S$3:$T$6,2,FALSE)=0,"Spatial Data Missing ⚠",VLOOKUP(M150,'G-3 Multipliers'!$S$3:$T$6,2,FALSE)))</f>
        <v/>
      </c>
      <c r="O150" s="498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7" t="str">
        <f t="shared" si="13"/>
        <v/>
      </c>
      <c r="S150" s="521" t="str">
        <f t="shared" si="14"/>
        <v/>
      </c>
      <c r="T150" s="522" t="str">
        <f t="shared" si="12"/>
        <v/>
      </c>
      <c r="U150" s="537" t="str">
        <f>IF(D150="","",VLOOKUP(D150,'G-6 Hedgerow Data'!$B$3:$AG$15,31,FALSE))</f>
        <v/>
      </c>
      <c r="V150" s="520" t="str">
        <f t="shared" si="15"/>
        <v/>
      </c>
      <c r="W150" s="520" t="str">
        <f t="shared" si="16"/>
        <v/>
      </c>
      <c r="X150" s="524" t="str">
        <f>IF(F150="","",VLOOKUP(U150,'G-3 Multipliers'!$P$3:$Q$6,2,FALSE))</f>
        <v/>
      </c>
      <c r="Y150" s="529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8"/>
      <c r="D151" s="82"/>
      <c r="E151" s="203"/>
      <c r="F151" s="498" t="str">
        <f>IF(D151="","",VLOOKUP(D151,'G-6 Hedgerow Data'!$B$2:$AG$15,2,FALSE))</f>
        <v/>
      </c>
      <c r="G151" s="524" t="str">
        <f>IF(D151="","",VLOOKUP(D151,'G-6 Hedgerow Data'!$B$2:$AG$15,3,FALSE))</f>
        <v/>
      </c>
      <c r="H151" s="72"/>
      <c r="I151" s="499" t="str">
        <f>IFERROR(IF(AND(F151="V.Low",OR(H151="Good",H151="Moderate")),"Error ▲",VLOOKUP(H151,'G-1 All Habitats'!$Z$2:$AA$9,2,FALSE)),"")</f>
        <v/>
      </c>
      <c r="J151" s="146"/>
      <c r="K151" s="520" t="str">
        <f>IF(J151="","",IF(VLOOKUP(J151,'G-3 Multipliers'!$L$3:$N$6,2,FALSE)=0,"Spatial Data Missing",VLOOKUP(J151,'G-3 Multipliers'!$L$3:$N$6,2,FALSE)))</f>
        <v/>
      </c>
      <c r="L151" s="524" t="str">
        <f>IF(J151="","",IF(VLOOKUP(J151,'G-3 Multipliers'!$L$3:$N$6,3,FALSE)=0,"Spatial Data Missing",VLOOKUP(J151,'G-3 Multipliers'!$L$3:$N$6,3,FALSE)))</f>
        <v/>
      </c>
      <c r="M151" s="197"/>
      <c r="N151" s="499" t="str">
        <f>IF(M151="","",IF(VLOOKUP(M151,'G-3 Multipliers'!$S$3:$T$6,2,FALSE)=0,"Spatial Data Missing ⚠",VLOOKUP(M151,'G-3 Multipliers'!$S$3:$T$6,2,FALSE)))</f>
        <v/>
      </c>
      <c r="O151" s="498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7" t="str">
        <f t="shared" si="13"/>
        <v/>
      </c>
      <c r="S151" s="521" t="str">
        <f t="shared" si="14"/>
        <v/>
      </c>
      <c r="T151" s="522" t="str">
        <f t="shared" si="12"/>
        <v/>
      </c>
      <c r="U151" s="537" t="str">
        <f>IF(D151="","",VLOOKUP(D151,'G-6 Hedgerow Data'!$B$3:$AG$15,31,FALSE))</f>
        <v/>
      </c>
      <c r="V151" s="520" t="str">
        <f t="shared" si="15"/>
        <v/>
      </c>
      <c r="W151" s="520" t="str">
        <f t="shared" si="16"/>
        <v/>
      </c>
      <c r="X151" s="524" t="str">
        <f>IF(F151="","",VLOOKUP(U151,'G-3 Multipliers'!$P$3:$Q$6,2,FALSE))</f>
        <v/>
      </c>
      <c r="Y151" s="529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8"/>
      <c r="D152" s="82"/>
      <c r="E152" s="203"/>
      <c r="F152" s="498" t="str">
        <f>IF(D152="","",VLOOKUP(D152,'G-6 Hedgerow Data'!$B$2:$AG$15,2,FALSE))</f>
        <v/>
      </c>
      <c r="G152" s="524" t="str">
        <f>IF(D152="","",VLOOKUP(D152,'G-6 Hedgerow Data'!$B$2:$AG$15,3,FALSE))</f>
        <v/>
      </c>
      <c r="H152" s="72"/>
      <c r="I152" s="499" t="str">
        <f>IFERROR(IF(AND(F152="V.Low",OR(H152="Good",H152="Moderate")),"Error ▲",VLOOKUP(H152,'G-1 All Habitats'!$Z$2:$AA$9,2,FALSE)),"")</f>
        <v/>
      </c>
      <c r="J152" s="146"/>
      <c r="K152" s="520" t="str">
        <f>IF(J152="","",IF(VLOOKUP(J152,'G-3 Multipliers'!$L$3:$N$6,2,FALSE)=0,"Spatial Data Missing",VLOOKUP(J152,'G-3 Multipliers'!$L$3:$N$6,2,FALSE)))</f>
        <v/>
      </c>
      <c r="L152" s="524" t="str">
        <f>IF(J152="","",IF(VLOOKUP(J152,'G-3 Multipliers'!$L$3:$N$6,3,FALSE)=0,"Spatial Data Missing",VLOOKUP(J152,'G-3 Multipliers'!$L$3:$N$6,3,FALSE)))</f>
        <v/>
      </c>
      <c r="M152" s="197"/>
      <c r="N152" s="499" t="str">
        <f>IF(M152="","",IF(VLOOKUP(M152,'G-3 Multipliers'!$S$3:$T$6,2,FALSE)=0,"Spatial Data Missing ⚠",VLOOKUP(M152,'G-3 Multipliers'!$S$3:$T$6,2,FALSE)))</f>
        <v/>
      </c>
      <c r="O152" s="498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7" t="str">
        <f t="shared" si="13"/>
        <v/>
      </c>
      <c r="S152" s="521" t="str">
        <f t="shared" si="14"/>
        <v/>
      </c>
      <c r="T152" s="522" t="str">
        <f t="shared" si="12"/>
        <v/>
      </c>
      <c r="U152" s="537" t="str">
        <f>IF(D152="","",VLOOKUP(D152,'G-6 Hedgerow Data'!$B$3:$AG$15,31,FALSE))</f>
        <v/>
      </c>
      <c r="V152" s="520" t="str">
        <f t="shared" si="15"/>
        <v/>
      </c>
      <c r="W152" s="520" t="str">
        <f t="shared" si="16"/>
        <v/>
      </c>
      <c r="X152" s="524" t="str">
        <f>IF(F152="","",VLOOKUP(U152,'G-3 Multipliers'!$P$3:$Q$6,2,FALSE))</f>
        <v/>
      </c>
      <c r="Y152" s="529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8"/>
      <c r="D153" s="82"/>
      <c r="E153" s="203"/>
      <c r="F153" s="498" t="str">
        <f>IF(D153="","",VLOOKUP(D153,'G-6 Hedgerow Data'!$B$2:$AG$15,2,FALSE))</f>
        <v/>
      </c>
      <c r="G153" s="524" t="str">
        <f>IF(D153="","",VLOOKUP(D153,'G-6 Hedgerow Data'!$B$2:$AG$15,3,FALSE))</f>
        <v/>
      </c>
      <c r="H153" s="72"/>
      <c r="I153" s="499" t="str">
        <f>IFERROR(IF(AND(F153="V.Low",OR(H153="Good",H153="Moderate")),"Error ▲",VLOOKUP(H153,'G-1 All Habitats'!$Z$2:$AA$9,2,FALSE)),"")</f>
        <v/>
      </c>
      <c r="J153" s="146"/>
      <c r="K153" s="520" t="str">
        <f>IF(J153="","",IF(VLOOKUP(J153,'G-3 Multipliers'!$L$3:$N$6,2,FALSE)=0,"Spatial Data Missing",VLOOKUP(J153,'G-3 Multipliers'!$L$3:$N$6,2,FALSE)))</f>
        <v/>
      </c>
      <c r="L153" s="524" t="str">
        <f>IF(J153="","",IF(VLOOKUP(J153,'G-3 Multipliers'!$L$3:$N$6,3,FALSE)=0,"Spatial Data Missing",VLOOKUP(J153,'G-3 Multipliers'!$L$3:$N$6,3,FALSE)))</f>
        <v/>
      </c>
      <c r="M153" s="197"/>
      <c r="N153" s="499" t="str">
        <f>IF(M153="","",IF(VLOOKUP(M153,'G-3 Multipliers'!$S$3:$T$6,2,FALSE)=0,"Spatial Data Missing ⚠",VLOOKUP(M153,'G-3 Multipliers'!$S$3:$T$6,2,FALSE)))</f>
        <v/>
      </c>
      <c r="O153" s="498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7" t="str">
        <f t="shared" si="13"/>
        <v/>
      </c>
      <c r="S153" s="521" t="str">
        <f t="shared" si="14"/>
        <v/>
      </c>
      <c r="T153" s="522" t="str">
        <f t="shared" si="12"/>
        <v/>
      </c>
      <c r="U153" s="537" t="str">
        <f>IF(D153="","",VLOOKUP(D153,'G-6 Hedgerow Data'!$B$3:$AG$15,31,FALSE))</f>
        <v/>
      </c>
      <c r="V153" s="520" t="str">
        <f t="shared" si="15"/>
        <v/>
      </c>
      <c r="W153" s="520" t="str">
        <f t="shared" si="16"/>
        <v/>
      </c>
      <c r="X153" s="524" t="str">
        <f>IF(F153="","",VLOOKUP(U153,'G-3 Multipliers'!$P$3:$Q$6,2,FALSE))</f>
        <v/>
      </c>
      <c r="Y153" s="529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8"/>
      <c r="D154" s="82"/>
      <c r="E154" s="203"/>
      <c r="F154" s="498" t="str">
        <f>IF(D154="","",VLOOKUP(D154,'G-6 Hedgerow Data'!$B$2:$AG$15,2,FALSE))</f>
        <v/>
      </c>
      <c r="G154" s="524" t="str">
        <f>IF(D154="","",VLOOKUP(D154,'G-6 Hedgerow Data'!$B$2:$AG$15,3,FALSE))</f>
        <v/>
      </c>
      <c r="H154" s="72"/>
      <c r="I154" s="499" t="str">
        <f>IFERROR(IF(AND(F154="V.Low",OR(H154="Good",H154="Moderate")),"Error ▲",VLOOKUP(H154,'G-1 All Habitats'!$Z$2:$AA$9,2,FALSE)),"")</f>
        <v/>
      </c>
      <c r="J154" s="146"/>
      <c r="K154" s="520" t="str">
        <f>IF(J154="","",IF(VLOOKUP(J154,'G-3 Multipliers'!$L$3:$N$6,2,FALSE)=0,"Spatial Data Missing",VLOOKUP(J154,'G-3 Multipliers'!$L$3:$N$6,2,FALSE)))</f>
        <v/>
      </c>
      <c r="L154" s="524" t="str">
        <f>IF(J154="","",IF(VLOOKUP(J154,'G-3 Multipliers'!$L$3:$N$6,3,FALSE)=0,"Spatial Data Missing",VLOOKUP(J154,'G-3 Multipliers'!$L$3:$N$6,3,FALSE)))</f>
        <v/>
      </c>
      <c r="M154" s="197"/>
      <c r="N154" s="499" t="str">
        <f>IF(M154="","",IF(VLOOKUP(M154,'G-3 Multipliers'!$S$3:$T$6,2,FALSE)=0,"Spatial Data Missing ⚠",VLOOKUP(M154,'G-3 Multipliers'!$S$3:$T$6,2,FALSE)))</f>
        <v/>
      </c>
      <c r="O154" s="498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7" t="str">
        <f t="shared" si="13"/>
        <v/>
      </c>
      <c r="S154" s="521" t="str">
        <f t="shared" si="14"/>
        <v/>
      </c>
      <c r="T154" s="522" t="str">
        <f t="shared" si="12"/>
        <v/>
      </c>
      <c r="U154" s="537" t="str">
        <f>IF(D154="","",VLOOKUP(D154,'G-6 Hedgerow Data'!$B$3:$AG$15,31,FALSE))</f>
        <v/>
      </c>
      <c r="V154" s="520" t="str">
        <f t="shared" si="15"/>
        <v/>
      </c>
      <c r="W154" s="520" t="str">
        <f t="shared" si="16"/>
        <v/>
      </c>
      <c r="X154" s="524" t="str">
        <f>IF(F154="","",VLOOKUP(U154,'G-3 Multipliers'!$P$3:$Q$6,2,FALSE))</f>
        <v/>
      </c>
      <c r="Y154" s="529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8"/>
      <c r="D155" s="82"/>
      <c r="E155" s="203"/>
      <c r="F155" s="498" t="str">
        <f>IF(D155="","",VLOOKUP(D155,'G-6 Hedgerow Data'!$B$2:$AG$15,2,FALSE))</f>
        <v/>
      </c>
      <c r="G155" s="524" t="str">
        <f>IF(D155="","",VLOOKUP(D155,'G-6 Hedgerow Data'!$B$2:$AG$15,3,FALSE))</f>
        <v/>
      </c>
      <c r="H155" s="72"/>
      <c r="I155" s="499" t="str">
        <f>IFERROR(IF(AND(F155="V.Low",OR(H155="Good",H155="Moderate")),"Error ▲",VLOOKUP(H155,'G-1 All Habitats'!$Z$2:$AA$9,2,FALSE)),"")</f>
        <v/>
      </c>
      <c r="J155" s="146"/>
      <c r="K155" s="520" t="str">
        <f>IF(J155="","",IF(VLOOKUP(J155,'G-3 Multipliers'!$L$3:$N$6,2,FALSE)=0,"Spatial Data Missing",VLOOKUP(J155,'G-3 Multipliers'!$L$3:$N$6,2,FALSE)))</f>
        <v/>
      </c>
      <c r="L155" s="524" t="str">
        <f>IF(J155="","",IF(VLOOKUP(J155,'G-3 Multipliers'!$L$3:$N$6,3,FALSE)=0,"Spatial Data Missing",VLOOKUP(J155,'G-3 Multipliers'!$L$3:$N$6,3,FALSE)))</f>
        <v/>
      </c>
      <c r="M155" s="197"/>
      <c r="N155" s="499" t="str">
        <f>IF(M155="","",IF(VLOOKUP(M155,'G-3 Multipliers'!$S$3:$T$6,2,FALSE)=0,"Spatial Data Missing ⚠",VLOOKUP(M155,'G-3 Multipliers'!$S$3:$T$6,2,FALSE)))</f>
        <v/>
      </c>
      <c r="O155" s="498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7" t="str">
        <f t="shared" si="13"/>
        <v/>
      </c>
      <c r="S155" s="521" t="str">
        <f t="shared" si="14"/>
        <v/>
      </c>
      <c r="T155" s="522" t="str">
        <f t="shared" si="12"/>
        <v/>
      </c>
      <c r="U155" s="537" t="str">
        <f>IF(D155="","",VLOOKUP(D155,'G-6 Hedgerow Data'!$B$3:$AG$15,31,FALSE))</f>
        <v/>
      </c>
      <c r="V155" s="520" t="str">
        <f t="shared" si="15"/>
        <v/>
      </c>
      <c r="W155" s="520" t="str">
        <f t="shared" si="16"/>
        <v/>
      </c>
      <c r="X155" s="524" t="str">
        <f>IF(F155="","",VLOOKUP(U155,'G-3 Multipliers'!$P$3:$Q$6,2,FALSE))</f>
        <v/>
      </c>
      <c r="Y155" s="529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8"/>
      <c r="D156" s="82"/>
      <c r="E156" s="203"/>
      <c r="F156" s="498" t="str">
        <f>IF(D156="","",VLOOKUP(D156,'G-6 Hedgerow Data'!$B$2:$AG$15,2,FALSE))</f>
        <v/>
      </c>
      <c r="G156" s="524" t="str">
        <f>IF(D156="","",VLOOKUP(D156,'G-6 Hedgerow Data'!$B$2:$AG$15,3,FALSE))</f>
        <v/>
      </c>
      <c r="H156" s="72"/>
      <c r="I156" s="499" t="str">
        <f>IFERROR(IF(AND(F156="V.Low",OR(H156="Good",H156="Moderate")),"Error ▲",VLOOKUP(H156,'G-1 All Habitats'!$Z$2:$AA$9,2,FALSE)),"")</f>
        <v/>
      </c>
      <c r="J156" s="146"/>
      <c r="K156" s="520" t="str">
        <f>IF(J156="","",IF(VLOOKUP(J156,'G-3 Multipliers'!$L$3:$N$6,2,FALSE)=0,"Spatial Data Missing",VLOOKUP(J156,'G-3 Multipliers'!$L$3:$N$6,2,FALSE)))</f>
        <v/>
      </c>
      <c r="L156" s="524" t="str">
        <f>IF(J156="","",IF(VLOOKUP(J156,'G-3 Multipliers'!$L$3:$N$6,3,FALSE)=0,"Spatial Data Missing",VLOOKUP(J156,'G-3 Multipliers'!$L$3:$N$6,3,FALSE)))</f>
        <v/>
      </c>
      <c r="M156" s="197"/>
      <c r="N156" s="499" t="str">
        <f>IF(M156="","",IF(VLOOKUP(M156,'G-3 Multipliers'!$S$3:$T$6,2,FALSE)=0,"Spatial Data Missing ⚠",VLOOKUP(M156,'G-3 Multipliers'!$S$3:$T$6,2,FALSE)))</f>
        <v/>
      </c>
      <c r="O156" s="498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7" t="str">
        <f t="shared" si="13"/>
        <v/>
      </c>
      <c r="S156" s="521" t="str">
        <f t="shared" si="14"/>
        <v/>
      </c>
      <c r="T156" s="522" t="str">
        <f t="shared" si="12"/>
        <v/>
      </c>
      <c r="U156" s="537" t="str">
        <f>IF(D156="","",VLOOKUP(D156,'G-6 Hedgerow Data'!$B$3:$AG$15,31,FALSE))</f>
        <v/>
      </c>
      <c r="V156" s="520" t="str">
        <f t="shared" si="15"/>
        <v/>
      </c>
      <c r="W156" s="520" t="str">
        <f t="shared" si="16"/>
        <v/>
      </c>
      <c r="X156" s="524" t="str">
        <f>IF(F156="","",VLOOKUP(U156,'G-3 Multipliers'!$P$3:$Q$6,2,FALSE))</f>
        <v/>
      </c>
      <c r="Y156" s="529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8"/>
      <c r="D157" s="82"/>
      <c r="E157" s="203"/>
      <c r="F157" s="498" t="str">
        <f>IF(D157="","",VLOOKUP(D157,'G-6 Hedgerow Data'!$B$2:$AG$15,2,FALSE))</f>
        <v/>
      </c>
      <c r="G157" s="524" t="str">
        <f>IF(D157="","",VLOOKUP(D157,'G-6 Hedgerow Data'!$B$2:$AG$15,3,FALSE))</f>
        <v/>
      </c>
      <c r="H157" s="72"/>
      <c r="I157" s="499" t="str">
        <f>IFERROR(IF(AND(F157="V.Low",OR(H157="Good",H157="Moderate")),"Error ▲",VLOOKUP(H157,'G-1 All Habitats'!$Z$2:$AA$9,2,FALSE)),"")</f>
        <v/>
      </c>
      <c r="J157" s="146"/>
      <c r="K157" s="520" t="str">
        <f>IF(J157="","",IF(VLOOKUP(J157,'G-3 Multipliers'!$L$3:$N$6,2,FALSE)=0,"Spatial Data Missing",VLOOKUP(J157,'G-3 Multipliers'!$L$3:$N$6,2,FALSE)))</f>
        <v/>
      </c>
      <c r="L157" s="524" t="str">
        <f>IF(J157="","",IF(VLOOKUP(J157,'G-3 Multipliers'!$L$3:$N$6,3,FALSE)=0,"Spatial Data Missing",VLOOKUP(J157,'G-3 Multipliers'!$L$3:$N$6,3,FALSE)))</f>
        <v/>
      </c>
      <c r="M157" s="197"/>
      <c r="N157" s="499" t="str">
        <f>IF(M157="","",IF(VLOOKUP(M157,'G-3 Multipliers'!$S$3:$T$6,2,FALSE)=0,"Spatial Data Missing ⚠",VLOOKUP(M157,'G-3 Multipliers'!$S$3:$T$6,2,FALSE)))</f>
        <v/>
      </c>
      <c r="O157" s="498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7" t="str">
        <f t="shared" si="13"/>
        <v/>
      </c>
      <c r="S157" s="521" t="str">
        <f t="shared" si="14"/>
        <v/>
      </c>
      <c r="T157" s="522" t="str">
        <f t="shared" si="12"/>
        <v/>
      </c>
      <c r="U157" s="537" t="str">
        <f>IF(D157="","",VLOOKUP(D157,'G-6 Hedgerow Data'!$B$3:$AG$15,31,FALSE))</f>
        <v/>
      </c>
      <c r="V157" s="520" t="str">
        <f t="shared" si="15"/>
        <v/>
      </c>
      <c r="W157" s="520" t="str">
        <f t="shared" si="16"/>
        <v/>
      </c>
      <c r="X157" s="524" t="str">
        <f>IF(F157="","",VLOOKUP(U157,'G-3 Multipliers'!$P$3:$Q$6,2,FALSE))</f>
        <v/>
      </c>
      <c r="Y157" s="529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8"/>
      <c r="D158" s="82"/>
      <c r="E158" s="203"/>
      <c r="F158" s="498" t="str">
        <f>IF(D158="","",VLOOKUP(D158,'G-6 Hedgerow Data'!$B$2:$AG$15,2,FALSE))</f>
        <v/>
      </c>
      <c r="G158" s="524" t="str">
        <f>IF(D158="","",VLOOKUP(D158,'G-6 Hedgerow Data'!$B$2:$AG$15,3,FALSE))</f>
        <v/>
      </c>
      <c r="H158" s="72"/>
      <c r="I158" s="499" t="str">
        <f>IFERROR(IF(AND(F158="V.Low",OR(H158="Good",H158="Moderate")),"Error ▲",VLOOKUP(H158,'G-1 All Habitats'!$Z$2:$AA$9,2,FALSE)),"")</f>
        <v/>
      </c>
      <c r="J158" s="146"/>
      <c r="K158" s="520" t="str">
        <f>IF(J158="","",IF(VLOOKUP(J158,'G-3 Multipliers'!$L$3:$N$6,2,FALSE)=0,"Spatial Data Missing",VLOOKUP(J158,'G-3 Multipliers'!$L$3:$N$6,2,FALSE)))</f>
        <v/>
      </c>
      <c r="L158" s="524" t="str">
        <f>IF(J158="","",IF(VLOOKUP(J158,'G-3 Multipliers'!$L$3:$N$6,3,FALSE)=0,"Spatial Data Missing",VLOOKUP(J158,'G-3 Multipliers'!$L$3:$N$6,3,FALSE)))</f>
        <v/>
      </c>
      <c r="M158" s="197"/>
      <c r="N158" s="499" t="str">
        <f>IF(M158="","",IF(VLOOKUP(M158,'G-3 Multipliers'!$S$3:$T$6,2,FALSE)=0,"Spatial Data Missing ⚠",VLOOKUP(M158,'G-3 Multipliers'!$S$3:$T$6,2,FALSE)))</f>
        <v/>
      </c>
      <c r="O158" s="498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7" t="str">
        <f t="shared" si="13"/>
        <v/>
      </c>
      <c r="S158" s="521" t="str">
        <f t="shared" si="14"/>
        <v/>
      </c>
      <c r="T158" s="522" t="str">
        <f t="shared" si="12"/>
        <v/>
      </c>
      <c r="U158" s="537" t="str">
        <f>IF(D158="","",VLOOKUP(D158,'G-6 Hedgerow Data'!$B$3:$AG$15,31,FALSE))</f>
        <v/>
      </c>
      <c r="V158" s="520" t="str">
        <f t="shared" si="15"/>
        <v/>
      </c>
      <c r="W158" s="520" t="str">
        <f t="shared" si="16"/>
        <v/>
      </c>
      <c r="X158" s="524" t="str">
        <f>IF(F158="","",VLOOKUP(U158,'G-3 Multipliers'!$P$3:$Q$6,2,FALSE))</f>
        <v/>
      </c>
      <c r="Y158" s="529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8"/>
      <c r="D159" s="82"/>
      <c r="E159" s="203"/>
      <c r="F159" s="498" t="str">
        <f>IF(D159="","",VLOOKUP(D159,'G-6 Hedgerow Data'!$B$2:$AG$15,2,FALSE))</f>
        <v/>
      </c>
      <c r="G159" s="524" t="str">
        <f>IF(D159="","",VLOOKUP(D159,'G-6 Hedgerow Data'!$B$2:$AG$15,3,FALSE))</f>
        <v/>
      </c>
      <c r="H159" s="72"/>
      <c r="I159" s="499" t="str">
        <f>IFERROR(IF(AND(F159="V.Low",OR(H159="Good",H159="Moderate")),"Error ▲",VLOOKUP(H159,'G-1 All Habitats'!$Z$2:$AA$9,2,FALSE)),"")</f>
        <v/>
      </c>
      <c r="J159" s="146"/>
      <c r="K159" s="520" t="str">
        <f>IF(J159="","",IF(VLOOKUP(J159,'G-3 Multipliers'!$L$3:$N$6,2,FALSE)=0,"Spatial Data Missing",VLOOKUP(J159,'G-3 Multipliers'!$L$3:$N$6,2,FALSE)))</f>
        <v/>
      </c>
      <c r="L159" s="524" t="str">
        <f>IF(J159="","",IF(VLOOKUP(J159,'G-3 Multipliers'!$L$3:$N$6,3,FALSE)=0,"Spatial Data Missing",VLOOKUP(J159,'G-3 Multipliers'!$L$3:$N$6,3,FALSE)))</f>
        <v/>
      </c>
      <c r="M159" s="197"/>
      <c r="N159" s="499" t="str">
        <f>IF(M159="","",IF(VLOOKUP(M159,'G-3 Multipliers'!$S$3:$T$6,2,FALSE)=0,"Spatial Data Missing ⚠",VLOOKUP(M159,'G-3 Multipliers'!$S$3:$T$6,2,FALSE)))</f>
        <v/>
      </c>
      <c r="O159" s="498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7" t="str">
        <f t="shared" si="13"/>
        <v/>
      </c>
      <c r="S159" s="521" t="str">
        <f t="shared" si="14"/>
        <v/>
      </c>
      <c r="T159" s="522" t="str">
        <f t="shared" si="12"/>
        <v/>
      </c>
      <c r="U159" s="537" t="str">
        <f>IF(D159="","",VLOOKUP(D159,'G-6 Hedgerow Data'!$B$3:$AG$15,31,FALSE))</f>
        <v/>
      </c>
      <c r="V159" s="520" t="str">
        <f t="shared" si="15"/>
        <v/>
      </c>
      <c r="W159" s="520" t="str">
        <f t="shared" si="16"/>
        <v/>
      </c>
      <c r="X159" s="524" t="str">
        <f>IF(F159="","",VLOOKUP(U159,'G-3 Multipliers'!$P$3:$Q$6,2,FALSE))</f>
        <v/>
      </c>
      <c r="Y159" s="529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8"/>
      <c r="D160" s="82"/>
      <c r="E160" s="203"/>
      <c r="F160" s="498" t="str">
        <f>IF(D160="","",VLOOKUP(D160,'G-6 Hedgerow Data'!$B$2:$AG$15,2,FALSE))</f>
        <v/>
      </c>
      <c r="G160" s="524" t="str">
        <f>IF(D160="","",VLOOKUP(D160,'G-6 Hedgerow Data'!$B$2:$AG$15,3,FALSE))</f>
        <v/>
      </c>
      <c r="H160" s="72"/>
      <c r="I160" s="499" t="str">
        <f>IFERROR(IF(AND(F160="V.Low",OR(H160="Good",H160="Moderate")),"Error ▲",VLOOKUP(H160,'G-1 All Habitats'!$Z$2:$AA$9,2,FALSE)),"")</f>
        <v/>
      </c>
      <c r="J160" s="146"/>
      <c r="K160" s="520" t="str">
        <f>IF(J160="","",IF(VLOOKUP(J160,'G-3 Multipliers'!$L$3:$N$6,2,FALSE)=0,"Spatial Data Missing",VLOOKUP(J160,'G-3 Multipliers'!$L$3:$N$6,2,FALSE)))</f>
        <v/>
      </c>
      <c r="L160" s="524" t="str">
        <f>IF(J160="","",IF(VLOOKUP(J160,'G-3 Multipliers'!$L$3:$N$6,3,FALSE)=0,"Spatial Data Missing",VLOOKUP(J160,'G-3 Multipliers'!$L$3:$N$6,3,FALSE)))</f>
        <v/>
      </c>
      <c r="M160" s="197"/>
      <c r="N160" s="499" t="str">
        <f>IF(M160="","",IF(VLOOKUP(M160,'G-3 Multipliers'!$S$3:$T$6,2,FALSE)=0,"Spatial Data Missing ⚠",VLOOKUP(M160,'G-3 Multipliers'!$S$3:$T$6,2,FALSE)))</f>
        <v/>
      </c>
      <c r="O160" s="498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7" t="str">
        <f t="shared" si="13"/>
        <v/>
      </c>
      <c r="S160" s="521" t="str">
        <f t="shared" si="14"/>
        <v/>
      </c>
      <c r="T160" s="522" t="str">
        <f t="shared" si="12"/>
        <v/>
      </c>
      <c r="U160" s="537" t="str">
        <f>IF(D160="","",VLOOKUP(D160,'G-6 Hedgerow Data'!$B$3:$AG$15,31,FALSE))</f>
        <v/>
      </c>
      <c r="V160" s="520" t="str">
        <f t="shared" si="15"/>
        <v/>
      </c>
      <c r="W160" s="520" t="str">
        <f t="shared" si="16"/>
        <v/>
      </c>
      <c r="X160" s="524" t="str">
        <f>IF(F160="","",VLOOKUP(U160,'G-3 Multipliers'!$P$3:$Q$6,2,FALSE))</f>
        <v/>
      </c>
      <c r="Y160" s="529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8"/>
      <c r="D161" s="82"/>
      <c r="E161" s="203"/>
      <c r="F161" s="498" t="str">
        <f>IF(D161="","",VLOOKUP(D161,'G-6 Hedgerow Data'!$B$2:$AG$15,2,FALSE))</f>
        <v/>
      </c>
      <c r="G161" s="524" t="str">
        <f>IF(D161="","",VLOOKUP(D161,'G-6 Hedgerow Data'!$B$2:$AG$15,3,FALSE))</f>
        <v/>
      </c>
      <c r="H161" s="72"/>
      <c r="I161" s="499" t="str">
        <f>IFERROR(IF(AND(F161="V.Low",OR(H161="Good",H161="Moderate")),"Error ▲",VLOOKUP(H161,'G-1 All Habitats'!$Z$2:$AA$9,2,FALSE)),"")</f>
        <v/>
      </c>
      <c r="J161" s="146"/>
      <c r="K161" s="520" t="str">
        <f>IF(J161="","",IF(VLOOKUP(J161,'G-3 Multipliers'!$L$3:$N$6,2,FALSE)=0,"Spatial Data Missing",VLOOKUP(J161,'G-3 Multipliers'!$L$3:$N$6,2,FALSE)))</f>
        <v/>
      </c>
      <c r="L161" s="524" t="str">
        <f>IF(J161="","",IF(VLOOKUP(J161,'G-3 Multipliers'!$L$3:$N$6,3,FALSE)=0,"Spatial Data Missing",VLOOKUP(J161,'G-3 Multipliers'!$L$3:$N$6,3,FALSE)))</f>
        <v/>
      </c>
      <c r="M161" s="197"/>
      <c r="N161" s="499" t="str">
        <f>IF(M161="","",IF(VLOOKUP(M161,'G-3 Multipliers'!$S$3:$T$6,2,FALSE)=0,"Spatial Data Missing ⚠",VLOOKUP(M161,'G-3 Multipliers'!$S$3:$T$6,2,FALSE)))</f>
        <v/>
      </c>
      <c r="O161" s="498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7" t="str">
        <f t="shared" si="13"/>
        <v/>
      </c>
      <c r="S161" s="521" t="str">
        <f t="shared" si="14"/>
        <v/>
      </c>
      <c r="T161" s="522" t="str">
        <f t="shared" si="12"/>
        <v/>
      </c>
      <c r="U161" s="537" t="str">
        <f>IF(D161="","",VLOOKUP(D161,'G-6 Hedgerow Data'!$B$3:$AG$15,31,FALSE))</f>
        <v/>
      </c>
      <c r="V161" s="520" t="str">
        <f t="shared" si="15"/>
        <v/>
      </c>
      <c r="W161" s="520" t="str">
        <f t="shared" si="16"/>
        <v/>
      </c>
      <c r="X161" s="524" t="str">
        <f>IF(F161="","",VLOOKUP(U161,'G-3 Multipliers'!$P$3:$Q$6,2,FALSE))</f>
        <v/>
      </c>
      <c r="Y161" s="529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8"/>
      <c r="D162" s="82"/>
      <c r="E162" s="203"/>
      <c r="F162" s="498" t="str">
        <f>IF(D162="","",VLOOKUP(D162,'G-6 Hedgerow Data'!$B$2:$AG$15,2,FALSE))</f>
        <v/>
      </c>
      <c r="G162" s="524" t="str">
        <f>IF(D162="","",VLOOKUP(D162,'G-6 Hedgerow Data'!$B$2:$AG$15,3,FALSE))</f>
        <v/>
      </c>
      <c r="H162" s="72"/>
      <c r="I162" s="499" t="str">
        <f>IFERROR(IF(AND(F162="V.Low",OR(H162="Good",H162="Moderate")),"Error ▲",VLOOKUP(H162,'G-1 All Habitats'!$Z$2:$AA$9,2,FALSE)),"")</f>
        <v/>
      </c>
      <c r="J162" s="146"/>
      <c r="K162" s="520" t="str">
        <f>IF(J162="","",IF(VLOOKUP(J162,'G-3 Multipliers'!$L$3:$N$6,2,FALSE)=0,"Spatial Data Missing",VLOOKUP(J162,'G-3 Multipliers'!$L$3:$N$6,2,FALSE)))</f>
        <v/>
      </c>
      <c r="L162" s="524" t="str">
        <f>IF(J162="","",IF(VLOOKUP(J162,'G-3 Multipliers'!$L$3:$N$6,3,FALSE)=0,"Spatial Data Missing",VLOOKUP(J162,'G-3 Multipliers'!$L$3:$N$6,3,FALSE)))</f>
        <v/>
      </c>
      <c r="M162" s="197"/>
      <c r="N162" s="499" t="str">
        <f>IF(M162="","",IF(VLOOKUP(M162,'G-3 Multipliers'!$S$3:$T$6,2,FALSE)=0,"Spatial Data Missing ⚠",VLOOKUP(M162,'G-3 Multipliers'!$S$3:$T$6,2,FALSE)))</f>
        <v/>
      </c>
      <c r="O162" s="498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7" t="str">
        <f t="shared" si="13"/>
        <v/>
      </c>
      <c r="S162" s="521" t="str">
        <f t="shared" si="14"/>
        <v/>
      </c>
      <c r="T162" s="522" t="str">
        <f t="shared" si="12"/>
        <v/>
      </c>
      <c r="U162" s="537" t="str">
        <f>IF(D162="","",VLOOKUP(D162,'G-6 Hedgerow Data'!$B$3:$AG$15,31,FALSE))</f>
        <v/>
      </c>
      <c r="V162" s="520" t="str">
        <f t="shared" si="15"/>
        <v/>
      </c>
      <c r="W162" s="520" t="str">
        <f t="shared" si="16"/>
        <v/>
      </c>
      <c r="X162" s="524" t="str">
        <f>IF(F162="","",VLOOKUP(U162,'G-3 Multipliers'!$P$3:$Q$6,2,FALSE))</f>
        <v/>
      </c>
      <c r="Y162" s="529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8"/>
      <c r="D163" s="82"/>
      <c r="E163" s="203"/>
      <c r="F163" s="498" t="str">
        <f>IF(D163="","",VLOOKUP(D163,'G-6 Hedgerow Data'!$B$2:$AG$15,2,FALSE))</f>
        <v/>
      </c>
      <c r="G163" s="524" t="str">
        <f>IF(D163="","",VLOOKUP(D163,'G-6 Hedgerow Data'!$B$2:$AG$15,3,FALSE))</f>
        <v/>
      </c>
      <c r="H163" s="72"/>
      <c r="I163" s="499" t="str">
        <f>IFERROR(IF(AND(F163="V.Low",OR(H163="Good",H163="Moderate")),"Error ▲",VLOOKUP(H163,'G-1 All Habitats'!$Z$2:$AA$9,2,FALSE)),"")</f>
        <v/>
      </c>
      <c r="J163" s="146"/>
      <c r="K163" s="520" t="str">
        <f>IF(J163="","",IF(VLOOKUP(J163,'G-3 Multipliers'!$L$3:$N$6,2,FALSE)=0,"Spatial Data Missing",VLOOKUP(J163,'G-3 Multipliers'!$L$3:$N$6,2,FALSE)))</f>
        <v/>
      </c>
      <c r="L163" s="524" t="str">
        <f>IF(J163="","",IF(VLOOKUP(J163,'G-3 Multipliers'!$L$3:$N$6,3,FALSE)=0,"Spatial Data Missing",VLOOKUP(J163,'G-3 Multipliers'!$L$3:$N$6,3,FALSE)))</f>
        <v/>
      </c>
      <c r="M163" s="197"/>
      <c r="N163" s="499" t="str">
        <f>IF(M163="","",IF(VLOOKUP(M163,'G-3 Multipliers'!$S$3:$T$6,2,FALSE)=0,"Spatial Data Missing ⚠",VLOOKUP(M163,'G-3 Multipliers'!$S$3:$T$6,2,FALSE)))</f>
        <v/>
      </c>
      <c r="O163" s="498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7" t="str">
        <f t="shared" si="13"/>
        <v/>
      </c>
      <c r="S163" s="521" t="str">
        <f t="shared" si="14"/>
        <v/>
      </c>
      <c r="T163" s="522" t="str">
        <f t="shared" si="12"/>
        <v/>
      </c>
      <c r="U163" s="537" t="str">
        <f>IF(D163="","",VLOOKUP(D163,'G-6 Hedgerow Data'!$B$3:$AG$15,31,FALSE))</f>
        <v/>
      </c>
      <c r="V163" s="520" t="str">
        <f t="shared" si="15"/>
        <v/>
      </c>
      <c r="W163" s="520" t="str">
        <f t="shared" si="16"/>
        <v/>
      </c>
      <c r="X163" s="524" t="str">
        <f>IF(F163="","",VLOOKUP(U163,'G-3 Multipliers'!$P$3:$Q$6,2,FALSE))</f>
        <v/>
      </c>
      <c r="Y163" s="529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8"/>
      <c r="D164" s="82"/>
      <c r="E164" s="203"/>
      <c r="F164" s="498" t="str">
        <f>IF(D164="","",VLOOKUP(D164,'G-6 Hedgerow Data'!$B$2:$AG$15,2,FALSE))</f>
        <v/>
      </c>
      <c r="G164" s="524" t="str">
        <f>IF(D164="","",VLOOKUP(D164,'G-6 Hedgerow Data'!$B$2:$AG$15,3,FALSE))</f>
        <v/>
      </c>
      <c r="H164" s="72"/>
      <c r="I164" s="499" t="str">
        <f>IFERROR(IF(AND(F164="V.Low",OR(H164="Good",H164="Moderate")),"Error ▲",VLOOKUP(H164,'G-1 All Habitats'!$Z$2:$AA$9,2,FALSE)),"")</f>
        <v/>
      </c>
      <c r="J164" s="146"/>
      <c r="K164" s="520" t="str">
        <f>IF(J164="","",IF(VLOOKUP(J164,'G-3 Multipliers'!$L$3:$N$6,2,FALSE)=0,"Spatial Data Missing",VLOOKUP(J164,'G-3 Multipliers'!$L$3:$N$6,2,FALSE)))</f>
        <v/>
      </c>
      <c r="L164" s="524" t="str">
        <f>IF(J164="","",IF(VLOOKUP(J164,'G-3 Multipliers'!$L$3:$N$6,3,FALSE)=0,"Spatial Data Missing",VLOOKUP(J164,'G-3 Multipliers'!$L$3:$N$6,3,FALSE)))</f>
        <v/>
      </c>
      <c r="M164" s="197"/>
      <c r="N164" s="499" t="str">
        <f>IF(M164="","",IF(VLOOKUP(M164,'G-3 Multipliers'!$S$3:$T$6,2,FALSE)=0,"Spatial Data Missing ⚠",VLOOKUP(M164,'G-3 Multipliers'!$S$3:$T$6,2,FALSE)))</f>
        <v/>
      </c>
      <c r="O164" s="498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7" t="str">
        <f t="shared" si="13"/>
        <v/>
      </c>
      <c r="S164" s="521" t="str">
        <f t="shared" si="14"/>
        <v/>
      </c>
      <c r="T164" s="522" t="str">
        <f t="shared" si="12"/>
        <v/>
      </c>
      <c r="U164" s="537" t="str">
        <f>IF(D164="","",VLOOKUP(D164,'G-6 Hedgerow Data'!$B$3:$AG$15,31,FALSE))</f>
        <v/>
      </c>
      <c r="V164" s="520" t="str">
        <f t="shared" si="15"/>
        <v/>
      </c>
      <c r="W164" s="520" t="str">
        <f t="shared" si="16"/>
        <v/>
      </c>
      <c r="X164" s="524" t="str">
        <f>IF(F164="","",VLOOKUP(U164,'G-3 Multipliers'!$P$3:$Q$6,2,FALSE))</f>
        <v/>
      </c>
      <c r="Y164" s="529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8"/>
      <c r="D165" s="82"/>
      <c r="E165" s="203"/>
      <c r="F165" s="498" t="str">
        <f>IF(D165="","",VLOOKUP(D165,'G-6 Hedgerow Data'!$B$2:$AG$15,2,FALSE))</f>
        <v/>
      </c>
      <c r="G165" s="524" t="str">
        <f>IF(D165="","",VLOOKUP(D165,'G-6 Hedgerow Data'!$B$2:$AG$15,3,FALSE))</f>
        <v/>
      </c>
      <c r="H165" s="72"/>
      <c r="I165" s="499" t="str">
        <f>IFERROR(IF(AND(F165="V.Low",OR(H165="Good",H165="Moderate")),"Error ▲",VLOOKUP(H165,'G-1 All Habitats'!$Z$2:$AA$9,2,FALSE)),"")</f>
        <v/>
      </c>
      <c r="J165" s="146"/>
      <c r="K165" s="520" t="str">
        <f>IF(J165="","",IF(VLOOKUP(J165,'G-3 Multipliers'!$L$3:$N$6,2,FALSE)=0,"Spatial Data Missing",VLOOKUP(J165,'G-3 Multipliers'!$L$3:$N$6,2,FALSE)))</f>
        <v/>
      </c>
      <c r="L165" s="524" t="str">
        <f>IF(J165="","",IF(VLOOKUP(J165,'G-3 Multipliers'!$L$3:$N$6,3,FALSE)=0,"Spatial Data Missing",VLOOKUP(J165,'G-3 Multipliers'!$L$3:$N$6,3,FALSE)))</f>
        <v/>
      </c>
      <c r="M165" s="197"/>
      <c r="N165" s="499" t="str">
        <f>IF(M165="","",IF(VLOOKUP(M165,'G-3 Multipliers'!$S$3:$T$6,2,FALSE)=0,"Spatial Data Missing ⚠",VLOOKUP(M165,'G-3 Multipliers'!$S$3:$T$6,2,FALSE)))</f>
        <v/>
      </c>
      <c r="O165" s="498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7" t="str">
        <f t="shared" si="13"/>
        <v/>
      </c>
      <c r="S165" s="521" t="str">
        <f t="shared" si="14"/>
        <v/>
      </c>
      <c r="T165" s="522" t="str">
        <f t="shared" si="12"/>
        <v/>
      </c>
      <c r="U165" s="537" t="str">
        <f>IF(D165="","",VLOOKUP(D165,'G-6 Hedgerow Data'!$B$3:$AG$15,31,FALSE))</f>
        <v/>
      </c>
      <c r="V165" s="520" t="str">
        <f t="shared" si="15"/>
        <v/>
      </c>
      <c r="W165" s="520" t="str">
        <f t="shared" si="16"/>
        <v/>
      </c>
      <c r="X165" s="524" t="str">
        <f>IF(F165="","",VLOOKUP(U165,'G-3 Multipliers'!$P$3:$Q$6,2,FALSE))</f>
        <v/>
      </c>
      <c r="Y165" s="529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8"/>
      <c r="D166" s="82"/>
      <c r="E166" s="203"/>
      <c r="F166" s="498" t="str">
        <f>IF(D166="","",VLOOKUP(D166,'G-6 Hedgerow Data'!$B$2:$AG$15,2,FALSE))</f>
        <v/>
      </c>
      <c r="G166" s="524" t="str">
        <f>IF(D166="","",VLOOKUP(D166,'G-6 Hedgerow Data'!$B$2:$AG$15,3,FALSE))</f>
        <v/>
      </c>
      <c r="H166" s="72"/>
      <c r="I166" s="499" t="str">
        <f>IFERROR(IF(AND(F166="V.Low",OR(H166="Good",H166="Moderate")),"Error ▲",VLOOKUP(H166,'G-1 All Habitats'!$Z$2:$AA$9,2,FALSE)),"")</f>
        <v/>
      </c>
      <c r="J166" s="146"/>
      <c r="K166" s="520" t="str">
        <f>IF(J166="","",IF(VLOOKUP(J166,'G-3 Multipliers'!$L$3:$N$6,2,FALSE)=0,"Spatial Data Missing",VLOOKUP(J166,'G-3 Multipliers'!$L$3:$N$6,2,FALSE)))</f>
        <v/>
      </c>
      <c r="L166" s="524" t="str">
        <f>IF(J166="","",IF(VLOOKUP(J166,'G-3 Multipliers'!$L$3:$N$6,3,FALSE)=0,"Spatial Data Missing",VLOOKUP(J166,'G-3 Multipliers'!$L$3:$N$6,3,FALSE)))</f>
        <v/>
      </c>
      <c r="M166" s="197"/>
      <c r="N166" s="499" t="str">
        <f>IF(M166="","",IF(VLOOKUP(M166,'G-3 Multipliers'!$S$3:$T$6,2,FALSE)=0,"Spatial Data Missing ⚠",VLOOKUP(M166,'G-3 Multipliers'!$S$3:$T$6,2,FALSE)))</f>
        <v/>
      </c>
      <c r="O166" s="498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7" t="str">
        <f t="shared" si="13"/>
        <v/>
      </c>
      <c r="S166" s="521" t="str">
        <f t="shared" si="14"/>
        <v/>
      </c>
      <c r="T166" s="522" t="str">
        <f t="shared" si="12"/>
        <v/>
      </c>
      <c r="U166" s="537" t="str">
        <f>IF(D166="","",VLOOKUP(D166,'G-6 Hedgerow Data'!$B$3:$AG$15,31,FALSE))</f>
        <v/>
      </c>
      <c r="V166" s="520" t="str">
        <f t="shared" si="15"/>
        <v/>
      </c>
      <c r="W166" s="520" t="str">
        <f t="shared" si="16"/>
        <v/>
      </c>
      <c r="X166" s="524" t="str">
        <f>IF(F166="","",VLOOKUP(U166,'G-3 Multipliers'!$P$3:$Q$6,2,FALSE))</f>
        <v/>
      </c>
      <c r="Y166" s="529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8"/>
      <c r="D167" s="82"/>
      <c r="E167" s="203"/>
      <c r="F167" s="498" t="str">
        <f>IF(D167="","",VLOOKUP(D167,'G-6 Hedgerow Data'!$B$2:$AG$15,2,FALSE))</f>
        <v/>
      </c>
      <c r="G167" s="524" t="str">
        <f>IF(D167="","",VLOOKUP(D167,'G-6 Hedgerow Data'!$B$2:$AG$15,3,FALSE))</f>
        <v/>
      </c>
      <c r="H167" s="72"/>
      <c r="I167" s="499" t="str">
        <f>IFERROR(IF(AND(F167="V.Low",OR(H167="Good",H167="Moderate")),"Error ▲",VLOOKUP(H167,'G-1 All Habitats'!$Z$2:$AA$9,2,FALSE)),"")</f>
        <v/>
      </c>
      <c r="J167" s="146"/>
      <c r="K167" s="520" t="str">
        <f>IF(J167="","",IF(VLOOKUP(J167,'G-3 Multipliers'!$L$3:$N$6,2,FALSE)=0,"Spatial Data Missing",VLOOKUP(J167,'G-3 Multipliers'!$L$3:$N$6,2,FALSE)))</f>
        <v/>
      </c>
      <c r="L167" s="524" t="str">
        <f>IF(J167="","",IF(VLOOKUP(J167,'G-3 Multipliers'!$L$3:$N$6,3,FALSE)=0,"Spatial Data Missing",VLOOKUP(J167,'G-3 Multipliers'!$L$3:$N$6,3,FALSE)))</f>
        <v/>
      </c>
      <c r="M167" s="197"/>
      <c r="N167" s="499" t="str">
        <f>IF(M167="","",IF(VLOOKUP(M167,'G-3 Multipliers'!$S$3:$T$6,2,FALSE)=0,"Spatial Data Missing ⚠",VLOOKUP(M167,'G-3 Multipliers'!$S$3:$T$6,2,FALSE)))</f>
        <v/>
      </c>
      <c r="O167" s="498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7" t="str">
        <f t="shared" si="13"/>
        <v/>
      </c>
      <c r="S167" s="521" t="str">
        <f t="shared" si="14"/>
        <v/>
      </c>
      <c r="T167" s="522" t="str">
        <f t="shared" si="12"/>
        <v/>
      </c>
      <c r="U167" s="537" t="str">
        <f>IF(D167="","",VLOOKUP(D167,'G-6 Hedgerow Data'!$B$3:$AG$15,31,FALSE))</f>
        <v/>
      </c>
      <c r="V167" s="520" t="str">
        <f t="shared" si="15"/>
        <v/>
      </c>
      <c r="W167" s="520" t="str">
        <f t="shared" si="16"/>
        <v/>
      </c>
      <c r="X167" s="524" t="str">
        <f>IF(F167="","",VLOOKUP(U167,'G-3 Multipliers'!$P$3:$Q$6,2,FALSE))</f>
        <v/>
      </c>
      <c r="Y167" s="529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8"/>
      <c r="D168" s="82"/>
      <c r="E168" s="203"/>
      <c r="F168" s="498" t="str">
        <f>IF(D168="","",VLOOKUP(D168,'G-6 Hedgerow Data'!$B$2:$AG$15,2,FALSE))</f>
        <v/>
      </c>
      <c r="G168" s="524" t="str">
        <f>IF(D168="","",VLOOKUP(D168,'G-6 Hedgerow Data'!$B$2:$AG$15,3,FALSE))</f>
        <v/>
      </c>
      <c r="H168" s="72"/>
      <c r="I168" s="499" t="str">
        <f>IFERROR(IF(AND(F168="V.Low",OR(H168="Good",H168="Moderate")),"Error ▲",VLOOKUP(H168,'G-1 All Habitats'!$Z$2:$AA$9,2,FALSE)),"")</f>
        <v/>
      </c>
      <c r="J168" s="146"/>
      <c r="K168" s="520" t="str">
        <f>IF(J168="","",IF(VLOOKUP(J168,'G-3 Multipliers'!$L$3:$N$6,2,FALSE)=0,"Spatial Data Missing",VLOOKUP(J168,'G-3 Multipliers'!$L$3:$N$6,2,FALSE)))</f>
        <v/>
      </c>
      <c r="L168" s="524" t="str">
        <f>IF(J168="","",IF(VLOOKUP(J168,'G-3 Multipliers'!$L$3:$N$6,3,FALSE)=0,"Spatial Data Missing",VLOOKUP(J168,'G-3 Multipliers'!$L$3:$N$6,3,FALSE)))</f>
        <v/>
      </c>
      <c r="M168" s="197"/>
      <c r="N168" s="499" t="str">
        <f>IF(M168="","",IF(VLOOKUP(M168,'G-3 Multipliers'!$S$3:$T$6,2,FALSE)=0,"Spatial Data Missing ⚠",VLOOKUP(M168,'G-3 Multipliers'!$S$3:$T$6,2,FALSE)))</f>
        <v/>
      </c>
      <c r="O168" s="498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7" t="str">
        <f t="shared" si="13"/>
        <v/>
      </c>
      <c r="S168" s="521" t="str">
        <f t="shared" si="14"/>
        <v/>
      </c>
      <c r="T168" s="522" t="str">
        <f t="shared" si="12"/>
        <v/>
      </c>
      <c r="U168" s="537" t="str">
        <f>IF(D168="","",VLOOKUP(D168,'G-6 Hedgerow Data'!$B$3:$AG$15,31,FALSE))</f>
        <v/>
      </c>
      <c r="V168" s="520" t="str">
        <f t="shared" si="15"/>
        <v/>
      </c>
      <c r="W168" s="520" t="str">
        <f t="shared" si="16"/>
        <v/>
      </c>
      <c r="X168" s="524" t="str">
        <f>IF(F168="","",VLOOKUP(U168,'G-3 Multipliers'!$P$3:$Q$6,2,FALSE))</f>
        <v/>
      </c>
      <c r="Y168" s="529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8"/>
      <c r="D169" s="82"/>
      <c r="E169" s="203"/>
      <c r="F169" s="498" t="str">
        <f>IF(D169="","",VLOOKUP(D169,'G-6 Hedgerow Data'!$B$2:$AG$15,2,FALSE))</f>
        <v/>
      </c>
      <c r="G169" s="524" t="str">
        <f>IF(D169="","",VLOOKUP(D169,'G-6 Hedgerow Data'!$B$2:$AG$15,3,FALSE))</f>
        <v/>
      </c>
      <c r="H169" s="72"/>
      <c r="I169" s="499" t="str">
        <f>IFERROR(IF(AND(F169="V.Low",OR(H169="Good",H169="Moderate")),"Error ▲",VLOOKUP(H169,'G-1 All Habitats'!$Z$2:$AA$9,2,FALSE)),"")</f>
        <v/>
      </c>
      <c r="J169" s="146"/>
      <c r="K169" s="520" t="str">
        <f>IF(J169="","",IF(VLOOKUP(J169,'G-3 Multipliers'!$L$3:$N$6,2,FALSE)=0,"Spatial Data Missing",VLOOKUP(J169,'G-3 Multipliers'!$L$3:$N$6,2,FALSE)))</f>
        <v/>
      </c>
      <c r="L169" s="524" t="str">
        <f>IF(J169="","",IF(VLOOKUP(J169,'G-3 Multipliers'!$L$3:$N$6,3,FALSE)=0,"Spatial Data Missing",VLOOKUP(J169,'G-3 Multipliers'!$L$3:$N$6,3,FALSE)))</f>
        <v/>
      </c>
      <c r="M169" s="197"/>
      <c r="N169" s="499" t="str">
        <f>IF(M169="","",IF(VLOOKUP(M169,'G-3 Multipliers'!$S$3:$T$6,2,FALSE)=0,"Spatial Data Missing ⚠",VLOOKUP(M169,'G-3 Multipliers'!$S$3:$T$6,2,FALSE)))</f>
        <v/>
      </c>
      <c r="O169" s="498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7" t="str">
        <f t="shared" si="13"/>
        <v/>
      </c>
      <c r="S169" s="521" t="str">
        <f t="shared" si="14"/>
        <v/>
      </c>
      <c r="T169" s="522" t="str">
        <f t="shared" si="12"/>
        <v/>
      </c>
      <c r="U169" s="537" t="str">
        <f>IF(D169="","",VLOOKUP(D169,'G-6 Hedgerow Data'!$B$3:$AG$15,31,FALSE))</f>
        <v/>
      </c>
      <c r="V169" s="520" t="str">
        <f t="shared" si="15"/>
        <v/>
      </c>
      <c r="W169" s="520" t="str">
        <f t="shared" si="16"/>
        <v/>
      </c>
      <c r="X169" s="524" t="str">
        <f>IF(F169="","",VLOOKUP(U169,'G-3 Multipliers'!$P$3:$Q$6,2,FALSE))</f>
        <v/>
      </c>
      <c r="Y169" s="529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8"/>
      <c r="D170" s="82"/>
      <c r="E170" s="203"/>
      <c r="F170" s="498" t="str">
        <f>IF(D170="","",VLOOKUP(D170,'G-6 Hedgerow Data'!$B$2:$AG$15,2,FALSE))</f>
        <v/>
      </c>
      <c r="G170" s="524" t="str">
        <f>IF(D170="","",VLOOKUP(D170,'G-6 Hedgerow Data'!$B$2:$AG$15,3,FALSE))</f>
        <v/>
      </c>
      <c r="H170" s="72"/>
      <c r="I170" s="499" t="str">
        <f>IFERROR(IF(AND(F170="V.Low",OR(H170="Good",H170="Moderate")),"Error ▲",VLOOKUP(H170,'G-1 All Habitats'!$Z$2:$AA$9,2,FALSE)),"")</f>
        <v/>
      </c>
      <c r="J170" s="146"/>
      <c r="K170" s="520" t="str">
        <f>IF(J170="","",IF(VLOOKUP(J170,'G-3 Multipliers'!$L$3:$N$6,2,FALSE)=0,"Spatial Data Missing",VLOOKUP(J170,'G-3 Multipliers'!$L$3:$N$6,2,FALSE)))</f>
        <v/>
      </c>
      <c r="L170" s="524" t="str">
        <f>IF(J170="","",IF(VLOOKUP(J170,'G-3 Multipliers'!$L$3:$N$6,3,FALSE)=0,"Spatial Data Missing",VLOOKUP(J170,'G-3 Multipliers'!$L$3:$N$6,3,FALSE)))</f>
        <v/>
      </c>
      <c r="M170" s="197"/>
      <c r="N170" s="499" t="str">
        <f>IF(M170="","",IF(VLOOKUP(M170,'G-3 Multipliers'!$S$3:$T$6,2,FALSE)=0,"Spatial Data Missing ⚠",VLOOKUP(M170,'G-3 Multipliers'!$S$3:$T$6,2,FALSE)))</f>
        <v/>
      </c>
      <c r="O170" s="498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7" t="str">
        <f t="shared" si="13"/>
        <v/>
      </c>
      <c r="S170" s="521" t="str">
        <f t="shared" si="14"/>
        <v/>
      </c>
      <c r="T170" s="522" t="str">
        <f t="shared" si="12"/>
        <v/>
      </c>
      <c r="U170" s="537" t="str">
        <f>IF(D170="","",VLOOKUP(D170,'G-6 Hedgerow Data'!$B$3:$AG$15,31,FALSE))</f>
        <v/>
      </c>
      <c r="V170" s="520" t="str">
        <f t="shared" si="15"/>
        <v/>
      </c>
      <c r="W170" s="520" t="str">
        <f t="shared" si="16"/>
        <v/>
      </c>
      <c r="X170" s="524" t="str">
        <f>IF(F170="","",VLOOKUP(U170,'G-3 Multipliers'!$P$3:$Q$6,2,FALSE))</f>
        <v/>
      </c>
      <c r="Y170" s="529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8"/>
      <c r="D171" s="82"/>
      <c r="E171" s="203"/>
      <c r="F171" s="498" t="str">
        <f>IF(D171="","",VLOOKUP(D171,'G-6 Hedgerow Data'!$B$2:$AG$15,2,FALSE))</f>
        <v/>
      </c>
      <c r="G171" s="524" t="str">
        <f>IF(D171="","",VLOOKUP(D171,'G-6 Hedgerow Data'!$B$2:$AG$15,3,FALSE))</f>
        <v/>
      </c>
      <c r="H171" s="72"/>
      <c r="I171" s="499" t="str">
        <f>IFERROR(IF(AND(F171="V.Low",OR(H171="Good",H171="Moderate")),"Error ▲",VLOOKUP(H171,'G-1 All Habitats'!$Z$2:$AA$9,2,FALSE)),"")</f>
        <v/>
      </c>
      <c r="J171" s="146"/>
      <c r="K171" s="520" t="str">
        <f>IF(J171="","",IF(VLOOKUP(J171,'G-3 Multipliers'!$L$3:$N$6,2,FALSE)=0,"Spatial Data Missing",VLOOKUP(J171,'G-3 Multipliers'!$L$3:$N$6,2,FALSE)))</f>
        <v/>
      </c>
      <c r="L171" s="524" t="str">
        <f>IF(J171="","",IF(VLOOKUP(J171,'G-3 Multipliers'!$L$3:$N$6,3,FALSE)=0,"Spatial Data Missing",VLOOKUP(J171,'G-3 Multipliers'!$L$3:$N$6,3,FALSE)))</f>
        <v/>
      </c>
      <c r="M171" s="197"/>
      <c r="N171" s="499" t="str">
        <f>IF(M171="","",IF(VLOOKUP(M171,'G-3 Multipliers'!$S$3:$T$6,2,FALSE)=0,"Spatial Data Missing ⚠",VLOOKUP(M171,'G-3 Multipliers'!$S$3:$T$6,2,FALSE)))</f>
        <v/>
      </c>
      <c r="O171" s="498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7" t="str">
        <f t="shared" si="13"/>
        <v/>
      </c>
      <c r="S171" s="521" t="str">
        <f t="shared" si="14"/>
        <v/>
      </c>
      <c r="T171" s="522" t="str">
        <f t="shared" si="12"/>
        <v/>
      </c>
      <c r="U171" s="537" t="str">
        <f>IF(D171="","",VLOOKUP(D171,'G-6 Hedgerow Data'!$B$3:$AG$15,31,FALSE))</f>
        <v/>
      </c>
      <c r="V171" s="520" t="str">
        <f t="shared" si="15"/>
        <v/>
      </c>
      <c r="W171" s="520" t="str">
        <f t="shared" si="16"/>
        <v/>
      </c>
      <c r="X171" s="524" t="str">
        <f>IF(F171="","",VLOOKUP(U171,'G-3 Multipliers'!$P$3:$Q$6,2,FALSE))</f>
        <v/>
      </c>
      <c r="Y171" s="529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8"/>
      <c r="D172" s="82"/>
      <c r="E172" s="203"/>
      <c r="F172" s="498" t="str">
        <f>IF(D172="","",VLOOKUP(D172,'G-6 Hedgerow Data'!$B$2:$AG$15,2,FALSE))</f>
        <v/>
      </c>
      <c r="G172" s="524" t="str">
        <f>IF(D172="","",VLOOKUP(D172,'G-6 Hedgerow Data'!$B$2:$AG$15,3,FALSE))</f>
        <v/>
      </c>
      <c r="H172" s="72"/>
      <c r="I172" s="499" t="str">
        <f>IFERROR(IF(AND(F172="V.Low",OR(H172="Good",H172="Moderate")),"Error ▲",VLOOKUP(H172,'G-1 All Habitats'!$Z$2:$AA$9,2,FALSE)),"")</f>
        <v/>
      </c>
      <c r="J172" s="146"/>
      <c r="K172" s="520" t="str">
        <f>IF(J172="","",IF(VLOOKUP(J172,'G-3 Multipliers'!$L$3:$N$6,2,FALSE)=0,"Spatial Data Missing",VLOOKUP(J172,'G-3 Multipliers'!$L$3:$N$6,2,FALSE)))</f>
        <v/>
      </c>
      <c r="L172" s="524" t="str">
        <f>IF(J172="","",IF(VLOOKUP(J172,'G-3 Multipliers'!$L$3:$N$6,3,FALSE)=0,"Spatial Data Missing",VLOOKUP(J172,'G-3 Multipliers'!$L$3:$N$6,3,FALSE)))</f>
        <v/>
      </c>
      <c r="M172" s="197"/>
      <c r="N172" s="499" t="str">
        <f>IF(M172="","",IF(VLOOKUP(M172,'G-3 Multipliers'!$S$3:$T$6,2,FALSE)=0,"Spatial Data Missing ⚠",VLOOKUP(M172,'G-3 Multipliers'!$S$3:$T$6,2,FALSE)))</f>
        <v/>
      </c>
      <c r="O172" s="498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7" t="str">
        <f t="shared" si="13"/>
        <v/>
      </c>
      <c r="S172" s="521" t="str">
        <f t="shared" si="14"/>
        <v/>
      </c>
      <c r="T172" s="522" t="str">
        <f t="shared" si="12"/>
        <v/>
      </c>
      <c r="U172" s="537" t="str">
        <f>IF(D172="","",VLOOKUP(D172,'G-6 Hedgerow Data'!$B$3:$AG$15,31,FALSE))</f>
        <v/>
      </c>
      <c r="V172" s="520" t="str">
        <f t="shared" si="15"/>
        <v/>
      </c>
      <c r="W172" s="520" t="str">
        <f t="shared" si="16"/>
        <v/>
      </c>
      <c r="X172" s="524" t="str">
        <f>IF(F172="","",VLOOKUP(U172,'G-3 Multipliers'!$P$3:$Q$6,2,FALSE))</f>
        <v/>
      </c>
      <c r="Y172" s="529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8"/>
      <c r="D173" s="82"/>
      <c r="E173" s="203"/>
      <c r="F173" s="498" t="str">
        <f>IF(D173="","",VLOOKUP(D173,'G-6 Hedgerow Data'!$B$2:$AG$15,2,FALSE))</f>
        <v/>
      </c>
      <c r="G173" s="524" t="str">
        <f>IF(D173="","",VLOOKUP(D173,'G-6 Hedgerow Data'!$B$2:$AG$15,3,FALSE))</f>
        <v/>
      </c>
      <c r="H173" s="72"/>
      <c r="I173" s="499" t="str">
        <f>IFERROR(IF(AND(F173="V.Low",OR(H173="Good",H173="Moderate")),"Error ▲",VLOOKUP(H173,'G-1 All Habitats'!$Z$2:$AA$9,2,FALSE)),"")</f>
        <v/>
      </c>
      <c r="J173" s="146"/>
      <c r="K173" s="520" t="str">
        <f>IF(J173="","",IF(VLOOKUP(J173,'G-3 Multipliers'!$L$3:$N$6,2,FALSE)=0,"Spatial Data Missing",VLOOKUP(J173,'G-3 Multipliers'!$L$3:$N$6,2,FALSE)))</f>
        <v/>
      </c>
      <c r="L173" s="524" t="str">
        <f>IF(J173="","",IF(VLOOKUP(J173,'G-3 Multipliers'!$L$3:$N$6,3,FALSE)=0,"Spatial Data Missing",VLOOKUP(J173,'G-3 Multipliers'!$L$3:$N$6,3,FALSE)))</f>
        <v/>
      </c>
      <c r="M173" s="197"/>
      <c r="N173" s="499" t="str">
        <f>IF(M173="","",IF(VLOOKUP(M173,'G-3 Multipliers'!$S$3:$T$6,2,FALSE)=0,"Spatial Data Missing ⚠",VLOOKUP(M173,'G-3 Multipliers'!$S$3:$T$6,2,FALSE)))</f>
        <v/>
      </c>
      <c r="O173" s="498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7" t="str">
        <f t="shared" si="13"/>
        <v/>
      </c>
      <c r="S173" s="521" t="str">
        <f t="shared" si="14"/>
        <v/>
      </c>
      <c r="T173" s="522" t="str">
        <f t="shared" si="12"/>
        <v/>
      </c>
      <c r="U173" s="537" t="str">
        <f>IF(D173="","",VLOOKUP(D173,'G-6 Hedgerow Data'!$B$3:$AG$15,31,FALSE))</f>
        <v/>
      </c>
      <c r="V173" s="520" t="str">
        <f t="shared" si="15"/>
        <v/>
      </c>
      <c r="W173" s="520" t="str">
        <f t="shared" si="16"/>
        <v/>
      </c>
      <c r="X173" s="524" t="str">
        <f>IF(F173="","",VLOOKUP(U173,'G-3 Multipliers'!$P$3:$Q$6,2,FALSE))</f>
        <v/>
      </c>
      <c r="Y173" s="529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8"/>
      <c r="D174" s="82"/>
      <c r="E174" s="203"/>
      <c r="F174" s="498" t="str">
        <f>IF(D174="","",VLOOKUP(D174,'G-6 Hedgerow Data'!$B$2:$AG$15,2,FALSE))</f>
        <v/>
      </c>
      <c r="G174" s="524" t="str">
        <f>IF(D174="","",VLOOKUP(D174,'G-6 Hedgerow Data'!$B$2:$AG$15,3,FALSE))</f>
        <v/>
      </c>
      <c r="H174" s="72"/>
      <c r="I174" s="499" t="str">
        <f>IFERROR(IF(AND(F174="V.Low",OR(H174="Good",H174="Moderate")),"Error ▲",VLOOKUP(H174,'G-1 All Habitats'!$Z$2:$AA$9,2,FALSE)),"")</f>
        <v/>
      </c>
      <c r="J174" s="146"/>
      <c r="K174" s="520" t="str">
        <f>IF(J174="","",IF(VLOOKUP(J174,'G-3 Multipliers'!$L$3:$N$6,2,FALSE)=0,"Spatial Data Missing",VLOOKUP(J174,'G-3 Multipliers'!$L$3:$N$6,2,FALSE)))</f>
        <v/>
      </c>
      <c r="L174" s="524" t="str">
        <f>IF(J174="","",IF(VLOOKUP(J174,'G-3 Multipliers'!$L$3:$N$6,3,FALSE)=0,"Spatial Data Missing",VLOOKUP(J174,'G-3 Multipliers'!$L$3:$N$6,3,FALSE)))</f>
        <v/>
      </c>
      <c r="M174" s="197"/>
      <c r="N174" s="499" t="str">
        <f>IF(M174="","",IF(VLOOKUP(M174,'G-3 Multipliers'!$S$3:$T$6,2,FALSE)=0,"Spatial Data Missing ⚠",VLOOKUP(M174,'G-3 Multipliers'!$S$3:$T$6,2,FALSE)))</f>
        <v/>
      </c>
      <c r="O174" s="498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7" t="str">
        <f t="shared" si="13"/>
        <v/>
      </c>
      <c r="S174" s="521" t="str">
        <f t="shared" si="14"/>
        <v/>
      </c>
      <c r="T174" s="522" t="str">
        <f t="shared" si="12"/>
        <v/>
      </c>
      <c r="U174" s="537" t="str">
        <f>IF(D174="","",VLOOKUP(D174,'G-6 Hedgerow Data'!$B$3:$AG$15,31,FALSE))</f>
        <v/>
      </c>
      <c r="V174" s="520" t="str">
        <f t="shared" si="15"/>
        <v/>
      </c>
      <c r="W174" s="520" t="str">
        <f t="shared" si="16"/>
        <v/>
      </c>
      <c r="X174" s="524" t="str">
        <f>IF(F174="","",VLOOKUP(U174,'G-3 Multipliers'!$P$3:$Q$6,2,FALSE))</f>
        <v/>
      </c>
      <c r="Y174" s="529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8"/>
      <c r="D175" s="82"/>
      <c r="E175" s="203"/>
      <c r="F175" s="498" t="str">
        <f>IF(D175="","",VLOOKUP(D175,'G-6 Hedgerow Data'!$B$2:$AG$15,2,FALSE))</f>
        <v/>
      </c>
      <c r="G175" s="524" t="str">
        <f>IF(D175="","",VLOOKUP(D175,'G-6 Hedgerow Data'!$B$2:$AG$15,3,FALSE))</f>
        <v/>
      </c>
      <c r="H175" s="72"/>
      <c r="I175" s="499" t="str">
        <f>IFERROR(IF(AND(F175="V.Low",OR(H175="Good",H175="Moderate")),"Error ▲",VLOOKUP(H175,'G-1 All Habitats'!$Z$2:$AA$9,2,FALSE)),"")</f>
        <v/>
      </c>
      <c r="J175" s="146"/>
      <c r="K175" s="520" t="str">
        <f>IF(J175="","",IF(VLOOKUP(J175,'G-3 Multipliers'!$L$3:$N$6,2,FALSE)=0,"Spatial Data Missing",VLOOKUP(J175,'G-3 Multipliers'!$L$3:$N$6,2,FALSE)))</f>
        <v/>
      </c>
      <c r="L175" s="524" t="str">
        <f>IF(J175="","",IF(VLOOKUP(J175,'G-3 Multipliers'!$L$3:$N$6,3,FALSE)=0,"Spatial Data Missing",VLOOKUP(J175,'G-3 Multipliers'!$L$3:$N$6,3,FALSE)))</f>
        <v/>
      </c>
      <c r="M175" s="197"/>
      <c r="N175" s="499" t="str">
        <f>IF(M175="","",IF(VLOOKUP(M175,'G-3 Multipliers'!$S$3:$T$6,2,FALSE)=0,"Spatial Data Missing ⚠",VLOOKUP(M175,'G-3 Multipliers'!$S$3:$T$6,2,FALSE)))</f>
        <v/>
      </c>
      <c r="O175" s="498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7" t="str">
        <f t="shared" si="13"/>
        <v/>
      </c>
      <c r="S175" s="521" t="str">
        <f t="shared" si="14"/>
        <v/>
      </c>
      <c r="T175" s="522" t="str">
        <f t="shared" si="12"/>
        <v/>
      </c>
      <c r="U175" s="537" t="str">
        <f>IF(D175="","",VLOOKUP(D175,'G-6 Hedgerow Data'!$B$3:$AG$15,31,FALSE))</f>
        <v/>
      </c>
      <c r="V175" s="520" t="str">
        <f t="shared" si="15"/>
        <v/>
      </c>
      <c r="W175" s="520" t="str">
        <f t="shared" si="16"/>
        <v/>
      </c>
      <c r="X175" s="524" t="str">
        <f>IF(F175="","",VLOOKUP(U175,'G-3 Multipliers'!$P$3:$Q$6,2,FALSE))</f>
        <v/>
      </c>
      <c r="Y175" s="529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8"/>
      <c r="D176" s="82"/>
      <c r="E176" s="203"/>
      <c r="F176" s="498" t="str">
        <f>IF(D176="","",VLOOKUP(D176,'G-6 Hedgerow Data'!$B$2:$AG$15,2,FALSE))</f>
        <v/>
      </c>
      <c r="G176" s="524" t="str">
        <f>IF(D176="","",VLOOKUP(D176,'G-6 Hedgerow Data'!$B$2:$AG$15,3,FALSE))</f>
        <v/>
      </c>
      <c r="H176" s="72"/>
      <c r="I176" s="499" t="str">
        <f>IFERROR(IF(AND(F176="V.Low",OR(H176="Good",H176="Moderate")),"Error ▲",VLOOKUP(H176,'G-1 All Habitats'!$Z$2:$AA$9,2,FALSE)),"")</f>
        <v/>
      </c>
      <c r="J176" s="146"/>
      <c r="K176" s="520" t="str">
        <f>IF(J176="","",IF(VLOOKUP(J176,'G-3 Multipliers'!$L$3:$N$6,2,FALSE)=0,"Spatial Data Missing",VLOOKUP(J176,'G-3 Multipliers'!$L$3:$N$6,2,FALSE)))</f>
        <v/>
      </c>
      <c r="L176" s="524" t="str">
        <f>IF(J176="","",IF(VLOOKUP(J176,'G-3 Multipliers'!$L$3:$N$6,3,FALSE)=0,"Spatial Data Missing",VLOOKUP(J176,'G-3 Multipliers'!$L$3:$N$6,3,FALSE)))</f>
        <v/>
      </c>
      <c r="M176" s="197"/>
      <c r="N176" s="499" t="str">
        <f>IF(M176="","",IF(VLOOKUP(M176,'G-3 Multipliers'!$S$3:$T$6,2,FALSE)=0,"Spatial Data Missing ⚠",VLOOKUP(M176,'G-3 Multipliers'!$S$3:$T$6,2,FALSE)))</f>
        <v/>
      </c>
      <c r="O176" s="498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7" t="str">
        <f t="shared" si="13"/>
        <v/>
      </c>
      <c r="S176" s="521" t="str">
        <f t="shared" si="14"/>
        <v/>
      </c>
      <c r="T176" s="522" t="str">
        <f t="shared" si="12"/>
        <v/>
      </c>
      <c r="U176" s="537" t="str">
        <f>IF(D176="","",VLOOKUP(D176,'G-6 Hedgerow Data'!$B$3:$AG$15,31,FALSE))</f>
        <v/>
      </c>
      <c r="V176" s="520" t="str">
        <f t="shared" si="15"/>
        <v/>
      </c>
      <c r="W176" s="520" t="str">
        <f t="shared" si="16"/>
        <v/>
      </c>
      <c r="X176" s="524" t="str">
        <f>IF(F176="","",VLOOKUP(U176,'G-3 Multipliers'!$P$3:$Q$6,2,FALSE))</f>
        <v/>
      </c>
      <c r="Y176" s="529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8"/>
      <c r="D177" s="82"/>
      <c r="E177" s="203"/>
      <c r="F177" s="498" t="str">
        <f>IF(D177="","",VLOOKUP(D177,'G-6 Hedgerow Data'!$B$2:$AG$15,2,FALSE))</f>
        <v/>
      </c>
      <c r="G177" s="524" t="str">
        <f>IF(D177="","",VLOOKUP(D177,'G-6 Hedgerow Data'!$B$2:$AG$15,3,FALSE))</f>
        <v/>
      </c>
      <c r="H177" s="72"/>
      <c r="I177" s="499" t="str">
        <f>IFERROR(IF(AND(F177="V.Low",OR(H177="Good",H177="Moderate")),"Error ▲",VLOOKUP(H177,'G-1 All Habitats'!$Z$2:$AA$9,2,FALSE)),"")</f>
        <v/>
      </c>
      <c r="J177" s="146"/>
      <c r="K177" s="520" t="str">
        <f>IF(J177="","",IF(VLOOKUP(J177,'G-3 Multipliers'!$L$3:$N$6,2,FALSE)=0,"Spatial Data Missing",VLOOKUP(J177,'G-3 Multipliers'!$L$3:$N$6,2,FALSE)))</f>
        <v/>
      </c>
      <c r="L177" s="524" t="str">
        <f>IF(J177="","",IF(VLOOKUP(J177,'G-3 Multipliers'!$L$3:$N$6,3,FALSE)=0,"Spatial Data Missing",VLOOKUP(J177,'G-3 Multipliers'!$L$3:$N$6,3,FALSE)))</f>
        <v/>
      </c>
      <c r="M177" s="197"/>
      <c r="N177" s="499" t="str">
        <f>IF(M177="","",IF(VLOOKUP(M177,'G-3 Multipliers'!$S$3:$T$6,2,FALSE)=0,"Spatial Data Missing ⚠",VLOOKUP(M177,'G-3 Multipliers'!$S$3:$T$6,2,FALSE)))</f>
        <v/>
      </c>
      <c r="O177" s="498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7" t="str">
        <f t="shared" si="13"/>
        <v/>
      </c>
      <c r="S177" s="521" t="str">
        <f t="shared" si="14"/>
        <v/>
      </c>
      <c r="T177" s="522" t="str">
        <f t="shared" si="12"/>
        <v/>
      </c>
      <c r="U177" s="537" t="str">
        <f>IF(D177="","",VLOOKUP(D177,'G-6 Hedgerow Data'!$B$3:$AG$15,31,FALSE))</f>
        <v/>
      </c>
      <c r="V177" s="520" t="str">
        <f t="shared" si="15"/>
        <v/>
      </c>
      <c r="W177" s="520" t="str">
        <f t="shared" si="16"/>
        <v/>
      </c>
      <c r="X177" s="524" t="str">
        <f>IF(F177="","",VLOOKUP(U177,'G-3 Multipliers'!$P$3:$Q$6,2,FALSE))</f>
        <v/>
      </c>
      <c r="Y177" s="529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8"/>
      <c r="D178" s="82"/>
      <c r="E178" s="203"/>
      <c r="F178" s="498" t="str">
        <f>IF(D178="","",VLOOKUP(D178,'G-6 Hedgerow Data'!$B$2:$AG$15,2,FALSE))</f>
        <v/>
      </c>
      <c r="G178" s="524" t="str">
        <f>IF(D178="","",VLOOKUP(D178,'G-6 Hedgerow Data'!$B$2:$AG$15,3,FALSE))</f>
        <v/>
      </c>
      <c r="H178" s="72"/>
      <c r="I178" s="499" t="str">
        <f>IFERROR(IF(AND(F178="V.Low",OR(H178="Good",H178="Moderate")),"Error ▲",VLOOKUP(H178,'G-1 All Habitats'!$Z$2:$AA$9,2,FALSE)),"")</f>
        <v/>
      </c>
      <c r="J178" s="146"/>
      <c r="K178" s="520" t="str">
        <f>IF(J178="","",IF(VLOOKUP(J178,'G-3 Multipliers'!$L$3:$N$6,2,FALSE)=0,"Spatial Data Missing",VLOOKUP(J178,'G-3 Multipliers'!$L$3:$N$6,2,FALSE)))</f>
        <v/>
      </c>
      <c r="L178" s="524" t="str">
        <f>IF(J178="","",IF(VLOOKUP(J178,'G-3 Multipliers'!$L$3:$N$6,3,FALSE)=0,"Spatial Data Missing",VLOOKUP(J178,'G-3 Multipliers'!$L$3:$N$6,3,FALSE)))</f>
        <v/>
      </c>
      <c r="M178" s="197"/>
      <c r="N178" s="499" t="str">
        <f>IF(M178="","",IF(VLOOKUP(M178,'G-3 Multipliers'!$S$3:$T$6,2,FALSE)=0,"Spatial Data Missing ⚠",VLOOKUP(M178,'G-3 Multipliers'!$S$3:$T$6,2,FALSE)))</f>
        <v/>
      </c>
      <c r="O178" s="498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7" t="str">
        <f t="shared" si="13"/>
        <v/>
      </c>
      <c r="S178" s="521" t="str">
        <f t="shared" si="14"/>
        <v/>
      </c>
      <c r="T178" s="522" t="str">
        <f t="shared" si="12"/>
        <v/>
      </c>
      <c r="U178" s="537" t="str">
        <f>IF(D178="","",VLOOKUP(D178,'G-6 Hedgerow Data'!$B$3:$AG$15,31,FALSE))</f>
        <v/>
      </c>
      <c r="V178" s="520" t="str">
        <f t="shared" si="15"/>
        <v/>
      </c>
      <c r="W178" s="520" t="str">
        <f t="shared" si="16"/>
        <v/>
      </c>
      <c r="X178" s="524" t="str">
        <f>IF(F178="","",VLOOKUP(U178,'G-3 Multipliers'!$P$3:$Q$6,2,FALSE))</f>
        <v/>
      </c>
      <c r="Y178" s="529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8"/>
      <c r="D179" s="82"/>
      <c r="E179" s="203"/>
      <c r="F179" s="498" t="str">
        <f>IF(D179="","",VLOOKUP(D179,'G-6 Hedgerow Data'!$B$2:$AG$15,2,FALSE))</f>
        <v/>
      </c>
      <c r="G179" s="524" t="str">
        <f>IF(D179="","",VLOOKUP(D179,'G-6 Hedgerow Data'!$B$2:$AG$15,3,FALSE))</f>
        <v/>
      </c>
      <c r="H179" s="72"/>
      <c r="I179" s="499" t="str">
        <f>IFERROR(IF(AND(F179="V.Low",OR(H179="Good",H179="Moderate")),"Error ▲",VLOOKUP(H179,'G-1 All Habitats'!$Z$2:$AA$9,2,FALSE)),"")</f>
        <v/>
      </c>
      <c r="J179" s="146"/>
      <c r="K179" s="520" t="str">
        <f>IF(J179="","",IF(VLOOKUP(J179,'G-3 Multipliers'!$L$3:$N$6,2,FALSE)=0,"Spatial Data Missing",VLOOKUP(J179,'G-3 Multipliers'!$L$3:$N$6,2,FALSE)))</f>
        <v/>
      </c>
      <c r="L179" s="524" t="str">
        <f>IF(J179="","",IF(VLOOKUP(J179,'G-3 Multipliers'!$L$3:$N$6,3,FALSE)=0,"Spatial Data Missing",VLOOKUP(J179,'G-3 Multipliers'!$L$3:$N$6,3,FALSE)))</f>
        <v/>
      </c>
      <c r="M179" s="197"/>
      <c r="N179" s="499" t="str">
        <f>IF(M179="","",IF(VLOOKUP(M179,'G-3 Multipliers'!$S$3:$T$6,2,FALSE)=0,"Spatial Data Missing ⚠",VLOOKUP(M179,'G-3 Multipliers'!$S$3:$T$6,2,FALSE)))</f>
        <v/>
      </c>
      <c r="O179" s="498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7" t="str">
        <f t="shared" si="13"/>
        <v/>
      </c>
      <c r="S179" s="521" t="str">
        <f t="shared" si="14"/>
        <v/>
      </c>
      <c r="T179" s="522" t="str">
        <f t="shared" si="12"/>
        <v/>
      </c>
      <c r="U179" s="537" t="str">
        <f>IF(D179="","",VLOOKUP(D179,'G-6 Hedgerow Data'!$B$3:$AG$15,31,FALSE))</f>
        <v/>
      </c>
      <c r="V179" s="520" t="str">
        <f t="shared" si="15"/>
        <v/>
      </c>
      <c r="W179" s="520" t="str">
        <f t="shared" si="16"/>
        <v/>
      </c>
      <c r="X179" s="524" t="str">
        <f>IF(F179="","",VLOOKUP(U179,'G-3 Multipliers'!$P$3:$Q$6,2,FALSE))</f>
        <v/>
      </c>
      <c r="Y179" s="529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8"/>
      <c r="D180" s="82"/>
      <c r="E180" s="203"/>
      <c r="F180" s="498" t="str">
        <f>IF(D180="","",VLOOKUP(D180,'G-6 Hedgerow Data'!$B$2:$AG$15,2,FALSE))</f>
        <v/>
      </c>
      <c r="G180" s="524" t="str">
        <f>IF(D180="","",VLOOKUP(D180,'G-6 Hedgerow Data'!$B$2:$AG$15,3,FALSE))</f>
        <v/>
      </c>
      <c r="H180" s="72"/>
      <c r="I180" s="499" t="str">
        <f>IFERROR(IF(AND(F180="V.Low",OR(H180="Good",H180="Moderate")),"Error ▲",VLOOKUP(H180,'G-1 All Habitats'!$Z$2:$AA$9,2,FALSE)),"")</f>
        <v/>
      </c>
      <c r="J180" s="146"/>
      <c r="K180" s="520" t="str">
        <f>IF(J180="","",IF(VLOOKUP(J180,'G-3 Multipliers'!$L$3:$N$6,2,FALSE)=0,"Spatial Data Missing",VLOOKUP(J180,'G-3 Multipliers'!$L$3:$N$6,2,FALSE)))</f>
        <v/>
      </c>
      <c r="L180" s="524" t="str">
        <f>IF(J180="","",IF(VLOOKUP(J180,'G-3 Multipliers'!$L$3:$N$6,3,FALSE)=0,"Spatial Data Missing",VLOOKUP(J180,'G-3 Multipliers'!$L$3:$N$6,3,FALSE)))</f>
        <v/>
      </c>
      <c r="M180" s="197"/>
      <c r="N180" s="499" t="str">
        <f>IF(M180="","",IF(VLOOKUP(M180,'G-3 Multipliers'!$S$3:$T$6,2,FALSE)=0,"Spatial Data Missing ⚠",VLOOKUP(M180,'G-3 Multipliers'!$S$3:$T$6,2,FALSE)))</f>
        <v/>
      </c>
      <c r="O180" s="498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7" t="str">
        <f t="shared" si="13"/>
        <v/>
      </c>
      <c r="S180" s="521" t="str">
        <f t="shared" si="14"/>
        <v/>
      </c>
      <c r="T180" s="522" t="str">
        <f t="shared" si="12"/>
        <v/>
      </c>
      <c r="U180" s="537" t="str">
        <f>IF(D180="","",VLOOKUP(D180,'G-6 Hedgerow Data'!$B$3:$AG$15,31,FALSE))</f>
        <v/>
      </c>
      <c r="V180" s="520" t="str">
        <f t="shared" si="15"/>
        <v/>
      </c>
      <c r="W180" s="520" t="str">
        <f t="shared" si="16"/>
        <v/>
      </c>
      <c r="X180" s="524" t="str">
        <f>IF(F180="","",VLOOKUP(U180,'G-3 Multipliers'!$P$3:$Q$6,2,FALSE))</f>
        <v/>
      </c>
      <c r="Y180" s="529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8"/>
      <c r="D181" s="82"/>
      <c r="E181" s="203"/>
      <c r="F181" s="498" t="str">
        <f>IF(D181="","",VLOOKUP(D181,'G-6 Hedgerow Data'!$B$2:$AG$15,2,FALSE))</f>
        <v/>
      </c>
      <c r="G181" s="524" t="str">
        <f>IF(D181="","",VLOOKUP(D181,'G-6 Hedgerow Data'!$B$2:$AG$15,3,FALSE))</f>
        <v/>
      </c>
      <c r="H181" s="72"/>
      <c r="I181" s="499" t="str">
        <f>IFERROR(IF(AND(F181="V.Low",OR(H181="Good",H181="Moderate")),"Error ▲",VLOOKUP(H181,'G-1 All Habitats'!$Z$2:$AA$9,2,FALSE)),"")</f>
        <v/>
      </c>
      <c r="J181" s="146"/>
      <c r="K181" s="520" t="str">
        <f>IF(J181="","",IF(VLOOKUP(J181,'G-3 Multipliers'!$L$3:$N$6,2,FALSE)=0,"Spatial Data Missing",VLOOKUP(J181,'G-3 Multipliers'!$L$3:$N$6,2,FALSE)))</f>
        <v/>
      </c>
      <c r="L181" s="524" t="str">
        <f>IF(J181="","",IF(VLOOKUP(J181,'G-3 Multipliers'!$L$3:$N$6,3,FALSE)=0,"Spatial Data Missing",VLOOKUP(J181,'G-3 Multipliers'!$L$3:$N$6,3,FALSE)))</f>
        <v/>
      </c>
      <c r="M181" s="197"/>
      <c r="N181" s="499" t="str">
        <f>IF(M181="","",IF(VLOOKUP(M181,'G-3 Multipliers'!$S$3:$T$6,2,FALSE)=0,"Spatial Data Missing ⚠",VLOOKUP(M181,'G-3 Multipliers'!$S$3:$T$6,2,FALSE)))</f>
        <v/>
      </c>
      <c r="O181" s="498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7" t="str">
        <f t="shared" si="13"/>
        <v/>
      </c>
      <c r="S181" s="521" t="str">
        <f t="shared" si="14"/>
        <v/>
      </c>
      <c r="T181" s="522" t="str">
        <f t="shared" si="12"/>
        <v/>
      </c>
      <c r="U181" s="537" t="str">
        <f>IF(D181="","",VLOOKUP(D181,'G-6 Hedgerow Data'!$B$3:$AG$15,31,FALSE))</f>
        <v/>
      </c>
      <c r="V181" s="520" t="str">
        <f t="shared" si="15"/>
        <v/>
      </c>
      <c r="W181" s="520" t="str">
        <f t="shared" si="16"/>
        <v/>
      </c>
      <c r="X181" s="524" t="str">
        <f>IF(F181="","",VLOOKUP(U181,'G-3 Multipliers'!$P$3:$Q$6,2,FALSE))</f>
        <v/>
      </c>
      <c r="Y181" s="529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8"/>
      <c r="D182" s="82"/>
      <c r="E182" s="203"/>
      <c r="F182" s="498" t="str">
        <f>IF(D182="","",VLOOKUP(D182,'G-6 Hedgerow Data'!$B$2:$AG$15,2,FALSE))</f>
        <v/>
      </c>
      <c r="G182" s="524" t="str">
        <f>IF(D182="","",VLOOKUP(D182,'G-6 Hedgerow Data'!$B$2:$AG$15,3,FALSE))</f>
        <v/>
      </c>
      <c r="H182" s="72"/>
      <c r="I182" s="499" t="str">
        <f>IFERROR(IF(AND(F182="V.Low",OR(H182="Good",H182="Moderate")),"Error ▲",VLOOKUP(H182,'G-1 All Habitats'!$Z$2:$AA$9,2,FALSE)),"")</f>
        <v/>
      </c>
      <c r="J182" s="146"/>
      <c r="K182" s="520" t="str">
        <f>IF(J182="","",IF(VLOOKUP(J182,'G-3 Multipliers'!$L$3:$N$6,2,FALSE)=0,"Spatial Data Missing",VLOOKUP(J182,'G-3 Multipliers'!$L$3:$N$6,2,FALSE)))</f>
        <v/>
      </c>
      <c r="L182" s="524" t="str">
        <f>IF(J182="","",IF(VLOOKUP(J182,'G-3 Multipliers'!$L$3:$N$6,3,FALSE)=0,"Spatial Data Missing",VLOOKUP(J182,'G-3 Multipliers'!$L$3:$N$6,3,FALSE)))</f>
        <v/>
      </c>
      <c r="M182" s="197"/>
      <c r="N182" s="499" t="str">
        <f>IF(M182="","",IF(VLOOKUP(M182,'G-3 Multipliers'!$S$3:$T$6,2,FALSE)=0,"Spatial Data Missing ⚠",VLOOKUP(M182,'G-3 Multipliers'!$S$3:$T$6,2,FALSE)))</f>
        <v/>
      </c>
      <c r="O182" s="498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7" t="str">
        <f t="shared" si="13"/>
        <v/>
      </c>
      <c r="S182" s="521" t="str">
        <f t="shared" si="14"/>
        <v/>
      </c>
      <c r="T182" s="522" t="str">
        <f t="shared" si="12"/>
        <v/>
      </c>
      <c r="U182" s="537" t="str">
        <f>IF(D182="","",VLOOKUP(D182,'G-6 Hedgerow Data'!$B$3:$AG$15,31,FALSE))</f>
        <v/>
      </c>
      <c r="V182" s="520" t="str">
        <f t="shared" si="15"/>
        <v/>
      </c>
      <c r="W182" s="520" t="str">
        <f t="shared" si="16"/>
        <v/>
      </c>
      <c r="X182" s="524" t="str">
        <f>IF(F182="","",VLOOKUP(U182,'G-3 Multipliers'!$P$3:$Q$6,2,FALSE))</f>
        <v/>
      </c>
      <c r="Y182" s="529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8"/>
      <c r="D183" s="82"/>
      <c r="E183" s="203"/>
      <c r="F183" s="498" t="str">
        <f>IF(D183="","",VLOOKUP(D183,'G-6 Hedgerow Data'!$B$2:$AG$15,2,FALSE))</f>
        <v/>
      </c>
      <c r="G183" s="524" t="str">
        <f>IF(D183="","",VLOOKUP(D183,'G-6 Hedgerow Data'!$B$2:$AG$15,3,FALSE))</f>
        <v/>
      </c>
      <c r="H183" s="72"/>
      <c r="I183" s="499" t="str">
        <f>IFERROR(IF(AND(F183="V.Low",OR(H183="Good",H183="Moderate")),"Error ▲",VLOOKUP(H183,'G-1 All Habitats'!$Z$2:$AA$9,2,FALSE)),"")</f>
        <v/>
      </c>
      <c r="J183" s="146"/>
      <c r="K183" s="520" t="str">
        <f>IF(J183="","",IF(VLOOKUP(J183,'G-3 Multipliers'!$L$3:$N$6,2,FALSE)=0,"Spatial Data Missing",VLOOKUP(J183,'G-3 Multipliers'!$L$3:$N$6,2,FALSE)))</f>
        <v/>
      </c>
      <c r="L183" s="524" t="str">
        <f>IF(J183="","",IF(VLOOKUP(J183,'G-3 Multipliers'!$L$3:$N$6,3,FALSE)=0,"Spatial Data Missing",VLOOKUP(J183,'G-3 Multipliers'!$L$3:$N$6,3,FALSE)))</f>
        <v/>
      </c>
      <c r="M183" s="197"/>
      <c r="N183" s="499" t="str">
        <f>IF(M183="","",IF(VLOOKUP(M183,'G-3 Multipliers'!$S$3:$T$6,2,FALSE)=0,"Spatial Data Missing ⚠",VLOOKUP(M183,'G-3 Multipliers'!$S$3:$T$6,2,FALSE)))</f>
        <v/>
      </c>
      <c r="O183" s="498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7" t="str">
        <f t="shared" si="13"/>
        <v/>
      </c>
      <c r="S183" s="521" t="str">
        <f t="shared" si="14"/>
        <v/>
      </c>
      <c r="T183" s="522" t="str">
        <f t="shared" si="12"/>
        <v/>
      </c>
      <c r="U183" s="537" t="str">
        <f>IF(D183="","",VLOOKUP(D183,'G-6 Hedgerow Data'!$B$3:$AG$15,31,FALSE))</f>
        <v/>
      </c>
      <c r="V183" s="520" t="str">
        <f t="shared" si="15"/>
        <v/>
      </c>
      <c r="W183" s="520" t="str">
        <f t="shared" si="16"/>
        <v/>
      </c>
      <c r="X183" s="524" t="str">
        <f>IF(F183="","",VLOOKUP(U183,'G-3 Multipliers'!$P$3:$Q$6,2,FALSE))</f>
        <v/>
      </c>
      <c r="Y183" s="529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8"/>
      <c r="D184" s="82"/>
      <c r="E184" s="203"/>
      <c r="F184" s="498" t="str">
        <f>IF(D184="","",VLOOKUP(D184,'G-6 Hedgerow Data'!$B$2:$AG$15,2,FALSE))</f>
        <v/>
      </c>
      <c r="G184" s="524" t="str">
        <f>IF(D184="","",VLOOKUP(D184,'G-6 Hedgerow Data'!$B$2:$AG$15,3,FALSE))</f>
        <v/>
      </c>
      <c r="H184" s="72"/>
      <c r="I184" s="499" t="str">
        <f>IFERROR(IF(AND(F184="V.Low",OR(H184="Good",H184="Moderate")),"Error ▲",VLOOKUP(H184,'G-1 All Habitats'!$Z$2:$AA$9,2,FALSE)),"")</f>
        <v/>
      </c>
      <c r="J184" s="146"/>
      <c r="K184" s="520" t="str">
        <f>IF(J184="","",IF(VLOOKUP(J184,'G-3 Multipliers'!$L$3:$N$6,2,FALSE)=0,"Spatial Data Missing",VLOOKUP(J184,'G-3 Multipliers'!$L$3:$N$6,2,FALSE)))</f>
        <v/>
      </c>
      <c r="L184" s="524" t="str">
        <f>IF(J184="","",IF(VLOOKUP(J184,'G-3 Multipliers'!$L$3:$N$6,3,FALSE)=0,"Spatial Data Missing",VLOOKUP(J184,'G-3 Multipliers'!$L$3:$N$6,3,FALSE)))</f>
        <v/>
      </c>
      <c r="M184" s="197"/>
      <c r="N184" s="499" t="str">
        <f>IF(M184="","",IF(VLOOKUP(M184,'G-3 Multipliers'!$S$3:$T$6,2,FALSE)=0,"Spatial Data Missing ⚠",VLOOKUP(M184,'G-3 Multipliers'!$S$3:$T$6,2,FALSE)))</f>
        <v/>
      </c>
      <c r="O184" s="498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7" t="str">
        <f t="shared" si="13"/>
        <v/>
      </c>
      <c r="S184" s="521" t="str">
        <f t="shared" si="14"/>
        <v/>
      </c>
      <c r="T184" s="522" t="str">
        <f t="shared" si="12"/>
        <v/>
      </c>
      <c r="U184" s="537" t="str">
        <f>IF(D184="","",VLOOKUP(D184,'G-6 Hedgerow Data'!$B$3:$AG$15,31,FALSE))</f>
        <v/>
      </c>
      <c r="V184" s="520" t="str">
        <f t="shared" si="15"/>
        <v/>
      </c>
      <c r="W184" s="520" t="str">
        <f t="shared" si="16"/>
        <v/>
      </c>
      <c r="X184" s="524" t="str">
        <f>IF(F184="","",VLOOKUP(U184,'G-3 Multipliers'!$P$3:$Q$6,2,FALSE))</f>
        <v/>
      </c>
      <c r="Y184" s="529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8"/>
      <c r="D185" s="82"/>
      <c r="E185" s="203"/>
      <c r="F185" s="498" t="str">
        <f>IF(D185="","",VLOOKUP(D185,'G-6 Hedgerow Data'!$B$2:$AG$15,2,FALSE))</f>
        <v/>
      </c>
      <c r="G185" s="524" t="str">
        <f>IF(D185="","",VLOOKUP(D185,'G-6 Hedgerow Data'!$B$2:$AG$15,3,FALSE))</f>
        <v/>
      </c>
      <c r="H185" s="72"/>
      <c r="I185" s="499" t="str">
        <f>IFERROR(IF(AND(F185="V.Low",OR(H185="Good",H185="Moderate")),"Error ▲",VLOOKUP(H185,'G-1 All Habitats'!$Z$2:$AA$9,2,FALSE)),"")</f>
        <v/>
      </c>
      <c r="J185" s="146"/>
      <c r="K185" s="520" t="str">
        <f>IF(J185="","",IF(VLOOKUP(J185,'G-3 Multipliers'!$L$3:$N$6,2,FALSE)=0,"Spatial Data Missing",VLOOKUP(J185,'G-3 Multipliers'!$L$3:$N$6,2,FALSE)))</f>
        <v/>
      </c>
      <c r="L185" s="524" t="str">
        <f>IF(J185="","",IF(VLOOKUP(J185,'G-3 Multipliers'!$L$3:$N$6,3,FALSE)=0,"Spatial Data Missing",VLOOKUP(J185,'G-3 Multipliers'!$L$3:$N$6,3,FALSE)))</f>
        <v/>
      </c>
      <c r="M185" s="197"/>
      <c r="N185" s="499" t="str">
        <f>IF(M185="","",IF(VLOOKUP(M185,'G-3 Multipliers'!$S$3:$T$6,2,FALSE)=0,"Spatial Data Missing ⚠",VLOOKUP(M185,'G-3 Multipliers'!$S$3:$T$6,2,FALSE)))</f>
        <v/>
      </c>
      <c r="O185" s="498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7" t="str">
        <f t="shared" si="13"/>
        <v/>
      </c>
      <c r="S185" s="521" t="str">
        <f t="shared" si="14"/>
        <v/>
      </c>
      <c r="T185" s="522" t="str">
        <f t="shared" si="12"/>
        <v/>
      </c>
      <c r="U185" s="537" t="str">
        <f>IF(D185="","",VLOOKUP(D185,'G-6 Hedgerow Data'!$B$3:$AG$15,31,FALSE))</f>
        <v/>
      </c>
      <c r="V185" s="520" t="str">
        <f t="shared" si="15"/>
        <v/>
      </c>
      <c r="W185" s="520" t="str">
        <f t="shared" si="16"/>
        <v/>
      </c>
      <c r="X185" s="524" t="str">
        <f>IF(F185="","",VLOOKUP(U185,'G-3 Multipliers'!$P$3:$Q$6,2,FALSE))</f>
        <v/>
      </c>
      <c r="Y185" s="529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8"/>
      <c r="D186" s="82"/>
      <c r="E186" s="203"/>
      <c r="F186" s="498" t="str">
        <f>IF(D186="","",VLOOKUP(D186,'G-6 Hedgerow Data'!$B$2:$AG$15,2,FALSE))</f>
        <v/>
      </c>
      <c r="G186" s="524" t="str">
        <f>IF(D186="","",VLOOKUP(D186,'G-6 Hedgerow Data'!$B$2:$AG$15,3,FALSE))</f>
        <v/>
      </c>
      <c r="H186" s="72"/>
      <c r="I186" s="499" t="str">
        <f>IFERROR(IF(AND(F186="V.Low",OR(H186="Good",H186="Moderate")),"Error ▲",VLOOKUP(H186,'G-1 All Habitats'!$Z$2:$AA$9,2,FALSE)),"")</f>
        <v/>
      </c>
      <c r="J186" s="146"/>
      <c r="K186" s="520" t="str">
        <f>IF(J186="","",IF(VLOOKUP(J186,'G-3 Multipliers'!$L$3:$N$6,2,FALSE)=0,"Spatial Data Missing",VLOOKUP(J186,'G-3 Multipliers'!$L$3:$N$6,2,FALSE)))</f>
        <v/>
      </c>
      <c r="L186" s="524" t="str">
        <f>IF(J186="","",IF(VLOOKUP(J186,'G-3 Multipliers'!$L$3:$N$6,3,FALSE)=0,"Spatial Data Missing",VLOOKUP(J186,'G-3 Multipliers'!$L$3:$N$6,3,FALSE)))</f>
        <v/>
      </c>
      <c r="M186" s="197"/>
      <c r="N186" s="499" t="str">
        <f>IF(M186="","",IF(VLOOKUP(M186,'G-3 Multipliers'!$S$3:$T$6,2,FALSE)=0,"Spatial Data Missing ⚠",VLOOKUP(M186,'G-3 Multipliers'!$S$3:$T$6,2,FALSE)))</f>
        <v/>
      </c>
      <c r="O186" s="498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7" t="str">
        <f t="shared" si="13"/>
        <v/>
      </c>
      <c r="S186" s="521" t="str">
        <f t="shared" si="14"/>
        <v/>
      </c>
      <c r="T186" s="522" t="str">
        <f t="shared" si="12"/>
        <v/>
      </c>
      <c r="U186" s="537" t="str">
        <f>IF(D186="","",VLOOKUP(D186,'G-6 Hedgerow Data'!$B$3:$AG$15,31,FALSE))</f>
        <v/>
      </c>
      <c r="V186" s="520" t="str">
        <f t="shared" si="15"/>
        <v/>
      </c>
      <c r="W186" s="520" t="str">
        <f t="shared" si="16"/>
        <v/>
      </c>
      <c r="X186" s="524" t="str">
        <f>IF(F186="","",VLOOKUP(U186,'G-3 Multipliers'!$P$3:$Q$6,2,FALSE))</f>
        <v/>
      </c>
      <c r="Y186" s="529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8"/>
      <c r="D187" s="82"/>
      <c r="E187" s="203"/>
      <c r="F187" s="498" t="str">
        <f>IF(D187="","",VLOOKUP(D187,'G-6 Hedgerow Data'!$B$2:$AG$15,2,FALSE))</f>
        <v/>
      </c>
      <c r="G187" s="524" t="str">
        <f>IF(D187="","",VLOOKUP(D187,'G-6 Hedgerow Data'!$B$2:$AG$15,3,FALSE))</f>
        <v/>
      </c>
      <c r="H187" s="72"/>
      <c r="I187" s="499" t="str">
        <f>IFERROR(IF(AND(F187="V.Low",OR(H187="Good",H187="Moderate")),"Error ▲",VLOOKUP(H187,'G-1 All Habitats'!$Z$2:$AA$9,2,FALSE)),"")</f>
        <v/>
      </c>
      <c r="J187" s="146"/>
      <c r="K187" s="520" t="str">
        <f>IF(J187="","",IF(VLOOKUP(J187,'G-3 Multipliers'!$L$3:$N$6,2,FALSE)=0,"Spatial Data Missing",VLOOKUP(J187,'G-3 Multipliers'!$L$3:$N$6,2,FALSE)))</f>
        <v/>
      </c>
      <c r="L187" s="524" t="str">
        <f>IF(J187="","",IF(VLOOKUP(J187,'G-3 Multipliers'!$L$3:$N$6,3,FALSE)=0,"Spatial Data Missing",VLOOKUP(J187,'G-3 Multipliers'!$L$3:$N$6,3,FALSE)))</f>
        <v/>
      </c>
      <c r="M187" s="197"/>
      <c r="N187" s="499" t="str">
        <f>IF(M187="","",IF(VLOOKUP(M187,'G-3 Multipliers'!$S$3:$T$6,2,FALSE)=0,"Spatial Data Missing ⚠",VLOOKUP(M187,'G-3 Multipliers'!$S$3:$T$6,2,FALSE)))</f>
        <v/>
      </c>
      <c r="O187" s="498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7" t="str">
        <f t="shared" si="13"/>
        <v/>
      </c>
      <c r="S187" s="521" t="str">
        <f t="shared" si="14"/>
        <v/>
      </c>
      <c r="T187" s="522" t="str">
        <f t="shared" si="12"/>
        <v/>
      </c>
      <c r="U187" s="537" t="str">
        <f>IF(D187="","",VLOOKUP(D187,'G-6 Hedgerow Data'!$B$3:$AG$15,31,FALSE))</f>
        <v/>
      </c>
      <c r="V187" s="520" t="str">
        <f t="shared" si="15"/>
        <v/>
      </c>
      <c r="W187" s="520" t="str">
        <f t="shared" si="16"/>
        <v/>
      </c>
      <c r="X187" s="524" t="str">
        <f>IF(F187="","",VLOOKUP(U187,'G-3 Multipliers'!$P$3:$Q$6,2,FALSE))</f>
        <v/>
      </c>
      <c r="Y187" s="529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8"/>
      <c r="D188" s="82"/>
      <c r="E188" s="203"/>
      <c r="F188" s="498" t="str">
        <f>IF(D188="","",VLOOKUP(D188,'G-6 Hedgerow Data'!$B$2:$AG$15,2,FALSE))</f>
        <v/>
      </c>
      <c r="G188" s="524" t="str">
        <f>IF(D188="","",VLOOKUP(D188,'G-6 Hedgerow Data'!$B$2:$AG$15,3,FALSE))</f>
        <v/>
      </c>
      <c r="H188" s="72"/>
      <c r="I188" s="499" t="str">
        <f>IFERROR(IF(AND(F188="V.Low",OR(H188="Good",H188="Moderate")),"Error ▲",VLOOKUP(H188,'G-1 All Habitats'!$Z$2:$AA$9,2,FALSE)),"")</f>
        <v/>
      </c>
      <c r="J188" s="146"/>
      <c r="K188" s="520" t="str">
        <f>IF(J188="","",IF(VLOOKUP(J188,'G-3 Multipliers'!$L$3:$N$6,2,FALSE)=0,"Spatial Data Missing",VLOOKUP(J188,'G-3 Multipliers'!$L$3:$N$6,2,FALSE)))</f>
        <v/>
      </c>
      <c r="L188" s="524" t="str">
        <f>IF(J188="","",IF(VLOOKUP(J188,'G-3 Multipliers'!$L$3:$N$6,3,FALSE)=0,"Spatial Data Missing",VLOOKUP(J188,'G-3 Multipliers'!$L$3:$N$6,3,FALSE)))</f>
        <v/>
      </c>
      <c r="M188" s="197"/>
      <c r="N188" s="499" t="str">
        <f>IF(M188="","",IF(VLOOKUP(M188,'G-3 Multipliers'!$S$3:$T$6,2,FALSE)=0,"Spatial Data Missing ⚠",VLOOKUP(M188,'G-3 Multipliers'!$S$3:$T$6,2,FALSE)))</f>
        <v/>
      </c>
      <c r="O188" s="498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7" t="str">
        <f t="shared" si="13"/>
        <v/>
      </c>
      <c r="S188" s="521" t="str">
        <f t="shared" si="14"/>
        <v/>
      </c>
      <c r="T188" s="522" t="str">
        <f t="shared" si="12"/>
        <v/>
      </c>
      <c r="U188" s="537" t="str">
        <f>IF(D188="","",VLOOKUP(D188,'G-6 Hedgerow Data'!$B$3:$AG$15,31,FALSE))</f>
        <v/>
      </c>
      <c r="V188" s="520" t="str">
        <f t="shared" si="15"/>
        <v/>
      </c>
      <c r="W188" s="520" t="str">
        <f t="shared" si="16"/>
        <v/>
      </c>
      <c r="X188" s="524" t="str">
        <f>IF(F188="","",VLOOKUP(U188,'G-3 Multipliers'!$P$3:$Q$6,2,FALSE))</f>
        <v/>
      </c>
      <c r="Y188" s="529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8"/>
      <c r="D189" s="82"/>
      <c r="E189" s="203"/>
      <c r="F189" s="498" t="str">
        <f>IF(D189="","",VLOOKUP(D189,'G-6 Hedgerow Data'!$B$2:$AG$15,2,FALSE))</f>
        <v/>
      </c>
      <c r="G189" s="524" t="str">
        <f>IF(D189="","",VLOOKUP(D189,'G-6 Hedgerow Data'!$B$2:$AG$15,3,FALSE))</f>
        <v/>
      </c>
      <c r="H189" s="72"/>
      <c r="I189" s="499" t="str">
        <f>IFERROR(IF(AND(F189="V.Low",OR(H189="Good",H189="Moderate")),"Error ▲",VLOOKUP(H189,'G-1 All Habitats'!$Z$2:$AA$9,2,FALSE)),"")</f>
        <v/>
      </c>
      <c r="J189" s="146"/>
      <c r="K189" s="520" t="str">
        <f>IF(J189="","",IF(VLOOKUP(J189,'G-3 Multipliers'!$L$3:$N$6,2,FALSE)=0,"Spatial Data Missing",VLOOKUP(J189,'G-3 Multipliers'!$L$3:$N$6,2,FALSE)))</f>
        <v/>
      </c>
      <c r="L189" s="524" t="str">
        <f>IF(J189="","",IF(VLOOKUP(J189,'G-3 Multipliers'!$L$3:$N$6,3,FALSE)=0,"Spatial Data Missing",VLOOKUP(J189,'G-3 Multipliers'!$L$3:$N$6,3,FALSE)))</f>
        <v/>
      </c>
      <c r="M189" s="197"/>
      <c r="N189" s="499" t="str">
        <f>IF(M189="","",IF(VLOOKUP(M189,'G-3 Multipliers'!$S$3:$T$6,2,FALSE)=0,"Spatial Data Missing ⚠",VLOOKUP(M189,'G-3 Multipliers'!$S$3:$T$6,2,FALSE)))</f>
        <v/>
      </c>
      <c r="O189" s="498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7" t="str">
        <f t="shared" si="13"/>
        <v/>
      </c>
      <c r="S189" s="521" t="str">
        <f t="shared" si="14"/>
        <v/>
      </c>
      <c r="T189" s="522" t="str">
        <f t="shared" si="12"/>
        <v/>
      </c>
      <c r="U189" s="537" t="str">
        <f>IF(D189="","",VLOOKUP(D189,'G-6 Hedgerow Data'!$B$3:$AG$15,31,FALSE))</f>
        <v/>
      </c>
      <c r="V189" s="520" t="str">
        <f t="shared" si="15"/>
        <v/>
      </c>
      <c r="W189" s="520" t="str">
        <f t="shared" si="16"/>
        <v/>
      </c>
      <c r="X189" s="524" t="str">
        <f>IF(F189="","",VLOOKUP(U189,'G-3 Multipliers'!$P$3:$Q$6,2,FALSE))</f>
        <v/>
      </c>
      <c r="Y189" s="529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8"/>
      <c r="D190" s="82"/>
      <c r="E190" s="203"/>
      <c r="F190" s="498" t="str">
        <f>IF(D190="","",VLOOKUP(D190,'G-6 Hedgerow Data'!$B$2:$AG$15,2,FALSE))</f>
        <v/>
      </c>
      <c r="G190" s="524" t="str">
        <f>IF(D190="","",VLOOKUP(D190,'G-6 Hedgerow Data'!$B$2:$AG$15,3,FALSE))</f>
        <v/>
      </c>
      <c r="H190" s="72"/>
      <c r="I190" s="499" t="str">
        <f>IFERROR(IF(AND(F190="V.Low",OR(H190="Good",H190="Moderate")),"Error ▲",VLOOKUP(H190,'G-1 All Habitats'!$Z$2:$AA$9,2,FALSE)),"")</f>
        <v/>
      </c>
      <c r="J190" s="146"/>
      <c r="K190" s="520" t="str">
        <f>IF(J190="","",IF(VLOOKUP(J190,'G-3 Multipliers'!$L$3:$N$6,2,FALSE)=0,"Spatial Data Missing",VLOOKUP(J190,'G-3 Multipliers'!$L$3:$N$6,2,FALSE)))</f>
        <v/>
      </c>
      <c r="L190" s="524" t="str">
        <f>IF(J190="","",IF(VLOOKUP(J190,'G-3 Multipliers'!$L$3:$N$6,3,FALSE)=0,"Spatial Data Missing",VLOOKUP(J190,'G-3 Multipliers'!$L$3:$N$6,3,FALSE)))</f>
        <v/>
      </c>
      <c r="M190" s="197"/>
      <c r="N190" s="499" t="str">
        <f>IF(M190="","",IF(VLOOKUP(M190,'G-3 Multipliers'!$S$3:$T$6,2,FALSE)=0,"Spatial Data Missing ⚠",VLOOKUP(M190,'G-3 Multipliers'!$S$3:$T$6,2,FALSE)))</f>
        <v/>
      </c>
      <c r="O190" s="498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7" t="str">
        <f t="shared" si="13"/>
        <v/>
      </c>
      <c r="S190" s="521" t="str">
        <f t="shared" si="14"/>
        <v/>
      </c>
      <c r="T190" s="522" t="str">
        <f t="shared" si="12"/>
        <v/>
      </c>
      <c r="U190" s="537" t="str">
        <f>IF(D190="","",VLOOKUP(D190,'G-6 Hedgerow Data'!$B$3:$AG$15,31,FALSE))</f>
        <v/>
      </c>
      <c r="V190" s="520" t="str">
        <f t="shared" si="15"/>
        <v/>
      </c>
      <c r="W190" s="520" t="str">
        <f t="shared" si="16"/>
        <v/>
      </c>
      <c r="X190" s="524" t="str">
        <f>IF(F190="","",VLOOKUP(U190,'G-3 Multipliers'!$P$3:$Q$6,2,FALSE))</f>
        <v/>
      </c>
      <c r="Y190" s="529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8"/>
      <c r="D191" s="82"/>
      <c r="E191" s="203"/>
      <c r="F191" s="498" t="str">
        <f>IF(D191="","",VLOOKUP(D191,'G-6 Hedgerow Data'!$B$2:$AG$15,2,FALSE))</f>
        <v/>
      </c>
      <c r="G191" s="524" t="str">
        <f>IF(D191="","",VLOOKUP(D191,'G-6 Hedgerow Data'!$B$2:$AG$15,3,FALSE))</f>
        <v/>
      </c>
      <c r="H191" s="72"/>
      <c r="I191" s="499" t="str">
        <f>IFERROR(IF(AND(F191="V.Low",OR(H191="Good",H191="Moderate")),"Error ▲",VLOOKUP(H191,'G-1 All Habitats'!$Z$2:$AA$9,2,FALSE)),"")</f>
        <v/>
      </c>
      <c r="J191" s="146"/>
      <c r="K191" s="520" t="str">
        <f>IF(J191="","",IF(VLOOKUP(J191,'G-3 Multipliers'!$L$3:$N$6,2,FALSE)=0,"Spatial Data Missing",VLOOKUP(J191,'G-3 Multipliers'!$L$3:$N$6,2,FALSE)))</f>
        <v/>
      </c>
      <c r="L191" s="524" t="str">
        <f>IF(J191="","",IF(VLOOKUP(J191,'G-3 Multipliers'!$L$3:$N$6,3,FALSE)=0,"Spatial Data Missing",VLOOKUP(J191,'G-3 Multipliers'!$L$3:$N$6,3,FALSE)))</f>
        <v/>
      </c>
      <c r="M191" s="197"/>
      <c r="N191" s="499" t="str">
        <f>IF(M191="","",IF(VLOOKUP(M191,'G-3 Multipliers'!$S$3:$T$6,2,FALSE)=0,"Spatial Data Missing ⚠",VLOOKUP(M191,'G-3 Multipliers'!$S$3:$T$6,2,FALSE)))</f>
        <v/>
      </c>
      <c r="O191" s="498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7" t="str">
        <f t="shared" si="13"/>
        <v/>
      </c>
      <c r="S191" s="521" t="str">
        <f t="shared" si="14"/>
        <v/>
      </c>
      <c r="T191" s="522" t="str">
        <f t="shared" si="12"/>
        <v/>
      </c>
      <c r="U191" s="537" t="str">
        <f>IF(D191="","",VLOOKUP(D191,'G-6 Hedgerow Data'!$B$3:$AG$15,31,FALSE))</f>
        <v/>
      </c>
      <c r="V191" s="520" t="str">
        <f t="shared" si="15"/>
        <v/>
      </c>
      <c r="W191" s="520" t="str">
        <f t="shared" si="16"/>
        <v/>
      </c>
      <c r="X191" s="524" t="str">
        <f>IF(F191="","",VLOOKUP(U191,'G-3 Multipliers'!$P$3:$Q$6,2,FALSE))</f>
        <v/>
      </c>
      <c r="Y191" s="529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8"/>
      <c r="D192" s="82"/>
      <c r="E192" s="203"/>
      <c r="F192" s="498" t="str">
        <f>IF(D192="","",VLOOKUP(D192,'G-6 Hedgerow Data'!$B$2:$AG$15,2,FALSE))</f>
        <v/>
      </c>
      <c r="G192" s="524" t="str">
        <f>IF(D192="","",VLOOKUP(D192,'G-6 Hedgerow Data'!$B$2:$AG$15,3,FALSE))</f>
        <v/>
      </c>
      <c r="H192" s="72"/>
      <c r="I192" s="499" t="str">
        <f>IFERROR(IF(AND(F192="V.Low",OR(H192="Good",H192="Moderate")),"Error ▲",VLOOKUP(H192,'G-1 All Habitats'!$Z$2:$AA$9,2,FALSE)),"")</f>
        <v/>
      </c>
      <c r="J192" s="146"/>
      <c r="K192" s="520" t="str">
        <f>IF(J192="","",IF(VLOOKUP(J192,'G-3 Multipliers'!$L$3:$N$6,2,FALSE)=0,"Spatial Data Missing",VLOOKUP(J192,'G-3 Multipliers'!$L$3:$N$6,2,FALSE)))</f>
        <v/>
      </c>
      <c r="L192" s="524" t="str">
        <f>IF(J192="","",IF(VLOOKUP(J192,'G-3 Multipliers'!$L$3:$N$6,3,FALSE)=0,"Spatial Data Missing",VLOOKUP(J192,'G-3 Multipliers'!$L$3:$N$6,3,FALSE)))</f>
        <v/>
      </c>
      <c r="M192" s="197"/>
      <c r="N192" s="499" t="str">
        <f>IF(M192="","",IF(VLOOKUP(M192,'G-3 Multipliers'!$S$3:$T$6,2,FALSE)=0,"Spatial Data Missing ⚠",VLOOKUP(M192,'G-3 Multipliers'!$S$3:$T$6,2,FALSE)))</f>
        <v/>
      </c>
      <c r="O192" s="498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7" t="str">
        <f t="shared" si="13"/>
        <v/>
      </c>
      <c r="S192" s="521" t="str">
        <f t="shared" si="14"/>
        <v/>
      </c>
      <c r="T192" s="522" t="str">
        <f t="shared" si="12"/>
        <v/>
      </c>
      <c r="U192" s="537" t="str">
        <f>IF(D192="","",VLOOKUP(D192,'G-6 Hedgerow Data'!$B$3:$AG$15,31,FALSE))</f>
        <v/>
      </c>
      <c r="V192" s="520" t="str">
        <f t="shared" si="15"/>
        <v/>
      </c>
      <c r="W192" s="520" t="str">
        <f t="shared" si="16"/>
        <v/>
      </c>
      <c r="X192" s="524" t="str">
        <f>IF(F192="","",VLOOKUP(U192,'G-3 Multipliers'!$P$3:$Q$6,2,FALSE))</f>
        <v/>
      </c>
      <c r="Y192" s="529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8"/>
      <c r="D193" s="82"/>
      <c r="E193" s="203"/>
      <c r="F193" s="498" t="str">
        <f>IF(D193="","",VLOOKUP(D193,'G-6 Hedgerow Data'!$B$2:$AG$15,2,FALSE))</f>
        <v/>
      </c>
      <c r="G193" s="524" t="str">
        <f>IF(D193="","",VLOOKUP(D193,'G-6 Hedgerow Data'!$B$2:$AG$15,3,FALSE))</f>
        <v/>
      </c>
      <c r="H193" s="72"/>
      <c r="I193" s="499" t="str">
        <f>IFERROR(IF(AND(F193="V.Low",OR(H193="Good",H193="Moderate")),"Error ▲",VLOOKUP(H193,'G-1 All Habitats'!$Z$2:$AA$9,2,FALSE)),"")</f>
        <v/>
      </c>
      <c r="J193" s="146"/>
      <c r="K193" s="520" t="str">
        <f>IF(J193="","",IF(VLOOKUP(J193,'G-3 Multipliers'!$L$3:$N$6,2,FALSE)=0,"Spatial Data Missing",VLOOKUP(J193,'G-3 Multipliers'!$L$3:$N$6,2,FALSE)))</f>
        <v/>
      </c>
      <c r="L193" s="524" t="str">
        <f>IF(J193="","",IF(VLOOKUP(J193,'G-3 Multipliers'!$L$3:$N$6,3,FALSE)=0,"Spatial Data Missing",VLOOKUP(J193,'G-3 Multipliers'!$L$3:$N$6,3,FALSE)))</f>
        <v/>
      </c>
      <c r="M193" s="197"/>
      <c r="N193" s="499" t="str">
        <f>IF(M193="","",IF(VLOOKUP(M193,'G-3 Multipliers'!$S$3:$T$6,2,FALSE)=0,"Spatial Data Missing ⚠",VLOOKUP(M193,'G-3 Multipliers'!$S$3:$T$6,2,FALSE)))</f>
        <v/>
      </c>
      <c r="O193" s="498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7" t="str">
        <f t="shared" si="13"/>
        <v/>
      </c>
      <c r="S193" s="521" t="str">
        <f t="shared" si="14"/>
        <v/>
      </c>
      <c r="T193" s="522" t="str">
        <f t="shared" si="12"/>
        <v/>
      </c>
      <c r="U193" s="537" t="str">
        <f>IF(D193="","",VLOOKUP(D193,'G-6 Hedgerow Data'!$B$3:$AG$15,31,FALSE))</f>
        <v/>
      </c>
      <c r="V193" s="520" t="str">
        <f t="shared" si="15"/>
        <v/>
      </c>
      <c r="W193" s="520" t="str">
        <f t="shared" si="16"/>
        <v/>
      </c>
      <c r="X193" s="524" t="str">
        <f>IF(F193="","",VLOOKUP(U193,'G-3 Multipliers'!$P$3:$Q$6,2,FALSE))</f>
        <v/>
      </c>
      <c r="Y193" s="529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8"/>
      <c r="D194" s="82"/>
      <c r="E194" s="203"/>
      <c r="F194" s="498" t="str">
        <f>IF(D194="","",VLOOKUP(D194,'G-6 Hedgerow Data'!$B$2:$AG$15,2,FALSE))</f>
        <v/>
      </c>
      <c r="G194" s="524" t="str">
        <f>IF(D194="","",VLOOKUP(D194,'G-6 Hedgerow Data'!$B$2:$AG$15,3,FALSE))</f>
        <v/>
      </c>
      <c r="H194" s="72"/>
      <c r="I194" s="499" t="str">
        <f>IFERROR(IF(AND(F194="V.Low",OR(H194="Good",H194="Moderate")),"Error ▲",VLOOKUP(H194,'G-1 All Habitats'!$Z$2:$AA$9,2,FALSE)),"")</f>
        <v/>
      </c>
      <c r="J194" s="146"/>
      <c r="K194" s="520" t="str">
        <f>IF(J194="","",IF(VLOOKUP(J194,'G-3 Multipliers'!$L$3:$N$6,2,FALSE)=0,"Spatial Data Missing",VLOOKUP(J194,'G-3 Multipliers'!$L$3:$N$6,2,FALSE)))</f>
        <v/>
      </c>
      <c r="L194" s="524" t="str">
        <f>IF(J194="","",IF(VLOOKUP(J194,'G-3 Multipliers'!$L$3:$N$6,3,FALSE)=0,"Spatial Data Missing",VLOOKUP(J194,'G-3 Multipliers'!$L$3:$N$6,3,FALSE)))</f>
        <v/>
      </c>
      <c r="M194" s="197"/>
      <c r="N194" s="499" t="str">
        <f>IF(M194="","",IF(VLOOKUP(M194,'G-3 Multipliers'!$S$3:$T$6,2,FALSE)=0,"Spatial Data Missing ⚠",VLOOKUP(M194,'G-3 Multipliers'!$S$3:$T$6,2,FALSE)))</f>
        <v/>
      </c>
      <c r="O194" s="498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7" t="str">
        <f t="shared" si="13"/>
        <v/>
      </c>
      <c r="S194" s="521" t="str">
        <f t="shared" si="14"/>
        <v/>
      </c>
      <c r="T194" s="522" t="str">
        <f t="shared" si="12"/>
        <v/>
      </c>
      <c r="U194" s="537" t="str">
        <f>IF(D194="","",VLOOKUP(D194,'G-6 Hedgerow Data'!$B$3:$AG$15,31,FALSE))</f>
        <v/>
      </c>
      <c r="V194" s="520" t="str">
        <f t="shared" si="15"/>
        <v/>
      </c>
      <c r="W194" s="520" t="str">
        <f t="shared" si="16"/>
        <v/>
      </c>
      <c r="X194" s="524" t="str">
        <f>IF(F194="","",VLOOKUP(U194,'G-3 Multipliers'!$P$3:$Q$6,2,FALSE))</f>
        <v/>
      </c>
      <c r="Y194" s="529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8"/>
      <c r="D195" s="82"/>
      <c r="E195" s="203"/>
      <c r="F195" s="498" t="str">
        <f>IF(D195="","",VLOOKUP(D195,'G-6 Hedgerow Data'!$B$2:$AG$15,2,FALSE))</f>
        <v/>
      </c>
      <c r="G195" s="524" t="str">
        <f>IF(D195="","",VLOOKUP(D195,'G-6 Hedgerow Data'!$B$2:$AG$15,3,FALSE))</f>
        <v/>
      </c>
      <c r="H195" s="72"/>
      <c r="I195" s="499" t="str">
        <f>IFERROR(IF(AND(F195="V.Low",OR(H195="Good",H195="Moderate")),"Error ▲",VLOOKUP(H195,'G-1 All Habitats'!$Z$2:$AA$9,2,FALSE)),"")</f>
        <v/>
      </c>
      <c r="J195" s="146"/>
      <c r="K195" s="520" t="str">
        <f>IF(J195="","",IF(VLOOKUP(J195,'G-3 Multipliers'!$L$3:$N$6,2,FALSE)=0,"Spatial Data Missing",VLOOKUP(J195,'G-3 Multipliers'!$L$3:$N$6,2,FALSE)))</f>
        <v/>
      </c>
      <c r="L195" s="524" t="str">
        <f>IF(J195="","",IF(VLOOKUP(J195,'G-3 Multipliers'!$L$3:$N$6,3,FALSE)=0,"Spatial Data Missing",VLOOKUP(J195,'G-3 Multipliers'!$L$3:$N$6,3,FALSE)))</f>
        <v/>
      </c>
      <c r="M195" s="197"/>
      <c r="N195" s="499" t="str">
        <f>IF(M195="","",IF(VLOOKUP(M195,'G-3 Multipliers'!$S$3:$T$6,2,FALSE)=0,"Spatial Data Missing ⚠",VLOOKUP(M195,'G-3 Multipliers'!$S$3:$T$6,2,FALSE)))</f>
        <v/>
      </c>
      <c r="O195" s="498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7" t="str">
        <f t="shared" si="13"/>
        <v/>
      </c>
      <c r="S195" s="521" t="str">
        <f t="shared" si="14"/>
        <v/>
      </c>
      <c r="T195" s="522" t="str">
        <f t="shared" si="12"/>
        <v/>
      </c>
      <c r="U195" s="537" t="str">
        <f>IF(D195="","",VLOOKUP(D195,'G-6 Hedgerow Data'!$B$3:$AG$15,31,FALSE))</f>
        <v/>
      </c>
      <c r="V195" s="520" t="str">
        <f t="shared" si="15"/>
        <v/>
      </c>
      <c r="W195" s="520" t="str">
        <f t="shared" si="16"/>
        <v/>
      </c>
      <c r="X195" s="524" t="str">
        <f>IF(F195="","",VLOOKUP(U195,'G-3 Multipliers'!$P$3:$Q$6,2,FALSE))</f>
        <v/>
      </c>
      <c r="Y195" s="529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8"/>
      <c r="D196" s="82"/>
      <c r="E196" s="203"/>
      <c r="F196" s="498" t="str">
        <f>IF(D196="","",VLOOKUP(D196,'G-6 Hedgerow Data'!$B$2:$AG$15,2,FALSE))</f>
        <v/>
      </c>
      <c r="G196" s="524" t="str">
        <f>IF(D196="","",VLOOKUP(D196,'G-6 Hedgerow Data'!$B$2:$AG$15,3,FALSE))</f>
        <v/>
      </c>
      <c r="H196" s="72"/>
      <c r="I196" s="499" t="str">
        <f>IFERROR(IF(AND(F196="V.Low",OR(H196="Good",H196="Moderate")),"Error ▲",VLOOKUP(H196,'G-1 All Habitats'!$Z$2:$AA$9,2,FALSE)),"")</f>
        <v/>
      </c>
      <c r="J196" s="146"/>
      <c r="K196" s="520" t="str">
        <f>IF(J196="","",IF(VLOOKUP(J196,'G-3 Multipliers'!$L$3:$N$6,2,FALSE)=0,"Spatial Data Missing",VLOOKUP(J196,'G-3 Multipliers'!$L$3:$N$6,2,FALSE)))</f>
        <v/>
      </c>
      <c r="L196" s="524" t="str">
        <f>IF(J196="","",IF(VLOOKUP(J196,'G-3 Multipliers'!$L$3:$N$6,3,FALSE)=0,"Spatial Data Missing",VLOOKUP(J196,'G-3 Multipliers'!$L$3:$N$6,3,FALSE)))</f>
        <v/>
      </c>
      <c r="M196" s="197"/>
      <c r="N196" s="499" t="str">
        <f>IF(M196="","",IF(VLOOKUP(M196,'G-3 Multipliers'!$S$3:$T$6,2,FALSE)=0,"Spatial Data Missing ⚠",VLOOKUP(M196,'G-3 Multipliers'!$S$3:$T$6,2,FALSE)))</f>
        <v/>
      </c>
      <c r="O196" s="498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7" t="str">
        <f t="shared" si="13"/>
        <v/>
      </c>
      <c r="S196" s="521" t="str">
        <f t="shared" si="14"/>
        <v/>
      </c>
      <c r="T196" s="522" t="str">
        <f t="shared" si="12"/>
        <v/>
      </c>
      <c r="U196" s="537" t="str">
        <f>IF(D196="","",VLOOKUP(D196,'G-6 Hedgerow Data'!$B$3:$AG$15,31,FALSE))</f>
        <v/>
      </c>
      <c r="V196" s="520" t="str">
        <f t="shared" si="15"/>
        <v/>
      </c>
      <c r="W196" s="520" t="str">
        <f t="shared" si="16"/>
        <v/>
      </c>
      <c r="X196" s="524" t="str">
        <f>IF(F196="","",VLOOKUP(U196,'G-3 Multipliers'!$P$3:$Q$6,2,FALSE))</f>
        <v/>
      </c>
      <c r="Y196" s="529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8"/>
      <c r="D197" s="82"/>
      <c r="E197" s="203"/>
      <c r="F197" s="498" t="str">
        <f>IF(D197="","",VLOOKUP(D197,'G-6 Hedgerow Data'!$B$2:$AG$15,2,FALSE))</f>
        <v/>
      </c>
      <c r="G197" s="524" t="str">
        <f>IF(D197="","",VLOOKUP(D197,'G-6 Hedgerow Data'!$B$2:$AG$15,3,FALSE))</f>
        <v/>
      </c>
      <c r="H197" s="72"/>
      <c r="I197" s="499" t="str">
        <f>IFERROR(IF(AND(F197="V.Low",OR(H197="Good",H197="Moderate")),"Error ▲",VLOOKUP(H197,'G-1 All Habitats'!$Z$2:$AA$9,2,FALSE)),"")</f>
        <v/>
      </c>
      <c r="J197" s="146"/>
      <c r="K197" s="520" t="str">
        <f>IF(J197="","",IF(VLOOKUP(J197,'G-3 Multipliers'!$L$3:$N$6,2,FALSE)=0,"Spatial Data Missing",VLOOKUP(J197,'G-3 Multipliers'!$L$3:$N$6,2,FALSE)))</f>
        <v/>
      </c>
      <c r="L197" s="524" t="str">
        <f>IF(J197="","",IF(VLOOKUP(J197,'G-3 Multipliers'!$L$3:$N$6,3,FALSE)=0,"Spatial Data Missing",VLOOKUP(J197,'G-3 Multipliers'!$L$3:$N$6,3,FALSE)))</f>
        <v/>
      </c>
      <c r="M197" s="197"/>
      <c r="N197" s="499" t="str">
        <f>IF(M197="","",IF(VLOOKUP(M197,'G-3 Multipliers'!$S$3:$T$6,2,FALSE)=0,"Spatial Data Missing ⚠",VLOOKUP(M197,'G-3 Multipliers'!$S$3:$T$6,2,FALSE)))</f>
        <v/>
      </c>
      <c r="O197" s="498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7" t="str">
        <f t="shared" si="13"/>
        <v/>
      </c>
      <c r="S197" s="521" t="str">
        <f t="shared" si="14"/>
        <v/>
      </c>
      <c r="T197" s="522" t="str">
        <f t="shared" si="12"/>
        <v/>
      </c>
      <c r="U197" s="537" t="str">
        <f>IF(D197="","",VLOOKUP(D197,'G-6 Hedgerow Data'!$B$3:$AG$15,31,FALSE))</f>
        <v/>
      </c>
      <c r="V197" s="520" t="str">
        <f t="shared" si="15"/>
        <v/>
      </c>
      <c r="W197" s="520" t="str">
        <f t="shared" si="16"/>
        <v/>
      </c>
      <c r="X197" s="524" t="str">
        <f>IF(F197="","",VLOOKUP(U197,'G-3 Multipliers'!$P$3:$Q$6,2,FALSE))</f>
        <v/>
      </c>
      <c r="Y197" s="529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8"/>
      <c r="D198" s="82"/>
      <c r="E198" s="203"/>
      <c r="F198" s="498" t="str">
        <f>IF(D198="","",VLOOKUP(D198,'G-6 Hedgerow Data'!$B$2:$AG$15,2,FALSE))</f>
        <v/>
      </c>
      <c r="G198" s="524" t="str">
        <f>IF(D198="","",VLOOKUP(D198,'G-6 Hedgerow Data'!$B$2:$AG$15,3,FALSE))</f>
        <v/>
      </c>
      <c r="H198" s="72"/>
      <c r="I198" s="499" t="str">
        <f>IFERROR(IF(AND(F198="V.Low",OR(H198="Good",H198="Moderate")),"Error ▲",VLOOKUP(H198,'G-1 All Habitats'!$Z$2:$AA$9,2,FALSE)),"")</f>
        <v/>
      </c>
      <c r="J198" s="146"/>
      <c r="K198" s="520" t="str">
        <f>IF(J198="","",IF(VLOOKUP(J198,'G-3 Multipliers'!$L$3:$N$6,2,FALSE)=0,"Spatial Data Missing",VLOOKUP(J198,'G-3 Multipliers'!$L$3:$N$6,2,FALSE)))</f>
        <v/>
      </c>
      <c r="L198" s="524" t="str">
        <f>IF(J198="","",IF(VLOOKUP(J198,'G-3 Multipliers'!$L$3:$N$6,3,FALSE)=0,"Spatial Data Missing",VLOOKUP(J198,'G-3 Multipliers'!$L$3:$N$6,3,FALSE)))</f>
        <v/>
      </c>
      <c r="M198" s="197"/>
      <c r="N198" s="499" t="str">
        <f>IF(M198="","",IF(VLOOKUP(M198,'G-3 Multipliers'!$S$3:$T$6,2,FALSE)=0,"Spatial Data Missing ⚠",VLOOKUP(M198,'G-3 Multipliers'!$S$3:$T$6,2,FALSE)))</f>
        <v/>
      </c>
      <c r="O198" s="498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7" t="str">
        <f t="shared" si="13"/>
        <v/>
      </c>
      <c r="S198" s="521" t="str">
        <f t="shared" si="14"/>
        <v/>
      </c>
      <c r="T198" s="522" t="str">
        <f t="shared" si="12"/>
        <v/>
      </c>
      <c r="U198" s="537" t="str">
        <f>IF(D198="","",VLOOKUP(D198,'G-6 Hedgerow Data'!$B$3:$AG$15,31,FALSE))</f>
        <v/>
      </c>
      <c r="V198" s="520" t="str">
        <f t="shared" si="15"/>
        <v/>
      </c>
      <c r="W198" s="520" t="str">
        <f t="shared" si="16"/>
        <v/>
      </c>
      <c r="X198" s="524" t="str">
        <f>IF(F198="","",VLOOKUP(U198,'G-3 Multipliers'!$P$3:$Q$6,2,FALSE))</f>
        <v/>
      </c>
      <c r="Y198" s="529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8"/>
      <c r="D199" s="82"/>
      <c r="E199" s="203"/>
      <c r="F199" s="498" t="str">
        <f>IF(D199="","",VLOOKUP(D199,'G-6 Hedgerow Data'!$B$2:$AG$15,2,FALSE))</f>
        <v/>
      </c>
      <c r="G199" s="524" t="str">
        <f>IF(D199="","",VLOOKUP(D199,'G-6 Hedgerow Data'!$B$2:$AG$15,3,FALSE))</f>
        <v/>
      </c>
      <c r="H199" s="72"/>
      <c r="I199" s="499" t="str">
        <f>IFERROR(IF(AND(F199="V.Low",OR(H199="Good",H199="Moderate")),"Error ▲",VLOOKUP(H199,'G-1 All Habitats'!$Z$2:$AA$9,2,FALSE)),"")</f>
        <v/>
      </c>
      <c r="J199" s="146"/>
      <c r="K199" s="520" t="str">
        <f>IF(J199="","",IF(VLOOKUP(J199,'G-3 Multipliers'!$L$3:$N$6,2,FALSE)=0,"Spatial Data Missing",VLOOKUP(J199,'G-3 Multipliers'!$L$3:$N$6,2,FALSE)))</f>
        <v/>
      </c>
      <c r="L199" s="524" t="str">
        <f>IF(J199="","",IF(VLOOKUP(J199,'G-3 Multipliers'!$L$3:$N$6,3,FALSE)=0,"Spatial Data Missing",VLOOKUP(J199,'G-3 Multipliers'!$L$3:$N$6,3,FALSE)))</f>
        <v/>
      </c>
      <c r="M199" s="197"/>
      <c r="N199" s="499" t="str">
        <f>IF(M199="","",IF(VLOOKUP(M199,'G-3 Multipliers'!$S$3:$T$6,2,FALSE)=0,"Spatial Data Missing ⚠",VLOOKUP(M199,'G-3 Multipliers'!$S$3:$T$6,2,FALSE)))</f>
        <v/>
      </c>
      <c r="O199" s="498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7" t="str">
        <f t="shared" si="13"/>
        <v/>
      </c>
      <c r="S199" s="521" t="str">
        <f t="shared" si="14"/>
        <v/>
      </c>
      <c r="T199" s="522" t="str">
        <f t="shared" si="12"/>
        <v/>
      </c>
      <c r="U199" s="537" t="str">
        <f>IF(D199="","",VLOOKUP(D199,'G-6 Hedgerow Data'!$B$3:$AG$15,31,FALSE))</f>
        <v/>
      </c>
      <c r="V199" s="520" t="str">
        <f t="shared" si="15"/>
        <v/>
      </c>
      <c r="W199" s="520" t="str">
        <f t="shared" si="16"/>
        <v/>
      </c>
      <c r="X199" s="524" t="str">
        <f>IF(F199="","",VLOOKUP(U199,'G-3 Multipliers'!$P$3:$Q$6,2,FALSE))</f>
        <v/>
      </c>
      <c r="Y199" s="529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8"/>
      <c r="D200" s="82"/>
      <c r="E200" s="203"/>
      <c r="F200" s="498" t="str">
        <f>IF(D200="","",VLOOKUP(D200,'G-6 Hedgerow Data'!$B$2:$AG$15,2,FALSE))</f>
        <v/>
      </c>
      <c r="G200" s="524" t="str">
        <f>IF(D200="","",VLOOKUP(D200,'G-6 Hedgerow Data'!$B$2:$AG$15,3,FALSE))</f>
        <v/>
      </c>
      <c r="H200" s="72"/>
      <c r="I200" s="499" t="str">
        <f>IFERROR(IF(AND(F200="V.Low",OR(H200="Good",H200="Moderate")),"Error ▲",VLOOKUP(H200,'G-1 All Habitats'!$Z$2:$AA$9,2,FALSE)),"")</f>
        <v/>
      </c>
      <c r="J200" s="146"/>
      <c r="K200" s="520" t="str">
        <f>IF(J200="","",IF(VLOOKUP(J200,'G-3 Multipliers'!$L$3:$N$6,2,FALSE)=0,"Spatial Data Missing",VLOOKUP(J200,'G-3 Multipliers'!$L$3:$N$6,2,FALSE)))</f>
        <v/>
      </c>
      <c r="L200" s="524" t="str">
        <f>IF(J200="","",IF(VLOOKUP(J200,'G-3 Multipliers'!$L$3:$N$6,3,FALSE)=0,"Spatial Data Missing",VLOOKUP(J200,'G-3 Multipliers'!$L$3:$N$6,3,FALSE)))</f>
        <v/>
      </c>
      <c r="M200" s="197"/>
      <c r="N200" s="499" t="str">
        <f>IF(M200="","",IF(VLOOKUP(M200,'G-3 Multipliers'!$S$3:$T$6,2,FALSE)=0,"Spatial Data Missing ⚠",VLOOKUP(M200,'G-3 Multipliers'!$S$3:$T$6,2,FALSE)))</f>
        <v/>
      </c>
      <c r="O200" s="498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7" t="str">
        <f t="shared" si="13"/>
        <v/>
      </c>
      <c r="S200" s="521" t="str">
        <f t="shared" si="14"/>
        <v/>
      </c>
      <c r="T200" s="522" t="str">
        <f t="shared" si="12"/>
        <v/>
      </c>
      <c r="U200" s="537" t="str">
        <f>IF(D200="","",VLOOKUP(D200,'G-6 Hedgerow Data'!$B$3:$AG$15,31,FALSE))</f>
        <v/>
      </c>
      <c r="V200" s="520" t="str">
        <f t="shared" si="15"/>
        <v/>
      </c>
      <c r="W200" s="520" t="str">
        <f t="shared" si="16"/>
        <v/>
      </c>
      <c r="X200" s="524" t="str">
        <f>IF(F200="","",VLOOKUP(U200,'G-3 Multipliers'!$P$3:$Q$6,2,FALSE))</f>
        <v/>
      </c>
      <c r="Y200" s="529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8"/>
      <c r="D201" s="82"/>
      <c r="E201" s="203"/>
      <c r="F201" s="498" t="str">
        <f>IF(D201="","",VLOOKUP(D201,'G-6 Hedgerow Data'!$B$2:$AG$15,2,FALSE))</f>
        <v/>
      </c>
      <c r="G201" s="524" t="str">
        <f>IF(D201="","",VLOOKUP(D201,'G-6 Hedgerow Data'!$B$2:$AG$15,3,FALSE))</f>
        <v/>
      </c>
      <c r="H201" s="72"/>
      <c r="I201" s="499" t="str">
        <f>IFERROR(IF(AND(F201="V.Low",OR(H201="Good",H201="Moderate")),"Error ▲",VLOOKUP(H201,'G-1 All Habitats'!$Z$2:$AA$9,2,FALSE)),"")</f>
        <v/>
      </c>
      <c r="J201" s="146"/>
      <c r="K201" s="520" t="str">
        <f>IF(J201="","",IF(VLOOKUP(J201,'G-3 Multipliers'!$L$3:$N$6,2,FALSE)=0,"Spatial Data Missing",VLOOKUP(J201,'G-3 Multipliers'!$L$3:$N$6,2,FALSE)))</f>
        <v/>
      </c>
      <c r="L201" s="524" t="str">
        <f>IF(J201="","",IF(VLOOKUP(J201,'G-3 Multipliers'!$L$3:$N$6,3,FALSE)=0,"Spatial Data Missing",VLOOKUP(J201,'G-3 Multipliers'!$L$3:$N$6,3,FALSE)))</f>
        <v/>
      </c>
      <c r="M201" s="197"/>
      <c r="N201" s="499" t="str">
        <f>IF(M201="","",IF(VLOOKUP(M201,'G-3 Multipliers'!$S$3:$T$6,2,FALSE)=0,"Spatial Data Missing ⚠",VLOOKUP(M201,'G-3 Multipliers'!$S$3:$T$6,2,FALSE)))</f>
        <v/>
      </c>
      <c r="O201" s="498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7" t="str">
        <f t="shared" si="13"/>
        <v/>
      </c>
      <c r="S201" s="521" t="str">
        <f t="shared" si="14"/>
        <v/>
      </c>
      <c r="T201" s="522" t="str">
        <f t="shared" si="12"/>
        <v/>
      </c>
      <c r="U201" s="537" t="str">
        <f>IF(D201="","",VLOOKUP(D201,'G-6 Hedgerow Data'!$B$3:$AG$15,31,FALSE))</f>
        <v/>
      </c>
      <c r="V201" s="520" t="str">
        <f t="shared" si="15"/>
        <v/>
      </c>
      <c r="W201" s="520" t="str">
        <f t="shared" si="16"/>
        <v/>
      </c>
      <c r="X201" s="524" t="str">
        <f>IF(F201="","",VLOOKUP(U201,'G-3 Multipliers'!$P$3:$Q$6,2,FALSE))</f>
        <v/>
      </c>
      <c r="Y201" s="529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8"/>
      <c r="D202" s="82"/>
      <c r="E202" s="203"/>
      <c r="F202" s="498" t="str">
        <f>IF(D202="","",VLOOKUP(D202,'G-6 Hedgerow Data'!$B$2:$AG$15,2,FALSE))</f>
        <v/>
      </c>
      <c r="G202" s="524" t="str">
        <f>IF(D202="","",VLOOKUP(D202,'G-6 Hedgerow Data'!$B$2:$AG$15,3,FALSE))</f>
        <v/>
      </c>
      <c r="H202" s="72"/>
      <c r="I202" s="499" t="str">
        <f>IFERROR(IF(AND(F202="V.Low",OR(H202="Good",H202="Moderate")),"Error ▲",VLOOKUP(H202,'G-1 All Habitats'!$Z$2:$AA$9,2,FALSE)),"")</f>
        <v/>
      </c>
      <c r="J202" s="146"/>
      <c r="K202" s="520" t="str">
        <f>IF(J202="","",IF(VLOOKUP(J202,'G-3 Multipliers'!$L$3:$N$6,2,FALSE)=0,"Spatial Data Missing",VLOOKUP(J202,'G-3 Multipliers'!$L$3:$N$6,2,FALSE)))</f>
        <v/>
      </c>
      <c r="L202" s="524" t="str">
        <f>IF(J202="","",IF(VLOOKUP(J202,'G-3 Multipliers'!$L$3:$N$6,3,FALSE)=0,"Spatial Data Missing",VLOOKUP(J202,'G-3 Multipliers'!$L$3:$N$6,3,FALSE)))</f>
        <v/>
      </c>
      <c r="M202" s="197"/>
      <c r="N202" s="499" t="str">
        <f>IF(M202="","",IF(VLOOKUP(M202,'G-3 Multipliers'!$S$3:$T$6,2,FALSE)=0,"Spatial Data Missing ⚠",VLOOKUP(M202,'G-3 Multipliers'!$S$3:$T$6,2,FALSE)))</f>
        <v/>
      </c>
      <c r="O202" s="498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7" t="str">
        <f t="shared" si="13"/>
        <v/>
      </c>
      <c r="S202" s="521" t="str">
        <f t="shared" si="14"/>
        <v/>
      </c>
      <c r="T202" s="522" t="str">
        <f t="shared" si="12"/>
        <v/>
      </c>
      <c r="U202" s="537" t="str">
        <f>IF(D202="","",VLOOKUP(D202,'G-6 Hedgerow Data'!$B$3:$AG$15,31,FALSE))</f>
        <v/>
      </c>
      <c r="V202" s="520" t="str">
        <f t="shared" si="15"/>
        <v/>
      </c>
      <c r="W202" s="520" t="str">
        <f t="shared" si="16"/>
        <v/>
      </c>
      <c r="X202" s="524" t="str">
        <f>IF(F202="","",VLOOKUP(U202,'G-3 Multipliers'!$P$3:$Q$6,2,FALSE))</f>
        <v/>
      </c>
      <c r="Y202" s="529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8"/>
      <c r="D203" s="82"/>
      <c r="E203" s="203"/>
      <c r="F203" s="498" t="str">
        <f>IF(D203="","",VLOOKUP(D203,'G-6 Hedgerow Data'!$B$2:$AG$15,2,FALSE))</f>
        <v/>
      </c>
      <c r="G203" s="524" t="str">
        <f>IF(D203="","",VLOOKUP(D203,'G-6 Hedgerow Data'!$B$2:$AG$15,3,FALSE))</f>
        <v/>
      </c>
      <c r="H203" s="72"/>
      <c r="I203" s="499" t="str">
        <f>IFERROR(IF(AND(F203="V.Low",OR(H203="Good",H203="Moderate")),"Error ▲",VLOOKUP(H203,'G-1 All Habitats'!$Z$2:$AA$9,2,FALSE)),"")</f>
        <v/>
      </c>
      <c r="J203" s="146"/>
      <c r="K203" s="520" t="str">
        <f>IF(J203="","",IF(VLOOKUP(J203,'G-3 Multipliers'!$L$3:$N$6,2,FALSE)=0,"Spatial Data Missing",VLOOKUP(J203,'G-3 Multipliers'!$L$3:$N$6,2,FALSE)))</f>
        <v/>
      </c>
      <c r="L203" s="524" t="str">
        <f>IF(J203="","",IF(VLOOKUP(J203,'G-3 Multipliers'!$L$3:$N$6,3,FALSE)=0,"Spatial Data Missing",VLOOKUP(J203,'G-3 Multipliers'!$L$3:$N$6,3,FALSE)))</f>
        <v/>
      </c>
      <c r="M203" s="197"/>
      <c r="N203" s="499" t="str">
        <f>IF(M203="","",IF(VLOOKUP(M203,'G-3 Multipliers'!$S$3:$T$6,2,FALSE)=0,"Spatial Data Missing ⚠",VLOOKUP(M203,'G-3 Multipliers'!$S$3:$T$6,2,FALSE)))</f>
        <v/>
      </c>
      <c r="O203" s="498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7" t="str">
        <f t="shared" si="13"/>
        <v/>
      </c>
      <c r="S203" s="521" t="str">
        <f t="shared" si="14"/>
        <v/>
      </c>
      <c r="T203" s="522" t="str">
        <f t="shared" si="12"/>
        <v/>
      </c>
      <c r="U203" s="537" t="str">
        <f>IF(D203="","",VLOOKUP(D203,'G-6 Hedgerow Data'!$B$3:$AG$15,31,FALSE))</f>
        <v/>
      </c>
      <c r="V203" s="520" t="str">
        <f t="shared" si="15"/>
        <v/>
      </c>
      <c r="W203" s="520" t="str">
        <f t="shared" si="16"/>
        <v/>
      </c>
      <c r="X203" s="524" t="str">
        <f>IF(F203="","",VLOOKUP(U203,'G-3 Multipliers'!$P$3:$Q$6,2,FALSE))</f>
        <v/>
      </c>
      <c r="Y203" s="529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8"/>
      <c r="D204" s="82"/>
      <c r="E204" s="203"/>
      <c r="F204" s="498" t="str">
        <f>IF(D204="","",VLOOKUP(D204,'G-6 Hedgerow Data'!$B$2:$AG$15,2,FALSE))</f>
        <v/>
      </c>
      <c r="G204" s="524" t="str">
        <f>IF(D204="","",VLOOKUP(D204,'G-6 Hedgerow Data'!$B$2:$AG$15,3,FALSE))</f>
        <v/>
      </c>
      <c r="H204" s="72"/>
      <c r="I204" s="499" t="str">
        <f>IFERROR(IF(AND(F204="V.Low",OR(H204="Good",H204="Moderate")),"Error ▲",VLOOKUP(H204,'G-1 All Habitats'!$Z$2:$AA$9,2,FALSE)),"")</f>
        <v/>
      </c>
      <c r="J204" s="146"/>
      <c r="K204" s="520" t="str">
        <f>IF(J204="","",IF(VLOOKUP(J204,'G-3 Multipliers'!$L$3:$N$6,2,FALSE)=0,"Spatial Data Missing",VLOOKUP(J204,'G-3 Multipliers'!$L$3:$N$6,2,FALSE)))</f>
        <v/>
      </c>
      <c r="L204" s="524" t="str">
        <f>IF(J204="","",IF(VLOOKUP(J204,'G-3 Multipliers'!$L$3:$N$6,3,FALSE)=0,"Spatial Data Missing",VLOOKUP(J204,'G-3 Multipliers'!$L$3:$N$6,3,FALSE)))</f>
        <v/>
      </c>
      <c r="M204" s="197"/>
      <c r="N204" s="499" t="str">
        <f>IF(M204="","",IF(VLOOKUP(M204,'G-3 Multipliers'!$S$3:$T$6,2,FALSE)=0,"Spatial Data Missing ⚠",VLOOKUP(M204,'G-3 Multipliers'!$S$3:$T$6,2,FALSE)))</f>
        <v/>
      </c>
      <c r="O204" s="498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7" t="str">
        <f t="shared" si="13"/>
        <v/>
      </c>
      <c r="S204" s="521" t="str">
        <f t="shared" si="14"/>
        <v/>
      </c>
      <c r="T204" s="522" t="str">
        <f t="shared" ref="T204:T259" si="18">IF(D204="","",IF(LEFT(R204,5)="Error ▲","Check Data ⚠",VLOOKUP(S204,TemporalMultipliers,3,FALSE)))</f>
        <v/>
      </c>
      <c r="U204" s="537" t="str">
        <f>IF(D204="","",VLOOKUP(D204,'G-6 Hedgerow Data'!$B$3:$AG$15,31,FALSE))</f>
        <v/>
      </c>
      <c r="V204" s="520" t="str">
        <f t="shared" si="15"/>
        <v/>
      </c>
      <c r="W204" s="520" t="str">
        <f t="shared" si="16"/>
        <v/>
      </c>
      <c r="X204" s="524" t="str">
        <f>IF(F204="","",VLOOKUP(U204,'G-3 Multipliers'!$P$3:$Q$6,2,FALSE))</f>
        <v/>
      </c>
      <c r="Y204" s="529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8"/>
      <c r="D205" s="82"/>
      <c r="E205" s="203"/>
      <c r="F205" s="498" t="str">
        <f>IF(D205="","",VLOOKUP(D205,'G-6 Hedgerow Data'!$B$2:$AG$15,2,FALSE))</f>
        <v/>
      </c>
      <c r="G205" s="524" t="str">
        <f>IF(D205="","",VLOOKUP(D205,'G-6 Hedgerow Data'!$B$2:$AG$15,3,FALSE))</f>
        <v/>
      </c>
      <c r="H205" s="72"/>
      <c r="I205" s="499" t="str">
        <f>IFERROR(IF(AND(F205="V.Low",OR(H205="Good",H205="Moderate")),"Error ▲",VLOOKUP(H205,'G-1 All Habitats'!$Z$2:$AA$9,2,FALSE)),"")</f>
        <v/>
      </c>
      <c r="J205" s="146"/>
      <c r="K205" s="520" t="str">
        <f>IF(J205="","",IF(VLOOKUP(J205,'G-3 Multipliers'!$L$3:$N$6,2,FALSE)=0,"Spatial Data Missing",VLOOKUP(J205,'G-3 Multipliers'!$L$3:$N$6,2,FALSE)))</f>
        <v/>
      </c>
      <c r="L205" s="524" t="str">
        <f>IF(J205="","",IF(VLOOKUP(J205,'G-3 Multipliers'!$L$3:$N$6,3,FALSE)=0,"Spatial Data Missing",VLOOKUP(J205,'G-3 Multipliers'!$L$3:$N$6,3,FALSE)))</f>
        <v/>
      </c>
      <c r="M205" s="197"/>
      <c r="N205" s="499" t="str">
        <f>IF(M205="","",IF(VLOOKUP(M205,'G-3 Multipliers'!$S$3:$T$6,2,FALSE)=0,"Spatial Data Missing ⚠",VLOOKUP(M205,'G-3 Multipliers'!$S$3:$T$6,2,FALSE)))</f>
        <v/>
      </c>
      <c r="O205" s="498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7" t="str">
        <f t="shared" ref="R205:R259" si="19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1" t="str">
        <f t="shared" ref="S205:S259" si="20">IF(O205="","",IF(LEFT(R205,5)="Error ▲","Check Data ⚠",IF(OR(P205="30+",P205="Habitat already in target condition"),0,IF(Q205="30+","30+",IF(AND(O205="30+",OR(P205="",P205=0)),"30+ ⚠",IF(AND(O205="30+",P205&gt;0),32-P205,IF(O205+Q205&gt;30,"30+ ⚠",IF(O205+Q205-P205&gt;0,O205+Q205-P205,IF(O205-P205&lt;0,0,O205+Q205-P205)))))))))</f>
        <v/>
      </c>
      <c r="T205" s="522" t="str">
        <f t="shared" si="18"/>
        <v/>
      </c>
      <c r="U205" s="537" t="str">
        <f>IF(D205="","",VLOOKUP(D205,'G-6 Hedgerow Data'!$B$3:$AG$15,31,FALSE))</f>
        <v/>
      </c>
      <c r="V205" s="520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20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4" t="str">
        <f>IF(F205="","",VLOOKUP(U205,'G-3 Multipliers'!$P$3:$Q$6,2,FALSE))</f>
        <v/>
      </c>
      <c r="Y205" s="529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8"/>
      <c r="D206" s="82"/>
      <c r="E206" s="203"/>
      <c r="F206" s="498" t="str">
        <f>IF(D206="","",VLOOKUP(D206,'G-6 Hedgerow Data'!$B$2:$AG$15,2,FALSE))</f>
        <v/>
      </c>
      <c r="G206" s="524" t="str">
        <f>IF(D206="","",VLOOKUP(D206,'G-6 Hedgerow Data'!$B$2:$AG$15,3,FALSE))</f>
        <v/>
      </c>
      <c r="H206" s="72"/>
      <c r="I206" s="499" t="str">
        <f>IFERROR(IF(AND(F206="V.Low",OR(H206="Good",H206="Moderate")),"Error ▲",VLOOKUP(H206,'G-1 All Habitats'!$Z$2:$AA$9,2,FALSE)),"")</f>
        <v/>
      </c>
      <c r="J206" s="146"/>
      <c r="K206" s="520" t="str">
        <f>IF(J206="","",IF(VLOOKUP(J206,'G-3 Multipliers'!$L$3:$N$6,2,FALSE)=0,"Spatial Data Missing",VLOOKUP(J206,'G-3 Multipliers'!$L$3:$N$6,2,FALSE)))</f>
        <v/>
      </c>
      <c r="L206" s="524" t="str">
        <f>IF(J206="","",IF(VLOOKUP(J206,'G-3 Multipliers'!$L$3:$N$6,3,FALSE)=0,"Spatial Data Missing",VLOOKUP(J206,'G-3 Multipliers'!$L$3:$N$6,3,FALSE)))</f>
        <v/>
      </c>
      <c r="M206" s="197"/>
      <c r="N206" s="499" t="str">
        <f>IF(M206="","",IF(VLOOKUP(M206,'G-3 Multipliers'!$S$3:$T$6,2,FALSE)=0,"Spatial Data Missing ⚠",VLOOKUP(M206,'G-3 Multipliers'!$S$3:$T$6,2,FALSE)))</f>
        <v/>
      </c>
      <c r="O206" s="498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7" t="str">
        <f t="shared" si="19"/>
        <v/>
      </c>
      <c r="S206" s="521" t="str">
        <f t="shared" si="20"/>
        <v/>
      </c>
      <c r="T206" s="522" t="str">
        <f t="shared" si="18"/>
        <v/>
      </c>
      <c r="U206" s="537" t="str">
        <f>IF(D206="","",VLOOKUP(D206,'G-6 Hedgerow Data'!$B$3:$AG$15,31,FALSE))</f>
        <v/>
      </c>
      <c r="V206" s="520" t="str">
        <f t="shared" si="21"/>
        <v/>
      </c>
      <c r="W206" s="520" t="str">
        <f t="shared" si="22"/>
        <v/>
      </c>
      <c r="X206" s="524" t="str">
        <f>IF(F206="","",VLOOKUP(U206,'G-3 Multipliers'!$P$3:$Q$6,2,FALSE))</f>
        <v/>
      </c>
      <c r="Y206" s="529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8"/>
      <c r="D207" s="82"/>
      <c r="E207" s="203"/>
      <c r="F207" s="498" t="str">
        <f>IF(D207="","",VLOOKUP(D207,'G-6 Hedgerow Data'!$B$2:$AG$15,2,FALSE))</f>
        <v/>
      </c>
      <c r="G207" s="524" t="str">
        <f>IF(D207="","",VLOOKUP(D207,'G-6 Hedgerow Data'!$B$2:$AG$15,3,FALSE))</f>
        <v/>
      </c>
      <c r="H207" s="72"/>
      <c r="I207" s="499" t="str">
        <f>IFERROR(IF(AND(F207="V.Low",OR(H207="Good",H207="Moderate")),"Error ▲",VLOOKUP(H207,'G-1 All Habitats'!$Z$2:$AA$9,2,FALSE)),"")</f>
        <v/>
      </c>
      <c r="J207" s="146"/>
      <c r="K207" s="520" t="str">
        <f>IF(J207="","",IF(VLOOKUP(J207,'G-3 Multipliers'!$L$3:$N$6,2,FALSE)=0,"Spatial Data Missing",VLOOKUP(J207,'G-3 Multipliers'!$L$3:$N$6,2,FALSE)))</f>
        <v/>
      </c>
      <c r="L207" s="524" t="str">
        <f>IF(J207="","",IF(VLOOKUP(J207,'G-3 Multipliers'!$L$3:$N$6,3,FALSE)=0,"Spatial Data Missing",VLOOKUP(J207,'G-3 Multipliers'!$L$3:$N$6,3,FALSE)))</f>
        <v/>
      </c>
      <c r="M207" s="197"/>
      <c r="N207" s="499" t="str">
        <f>IF(M207="","",IF(VLOOKUP(M207,'G-3 Multipliers'!$S$3:$T$6,2,FALSE)=0,"Spatial Data Missing ⚠",VLOOKUP(M207,'G-3 Multipliers'!$S$3:$T$6,2,FALSE)))</f>
        <v/>
      </c>
      <c r="O207" s="498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7" t="str">
        <f t="shared" si="19"/>
        <v/>
      </c>
      <c r="S207" s="521" t="str">
        <f t="shared" si="20"/>
        <v/>
      </c>
      <c r="T207" s="522" t="str">
        <f t="shared" si="18"/>
        <v/>
      </c>
      <c r="U207" s="537" t="str">
        <f>IF(D207="","",VLOOKUP(D207,'G-6 Hedgerow Data'!$B$3:$AG$15,31,FALSE))</f>
        <v/>
      </c>
      <c r="V207" s="520" t="str">
        <f t="shared" si="21"/>
        <v/>
      </c>
      <c r="W207" s="520" t="str">
        <f t="shared" si="22"/>
        <v/>
      </c>
      <c r="X207" s="524" t="str">
        <f>IF(F207="","",VLOOKUP(U207,'G-3 Multipliers'!$P$3:$Q$6,2,FALSE))</f>
        <v/>
      </c>
      <c r="Y207" s="529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8"/>
      <c r="D208" s="82"/>
      <c r="E208" s="203"/>
      <c r="F208" s="498" t="str">
        <f>IF(D208="","",VLOOKUP(D208,'G-6 Hedgerow Data'!$B$2:$AG$15,2,FALSE))</f>
        <v/>
      </c>
      <c r="G208" s="524" t="str">
        <f>IF(D208="","",VLOOKUP(D208,'G-6 Hedgerow Data'!$B$2:$AG$15,3,FALSE))</f>
        <v/>
      </c>
      <c r="H208" s="72"/>
      <c r="I208" s="499" t="str">
        <f>IFERROR(IF(AND(F208="V.Low",OR(H208="Good",H208="Moderate")),"Error ▲",VLOOKUP(H208,'G-1 All Habitats'!$Z$2:$AA$9,2,FALSE)),"")</f>
        <v/>
      </c>
      <c r="J208" s="146"/>
      <c r="K208" s="520" t="str">
        <f>IF(J208="","",IF(VLOOKUP(J208,'G-3 Multipliers'!$L$3:$N$6,2,FALSE)=0,"Spatial Data Missing",VLOOKUP(J208,'G-3 Multipliers'!$L$3:$N$6,2,FALSE)))</f>
        <v/>
      </c>
      <c r="L208" s="524" t="str">
        <f>IF(J208="","",IF(VLOOKUP(J208,'G-3 Multipliers'!$L$3:$N$6,3,FALSE)=0,"Spatial Data Missing",VLOOKUP(J208,'G-3 Multipliers'!$L$3:$N$6,3,FALSE)))</f>
        <v/>
      </c>
      <c r="M208" s="197"/>
      <c r="N208" s="499" t="str">
        <f>IF(M208="","",IF(VLOOKUP(M208,'G-3 Multipliers'!$S$3:$T$6,2,FALSE)=0,"Spatial Data Missing ⚠",VLOOKUP(M208,'G-3 Multipliers'!$S$3:$T$6,2,FALSE)))</f>
        <v/>
      </c>
      <c r="O208" s="498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7" t="str">
        <f t="shared" si="19"/>
        <v/>
      </c>
      <c r="S208" s="521" t="str">
        <f t="shared" si="20"/>
        <v/>
      </c>
      <c r="T208" s="522" t="str">
        <f t="shared" si="18"/>
        <v/>
      </c>
      <c r="U208" s="537" t="str">
        <f>IF(D208="","",VLOOKUP(D208,'G-6 Hedgerow Data'!$B$3:$AG$15,31,FALSE))</f>
        <v/>
      </c>
      <c r="V208" s="520" t="str">
        <f t="shared" si="21"/>
        <v/>
      </c>
      <c r="W208" s="520" t="str">
        <f t="shared" si="22"/>
        <v/>
      </c>
      <c r="X208" s="524" t="str">
        <f>IF(F208="","",VLOOKUP(U208,'G-3 Multipliers'!$P$3:$Q$6,2,FALSE))</f>
        <v/>
      </c>
      <c r="Y208" s="529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8"/>
      <c r="D209" s="82"/>
      <c r="E209" s="203"/>
      <c r="F209" s="498" t="str">
        <f>IF(D209="","",VLOOKUP(D209,'G-6 Hedgerow Data'!$B$2:$AG$15,2,FALSE))</f>
        <v/>
      </c>
      <c r="G209" s="524" t="str">
        <f>IF(D209="","",VLOOKUP(D209,'G-6 Hedgerow Data'!$B$2:$AG$15,3,FALSE))</f>
        <v/>
      </c>
      <c r="H209" s="72"/>
      <c r="I209" s="499" t="str">
        <f>IFERROR(IF(AND(F209="V.Low",OR(H209="Good",H209="Moderate")),"Error ▲",VLOOKUP(H209,'G-1 All Habitats'!$Z$2:$AA$9,2,FALSE)),"")</f>
        <v/>
      </c>
      <c r="J209" s="146"/>
      <c r="K209" s="520" t="str">
        <f>IF(J209="","",IF(VLOOKUP(J209,'G-3 Multipliers'!$L$3:$N$6,2,FALSE)=0,"Spatial Data Missing",VLOOKUP(J209,'G-3 Multipliers'!$L$3:$N$6,2,FALSE)))</f>
        <v/>
      </c>
      <c r="L209" s="524" t="str">
        <f>IF(J209="","",IF(VLOOKUP(J209,'G-3 Multipliers'!$L$3:$N$6,3,FALSE)=0,"Spatial Data Missing",VLOOKUP(J209,'G-3 Multipliers'!$L$3:$N$6,3,FALSE)))</f>
        <v/>
      </c>
      <c r="M209" s="197"/>
      <c r="N209" s="499" t="str">
        <f>IF(M209="","",IF(VLOOKUP(M209,'G-3 Multipliers'!$S$3:$T$6,2,FALSE)=0,"Spatial Data Missing ⚠",VLOOKUP(M209,'G-3 Multipliers'!$S$3:$T$6,2,FALSE)))</f>
        <v/>
      </c>
      <c r="O209" s="498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7" t="str">
        <f t="shared" si="19"/>
        <v/>
      </c>
      <c r="S209" s="521" t="str">
        <f t="shared" si="20"/>
        <v/>
      </c>
      <c r="T209" s="522" t="str">
        <f t="shared" si="18"/>
        <v/>
      </c>
      <c r="U209" s="537" t="str">
        <f>IF(D209="","",VLOOKUP(D209,'G-6 Hedgerow Data'!$B$3:$AG$15,31,FALSE))</f>
        <v/>
      </c>
      <c r="V209" s="520" t="str">
        <f t="shared" si="21"/>
        <v/>
      </c>
      <c r="W209" s="520" t="str">
        <f t="shared" si="22"/>
        <v/>
      </c>
      <c r="X209" s="524" t="str">
        <f>IF(F209="","",VLOOKUP(U209,'G-3 Multipliers'!$P$3:$Q$6,2,FALSE))</f>
        <v/>
      </c>
      <c r="Y209" s="529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8"/>
      <c r="D210" s="82"/>
      <c r="E210" s="203"/>
      <c r="F210" s="498" t="str">
        <f>IF(D210="","",VLOOKUP(D210,'G-6 Hedgerow Data'!$B$2:$AG$15,2,FALSE))</f>
        <v/>
      </c>
      <c r="G210" s="524" t="str">
        <f>IF(D210="","",VLOOKUP(D210,'G-6 Hedgerow Data'!$B$2:$AG$15,3,FALSE))</f>
        <v/>
      </c>
      <c r="H210" s="72"/>
      <c r="I210" s="499" t="str">
        <f>IFERROR(IF(AND(F210="V.Low",OR(H210="Good",H210="Moderate")),"Error ▲",VLOOKUP(H210,'G-1 All Habitats'!$Z$2:$AA$9,2,FALSE)),"")</f>
        <v/>
      </c>
      <c r="J210" s="146"/>
      <c r="K210" s="520" t="str">
        <f>IF(J210="","",IF(VLOOKUP(J210,'G-3 Multipliers'!$L$3:$N$6,2,FALSE)=0,"Spatial Data Missing",VLOOKUP(J210,'G-3 Multipliers'!$L$3:$N$6,2,FALSE)))</f>
        <v/>
      </c>
      <c r="L210" s="524" t="str">
        <f>IF(J210="","",IF(VLOOKUP(J210,'G-3 Multipliers'!$L$3:$N$6,3,FALSE)=0,"Spatial Data Missing",VLOOKUP(J210,'G-3 Multipliers'!$L$3:$N$6,3,FALSE)))</f>
        <v/>
      </c>
      <c r="M210" s="197"/>
      <c r="N210" s="499" t="str">
        <f>IF(M210="","",IF(VLOOKUP(M210,'G-3 Multipliers'!$S$3:$T$6,2,FALSE)=0,"Spatial Data Missing ⚠",VLOOKUP(M210,'G-3 Multipliers'!$S$3:$T$6,2,FALSE)))</f>
        <v/>
      </c>
      <c r="O210" s="498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7" t="str">
        <f t="shared" si="19"/>
        <v/>
      </c>
      <c r="S210" s="521" t="str">
        <f t="shared" si="20"/>
        <v/>
      </c>
      <c r="T210" s="522" t="str">
        <f t="shared" si="18"/>
        <v/>
      </c>
      <c r="U210" s="537" t="str">
        <f>IF(D210="","",VLOOKUP(D210,'G-6 Hedgerow Data'!$B$3:$AG$15,31,FALSE))</f>
        <v/>
      </c>
      <c r="V210" s="520" t="str">
        <f t="shared" si="21"/>
        <v/>
      </c>
      <c r="W210" s="520" t="str">
        <f t="shared" si="22"/>
        <v/>
      </c>
      <c r="X210" s="524" t="str">
        <f>IF(F210="","",VLOOKUP(U210,'G-3 Multipliers'!$P$3:$Q$6,2,FALSE))</f>
        <v/>
      </c>
      <c r="Y210" s="529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8"/>
      <c r="D211" s="82"/>
      <c r="E211" s="203"/>
      <c r="F211" s="498" t="str">
        <f>IF(D211="","",VLOOKUP(D211,'G-6 Hedgerow Data'!$B$2:$AG$15,2,FALSE))</f>
        <v/>
      </c>
      <c r="G211" s="524" t="str">
        <f>IF(D211="","",VLOOKUP(D211,'G-6 Hedgerow Data'!$B$2:$AG$15,3,FALSE))</f>
        <v/>
      </c>
      <c r="H211" s="72"/>
      <c r="I211" s="499" t="str">
        <f>IFERROR(IF(AND(F211="V.Low",OR(H211="Good",H211="Moderate")),"Error ▲",VLOOKUP(H211,'G-1 All Habitats'!$Z$2:$AA$9,2,FALSE)),"")</f>
        <v/>
      </c>
      <c r="J211" s="146"/>
      <c r="K211" s="520" t="str">
        <f>IF(J211="","",IF(VLOOKUP(J211,'G-3 Multipliers'!$L$3:$N$6,2,FALSE)=0,"Spatial Data Missing",VLOOKUP(J211,'G-3 Multipliers'!$L$3:$N$6,2,FALSE)))</f>
        <v/>
      </c>
      <c r="L211" s="524" t="str">
        <f>IF(J211="","",IF(VLOOKUP(J211,'G-3 Multipliers'!$L$3:$N$6,3,FALSE)=0,"Spatial Data Missing",VLOOKUP(J211,'G-3 Multipliers'!$L$3:$N$6,3,FALSE)))</f>
        <v/>
      </c>
      <c r="M211" s="197"/>
      <c r="N211" s="499" t="str">
        <f>IF(M211="","",IF(VLOOKUP(M211,'G-3 Multipliers'!$S$3:$T$6,2,FALSE)=0,"Spatial Data Missing ⚠",VLOOKUP(M211,'G-3 Multipliers'!$S$3:$T$6,2,FALSE)))</f>
        <v/>
      </c>
      <c r="O211" s="498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7" t="str">
        <f t="shared" si="19"/>
        <v/>
      </c>
      <c r="S211" s="521" t="str">
        <f t="shared" si="20"/>
        <v/>
      </c>
      <c r="T211" s="522" t="str">
        <f t="shared" si="18"/>
        <v/>
      </c>
      <c r="U211" s="537" t="str">
        <f>IF(D211="","",VLOOKUP(D211,'G-6 Hedgerow Data'!$B$3:$AG$15,31,FALSE))</f>
        <v/>
      </c>
      <c r="V211" s="520" t="str">
        <f t="shared" si="21"/>
        <v/>
      </c>
      <c r="W211" s="520" t="str">
        <f t="shared" si="22"/>
        <v/>
      </c>
      <c r="X211" s="524" t="str">
        <f>IF(F211="","",VLOOKUP(U211,'G-3 Multipliers'!$P$3:$Q$6,2,FALSE))</f>
        <v/>
      </c>
      <c r="Y211" s="529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8"/>
      <c r="D212" s="82"/>
      <c r="E212" s="203"/>
      <c r="F212" s="498" t="str">
        <f>IF(D212="","",VLOOKUP(D212,'G-6 Hedgerow Data'!$B$2:$AG$15,2,FALSE))</f>
        <v/>
      </c>
      <c r="G212" s="524" t="str">
        <f>IF(D212="","",VLOOKUP(D212,'G-6 Hedgerow Data'!$B$2:$AG$15,3,FALSE))</f>
        <v/>
      </c>
      <c r="H212" s="72"/>
      <c r="I212" s="499" t="str">
        <f>IFERROR(IF(AND(F212="V.Low",OR(H212="Good",H212="Moderate")),"Error ▲",VLOOKUP(H212,'G-1 All Habitats'!$Z$2:$AA$9,2,FALSE)),"")</f>
        <v/>
      </c>
      <c r="J212" s="146"/>
      <c r="K212" s="520" t="str">
        <f>IF(J212="","",IF(VLOOKUP(J212,'G-3 Multipliers'!$L$3:$N$6,2,FALSE)=0,"Spatial Data Missing",VLOOKUP(J212,'G-3 Multipliers'!$L$3:$N$6,2,FALSE)))</f>
        <v/>
      </c>
      <c r="L212" s="524" t="str">
        <f>IF(J212="","",IF(VLOOKUP(J212,'G-3 Multipliers'!$L$3:$N$6,3,FALSE)=0,"Spatial Data Missing",VLOOKUP(J212,'G-3 Multipliers'!$L$3:$N$6,3,FALSE)))</f>
        <v/>
      </c>
      <c r="M212" s="197"/>
      <c r="N212" s="499" t="str">
        <f>IF(M212="","",IF(VLOOKUP(M212,'G-3 Multipliers'!$S$3:$T$6,2,FALSE)=0,"Spatial Data Missing ⚠",VLOOKUP(M212,'G-3 Multipliers'!$S$3:$T$6,2,FALSE)))</f>
        <v/>
      </c>
      <c r="O212" s="498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7" t="str">
        <f t="shared" si="19"/>
        <v/>
      </c>
      <c r="S212" s="521" t="str">
        <f t="shared" si="20"/>
        <v/>
      </c>
      <c r="T212" s="522" t="str">
        <f t="shared" si="18"/>
        <v/>
      </c>
      <c r="U212" s="537" t="str">
        <f>IF(D212="","",VLOOKUP(D212,'G-6 Hedgerow Data'!$B$3:$AG$15,31,FALSE))</f>
        <v/>
      </c>
      <c r="V212" s="520" t="str">
        <f t="shared" si="21"/>
        <v/>
      </c>
      <c r="W212" s="520" t="str">
        <f t="shared" si="22"/>
        <v/>
      </c>
      <c r="X212" s="524" t="str">
        <f>IF(F212="","",VLOOKUP(U212,'G-3 Multipliers'!$P$3:$Q$6,2,FALSE))</f>
        <v/>
      </c>
      <c r="Y212" s="529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8"/>
      <c r="D213" s="82"/>
      <c r="E213" s="203"/>
      <c r="F213" s="498" t="str">
        <f>IF(D213="","",VLOOKUP(D213,'G-6 Hedgerow Data'!$B$2:$AG$15,2,FALSE))</f>
        <v/>
      </c>
      <c r="G213" s="524" t="str">
        <f>IF(D213="","",VLOOKUP(D213,'G-6 Hedgerow Data'!$B$2:$AG$15,3,FALSE))</f>
        <v/>
      </c>
      <c r="H213" s="72"/>
      <c r="I213" s="499" t="str">
        <f>IFERROR(IF(AND(F213="V.Low",OR(H213="Good",H213="Moderate")),"Error ▲",VLOOKUP(H213,'G-1 All Habitats'!$Z$2:$AA$9,2,FALSE)),"")</f>
        <v/>
      </c>
      <c r="J213" s="146"/>
      <c r="K213" s="520" t="str">
        <f>IF(J213="","",IF(VLOOKUP(J213,'G-3 Multipliers'!$L$3:$N$6,2,FALSE)=0,"Spatial Data Missing",VLOOKUP(J213,'G-3 Multipliers'!$L$3:$N$6,2,FALSE)))</f>
        <v/>
      </c>
      <c r="L213" s="524" t="str">
        <f>IF(J213="","",IF(VLOOKUP(J213,'G-3 Multipliers'!$L$3:$N$6,3,FALSE)=0,"Spatial Data Missing",VLOOKUP(J213,'G-3 Multipliers'!$L$3:$N$6,3,FALSE)))</f>
        <v/>
      </c>
      <c r="M213" s="197"/>
      <c r="N213" s="499" t="str">
        <f>IF(M213="","",IF(VLOOKUP(M213,'G-3 Multipliers'!$S$3:$T$6,2,FALSE)=0,"Spatial Data Missing ⚠",VLOOKUP(M213,'G-3 Multipliers'!$S$3:$T$6,2,FALSE)))</f>
        <v/>
      </c>
      <c r="O213" s="498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7" t="str">
        <f t="shared" si="19"/>
        <v/>
      </c>
      <c r="S213" s="521" t="str">
        <f t="shared" si="20"/>
        <v/>
      </c>
      <c r="T213" s="522" t="str">
        <f t="shared" si="18"/>
        <v/>
      </c>
      <c r="U213" s="537" t="str">
        <f>IF(D213="","",VLOOKUP(D213,'G-6 Hedgerow Data'!$B$3:$AG$15,31,FALSE))</f>
        <v/>
      </c>
      <c r="V213" s="520" t="str">
        <f t="shared" si="21"/>
        <v/>
      </c>
      <c r="W213" s="520" t="str">
        <f t="shared" si="22"/>
        <v/>
      </c>
      <c r="X213" s="524" t="str">
        <f>IF(F213="","",VLOOKUP(U213,'G-3 Multipliers'!$P$3:$Q$6,2,FALSE))</f>
        <v/>
      </c>
      <c r="Y213" s="529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8"/>
      <c r="D214" s="82"/>
      <c r="E214" s="203"/>
      <c r="F214" s="498" t="str">
        <f>IF(D214="","",VLOOKUP(D214,'G-6 Hedgerow Data'!$B$2:$AG$15,2,FALSE))</f>
        <v/>
      </c>
      <c r="G214" s="524" t="str">
        <f>IF(D214="","",VLOOKUP(D214,'G-6 Hedgerow Data'!$B$2:$AG$15,3,FALSE))</f>
        <v/>
      </c>
      <c r="H214" s="72"/>
      <c r="I214" s="499" t="str">
        <f>IFERROR(IF(AND(F214="V.Low",OR(H214="Good",H214="Moderate")),"Error ▲",VLOOKUP(H214,'G-1 All Habitats'!$Z$2:$AA$9,2,FALSE)),"")</f>
        <v/>
      </c>
      <c r="J214" s="146"/>
      <c r="K214" s="520" t="str">
        <f>IF(J214="","",IF(VLOOKUP(J214,'G-3 Multipliers'!$L$3:$N$6,2,FALSE)=0,"Spatial Data Missing",VLOOKUP(J214,'G-3 Multipliers'!$L$3:$N$6,2,FALSE)))</f>
        <v/>
      </c>
      <c r="L214" s="524" t="str">
        <f>IF(J214="","",IF(VLOOKUP(J214,'G-3 Multipliers'!$L$3:$N$6,3,FALSE)=0,"Spatial Data Missing",VLOOKUP(J214,'G-3 Multipliers'!$L$3:$N$6,3,FALSE)))</f>
        <v/>
      </c>
      <c r="M214" s="197"/>
      <c r="N214" s="499" t="str">
        <f>IF(M214="","",IF(VLOOKUP(M214,'G-3 Multipliers'!$S$3:$T$6,2,FALSE)=0,"Spatial Data Missing ⚠",VLOOKUP(M214,'G-3 Multipliers'!$S$3:$T$6,2,FALSE)))</f>
        <v/>
      </c>
      <c r="O214" s="498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7" t="str">
        <f t="shared" si="19"/>
        <v/>
      </c>
      <c r="S214" s="521" t="str">
        <f t="shared" si="20"/>
        <v/>
      </c>
      <c r="T214" s="522" t="str">
        <f t="shared" si="18"/>
        <v/>
      </c>
      <c r="U214" s="537" t="str">
        <f>IF(D214="","",VLOOKUP(D214,'G-6 Hedgerow Data'!$B$3:$AG$15,31,FALSE))</f>
        <v/>
      </c>
      <c r="V214" s="520" t="str">
        <f t="shared" si="21"/>
        <v/>
      </c>
      <c r="W214" s="520" t="str">
        <f t="shared" si="22"/>
        <v/>
      </c>
      <c r="X214" s="524" t="str">
        <f>IF(F214="","",VLOOKUP(U214,'G-3 Multipliers'!$P$3:$Q$6,2,FALSE))</f>
        <v/>
      </c>
      <c r="Y214" s="529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8"/>
      <c r="D215" s="82"/>
      <c r="E215" s="203"/>
      <c r="F215" s="498" t="str">
        <f>IF(D215="","",VLOOKUP(D215,'G-6 Hedgerow Data'!$B$2:$AG$15,2,FALSE))</f>
        <v/>
      </c>
      <c r="G215" s="524" t="str">
        <f>IF(D215="","",VLOOKUP(D215,'G-6 Hedgerow Data'!$B$2:$AG$15,3,FALSE))</f>
        <v/>
      </c>
      <c r="H215" s="72"/>
      <c r="I215" s="499" t="str">
        <f>IFERROR(IF(AND(F215="V.Low",OR(H215="Good",H215="Moderate")),"Error ▲",VLOOKUP(H215,'G-1 All Habitats'!$Z$2:$AA$9,2,FALSE)),"")</f>
        <v/>
      </c>
      <c r="J215" s="146"/>
      <c r="K215" s="520" t="str">
        <f>IF(J215="","",IF(VLOOKUP(J215,'G-3 Multipliers'!$L$3:$N$6,2,FALSE)=0,"Spatial Data Missing",VLOOKUP(J215,'G-3 Multipliers'!$L$3:$N$6,2,FALSE)))</f>
        <v/>
      </c>
      <c r="L215" s="524" t="str">
        <f>IF(J215="","",IF(VLOOKUP(J215,'G-3 Multipliers'!$L$3:$N$6,3,FALSE)=0,"Spatial Data Missing",VLOOKUP(J215,'G-3 Multipliers'!$L$3:$N$6,3,FALSE)))</f>
        <v/>
      </c>
      <c r="M215" s="197"/>
      <c r="N215" s="499" t="str">
        <f>IF(M215="","",IF(VLOOKUP(M215,'G-3 Multipliers'!$S$3:$T$6,2,FALSE)=0,"Spatial Data Missing ⚠",VLOOKUP(M215,'G-3 Multipliers'!$S$3:$T$6,2,FALSE)))</f>
        <v/>
      </c>
      <c r="O215" s="498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7" t="str">
        <f t="shared" si="19"/>
        <v/>
      </c>
      <c r="S215" s="521" t="str">
        <f t="shared" si="20"/>
        <v/>
      </c>
      <c r="T215" s="522" t="str">
        <f t="shared" si="18"/>
        <v/>
      </c>
      <c r="U215" s="537" t="str">
        <f>IF(D215="","",VLOOKUP(D215,'G-6 Hedgerow Data'!$B$3:$AG$15,31,FALSE))</f>
        <v/>
      </c>
      <c r="V215" s="520" t="str">
        <f t="shared" si="21"/>
        <v/>
      </c>
      <c r="W215" s="520" t="str">
        <f t="shared" si="22"/>
        <v/>
      </c>
      <c r="X215" s="524" t="str">
        <f>IF(F215="","",VLOOKUP(U215,'G-3 Multipliers'!$P$3:$Q$6,2,FALSE))</f>
        <v/>
      </c>
      <c r="Y215" s="529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8"/>
      <c r="D216" s="82"/>
      <c r="E216" s="203"/>
      <c r="F216" s="498" t="str">
        <f>IF(D216="","",VLOOKUP(D216,'G-6 Hedgerow Data'!$B$2:$AG$15,2,FALSE))</f>
        <v/>
      </c>
      <c r="G216" s="524" t="str">
        <f>IF(D216="","",VLOOKUP(D216,'G-6 Hedgerow Data'!$B$2:$AG$15,3,FALSE))</f>
        <v/>
      </c>
      <c r="H216" s="72"/>
      <c r="I216" s="499" t="str">
        <f>IFERROR(IF(AND(F216="V.Low",OR(H216="Good",H216="Moderate")),"Error ▲",VLOOKUP(H216,'G-1 All Habitats'!$Z$2:$AA$9,2,FALSE)),"")</f>
        <v/>
      </c>
      <c r="J216" s="146"/>
      <c r="K216" s="520" t="str">
        <f>IF(J216="","",IF(VLOOKUP(J216,'G-3 Multipliers'!$L$3:$N$6,2,FALSE)=0,"Spatial Data Missing",VLOOKUP(J216,'G-3 Multipliers'!$L$3:$N$6,2,FALSE)))</f>
        <v/>
      </c>
      <c r="L216" s="524" t="str">
        <f>IF(J216="","",IF(VLOOKUP(J216,'G-3 Multipliers'!$L$3:$N$6,3,FALSE)=0,"Spatial Data Missing",VLOOKUP(J216,'G-3 Multipliers'!$L$3:$N$6,3,FALSE)))</f>
        <v/>
      </c>
      <c r="M216" s="197"/>
      <c r="N216" s="499" t="str">
        <f>IF(M216="","",IF(VLOOKUP(M216,'G-3 Multipliers'!$S$3:$T$6,2,FALSE)=0,"Spatial Data Missing ⚠",VLOOKUP(M216,'G-3 Multipliers'!$S$3:$T$6,2,FALSE)))</f>
        <v/>
      </c>
      <c r="O216" s="498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7" t="str">
        <f t="shared" si="19"/>
        <v/>
      </c>
      <c r="S216" s="521" t="str">
        <f t="shared" si="20"/>
        <v/>
      </c>
      <c r="T216" s="522" t="str">
        <f t="shared" si="18"/>
        <v/>
      </c>
      <c r="U216" s="537" t="str">
        <f>IF(D216="","",VLOOKUP(D216,'G-6 Hedgerow Data'!$B$3:$AG$15,31,FALSE))</f>
        <v/>
      </c>
      <c r="V216" s="520" t="str">
        <f t="shared" si="21"/>
        <v/>
      </c>
      <c r="W216" s="520" t="str">
        <f t="shared" si="22"/>
        <v/>
      </c>
      <c r="X216" s="524" t="str">
        <f>IF(F216="","",VLOOKUP(U216,'G-3 Multipliers'!$P$3:$Q$6,2,FALSE))</f>
        <v/>
      </c>
      <c r="Y216" s="529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8"/>
      <c r="D217" s="82"/>
      <c r="E217" s="203"/>
      <c r="F217" s="498" t="str">
        <f>IF(D217="","",VLOOKUP(D217,'G-6 Hedgerow Data'!$B$2:$AG$15,2,FALSE))</f>
        <v/>
      </c>
      <c r="G217" s="524" t="str">
        <f>IF(D217="","",VLOOKUP(D217,'G-6 Hedgerow Data'!$B$2:$AG$15,3,FALSE))</f>
        <v/>
      </c>
      <c r="H217" s="72"/>
      <c r="I217" s="499" t="str">
        <f>IFERROR(IF(AND(F217="V.Low",OR(H217="Good",H217="Moderate")),"Error ▲",VLOOKUP(H217,'G-1 All Habitats'!$Z$2:$AA$9,2,FALSE)),"")</f>
        <v/>
      </c>
      <c r="J217" s="146"/>
      <c r="K217" s="520" t="str">
        <f>IF(J217="","",IF(VLOOKUP(J217,'G-3 Multipliers'!$L$3:$N$6,2,FALSE)=0,"Spatial Data Missing",VLOOKUP(J217,'G-3 Multipliers'!$L$3:$N$6,2,FALSE)))</f>
        <v/>
      </c>
      <c r="L217" s="524" t="str">
        <f>IF(J217="","",IF(VLOOKUP(J217,'G-3 Multipliers'!$L$3:$N$6,3,FALSE)=0,"Spatial Data Missing",VLOOKUP(J217,'G-3 Multipliers'!$L$3:$N$6,3,FALSE)))</f>
        <v/>
      </c>
      <c r="M217" s="197"/>
      <c r="N217" s="499" t="str">
        <f>IF(M217="","",IF(VLOOKUP(M217,'G-3 Multipliers'!$S$3:$T$6,2,FALSE)=0,"Spatial Data Missing ⚠",VLOOKUP(M217,'G-3 Multipliers'!$S$3:$T$6,2,FALSE)))</f>
        <v/>
      </c>
      <c r="O217" s="498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7" t="str">
        <f t="shared" si="19"/>
        <v/>
      </c>
      <c r="S217" s="521" t="str">
        <f t="shared" si="20"/>
        <v/>
      </c>
      <c r="T217" s="522" t="str">
        <f t="shared" si="18"/>
        <v/>
      </c>
      <c r="U217" s="537" t="str">
        <f>IF(D217="","",VLOOKUP(D217,'G-6 Hedgerow Data'!$B$3:$AG$15,31,FALSE))</f>
        <v/>
      </c>
      <c r="V217" s="520" t="str">
        <f t="shared" si="21"/>
        <v/>
      </c>
      <c r="W217" s="520" t="str">
        <f t="shared" si="22"/>
        <v/>
      </c>
      <c r="X217" s="524" t="str">
        <f>IF(F217="","",VLOOKUP(U217,'G-3 Multipliers'!$P$3:$Q$6,2,FALSE))</f>
        <v/>
      </c>
      <c r="Y217" s="529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8"/>
      <c r="D218" s="82"/>
      <c r="E218" s="203"/>
      <c r="F218" s="498" t="str">
        <f>IF(D218="","",VLOOKUP(D218,'G-6 Hedgerow Data'!$B$2:$AG$15,2,FALSE))</f>
        <v/>
      </c>
      <c r="G218" s="524" t="str">
        <f>IF(D218="","",VLOOKUP(D218,'G-6 Hedgerow Data'!$B$2:$AG$15,3,FALSE))</f>
        <v/>
      </c>
      <c r="H218" s="72"/>
      <c r="I218" s="499" t="str">
        <f>IFERROR(IF(AND(F218="V.Low",OR(H218="Good",H218="Moderate")),"Error ▲",VLOOKUP(H218,'G-1 All Habitats'!$Z$2:$AA$9,2,FALSE)),"")</f>
        <v/>
      </c>
      <c r="J218" s="146"/>
      <c r="K218" s="520" t="str">
        <f>IF(J218="","",IF(VLOOKUP(J218,'G-3 Multipliers'!$L$3:$N$6,2,FALSE)=0,"Spatial Data Missing",VLOOKUP(J218,'G-3 Multipliers'!$L$3:$N$6,2,FALSE)))</f>
        <v/>
      </c>
      <c r="L218" s="524" t="str">
        <f>IF(J218="","",IF(VLOOKUP(J218,'G-3 Multipliers'!$L$3:$N$6,3,FALSE)=0,"Spatial Data Missing",VLOOKUP(J218,'G-3 Multipliers'!$L$3:$N$6,3,FALSE)))</f>
        <v/>
      </c>
      <c r="M218" s="197"/>
      <c r="N218" s="499" t="str">
        <f>IF(M218="","",IF(VLOOKUP(M218,'G-3 Multipliers'!$S$3:$T$6,2,FALSE)=0,"Spatial Data Missing ⚠",VLOOKUP(M218,'G-3 Multipliers'!$S$3:$T$6,2,FALSE)))</f>
        <v/>
      </c>
      <c r="O218" s="498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7" t="str">
        <f t="shared" si="19"/>
        <v/>
      </c>
      <c r="S218" s="521" t="str">
        <f t="shared" si="20"/>
        <v/>
      </c>
      <c r="T218" s="522" t="str">
        <f t="shared" si="18"/>
        <v/>
      </c>
      <c r="U218" s="537" t="str">
        <f>IF(D218="","",VLOOKUP(D218,'G-6 Hedgerow Data'!$B$3:$AG$15,31,FALSE))</f>
        <v/>
      </c>
      <c r="V218" s="520" t="str">
        <f t="shared" si="21"/>
        <v/>
      </c>
      <c r="W218" s="520" t="str">
        <f t="shared" si="22"/>
        <v/>
      </c>
      <c r="X218" s="524" t="str">
        <f>IF(F218="","",VLOOKUP(U218,'G-3 Multipliers'!$P$3:$Q$6,2,FALSE))</f>
        <v/>
      </c>
      <c r="Y218" s="529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8"/>
      <c r="D219" s="82"/>
      <c r="E219" s="203"/>
      <c r="F219" s="498" t="str">
        <f>IF(D219="","",VLOOKUP(D219,'G-6 Hedgerow Data'!$B$2:$AG$15,2,FALSE))</f>
        <v/>
      </c>
      <c r="G219" s="524" t="str">
        <f>IF(D219="","",VLOOKUP(D219,'G-6 Hedgerow Data'!$B$2:$AG$15,3,FALSE))</f>
        <v/>
      </c>
      <c r="H219" s="72"/>
      <c r="I219" s="499" t="str">
        <f>IFERROR(IF(AND(F219="V.Low",OR(H219="Good",H219="Moderate")),"Error ▲",VLOOKUP(H219,'G-1 All Habitats'!$Z$2:$AA$9,2,FALSE)),"")</f>
        <v/>
      </c>
      <c r="J219" s="146"/>
      <c r="K219" s="520" t="str">
        <f>IF(J219="","",IF(VLOOKUP(J219,'G-3 Multipliers'!$L$3:$N$6,2,FALSE)=0,"Spatial Data Missing",VLOOKUP(J219,'G-3 Multipliers'!$L$3:$N$6,2,FALSE)))</f>
        <v/>
      </c>
      <c r="L219" s="524" t="str">
        <f>IF(J219="","",IF(VLOOKUP(J219,'G-3 Multipliers'!$L$3:$N$6,3,FALSE)=0,"Spatial Data Missing",VLOOKUP(J219,'G-3 Multipliers'!$L$3:$N$6,3,FALSE)))</f>
        <v/>
      </c>
      <c r="M219" s="197"/>
      <c r="N219" s="499" t="str">
        <f>IF(M219="","",IF(VLOOKUP(M219,'G-3 Multipliers'!$S$3:$T$6,2,FALSE)=0,"Spatial Data Missing ⚠",VLOOKUP(M219,'G-3 Multipliers'!$S$3:$T$6,2,FALSE)))</f>
        <v/>
      </c>
      <c r="O219" s="498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7" t="str">
        <f t="shared" si="19"/>
        <v/>
      </c>
      <c r="S219" s="521" t="str">
        <f t="shared" si="20"/>
        <v/>
      </c>
      <c r="T219" s="522" t="str">
        <f t="shared" si="18"/>
        <v/>
      </c>
      <c r="U219" s="537" t="str">
        <f>IF(D219="","",VLOOKUP(D219,'G-6 Hedgerow Data'!$B$3:$AG$15,31,FALSE))</f>
        <v/>
      </c>
      <c r="V219" s="520" t="str">
        <f t="shared" si="21"/>
        <v/>
      </c>
      <c r="W219" s="520" t="str">
        <f t="shared" si="22"/>
        <v/>
      </c>
      <c r="X219" s="524" t="str">
        <f>IF(F219="","",VLOOKUP(U219,'G-3 Multipliers'!$P$3:$Q$6,2,FALSE))</f>
        <v/>
      </c>
      <c r="Y219" s="529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8"/>
      <c r="D220" s="82"/>
      <c r="E220" s="203"/>
      <c r="F220" s="498" t="str">
        <f>IF(D220="","",VLOOKUP(D220,'G-6 Hedgerow Data'!$B$2:$AG$15,2,FALSE))</f>
        <v/>
      </c>
      <c r="G220" s="524" t="str">
        <f>IF(D220="","",VLOOKUP(D220,'G-6 Hedgerow Data'!$B$2:$AG$15,3,FALSE))</f>
        <v/>
      </c>
      <c r="H220" s="72"/>
      <c r="I220" s="499" t="str">
        <f>IFERROR(IF(AND(F220="V.Low",OR(H220="Good",H220="Moderate")),"Error ▲",VLOOKUP(H220,'G-1 All Habitats'!$Z$2:$AA$9,2,FALSE)),"")</f>
        <v/>
      </c>
      <c r="J220" s="146"/>
      <c r="K220" s="520" t="str">
        <f>IF(J220="","",IF(VLOOKUP(J220,'G-3 Multipliers'!$L$3:$N$6,2,FALSE)=0,"Spatial Data Missing",VLOOKUP(J220,'G-3 Multipliers'!$L$3:$N$6,2,FALSE)))</f>
        <v/>
      </c>
      <c r="L220" s="524" t="str">
        <f>IF(J220="","",IF(VLOOKUP(J220,'G-3 Multipliers'!$L$3:$N$6,3,FALSE)=0,"Spatial Data Missing",VLOOKUP(J220,'G-3 Multipliers'!$L$3:$N$6,3,FALSE)))</f>
        <v/>
      </c>
      <c r="M220" s="197"/>
      <c r="N220" s="499" t="str">
        <f>IF(M220="","",IF(VLOOKUP(M220,'G-3 Multipliers'!$S$3:$T$6,2,FALSE)=0,"Spatial Data Missing ⚠",VLOOKUP(M220,'G-3 Multipliers'!$S$3:$T$6,2,FALSE)))</f>
        <v/>
      </c>
      <c r="O220" s="498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7" t="str">
        <f t="shared" si="19"/>
        <v/>
      </c>
      <c r="S220" s="521" t="str">
        <f t="shared" si="20"/>
        <v/>
      </c>
      <c r="T220" s="522" t="str">
        <f t="shared" si="18"/>
        <v/>
      </c>
      <c r="U220" s="537" t="str">
        <f>IF(D220="","",VLOOKUP(D220,'G-6 Hedgerow Data'!$B$3:$AG$15,31,FALSE))</f>
        <v/>
      </c>
      <c r="V220" s="520" t="str">
        <f t="shared" si="21"/>
        <v/>
      </c>
      <c r="W220" s="520" t="str">
        <f t="shared" si="22"/>
        <v/>
      </c>
      <c r="X220" s="524" t="str">
        <f>IF(F220="","",VLOOKUP(U220,'G-3 Multipliers'!$P$3:$Q$6,2,FALSE))</f>
        <v/>
      </c>
      <c r="Y220" s="529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8"/>
      <c r="D221" s="82"/>
      <c r="E221" s="203"/>
      <c r="F221" s="498" t="str">
        <f>IF(D221="","",VLOOKUP(D221,'G-6 Hedgerow Data'!$B$2:$AG$15,2,FALSE))</f>
        <v/>
      </c>
      <c r="G221" s="524" t="str">
        <f>IF(D221="","",VLOOKUP(D221,'G-6 Hedgerow Data'!$B$2:$AG$15,3,FALSE))</f>
        <v/>
      </c>
      <c r="H221" s="72"/>
      <c r="I221" s="499" t="str">
        <f>IFERROR(IF(AND(F221="V.Low",OR(H221="Good",H221="Moderate")),"Error ▲",VLOOKUP(H221,'G-1 All Habitats'!$Z$2:$AA$9,2,FALSE)),"")</f>
        <v/>
      </c>
      <c r="J221" s="146"/>
      <c r="K221" s="520" t="str">
        <f>IF(J221="","",IF(VLOOKUP(J221,'G-3 Multipliers'!$L$3:$N$6,2,FALSE)=0,"Spatial Data Missing",VLOOKUP(J221,'G-3 Multipliers'!$L$3:$N$6,2,FALSE)))</f>
        <v/>
      </c>
      <c r="L221" s="524" t="str">
        <f>IF(J221="","",IF(VLOOKUP(J221,'G-3 Multipliers'!$L$3:$N$6,3,FALSE)=0,"Spatial Data Missing",VLOOKUP(J221,'G-3 Multipliers'!$L$3:$N$6,3,FALSE)))</f>
        <v/>
      </c>
      <c r="M221" s="197"/>
      <c r="N221" s="499" t="str">
        <f>IF(M221="","",IF(VLOOKUP(M221,'G-3 Multipliers'!$S$3:$T$6,2,FALSE)=0,"Spatial Data Missing ⚠",VLOOKUP(M221,'G-3 Multipliers'!$S$3:$T$6,2,FALSE)))</f>
        <v/>
      </c>
      <c r="O221" s="498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7" t="str">
        <f t="shared" si="19"/>
        <v/>
      </c>
      <c r="S221" s="521" t="str">
        <f t="shared" si="20"/>
        <v/>
      </c>
      <c r="T221" s="522" t="str">
        <f t="shared" si="18"/>
        <v/>
      </c>
      <c r="U221" s="537" t="str">
        <f>IF(D221="","",VLOOKUP(D221,'G-6 Hedgerow Data'!$B$3:$AG$15,31,FALSE))</f>
        <v/>
      </c>
      <c r="V221" s="520" t="str">
        <f t="shared" si="21"/>
        <v/>
      </c>
      <c r="W221" s="520" t="str">
        <f t="shared" si="22"/>
        <v/>
      </c>
      <c r="X221" s="524" t="str">
        <f>IF(F221="","",VLOOKUP(U221,'G-3 Multipliers'!$P$3:$Q$6,2,FALSE))</f>
        <v/>
      </c>
      <c r="Y221" s="529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8"/>
      <c r="D222" s="82"/>
      <c r="E222" s="203"/>
      <c r="F222" s="498" t="str">
        <f>IF(D222="","",VLOOKUP(D222,'G-6 Hedgerow Data'!$B$2:$AG$15,2,FALSE))</f>
        <v/>
      </c>
      <c r="G222" s="524" t="str">
        <f>IF(D222="","",VLOOKUP(D222,'G-6 Hedgerow Data'!$B$2:$AG$15,3,FALSE))</f>
        <v/>
      </c>
      <c r="H222" s="72"/>
      <c r="I222" s="499" t="str">
        <f>IFERROR(IF(AND(F222="V.Low",OR(H222="Good",H222="Moderate")),"Error ▲",VLOOKUP(H222,'G-1 All Habitats'!$Z$2:$AA$9,2,FALSE)),"")</f>
        <v/>
      </c>
      <c r="J222" s="146"/>
      <c r="K222" s="520" t="str">
        <f>IF(J222="","",IF(VLOOKUP(J222,'G-3 Multipliers'!$L$3:$N$6,2,FALSE)=0,"Spatial Data Missing",VLOOKUP(J222,'G-3 Multipliers'!$L$3:$N$6,2,FALSE)))</f>
        <v/>
      </c>
      <c r="L222" s="524" t="str">
        <f>IF(J222="","",IF(VLOOKUP(J222,'G-3 Multipliers'!$L$3:$N$6,3,FALSE)=0,"Spatial Data Missing",VLOOKUP(J222,'G-3 Multipliers'!$L$3:$N$6,3,FALSE)))</f>
        <v/>
      </c>
      <c r="M222" s="197"/>
      <c r="N222" s="499" t="str">
        <f>IF(M222="","",IF(VLOOKUP(M222,'G-3 Multipliers'!$S$3:$T$6,2,FALSE)=0,"Spatial Data Missing ⚠",VLOOKUP(M222,'G-3 Multipliers'!$S$3:$T$6,2,FALSE)))</f>
        <v/>
      </c>
      <c r="O222" s="498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7" t="str">
        <f t="shared" si="19"/>
        <v/>
      </c>
      <c r="S222" s="521" t="str">
        <f t="shared" si="20"/>
        <v/>
      </c>
      <c r="T222" s="522" t="str">
        <f t="shared" si="18"/>
        <v/>
      </c>
      <c r="U222" s="537" t="str">
        <f>IF(D222="","",VLOOKUP(D222,'G-6 Hedgerow Data'!$B$3:$AG$15,31,FALSE))</f>
        <v/>
      </c>
      <c r="V222" s="520" t="str">
        <f t="shared" si="21"/>
        <v/>
      </c>
      <c r="W222" s="520" t="str">
        <f t="shared" si="22"/>
        <v/>
      </c>
      <c r="X222" s="524" t="str">
        <f>IF(F222="","",VLOOKUP(U222,'G-3 Multipliers'!$P$3:$Q$6,2,FALSE))</f>
        <v/>
      </c>
      <c r="Y222" s="529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8"/>
      <c r="D223" s="82"/>
      <c r="E223" s="203"/>
      <c r="F223" s="498" t="str">
        <f>IF(D223="","",VLOOKUP(D223,'G-6 Hedgerow Data'!$B$2:$AG$15,2,FALSE))</f>
        <v/>
      </c>
      <c r="G223" s="524" t="str">
        <f>IF(D223="","",VLOOKUP(D223,'G-6 Hedgerow Data'!$B$2:$AG$15,3,FALSE))</f>
        <v/>
      </c>
      <c r="H223" s="72"/>
      <c r="I223" s="499" t="str">
        <f>IFERROR(IF(AND(F223="V.Low",OR(H223="Good",H223="Moderate")),"Error ▲",VLOOKUP(H223,'G-1 All Habitats'!$Z$2:$AA$9,2,FALSE)),"")</f>
        <v/>
      </c>
      <c r="J223" s="146"/>
      <c r="K223" s="520" t="str">
        <f>IF(J223="","",IF(VLOOKUP(J223,'G-3 Multipliers'!$L$3:$N$6,2,FALSE)=0,"Spatial Data Missing",VLOOKUP(J223,'G-3 Multipliers'!$L$3:$N$6,2,FALSE)))</f>
        <v/>
      </c>
      <c r="L223" s="524" t="str">
        <f>IF(J223="","",IF(VLOOKUP(J223,'G-3 Multipliers'!$L$3:$N$6,3,FALSE)=0,"Spatial Data Missing",VLOOKUP(J223,'G-3 Multipliers'!$L$3:$N$6,3,FALSE)))</f>
        <v/>
      </c>
      <c r="M223" s="197"/>
      <c r="N223" s="499" t="str">
        <f>IF(M223="","",IF(VLOOKUP(M223,'G-3 Multipliers'!$S$3:$T$6,2,FALSE)=0,"Spatial Data Missing ⚠",VLOOKUP(M223,'G-3 Multipliers'!$S$3:$T$6,2,FALSE)))</f>
        <v/>
      </c>
      <c r="O223" s="498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7" t="str">
        <f t="shared" si="19"/>
        <v/>
      </c>
      <c r="S223" s="521" t="str">
        <f t="shared" si="20"/>
        <v/>
      </c>
      <c r="T223" s="522" t="str">
        <f t="shared" si="18"/>
        <v/>
      </c>
      <c r="U223" s="537" t="str">
        <f>IF(D223="","",VLOOKUP(D223,'G-6 Hedgerow Data'!$B$3:$AG$15,31,FALSE))</f>
        <v/>
      </c>
      <c r="V223" s="520" t="str">
        <f t="shared" si="21"/>
        <v/>
      </c>
      <c r="W223" s="520" t="str">
        <f t="shared" si="22"/>
        <v/>
      </c>
      <c r="X223" s="524" t="str">
        <f>IF(F223="","",VLOOKUP(U223,'G-3 Multipliers'!$P$3:$Q$6,2,FALSE))</f>
        <v/>
      </c>
      <c r="Y223" s="529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8"/>
      <c r="D224" s="82"/>
      <c r="E224" s="203"/>
      <c r="F224" s="498" t="str">
        <f>IF(D224="","",VLOOKUP(D224,'G-6 Hedgerow Data'!$B$2:$AG$15,2,FALSE))</f>
        <v/>
      </c>
      <c r="G224" s="524" t="str">
        <f>IF(D224="","",VLOOKUP(D224,'G-6 Hedgerow Data'!$B$2:$AG$15,3,FALSE))</f>
        <v/>
      </c>
      <c r="H224" s="72"/>
      <c r="I224" s="499" t="str">
        <f>IFERROR(IF(AND(F224="V.Low",OR(H224="Good",H224="Moderate")),"Error ▲",VLOOKUP(H224,'G-1 All Habitats'!$Z$2:$AA$9,2,FALSE)),"")</f>
        <v/>
      </c>
      <c r="J224" s="146"/>
      <c r="K224" s="520" t="str">
        <f>IF(J224="","",IF(VLOOKUP(J224,'G-3 Multipliers'!$L$3:$N$6,2,FALSE)=0,"Spatial Data Missing",VLOOKUP(J224,'G-3 Multipliers'!$L$3:$N$6,2,FALSE)))</f>
        <v/>
      </c>
      <c r="L224" s="524" t="str">
        <f>IF(J224="","",IF(VLOOKUP(J224,'G-3 Multipliers'!$L$3:$N$6,3,FALSE)=0,"Spatial Data Missing",VLOOKUP(J224,'G-3 Multipliers'!$L$3:$N$6,3,FALSE)))</f>
        <v/>
      </c>
      <c r="M224" s="197"/>
      <c r="N224" s="499" t="str">
        <f>IF(M224="","",IF(VLOOKUP(M224,'G-3 Multipliers'!$S$3:$T$6,2,FALSE)=0,"Spatial Data Missing ⚠",VLOOKUP(M224,'G-3 Multipliers'!$S$3:$T$6,2,FALSE)))</f>
        <v/>
      </c>
      <c r="O224" s="498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7" t="str">
        <f t="shared" si="19"/>
        <v/>
      </c>
      <c r="S224" s="521" t="str">
        <f t="shared" si="20"/>
        <v/>
      </c>
      <c r="T224" s="522" t="str">
        <f t="shared" si="18"/>
        <v/>
      </c>
      <c r="U224" s="537" t="str">
        <f>IF(D224="","",VLOOKUP(D224,'G-6 Hedgerow Data'!$B$3:$AG$15,31,FALSE))</f>
        <v/>
      </c>
      <c r="V224" s="520" t="str">
        <f t="shared" si="21"/>
        <v/>
      </c>
      <c r="W224" s="520" t="str">
        <f t="shared" si="22"/>
        <v/>
      </c>
      <c r="X224" s="524" t="str">
        <f>IF(F224="","",VLOOKUP(U224,'G-3 Multipliers'!$P$3:$Q$6,2,FALSE))</f>
        <v/>
      </c>
      <c r="Y224" s="529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8"/>
      <c r="D225" s="82"/>
      <c r="E225" s="203"/>
      <c r="F225" s="498" t="str">
        <f>IF(D225="","",VLOOKUP(D225,'G-6 Hedgerow Data'!$B$2:$AG$15,2,FALSE))</f>
        <v/>
      </c>
      <c r="G225" s="524" t="str">
        <f>IF(D225="","",VLOOKUP(D225,'G-6 Hedgerow Data'!$B$2:$AG$15,3,FALSE))</f>
        <v/>
      </c>
      <c r="H225" s="72"/>
      <c r="I225" s="499" t="str">
        <f>IFERROR(IF(AND(F225="V.Low",OR(H225="Good",H225="Moderate")),"Error ▲",VLOOKUP(H225,'G-1 All Habitats'!$Z$2:$AA$9,2,FALSE)),"")</f>
        <v/>
      </c>
      <c r="J225" s="146"/>
      <c r="K225" s="520" t="str">
        <f>IF(J225="","",IF(VLOOKUP(J225,'G-3 Multipliers'!$L$3:$N$6,2,FALSE)=0,"Spatial Data Missing",VLOOKUP(J225,'G-3 Multipliers'!$L$3:$N$6,2,FALSE)))</f>
        <v/>
      </c>
      <c r="L225" s="524" t="str">
        <f>IF(J225="","",IF(VLOOKUP(J225,'G-3 Multipliers'!$L$3:$N$6,3,FALSE)=0,"Spatial Data Missing",VLOOKUP(J225,'G-3 Multipliers'!$L$3:$N$6,3,FALSE)))</f>
        <v/>
      </c>
      <c r="M225" s="197"/>
      <c r="N225" s="499" t="str">
        <f>IF(M225="","",IF(VLOOKUP(M225,'G-3 Multipliers'!$S$3:$T$6,2,FALSE)=0,"Spatial Data Missing ⚠",VLOOKUP(M225,'G-3 Multipliers'!$S$3:$T$6,2,FALSE)))</f>
        <v/>
      </c>
      <c r="O225" s="498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7" t="str">
        <f t="shared" si="19"/>
        <v/>
      </c>
      <c r="S225" s="521" t="str">
        <f t="shared" si="20"/>
        <v/>
      </c>
      <c r="T225" s="522" t="str">
        <f t="shared" si="18"/>
        <v/>
      </c>
      <c r="U225" s="537" t="str">
        <f>IF(D225="","",VLOOKUP(D225,'G-6 Hedgerow Data'!$B$3:$AG$15,31,FALSE))</f>
        <v/>
      </c>
      <c r="V225" s="520" t="str">
        <f t="shared" si="21"/>
        <v/>
      </c>
      <c r="W225" s="520" t="str">
        <f t="shared" si="22"/>
        <v/>
      </c>
      <c r="X225" s="524" t="str">
        <f>IF(F225="","",VLOOKUP(U225,'G-3 Multipliers'!$P$3:$Q$6,2,FALSE))</f>
        <v/>
      </c>
      <c r="Y225" s="529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8"/>
      <c r="D226" s="82"/>
      <c r="E226" s="203"/>
      <c r="F226" s="498" t="str">
        <f>IF(D226="","",VLOOKUP(D226,'G-6 Hedgerow Data'!$B$2:$AG$15,2,FALSE))</f>
        <v/>
      </c>
      <c r="G226" s="524" t="str">
        <f>IF(D226="","",VLOOKUP(D226,'G-6 Hedgerow Data'!$B$2:$AG$15,3,FALSE))</f>
        <v/>
      </c>
      <c r="H226" s="72"/>
      <c r="I226" s="499" t="str">
        <f>IFERROR(IF(AND(F226="V.Low",OR(H226="Good",H226="Moderate")),"Error ▲",VLOOKUP(H226,'G-1 All Habitats'!$Z$2:$AA$9,2,FALSE)),"")</f>
        <v/>
      </c>
      <c r="J226" s="146"/>
      <c r="K226" s="520" t="str">
        <f>IF(J226="","",IF(VLOOKUP(J226,'G-3 Multipliers'!$L$3:$N$6,2,FALSE)=0,"Spatial Data Missing",VLOOKUP(J226,'G-3 Multipliers'!$L$3:$N$6,2,FALSE)))</f>
        <v/>
      </c>
      <c r="L226" s="524" t="str">
        <f>IF(J226="","",IF(VLOOKUP(J226,'G-3 Multipliers'!$L$3:$N$6,3,FALSE)=0,"Spatial Data Missing",VLOOKUP(J226,'G-3 Multipliers'!$L$3:$N$6,3,FALSE)))</f>
        <v/>
      </c>
      <c r="M226" s="197"/>
      <c r="N226" s="499" t="str">
        <f>IF(M226="","",IF(VLOOKUP(M226,'G-3 Multipliers'!$S$3:$T$6,2,FALSE)=0,"Spatial Data Missing ⚠",VLOOKUP(M226,'G-3 Multipliers'!$S$3:$T$6,2,FALSE)))</f>
        <v/>
      </c>
      <c r="O226" s="498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7" t="str">
        <f t="shared" si="19"/>
        <v/>
      </c>
      <c r="S226" s="521" t="str">
        <f t="shared" si="20"/>
        <v/>
      </c>
      <c r="T226" s="522" t="str">
        <f t="shared" si="18"/>
        <v/>
      </c>
      <c r="U226" s="537" t="str">
        <f>IF(D226="","",VLOOKUP(D226,'G-6 Hedgerow Data'!$B$3:$AG$15,31,FALSE))</f>
        <v/>
      </c>
      <c r="V226" s="520" t="str">
        <f t="shared" si="21"/>
        <v/>
      </c>
      <c r="W226" s="520" t="str">
        <f t="shared" si="22"/>
        <v/>
      </c>
      <c r="X226" s="524" t="str">
        <f>IF(F226="","",VLOOKUP(U226,'G-3 Multipliers'!$P$3:$Q$6,2,FALSE))</f>
        <v/>
      </c>
      <c r="Y226" s="529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8"/>
      <c r="D227" s="82"/>
      <c r="E227" s="203"/>
      <c r="F227" s="498" t="str">
        <f>IF(D227="","",VLOOKUP(D227,'G-6 Hedgerow Data'!$B$2:$AG$15,2,FALSE))</f>
        <v/>
      </c>
      <c r="G227" s="524" t="str">
        <f>IF(D227="","",VLOOKUP(D227,'G-6 Hedgerow Data'!$B$2:$AG$15,3,FALSE))</f>
        <v/>
      </c>
      <c r="H227" s="72"/>
      <c r="I227" s="499" t="str">
        <f>IFERROR(IF(AND(F227="V.Low",OR(H227="Good",H227="Moderate")),"Error ▲",VLOOKUP(H227,'G-1 All Habitats'!$Z$2:$AA$9,2,FALSE)),"")</f>
        <v/>
      </c>
      <c r="J227" s="146"/>
      <c r="K227" s="520" t="str">
        <f>IF(J227="","",IF(VLOOKUP(J227,'G-3 Multipliers'!$L$3:$N$6,2,FALSE)=0,"Spatial Data Missing",VLOOKUP(J227,'G-3 Multipliers'!$L$3:$N$6,2,FALSE)))</f>
        <v/>
      </c>
      <c r="L227" s="524" t="str">
        <f>IF(J227="","",IF(VLOOKUP(J227,'G-3 Multipliers'!$L$3:$N$6,3,FALSE)=0,"Spatial Data Missing",VLOOKUP(J227,'G-3 Multipliers'!$L$3:$N$6,3,FALSE)))</f>
        <v/>
      </c>
      <c r="M227" s="197"/>
      <c r="N227" s="499" t="str">
        <f>IF(M227="","",IF(VLOOKUP(M227,'G-3 Multipliers'!$S$3:$T$6,2,FALSE)=0,"Spatial Data Missing ⚠",VLOOKUP(M227,'G-3 Multipliers'!$S$3:$T$6,2,FALSE)))</f>
        <v/>
      </c>
      <c r="O227" s="498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7" t="str">
        <f t="shared" si="19"/>
        <v/>
      </c>
      <c r="S227" s="521" t="str">
        <f t="shared" si="20"/>
        <v/>
      </c>
      <c r="T227" s="522" t="str">
        <f t="shared" si="18"/>
        <v/>
      </c>
      <c r="U227" s="537" t="str">
        <f>IF(D227="","",VLOOKUP(D227,'G-6 Hedgerow Data'!$B$3:$AG$15,31,FALSE))</f>
        <v/>
      </c>
      <c r="V227" s="520" t="str">
        <f t="shared" si="21"/>
        <v/>
      </c>
      <c r="W227" s="520" t="str">
        <f t="shared" si="22"/>
        <v/>
      </c>
      <c r="X227" s="524" t="str">
        <f>IF(F227="","",VLOOKUP(U227,'G-3 Multipliers'!$P$3:$Q$6,2,FALSE))</f>
        <v/>
      </c>
      <c r="Y227" s="529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8"/>
      <c r="D228" s="82"/>
      <c r="E228" s="203"/>
      <c r="F228" s="498" t="str">
        <f>IF(D228="","",VLOOKUP(D228,'G-6 Hedgerow Data'!$B$2:$AG$15,2,FALSE))</f>
        <v/>
      </c>
      <c r="G228" s="524" t="str">
        <f>IF(D228="","",VLOOKUP(D228,'G-6 Hedgerow Data'!$B$2:$AG$15,3,FALSE))</f>
        <v/>
      </c>
      <c r="H228" s="72"/>
      <c r="I228" s="499" t="str">
        <f>IFERROR(IF(AND(F228="V.Low",OR(H228="Good",H228="Moderate")),"Error ▲",VLOOKUP(H228,'G-1 All Habitats'!$Z$2:$AA$9,2,FALSE)),"")</f>
        <v/>
      </c>
      <c r="J228" s="146"/>
      <c r="K228" s="520" t="str">
        <f>IF(J228="","",IF(VLOOKUP(J228,'G-3 Multipliers'!$L$3:$N$6,2,FALSE)=0,"Spatial Data Missing",VLOOKUP(J228,'G-3 Multipliers'!$L$3:$N$6,2,FALSE)))</f>
        <v/>
      </c>
      <c r="L228" s="524" t="str">
        <f>IF(J228="","",IF(VLOOKUP(J228,'G-3 Multipliers'!$L$3:$N$6,3,FALSE)=0,"Spatial Data Missing",VLOOKUP(J228,'G-3 Multipliers'!$L$3:$N$6,3,FALSE)))</f>
        <v/>
      </c>
      <c r="M228" s="197"/>
      <c r="N228" s="499" t="str">
        <f>IF(M228="","",IF(VLOOKUP(M228,'G-3 Multipliers'!$S$3:$T$6,2,FALSE)=0,"Spatial Data Missing ⚠",VLOOKUP(M228,'G-3 Multipliers'!$S$3:$T$6,2,FALSE)))</f>
        <v/>
      </c>
      <c r="O228" s="498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7" t="str">
        <f t="shared" si="19"/>
        <v/>
      </c>
      <c r="S228" s="521" t="str">
        <f t="shared" si="20"/>
        <v/>
      </c>
      <c r="T228" s="522" t="str">
        <f t="shared" si="18"/>
        <v/>
      </c>
      <c r="U228" s="537" t="str">
        <f>IF(D228="","",VLOOKUP(D228,'G-6 Hedgerow Data'!$B$3:$AG$15,31,FALSE))</f>
        <v/>
      </c>
      <c r="V228" s="520" t="str">
        <f t="shared" si="21"/>
        <v/>
      </c>
      <c r="W228" s="520" t="str">
        <f t="shared" si="22"/>
        <v/>
      </c>
      <c r="X228" s="524" t="str">
        <f>IF(F228="","",VLOOKUP(U228,'G-3 Multipliers'!$P$3:$Q$6,2,FALSE))</f>
        <v/>
      </c>
      <c r="Y228" s="529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8"/>
      <c r="D229" s="82"/>
      <c r="E229" s="203"/>
      <c r="F229" s="498" t="str">
        <f>IF(D229="","",VLOOKUP(D229,'G-6 Hedgerow Data'!$B$2:$AG$15,2,FALSE))</f>
        <v/>
      </c>
      <c r="G229" s="524" t="str">
        <f>IF(D229="","",VLOOKUP(D229,'G-6 Hedgerow Data'!$B$2:$AG$15,3,FALSE))</f>
        <v/>
      </c>
      <c r="H229" s="72"/>
      <c r="I229" s="499" t="str">
        <f>IFERROR(IF(AND(F229="V.Low",OR(H229="Good",H229="Moderate")),"Error ▲",VLOOKUP(H229,'G-1 All Habitats'!$Z$2:$AA$9,2,FALSE)),"")</f>
        <v/>
      </c>
      <c r="J229" s="146"/>
      <c r="K229" s="520" t="str">
        <f>IF(J229="","",IF(VLOOKUP(J229,'G-3 Multipliers'!$L$3:$N$6,2,FALSE)=0,"Spatial Data Missing",VLOOKUP(J229,'G-3 Multipliers'!$L$3:$N$6,2,FALSE)))</f>
        <v/>
      </c>
      <c r="L229" s="524" t="str">
        <f>IF(J229="","",IF(VLOOKUP(J229,'G-3 Multipliers'!$L$3:$N$6,3,FALSE)=0,"Spatial Data Missing",VLOOKUP(J229,'G-3 Multipliers'!$L$3:$N$6,3,FALSE)))</f>
        <v/>
      </c>
      <c r="M229" s="197"/>
      <c r="N229" s="499" t="str">
        <f>IF(M229="","",IF(VLOOKUP(M229,'G-3 Multipliers'!$S$3:$T$6,2,FALSE)=0,"Spatial Data Missing ⚠",VLOOKUP(M229,'G-3 Multipliers'!$S$3:$T$6,2,FALSE)))</f>
        <v/>
      </c>
      <c r="O229" s="498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7" t="str">
        <f t="shared" si="19"/>
        <v/>
      </c>
      <c r="S229" s="521" t="str">
        <f t="shared" si="20"/>
        <v/>
      </c>
      <c r="T229" s="522" t="str">
        <f t="shared" si="18"/>
        <v/>
      </c>
      <c r="U229" s="537" t="str">
        <f>IF(D229="","",VLOOKUP(D229,'G-6 Hedgerow Data'!$B$3:$AG$15,31,FALSE))</f>
        <v/>
      </c>
      <c r="V229" s="520" t="str">
        <f t="shared" si="21"/>
        <v/>
      </c>
      <c r="W229" s="520" t="str">
        <f t="shared" si="22"/>
        <v/>
      </c>
      <c r="X229" s="524" t="str">
        <f>IF(F229="","",VLOOKUP(U229,'G-3 Multipliers'!$P$3:$Q$6,2,FALSE))</f>
        <v/>
      </c>
      <c r="Y229" s="529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8"/>
      <c r="D230" s="82"/>
      <c r="E230" s="203"/>
      <c r="F230" s="498" t="str">
        <f>IF(D230="","",VLOOKUP(D230,'G-6 Hedgerow Data'!$B$2:$AG$15,2,FALSE))</f>
        <v/>
      </c>
      <c r="G230" s="524" t="str">
        <f>IF(D230="","",VLOOKUP(D230,'G-6 Hedgerow Data'!$B$2:$AG$15,3,FALSE))</f>
        <v/>
      </c>
      <c r="H230" s="72"/>
      <c r="I230" s="499" t="str">
        <f>IFERROR(IF(AND(F230="V.Low",OR(H230="Good",H230="Moderate")),"Error ▲",VLOOKUP(H230,'G-1 All Habitats'!$Z$2:$AA$9,2,FALSE)),"")</f>
        <v/>
      </c>
      <c r="J230" s="146"/>
      <c r="K230" s="520" t="str">
        <f>IF(J230="","",IF(VLOOKUP(J230,'G-3 Multipliers'!$L$3:$N$6,2,FALSE)=0,"Spatial Data Missing",VLOOKUP(J230,'G-3 Multipliers'!$L$3:$N$6,2,FALSE)))</f>
        <v/>
      </c>
      <c r="L230" s="524" t="str">
        <f>IF(J230="","",IF(VLOOKUP(J230,'G-3 Multipliers'!$L$3:$N$6,3,FALSE)=0,"Spatial Data Missing",VLOOKUP(J230,'G-3 Multipliers'!$L$3:$N$6,3,FALSE)))</f>
        <v/>
      </c>
      <c r="M230" s="197"/>
      <c r="N230" s="499" t="str">
        <f>IF(M230="","",IF(VLOOKUP(M230,'G-3 Multipliers'!$S$3:$T$6,2,FALSE)=0,"Spatial Data Missing ⚠",VLOOKUP(M230,'G-3 Multipliers'!$S$3:$T$6,2,FALSE)))</f>
        <v/>
      </c>
      <c r="O230" s="498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7" t="str">
        <f t="shared" si="19"/>
        <v/>
      </c>
      <c r="S230" s="521" t="str">
        <f t="shared" si="20"/>
        <v/>
      </c>
      <c r="T230" s="522" t="str">
        <f t="shared" si="18"/>
        <v/>
      </c>
      <c r="U230" s="537" t="str">
        <f>IF(D230="","",VLOOKUP(D230,'G-6 Hedgerow Data'!$B$3:$AG$15,31,FALSE))</f>
        <v/>
      </c>
      <c r="V230" s="520" t="str">
        <f t="shared" si="21"/>
        <v/>
      </c>
      <c r="W230" s="520" t="str">
        <f t="shared" si="22"/>
        <v/>
      </c>
      <c r="X230" s="524" t="str">
        <f>IF(F230="","",VLOOKUP(U230,'G-3 Multipliers'!$P$3:$Q$6,2,FALSE))</f>
        <v/>
      </c>
      <c r="Y230" s="529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8"/>
      <c r="D231" s="82"/>
      <c r="E231" s="203"/>
      <c r="F231" s="498" t="str">
        <f>IF(D231="","",VLOOKUP(D231,'G-6 Hedgerow Data'!$B$2:$AG$15,2,FALSE))</f>
        <v/>
      </c>
      <c r="G231" s="524" t="str">
        <f>IF(D231="","",VLOOKUP(D231,'G-6 Hedgerow Data'!$B$2:$AG$15,3,FALSE))</f>
        <v/>
      </c>
      <c r="H231" s="72"/>
      <c r="I231" s="499" t="str">
        <f>IFERROR(IF(AND(F231="V.Low",OR(H231="Good",H231="Moderate")),"Error ▲",VLOOKUP(H231,'G-1 All Habitats'!$Z$2:$AA$9,2,FALSE)),"")</f>
        <v/>
      </c>
      <c r="J231" s="146"/>
      <c r="K231" s="520" t="str">
        <f>IF(J231="","",IF(VLOOKUP(J231,'G-3 Multipliers'!$L$3:$N$6,2,FALSE)=0,"Spatial Data Missing",VLOOKUP(J231,'G-3 Multipliers'!$L$3:$N$6,2,FALSE)))</f>
        <v/>
      </c>
      <c r="L231" s="524" t="str">
        <f>IF(J231="","",IF(VLOOKUP(J231,'G-3 Multipliers'!$L$3:$N$6,3,FALSE)=0,"Spatial Data Missing",VLOOKUP(J231,'G-3 Multipliers'!$L$3:$N$6,3,FALSE)))</f>
        <v/>
      </c>
      <c r="M231" s="197"/>
      <c r="N231" s="499" t="str">
        <f>IF(M231="","",IF(VLOOKUP(M231,'G-3 Multipliers'!$S$3:$T$6,2,FALSE)=0,"Spatial Data Missing ⚠",VLOOKUP(M231,'G-3 Multipliers'!$S$3:$T$6,2,FALSE)))</f>
        <v/>
      </c>
      <c r="O231" s="498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7" t="str">
        <f t="shared" si="19"/>
        <v/>
      </c>
      <c r="S231" s="521" t="str">
        <f t="shared" si="20"/>
        <v/>
      </c>
      <c r="T231" s="522" t="str">
        <f t="shared" si="18"/>
        <v/>
      </c>
      <c r="U231" s="537" t="str">
        <f>IF(D231="","",VLOOKUP(D231,'G-6 Hedgerow Data'!$B$3:$AG$15,31,FALSE))</f>
        <v/>
      </c>
      <c r="V231" s="520" t="str">
        <f t="shared" si="21"/>
        <v/>
      </c>
      <c r="W231" s="520" t="str">
        <f t="shared" si="22"/>
        <v/>
      </c>
      <c r="X231" s="524" t="str">
        <f>IF(F231="","",VLOOKUP(U231,'G-3 Multipliers'!$P$3:$Q$6,2,FALSE))</f>
        <v/>
      </c>
      <c r="Y231" s="529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8"/>
      <c r="D232" s="82"/>
      <c r="E232" s="203"/>
      <c r="F232" s="498" t="str">
        <f>IF(D232="","",VLOOKUP(D232,'G-6 Hedgerow Data'!$B$2:$AG$15,2,FALSE))</f>
        <v/>
      </c>
      <c r="G232" s="524" t="str">
        <f>IF(D232="","",VLOOKUP(D232,'G-6 Hedgerow Data'!$B$2:$AG$15,3,FALSE))</f>
        <v/>
      </c>
      <c r="H232" s="72"/>
      <c r="I232" s="499" t="str">
        <f>IFERROR(IF(AND(F232="V.Low",OR(H232="Good",H232="Moderate")),"Error ▲",VLOOKUP(H232,'G-1 All Habitats'!$Z$2:$AA$9,2,FALSE)),"")</f>
        <v/>
      </c>
      <c r="J232" s="146"/>
      <c r="K232" s="520" t="str">
        <f>IF(J232="","",IF(VLOOKUP(J232,'G-3 Multipliers'!$L$3:$N$6,2,FALSE)=0,"Spatial Data Missing",VLOOKUP(J232,'G-3 Multipliers'!$L$3:$N$6,2,FALSE)))</f>
        <v/>
      </c>
      <c r="L232" s="524" t="str">
        <f>IF(J232="","",IF(VLOOKUP(J232,'G-3 Multipliers'!$L$3:$N$6,3,FALSE)=0,"Spatial Data Missing",VLOOKUP(J232,'G-3 Multipliers'!$L$3:$N$6,3,FALSE)))</f>
        <v/>
      </c>
      <c r="M232" s="197"/>
      <c r="N232" s="499" t="str">
        <f>IF(M232="","",IF(VLOOKUP(M232,'G-3 Multipliers'!$S$3:$T$6,2,FALSE)=0,"Spatial Data Missing ⚠",VLOOKUP(M232,'G-3 Multipliers'!$S$3:$T$6,2,FALSE)))</f>
        <v/>
      </c>
      <c r="O232" s="498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7" t="str">
        <f t="shared" si="19"/>
        <v/>
      </c>
      <c r="S232" s="521" t="str">
        <f t="shared" si="20"/>
        <v/>
      </c>
      <c r="T232" s="522" t="str">
        <f t="shared" si="18"/>
        <v/>
      </c>
      <c r="U232" s="537" t="str">
        <f>IF(D232="","",VLOOKUP(D232,'G-6 Hedgerow Data'!$B$3:$AG$15,31,FALSE))</f>
        <v/>
      </c>
      <c r="V232" s="520" t="str">
        <f t="shared" si="21"/>
        <v/>
      </c>
      <c r="W232" s="520" t="str">
        <f t="shared" si="22"/>
        <v/>
      </c>
      <c r="X232" s="524" t="str">
        <f>IF(F232="","",VLOOKUP(U232,'G-3 Multipliers'!$P$3:$Q$6,2,FALSE))</f>
        <v/>
      </c>
      <c r="Y232" s="529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8"/>
      <c r="D233" s="82"/>
      <c r="E233" s="203"/>
      <c r="F233" s="498" t="str">
        <f>IF(D233="","",VLOOKUP(D233,'G-6 Hedgerow Data'!$B$2:$AG$15,2,FALSE))</f>
        <v/>
      </c>
      <c r="G233" s="524" t="str">
        <f>IF(D233="","",VLOOKUP(D233,'G-6 Hedgerow Data'!$B$2:$AG$15,3,FALSE))</f>
        <v/>
      </c>
      <c r="H233" s="72"/>
      <c r="I233" s="499" t="str">
        <f>IFERROR(IF(AND(F233="V.Low",OR(H233="Good",H233="Moderate")),"Error ▲",VLOOKUP(H233,'G-1 All Habitats'!$Z$2:$AA$9,2,FALSE)),"")</f>
        <v/>
      </c>
      <c r="J233" s="146"/>
      <c r="K233" s="520" t="str">
        <f>IF(J233="","",IF(VLOOKUP(J233,'G-3 Multipliers'!$L$3:$N$6,2,FALSE)=0,"Spatial Data Missing",VLOOKUP(J233,'G-3 Multipliers'!$L$3:$N$6,2,FALSE)))</f>
        <v/>
      </c>
      <c r="L233" s="524" t="str">
        <f>IF(J233="","",IF(VLOOKUP(J233,'G-3 Multipliers'!$L$3:$N$6,3,FALSE)=0,"Spatial Data Missing",VLOOKUP(J233,'G-3 Multipliers'!$L$3:$N$6,3,FALSE)))</f>
        <v/>
      </c>
      <c r="M233" s="197"/>
      <c r="N233" s="499" t="str">
        <f>IF(M233="","",IF(VLOOKUP(M233,'G-3 Multipliers'!$S$3:$T$6,2,FALSE)=0,"Spatial Data Missing ⚠",VLOOKUP(M233,'G-3 Multipliers'!$S$3:$T$6,2,FALSE)))</f>
        <v/>
      </c>
      <c r="O233" s="498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7" t="str">
        <f t="shared" si="19"/>
        <v/>
      </c>
      <c r="S233" s="521" t="str">
        <f t="shared" si="20"/>
        <v/>
      </c>
      <c r="T233" s="522" t="str">
        <f t="shared" si="18"/>
        <v/>
      </c>
      <c r="U233" s="537" t="str">
        <f>IF(D233="","",VLOOKUP(D233,'G-6 Hedgerow Data'!$B$3:$AG$15,31,FALSE))</f>
        <v/>
      </c>
      <c r="V233" s="520" t="str">
        <f t="shared" si="21"/>
        <v/>
      </c>
      <c r="W233" s="520" t="str">
        <f t="shared" si="22"/>
        <v/>
      </c>
      <c r="X233" s="524" t="str">
        <f>IF(F233="","",VLOOKUP(U233,'G-3 Multipliers'!$P$3:$Q$6,2,FALSE))</f>
        <v/>
      </c>
      <c r="Y233" s="529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8"/>
      <c r="D234" s="82"/>
      <c r="E234" s="203"/>
      <c r="F234" s="498" t="str">
        <f>IF(D234="","",VLOOKUP(D234,'G-6 Hedgerow Data'!$B$2:$AG$15,2,FALSE))</f>
        <v/>
      </c>
      <c r="G234" s="524" t="str">
        <f>IF(D234="","",VLOOKUP(D234,'G-6 Hedgerow Data'!$B$2:$AG$15,3,FALSE))</f>
        <v/>
      </c>
      <c r="H234" s="72"/>
      <c r="I234" s="499" t="str">
        <f>IFERROR(IF(AND(F234="V.Low",OR(H234="Good",H234="Moderate")),"Error ▲",VLOOKUP(H234,'G-1 All Habitats'!$Z$2:$AA$9,2,FALSE)),"")</f>
        <v/>
      </c>
      <c r="J234" s="146"/>
      <c r="K234" s="520" t="str">
        <f>IF(J234="","",IF(VLOOKUP(J234,'G-3 Multipliers'!$L$3:$N$6,2,FALSE)=0,"Spatial Data Missing",VLOOKUP(J234,'G-3 Multipliers'!$L$3:$N$6,2,FALSE)))</f>
        <v/>
      </c>
      <c r="L234" s="524" t="str">
        <f>IF(J234="","",IF(VLOOKUP(J234,'G-3 Multipliers'!$L$3:$N$6,3,FALSE)=0,"Spatial Data Missing",VLOOKUP(J234,'G-3 Multipliers'!$L$3:$N$6,3,FALSE)))</f>
        <v/>
      </c>
      <c r="M234" s="197"/>
      <c r="N234" s="499" t="str">
        <f>IF(M234="","",IF(VLOOKUP(M234,'G-3 Multipliers'!$S$3:$T$6,2,FALSE)=0,"Spatial Data Missing ⚠",VLOOKUP(M234,'G-3 Multipliers'!$S$3:$T$6,2,FALSE)))</f>
        <v/>
      </c>
      <c r="O234" s="498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7" t="str">
        <f t="shared" si="19"/>
        <v/>
      </c>
      <c r="S234" s="521" t="str">
        <f t="shared" si="20"/>
        <v/>
      </c>
      <c r="T234" s="522" t="str">
        <f t="shared" si="18"/>
        <v/>
      </c>
      <c r="U234" s="537" t="str">
        <f>IF(D234="","",VLOOKUP(D234,'G-6 Hedgerow Data'!$B$3:$AG$15,31,FALSE))</f>
        <v/>
      </c>
      <c r="V234" s="520" t="str">
        <f t="shared" si="21"/>
        <v/>
      </c>
      <c r="W234" s="520" t="str">
        <f t="shared" si="22"/>
        <v/>
      </c>
      <c r="X234" s="524" t="str">
        <f>IF(F234="","",VLOOKUP(U234,'G-3 Multipliers'!$P$3:$Q$6,2,FALSE))</f>
        <v/>
      </c>
      <c r="Y234" s="529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8"/>
      <c r="D235" s="82"/>
      <c r="E235" s="203"/>
      <c r="F235" s="498" t="str">
        <f>IF(D235="","",VLOOKUP(D235,'G-6 Hedgerow Data'!$B$2:$AG$15,2,FALSE))</f>
        <v/>
      </c>
      <c r="G235" s="524" t="str">
        <f>IF(D235="","",VLOOKUP(D235,'G-6 Hedgerow Data'!$B$2:$AG$15,3,FALSE))</f>
        <v/>
      </c>
      <c r="H235" s="72"/>
      <c r="I235" s="499" t="str">
        <f>IFERROR(IF(AND(F235="V.Low",OR(H235="Good",H235="Moderate")),"Error ▲",VLOOKUP(H235,'G-1 All Habitats'!$Z$2:$AA$9,2,FALSE)),"")</f>
        <v/>
      </c>
      <c r="J235" s="146"/>
      <c r="K235" s="520" t="str">
        <f>IF(J235="","",IF(VLOOKUP(J235,'G-3 Multipliers'!$L$3:$N$6,2,FALSE)=0,"Spatial Data Missing",VLOOKUP(J235,'G-3 Multipliers'!$L$3:$N$6,2,FALSE)))</f>
        <v/>
      </c>
      <c r="L235" s="524" t="str">
        <f>IF(J235="","",IF(VLOOKUP(J235,'G-3 Multipliers'!$L$3:$N$6,3,FALSE)=0,"Spatial Data Missing",VLOOKUP(J235,'G-3 Multipliers'!$L$3:$N$6,3,FALSE)))</f>
        <v/>
      </c>
      <c r="M235" s="197"/>
      <c r="N235" s="499" t="str">
        <f>IF(M235="","",IF(VLOOKUP(M235,'G-3 Multipliers'!$S$3:$T$6,2,FALSE)=0,"Spatial Data Missing ⚠",VLOOKUP(M235,'G-3 Multipliers'!$S$3:$T$6,2,FALSE)))</f>
        <v/>
      </c>
      <c r="O235" s="498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7" t="str">
        <f t="shared" si="19"/>
        <v/>
      </c>
      <c r="S235" s="521" t="str">
        <f t="shared" si="20"/>
        <v/>
      </c>
      <c r="T235" s="522" t="str">
        <f t="shared" si="18"/>
        <v/>
      </c>
      <c r="U235" s="537" t="str">
        <f>IF(D235="","",VLOOKUP(D235,'G-6 Hedgerow Data'!$B$3:$AG$15,31,FALSE))</f>
        <v/>
      </c>
      <c r="V235" s="520" t="str">
        <f t="shared" si="21"/>
        <v/>
      </c>
      <c r="W235" s="520" t="str">
        <f t="shared" si="22"/>
        <v/>
      </c>
      <c r="X235" s="524" t="str">
        <f>IF(F235="","",VLOOKUP(U235,'G-3 Multipliers'!$P$3:$Q$6,2,FALSE))</f>
        <v/>
      </c>
      <c r="Y235" s="529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8"/>
      <c r="D236" s="82"/>
      <c r="E236" s="203"/>
      <c r="F236" s="498" t="str">
        <f>IF(D236="","",VLOOKUP(D236,'G-6 Hedgerow Data'!$B$2:$AG$15,2,FALSE))</f>
        <v/>
      </c>
      <c r="G236" s="524" t="str">
        <f>IF(D236="","",VLOOKUP(D236,'G-6 Hedgerow Data'!$B$2:$AG$15,3,FALSE))</f>
        <v/>
      </c>
      <c r="H236" s="72"/>
      <c r="I236" s="499" t="str">
        <f>IFERROR(IF(AND(F236="V.Low",OR(H236="Good",H236="Moderate")),"Error ▲",VLOOKUP(H236,'G-1 All Habitats'!$Z$2:$AA$9,2,FALSE)),"")</f>
        <v/>
      </c>
      <c r="J236" s="146"/>
      <c r="K236" s="520" t="str">
        <f>IF(J236="","",IF(VLOOKUP(J236,'G-3 Multipliers'!$L$3:$N$6,2,FALSE)=0,"Spatial Data Missing",VLOOKUP(J236,'G-3 Multipliers'!$L$3:$N$6,2,FALSE)))</f>
        <v/>
      </c>
      <c r="L236" s="524" t="str">
        <f>IF(J236="","",IF(VLOOKUP(J236,'G-3 Multipliers'!$L$3:$N$6,3,FALSE)=0,"Spatial Data Missing",VLOOKUP(J236,'G-3 Multipliers'!$L$3:$N$6,3,FALSE)))</f>
        <v/>
      </c>
      <c r="M236" s="197"/>
      <c r="N236" s="499" t="str">
        <f>IF(M236="","",IF(VLOOKUP(M236,'G-3 Multipliers'!$S$3:$T$6,2,FALSE)=0,"Spatial Data Missing ⚠",VLOOKUP(M236,'G-3 Multipliers'!$S$3:$T$6,2,FALSE)))</f>
        <v/>
      </c>
      <c r="O236" s="498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7" t="str">
        <f t="shared" si="19"/>
        <v/>
      </c>
      <c r="S236" s="521" t="str">
        <f t="shared" si="20"/>
        <v/>
      </c>
      <c r="T236" s="522" t="str">
        <f t="shared" si="18"/>
        <v/>
      </c>
      <c r="U236" s="537" t="str">
        <f>IF(D236="","",VLOOKUP(D236,'G-6 Hedgerow Data'!$B$3:$AG$15,31,FALSE))</f>
        <v/>
      </c>
      <c r="V236" s="520" t="str">
        <f t="shared" si="21"/>
        <v/>
      </c>
      <c r="W236" s="520" t="str">
        <f t="shared" si="22"/>
        <v/>
      </c>
      <c r="X236" s="524" t="str">
        <f>IF(F236="","",VLOOKUP(U236,'G-3 Multipliers'!$P$3:$Q$6,2,FALSE))</f>
        <v/>
      </c>
      <c r="Y236" s="529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8"/>
      <c r="D237" s="82"/>
      <c r="E237" s="203"/>
      <c r="F237" s="498" t="str">
        <f>IF(D237="","",VLOOKUP(D237,'G-6 Hedgerow Data'!$B$2:$AG$15,2,FALSE))</f>
        <v/>
      </c>
      <c r="G237" s="524" t="str">
        <f>IF(D237="","",VLOOKUP(D237,'G-6 Hedgerow Data'!$B$2:$AG$15,3,FALSE))</f>
        <v/>
      </c>
      <c r="H237" s="72"/>
      <c r="I237" s="499" t="str">
        <f>IFERROR(IF(AND(F237="V.Low",OR(H237="Good",H237="Moderate")),"Error ▲",VLOOKUP(H237,'G-1 All Habitats'!$Z$2:$AA$9,2,FALSE)),"")</f>
        <v/>
      </c>
      <c r="J237" s="146"/>
      <c r="K237" s="520" t="str">
        <f>IF(J237="","",IF(VLOOKUP(J237,'G-3 Multipliers'!$L$3:$N$6,2,FALSE)=0,"Spatial Data Missing",VLOOKUP(J237,'G-3 Multipliers'!$L$3:$N$6,2,FALSE)))</f>
        <v/>
      </c>
      <c r="L237" s="524" t="str">
        <f>IF(J237="","",IF(VLOOKUP(J237,'G-3 Multipliers'!$L$3:$N$6,3,FALSE)=0,"Spatial Data Missing",VLOOKUP(J237,'G-3 Multipliers'!$L$3:$N$6,3,FALSE)))</f>
        <v/>
      </c>
      <c r="M237" s="197"/>
      <c r="N237" s="499" t="str">
        <f>IF(M237="","",IF(VLOOKUP(M237,'G-3 Multipliers'!$S$3:$T$6,2,FALSE)=0,"Spatial Data Missing ⚠",VLOOKUP(M237,'G-3 Multipliers'!$S$3:$T$6,2,FALSE)))</f>
        <v/>
      </c>
      <c r="O237" s="498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7" t="str">
        <f t="shared" si="19"/>
        <v/>
      </c>
      <c r="S237" s="521" t="str">
        <f t="shared" si="20"/>
        <v/>
      </c>
      <c r="T237" s="522" t="str">
        <f t="shared" si="18"/>
        <v/>
      </c>
      <c r="U237" s="537" t="str">
        <f>IF(D237="","",VLOOKUP(D237,'G-6 Hedgerow Data'!$B$3:$AG$15,31,FALSE))</f>
        <v/>
      </c>
      <c r="V237" s="520" t="str">
        <f t="shared" si="21"/>
        <v/>
      </c>
      <c r="W237" s="520" t="str">
        <f t="shared" si="22"/>
        <v/>
      </c>
      <c r="X237" s="524" t="str">
        <f>IF(F237="","",VLOOKUP(U237,'G-3 Multipliers'!$P$3:$Q$6,2,FALSE))</f>
        <v/>
      </c>
      <c r="Y237" s="529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8"/>
      <c r="D238" s="82"/>
      <c r="E238" s="203"/>
      <c r="F238" s="498" t="str">
        <f>IF(D238="","",VLOOKUP(D238,'G-6 Hedgerow Data'!$B$2:$AG$15,2,FALSE))</f>
        <v/>
      </c>
      <c r="G238" s="524" t="str">
        <f>IF(D238="","",VLOOKUP(D238,'G-6 Hedgerow Data'!$B$2:$AG$15,3,FALSE))</f>
        <v/>
      </c>
      <c r="H238" s="72"/>
      <c r="I238" s="499" t="str">
        <f>IFERROR(IF(AND(F238="V.Low",OR(H238="Good",H238="Moderate")),"Error ▲",VLOOKUP(H238,'G-1 All Habitats'!$Z$2:$AA$9,2,FALSE)),"")</f>
        <v/>
      </c>
      <c r="J238" s="146"/>
      <c r="K238" s="520" t="str">
        <f>IF(J238="","",IF(VLOOKUP(J238,'G-3 Multipliers'!$L$3:$N$6,2,FALSE)=0,"Spatial Data Missing",VLOOKUP(J238,'G-3 Multipliers'!$L$3:$N$6,2,FALSE)))</f>
        <v/>
      </c>
      <c r="L238" s="524" t="str">
        <f>IF(J238="","",IF(VLOOKUP(J238,'G-3 Multipliers'!$L$3:$N$6,3,FALSE)=0,"Spatial Data Missing",VLOOKUP(J238,'G-3 Multipliers'!$L$3:$N$6,3,FALSE)))</f>
        <v/>
      </c>
      <c r="M238" s="197"/>
      <c r="N238" s="499" t="str">
        <f>IF(M238="","",IF(VLOOKUP(M238,'G-3 Multipliers'!$S$3:$T$6,2,FALSE)=0,"Spatial Data Missing ⚠",VLOOKUP(M238,'G-3 Multipliers'!$S$3:$T$6,2,FALSE)))</f>
        <v/>
      </c>
      <c r="O238" s="498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7" t="str">
        <f t="shared" si="19"/>
        <v/>
      </c>
      <c r="S238" s="521" t="str">
        <f t="shared" si="20"/>
        <v/>
      </c>
      <c r="T238" s="522" t="str">
        <f t="shared" si="18"/>
        <v/>
      </c>
      <c r="U238" s="537" t="str">
        <f>IF(D238="","",VLOOKUP(D238,'G-6 Hedgerow Data'!$B$3:$AG$15,31,FALSE))</f>
        <v/>
      </c>
      <c r="V238" s="520" t="str">
        <f t="shared" si="21"/>
        <v/>
      </c>
      <c r="W238" s="520" t="str">
        <f t="shared" si="22"/>
        <v/>
      </c>
      <c r="X238" s="524" t="str">
        <f>IF(F238="","",VLOOKUP(U238,'G-3 Multipliers'!$P$3:$Q$6,2,FALSE))</f>
        <v/>
      </c>
      <c r="Y238" s="529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8"/>
      <c r="D239" s="82"/>
      <c r="E239" s="203"/>
      <c r="F239" s="498" t="str">
        <f>IF(D239="","",VLOOKUP(D239,'G-6 Hedgerow Data'!$B$2:$AG$15,2,FALSE))</f>
        <v/>
      </c>
      <c r="G239" s="524" t="str">
        <f>IF(D239="","",VLOOKUP(D239,'G-6 Hedgerow Data'!$B$2:$AG$15,3,FALSE))</f>
        <v/>
      </c>
      <c r="H239" s="72"/>
      <c r="I239" s="499" t="str">
        <f>IFERROR(IF(AND(F239="V.Low",OR(H239="Good",H239="Moderate")),"Error ▲",VLOOKUP(H239,'G-1 All Habitats'!$Z$2:$AA$9,2,FALSE)),"")</f>
        <v/>
      </c>
      <c r="J239" s="146"/>
      <c r="K239" s="520" t="str">
        <f>IF(J239="","",IF(VLOOKUP(J239,'G-3 Multipliers'!$L$3:$N$6,2,FALSE)=0,"Spatial Data Missing",VLOOKUP(J239,'G-3 Multipliers'!$L$3:$N$6,2,FALSE)))</f>
        <v/>
      </c>
      <c r="L239" s="524" t="str">
        <f>IF(J239="","",IF(VLOOKUP(J239,'G-3 Multipliers'!$L$3:$N$6,3,FALSE)=0,"Spatial Data Missing",VLOOKUP(J239,'G-3 Multipliers'!$L$3:$N$6,3,FALSE)))</f>
        <v/>
      </c>
      <c r="M239" s="197"/>
      <c r="N239" s="499" t="str">
        <f>IF(M239="","",IF(VLOOKUP(M239,'G-3 Multipliers'!$S$3:$T$6,2,FALSE)=0,"Spatial Data Missing ⚠",VLOOKUP(M239,'G-3 Multipliers'!$S$3:$T$6,2,FALSE)))</f>
        <v/>
      </c>
      <c r="O239" s="498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7" t="str">
        <f t="shared" si="19"/>
        <v/>
      </c>
      <c r="S239" s="521" t="str">
        <f t="shared" si="20"/>
        <v/>
      </c>
      <c r="T239" s="522" t="str">
        <f t="shared" si="18"/>
        <v/>
      </c>
      <c r="U239" s="537" t="str">
        <f>IF(D239="","",VLOOKUP(D239,'G-6 Hedgerow Data'!$B$3:$AG$15,31,FALSE))</f>
        <v/>
      </c>
      <c r="V239" s="520" t="str">
        <f t="shared" si="21"/>
        <v/>
      </c>
      <c r="W239" s="520" t="str">
        <f t="shared" si="22"/>
        <v/>
      </c>
      <c r="X239" s="524" t="str">
        <f>IF(F239="","",VLOOKUP(U239,'G-3 Multipliers'!$P$3:$Q$6,2,FALSE))</f>
        <v/>
      </c>
      <c r="Y239" s="529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8"/>
      <c r="D240" s="82"/>
      <c r="E240" s="203"/>
      <c r="F240" s="498" t="str">
        <f>IF(D240="","",VLOOKUP(D240,'G-6 Hedgerow Data'!$B$2:$AG$15,2,FALSE))</f>
        <v/>
      </c>
      <c r="G240" s="524" t="str">
        <f>IF(D240="","",VLOOKUP(D240,'G-6 Hedgerow Data'!$B$2:$AG$15,3,FALSE))</f>
        <v/>
      </c>
      <c r="H240" s="72"/>
      <c r="I240" s="499" t="str">
        <f>IFERROR(IF(AND(F240="V.Low",OR(H240="Good",H240="Moderate")),"Error ▲",VLOOKUP(H240,'G-1 All Habitats'!$Z$2:$AA$9,2,FALSE)),"")</f>
        <v/>
      </c>
      <c r="J240" s="146"/>
      <c r="K240" s="520" t="str">
        <f>IF(J240="","",IF(VLOOKUP(J240,'G-3 Multipliers'!$L$3:$N$6,2,FALSE)=0,"Spatial Data Missing",VLOOKUP(J240,'G-3 Multipliers'!$L$3:$N$6,2,FALSE)))</f>
        <v/>
      </c>
      <c r="L240" s="524" t="str">
        <f>IF(J240="","",IF(VLOOKUP(J240,'G-3 Multipliers'!$L$3:$N$6,3,FALSE)=0,"Spatial Data Missing",VLOOKUP(J240,'G-3 Multipliers'!$L$3:$N$6,3,FALSE)))</f>
        <v/>
      </c>
      <c r="M240" s="197"/>
      <c r="N240" s="499" t="str">
        <f>IF(M240="","",IF(VLOOKUP(M240,'G-3 Multipliers'!$S$3:$T$6,2,FALSE)=0,"Spatial Data Missing ⚠",VLOOKUP(M240,'G-3 Multipliers'!$S$3:$T$6,2,FALSE)))</f>
        <v/>
      </c>
      <c r="O240" s="498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7" t="str">
        <f t="shared" si="19"/>
        <v/>
      </c>
      <c r="S240" s="521" t="str">
        <f t="shared" si="20"/>
        <v/>
      </c>
      <c r="T240" s="522" t="str">
        <f t="shared" si="18"/>
        <v/>
      </c>
      <c r="U240" s="537" t="str">
        <f>IF(D240="","",VLOOKUP(D240,'G-6 Hedgerow Data'!$B$3:$AG$15,31,FALSE))</f>
        <v/>
      </c>
      <c r="V240" s="520" t="str">
        <f t="shared" si="21"/>
        <v/>
      </c>
      <c r="W240" s="520" t="str">
        <f t="shared" si="22"/>
        <v/>
      </c>
      <c r="X240" s="524" t="str">
        <f>IF(F240="","",VLOOKUP(U240,'G-3 Multipliers'!$P$3:$Q$6,2,FALSE))</f>
        <v/>
      </c>
      <c r="Y240" s="529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8"/>
      <c r="D241" s="82"/>
      <c r="E241" s="203"/>
      <c r="F241" s="498" t="str">
        <f>IF(D241="","",VLOOKUP(D241,'G-6 Hedgerow Data'!$B$2:$AG$15,2,FALSE))</f>
        <v/>
      </c>
      <c r="G241" s="524" t="str">
        <f>IF(D241="","",VLOOKUP(D241,'G-6 Hedgerow Data'!$B$2:$AG$15,3,FALSE))</f>
        <v/>
      </c>
      <c r="H241" s="72"/>
      <c r="I241" s="499" t="str">
        <f>IFERROR(IF(AND(F241="V.Low",OR(H241="Good",H241="Moderate")),"Error ▲",VLOOKUP(H241,'G-1 All Habitats'!$Z$2:$AA$9,2,FALSE)),"")</f>
        <v/>
      </c>
      <c r="J241" s="146"/>
      <c r="K241" s="520" t="str">
        <f>IF(J241="","",IF(VLOOKUP(J241,'G-3 Multipliers'!$L$3:$N$6,2,FALSE)=0,"Spatial Data Missing",VLOOKUP(J241,'G-3 Multipliers'!$L$3:$N$6,2,FALSE)))</f>
        <v/>
      </c>
      <c r="L241" s="524" t="str">
        <f>IF(J241="","",IF(VLOOKUP(J241,'G-3 Multipliers'!$L$3:$N$6,3,FALSE)=0,"Spatial Data Missing",VLOOKUP(J241,'G-3 Multipliers'!$L$3:$N$6,3,FALSE)))</f>
        <v/>
      </c>
      <c r="M241" s="197"/>
      <c r="N241" s="499" t="str">
        <f>IF(M241="","",IF(VLOOKUP(M241,'G-3 Multipliers'!$S$3:$T$6,2,FALSE)=0,"Spatial Data Missing ⚠",VLOOKUP(M241,'G-3 Multipliers'!$S$3:$T$6,2,FALSE)))</f>
        <v/>
      </c>
      <c r="O241" s="498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7" t="str">
        <f t="shared" si="19"/>
        <v/>
      </c>
      <c r="S241" s="521" t="str">
        <f t="shared" si="20"/>
        <v/>
      </c>
      <c r="T241" s="522" t="str">
        <f t="shared" si="18"/>
        <v/>
      </c>
      <c r="U241" s="537" t="str">
        <f>IF(D241="","",VLOOKUP(D241,'G-6 Hedgerow Data'!$B$3:$AG$15,31,FALSE))</f>
        <v/>
      </c>
      <c r="V241" s="520" t="str">
        <f t="shared" si="21"/>
        <v/>
      </c>
      <c r="W241" s="520" t="str">
        <f t="shared" si="22"/>
        <v/>
      </c>
      <c r="X241" s="524" t="str">
        <f>IF(F241="","",VLOOKUP(U241,'G-3 Multipliers'!$P$3:$Q$6,2,FALSE))</f>
        <v/>
      </c>
      <c r="Y241" s="529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8"/>
      <c r="D242" s="82"/>
      <c r="E242" s="203"/>
      <c r="F242" s="498" t="str">
        <f>IF(D242="","",VLOOKUP(D242,'G-6 Hedgerow Data'!$B$2:$AG$15,2,FALSE))</f>
        <v/>
      </c>
      <c r="G242" s="524" t="str">
        <f>IF(D242="","",VLOOKUP(D242,'G-6 Hedgerow Data'!$B$2:$AG$15,3,FALSE))</f>
        <v/>
      </c>
      <c r="H242" s="72"/>
      <c r="I242" s="499" t="str">
        <f>IFERROR(IF(AND(F242="V.Low",OR(H242="Good",H242="Moderate")),"Error ▲",VLOOKUP(H242,'G-1 All Habitats'!$Z$2:$AA$9,2,FALSE)),"")</f>
        <v/>
      </c>
      <c r="J242" s="146"/>
      <c r="K242" s="520" t="str">
        <f>IF(J242="","",IF(VLOOKUP(J242,'G-3 Multipliers'!$L$3:$N$6,2,FALSE)=0,"Spatial Data Missing",VLOOKUP(J242,'G-3 Multipliers'!$L$3:$N$6,2,FALSE)))</f>
        <v/>
      </c>
      <c r="L242" s="524" t="str">
        <f>IF(J242="","",IF(VLOOKUP(J242,'G-3 Multipliers'!$L$3:$N$6,3,FALSE)=0,"Spatial Data Missing",VLOOKUP(J242,'G-3 Multipliers'!$L$3:$N$6,3,FALSE)))</f>
        <v/>
      </c>
      <c r="M242" s="197"/>
      <c r="N242" s="499" t="str">
        <f>IF(M242="","",IF(VLOOKUP(M242,'G-3 Multipliers'!$S$3:$T$6,2,FALSE)=0,"Spatial Data Missing ⚠",VLOOKUP(M242,'G-3 Multipliers'!$S$3:$T$6,2,FALSE)))</f>
        <v/>
      </c>
      <c r="O242" s="498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7" t="str">
        <f t="shared" si="19"/>
        <v/>
      </c>
      <c r="S242" s="521" t="str">
        <f t="shared" si="20"/>
        <v/>
      </c>
      <c r="T242" s="522" t="str">
        <f t="shared" si="18"/>
        <v/>
      </c>
      <c r="U242" s="537" t="str">
        <f>IF(D242="","",VLOOKUP(D242,'G-6 Hedgerow Data'!$B$3:$AG$15,31,FALSE))</f>
        <v/>
      </c>
      <c r="V242" s="520" t="str">
        <f t="shared" si="21"/>
        <v/>
      </c>
      <c r="W242" s="520" t="str">
        <f t="shared" si="22"/>
        <v/>
      </c>
      <c r="X242" s="524" t="str">
        <f>IF(F242="","",VLOOKUP(U242,'G-3 Multipliers'!$P$3:$Q$6,2,FALSE))</f>
        <v/>
      </c>
      <c r="Y242" s="529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8"/>
      <c r="D243" s="82"/>
      <c r="E243" s="203"/>
      <c r="F243" s="498" t="str">
        <f>IF(D243="","",VLOOKUP(D243,'G-6 Hedgerow Data'!$B$2:$AG$15,2,FALSE))</f>
        <v/>
      </c>
      <c r="G243" s="524" t="str">
        <f>IF(D243="","",VLOOKUP(D243,'G-6 Hedgerow Data'!$B$2:$AG$15,3,FALSE))</f>
        <v/>
      </c>
      <c r="H243" s="72"/>
      <c r="I243" s="499" t="str">
        <f>IFERROR(IF(AND(F243="V.Low",OR(H243="Good",H243="Moderate")),"Error ▲",VLOOKUP(H243,'G-1 All Habitats'!$Z$2:$AA$9,2,FALSE)),"")</f>
        <v/>
      </c>
      <c r="J243" s="146"/>
      <c r="K243" s="520" t="str">
        <f>IF(J243="","",IF(VLOOKUP(J243,'G-3 Multipliers'!$L$3:$N$6,2,FALSE)=0,"Spatial Data Missing",VLOOKUP(J243,'G-3 Multipliers'!$L$3:$N$6,2,FALSE)))</f>
        <v/>
      </c>
      <c r="L243" s="524" t="str">
        <f>IF(J243="","",IF(VLOOKUP(J243,'G-3 Multipliers'!$L$3:$N$6,3,FALSE)=0,"Spatial Data Missing",VLOOKUP(J243,'G-3 Multipliers'!$L$3:$N$6,3,FALSE)))</f>
        <v/>
      </c>
      <c r="M243" s="197"/>
      <c r="N243" s="499" t="str">
        <f>IF(M243="","",IF(VLOOKUP(M243,'G-3 Multipliers'!$S$3:$T$6,2,FALSE)=0,"Spatial Data Missing ⚠",VLOOKUP(M243,'G-3 Multipliers'!$S$3:$T$6,2,FALSE)))</f>
        <v/>
      </c>
      <c r="O243" s="498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7" t="str">
        <f t="shared" si="19"/>
        <v/>
      </c>
      <c r="S243" s="521" t="str">
        <f t="shared" si="20"/>
        <v/>
      </c>
      <c r="T243" s="522" t="str">
        <f t="shared" si="18"/>
        <v/>
      </c>
      <c r="U243" s="537" t="str">
        <f>IF(D243="","",VLOOKUP(D243,'G-6 Hedgerow Data'!$B$3:$AG$15,31,FALSE))</f>
        <v/>
      </c>
      <c r="V243" s="520" t="str">
        <f t="shared" si="21"/>
        <v/>
      </c>
      <c r="W243" s="520" t="str">
        <f t="shared" si="22"/>
        <v/>
      </c>
      <c r="X243" s="524" t="str">
        <f>IF(F243="","",VLOOKUP(U243,'G-3 Multipliers'!$P$3:$Q$6,2,FALSE))</f>
        <v/>
      </c>
      <c r="Y243" s="529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8"/>
      <c r="D244" s="82"/>
      <c r="E244" s="203"/>
      <c r="F244" s="498" t="str">
        <f>IF(D244="","",VLOOKUP(D244,'G-6 Hedgerow Data'!$B$2:$AG$15,2,FALSE))</f>
        <v/>
      </c>
      <c r="G244" s="524" t="str">
        <f>IF(D244="","",VLOOKUP(D244,'G-6 Hedgerow Data'!$B$2:$AG$15,3,FALSE))</f>
        <v/>
      </c>
      <c r="H244" s="72"/>
      <c r="I244" s="499" t="str">
        <f>IFERROR(IF(AND(F244="V.Low",OR(H244="Good",H244="Moderate")),"Error ▲",VLOOKUP(H244,'G-1 All Habitats'!$Z$2:$AA$9,2,FALSE)),"")</f>
        <v/>
      </c>
      <c r="J244" s="146"/>
      <c r="K244" s="520" t="str">
        <f>IF(J244="","",IF(VLOOKUP(J244,'G-3 Multipliers'!$L$3:$N$6,2,FALSE)=0,"Spatial Data Missing",VLOOKUP(J244,'G-3 Multipliers'!$L$3:$N$6,2,FALSE)))</f>
        <v/>
      </c>
      <c r="L244" s="524" t="str">
        <f>IF(J244="","",IF(VLOOKUP(J244,'G-3 Multipliers'!$L$3:$N$6,3,FALSE)=0,"Spatial Data Missing",VLOOKUP(J244,'G-3 Multipliers'!$L$3:$N$6,3,FALSE)))</f>
        <v/>
      </c>
      <c r="M244" s="197"/>
      <c r="N244" s="499" t="str">
        <f>IF(M244="","",IF(VLOOKUP(M244,'G-3 Multipliers'!$S$3:$T$6,2,FALSE)=0,"Spatial Data Missing ⚠",VLOOKUP(M244,'G-3 Multipliers'!$S$3:$T$6,2,FALSE)))</f>
        <v/>
      </c>
      <c r="O244" s="498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7" t="str">
        <f t="shared" si="19"/>
        <v/>
      </c>
      <c r="S244" s="521" t="str">
        <f t="shared" si="20"/>
        <v/>
      </c>
      <c r="T244" s="522" t="str">
        <f t="shared" si="18"/>
        <v/>
      </c>
      <c r="U244" s="537" t="str">
        <f>IF(D244="","",VLOOKUP(D244,'G-6 Hedgerow Data'!$B$3:$AG$15,31,FALSE))</f>
        <v/>
      </c>
      <c r="V244" s="520" t="str">
        <f t="shared" si="21"/>
        <v/>
      </c>
      <c r="W244" s="520" t="str">
        <f t="shared" si="22"/>
        <v/>
      </c>
      <c r="X244" s="524" t="str">
        <f>IF(F244="","",VLOOKUP(U244,'G-3 Multipliers'!$P$3:$Q$6,2,FALSE))</f>
        <v/>
      </c>
      <c r="Y244" s="529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8"/>
      <c r="D245" s="82"/>
      <c r="E245" s="203"/>
      <c r="F245" s="498" t="str">
        <f>IF(D245="","",VLOOKUP(D245,'G-6 Hedgerow Data'!$B$2:$AG$15,2,FALSE))</f>
        <v/>
      </c>
      <c r="G245" s="524" t="str">
        <f>IF(D245="","",VLOOKUP(D245,'G-6 Hedgerow Data'!$B$2:$AG$15,3,FALSE))</f>
        <v/>
      </c>
      <c r="H245" s="72"/>
      <c r="I245" s="499" t="str">
        <f>IFERROR(IF(AND(F245="V.Low",OR(H245="Good",H245="Moderate")),"Error ▲",VLOOKUP(H245,'G-1 All Habitats'!$Z$2:$AA$9,2,FALSE)),"")</f>
        <v/>
      </c>
      <c r="J245" s="146"/>
      <c r="K245" s="520" t="str">
        <f>IF(J245="","",IF(VLOOKUP(J245,'G-3 Multipliers'!$L$3:$N$6,2,FALSE)=0,"Spatial Data Missing",VLOOKUP(J245,'G-3 Multipliers'!$L$3:$N$6,2,FALSE)))</f>
        <v/>
      </c>
      <c r="L245" s="524" t="str">
        <f>IF(J245="","",IF(VLOOKUP(J245,'G-3 Multipliers'!$L$3:$N$6,3,FALSE)=0,"Spatial Data Missing",VLOOKUP(J245,'G-3 Multipliers'!$L$3:$N$6,3,FALSE)))</f>
        <v/>
      </c>
      <c r="M245" s="197"/>
      <c r="N245" s="499" t="str">
        <f>IF(M245="","",IF(VLOOKUP(M245,'G-3 Multipliers'!$S$3:$T$6,2,FALSE)=0,"Spatial Data Missing ⚠",VLOOKUP(M245,'G-3 Multipliers'!$S$3:$T$6,2,FALSE)))</f>
        <v/>
      </c>
      <c r="O245" s="498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7" t="str">
        <f t="shared" si="19"/>
        <v/>
      </c>
      <c r="S245" s="521" t="str">
        <f t="shared" si="20"/>
        <v/>
      </c>
      <c r="T245" s="522" t="str">
        <f t="shared" si="18"/>
        <v/>
      </c>
      <c r="U245" s="537" t="str">
        <f>IF(D245="","",VLOOKUP(D245,'G-6 Hedgerow Data'!$B$3:$AG$15,31,FALSE))</f>
        <v/>
      </c>
      <c r="V245" s="520" t="str">
        <f t="shared" si="21"/>
        <v/>
      </c>
      <c r="W245" s="520" t="str">
        <f t="shared" si="22"/>
        <v/>
      </c>
      <c r="X245" s="524" t="str">
        <f>IF(F245="","",VLOOKUP(U245,'G-3 Multipliers'!$P$3:$Q$6,2,FALSE))</f>
        <v/>
      </c>
      <c r="Y245" s="529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8"/>
      <c r="D246" s="82"/>
      <c r="E246" s="203"/>
      <c r="F246" s="498" t="str">
        <f>IF(D246="","",VLOOKUP(D246,'G-6 Hedgerow Data'!$B$2:$AG$15,2,FALSE))</f>
        <v/>
      </c>
      <c r="G246" s="524" t="str">
        <f>IF(D246="","",VLOOKUP(D246,'G-6 Hedgerow Data'!$B$2:$AG$15,3,FALSE))</f>
        <v/>
      </c>
      <c r="H246" s="72"/>
      <c r="I246" s="499" t="str">
        <f>IFERROR(IF(AND(F246="V.Low",OR(H246="Good",H246="Moderate")),"Error ▲",VLOOKUP(H246,'G-1 All Habitats'!$Z$2:$AA$9,2,FALSE)),"")</f>
        <v/>
      </c>
      <c r="J246" s="146"/>
      <c r="K246" s="520" t="str">
        <f>IF(J246="","",IF(VLOOKUP(J246,'G-3 Multipliers'!$L$3:$N$6,2,FALSE)=0,"Spatial Data Missing",VLOOKUP(J246,'G-3 Multipliers'!$L$3:$N$6,2,FALSE)))</f>
        <v/>
      </c>
      <c r="L246" s="524" t="str">
        <f>IF(J246="","",IF(VLOOKUP(J246,'G-3 Multipliers'!$L$3:$N$6,3,FALSE)=0,"Spatial Data Missing",VLOOKUP(J246,'G-3 Multipliers'!$L$3:$N$6,3,FALSE)))</f>
        <v/>
      </c>
      <c r="M246" s="197"/>
      <c r="N246" s="499" t="str">
        <f>IF(M246="","",IF(VLOOKUP(M246,'G-3 Multipliers'!$S$3:$T$6,2,FALSE)=0,"Spatial Data Missing ⚠",VLOOKUP(M246,'G-3 Multipliers'!$S$3:$T$6,2,FALSE)))</f>
        <v/>
      </c>
      <c r="O246" s="498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7" t="str">
        <f t="shared" si="19"/>
        <v/>
      </c>
      <c r="S246" s="521" t="str">
        <f t="shared" si="20"/>
        <v/>
      </c>
      <c r="T246" s="522" t="str">
        <f t="shared" si="18"/>
        <v/>
      </c>
      <c r="U246" s="537" t="str">
        <f>IF(D246="","",VLOOKUP(D246,'G-6 Hedgerow Data'!$B$3:$AG$15,31,FALSE))</f>
        <v/>
      </c>
      <c r="V246" s="520" t="str">
        <f t="shared" si="21"/>
        <v/>
      </c>
      <c r="W246" s="520" t="str">
        <f t="shared" si="22"/>
        <v/>
      </c>
      <c r="X246" s="524" t="str">
        <f>IF(F246="","",VLOOKUP(U246,'G-3 Multipliers'!$P$3:$Q$6,2,FALSE))</f>
        <v/>
      </c>
      <c r="Y246" s="529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8"/>
      <c r="D247" s="82"/>
      <c r="E247" s="203"/>
      <c r="F247" s="498" t="str">
        <f>IF(D247="","",VLOOKUP(D247,'G-6 Hedgerow Data'!$B$2:$AG$15,2,FALSE))</f>
        <v/>
      </c>
      <c r="G247" s="524" t="str">
        <f>IF(D247="","",VLOOKUP(D247,'G-6 Hedgerow Data'!$B$2:$AG$15,3,FALSE))</f>
        <v/>
      </c>
      <c r="H247" s="72"/>
      <c r="I247" s="499" t="str">
        <f>IFERROR(IF(AND(F247="V.Low",OR(H247="Good",H247="Moderate")),"Error ▲",VLOOKUP(H247,'G-1 All Habitats'!$Z$2:$AA$9,2,FALSE)),"")</f>
        <v/>
      </c>
      <c r="J247" s="146"/>
      <c r="K247" s="520" t="str">
        <f>IF(J247="","",IF(VLOOKUP(J247,'G-3 Multipliers'!$L$3:$N$6,2,FALSE)=0,"Spatial Data Missing",VLOOKUP(J247,'G-3 Multipliers'!$L$3:$N$6,2,FALSE)))</f>
        <v/>
      </c>
      <c r="L247" s="524" t="str">
        <f>IF(J247="","",IF(VLOOKUP(J247,'G-3 Multipliers'!$L$3:$N$6,3,FALSE)=0,"Spatial Data Missing",VLOOKUP(J247,'G-3 Multipliers'!$L$3:$N$6,3,FALSE)))</f>
        <v/>
      </c>
      <c r="M247" s="197"/>
      <c r="N247" s="499" t="str">
        <f>IF(M247="","",IF(VLOOKUP(M247,'G-3 Multipliers'!$S$3:$T$6,2,FALSE)=0,"Spatial Data Missing ⚠",VLOOKUP(M247,'G-3 Multipliers'!$S$3:$T$6,2,FALSE)))</f>
        <v/>
      </c>
      <c r="O247" s="498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7" t="str">
        <f t="shared" si="19"/>
        <v/>
      </c>
      <c r="S247" s="521" t="str">
        <f t="shared" si="20"/>
        <v/>
      </c>
      <c r="T247" s="522" t="str">
        <f t="shared" si="18"/>
        <v/>
      </c>
      <c r="U247" s="537" t="str">
        <f>IF(D247="","",VLOOKUP(D247,'G-6 Hedgerow Data'!$B$3:$AG$15,31,FALSE))</f>
        <v/>
      </c>
      <c r="V247" s="520" t="str">
        <f t="shared" si="21"/>
        <v/>
      </c>
      <c r="W247" s="520" t="str">
        <f t="shared" si="22"/>
        <v/>
      </c>
      <c r="X247" s="524" t="str">
        <f>IF(F247="","",VLOOKUP(U247,'G-3 Multipliers'!$P$3:$Q$6,2,FALSE))</f>
        <v/>
      </c>
      <c r="Y247" s="529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8"/>
      <c r="D248" s="82"/>
      <c r="E248" s="203"/>
      <c r="F248" s="498" t="str">
        <f>IF(D248="","",VLOOKUP(D248,'G-6 Hedgerow Data'!$B$2:$AG$15,2,FALSE))</f>
        <v/>
      </c>
      <c r="G248" s="524" t="str">
        <f>IF(D248="","",VLOOKUP(D248,'G-6 Hedgerow Data'!$B$2:$AG$15,3,FALSE))</f>
        <v/>
      </c>
      <c r="H248" s="72"/>
      <c r="I248" s="499" t="str">
        <f>IFERROR(IF(AND(F248="V.Low",OR(H248="Good",H248="Moderate")),"Error ▲",VLOOKUP(H248,'G-1 All Habitats'!$Z$2:$AA$9,2,FALSE)),"")</f>
        <v/>
      </c>
      <c r="J248" s="146"/>
      <c r="K248" s="520" t="str">
        <f>IF(J248="","",IF(VLOOKUP(J248,'G-3 Multipliers'!$L$3:$N$6,2,FALSE)=0,"Spatial Data Missing",VLOOKUP(J248,'G-3 Multipliers'!$L$3:$N$6,2,FALSE)))</f>
        <v/>
      </c>
      <c r="L248" s="524" t="str">
        <f>IF(J248="","",IF(VLOOKUP(J248,'G-3 Multipliers'!$L$3:$N$6,3,FALSE)=0,"Spatial Data Missing",VLOOKUP(J248,'G-3 Multipliers'!$L$3:$N$6,3,FALSE)))</f>
        <v/>
      </c>
      <c r="M248" s="197"/>
      <c r="N248" s="499" t="str">
        <f>IF(M248="","",IF(VLOOKUP(M248,'G-3 Multipliers'!$S$3:$T$6,2,FALSE)=0,"Spatial Data Missing ⚠",VLOOKUP(M248,'G-3 Multipliers'!$S$3:$T$6,2,FALSE)))</f>
        <v/>
      </c>
      <c r="O248" s="498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7" t="str">
        <f t="shared" si="19"/>
        <v/>
      </c>
      <c r="S248" s="521" t="str">
        <f t="shared" si="20"/>
        <v/>
      </c>
      <c r="T248" s="522" t="str">
        <f t="shared" si="18"/>
        <v/>
      </c>
      <c r="U248" s="537" t="str">
        <f>IF(D248="","",VLOOKUP(D248,'G-6 Hedgerow Data'!$B$3:$AG$15,31,FALSE))</f>
        <v/>
      </c>
      <c r="V248" s="520" t="str">
        <f t="shared" si="21"/>
        <v/>
      </c>
      <c r="W248" s="520" t="str">
        <f t="shared" si="22"/>
        <v/>
      </c>
      <c r="X248" s="524" t="str">
        <f>IF(F248="","",VLOOKUP(U248,'G-3 Multipliers'!$P$3:$Q$6,2,FALSE))</f>
        <v/>
      </c>
      <c r="Y248" s="529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8"/>
      <c r="D249" s="82"/>
      <c r="E249" s="203"/>
      <c r="F249" s="498" t="str">
        <f>IF(D249="","",VLOOKUP(D249,'G-6 Hedgerow Data'!$B$2:$AG$15,2,FALSE))</f>
        <v/>
      </c>
      <c r="G249" s="524" t="str">
        <f>IF(D249="","",VLOOKUP(D249,'G-6 Hedgerow Data'!$B$2:$AG$15,3,FALSE))</f>
        <v/>
      </c>
      <c r="H249" s="72"/>
      <c r="I249" s="499" t="str">
        <f>IFERROR(IF(AND(F249="V.Low",OR(H249="Good",H249="Moderate")),"Error ▲",VLOOKUP(H249,'G-1 All Habitats'!$Z$2:$AA$9,2,FALSE)),"")</f>
        <v/>
      </c>
      <c r="J249" s="146"/>
      <c r="K249" s="520" t="str">
        <f>IF(J249="","",IF(VLOOKUP(J249,'G-3 Multipliers'!$L$3:$N$6,2,FALSE)=0,"Spatial Data Missing",VLOOKUP(J249,'G-3 Multipliers'!$L$3:$N$6,2,FALSE)))</f>
        <v/>
      </c>
      <c r="L249" s="524" t="str">
        <f>IF(J249="","",IF(VLOOKUP(J249,'G-3 Multipliers'!$L$3:$N$6,3,FALSE)=0,"Spatial Data Missing",VLOOKUP(J249,'G-3 Multipliers'!$L$3:$N$6,3,FALSE)))</f>
        <v/>
      </c>
      <c r="M249" s="197"/>
      <c r="N249" s="499" t="str">
        <f>IF(M249="","",IF(VLOOKUP(M249,'G-3 Multipliers'!$S$3:$T$6,2,FALSE)=0,"Spatial Data Missing ⚠",VLOOKUP(M249,'G-3 Multipliers'!$S$3:$T$6,2,FALSE)))</f>
        <v/>
      </c>
      <c r="O249" s="498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7" t="str">
        <f t="shared" si="19"/>
        <v/>
      </c>
      <c r="S249" s="521" t="str">
        <f t="shared" si="20"/>
        <v/>
      </c>
      <c r="T249" s="522" t="str">
        <f t="shared" si="18"/>
        <v/>
      </c>
      <c r="U249" s="537" t="str">
        <f>IF(D249="","",VLOOKUP(D249,'G-6 Hedgerow Data'!$B$3:$AG$15,31,FALSE))</f>
        <v/>
      </c>
      <c r="V249" s="520" t="str">
        <f t="shared" si="21"/>
        <v/>
      </c>
      <c r="W249" s="520" t="str">
        <f t="shared" si="22"/>
        <v/>
      </c>
      <c r="X249" s="524" t="str">
        <f>IF(F249="","",VLOOKUP(U249,'G-3 Multipliers'!$P$3:$Q$6,2,FALSE))</f>
        <v/>
      </c>
      <c r="Y249" s="529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8"/>
      <c r="D250" s="82"/>
      <c r="E250" s="203"/>
      <c r="F250" s="498" t="str">
        <f>IF(D250="","",VLOOKUP(D250,'G-6 Hedgerow Data'!$B$2:$AG$15,2,FALSE))</f>
        <v/>
      </c>
      <c r="G250" s="524" t="str">
        <f>IF(D250="","",VLOOKUP(D250,'G-6 Hedgerow Data'!$B$2:$AG$15,3,FALSE))</f>
        <v/>
      </c>
      <c r="H250" s="72"/>
      <c r="I250" s="499" t="str">
        <f>IFERROR(IF(AND(F250="V.Low",OR(H250="Good",H250="Moderate")),"Error ▲",VLOOKUP(H250,'G-1 All Habitats'!$Z$2:$AA$9,2,FALSE)),"")</f>
        <v/>
      </c>
      <c r="J250" s="146"/>
      <c r="K250" s="520" t="str">
        <f>IF(J250="","",IF(VLOOKUP(J250,'G-3 Multipliers'!$L$3:$N$6,2,FALSE)=0,"Spatial Data Missing",VLOOKUP(J250,'G-3 Multipliers'!$L$3:$N$6,2,FALSE)))</f>
        <v/>
      </c>
      <c r="L250" s="524" t="str">
        <f>IF(J250="","",IF(VLOOKUP(J250,'G-3 Multipliers'!$L$3:$N$6,3,FALSE)=0,"Spatial Data Missing",VLOOKUP(J250,'G-3 Multipliers'!$L$3:$N$6,3,FALSE)))</f>
        <v/>
      </c>
      <c r="M250" s="197"/>
      <c r="N250" s="499" t="str">
        <f>IF(M250="","",IF(VLOOKUP(M250,'G-3 Multipliers'!$S$3:$T$6,2,FALSE)=0,"Spatial Data Missing ⚠",VLOOKUP(M250,'G-3 Multipliers'!$S$3:$T$6,2,FALSE)))</f>
        <v/>
      </c>
      <c r="O250" s="498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7" t="str">
        <f t="shared" si="19"/>
        <v/>
      </c>
      <c r="S250" s="521" t="str">
        <f t="shared" si="20"/>
        <v/>
      </c>
      <c r="T250" s="522" t="str">
        <f t="shared" si="18"/>
        <v/>
      </c>
      <c r="U250" s="537" t="str">
        <f>IF(D250="","",VLOOKUP(D250,'G-6 Hedgerow Data'!$B$3:$AG$15,31,FALSE))</f>
        <v/>
      </c>
      <c r="V250" s="520" t="str">
        <f t="shared" si="21"/>
        <v/>
      </c>
      <c r="W250" s="520" t="str">
        <f t="shared" si="22"/>
        <v/>
      </c>
      <c r="X250" s="524" t="str">
        <f>IF(F250="","",VLOOKUP(U250,'G-3 Multipliers'!$P$3:$Q$6,2,FALSE))</f>
        <v/>
      </c>
      <c r="Y250" s="529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8"/>
      <c r="D251" s="82"/>
      <c r="E251" s="203"/>
      <c r="F251" s="498" t="str">
        <f>IF(D251="","",VLOOKUP(D251,'G-6 Hedgerow Data'!$B$2:$AG$15,2,FALSE))</f>
        <v/>
      </c>
      <c r="G251" s="524" t="str">
        <f>IF(D251="","",VLOOKUP(D251,'G-6 Hedgerow Data'!$B$2:$AG$15,3,FALSE))</f>
        <v/>
      </c>
      <c r="H251" s="72"/>
      <c r="I251" s="499" t="str">
        <f>IFERROR(IF(AND(F251="V.Low",OR(H251="Good",H251="Moderate")),"Error ▲",VLOOKUP(H251,'G-1 All Habitats'!$Z$2:$AA$9,2,FALSE)),"")</f>
        <v/>
      </c>
      <c r="J251" s="146"/>
      <c r="K251" s="520" t="str">
        <f>IF(J251="","",IF(VLOOKUP(J251,'G-3 Multipliers'!$L$3:$N$6,2,FALSE)=0,"Spatial Data Missing",VLOOKUP(J251,'G-3 Multipliers'!$L$3:$N$6,2,FALSE)))</f>
        <v/>
      </c>
      <c r="L251" s="524" t="str">
        <f>IF(J251="","",IF(VLOOKUP(J251,'G-3 Multipliers'!$L$3:$N$6,3,FALSE)=0,"Spatial Data Missing",VLOOKUP(J251,'G-3 Multipliers'!$L$3:$N$6,3,FALSE)))</f>
        <v/>
      </c>
      <c r="M251" s="197"/>
      <c r="N251" s="499" t="str">
        <f>IF(M251="","",IF(VLOOKUP(M251,'G-3 Multipliers'!$S$3:$T$6,2,FALSE)=0,"Spatial Data Missing ⚠",VLOOKUP(M251,'G-3 Multipliers'!$S$3:$T$6,2,FALSE)))</f>
        <v/>
      </c>
      <c r="O251" s="498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7" t="str">
        <f t="shared" si="19"/>
        <v/>
      </c>
      <c r="S251" s="521" t="str">
        <f t="shared" si="20"/>
        <v/>
      </c>
      <c r="T251" s="522" t="str">
        <f t="shared" si="18"/>
        <v/>
      </c>
      <c r="U251" s="537" t="str">
        <f>IF(D251="","",VLOOKUP(D251,'G-6 Hedgerow Data'!$B$3:$AG$15,31,FALSE))</f>
        <v/>
      </c>
      <c r="V251" s="520" t="str">
        <f t="shared" si="21"/>
        <v/>
      </c>
      <c r="W251" s="520" t="str">
        <f t="shared" si="22"/>
        <v/>
      </c>
      <c r="X251" s="524" t="str">
        <f>IF(F251="","",VLOOKUP(U251,'G-3 Multipliers'!$P$3:$Q$6,2,FALSE))</f>
        <v/>
      </c>
      <c r="Y251" s="529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8"/>
      <c r="D252" s="82"/>
      <c r="E252" s="203"/>
      <c r="F252" s="498" t="str">
        <f>IF(D252="","",VLOOKUP(D252,'G-6 Hedgerow Data'!$B$2:$AG$15,2,FALSE))</f>
        <v/>
      </c>
      <c r="G252" s="524" t="str">
        <f>IF(D252="","",VLOOKUP(D252,'G-6 Hedgerow Data'!$B$2:$AG$15,3,FALSE))</f>
        <v/>
      </c>
      <c r="H252" s="72"/>
      <c r="I252" s="499" t="str">
        <f>IFERROR(IF(AND(F252="V.Low",OR(H252="Good",H252="Moderate")),"Error ▲",VLOOKUP(H252,'G-1 All Habitats'!$Z$2:$AA$9,2,FALSE)),"")</f>
        <v/>
      </c>
      <c r="J252" s="146"/>
      <c r="K252" s="520" t="str">
        <f>IF(J252="","",IF(VLOOKUP(J252,'G-3 Multipliers'!$L$3:$N$6,2,FALSE)=0,"Spatial Data Missing",VLOOKUP(J252,'G-3 Multipliers'!$L$3:$N$6,2,FALSE)))</f>
        <v/>
      </c>
      <c r="L252" s="524" t="str">
        <f>IF(J252="","",IF(VLOOKUP(J252,'G-3 Multipliers'!$L$3:$N$6,3,FALSE)=0,"Spatial Data Missing",VLOOKUP(J252,'G-3 Multipliers'!$L$3:$N$6,3,FALSE)))</f>
        <v/>
      </c>
      <c r="M252" s="197"/>
      <c r="N252" s="499" t="str">
        <f>IF(M252="","",IF(VLOOKUP(M252,'G-3 Multipliers'!$S$3:$T$6,2,FALSE)=0,"Spatial Data Missing ⚠",VLOOKUP(M252,'G-3 Multipliers'!$S$3:$T$6,2,FALSE)))</f>
        <v/>
      </c>
      <c r="O252" s="498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7" t="str">
        <f t="shared" si="19"/>
        <v/>
      </c>
      <c r="S252" s="521" t="str">
        <f t="shared" si="20"/>
        <v/>
      </c>
      <c r="T252" s="522" t="str">
        <f t="shared" si="18"/>
        <v/>
      </c>
      <c r="U252" s="537" t="str">
        <f>IF(D252="","",VLOOKUP(D252,'G-6 Hedgerow Data'!$B$3:$AG$15,31,FALSE))</f>
        <v/>
      </c>
      <c r="V252" s="520" t="str">
        <f t="shared" si="21"/>
        <v/>
      </c>
      <c r="W252" s="520" t="str">
        <f t="shared" si="22"/>
        <v/>
      </c>
      <c r="X252" s="524" t="str">
        <f>IF(F252="","",VLOOKUP(U252,'G-3 Multipliers'!$P$3:$Q$6,2,FALSE))</f>
        <v/>
      </c>
      <c r="Y252" s="529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8"/>
      <c r="D253" s="82"/>
      <c r="E253" s="203"/>
      <c r="F253" s="498" t="str">
        <f>IF(D253="","",VLOOKUP(D253,'G-6 Hedgerow Data'!$B$2:$AG$15,2,FALSE))</f>
        <v/>
      </c>
      <c r="G253" s="524" t="str">
        <f>IF(D253="","",VLOOKUP(D253,'G-6 Hedgerow Data'!$B$2:$AG$15,3,FALSE))</f>
        <v/>
      </c>
      <c r="H253" s="72"/>
      <c r="I253" s="499" t="str">
        <f>IFERROR(IF(AND(F253="V.Low",OR(H253="Good",H253="Moderate")),"Error ▲",VLOOKUP(H253,'G-1 All Habitats'!$Z$2:$AA$9,2,FALSE)),"")</f>
        <v/>
      </c>
      <c r="J253" s="146"/>
      <c r="K253" s="520" t="str">
        <f>IF(J253="","",IF(VLOOKUP(J253,'G-3 Multipliers'!$L$3:$N$6,2,FALSE)=0,"Spatial Data Missing",VLOOKUP(J253,'G-3 Multipliers'!$L$3:$N$6,2,FALSE)))</f>
        <v/>
      </c>
      <c r="L253" s="524" t="str">
        <f>IF(J253="","",IF(VLOOKUP(J253,'G-3 Multipliers'!$L$3:$N$6,3,FALSE)=0,"Spatial Data Missing",VLOOKUP(J253,'G-3 Multipliers'!$L$3:$N$6,3,FALSE)))</f>
        <v/>
      </c>
      <c r="M253" s="197"/>
      <c r="N253" s="499" t="str">
        <f>IF(M253="","",IF(VLOOKUP(M253,'G-3 Multipliers'!$S$3:$T$6,2,FALSE)=0,"Spatial Data Missing ⚠",VLOOKUP(M253,'G-3 Multipliers'!$S$3:$T$6,2,FALSE)))</f>
        <v/>
      </c>
      <c r="O253" s="498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7" t="str">
        <f t="shared" si="19"/>
        <v/>
      </c>
      <c r="S253" s="521" t="str">
        <f t="shared" si="20"/>
        <v/>
      </c>
      <c r="T253" s="522" t="str">
        <f t="shared" si="18"/>
        <v/>
      </c>
      <c r="U253" s="537" t="str">
        <f>IF(D253="","",VLOOKUP(D253,'G-6 Hedgerow Data'!$B$3:$AG$15,31,FALSE))</f>
        <v/>
      </c>
      <c r="V253" s="520" t="str">
        <f t="shared" si="21"/>
        <v/>
      </c>
      <c r="W253" s="520" t="str">
        <f t="shared" si="22"/>
        <v/>
      </c>
      <c r="X253" s="524" t="str">
        <f>IF(F253="","",VLOOKUP(U253,'G-3 Multipliers'!$P$3:$Q$6,2,FALSE))</f>
        <v/>
      </c>
      <c r="Y253" s="529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8"/>
      <c r="D254" s="82"/>
      <c r="E254" s="203"/>
      <c r="F254" s="498" t="str">
        <f>IF(D254="","",VLOOKUP(D254,'G-6 Hedgerow Data'!$B$2:$AG$15,2,FALSE))</f>
        <v/>
      </c>
      <c r="G254" s="524" t="str">
        <f>IF(D254="","",VLOOKUP(D254,'G-6 Hedgerow Data'!$B$2:$AG$15,3,FALSE))</f>
        <v/>
      </c>
      <c r="H254" s="72"/>
      <c r="I254" s="499" t="str">
        <f>IFERROR(IF(AND(F254="V.Low",OR(H254="Good",H254="Moderate")),"Error ▲",VLOOKUP(H254,'G-1 All Habitats'!$Z$2:$AA$9,2,FALSE)),"")</f>
        <v/>
      </c>
      <c r="J254" s="146"/>
      <c r="K254" s="520" t="str">
        <f>IF(J254="","",IF(VLOOKUP(J254,'G-3 Multipliers'!$L$3:$N$6,2,FALSE)=0,"Spatial Data Missing",VLOOKUP(J254,'G-3 Multipliers'!$L$3:$N$6,2,FALSE)))</f>
        <v/>
      </c>
      <c r="L254" s="524" t="str">
        <f>IF(J254="","",IF(VLOOKUP(J254,'G-3 Multipliers'!$L$3:$N$6,3,FALSE)=0,"Spatial Data Missing",VLOOKUP(J254,'G-3 Multipliers'!$L$3:$N$6,3,FALSE)))</f>
        <v/>
      </c>
      <c r="M254" s="197"/>
      <c r="N254" s="499" t="str">
        <f>IF(M254="","",IF(VLOOKUP(M254,'G-3 Multipliers'!$S$3:$T$6,2,FALSE)=0,"Spatial Data Missing ⚠",VLOOKUP(M254,'G-3 Multipliers'!$S$3:$T$6,2,FALSE)))</f>
        <v/>
      </c>
      <c r="O254" s="498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7" t="str">
        <f t="shared" si="19"/>
        <v/>
      </c>
      <c r="S254" s="521" t="str">
        <f t="shared" si="20"/>
        <v/>
      </c>
      <c r="T254" s="522" t="str">
        <f t="shared" si="18"/>
        <v/>
      </c>
      <c r="U254" s="537" t="str">
        <f>IF(D254="","",VLOOKUP(D254,'G-6 Hedgerow Data'!$B$3:$AG$15,31,FALSE))</f>
        <v/>
      </c>
      <c r="V254" s="520" t="str">
        <f t="shared" si="21"/>
        <v/>
      </c>
      <c r="W254" s="520" t="str">
        <f t="shared" si="22"/>
        <v/>
      </c>
      <c r="X254" s="524" t="str">
        <f>IF(F254="","",VLOOKUP(U254,'G-3 Multipliers'!$P$3:$Q$6,2,FALSE))</f>
        <v/>
      </c>
      <c r="Y254" s="529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8"/>
      <c r="D255" s="82"/>
      <c r="E255" s="203"/>
      <c r="F255" s="498" t="str">
        <f>IF(D255="","",VLOOKUP(D255,'G-6 Hedgerow Data'!$B$2:$AG$15,2,FALSE))</f>
        <v/>
      </c>
      <c r="G255" s="524" t="str">
        <f>IF(D255="","",VLOOKUP(D255,'G-6 Hedgerow Data'!$B$2:$AG$15,3,FALSE))</f>
        <v/>
      </c>
      <c r="H255" s="72"/>
      <c r="I255" s="499" t="str">
        <f>IFERROR(IF(AND(F255="V.Low",OR(H255="Good",H255="Moderate")),"Error ▲",VLOOKUP(H255,'G-1 All Habitats'!$Z$2:$AA$9,2,FALSE)),"")</f>
        <v/>
      </c>
      <c r="J255" s="146"/>
      <c r="K255" s="520" t="str">
        <f>IF(J255="","",IF(VLOOKUP(J255,'G-3 Multipliers'!$L$3:$N$6,2,FALSE)=0,"Spatial Data Missing",VLOOKUP(J255,'G-3 Multipliers'!$L$3:$N$6,2,FALSE)))</f>
        <v/>
      </c>
      <c r="L255" s="524" t="str">
        <f>IF(J255="","",IF(VLOOKUP(J255,'G-3 Multipliers'!$L$3:$N$6,3,FALSE)=0,"Spatial Data Missing",VLOOKUP(J255,'G-3 Multipliers'!$L$3:$N$6,3,FALSE)))</f>
        <v/>
      </c>
      <c r="M255" s="197"/>
      <c r="N255" s="499" t="str">
        <f>IF(M255="","",IF(VLOOKUP(M255,'G-3 Multipliers'!$S$3:$T$6,2,FALSE)=0,"Spatial Data Missing ⚠",VLOOKUP(M255,'G-3 Multipliers'!$S$3:$T$6,2,FALSE)))</f>
        <v/>
      </c>
      <c r="O255" s="498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7" t="str">
        <f t="shared" si="19"/>
        <v/>
      </c>
      <c r="S255" s="521" t="str">
        <f t="shared" si="20"/>
        <v/>
      </c>
      <c r="T255" s="522" t="str">
        <f t="shared" si="18"/>
        <v/>
      </c>
      <c r="U255" s="537" t="str">
        <f>IF(D255="","",VLOOKUP(D255,'G-6 Hedgerow Data'!$B$3:$AG$15,31,FALSE))</f>
        <v/>
      </c>
      <c r="V255" s="520" t="str">
        <f t="shared" si="21"/>
        <v/>
      </c>
      <c r="W255" s="520" t="str">
        <f t="shared" si="22"/>
        <v/>
      </c>
      <c r="X255" s="524" t="str">
        <f>IF(F255="","",VLOOKUP(U255,'G-3 Multipliers'!$P$3:$Q$6,2,FALSE))</f>
        <v/>
      </c>
      <c r="Y255" s="529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8"/>
      <c r="D256" s="82"/>
      <c r="E256" s="203"/>
      <c r="F256" s="498" t="str">
        <f>IF(D256="","",VLOOKUP(D256,'G-6 Hedgerow Data'!$B$2:$AG$15,2,FALSE))</f>
        <v/>
      </c>
      <c r="G256" s="524" t="str">
        <f>IF(D256="","",VLOOKUP(D256,'G-6 Hedgerow Data'!$B$2:$AG$15,3,FALSE))</f>
        <v/>
      </c>
      <c r="H256" s="72"/>
      <c r="I256" s="499" t="str">
        <f>IFERROR(IF(AND(F256="V.Low",OR(H256="Good",H256="Moderate")),"Error ▲",VLOOKUP(H256,'G-1 All Habitats'!$Z$2:$AA$9,2,FALSE)),"")</f>
        <v/>
      </c>
      <c r="J256" s="146"/>
      <c r="K256" s="520" t="str">
        <f>IF(J256="","",IF(VLOOKUP(J256,'G-3 Multipliers'!$L$3:$N$6,2,FALSE)=0,"Spatial Data Missing",VLOOKUP(J256,'G-3 Multipliers'!$L$3:$N$6,2,FALSE)))</f>
        <v/>
      </c>
      <c r="L256" s="524" t="str">
        <f>IF(J256="","",IF(VLOOKUP(J256,'G-3 Multipliers'!$L$3:$N$6,3,FALSE)=0,"Spatial Data Missing",VLOOKUP(J256,'G-3 Multipliers'!$L$3:$N$6,3,FALSE)))</f>
        <v/>
      </c>
      <c r="M256" s="197"/>
      <c r="N256" s="499" t="str">
        <f>IF(M256="","",IF(VLOOKUP(M256,'G-3 Multipliers'!$S$3:$T$6,2,FALSE)=0,"Spatial Data Missing ⚠",VLOOKUP(M256,'G-3 Multipliers'!$S$3:$T$6,2,FALSE)))</f>
        <v/>
      </c>
      <c r="O256" s="498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7" t="str">
        <f t="shared" si="19"/>
        <v/>
      </c>
      <c r="S256" s="521" t="str">
        <f t="shared" si="20"/>
        <v/>
      </c>
      <c r="T256" s="522" t="str">
        <f t="shared" si="18"/>
        <v/>
      </c>
      <c r="U256" s="537" t="str">
        <f>IF(D256="","",VLOOKUP(D256,'G-6 Hedgerow Data'!$B$3:$AG$15,31,FALSE))</f>
        <v/>
      </c>
      <c r="V256" s="520" t="str">
        <f t="shared" si="21"/>
        <v/>
      </c>
      <c r="W256" s="520" t="str">
        <f t="shared" si="22"/>
        <v/>
      </c>
      <c r="X256" s="524" t="str">
        <f>IF(F256="","",VLOOKUP(U256,'G-3 Multipliers'!$P$3:$Q$6,2,FALSE))</f>
        <v/>
      </c>
      <c r="Y256" s="529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8"/>
      <c r="D257" s="82"/>
      <c r="E257" s="203"/>
      <c r="F257" s="498" t="str">
        <f>IF(D257="","",VLOOKUP(D257,'G-6 Hedgerow Data'!$B$2:$AG$15,2,FALSE))</f>
        <v/>
      </c>
      <c r="G257" s="524" t="str">
        <f>IF(D257="","",VLOOKUP(D257,'G-6 Hedgerow Data'!$B$2:$AG$15,3,FALSE))</f>
        <v/>
      </c>
      <c r="H257" s="72"/>
      <c r="I257" s="499" t="str">
        <f>IFERROR(IF(AND(F257="V.Low",OR(H257="Good",H257="Moderate")),"Error ▲",VLOOKUP(H257,'G-1 All Habitats'!$Z$2:$AA$9,2,FALSE)),"")</f>
        <v/>
      </c>
      <c r="J257" s="146"/>
      <c r="K257" s="520" t="str">
        <f>IF(J257="","",IF(VLOOKUP(J257,'G-3 Multipliers'!$L$3:$N$6,2,FALSE)=0,"Spatial Data Missing",VLOOKUP(J257,'G-3 Multipliers'!$L$3:$N$6,2,FALSE)))</f>
        <v/>
      </c>
      <c r="L257" s="524" t="str">
        <f>IF(J257="","",IF(VLOOKUP(J257,'G-3 Multipliers'!$L$3:$N$6,3,FALSE)=0,"Spatial Data Missing",VLOOKUP(J257,'G-3 Multipliers'!$L$3:$N$6,3,FALSE)))</f>
        <v/>
      </c>
      <c r="M257" s="197"/>
      <c r="N257" s="499" t="str">
        <f>IF(M257="","",IF(VLOOKUP(M257,'G-3 Multipliers'!$S$3:$T$6,2,FALSE)=0,"Spatial Data Missing ⚠",VLOOKUP(M257,'G-3 Multipliers'!$S$3:$T$6,2,FALSE)))</f>
        <v/>
      </c>
      <c r="O257" s="498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7" t="str">
        <f t="shared" si="19"/>
        <v/>
      </c>
      <c r="S257" s="521" t="str">
        <f t="shared" si="20"/>
        <v/>
      </c>
      <c r="T257" s="522" t="str">
        <f t="shared" si="18"/>
        <v/>
      </c>
      <c r="U257" s="537" t="str">
        <f>IF(D257="","",VLOOKUP(D257,'G-6 Hedgerow Data'!$B$3:$AG$15,31,FALSE))</f>
        <v/>
      </c>
      <c r="V257" s="520" t="str">
        <f t="shared" si="21"/>
        <v/>
      </c>
      <c r="W257" s="520" t="str">
        <f t="shared" si="22"/>
        <v/>
      </c>
      <c r="X257" s="524" t="str">
        <f>IF(F257="","",VLOOKUP(U257,'G-3 Multipliers'!$P$3:$Q$6,2,FALSE))</f>
        <v/>
      </c>
      <c r="Y257" s="529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8"/>
      <c r="D258" s="82"/>
      <c r="E258" s="203"/>
      <c r="F258" s="498" t="str">
        <f>IF(D258="","",VLOOKUP(D258,'G-6 Hedgerow Data'!$B$2:$AG$15,2,FALSE))</f>
        <v/>
      </c>
      <c r="G258" s="524" t="str">
        <f>IF(D258="","",VLOOKUP(D258,'G-6 Hedgerow Data'!$B$2:$AG$15,3,FALSE))</f>
        <v/>
      </c>
      <c r="H258" s="72"/>
      <c r="I258" s="499" t="str">
        <f>IFERROR(IF(AND(F258="V.Low",OR(H258="Good",H258="Moderate")),"Error ▲",VLOOKUP(H258,'G-1 All Habitats'!$Z$2:$AA$9,2,FALSE)),"")</f>
        <v/>
      </c>
      <c r="J258" s="146"/>
      <c r="K258" s="520" t="str">
        <f>IF(J258="","",IF(VLOOKUP(J258,'G-3 Multipliers'!$L$3:$N$6,2,FALSE)=0,"Spatial Data Missing",VLOOKUP(J258,'G-3 Multipliers'!$L$3:$N$6,2,FALSE)))</f>
        <v/>
      </c>
      <c r="L258" s="524" t="str">
        <f>IF(J258="","",IF(VLOOKUP(J258,'G-3 Multipliers'!$L$3:$N$6,3,FALSE)=0,"Spatial Data Missing",VLOOKUP(J258,'G-3 Multipliers'!$L$3:$N$6,3,FALSE)))</f>
        <v/>
      </c>
      <c r="M258" s="197"/>
      <c r="N258" s="499" t="str">
        <f>IF(M258="","",IF(VLOOKUP(M258,'G-3 Multipliers'!$S$3:$T$6,2,FALSE)=0,"Spatial Data Missing ⚠",VLOOKUP(M258,'G-3 Multipliers'!$S$3:$T$6,2,FALSE)))</f>
        <v/>
      </c>
      <c r="O258" s="498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7" t="str">
        <f t="shared" si="19"/>
        <v/>
      </c>
      <c r="S258" s="521" t="str">
        <f t="shared" si="20"/>
        <v/>
      </c>
      <c r="T258" s="522" t="str">
        <f t="shared" si="18"/>
        <v/>
      </c>
      <c r="U258" s="537" t="str">
        <f>IF(D258="","",VLOOKUP(D258,'G-6 Hedgerow Data'!$B$3:$AG$15,31,FALSE))</f>
        <v/>
      </c>
      <c r="V258" s="520" t="str">
        <f t="shared" si="21"/>
        <v/>
      </c>
      <c r="W258" s="520" t="str">
        <f>(IF(AND(V258="Standard difficulty applied",O258&gt;P258),U258,IF(AND(V258="Low Difficulty - only applicable if all habitat created before losses",P258&gt;=O258),"Low",U258)))</f>
        <v/>
      </c>
      <c r="X258" s="524" t="str">
        <f>IF(F258="","",VLOOKUP(U258,'G-3 Multipliers'!$P$3:$Q$6,2,FALSE))</f>
        <v/>
      </c>
      <c r="Y258" s="529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9"/>
      <c r="D259" s="82"/>
      <c r="E259" s="203"/>
      <c r="F259" s="500" t="str">
        <f>IF(D259="","",VLOOKUP(D259,'G-6 Hedgerow Data'!$B$2:$AG$15,2,FALSE))</f>
        <v/>
      </c>
      <c r="G259" s="524" t="str">
        <f>IF(D259="","",VLOOKUP(D259,'G-6 Hedgerow Data'!$B$2:$AG$15,3,FALSE))</f>
        <v/>
      </c>
      <c r="H259" s="72"/>
      <c r="I259" s="499" t="str">
        <f>IFERROR(IF(AND(F259="V.Low",OR(H259="Good",H259="Moderate")),"Error ▲",VLOOKUP(H259,'G-1 All Habitats'!$Z$2:$AA$9,2,FALSE)),"")</f>
        <v/>
      </c>
      <c r="J259" s="146"/>
      <c r="K259" s="508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71"/>
      <c r="N259" s="499" t="str">
        <f>IF(M259="","",IF(VLOOKUP(M259,'G-3 Multipliers'!$S$3:$T$6,2,FALSE)=0,"Spatial Data Missing ⚠",VLOOKUP(M259,'G-3 Multipliers'!$S$3:$T$6,2,FALSE)))</f>
        <v/>
      </c>
      <c r="O259" s="498" t="str">
        <f>IF(OR(D259="",H259=""),"",(INDEX('G-6 Hedgerow Data'!$E$3:$I$15,MATCH(D259,'G-6 Hedgerow Data'!$B$3:$B$15,0),MATCH(H259,'G-6 Hedgerow Data'!$E$2:$I$2,0))))</f>
        <v/>
      </c>
      <c r="P259" s="195"/>
      <c r="Q259" s="206"/>
      <c r="R259" s="507" t="str">
        <f t="shared" si="19"/>
        <v/>
      </c>
      <c r="S259" s="521" t="str">
        <f t="shared" si="20"/>
        <v/>
      </c>
      <c r="T259" s="522" t="str">
        <f t="shared" si="18"/>
        <v/>
      </c>
      <c r="U259" s="500" t="str">
        <f>IF(D259="","",VLOOKUP(D259,'G-6 Hedgerow Data'!$B$3:$AG$15,31,FALSE))</f>
        <v/>
      </c>
      <c r="V259" s="520" t="str">
        <f t="shared" si="21"/>
        <v/>
      </c>
      <c r="W259" s="534" t="str">
        <f t="shared" si="22"/>
        <v/>
      </c>
      <c r="X259" s="536" t="str">
        <f>IF(F259="","",VLOOKUP(U259,'G-3 Multipliers'!$P$3:$Q$6,2,FALSE))</f>
        <v/>
      </c>
      <c r="Y259" s="530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7"/>
      <c r="E260" s="503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998"/>
      <c r="X260" s="998"/>
      <c r="Y260" s="503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BzaVWXJ/g6y5PdW6wjwvJ8aQ9bqxp3gM6AzD9pBXnLeAC9ESoN024J8on+w6JbBC87MlzwTIbp/I6faplmZvPw==" saltValue="meB2O9kS6yQmOCaoNsqQu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E261:J261">
    <cfRule type="containsText" dxfId="77" priority="1" operator="containsText" text="Check">
      <formula>NOT(ISERROR(SEARCH("Check",E261)))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M12:M259">
    <cfRule type="containsText" dxfId="74" priority="8" operator="containsText" text="Existing Value Not Required">
      <formula>NOT(ISERROR(SEARCH("Existing Value Not Required",M12)))</formula>
    </cfRule>
    <cfRule type="containsText" dxfId="73" priority="9" operator="containsText" text="Existing Value Required">
      <formula>NOT(ISERROR(SEARCH("Existing Value Required",M12)))</formula>
    </cfRule>
  </conditionalFormatting>
  <conditionalFormatting sqref="N12:N259">
    <cfRule type="containsText" dxfId="72" priority="5" operator="containsText" text="Spatial">
      <formula>NOT(ISERROR(SEARCH("Spatial",N12)))</formula>
    </cfRule>
  </conditionalFormatting>
  <conditionalFormatting sqref="O2 O6:S6">
    <cfRule type="containsText" dxfId="71" priority="4" operator="containsText" text="Note">
      <formula>NOT(ISERROR(SEARCH("Note",O2)))</formula>
    </cfRule>
  </conditionalFormatting>
  <conditionalFormatting sqref="R12:Y259">
    <cfRule type="containsText" dxfId="70" priority="3" operator="containsText" text="Check">
      <formula>NOT(ISERROR(SEARCH("Check",R12)))</formula>
    </cfRule>
  </conditionalFormatting>
  <conditionalFormatting sqref="V12:V259">
    <cfRule type="beginsWith" dxfId="69" priority="2" operator="beginsWith" text="No">
      <formula>LEFT(V12,LEN("No"))="No"</formula>
    </cfRule>
  </conditionalFormatting>
  <conditionalFormatting sqref="Y12:Y259">
    <cfRule type="containsText" dxfId="68" priority="10" operator="containsText" text="Existing Value Not Required">
      <formula>NOT(ISERROR(SEARCH("Existing Value Not Required",Y12)))</formula>
    </cfRule>
    <cfRule type="containsText" dxfId="67" priority="11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>
      <selection activeCell="F14" sqref="F14:J14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670"/>
      <c r="G1" s="670"/>
      <c r="H1" s="670"/>
      <c r="I1" s="670"/>
      <c r="J1" s="670"/>
      <c r="K1" s="671"/>
      <c r="L1" s="671"/>
      <c r="M1" s="671"/>
      <c r="N1" s="671"/>
      <c r="O1" s="671"/>
      <c r="P1" s="671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</row>
    <row r="4" spans="1:19" ht="16.5" customHeight="1" x14ac:dyDescent="0.4">
      <c r="A4" s="13"/>
      <c r="B4" s="13"/>
      <c r="C4" s="13"/>
      <c r="D4" s="13"/>
      <c r="E4" s="13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678"/>
      <c r="F8" s="678"/>
      <c r="G8" s="678"/>
      <c r="H8" s="678"/>
      <c r="I8" s="678"/>
      <c r="J8" s="678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673" t="s">
        <v>1</v>
      </c>
      <c r="E11" s="674"/>
      <c r="F11" s="675"/>
      <c r="G11" s="676"/>
      <c r="H11" s="676"/>
      <c r="I11" s="676"/>
      <c r="J11" s="677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668" t="s">
        <v>2</v>
      </c>
      <c r="E12" s="669"/>
      <c r="F12" s="693" t="s">
        <v>1570</v>
      </c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699" t="s">
        <v>3</v>
      </c>
      <c r="E13" s="700"/>
      <c r="F13" s="693" t="s">
        <v>1571</v>
      </c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668" t="s">
        <v>4</v>
      </c>
      <c r="E14" s="669"/>
      <c r="F14" s="693" t="s">
        <v>1175</v>
      </c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668" t="s">
        <v>5</v>
      </c>
      <c r="E15" s="669"/>
      <c r="F15" s="693"/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668" t="s">
        <v>6</v>
      </c>
      <c r="E16" s="669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668" t="s">
        <v>7</v>
      </c>
      <c r="E17" s="669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668" t="s">
        <v>8</v>
      </c>
      <c r="E18" s="669"/>
      <c r="F18" s="693"/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668" t="s">
        <v>9</v>
      </c>
      <c r="E19" s="669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01" t="s">
        <v>10</v>
      </c>
      <c r="E20" s="702"/>
      <c r="F20" s="703"/>
      <c r="G20" s="704"/>
      <c r="H20" s="704"/>
      <c r="I20" s="704"/>
      <c r="J20" s="70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08" t="s">
        <v>11</v>
      </c>
      <c r="E23" s="709"/>
      <c r="F23" s="709"/>
      <c r="G23" s="709"/>
      <c r="H23" s="709"/>
      <c r="I23" s="709"/>
      <c r="J23" s="71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06"/>
      <c r="E25" s="707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11"/>
      <c r="E26" s="712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20" t="str">
        <f>IF(OR(COUNTIF($X$12:X257,"*30+*")&gt;0,COUNTIF($AB$12:AB257,"*30+*")&gt;0),"Note; Habitat selected has a time to target condition greater than 30 years. Non standard agreement may be required. ⚠","")</f>
        <v/>
      </c>
      <c r="Y2" s="920"/>
      <c r="Z2" s="920"/>
      <c r="AA2" s="920"/>
      <c r="AB2" s="920"/>
      <c r="AC2" s="920"/>
    </row>
    <row r="3" spans="2:42" ht="19.149999999999999" customHeight="1" x14ac:dyDescent="0.2">
      <c r="B3" s="1007" t="str">
        <f ca="1">MID(CELL("filename",A1),FIND("]",CELL("filename",A1))+1,256)</f>
        <v>E-3 Off Site Hedge Enhancement</v>
      </c>
      <c r="C3" s="1008"/>
      <c r="X3" s="920"/>
      <c r="Y3" s="920"/>
      <c r="Z3" s="920"/>
      <c r="AA3" s="920"/>
      <c r="AB3" s="920"/>
      <c r="AC3" s="920"/>
    </row>
    <row r="4" spans="2:42" ht="15.75" customHeight="1" x14ac:dyDescent="0.2">
      <c r="B4" s="1009"/>
      <c r="C4" s="1010"/>
      <c r="X4" s="920"/>
      <c r="Y4" s="920"/>
      <c r="Z4" s="920"/>
      <c r="AA4" s="920"/>
      <c r="AB4" s="920"/>
      <c r="AC4" s="920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1" t="s">
        <v>317</v>
      </c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3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3" t="s">
        <v>249</v>
      </c>
      <c r="N9" s="1004"/>
      <c r="O9" s="1004"/>
      <c r="P9" s="1004"/>
      <c r="Q9" s="1004"/>
      <c r="R9" s="1004"/>
      <c r="S9" s="1004"/>
      <c r="T9" s="1004"/>
      <c r="U9" s="1004"/>
      <c r="V9" s="1004"/>
      <c r="W9" s="1004"/>
      <c r="X9" s="1004"/>
      <c r="Y9" s="1004"/>
      <c r="Z9" s="1004"/>
      <c r="AA9" s="1004"/>
      <c r="AB9" s="1004"/>
      <c r="AC9" s="1004"/>
      <c r="AD9" s="1004"/>
      <c r="AE9" s="1004"/>
      <c r="AF9" s="1004"/>
      <c r="AG9" s="1004"/>
      <c r="AH9" s="1004"/>
      <c r="AI9" s="1005"/>
    </row>
    <row r="10" spans="2:42" s="42" customFormat="1" ht="30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3"/>
      <c r="M10" s="1006" t="s">
        <v>1558</v>
      </c>
      <c r="N10" s="880" t="s">
        <v>308</v>
      </c>
      <c r="O10" s="878"/>
      <c r="P10" s="939" t="s">
        <v>294</v>
      </c>
      <c r="Q10" s="880" t="s">
        <v>189</v>
      </c>
      <c r="R10" s="878"/>
      <c r="S10" s="880" t="s">
        <v>190</v>
      </c>
      <c r="T10" s="878"/>
      <c r="U10" s="967" t="s">
        <v>191</v>
      </c>
      <c r="V10" s="968"/>
      <c r="W10" s="969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133" t="s">
        <v>280</v>
      </c>
      <c r="AI10" s="970" t="s">
        <v>280</v>
      </c>
      <c r="AJ10" s="970" t="s">
        <v>302</v>
      </c>
      <c r="AK10" s="967" t="s">
        <v>196</v>
      </c>
      <c r="AL10" s="969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6"/>
      <c r="N11" s="141" t="s">
        <v>310</v>
      </c>
      <c r="O11" s="359" t="s">
        <v>311</v>
      </c>
      <c r="P11" s="940"/>
      <c r="Q11" s="141" t="s">
        <v>189</v>
      </c>
      <c r="R11" s="359" t="s">
        <v>206</v>
      </c>
      <c r="S11" s="141" t="s">
        <v>190</v>
      </c>
      <c r="T11" s="359" t="s">
        <v>206</v>
      </c>
      <c r="U11" s="141" t="s">
        <v>191</v>
      </c>
      <c r="V11" s="103" t="s">
        <v>191</v>
      </c>
      <c r="W11" s="359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135" t="s">
        <v>283</v>
      </c>
      <c r="AI11" s="1011"/>
      <c r="AJ11" s="997"/>
      <c r="AK11" s="141" t="s">
        <v>215</v>
      </c>
      <c r="AL11" s="359" t="s">
        <v>216</v>
      </c>
      <c r="AP11" s="131" t="s">
        <v>200</v>
      </c>
    </row>
    <row r="12" spans="2:42" ht="14.25" x14ac:dyDescent="0.2">
      <c r="B12" s="531" t="str">
        <f>'E-1 Off Site Hedge Baseline'!AK10</f>
        <v/>
      </c>
      <c r="C12" s="520" t="str">
        <f>IF(B12="","",IF(ISNA(VLOOKUP($B12,'E-1 Off Site Hedge Baseline'!$B$1:$L$257,3,FALSE)),"",(VLOOKUP($B12,'E-1 Off Site Hedge Baseline'!$B$1:$L$257,3,FALSE))))</f>
        <v/>
      </c>
      <c r="D12" s="520" t="str">
        <f>IF(B12="","",IF(ISNA(VLOOKUP($B12,'E-1 Off Site Hedge Baseline'!$B$1:$L$258,4,FALSE)),"",(VLOOKUP($B12,'E-1 Off Site Hedge Baseline'!$B$1:$L$258,4,FALSE))))</f>
        <v/>
      </c>
      <c r="E12" s="520" t="str">
        <f>IF(B12="","",IF(ISNA(VLOOKUP($B12,'E-1 Off Site Hedge Baseline'!$B$1:$L$257,5,FALSE)),"",(VLOOKUP($B12,'E-1 Off Site Hedge Baseline'!$B$1:$L$257,5,FALSE))))</f>
        <v/>
      </c>
      <c r="F12" s="520" t="str">
        <f>IF(B12="","",IF(ISNA(VLOOKUP($B12,'E-1 Off Site Hedge Baseline'!$B$1:$L$257,6,FALSE)),"",(VLOOKUP($B12,'E-1 Off Site Hedge Baseline'!$B$1:$L$257,6,FALSE))))</f>
        <v/>
      </c>
      <c r="G12" s="520" t="str">
        <f>IF(B12="","",IF(ISNA(VLOOKUP($B12,'E-1 Off Site Hedge Baseline'!$B$1:$L$257,7,FALSE)),"",(VLOOKUP($B12,'E-1 Off Site Hedge Baseline'!$B$1:$L$257,7,FALSE))))</f>
        <v/>
      </c>
      <c r="H12" s="520" t="str">
        <f>IF(B12="","",IF(ISNA(VLOOKUP($B12,'E-1 Off Site Hedge Baseline'!$B$1:$L$257,8,FALSE)),"",(VLOOKUP($B12,'E-1 Off Site Hedge Baseline'!$B$1:$L$257,8,FALSE))))</f>
        <v/>
      </c>
      <c r="I12" s="520" t="str">
        <f>IF(B12="","",IF(ISNA(VLOOKUP($B12,'E-1 Off Site Hedge Baseline'!$B$1:$L$257,10,FALSE)),"",(VLOOKUP($B12,'E-1 Off Site Hedge Baseline'!$B$1:$L$257,10,FALSE))))</f>
        <v/>
      </c>
      <c r="J12" s="520" t="str">
        <f>IF(B12="","",IF(ISNA(VLOOKUP($B12,'E-1 Off Site Hedge Baseline'!$B$1:$L$257,11,FALSE)),"",(VLOOKUP($B12,'E-1 Off Site Hedge Baseline'!$B$1:$L$257,11,FALSE))))</f>
        <v/>
      </c>
      <c r="K12" s="520" t="str">
        <f>IF(B12="","",IF(ISNA(VLOOKUP($B12,'E-1 Off Site Hedge Baseline'!$B$1:$U$257,113,FALSE)),"",(VLOOKUP($B12,'E-1 Off Site Hedge Baseline'!$B$1:$U$257,13,FALSE))))</f>
        <v/>
      </c>
      <c r="L12" s="507" t="str">
        <f>IF(B12="","",IF(ISNA(VLOOKUP($B12,'E-1 Off Site Hedge Baseline'!$B$1:$U$257,12,FALSE)),"",(VLOOKUP($B12,'E-1 Off Site Hedge Baseline'!$B$1:$U$257,12,FALSE))))</f>
        <v/>
      </c>
      <c r="M12" s="418" t="str">
        <f t="shared" ref="M12:M16" si="0">C12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5" t="str">
        <f>IF(B12="","",VLOOKUP(B12,'E-1 Off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1"/>
      <c r="T12" s="499" t="str">
        <f>IFERROR(IF(AND(Q12="V.Low",OR(S12="Good",S12="Moderate")),"Error ▲",VLOOKUP(S12,'G-1 All Habitats'!$Z$2:$AA$9,2,FALSE)),"")</f>
        <v/>
      </c>
      <c r="U12" s="71"/>
      <c r="V12" s="507" t="str">
        <f>IF(U12="","",IF(VLOOKUP(U12,'G-3 Multipliers'!$L$3:$N$6,2,FALSE)=0,"Spatial Data Missing ⚠",VLOOKUP(U12,'G-3 Multipliers'!$L$3:$N$6,2,FALSE)))</f>
        <v/>
      </c>
      <c r="W12" s="505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537" t="str">
        <f>IF(M12="","",VLOOKUP(M12,'G-6 Hedgerow Data'!$B$3:$AG$15,31,FALSE))</f>
        <v/>
      </c>
      <c r="AE12" s="520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20" t="str">
        <f>(IF(AND(AE12="Yes",X12&gt;Y12),AD12,IF(AND(AE12="Low Difficulty - only applicable if all habitat created before losses ⚠",Y12&gt;=X12),"Low",AD12)))</f>
        <v/>
      </c>
      <c r="AG12" s="524" t="str">
        <f>IFERROR(IF(O12="","",VLOOKUP(AD12,'G-3 Multipliers'!$P$3:$Q$6,2,FALSE)),"")</f>
        <v/>
      </c>
      <c r="AH12" s="196"/>
      <c r="AI12" s="499" t="str">
        <f>IF(AH12="","",IF(VLOOKUP(AH12,'G-3 Multipliers'!$S$3:$T$6,2,FALSE)=0,"Spatial Data Missing ⚠",VLOOKUP(AH12,'G-3 Multipliers'!$S$3:$T$6,2,FALSE)))</f>
        <v/>
      </c>
      <c r="AJ12" s="513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1" t="str">
        <f>'E-1 Off Site Hedge Baseline'!AK11</f>
        <v/>
      </c>
      <c r="C13" s="520" t="str">
        <f>IF(B13="","",IF(ISNA(VLOOKUP($B13,'E-1 Off Site Hedge Baseline'!$B$1:$L$257,3,FALSE)),"",(VLOOKUP($B13,'E-1 Off Site Hedge Baseline'!$B$1:$L$257,3,FALSE))))</f>
        <v/>
      </c>
      <c r="D13" s="520" t="str">
        <f>IF(B13="","",IF(ISNA(VLOOKUP($B13,'E-1 Off Site Hedge Baseline'!$B$1:$L$258,4,FALSE)),"",(VLOOKUP($B13,'E-1 Off Site Hedge Baseline'!$B$1:$L$258,4,FALSE))))</f>
        <v/>
      </c>
      <c r="E13" s="520" t="str">
        <f>IF(B13="","",IF(ISNA(VLOOKUP($B13,'E-1 Off Site Hedge Baseline'!$B$1:$L$257,5,FALSE)),"",(VLOOKUP($B13,'E-1 Off Site Hedge Baseline'!$B$1:$L$257,5,FALSE))))</f>
        <v/>
      </c>
      <c r="F13" s="520" t="str">
        <f>IF(B13="","",IF(ISNA(VLOOKUP($B13,'E-1 Off Site Hedge Baseline'!$B$1:$L$257,6,FALSE)),"",(VLOOKUP($B13,'E-1 Off Site Hedge Baseline'!$B$1:$L$257,6,FALSE))))</f>
        <v/>
      </c>
      <c r="G13" s="520" t="str">
        <f>IF(B13="","",IF(ISNA(VLOOKUP($B13,'E-1 Off Site Hedge Baseline'!$B$1:$L$257,7,FALSE)),"",(VLOOKUP($B13,'E-1 Off Site Hedge Baseline'!$B$1:$L$257,7,FALSE))))</f>
        <v/>
      </c>
      <c r="H13" s="520" t="str">
        <f>IF(B13="","",IF(ISNA(VLOOKUP($B13,'E-1 Off Site Hedge Baseline'!$B$1:$L$257,8,FALSE)),"",(VLOOKUP($B13,'E-1 Off Site Hedge Baseline'!$B$1:$L$257,8,FALSE))))</f>
        <v/>
      </c>
      <c r="I13" s="520" t="str">
        <f>IF(B13="","",IF(ISNA(VLOOKUP($B13,'E-1 Off Site Hedge Baseline'!$B$1:$L$257,10,FALSE)),"",(VLOOKUP($B13,'E-1 Off Site Hedge Baseline'!$B$1:$L$257,10,FALSE))))</f>
        <v/>
      </c>
      <c r="J13" s="520" t="str">
        <f>IF(B13="","",IF(ISNA(VLOOKUP($B13,'E-1 Off Site Hedge Baseline'!$B$1:$L$257,11,FALSE)),"",(VLOOKUP($B13,'E-1 Off Site Hedge Baseline'!$B$1:$L$257,11,FALSE))))</f>
        <v/>
      </c>
      <c r="K13" s="520" t="str">
        <f>IF(B13="","",IF(ISNA(VLOOKUP($B13,'E-1 Off Site Hedge Baseline'!$B$1:$U$257,113,FALSE)),"",(VLOOKUP($B13,'E-1 Off Site Hedge Baseline'!$B$1:$U$257,13,FALSE))))</f>
        <v/>
      </c>
      <c r="L13" s="507" t="str">
        <f>IF(B13="","",IF(ISNA(VLOOKUP($B13,'E-1 Off Site Hedge Baseline'!$B$1:$U$257,12,FALSE)),"",(VLOOKUP($B13,'E-1 Off Site Hedge Baseline'!$B$1:$U$257,12,FALSE))))</f>
        <v/>
      </c>
      <c r="M13" s="418" t="str">
        <f t="shared" si="0"/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5" t="str">
        <f>IF(B13="","",VLOOKUP(B13,'E-1 Off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1"/>
      <c r="T13" s="499" t="str">
        <f>IFERROR(IF(AND(Q13="V.Low",OR(S13="Good",S13="Moderate")),"Error ▲",VLOOKUP(S13,'G-1 All Habitats'!$Z$2:$AA$9,2,FALSE)),"")</f>
        <v/>
      </c>
      <c r="U13" s="71"/>
      <c r="V13" s="507" t="str">
        <f>IF(U13="","",IF(VLOOKUP(U13,'G-3 Multipliers'!$L$3:$N$6,2,FALSE)=0,"Spatial Data Missing ⚠",VLOOKUP(U13,'G-3 Multipliers'!$L$3:$N$6,2,FALSE)))</f>
        <v/>
      </c>
      <c r="W13" s="505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20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20" t="str">
        <f t="shared" ref="AF13:AF76" si="6">(IF(AND(AE13="Yes",X13&gt;Y13),AD13,IF(AND(AE13="Low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196"/>
      <c r="AI13" s="499" t="str">
        <f>IF(AH13="","",IF(VLOOKUP(AH13,'G-3 Multipliers'!$S$3:$T$6,2,FALSE)=0,"Spatial Data Missing ⚠",VLOOKUP(AH13,'G-3 Multipliers'!$S$3:$T$6,2,FALSE)))</f>
        <v/>
      </c>
      <c r="AJ13" s="513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1" t="str">
        <f>'E-1 Off Site Hedge Baseline'!AK12</f>
        <v/>
      </c>
      <c r="C14" s="520" t="str">
        <f>IF(B14="","",IF(ISNA(VLOOKUP($B14,'E-1 Off Site Hedge Baseline'!$B$1:$L$257,3,FALSE)),"",(VLOOKUP($B14,'E-1 Off Site Hedge Baseline'!$B$1:$L$257,3,FALSE))))</f>
        <v/>
      </c>
      <c r="D14" s="520" t="str">
        <f>IF(B14="","",IF(ISNA(VLOOKUP($B14,'E-1 Off Site Hedge Baseline'!$B$1:$L$258,4,FALSE)),"",(VLOOKUP($B14,'E-1 Off Site Hedge Baseline'!$B$1:$L$258,4,FALSE))))</f>
        <v/>
      </c>
      <c r="E14" s="520" t="str">
        <f>IF(B14="","",IF(ISNA(VLOOKUP($B14,'E-1 Off Site Hedge Baseline'!$B$1:$L$257,5,FALSE)),"",(VLOOKUP($B14,'E-1 Off Site Hedge Baseline'!$B$1:$L$257,5,FALSE))))</f>
        <v/>
      </c>
      <c r="F14" s="520" t="str">
        <f>IF(B14="","",IF(ISNA(VLOOKUP($B14,'E-1 Off Site Hedge Baseline'!$B$1:$L$257,6,FALSE)),"",(VLOOKUP($B14,'E-1 Off Site Hedge Baseline'!$B$1:$L$257,6,FALSE))))</f>
        <v/>
      </c>
      <c r="G14" s="520" t="str">
        <f>IF(B14="","",IF(ISNA(VLOOKUP($B14,'E-1 Off Site Hedge Baseline'!$B$1:$L$257,7,FALSE)),"",(VLOOKUP($B14,'E-1 Off Site Hedge Baseline'!$B$1:$L$257,7,FALSE))))</f>
        <v/>
      </c>
      <c r="H14" s="520" t="str">
        <f>IF(B14="","",IF(ISNA(VLOOKUP($B14,'E-1 Off Site Hedge Baseline'!$B$1:$L$257,8,FALSE)),"",(VLOOKUP($B14,'E-1 Off Site Hedge Baseline'!$B$1:$L$257,8,FALSE))))</f>
        <v/>
      </c>
      <c r="I14" s="520" t="str">
        <f>IF(B14="","",IF(ISNA(VLOOKUP($B14,'E-1 Off Site Hedge Baseline'!$B$1:$L$257,10,FALSE)),"",(VLOOKUP($B14,'E-1 Off Site Hedge Baseline'!$B$1:$L$257,10,FALSE))))</f>
        <v/>
      </c>
      <c r="J14" s="520" t="str">
        <f>IF(B14="","",IF(ISNA(VLOOKUP($B14,'E-1 Off Site Hedge Baseline'!$B$1:$L$257,11,FALSE)),"",(VLOOKUP($B14,'E-1 Off Site Hedge Baseline'!$B$1:$L$257,11,FALSE))))</f>
        <v/>
      </c>
      <c r="K14" s="520" t="str">
        <f>IF(B14="","",IF(ISNA(VLOOKUP($B14,'E-1 Off Site Hedge Baseline'!$B$1:$U$257,113,FALSE)),"",(VLOOKUP($B14,'E-1 Off Site Hedge Baseline'!$B$1:$U$257,13,FALSE))))</f>
        <v/>
      </c>
      <c r="L14" s="507" t="str">
        <f>IF(B14="","",IF(ISNA(VLOOKUP($B14,'E-1 Off Site Hedge Baseline'!$B$1:$U$257,12,FALSE)),"",(VLOOKUP($B14,'E-1 Off Site Hedge Baseline'!$B$1:$U$257,12,FALSE))))</f>
        <v/>
      </c>
      <c r="M14" s="418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05" t="str">
        <f>IF(B14="","",VLOOKUP(B14,'E-1 Off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1"/>
      <c r="T14" s="499" t="str">
        <f>IFERROR(IF(AND(Q14="V.Low",OR(S14="Good",S14="Moderate")),"Error ▲",VLOOKUP(S14,'G-1 All Habitats'!$Z$2:$AA$9,2,FALSE)),"")</f>
        <v/>
      </c>
      <c r="U14" s="71"/>
      <c r="V14" s="507" t="str">
        <f>IF(U14="","",IF(VLOOKUP(U14,'G-3 Multipliers'!$L$3:$N$6,2,FALSE)=0,"Spatial Data Missing ⚠",VLOOKUP(U14,'G-3 Multipliers'!$L$3:$N$6,2,FALSE)))</f>
        <v/>
      </c>
      <c r="W14" s="505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20" t="str">
        <f t="shared" si="5"/>
        <v/>
      </c>
      <c r="AF14" s="520" t="str">
        <f t="shared" si="6"/>
        <v/>
      </c>
      <c r="AG14" s="524" t="str">
        <f>IFERROR(IF(O14="","",VLOOKUP(AD14,'G-3 Multipliers'!$P$3:$Q$6,2,FALSE)),"")</f>
        <v/>
      </c>
      <c r="AH14" s="196"/>
      <c r="AI14" s="499" t="str">
        <f>IF(AH14="","",IF(VLOOKUP(AH14,'G-3 Multipliers'!$S$3:$T$6,2,FALSE)=0,"Spatial Data Missing ⚠",VLOOKUP(AH14,'G-3 Multipliers'!$S$3:$T$6,2,FALSE)))</f>
        <v/>
      </c>
      <c r="AJ14" s="513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1" t="str">
        <f>'E-1 Off Site Hedge Baseline'!AK13</f>
        <v/>
      </c>
      <c r="C15" s="520" t="str">
        <f>IF(B15="","",IF(ISNA(VLOOKUP($B15,'E-1 Off Site Hedge Baseline'!$B$1:$L$257,3,FALSE)),"",(VLOOKUP($B15,'E-1 Off Site Hedge Baseline'!$B$1:$L$257,3,FALSE))))</f>
        <v/>
      </c>
      <c r="D15" s="520" t="str">
        <f>IF(B15="","",IF(ISNA(VLOOKUP($B15,'E-1 Off Site Hedge Baseline'!$B$1:$L$258,4,FALSE)),"",(VLOOKUP($B15,'E-1 Off Site Hedge Baseline'!$B$1:$L$258,4,FALSE))))</f>
        <v/>
      </c>
      <c r="E15" s="520" t="str">
        <f>IF(B15="","",IF(ISNA(VLOOKUP($B15,'E-1 Off Site Hedge Baseline'!$B$1:$L$257,5,FALSE)),"",(VLOOKUP($B15,'E-1 Off Site Hedge Baseline'!$B$1:$L$257,5,FALSE))))</f>
        <v/>
      </c>
      <c r="F15" s="520" t="str">
        <f>IF(B15="","",IF(ISNA(VLOOKUP($B15,'E-1 Off Site Hedge Baseline'!$B$1:$L$257,6,FALSE)),"",(VLOOKUP($B15,'E-1 Off Site Hedge Baseline'!$B$1:$L$257,6,FALSE))))</f>
        <v/>
      </c>
      <c r="G15" s="520" t="str">
        <f>IF(B15="","",IF(ISNA(VLOOKUP($B15,'E-1 Off Site Hedge Baseline'!$B$1:$L$257,7,FALSE)),"",(VLOOKUP($B15,'E-1 Off Site Hedge Baseline'!$B$1:$L$257,7,FALSE))))</f>
        <v/>
      </c>
      <c r="H15" s="520" t="str">
        <f>IF(B15="","",IF(ISNA(VLOOKUP($B15,'E-1 Off Site Hedge Baseline'!$B$1:$L$257,8,FALSE)),"",(VLOOKUP($B15,'E-1 Off Site Hedge Baseline'!$B$1:$L$257,8,FALSE))))</f>
        <v/>
      </c>
      <c r="I15" s="520" t="str">
        <f>IF(B15="","",IF(ISNA(VLOOKUP($B15,'E-1 Off Site Hedge Baseline'!$B$1:$L$257,10,FALSE)),"",(VLOOKUP($B15,'E-1 Off Site Hedge Baseline'!$B$1:$L$257,10,FALSE))))</f>
        <v/>
      </c>
      <c r="J15" s="520" t="str">
        <f>IF(B15="","",IF(ISNA(VLOOKUP($B15,'E-1 Off Site Hedge Baseline'!$B$1:$L$257,11,FALSE)),"",(VLOOKUP($B15,'E-1 Off Site Hedge Baseline'!$B$1:$L$257,11,FALSE))))</f>
        <v/>
      </c>
      <c r="K15" s="520" t="str">
        <f>IF(B15="","",IF(ISNA(VLOOKUP($B15,'E-1 Off Site Hedge Baseline'!$B$1:$U$257,113,FALSE)),"",(VLOOKUP($B15,'E-1 Off Site Hedge Baseline'!$B$1:$U$257,13,FALSE))))</f>
        <v/>
      </c>
      <c r="L15" s="507" t="str">
        <f>IF(B15="","",IF(ISNA(VLOOKUP($B15,'E-1 Off Site Hedge Baseline'!$B$1:$U$257,12,FALSE)),"",(VLOOKUP($B15,'E-1 Off Site Hedge Baseline'!$B$1:$U$257,12,FALSE))))</f>
        <v/>
      </c>
      <c r="M15" s="418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05" t="str">
        <f>IF(B15="","",VLOOKUP(B15,'E-1 Off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1"/>
      <c r="T15" s="499" t="str">
        <f>IFERROR(IF(AND(Q15="V.Low",OR(S15="Good",S15="Moderate")),"Error ▲",VLOOKUP(S15,'G-1 All Habitats'!$Z$2:$AA$9,2,FALSE)),"")</f>
        <v/>
      </c>
      <c r="U15" s="71"/>
      <c r="V15" s="507" t="str">
        <f>IF(U15="","",IF(VLOOKUP(U15,'G-3 Multipliers'!$L$3:$N$6,2,FALSE)=0,"Spatial Data Missing ⚠",VLOOKUP(U15,'G-3 Multipliers'!$L$3:$N$6,2,FALSE)))</f>
        <v/>
      </c>
      <c r="W15" s="505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20" t="str">
        <f t="shared" si="5"/>
        <v/>
      </c>
      <c r="AF15" s="520" t="str">
        <f t="shared" si="6"/>
        <v/>
      </c>
      <c r="AG15" s="524" t="str">
        <f>IFERROR(IF(O15="","",VLOOKUP(AD15,'G-3 Multipliers'!$P$3:$Q$6,2,FALSE)),"")</f>
        <v/>
      </c>
      <c r="AH15" s="196"/>
      <c r="AI15" s="499" t="str">
        <f>IF(AH15="","",IF(VLOOKUP(AH15,'G-3 Multipliers'!$S$3:$T$6,2,FALSE)=0,"Spatial Data Missing ⚠",VLOOKUP(AH15,'G-3 Multipliers'!$S$3:$T$6,2,FALSE)))</f>
        <v/>
      </c>
      <c r="AJ15" s="513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1" t="str">
        <f>'E-1 Off Site Hedge Baseline'!AK14</f>
        <v/>
      </c>
      <c r="C16" s="520" t="str">
        <f>IF(B16="","",IF(ISNA(VLOOKUP($B16,'E-1 Off Site Hedge Baseline'!$B$1:$L$257,3,FALSE)),"",(VLOOKUP($B16,'E-1 Off Site Hedge Baseline'!$B$1:$L$257,3,FALSE))))</f>
        <v/>
      </c>
      <c r="D16" s="520" t="str">
        <f>IF(B16="","",IF(ISNA(VLOOKUP($B16,'E-1 Off Site Hedge Baseline'!$B$1:$L$258,4,FALSE)),"",(VLOOKUP($B16,'E-1 Off Site Hedge Baseline'!$B$1:$L$258,4,FALSE))))</f>
        <v/>
      </c>
      <c r="E16" s="520" t="str">
        <f>IF(B16="","",IF(ISNA(VLOOKUP($B16,'E-1 Off Site Hedge Baseline'!$B$1:$L$257,5,FALSE)),"",(VLOOKUP($B16,'E-1 Off Site Hedge Baseline'!$B$1:$L$257,5,FALSE))))</f>
        <v/>
      </c>
      <c r="F16" s="520" t="str">
        <f>IF(B16="","",IF(ISNA(VLOOKUP($B16,'E-1 Off Site Hedge Baseline'!$B$1:$L$257,6,FALSE)),"",(VLOOKUP($B16,'E-1 Off Site Hedge Baseline'!$B$1:$L$257,6,FALSE))))</f>
        <v/>
      </c>
      <c r="G16" s="520" t="str">
        <f>IF(B16="","",IF(ISNA(VLOOKUP($B16,'E-1 Off Site Hedge Baseline'!$B$1:$L$257,7,FALSE)),"",(VLOOKUP($B16,'E-1 Off Site Hedge Baseline'!$B$1:$L$257,7,FALSE))))</f>
        <v/>
      </c>
      <c r="H16" s="520" t="str">
        <f>IF(B16="","",IF(ISNA(VLOOKUP($B16,'E-1 Off Site Hedge Baseline'!$B$1:$L$257,8,FALSE)),"",(VLOOKUP($B16,'E-1 Off Site Hedge Baseline'!$B$1:$L$257,8,FALSE))))</f>
        <v/>
      </c>
      <c r="I16" s="520" t="str">
        <f>IF(B16="","",IF(ISNA(VLOOKUP($B16,'E-1 Off Site Hedge Baseline'!$B$1:$L$257,10,FALSE)),"",(VLOOKUP($B16,'E-1 Off Site Hedge Baseline'!$B$1:$L$257,10,FALSE))))</f>
        <v/>
      </c>
      <c r="J16" s="520" t="str">
        <f>IF(B16="","",IF(ISNA(VLOOKUP($B16,'E-1 Off Site Hedge Baseline'!$B$1:$L$257,11,FALSE)),"",(VLOOKUP($B16,'E-1 Off Site Hedge Baseline'!$B$1:$L$257,11,FALSE))))</f>
        <v/>
      </c>
      <c r="K16" s="520" t="str">
        <f>IF(B16="","",IF(ISNA(VLOOKUP($B16,'E-1 Off Site Hedge Baseline'!$B$1:$U$257,113,FALSE)),"",(VLOOKUP($B16,'E-1 Off Site Hedge Baseline'!$B$1:$U$257,13,FALSE))))</f>
        <v/>
      </c>
      <c r="L16" s="507" t="str">
        <f>IF(B16="","",IF(ISNA(VLOOKUP($B16,'E-1 Off Site Hedge Baseline'!$B$1:$U$257,12,FALSE)),"",(VLOOKUP($B16,'E-1 Off Site Hedge Baseline'!$B$1:$U$257,12,FALSE))))</f>
        <v/>
      </c>
      <c r="M16" s="418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05" t="str">
        <f>IF(B16="","",VLOOKUP(B16,'E-1 Off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45"/>
      <c r="T16" s="499" t="str">
        <f>IFERROR(IF(AND(Q16="V.Low",OR(S16="Good",S16="Moderate")),"Error ▲",VLOOKUP(S16,'G-1 All Habitats'!$Z$2:$AA$9,2,FALSE)),"")</f>
        <v/>
      </c>
      <c r="U16" s="71"/>
      <c r="V16" s="507" t="str">
        <f>IF(U16="","",IF(VLOOKUP(U16,'G-3 Multipliers'!$L$3:$N$6,2,FALSE)=0,"Spatial Data Missing ⚠",VLOOKUP(U16,'G-3 Multipliers'!$L$3:$N$6,2,FALSE)))</f>
        <v/>
      </c>
      <c r="W16" s="505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20" t="str">
        <f t="shared" si="5"/>
        <v/>
      </c>
      <c r="AF16" s="520" t="str">
        <f t="shared" si="6"/>
        <v/>
      </c>
      <c r="AG16" s="524" t="str">
        <f>IFERROR(IF(O16="","",VLOOKUP(AD16,'G-3 Multipliers'!$P$3:$Q$6,2,FALSE)),"")</f>
        <v/>
      </c>
      <c r="AH16" s="196"/>
      <c r="AI16" s="499" t="str">
        <f>IF(AH16="","",IF(VLOOKUP(AH16,'G-3 Multipliers'!$S$3:$T$6,2,FALSE)=0,"Spatial Data Missing ⚠",VLOOKUP(AH16,'G-3 Multipliers'!$S$3:$T$6,2,FALSE)))</f>
        <v/>
      </c>
      <c r="AJ16" s="513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1" t="str">
        <f>'E-1 Off Site Hedge Baseline'!AK15</f>
        <v/>
      </c>
      <c r="C17" s="520" t="str">
        <f>IF(B17="","",IF(ISNA(VLOOKUP($B17,'E-1 Off Site Hedge Baseline'!$B$1:$L$257,3,FALSE)),"",(VLOOKUP($B17,'E-1 Off Site Hedge Baseline'!$B$1:$L$257,3,FALSE))))</f>
        <v/>
      </c>
      <c r="D17" s="520" t="str">
        <f>IF(B17="","",IF(ISNA(VLOOKUP($B17,'E-1 Off Site Hedge Baseline'!$B$1:$L$258,4,FALSE)),"",(VLOOKUP($B17,'E-1 Off Site Hedge Baseline'!$B$1:$L$258,4,FALSE))))</f>
        <v/>
      </c>
      <c r="E17" s="520" t="str">
        <f>IF(B17="","",IF(ISNA(VLOOKUP($B17,'E-1 Off Site Hedge Baseline'!$B$1:$L$257,5,FALSE)),"",(VLOOKUP($B17,'E-1 Off Site Hedge Baseline'!$B$1:$L$257,5,FALSE))))</f>
        <v/>
      </c>
      <c r="F17" s="520" t="str">
        <f>IF(B17="","",IF(ISNA(VLOOKUP($B17,'E-1 Off Site Hedge Baseline'!$B$1:$L$257,6,FALSE)),"",(VLOOKUP($B17,'E-1 Off Site Hedge Baseline'!$B$1:$L$257,6,FALSE))))</f>
        <v/>
      </c>
      <c r="G17" s="520" t="str">
        <f>IF(B17="","",IF(ISNA(VLOOKUP($B17,'E-1 Off Site Hedge Baseline'!$B$1:$L$257,7,FALSE)),"",(VLOOKUP($B17,'E-1 Off Site Hedge Baseline'!$B$1:$L$257,7,FALSE))))</f>
        <v/>
      </c>
      <c r="H17" s="520" t="str">
        <f>IF(B17="","",IF(ISNA(VLOOKUP($B17,'E-1 Off Site Hedge Baseline'!$B$1:$L$257,8,FALSE)),"",(VLOOKUP($B17,'E-1 Off Site Hedge Baseline'!$B$1:$L$257,8,FALSE))))</f>
        <v/>
      </c>
      <c r="I17" s="520" t="str">
        <f>IF(B17="","",IF(ISNA(VLOOKUP($B17,'E-1 Off Site Hedge Baseline'!$B$1:$L$257,10,FALSE)),"",(VLOOKUP($B17,'E-1 Off Site Hedge Baseline'!$B$1:$L$257,10,FALSE))))</f>
        <v/>
      </c>
      <c r="J17" s="520" t="str">
        <f>IF(B17="","",IF(ISNA(VLOOKUP($B17,'E-1 Off Site Hedge Baseline'!$B$1:$L$257,11,FALSE)),"",(VLOOKUP($B17,'E-1 Off Site Hedge Baseline'!$B$1:$L$257,11,FALSE))))</f>
        <v/>
      </c>
      <c r="K17" s="520" t="str">
        <f>IF(B17="","",IF(ISNA(VLOOKUP($B17,'E-1 Off Site Hedge Baseline'!$B$1:$U$257,113,FALSE)),"",(VLOOKUP($B17,'E-1 Off Site Hedge Baseline'!$B$1:$U$257,13,FALSE))))</f>
        <v/>
      </c>
      <c r="L17" s="507" t="str">
        <f>IF(B17="","",IF(ISNA(VLOOKUP($B17,'E-1 Off Site Hedge Baseline'!$B$1:$U$257,12,FALSE)),"",(VLOOKUP($B17,'E-1 Off Site Hedge Baseline'!$B$1:$U$257,12,FALSE))))</f>
        <v/>
      </c>
      <c r="M17" s="418" t="str">
        <f t="shared" ref="M17:M77" si="8">C17</f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05" t="str">
        <f>IF(B17="","",VLOOKUP(B17,'E-1 Off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45"/>
      <c r="T17" s="499" t="str">
        <f>IFERROR(IF(AND(Q17="V.Low",OR(S17="Good",S17="Moderate")),"Error ▲",VLOOKUP(S17,'G-1 All Habitats'!$Z$2:$AA$9,2,FALSE)),"")</f>
        <v/>
      </c>
      <c r="U17" s="145"/>
      <c r="V17" s="507" t="str">
        <f>IF(U17="","",IF(VLOOKUP(U17,'G-3 Multipliers'!$L$3:$N$6,2,FALSE)=0,"Spatial Data Missing ⚠",VLOOKUP(U17,'G-3 Multipliers'!$L$3:$N$6,2,FALSE)))</f>
        <v/>
      </c>
      <c r="W17" s="505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20" t="str">
        <f t="shared" si="5"/>
        <v/>
      </c>
      <c r="AF17" s="520" t="str">
        <f t="shared" si="6"/>
        <v/>
      </c>
      <c r="AG17" s="524" t="str">
        <f>IFERROR(IF(O17="","",VLOOKUP(AD17,'G-3 Multipliers'!$P$3:$Q$6,2,FALSE)),"")</f>
        <v/>
      </c>
      <c r="AH17" s="197"/>
      <c r="AI17" s="499" t="str">
        <f>IF(AH17="","",IF(VLOOKUP(AH17,'G-3 Multipliers'!$S$3:$T$6,2,FALSE)=0,"Spatial Data Missing ⚠",VLOOKUP(AH17,'G-3 Multipliers'!$S$3:$T$6,2,FALSE)))</f>
        <v/>
      </c>
      <c r="AJ17" s="545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1" t="str">
        <f>'E-1 Off Site Hedge Baseline'!AK16</f>
        <v/>
      </c>
      <c r="C18" s="520" t="str">
        <f>IF(B18="","",IF(ISNA(VLOOKUP($B18,'E-1 Off Site Hedge Baseline'!$B$1:$L$257,3,FALSE)),"",(VLOOKUP($B18,'E-1 Off Site Hedge Baseline'!$B$1:$L$257,3,FALSE))))</f>
        <v/>
      </c>
      <c r="D18" s="520" t="str">
        <f>IF(B18="","",IF(ISNA(VLOOKUP($B18,'E-1 Off Site Hedge Baseline'!$B$1:$L$258,4,FALSE)),"",(VLOOKUP($B18,'E-1 Off Site Hedge Baseline'!$B$1:$L$258,4,FALSE))))</f>
        <v/>
      </c>
      <c r="E18" s="520" t="str">
        <f>IF(B18="","",IF(ISNA(VLOOKUP($B18,'E-1 Off Site Hedge Baseline'!$B$1:$L$257,5,FALSE)),"",(VLOOKUP($B18,'E-1 Off Site Hedge Baseline'!$B$1:$L$257,5,FALSE))))</f>
        <v/>
      </c>
      <c r="F18" s="520" t="str">
        <f>IF(B18="","",IF(ISNA(VLOOKUP($B18,'E-1 Off Site Hedge Baseline'!$B$1:$L$257,6,FALSE)),"",(VLOOKUP($B18,'E-1 Off Site Hedge Baseline'!$B$1:$L$257,6,FALSE))))</f>
        <v/>
      </c>
      <c r="G18" s="520" t="str">
        <f>IF(B18="","",IF(ISNA(VLOOKUP($B18,'E-1 Off Site Hedge Baseline'!$B$1:$L$257,7,FALSE)),"",(VLOOKUP($B18,'E-1 Off Site Hedge Baseline'!$B$1:$L$257,7,FALSE))))</f>
        <v/>
      </c>
      <c r="H18" s="520" t="str">
        <f>IF(B18="","",IF(ISNA(VLOOKUP($B18,'E-1 Off Site Hedge Baseline'!$B$1:$L$257,8,FALSE)),"",(VLOOKUP($B18,'E-1 Off Site Hedge Baseline'!$B$1:$L$257,8,FALSE))))</f>
        <v/>
      </c>
      <c r="I18" s="520" t="str">
        <f>IF(B18="","",IF(ISNA(VLOOKUP($B18,'E-1 Off Site Hedge Baseline'!$B$1:$L$257,10,FALSE)),"",(VLOOKUP($B18,'E-1 Off Site Hedge Baseline'!$B$1:$L$257,10,FALSE))))</f>
        <v/>
      </c>
      <c r="J18" s="520" t="str">
        <f>IF(B18="","",IF(ISNA(VLOOKUP($B18,'E-1 Off Site Hedge Baseline'!$B$1:$L$257,11,FALSE)),"",(VLOOKUP($B18,'E-1 Off Site Hedge Baseline'!$B$1:$L$257,11,FALSE))))</f>
        <v/>
      </c>
      <c r="K18" s="520" t="str">
        <f>IF(B18="","",IF(ISNA(VLOOKUP($B18,'E-1 Off Site Hedge Baseline'!$B$1:$U$257,113,FALSE)),"",(VLOOKUP($B18,'E-1 Off Site Hedge Baseline'!$B$1:$U$257,13,FALSE))))</f>
        <v/>
      </c>
      <c r="L18" s="507" t="str">
        <f>IF(B18="","",IF(ISNA(VLOOKUP($B18,'E-1 Off Site Hedge Baseline'!$B$1:$U$257,12,FALSE)),"",(VLOOKUP($B18,'E-1 Off Site Hedge Baseline'!$B$1:$U$257,12,FALSE))))</f>
        <v/>
      </c>
      <c r="M18" s="418" t="str">
        <f t="shared" si="8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05" t="str">
        <f>IF(B18="","",VLOOKUP(B18,'E-1 Off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45"/>
      <c r="T18" s="499" t="str">
        <f>IFERROR(IF(AND(Q18="V.Low",OR(S18="Good",S18="Moderate")),"Error ▲",VLOOKUP(S18,'G-1 All Habitats'!$Z$2:$AA$9,2,FALSE)),"")</f>
        <v/>
      </c>
      <c r="U18" s="145"/>
      <c r="V18" s="507" t="str">
        <f>IF(U18="","",IF(VLOOKUP(U18,'G-3 Multipliers'!$L$3:$N$6,2,FALSE)=0,"Spatial Data Missing ⚠",VLOOKUP(U18,'G-3 Multipliers'!$L$3:$N$6,2,FALSE)))</f>
        <v/>
      </c>
      <c r="W18" s="505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20" t="str">
        <f t="shared" si="5"/>
        <v/>
      </c>
      <c r="AF18" s="520" t="str">
        <f t="shared" si="6"/>
        <v/>
      </c>
      <c r="AG18" s="524" t="str">
        <f>IFERROR(IF(O18="","",VLOOKUP(AD18,'G-3 Multipliers'!$P$3:$Q$6,2,FALSE)),"")</f>
        <v/>
      </c>
      <c r="AH18" s="197"/>
      <c r="AI18" s="499" t="str">
        <f>IF(AH18="","",IF(VLOOKUP(AH18,'G-3 Multipliers'!$S$3:$T$6,2,FALSE)=0,"Spatial Data Missing ⚠",VLOOKUP(AH18,'G-3 Multipliers'!$S$3:$T$6,2,FALSE)))</f>
        <v/>
      </c>
      <c r="AJ18" s="545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1" t="str">
        <f>'E-1 Off Site Hedge Baseline'!AK17</f>
        <v/>
      </c>
      <c r="C19" s="520" t="str">
        <f>IF(B19="","",IF(ISNA(VLOOKUP($B19,'E-1 Off Site Hedge Baseline'!$B$1:$L$257,3,FALSE)),"",(VLOOKUP($B19,'E-1 Off Site Hedge Baseline'!$B$1:$L$257,3,FALSE))))</f>
        <v/>
      </c>
      <c r="D19" s="520" t="str">
        <f>IF(B19="","",IF(ISNA(VLOOKUP($B19,'E-1 Off Site Hedge Baseline'!$B$1:$L$258,4,FALSE)),"",(VLOOKUP($B19,'E-1 Off Site Hedge Baseline'!$B$1:$L$258,4,FALSE))))</f>
        <v/>
      </c>
      <c r="E19" s="520" t="str">
        <f>IF(B19="","",IF(ISNA(VLOOKUP($B19,'E-1 Off Site Hedge Baseline'!$B$1:$L$257,5,FALSE)),"",(VLOOKUP($B19,'E-1 Off Site Hedge Baseline'!$B$1:$L$257,5,FALSE))))</f>
        <v/>
      </c>
      <c r="F19" s="520" t="str">
        <f>IF(B19="","",IF(ISNA(VLOOKUP($B19,'E-1 Off Site Hedge Baseline'!$B$1:$L$257,6,FALSE)),"",(VLOOKUP($B19,'E-1 Off Site Hedge Baseline'!$B$1:$L$257,6,FALSE))))</f>
        <v/>
      </c>
      <c r="G19" s="520" t="str">
        <f>IF(B19="","",IF(ISNA(VLOOKUP($B19,'E-1 Off Site Hedge Baseline'!$B$1:$L$257,7,FALSE)),"",(VLOOKUP($B19,'E-1 Off Site Hedge Baseline'!$B$1:$L$257,7,FALSE))))</f>
        <v/>
      </c>
      <c r="H19" s="520" t="str">
        <f>IF(B19="","",IF(ISNA(VLOOKUP($B19,'E-1 Off Site Hedge Baseline'!$B$1:$L$257,8,FALSE)),"",(VLOOKUP($B19,'E-1 Off Site Hedge Baseline'!$B$1:$L$257,8,FALSE))))</f>
        <v/>
      </c>
      <c r="I19" s="520" t="str">
        <f>IF(B19="","",IF(ISNA(VLOOKUP($B19,'E-1 Off Site Hedge Baseline'!$B$1:$L$257,10,FALSE)),"",(VLOOKUP($B19,'E-1 Off Site Hedge Baseline'!$B$1:$L$257,10,FALSE))))</f>
        <v/>
      </c>
      <c r="J19" s="520" t="str">
        <f>IF(B19="","",IF(ISNA(VLOOKUP($B19,'E-1 Off Site Hedge Baseline'!$B$1:$L$257,11,FALSE)),"",(VLOOKUP($B19,'E-1 Off Site Hedge Baseline'!$B$1:$L$257,11,FALSE))))</f>
        <v/>
      </c>
      <c r="K19" s="520" t="str">
        <f>IF(B19="","",IF(ISNA(VLOOKUP($B19,'E-1 Off Site Hedge Baseline'!$B$1:$U$257,113,FALSE)),"",(VLOOKUP($B19,'E-1 Off Site Hedge Baseline'!$B$1:$U$257,13,FALSE))))</f>
        <v/>
      </c>
      <c r="L19" s="507" t="str">
        <f>IF(B19="","",IF(ISNA(VLOOKUP($B19,'E-1 Off Site Hedge Baseline'!$B$1:$U$257,12,FALSE)),"",(VLOOKUP($B19,'E-1 Off Site Hedge Baseline'!$B$1:$U$257,12,FALSE))))</f>
        <v/>
      </c>
      <c r="M19" s="418" t="str">
        <f t="shared" si="8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05" t="str">
        <f>IF(B19="","",VLOOKUP(B19,'E-1 Off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45"/>
      <c r="T19" s="499" t="str">
        <f>IFERROR(IF(AND(Q19="V.Low",OR(S19="Good",S19="Moderate")),"Error ▲",VLOOKUP(S19,'G-1 All Habitats'!$Z$2:$AA$9,2,FALSE)),"")</f>
        <v/>
      </c>
      <c r="U19" s="145"/>
      <c r="V19" s="507" t="str">
        <f>IF(U19="","",IF(VLOOKUP(U19,'G-3 Multipliers'!$L$3:$N$6,2,FALSE)=0,"Spatial Data Missing ⚠",VLOOKUP(U19,'G-3 Multipliers'!$L$3:$N$6,2,FALSE)))</f>
        <v/>
      </c>
      <c r="W19" s="505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20" t="str">
        <f t="shared" si="5"/>
        <v/>
      </c>
      <c r="AF19" s="520" t="str">
        <f t="shared" si="6"/>
        <v/>
      </c>
      <c r="AG19" s="524" t="str">
        <f>IFERROR(IF(O19="","",VLOOKUP(AD19,'G-3 Multipliers'!$P$3:$Q$6,2,FALSE)),"")</f>
        <v/>
      </c>
      <c r="AH19" s="197"/>
      <c r="AI19" s="499" t="str">
        <f>IF(AH19="","",IF(VLOOKUP(AH19,'G-3 Multipliers'!$S$3:$T$6,2,FALSE)=0,"Spatial Data Missing ⚠",VLOOKUP(AH19,'G-3 Multipliers'!$S$3:$T$6,2,FALSE)))</f>
        <v/>
      </c>
      <c r="AJ19" s="545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1" t="str">
        <f>'E-1 Off Site Hedge Baseline'!AK18</f>
        <v/>
      </c>
      <c r="C20" s="520" t="str">
        <f>IF(B20="","",IF(ISNA(VLOOKUP($B20,'E-1 Off Site Hedge Baseline'!$B$1:$L$257,3,FALSE)),"",(VLOOKUP($B20,'E-1 Off Site Hedge Baseline'!$B$1:$L$257,3,FALSE))))</f>
        <v/>
      </c>
      <c r="D20" s="520" t="str">
        <f>IF(B20="","",IF(ISNA(VLOOKUP($B20,'E-1 Off Site Hedge Baseline'!$B$1:$L$258,4,FALSE)),"",(VLOOKUP($B20,'E-1 Off Site Hedge Baseline'!$B$1:$L$258,4,FALSE))))</f>
        <v/>
      </c>
      <c r="E20" s="520" t="str">
        <f>IF(B20="","",IF(ISNA(VLOOKUP($B20,'E-1 Off Site Hedge Baseline'!$B$1:$L$257,5,FALSE)),"",(VLOOKUP($B20,'E-1 Off Site Hedge Baseline'!$B$1:$L$257,5,FALSE))))</f>
        <v/>
      </c>
      <c r="F20" s="520" t="str">
        <f>IF(B20="","",IF(ISNA(VLOOKUP($B20,'E-1 Off Site Hedge Baseline'!$B$1:$L$257,6,FALSE)),"",(VLOOKUP($B20,'E-1 Off Site Hedge Baseline'!$B$1:$L$257,6,FALSE))))</f>
        <v/>
      </c>
      <c r="G20" s="520" t="str">
        <f>IF(B20="","",IF(ISNA(VLOOKUP($B20,'E-1 Off Site Hedge Baseline'!$B$1:$L$257,7,FALSE)),"",(VLOOKUP($B20,'E-1 Off Site Hedge Baseline'!$B$1:$L$257,7,FALSE))))</f>
        <v/>
      </c>
      <c r="H20" s="520" t="str">
        <f>IF(B20="","",IF(ISNA(VLOOKUP($B20,'E-1 Off Site Hedge Baseline'!$B$1:$L$257,8,FALSE)),"",(VLOOKUP($B20,'E-1 Off Site Hedge Baseline'!$B$1:$L$257,8,FALSE))))</f>
        <v/>
      </c>
      <c r="I20" s="520" t="str">
        <f>IF(B20="","",IF(ISNA(VLOOKUP($B20,'E-1 Off Site Hedge Baseline'!$B$1:$L$257,10,FALSE)),"",(VLOOKUP($B20,'E-1 Off Site Hedge Baseline'!$B$1:$L$257,10,FALSE))))</f>
        <v/>
      </c>
      <c r="J20" s="520" t="str">
        <f>IF(B20="","",IF(ISNA(VLOOKUP($B20,'E-1 Off Site Hedge Baseline'!$B$1:$L$257,11,FALSE)),"",(VLOOKUP($B20,'E-1 Off Site Hedge Baseline'!$B$1:$L$257,11,FALSE))))</f>
        <v/>
      </c>
      <c r="K20" s="520" t="str">
        <f>IF(B20="","",IF(ISNA(VLOOKUP($B20,'E-1 Off Site Hedge Baseline'!$B$1:$U$257,113,FALSE)),"",(VLOOKUP($B20,'E-1 Off Site Hedge Baseline'!$B$1:$U$257,13,FALSE))))</f>
        <v/>
      </c>
      <c r="L20" s="507" t="str">
        <f>IF(B20="","",IF(ISNA(VLOOKUP($B20,'E-1 Off Site Hedge Baseline'!$B$1:$U$257,12,FALSE)),"",(VLOOKUP($B20,'E-1 Off Site Hedge Baseline'!$B$1:$U$257,12,FALSE))))</f>
        <v/>
      </c>
      <c r="M20" s="418" t="str">
        <f t="shared" si="8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05" t="str">
        <f>IF(B20="","",VLOOKUP(B20,'E-1 Off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45"/>
      <c r="T20" s="499" t="str">
        <f>IFERROR(IF(AND(Q20="V.Low",OR(S20="Good",S20="Moderate")),"Error ▲",VLOOKUP(S20,'G-1 All Habitats'!$Z$2:$AA$9,2,FALSE)),"")</f>
        <v/>
      </c>
      <c r="U20" s="145"/>
      <c r="V20" s="507" t="str">
        <f>IF(U20="","",IF(VLOOKUP(U20,'G-3 Multipliers'!$L$3:$N$6,2,FALSE)=0,"Spatial Data Missing ⚠",VLOOKUP(U20,'G-3 Multipliers'!$L$3:$N$6,2,FALSE)))</f>
        <v/>
      </c>
      <c r="W20" s="505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20" t="str">
        <f t="shared" si="5"/>
        <v/>
      </c>
      <c r="AF20" s="520" t="str">
        <f t="shared" si="6"/>
        <v/>
      </c>
      <c r="AG20" s="524" t="str">
        <f>IFERROR(IF(O20="","",VLOOKUP(AD20,'G-3 Multipliers'!$P$3:$Q$6,2,FALSE)),"")</f>
        <v/>
      </c>
      <c r="AH20" s="197"/>
      <c r="AI20" s="499" t="str">
        <f>IF(AH20="","",IF(VLOOKUP(AH20,'G-3 Multipliers'!$S$3:$T$6,2,FALSE)=0,"Spatial Data Missing ⚠",VLOOKUP(AH20,'G-3 Multipliers'!$S$3:$T$6,2,FALSE)))</f>
        <v/>
      </c>
      <c r="AJ20" s="545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1" t="str">
        <f>'E-1 Off Site Hedge Baseline'!AK19</f>
        <v/>
      </c>
      <c r="C21" s="520" t="str">
        <f>IF(B21="","",IF(ISNA(VLOOKUP($B21,'E-1 Off Site Hedge Baseline'!$B$1:$L$257,3,FALSE)),"",(VLOOKUP($B21,'E-1 Off Site Hedge Baseline'!$B$1:$L$257,3,FALSE))))</f>
        <v/>
      </c>
      <c r="D21" s="520" t="str">
        <f>IF(B21="","",IF(ISNA(VLOOKUP($B21,'E-1 Off Site Hedge Baseline'!$B$1:$L$258,4,FALSE)),"",(VLOOKUP($B21,'E-1 Off Site Hedge Baseline'!$B$1:$L$258,4,FALSE))))</f>
        <v/>
      </c>
      <c r="E21" s="520" t="str">
        <f>IF(B21="","",IF(ISNA(VLOOKUP($B21,'E-1 Off Site Hedge Baseline'!$B$1:$L$257,5,FALSE)),"",(VLOOKUP($B21,'E-1 Off Site Hedge Baseline'!$B$1:$L$257,5,FALSE))))</f>
        <v/>
      </c>
      <c r="F21" s="520" t="str">
        <f>IF(B21="","",IF(ISNA(VLOOKUP($B21,'E-1 Off Site Hedge Baseline'!$B$1:$L$257,6,FALSE)),"",(VLOOKUP($B21,'E-1 Off Site Hedge Baseline'!$B$1:$L$257,6,FALSE))))</f>
        <v/>
      </c>
      <c r="G21" s="520" t="str">
        <f>IF(B21="","",IF(ISNA(VLOOKUP($B21,'E-1 Off Site Hedge Baseline'!$B$1:$L$257,7,FALSE)),"",(VLOOKUP($B21,'E-1 Off Site Hedge Baseline'!$B$1:$L$257,7,FALSE))))</f>
        <v/>
      </c>
      <c r="H21" s="520" t="str">
        <f>IF(B21="","",IF(ISNA(VLOOKUP($B21,'E-1 Off Site Hedge Baseline'!$B$1:$L$257,8,FALSE)),"",(VLOOKUP($B21,'E-1 Off Site Hedge Baseline'!$B$1:$L$257,8,FALSE))))</f>
        <v/>
      </c>
      <c r="I21" s="520" t="str">
        <f>IF(B21="","",IF(ISNA(VLOOKUP($B21,'E-1 Off Site Hedge Baseline'!$B$1:$L$257,10,FALSE)),"",(VLOOKUP($B21,'E-1 Off Site Hedge Baseline'!$B$1:$L$257,10,FALSE))))</f>
        <v/>
      </c>
      <c r="J21" s="520" t="str">
        <f>IF(B21="","",IF(ISNA(VLOOKUP($B21,'E-1 Off Site Hedge Baseline'!$B$1:$L$257,11,FALSE)),"",(VLOOKUP($B21,'E-1 Off Site Hedge Baseline'!$B$1:$L$257,11,FALSE))))</f>
        <v/>
      </c>
      <c r="K21" s="520" t="str">
        <f>IF(B21="","",IF(ISNA(VLOOKUP($B21,'E-1 Off Site Hedge Baseline'!$B$1:$U$257,113,FALSE)),"",(VLOOKUP($B21,'E-1 Off Site Hedge Baseline'!$B$1:$U$257,13,FALSE))))</f>
        <v/>
      </c>
      <c r="L21" s="507" t="str">
        <f>IF(B21="","",IF(ISNA(VLOOKUP($B21,'E-1 Off Site Hedge Baseline'!$B$1:$U$257,12,FALSE)),"",(VLOOKUP($B21,'E-1 Off Site Hedge Baseline'!$B$1:$U$257,12,FALSE))))</f>
        <v/>
      </c>
      <c r="M21" s="418" t="str">
        <f t="shared" si="8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05" t="str">
        <f>IF(B21="","",VLOOKUP(B21,'E-1 Off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45"/>
      <c r="T21" s="499" t="str">
        <f>IFERROR(IF(AND(Q21="V.Low",OR(S21="Good",S21="Moderate")),"Error ▲",VLOOKUP(S21,'G-1 All Habitats'!$Z$2:$AA$9,2,FALSE)),"")</f>
        <v/>
      </c>
      <c r="U21" s="145"/>
      <c r="V21" s="507" t="str">
        <f>IF(U21="","",IF(VLOOKUP(U21,'G-3 Multipliers'!$L$3:$N$6,2,FALSE)=0,"Spatial Data Missing ⚠",VLOOKUP(U21,'G-3 Multipliers'!$L$3:$N$6,2,FALSE)))</f>
        <v/>
      </c>
      <c r="W21" s="505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20" t="str">
        <f t="shared" si="5"/>
        <v/>
      </c>
      <c r="AF21" s="520" t="str">
        <f t="shared" si="6"/>
        <v/>
      </c>
      <c r="AG21" s="524" t="str">
        <f>IFERROR(IF(O21="","",VLOOKUP(AD21,'G-3 Multipliers'!$P$3:$Q$6,2,FALSE)),"")</f>
        <v/>
      </c>
      <c r="AH21" s="197"/>
      <c r="AI21" s="499" t="str">
        <f>IF(AH21="","",IF(VLOOKUP(AH21,'G-3 Multipliers'!$S$3:$T$6,2,FALSE)=0,"Spatial Data Missing ⚠",VLOOKUP(AH21,'G-3 Multipliers'!$S$3:$T$6,2,FALSE)))</f>
        <v/>
      </c>
      <c r="AJ21" s="545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1" t="str">
        <f>'E-1 Off Site Hedge Baseline'!AK20</f>
        <v/>
      </c>
      <c r="C22" s="520" t="str">
        <f>IF(B22="","",IF(ISNA(VLOOKUP($B22,'E-1 Off Site Hedge Baseline'!$B$1:$L$257,3,FALSE)),"",(VLOOKUP($B22,'E-1 Off Site Hedge Baseline'!$B$1:$L$257,3,FALSE))))</f>
        <v/>
      </c>
      <c r="D22" s="520" t="str">
        <f>IF(B22="","",IF(ISNA(VLOOKUP($B22,'E-1 Off Site Hedge Baseline'!$B$1:$L$258,4,FALSE)),"",(VLOOKUP($B22,'E-1 Off Site Hedge Baseline'!$B$1:$L$258,4,FALSE))))</f>
        <v/>
      </c>
      <c r="E22" s="520" t="str">
        <f>IF(B22="","",IF(ISNA(VLOOKUP($B22,'E-1 Off Site Hedge Baseline'!$B$1:$L$257,5,FALSE)),"",(VLOOKUP($B22,'E-1 Off Site Hedge Baseline'!$B$1:$L$257,5,FALSE))))</f>
        <v/>
      </c>
      <c r="F22" s="520" t="str">
        <f>IF(B22="","",IF(ISNA(VLOOKUP($B22,'E-1 Off Site Hedge Baseline'!$B$1:$L$257,6,FALSE)),"",(VLOOKUP($B22,'E-1 Off Site Hedge Baseline'!$B$1:$L$257,6,FALSE))))</f>
        <v/>
      </c>
      <c r="G22" s="520" t="str">
        <f>IF(B22="","",IF(ISNA(VLOOKUP($B22,'E-1 Off Site Hedge Baseline'!$B$1:$L$257,7,FALSE)),"",(VLOOKUP($B22,'E-1 Off Site Hedge Baseline'!$B$1:$L$257,7,FALSE))))</f>
        <v/>
      </c>
      <c r="H22" s="520" t="str">
        <f>IF(B22="","",IF(ISNA(VLOOKUP($B22,'E-1 Off Site Hedge Baseline'!$B$1:$L$257,8,FALSE)),"",(VLOOKUP($B22,'E-1 Off Site Hedge Baseline'!$B$1:$L$257,8,FALSE))))</f>
        <v/>
      </c>
      <c r="I22" s="520" t="str">
        <f>IF(B22="","",IF(ISNA(VLOOKUP($B22,'E-1 Off Site Hedge Baseline'!$B$1:$L$257,10,FALSE)),"",(VLOOKUP($B22,'E-1 Off Site Hedge Baseline'!$B$1:$L$257,10,FALSE))))</f>
        <v/>
      </c>
      <c r="J22" s="520" t="str">
        <f>IF(B22="","",IF(ISNA(VLOOKUP($B22,'E-1 Off Site Hedge Baseline'!$B$1:$L$257,11,FALSE)),"",(VLOOKUP($B22,'E-1 Off Site Hedge Baseline'!$B$1:$L$257,11,FALSE))))</f>
        <v/>
      </c>
      <c r="K22" s="520" t="str">
        <f>IF(B22="","",IF(ISNA(VLOOKUP($B22,'E-1 Off Site Hedge Baseline'!$B$1:$U$257,113,FALSE)),"",(VLOOKUP($B22,'E-1 Off Site Hedge Baseline'!$B$1:$U$257,13,FALSE))))</f>
        <v/>
      </c>
      <c r="L22" s="507" t="str">
        <f>IF(B22="","",IF(ISNA(VLOOKUP($B22,'E-1 Off Site Hedge Baseline'!$B$1:$U$257,12,FALSE)),"",(VLOOKUP($B22,'E-1 Off Site Hedge Baseline'!$B$1:$U$257,12,FALSE))))</f>
        <v/>
      </c>
      <c r="M22" s="418" t="str">
        <f t="shared" si="8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05" t="str">
        <f>IF(B22="","",VLOOKUP(B22,'E-1 Off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45"/>
      <c r="T22" s="499" t="str">
        <f>IFERROR(IF(AND(Q22="V.Low",OR(S22="Good",S22="Moderate")),"Error ▲",VLOOKUP(S22,'G-1 All Habitats'!$Z$2:$AA$9,2,FALSE)),"")</f>
        <v/>
      </c>
      <c r="U22" s="145"/>
      <c r="V22" s="507" t="str">
        <f>IF(U22="","",IF(VLOOKUP(U22,'G-3 Multipliers'!$L$3:$N$6,2,FALSE)=0,"Spatial Data Missing ⚠",VLOOKUP(U22,'G-3 Multipliers'!$L$3:$N$6,2,FALSE)))</f>
        <v/>
      </c>
      <c r="W22" s="505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20" t="str">
        <f t="shared" si="5"/>
        <v/>
      </c>
      <c r="AF22" s="520" t="str">
        <f t="shared" si="6"/>
        <v/>
      </c>
      <c r="AG22" s="524" t="str">
        <f>IFERROR(IF(O22="","",VLOOKUP(AD22,'G-3 Multipliers'!$P$3:$Q$6,2,FALSE)),"")</f>
        <v/>
      </c>
      <c r="AH22" s="197"/>
      <c r="AI22" s="499" t="str">
        <f>IF(AH22="","",IF(VLOOKUP(AH22,'G-3 Multipliers'!$S$3:$T$6,2,FALSE)=0,"Spatial Data Missing ⚠",VLOOKUP(AH22,'G-3 Multipliers'!$S$3:$T$6,2,FALSE)))</f>
        <v/>
      </c>
      <c r="AJ22" s="545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1" t="str">
        <f>'E-1 Off Site Hedge Baseline'!AK21</f>
        <v/>
      </c>
      <c r="C23" s="520" t="str">
        <f>IF(B23="","",IF(ISNA(VLOOKUP($B23,'E-1 Off Site Hedge Baseline'!$B$1:$L$257,3,FALSE)),"",(VLOOKUP($B23,'E-1 Off Site Hedge Baseline'!$B$1:$L$257,3,FALSE))))</f>
        <v/>
      </c>
      <c r="D23" s="520" t="str">
        <f>IF(B23="","",IF(ISNA(VLOOKUP($B23,'E-1 Off Site Hedge Baseline'!$B$1:$L$258,4,FALSE)),"",(VLOOKUP($B23,'E-1 Off Site Hedge Baseline'!$B$1:$L$258,4,FALSE))))</f>
        <v/>
      </c>
      <c r="E23" s="520" t="str">
        <f>IF(B23="","",IF(ISNA(VLOOKUP($B23,'E-1 Off Site Hedge Baseline'!$B$1:$L$257,5,FALSE)),"",(VLOOKUP($B23,'E-1 Off Site Hedge Baseline'!$B$1:$L$257,5,FALSE))))</f>
        <v/>
      </c>
      <c r="F23" s="520" t="str">
        <f>IF(B23="","",IF(ISNA(VLOOKUP($B23,'E-1 Off Site Hedge Baseline'!$B$1:$L$257,6,FALSE)),"",(VLOOKUP($B23,'E-1 Off Site Hedge Baseline'!$B$1:$L$257,6,FALSE))))</f>
        <v/>
      </c>
      <c r="G23" s="520" t="str">
        <f>IF(B23="","",IF(ISNA(VLOOKUP($B23,'E-1 Off Site Hedge Baseline'!$B$1:$L$257,7,FALSE)),"",(VLOOKUP($B23,'E-1 Off Site Hedge Baseline'!$B$1:$L$257,7,FALSE))))</f>
        <v/>
      </c>
      <c r="H23" s="520" t="str">
        <f>IF(B23="","",IF(ISNA(VLOOKUP($B23,'E-1 Off Site Hedge Baseline'!$B$1:$L$257,8,FALSE)),"",(VLOOKUP($B23,'E-1 Off Site Hedge Baseline'!$B$1:$L$257,8,FALSE))))</f>
        <v/>
      </c>
      <c r="I23" s="520" t="str">
        <f>IF(B23="","",IF(ISNA(VLOOKUP($B23,'E-1 Off Site Hedge Baseline'!$B$1:$L$257,10,FALSE)),"",(VLOOKUP($B23,'E-1 Off Site Hedge Baseline'!$B$1:$L$257,10,FALSE))))</f>
        <v/>
      </c>
      <c r="J23" s="520" t="str">
        <f>IF(B23="","",IF(ISNA(VLOOKUP($B23,'E-1 Off Site Hedge Baseline'!$B$1:$L$257,11,FALSE)),"",(VLOOKUP($B23,'E-1 Off Site Hedge Baseline'!$B$1:$L$257,11,FALSE))))</f>
        <v/>
      </c>
      <c r="K23" s="520" t="str">
        <f>IF(B23="","",IF(ISNA(VLOOKUP($B23,'E-1 Off Site Hedge Baseline'!$B$1:$U$257,113,FALSE)),"",(VLOOKUP($B23,'E-1 Off Site Hedge Baseline'!$B$1:$U$257,13,FALSE))))</f>
        <v/>
      </c>
      <c r="L23" s="507" t="str">
        <f>IF(B23="","",IF(ISNA(VLOOKUP($B23,'E-1 Off Site Hedge Baseline'!$B$1:$U$257,12,FALSE)),"",(VLOOKUP($B23,'E-1 Off Site Hedge Baseline'!$B$1:$U$257,12,FALSE))))</f>
        <v/>
      </c>
      <c r="M23" s="418" t="str">
        <f t="shared" si="8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05" t="str">
        <f>IF(B23="","",VLOOKUP(B23,'E-1 Off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45"/>
      <c r="T23" s="499" t="str">
        <f>IFERROR(IF(AND(Q23="V.Low",OR(S23="Good",S23="Moderate")),"Error ▲",VLOOKUP(S23,'G-1 All Habitats'!$Z$2:$AA$9,2,FALSE)),"")</f>
        <v/>
      </c>
      <c r="U23" s="145"/>
      <c r="V23" s="507" t="str">
        <f>IF(U23="","",IF(VLOOKUP(U23,'G-3 Multipliers'!$L$3:$N$6,2,FALSE)=0,"Spatial Data Missing ⚠",VLOOKUP(U23,'G-3 Multipliers'!$L$3:$N$6,2,FALSE)))</f>
        <v/>
      </c>
      <c r="W23" s="505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20" t="str">
        <f t="shared" si="5"/>
        <v/>
      </c>
      <c r="AF23" s="520" t="str">
        <f t="shared" si="6"/>
        <v/>
      </c>
      <c r="AG23" s="524" t="str">
        <f>IFERROR(IF(O23="","",VLOOKUP(AD23,'G-3 Multipliers'!$P$3:$Q$6,2,FALSE)),"")</f>
        <v/>
      </c>
      <c r="AH23" s="197"/>
      <c r="AI23" s="499" t="str">
        <f>IF(AH23="","",IF(VLOOKUP(AH23,'G-3 Multipliers'!$S$3:$T$6,2,FALSE)=0,"Spatial Data Missing ⚠",VLOOKUP(AH23,'G-3 Multipliers'!$S$3:$T$6,2,FALSE)))</f>
        <v/>
      </c>
      <c r="AJ23" s="545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1" t="str">
        <f>'E-1 Off Site Hedge Baseline'!AK22</f>
        <v/>
      </c>
      <c r="C24" s="520" t="str">
        <f>IF(B24="","",IF(ISNA(VLOOKUP($B24,'E-1 Off Site Hedge Baseline'!$B$1:$L$257,3,FALSE)),"",(VLOOKUP($B24,'E-1 Off Site Hedge Baseline'!$B$1:$L$257,3,FALSE))))</f>
        <v/>
      </c>
      <c r="D24" s="520" t="str">
        <f>IF(B24="","",IF(ISNA(VLOOKUP($B24,'E-1 Off Site Hedge Baseline'!$B$1:$L$258,4,FALSE)),"",(VLOOKUP($B24,'E-1 Off Site Hedge Baseline'!$B$1:$L$258,4,FALSE))))</f>
        <v/>
      </c>
      <c r="E24" s="520" t="str">
        <f>IF(B24="","",IF(ISNA(VLOOKUP($B24,'E-1 Off Site Hedge Baseline'!$B$1:$L$257,5,FALSE)),"",(VLOOKUP($B24,'E-1 Off Site Hedge Baseline'!$B$1:$L$257,5,FALSE))))</f>
        <v/>
      </c>
      <c r="F24" s="520" t="str">
        <f>IF(B24="","",IF(ISNA(VLOOKUP($B24,'E-1 Off Site Hedge Baseline'!$B$1:$L$257,6,FALSE)),"",(VLOOKUP($B24,'E-1 Off Site Hedge Baseline'!$B$1:$L$257,6,FALSE))))</f>
        <v/>
      </c>
      <c r="G24" s="520" t="str">
        <f>IF(B24="","",IF(ISNA(VLOOKUP($B24,'E-1 Off Site Hedge Baseline'!$B$1:$L$257,7,FALSE)),"",(VLOOKUP($B24,'E-1 Off Site Hedge Baseline'!$B$1:$L$257,7,FALSE))))</f>
        <v/>
      </c>
      <c r="H24" s="520" t="str">
        <f>IF(B24="","",IF(ISNA(VLOOKUP($B24,'E-1 Off Site Hedge Baseline'!$B$1:$L$257,8,FALSE)),"",(VLOOKUP($B24,'E-1 Off Site Hedge Baseline'!$B$1:$L$257,8,FALSE))))</f>
        <v/>
      </c>
      <c r="I24" s="520" t="str">
        <f>IF(B24="","",IF(ISNA(VLOOKUP($B24,'E-1 Off Site Hedge Baseline'!$B$1:$L$257,10,FALSE)),"",(VLOOKUP($B24,'E-1 Off Site Hedge Baseline'!$B$1:$L$257,10,FALSE))))</f>
        <v/>
      </c>
      <c r="J24" s="520" t="str">
        <f>IF(B24="","",IF(ISNA(VLOOKUP($B24,'E-1 Off Site Hedge Baseline'!$B$1:$L$257,11,FALSE)),"",(VLOOKUP($B24,'E-1 Off Site Hedge Baseline'!$B$1:$L$257,11,FALSE))))</f>
        <v/>
      </c>
      <c r="K24" s="520" t="str">
        <f>IF(B24="","",IF(ISNA(VLOOKUP($B24,'E-1 Off Site Hedge Baseline'!$B$1:$U$257,113,FALSE)),"",(VLOOKUP($B24,'E-1 Off Site Hedge Baseline'!$B$1:$U$257,13,FALSE))))</f>
        <v/>
      </c>
      <c r="L24" s="507" t="str">
        <f>IF(B24="","",IF(ISNA(VLOOKUP($B24,'E-1 Off Site Hedge Baseline'!$B$1:$U$257,12,FALSE)),"",(VLOOKUP($B24,'E-1 Off Site Hedge Baseline'!$B$1:$U$257,12,FALSE))))</f>
        <v/>
      </c>
      <c r="M24" s="418" t="str">
        <f t="shared" si="8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05" t="str">
        <f>IF(B24="","",VLOOKUP(B24,'E-1 Off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45"/>
      <c r="T24" s="499" t="str">
        <f>IFERROR(IF(AND(Q24="V.Low",OR(S24="Good",S24="Moderate")),"Error ▲",VLOOKUP(S24,'G-1 All Habitats'!$Z$2:$AA$9,2,FALSE)),"")</f>
        <v/>
      </c>
      <c r="U24" s="145"/>
      <c r="V24" s="507" t="str">
        <f>IF(U24="","",IF(VLOOKUP(U24,'G-3 Multipliers'!$L$3:$N$6,2,FALSE)=0,"Spatial Data Missing ⚠",VLOOKUP(U24,'G-3 Multipliers'!$L$3:$N$6,2,FALSE)))</f>
        <v/>
      </c>
      <c r="W24" s="505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20" t="str">
        <f t="shared" si="5"/>
        <v/>
      </c>
      <c r="AF24" s="520" t="str">
        <f t="shared" si="6"/>
        <v/>
      </c>
      <c r="AG24" s="524" t="str">
        <f>IFERROR(IF(O24="","",VLOOKUP(AD24,'G-3 Multipliers'!$P$3:$Q$6,2,FALSE)),"")</f>
        <v/>
      </c>
      <c r="AH24" s="197"/>
      <c r="AI24" s="499" t="str">
        <f>IF(AH24="","",IF(VLOOKUP(AH24,'G-3 Multipliers'!$S$3:$T$6,2,FALSE)=0,"Spatial Data Missing ⚠",VLOOKUP(AH24,'G-3 Multipliers'!$S$3:$T$6,2,FALSE)))</f>
        <v/>
      </c>
      <c r="AJ24" s="545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1" t="str">
        <f>'E-1 Off Site Hedge Baseline'!AK23</f>
        <v/>
      </c>
      <c r="C25" s="520" t="str">
        <f>IF(B25="","",IF(ISNA(VLOOKUP($B25,'E-1 Off Site Hedge Baseline'!$B$1:$L$257,3,FALSE)),"",(VLOOKUP($B25,'E-1 Off Site Hedge Baseline'!$B$1:$L$257,3,FALSE))))</f>
        <v/>
      </c>
      <c r="D25" s="520" t="str">
        <f>IF(B25="","",IF(ISNA(VLOOKUP($B25,'E-1 Off Site Hedge Baseline'!$B$1:$L$258,4,FALSE)),"",(VLOOKUP($B25,'E-1 Off Site Hedge Baseline'!$B$1:$L$258,4,FALSE))))</f>
        <v/>
      </c>
      <c r="E25" s="520" t="str">
        <f>IF(B25="","",IF(ISNA(VLOOKUP($B25,'E-1 Off Site Hedge Baseline'!$B$1:$L$257,5,FALSE)),"",(VLOOKUP($B25,'E-1 Off Site Hedge Baseline'!$B$1:$L$257,5,FALSE))))</f>
        <v/>
      </c>
      <c r="F25" s="520" t="str">
        <f>IF(B25="","",IF(ISNA(VLOOKUP($B25,'E-1 Off Site Hedge Baseline'!$B$1:$L$257,6,FALSE)),"",(VLOOKUP($B25,'E-1 Off Site Hedge Baseline'!$B$1:$L$257,6,FALSE))))</f>
        <v/>
      </c>
      <c r="G25" s="520" t="str">
        <f>IF(B25="","",IF(ISNA(VLOOKUP($B25,'E-1 Off Site Hedge Baseline'!$B$1:$L$257,7,FALSE)),"",(VLOOKUP($B25,'E-1 Off Site Hedge Baseline'!$B$1:$L$257,7,FALSE))))</f>
        <v/>
      </c>
      <c r="H25" s="520" t="str">
        <f>IF(B25="","",IF(ISNA(VLOOKUP($B25,'E-1 Off Site Hedge Baseline'!$B$1:$L$257,8,FALSE)),"",(VLOOKUP($B25,'E-1 Off Site Hedge Baseline'!$B$1:$L$257,8,FALSE))))</f>
        <v/>
      </c>
      <c r="I25" s="520" t="str">
        <f>IF(B25="","",IF(ISNA(VLOOKUP($B25,'E-1 Off Site Hedge Baseline'!$B$1:$L$257,10,FALSE)),"",(VLOOKUP($B25,'E-1 Off Site Hedge Baseline'!$B$1:$L$257,10,FALSE))))</f>
        <v/>
      </c>
      <c r="J25" s="520" t="str">
        <f>IF(B25="","",IF(ISNA(VLOOKUP($B25,'E-1 Off Site Hedge Baseline'!$B$1:$L$257,11,FALSE)),"",(VLOOKUP($B25,'E-1 Off Site Hedge Baseline'!$B$1:$L$257,11,FALSE))))</f>
        <v/>
      </c>
      <c r="K25" s="520" t="str">
        <f>IF(B25="","",IF(ISNA(VLOOKUP($B25,'E-1 Off Site Hedge Baseline'!$B$1:$U$257,113,FALSE)),"",(VLOOKUP($B25,'E-1 Off Site Hedge Baseline'!$B$1:$U$257,13,FALSE))))</f>
        <v/>
      </c>
      <c r="L25" s="507" t="str">
        <f>IF(B25="","",IF(ISNA(VLOOKUP($B25,'E-1 Off Site Hedge Baseline'!$B$1:$U$257,12,FALSE)),"",(VLOOKUP($B25,'E-1 Off Site Hedge Baseline'!$B$1:$U$257,12,FALSE))))</f>
        <v/>
      </c>
      <c r="M25" s="418" t="str">
        <f t="shared" si="8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05" t="str">
        <f>IF(B25="","",VLOOKUP(B25,'E-1 Off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45"/>
      <c r="T25" s="499" t="str">
        <f>IFERROR(IF(AND(Q25="V.Low",OR(S25="Good",S25="Moderate")),"Error ▲",VLOOKUP(S25,'G-1 All Habitats'!$Z$2:$AA$9,2,FALSE)),"")</f>
        <v/>
      </c>
      <c r="U25" s="145"/>
      <c r="V25" s="507" t="str">
        <f>IF(U25="","",IF(VLOOKUP(U25,'G-3 Multipliers'!$L$3:$N$6,2,FALSE)=0,"Spatial Data Missing ⚠",VLOOKUP(U25,'G-3 Multipliers'!$L$3:$N$6,2,FALSE)))</f>
        <v/>
      </c>
      <c r="W25" s="505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20" t="str">
        <f t="shared" si="5"/>
        <v/>
      </c>
      <c r="AF25" s="520" t="str">
        <f t="shared" si="6"/>
        <v/>
      </c>
      <c r="AG25" s="524" t="str">
        <f>IFERROR(IF(O25="","",VLOOKUP(AD25,'G-3 Multipliers'!$P$3:$Q$6,2,FALSE)),"")</f>
        <v/>
      </c>
      <c r="AH25" s="197"/>
      <c r="AI25" s="499" t="str">
        <f>IF(AH25="","",IF(VLOOKUP(AH25,'G-3 Multipliers'!$S$3:$T$6,2,FALSE)=0,"Spatial Data Missing ⚠",VLOOKUP(AH25,'G-3 Multipliers'!$S$3:$T$6,2,FALSE)))</f>
        <v/>
      </c>
      <c r="AJ25" s="545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1" t="str">
        <f>'E-1 Off Site Hedge Baseline'!AK24</f>
        <v/>
      </c>
      <c r="C26" s="520" t="str">
        <f>IF(B26="","",IF(ISNA(VLOOKUP($B26,'E-1 Off Site Hedge Baseline'!$B$1:$L$257,3,FALSE)),"",(VLOOKUP($B26,'E-1 Off Site Hedge Baseline'!$B$1:$L$257,3,FALSE))))</f>
        <v/>
      </c>
      <c r="D26" s="520" t="str">
        <f>IF(B26="","",IF(ISNA(VLOOKUP($B26,'E-1 Off Site Hedge Baseline'!$B$1:$L$258,4,FALSE)),"",(VLOOKUP($B26,'E-1 Off Site Hedge Baseline'!$B$1:$L$258,4,FALSE))))</f>
        <v/>
      </c>
      <c r="E26" s="520" t="str">
        <f>IF(B26="","",IF(ISNA(VLOOKUP($B26,'E-1 Off Site Hedge Baseline'!$B$1:$L$257,5,FALSE)),"",(VLOOKUP($B26,'E-1 Off Site Hedge Baseline'!$B$1:$L$257,5,FALSE))))</f>
        <v/>
      </c>
      <c r="F26" s="520" t="str">
        <f>IF(B26="","",IF(ISNA(VLOOKUP($B26,'E-1 Off Site Hedge Baseline'!$B$1:$L$257,6,FALSE)),"",(VLOOKUP($B26,'E-1 Off Site Hedge Baseline'!$B$1:$L$257,6,FALSE))))</f>
        <v/>
      </c>
      <c r="G26" s="520" t="str">
        <f>IF(B26="","",IF(ISNA(VLOOKUP($B26,'E-1 Off Site Hedge Baseline'!$B$1:$L$257,7,FALSE)),"",(VLOOKUP($B26,'E-1 Off Site Hedge Baseline'!$B$1:$L$257,7,FALSE))))</f>
        <v/>
      </c>
      <c r="H26" s="520" t="str">
        <f>IF(B26="","",IF(ISNA(VLOOKUP($B26,'E-1 Off Site Hedge Baseline'!$B$1:$L$257,8,FALSE)),"",(VLOOKUP($B26,'E-1 Off Site Hedge Baseline'!$B$1:$L$257,8,FALSE))))</f>
        <v/>
      </c>
      <c r="I26" s="520" t="str">
        <f>IF(B26="","",IF(ISNA(VLOOKUP($B26,'E-1 Off Site Hedge Baseline'!$B$1:$L$257,10,FALSE)),"",(VLOOKUP($B26,'E-1 Off Site Hedge Baseline'!$B$1:$L$257,10,FALSE))))</f>
        <v/>
      </c>
      <c r="J26" s="520" t="str">
        <f>IF(B26="","",IF(ISNA(VLOOKUP($B26,'E-1 Off Site Hedge Baseline'!$B$1:$L$257,11,FALSE)),"",(VLOOKUP($B26,'E-1 Off Site Hedge Baseline'!$B$1:$L$257,11,FALSE))))</f>
        <v/>
      </c>
      <c r="K26" s="520" t="str">
        <f>IF(B26="","",IF(ISNA(VLOOKUP($B26,'E-1 Off Site Hedge Baseline'!$B$1:$U$257,113,FALSE)),"",(VLOOKUP($B26,'E-1 Off Site Hedge Baseline'!$B$1:$U$257,13,FALSE))))</f>
        <v/>
      </c>
      <c r="L26" s="507" t="str">
        <f>IF(B26="","",IF(ISNA(VLOOKUP($B26,'E-1 Off Site Hedge Baseline'!$B$1:$U$257,12,FALSE)),"",(VLOOKUP($B26,'E-1 Off Site Hedge Baseline'!$B$1:$U$257,12,FALSE))))</f>
        <v/>
      </c>
      <c r="M26" s="418" t="str">
        <f t="shared" si="8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05" t="str">
        <f>IF(B26="","",VLOOKUP(B26,'E-1 Off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45"/>
      <c r="T26" s="499" t="str">
        <f>IFERROR(IF(AND(Q26="V.Low",OR(S26="Good",S26="Moderate")),"Error ▲",VLOOKUP(S26,'G-1 All Habitats'!$Z$2:$AA$9,2,FALSE)),"")</f>
        <v/>
      </c>
      <c r="U26" s="145"/>
      <c r="V26" s="507" t="str">
        <f>IF(U26="","",IF(VLOOKUP(U26,'G-3 Multipliers'!$L$3:$N$6,2,FALSE)=0,"Spatial Data Missing ⚠",VLOOKUP(U26,'G-3 Multipliers'!$L$3:$N$6,2,FALSE)))</f>
        <v/>
      </c>
      <c r="W26" s="505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20" t="str">
        <f t="shared" si="5"/>
        <v/>
      </c>
      <c r="AF26" s="520" t="str">
        <f t="shared" si="6"/>
        <v/>
      </c>
      <c r="AG26" s="524" t="str">
        <f>IFERROR(IF(O26="","",VLOOKUP(AD26,'G-3 Multipliers'!$P$3:$Q$6,2,FALSE)),"")</f>
        <v/>
      </c>
      <c r="AH26" s="197"/>
      <c r="AI26" s="499" t="str">
        <f>IF(AH26="","",IF(VLOOKUP(AH26,'G-3 Multipliers'!$S$3:$T$6,2,FALSE)=0,"Spatial Data Missing ⚠",VLOOKUP(AH26,'G-3 Multipliers'!$S$3:$T$6,2,FALSE)))</f>
        <v/>
      </c>
      <c r="AJ26" s="545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1" t="str">
        <f>'E-1 Off Site Hedge Baseline'!AK25</f>
        <v/>
      </c>
      <c r="C27" s="520" t="str">
        <f>IF(B27="","",IF(ISNA(VLOOKUP($B27,'E-1 Off Site Hedge Baseline'!$B$1:$L$257,3,FALSE)),"",(VLOOKUP($B27,'E-1 Off Site Hedge Baseline'!$B$1:$L$257,3,FALSE))))</f>
        <v/>
      </c>
      <c r="D27" s="520" t="str">
        <f>IF(B27="","",IF(ISNA(VLOOKUP($B27,'E-1 Off Site Hedge Baseline'!$B$1:$L$258,4,FALSE)),"",(VLOOKUP($B27,'E-1 Off Site Hedge Baseline'!$B$1:$L$258,4,FALSE))))</f>
        <v/>
      </c>
      <c r="E27" s="520" t="str">
        <f>IF(B27="","",IF(ISNA(VLOOKUP($B27,'E-1 Off Site Hedge Baseline'!$B$1:$L$257,5,FALSE)),"",(VLOOKUP($B27,'E-1 Off Site Hedge Baseline'!$B$1:$L$257,5,FALSE))))</f>
        <v/>
      </c>
      <c r="F27" s="520" t="str">
        <f>IF(B27="","",IF(ISNA(VLOOKUP($B27,'E-1 Off Site Hedge Baseline'!$B$1:$L$257,6,FALSE)),"",(VLOOKUP($B27,'E-1 Off Site Hedge Baseline'!$B$1:$L$257,6,FALSE))))</f>
        <v/>
      </c>
      <c r="G27" s="520" t="str">
        <f>IF(B27="","",IF(ISNA(VLOOKUP($B27,'E-1 Off Site Hedge Baseline'!$B$1:$L$257,7,FALSE)),"",(VLOOKUP($B27,'E-1 Off Site Hedge Baseline'!$B$1:$L$257,7,FALSE))))</f>
        <v/>
      </c>
      <c r="H27" s="520" t="str">
        <f>IF(B27="","",IF(ISNA(VLOOKUP($B27,'E-1 Off Site Hedge Baseline'!$B$1:$L$257,8,FALSE)),"",(VLOOKUP($B27,'E-1 Off Site Hedge Baseline'!$B$1:$L$257,8,FALSE))))</f>
        <v/>
      </c>
      <c r="I27" s="520" t="str">
        <f>IF(B27="","",IF(ISNA(VLOOKUP($B27,'E-1 Off Site Hedge Baseline'!$B$1:$L$257,10,FALSE)),"",(VLOOKUP($B27,'E-1 Off Site Hedge Baseline'!$B$1:$L$257,10,FALSE))))</f>
        <v/>
      </c>
      <c r="J27" s="520" t="str">
        <f>IF(B27="","",IF(ISNA(VLOOKUP($B27,'E-1 Off Site Hedge Baseline'!$B$1:$L$257,11,FALSE)),"",(VLOOKUP($B27,'E-1 Off Site Hedge Baseline'!$B$1:$L$257,11,FALSE))))</f>
        <v/>
      </c>
      <c r="K27" s="520" t="str">
        <f>IF(B27="","",IF(ISNA(VLOOKUP($B27,'E-1 Off Site Hedge Baseline'!$B$1:$U$257,113,FALSE)),"",(VLOOKUP($B27,'E-1 Off Site Hedge Baseline'!$B$1:$U$257,13,FALSE))))</f>
        <v/>
      </c>
      <c r="L27" s="507" t="str">
        <f>IF(B27="","",IF(ISNA(VLOOKUP($B27,'E-1 Off Site Hedge Baseline'!$B$1:$U$257,12,FALSE)),"",(VLOOKUP($B27,'E-1 Off Site Hedge Baseline'!$B$1:$U$257,12,FALSE))))</f>
        <v/>
      </c>
      <c r="M27" s="418" t="str">
        <f t="shared" si="8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05" t="str">
        <f>IF(B27="","",VLOOKUP(B27,'E-1 Off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45"/>
      <c r="T27" s="499" t="str">
        <f>IFERROR(IF(AND(Q27="V.Low",OR(S27="Good",S27="Moderate")),"Error ▲",VLOOKUP(S27,'G-1 All Habitats'!$Z$2:$AA$9,2,FALSE)),"")</f>
        <v/>
      </c>
      <c r="U27" s="145"/>
      <c r="V27" s="507" t="str">
        <f>IF(U27="","",IF(VLOOKUP(U27,'G-3 Multipliers'!$L$3:$N$6,2,FALSE)=0,"Spatial Data Missing ⚠",VLOOKUP(U27,'G-3 Multipliers'!$L$3:$N$6,2,FALSE)))</f>
        <v/>
      </c>
      <c r="W27" s="505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20" t="str">
        <f t="shared" si="5"/>
        <v/>
      </c>
      <c r="AF27" s="520" t="str">
        <f t="shared" si="6"/>
        <v/>
      </c>
      <c r="AG27" s="524" t="str">
        <f>IFERROR(IF(O27="","",VLOOKUP(AD27,'G-3 Multipliers'!$P$3:$Q$6,2,FALSE)),"")</f>
        <v/>
      </c>
      <c r="AH27" s="197"/>
      <c r="AI27" s="499" t="str">
        <f>IF(AH27="","",IF(VLOOKUP(AH27,'G-3 Multipliers'!$S$3:$T$6,2,FALSE)=0,"Spatial Data Missing ⚠",VLOOKUP(AH27,'G-3 Multipliers'!$S$3:$T$6,2,FALSE)))</f>
        <v/>
      </c>
      <c r="AJ27" s="545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1" t="str">
        <f>'E-1 Off Site Hedge Baseline'!AK26</f>
        <v/>
      </c>
      <c r="C28" s="520" t="str">
        <f>IF(B28="","",IF(ISNA(VLOOKUP($B28,'E-1 Off Site Hedge Baseline'!$B$1:$L$257,3,FALSE)),"",(VLOOKUP($B28,'E-1 Off Site Hedge Baseline'!$B$1:$L$257,3,FALSE))))</f>
        <v/>
      </c>
      <c r="D28" s="520" t="str">
        <f>IF(B28="","",IF(ISNA(VLOOKUP($B28,'E-1 Off Site Hedge Baseline'!$B$1:$L$258,4,FALSE)),"",(VLOOKUP($B28,'E-1 Off Site Hedge Baseline'!$B$1:$L$258,4,FALSE))))</f>
        <v/>
      </c>
      <c r="E28" s="520" t="str">
        <f>IF(B28="","",IF(ISNA(VLOOKUP($B28,'E-1 Off Site Hedge Baseline'!$B$1:$L$257,5,FALSE)),"",(VLOOKUP($B28,'E-1 Off Site Hedge Baseline'!$B$1:$L$257,5,FALSE))))</f>
        <v/>
      </c>
      <c r="F28" s="520" t="str">
        <f>IF(B28="","",IF(ISNA(VLOOKUP($B28,'E-1 Off Site Hedge Baseline'!$B$1:$L$257,6,FALSE)),"",(VLOOKUP($B28,'E-1 Off Site Hedge Baseline'!$B$1:$L$257,6,FALSE))))</f>
        <v/>
      </c>
      <c r="G28" s="520" t="str">
        <f>IF(B28="","",IF(ISNA(VLOOKUP($B28,'E-1 Off Site Hedge Baseline'!$B$1:$L$257,7,FALSE)),"",(VLOOKUP($B28,'E-1 Off Site Hedge Baseline'!$B$1:$L$257,7,FALSE))))</f>
        <v/>
      </c>
      <c r="H28" s="520" t="str">
        <f>IF(B28="","",IF(ISNA(VLOOKUP($B28,'E-1 Off Site Hedge Baseline'!$B$1:$L$257,8,FALSE)),"",(VLOOKUP($B28,'E-1 Off Site Hedge Baseline'!$B$1:$L$257,8,FALSE))))</f>
        <v/>
      </c>
      <c r="I28" s="520" t="str">
        <f>IF(B28="","",IF(ISNA(VLOOKUP($B28,'E-1 Off Site Hedge Baseline'!$B$1:$L$257,10,FALSE)),"",(VLOOKUP($B28,'E-1 Off Site Hedge Baseline'!$B$1:$L$257,10,FALSE))))</f>
        <v/>
      </c>
      <c r="J28" s="520" t="str">
        <f>IF(B28="","",IF(ISNA(VLOOKUP($B28,'E-1 Off Site Hedge Baseline'!$B$1:$L$257,11,FALSE)),"",(VLOOKUP($B28,'E-1 Off Site Hedge Baseline'!$B$1:$L$257,11,FALSE))))</f>
        <v/>
      </c>
      <c r="K28" s="520" t="str">
        <f>IF(B28="","",IF(ISNA(VLOOKUP($B28,'E-1 Off Site Hedge Baseline'!$B$1:$U$257,113,FALSE)),"",(VLOOKUP($B28,'E-1 Off Site Hedge Baseline'!$B$1:$U$257,13,FALSE))))</f>
        <v/>
      </c>
      <c r="L28" s="507" t="str">
        <f>IF(B28="","",IF(ISNA(VLOOKUP($B28,'E-1 Off Site Hedge Baseline'!$B$1:$U$257,12,FALSE)),"",(VLOOKUP($B28,'E-1 Off Site Hedge Baseline'!$B$1:$U$257,12,FALSE))))</f>
        <v/>
      </c>
      <c r="M28" s="418" t="str">
        <f t="shared" si="8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05" t="str">
        <f>IF(B28="","",VLOOKUP(B28,'E-1 Off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45"/>
      <c r="T28" s="499" t="str">
        <f>IFERROR(IF(AND(Q28="V.Low",OR(S28="Good",S28="Moderate")),"Error ▲",VLOOKUP(S28,'G-1 All Habitats'!$Z$2:$AA$9,2,FALSE)),"")</f>
        <v/>
      </c>
      <c r="U28" s="145"/>
      <c r="V28" s="507" t="str">
        <f>IF(U28="","",IF(VLOOKUP(U28,'G-3 Multipliers'!$L$3:$N$6,2,FALSE)=0,"Spatial Data Missing ⚠",VLOOKUP(U28,'G-3 Multipliers'!$L$3:$N$6,2,FALSE)))</f>
        <v/>
      </c>
      <c r="W28" s="505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20" t="str">
        <f t="shared" si="5"/>
        <v/>
      </c>
      <c r="AF28" s="520" t="str">
        <f t="shared" si="6"/>
        <v/>
      </c>
      <c r="AG28" s="524" t="str">
        <f>IFERROR(IF(O28="","",VLOOKUP(AD28,'G-3 Multipliers'!$P$3:$Q$6,2,FALSE)),"")</f>
        <v/>
      </c>
      <c r="AH28" s="197"/>
      <c r="AI28" s="499" t="str">
        <f>IF(AH28="","",IF(VLOOKUP(AH28,'G-3 Multipliers'!$S$3:$T$6,2,FALSE)=0,"Spatial Data Missing ⚠",VLOOKUP(AH28,'G-3 Multipliers'!$S$3:$T$6,2,FALSE)))</f>
        <v/>
      </c>
      <c r="AJ28" s="545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1" t="str">
        <f>'E-1 Off Site Hedge Baseline'!AK27</f>
        <v/>
      </c>
      <c r="C29" s="520" t="str">
        <f>IF(B29="","",IF(ISNA(VLOOKUP($B29,'E-1 Off Site Hedge Baseline'!$B$1:$L$257,3,FALSE)),"",(VLOOKUP($B29,'E-1 Off Site Hedge Baseline'!$B$1:$L$257,3,FALSE))))</f>
        <v/>
      </c>
      <c r="D29" s="520" t="str">
        <f>IF(B29="","",IF(ISNA(VLOOKUP($B29,'E-1 Off Site Hedge Baseline'!$B$1:$L$258,4,FALSE)),"",(VLOOKUP($B29,'E-1 Off Site Hedge Baseline'!$B$1:$L$258,4,FALSE))))</f>
        <v/>
      </c>
      <c r="E29" s="520" t="str">
        <f>IF(B29="","",IF(ISNA(VLOOKUP($B29,'E-1 Off Site Hedge Baseline'!$B$1:$L$257,5,FALSE)),"",(VLOOKUP($B29,'E-1 Off Site Hedge Baseline'!$B$1:$L$257,5,FALSE))))</f>
        <v/>
      </c>
      <c r="F29" s="520" t="str">
        <f>IF(B29="","",IF(ISNA(VLOOKUP($B29,'E-1 Off Site Hedge Baseline'!$B$1:$L$257,6,FALSE)),"",(VLOOKUP($B29,'E-1 Off Site Hedge Baseline'!$B$1:$L$257,6,FALSE))))</f>
        <v/>
      </c>
      <c r="G29" s="520" t="str">
        <f>IF(B29="","",IF(ISNA(VLOOKUP($B29,'E-1 Off Site Hedge Baseline'!$B$1:$L$257,7,FALSE)),"",(VLOOKUP($B29,'E-1 Off Site Hedge Baseline'!$B$1:$L$257,7,FALSE))))</f>
        <v/>
      </c>
      <c r="H29" s="520" t="str">
        <f>IF(B29="","",IF(ISNA(VLOOKUP($B29,'E-1 Off Site Hedge Baseline'!$B$1:$L$257,8,FALSE)),"",(VLOOKUP($B29,'E-1 Off Site Hedge Baseline'!$B$1:$L$257,8,FALSE))))</f>
        <v/>
      </c>
      <c r="I29" s="520" t="str">
        <f>IF(B29="","",IF(ISNA(VLOOKUP($B29,'E-1 Off Site Hedge Baseline'!$B$1:$L$257,10,FALSE)),"",(VLOOKUP($B29,'E-1 Off Site Hedge Baseline'!$B$1:$L$257,10,FALSE))))</f>
        <v/>
      </c>
      <c r="J29" s="520" t="str">
        <f>IF(B29="","",IF(ISNA(VLOOKUP($B29,'E-1 Off Site Hedge Baseline'!$B$1:$L$257,11,FALSE)),"",(VLOOKUP($B29,'E-1 Off Site Hedge Baseline'!$B$1:$L$257,11,FALSE))))</f>
        <v/>
      </c>
      <c r="K29" s="520" t="str">
        <f>IF(B29="","",IF(ISNA(VLOOKUP($B29,'E-1 Off Site Hedge Baseline'!$B$1:$U$257,113,FALSE)),"",(VLOOKUP($B29,'E-1 Off Site Hedge Baseline'!$B$1:$U$257,13,FALSE))))</f>
        <v/>
      </c>
      <c r="L29" s="507" t="str">
        <f>IF(B29="","",IF(ISNA(VLOOKUP($B29,'E-1 Off Site Hedge Baseline'!$B$1:$U$257,12,FALSE)),"",(VLOOKUP($B29,'E-1 Off Site Hedge Baseline'!$B$1:$U$257,12,FALSE))))</f>
        <v/>
      </c>
      <c r="M29" s="418" t="str">
        <f t="shared" si="8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05" t="str">
        <f>IF(B29="","",VLOOKUP(B29,'E-1 Off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45"/>
      <c r="T29" s="499" t="str">
        <f>IFERROR(IF(AND(Q29="V.Low",OR(S29="Good",S29="Moderate")),"Error ▲",VLOOKUP(S29,'G-1 All Habitats'!$Z$2:$AA$9,2,FALSE)),"")</f>
        <v/>
      </c>
      <c r="U29" s="145"/>
      <c r="V29" s="507" t="str">
        <f>IF(U29="","",IF(VLOOKUP(U29,'G-3 Multipliers'!$L$3:$N$6,2,FALSE)=0,"Spatial Data Missing ⚠",VLOOKUP(U29,'G-3 Multipliers'!$L$3:$N$6,2,FALSE)))</f>
        <v/>
      </c>
      <c r="W29" s="505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20" t="str">
        <f t="shared" si="5"/>
        <v/>
      </c>
      <c r="AF29" s="520" t="str">
        <f t="shared" si="6"/>
        <v/>
      </c>
      <c r="AG29" s="524" t="str">
        <f>IFERROR(IF(O29="","",VLOOKUP(AD29,'G-3 Multipliers'!$P$3:$Q$6,2,FALSE)),"")</f>
        <v/>
      </c>
      <c r="AH29" s="197"/>
      <c r="AI29" s="499" t="str">
        <f>IF(AH29="","",IF(VLOOKUP(AH29,'G-3 Multipliers'!$S$3:$T$6,2,FALSE)=0,"Spatial Data Missing ⚠",VLOOKUP(AH29,'G-3 Multipliers'!$S$3:$T$6,2,FALSE)))</f>
        <v/>
      </c>
      <c r="AJ29" s="545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1" t="str">
        <f>'E-1 Off Site Hedge Baseline'!AK28</f>
        <v/>
      </c>
      <c r="C30" s="520" t="str">
        <f>IF(B30="","",IF(ISNA(VLOOKUP($B30,'E-1 Off Site Hedge Baseline'!$B$1:$L$257,3,FALSE)),"",(VLOOKUP($B30,'E-1 Off Site Hedge Baseline'!$B$1:$L$257,3,FALSE))))</f>
        <v/>
      </c>
      <c r="D30" s="520" t="str">
        <f>IF(B30="","",IF(ISNA(VLOOKUP($B30,'E-1 Off Site Hedge Baseline'!$B$1:$L$258,4,FALSE)),"",(VLOOKUP($B30,'E-1 Off Site Hedge Baseline'!$B$1:$L$258,4,FALSE))))</f>
        <v/>
      </c>
      <c r="E30" s="520" t="str">
        <f>IF(B30="","",IF(ISNA(VLOOKUP($B30,'E-1 Off Site Hedge Baseline'!$B$1:$L$257,5,FALSE)),"",(VLOOKUP($B30,'E-1 Off Site Hedge Baseline'!$B$1:$L$257,5,FALSE))))</f>
        <v/>
      </c>
      <c r="F30" s="520" t="str">
        <f>IF(B30="","",IF(ISNA(VLOOKUP($B30,'E-1 Off Site Hedge Baseline'!$B$1:$L$257,6,FALSE)),"",(VLOOKUP($B30,'E-1 Off Site Hedge Baseline'!$B$1:$L$257,6,FALSE))))</f>
        <v/>
      </c>
      <c r="G30" s="520" t="str">
        <f>IF(B30="","",IF(ISNA(VLOOKUP($B30,'E-1 Off Site Hedge Baseline'!$B$1:$L$257,7,FALSE)),"",(VLOOKUP($B30,'E-1 Off Site Hedge Baseline'!$B$1:$L$257,7,FALSE))))</f>
        <v/>
      </c>
      <c r="H30" s="520" t="str">
        <f>IF(B30="","",IF(ISNA(VLOOKUP($B30,'E-1 Off Site Hedge Baseline'!$B$1:$L$257,8,FALSE)),"",(VLOOKUP($B30,'E-1 Off Site Hedge Baseline'!$B$1:$L$257,8,FALSE))))</f>
        <v/>
      </c>
      <c r="I30" s="520" t="str">
        <f>IF(B30="","",IF(ISNA(VLOOKUP($B30,'E-1 Off Site Hedge Baseline'!$B$1:$L$257,10,FALSE)),"",(VLOOKUP($B30,'E-1 Off Site Hedge Baseline'!$B$1:$L$257,10,FALSE))))</f>
        <v/>
      </c>
      <c r="J30" s="520" t="str">
        <f>IF(B30="","",IF(ISNA(VLOOKUP($B30,'E-1 Off Site Hedge Baseline'!$B$1:$L$257,11,FALSE)),"",(VLOOKUP($B30,'E-1 Off Site Hedge Baseline'!$B$1:$L$257,11,FALSE))))</f>
        <v/>
      </c>
      <c r="K30" s="520" t="str">
        <f>IF(B30="","",IF(ISNA(VLOOKUP($B30,'E-1 Off Site Hedge Baseline'!$B$1:$U$257,113,FALSE)),"",(VLOOKUP($B30,'E-1 Off Site Hedge Baseline'!$B$1:$U$257,13,FALSE))))</f>
        <v/>
      </c>
      <c r="L30" s="507" t="str">
        <f>IF(B30="","",IF(ISNA(VLOOKUP($B30,'E-1 Off Site Hedge Baseline'!$B$1:$U$257,12,FALSE)),"",(VLOOKUP($B30,'E-1 Off Site Hedge Baseline'!$B$1:$U$257,12,FALSE))))</f>
        <v/>
      </c>
      <c r="M30" s="418" t="str">
        <f t="shared" si="8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05" t="str">
        <f>IF(B30="","",VLOOKUP(B30,'E-1 Off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45"/>
      <c r="T30" s="499" t="str">
        <f>IFERROR(IF(AND(Q30="V.Low",OR(S30="Good",S30="Moderate")),"Error ▲",VLOOKUP(S30,'G-1 All Habitats'!$Z$2:$AA$9,2,FALSE)),"")</f>
        <v/>
      </c>
      <c r="U30" s="145"/>
      <c r="V30" s="507" t="str">
        <f>IF(U30="","",IF(VLOOKUP(U30,'G-3 Multipliers'!$L$3:$N$6,2,FALSE)=0,"Spatial Data Missing ⚠",VLOOKUP(U30,'G-3 Multipliers'!$L$3:$N$6,2,FALSE)))</f>
        <v/>
      </c>
      <c r="W30" s="505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20" t="str">
        <f t="shared" si="5"/>
        <v/>
      </c>
      <c r="AF30" s="520" t="str">
        <f t="shared" si="6"/>
        <v/>
      </c>
      <c r="AG30" s="524" t="str">
        <f>IFERROR(IF(O30="","",VLOOKUP(AD30,'G-3 Multipliers'!$P$3:$Q$6,2,FALSE)),"")</f>
        <v/>
      </c>
      <c r="AH30" s="197"/>
      <c r="AI30" s="499" t="str">
        <f>IF(AH30="","",IF(VLOOKUP(AH30,'G-3 Multipliers'!$S$3:$T$6,2,FALSE)=0,"Spatial Data Missing ⚠",VLOOKUP(AH30,'G-3 Multipliers'!$S$3:$T$6,2,FALSE)))</f>
        <v/>
      </c>
      <c r="AJ30" s="545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1" t="str">
        <f>'E-1 Off Site Hedge Baseline'!AK29</f>
        <v/>
      </c>
      <c r="C31" s="520" t="str">
        <f>IF(B31="","",IF(ISNA(VLOOKUP($B31,'E-1 Off Site Hedge Baseline'!$B$1:$L$257,3,FALSE)),"",(VLOOKUP($B31,'E-1 Off Site Hedge Baseline'!$B$1:$L$257,3,FALSE))))</f>
        <v/>
      </c>
      <c r="D31" s="520" t="str">
        <f>IF(B31="","",IF(ISNA(VLOOKUP($B31,'E-1 Off Site Hedge Baseline'!$B$1:$L$258,4,FALSE)),"",(VLOOKUP($B31,'E-1 Off Site Hedge Baseline'!$B$1:$L$258,4,FALSE))))</f>
        <v/>
      </c>
      <c r="E31" s="520" t="str">
        <f>IF(B31="","",IF(ISNA(VLOOKUP($B31,'E-1 Off Site Hedge Baseline'!$B$1:$L$257,5,FALSE)),"",(VLOOKUP($B31,'E-1 Off Site Hedge Baseline'!$B$1:$L$257,5,FALSE))))</f>
        <v/>
      </c>
      <c r="F31" s="520" t="str">
        <f>IF(B31="","",IF(ISNA(VLOOKUP($B31,'E-1 Off Site Hedge Baseline'!$B$1:$L$257,6,FALSE)),"",(VLOOKUP($B31,'E-1 Off Site Hedge Baseline'!$B$1:$L$257,6,FALSE))))</f>
        <v/>
      </c>
      <c r="G31" s="520" t="str">
        <f>IF(B31="","",IF(ISNA(VLOOKUP($B31,'E-1 Off Site Hedge Baseline'!$B$1:$L$257,7,FALSE)),"",(VLOOKUP($B31,'E-1 Off Site Hedge Baseline'!$B$1:$L$257,7,FALSE))))</f>
        <v/>
      </c>
      <c r="H31" s="520" t="str">
        <f>IF(B31="","",IF(ISNA(VLOOKUP($B31,'E-1 Off Site Hedge Baseline'!$B$1:$L$257,8,FALSE)),"",(VLOOKUP($B31,'E-1 Off Site Hedge Baseline'!$B$1:$L$257,8,FALSE))))</f>
        <v/>
      </c>
      <c r="I31" s="520" t="str">
        <f>IF(B31="","",IF(ISNA(VLOOKUP($B31,'E-1 Off Site Hedge Baseline'!$B$1:$L$257,10,FALSE)),"",(VLOOKUP($B31,'E-1 Off Site Hedge Baseline'!$B$1:$L$257,10,FALSE))))</f>
        <v/>
      </c>
      <c r="J31" s="520" t="str">
        <f>IF(B31="","",IF(ISNA(VLOOKUP($B31,'E-1 Off Site Hedge Baseline'!$B$1:$L$257,11,FALSE)),"",(VLOOKUP($B31,'E-1 Off Site Hedge Baseline'!$B$1:$L$257,11,FALSE))))</f>
        <v/>
      </c>
      <c r="K31" s="520" t="str">
        <f>IF(B31="","",IF(ISNA(VLOOKUP($B31,'E-1 Off Site Hedge Baseline'!$B$1:$U$257,113,FALSE)),"",(VLOOKUP($B31,'E-1 Off Site Hedge Baseline'!$B$1:$U$257,13,FALSE))))</f>
        <v/>
      </c>
      <c r="L31" s="507" t="str">
        <f>IF(B31="","",IF(ISNA(VLOOKUP($B31,'E-1 Off Site Hedge Baseline'!$B$1:$U$257,12,FALSE)),"",(VLOOKUP($B31,'E-1 Off Site Hedge Baseline'!$B$1:$U$257,12,FALSE))))</f>
        <v/>
      </c>
      <c r="M31" s="418" t="str">
        <f t="shared" si="8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05" t="str">
        <f>IF(B31="","",VLOOKUP(B31,'E-1 Off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45"/>
      <c r="T31" s="499" t="str">
        <f>IFERROR(IF(AND(Q31="V.Low",OR(S31="Good",S31="Moderate")),"Error ▲",VLOOKUP(S31,'G-1 All Habitats'!$Z$2:$AA$9,2,FALSE)),"")</f>
        <v/>
      </c>
      <c r="U31" s="145"/>
      <c r="V31" s="507" t="str">
        <f>IF(U31="","",IF(VLOOKUP(U31,'G-3 Multipliers'!$L$3:$N$6,2,FALSE)=0,"Spatial Data Missing ⚠",VLOOKUP(U31,'G-3 Multipliers'!$L$3:$N$6,2,FALSE)))</f>
        <v/>
      </c>
      <c r="W31" s="505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20" t="str">
        <f t="shared" si="5"/>
        <v/>
      </c>
      <c r="AF31" s="520" t="str">
        <f t="shared" si="6"/>
        <v/>
      </c>
      <c r="AG31" s="524" t="str">
        <f>IFERROR(IF(O31="","",VLOOKUP(AD31,'G-3 Multipliers'!$P$3:$Q$6,2,FALSE)),"")</f>
        <v/>
      </c>
      <c r="AH31" s="197"/>
      <c r="AI31" s="499" t="str">
        <f>IF(AH31="","",IF(VLOOKUP(AH31,'G-3 Multipliers'!$S$3:$T$6,2,FALSE)=0,"Spatial Data Missing ⚠",VLOOKUP(AH31,'G-3 Multipliers'!$S$3:$T$6,2,FALSE)))</f>
        <v/>
      </c>
      <c r="AJ31" s="545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1" t="str">
        <f>'E-1 Off Site Hedge Baseline'!AK30</f>
        <v/>
      </c>
      <c r="C32" s="520" t="str">
        <f>IF(B32="","",IF(ISNA(VLOOKUP($B32,'E-1 Off Site Hedge Baseline'!$B$1:$L$257,3,FALSE)),"",(VLOOKUP($B32,'E-1 Off Site Hedge Baseline'!$B$1:$L$257,3,FALSE))))</f>
        <v/>
      </c>
      <c r="D32" s="520" t="str">
        <f>IF(B32="","",IF(ISNA(VLOOKUP($B32,'E-1 Off Site Hedge Baseline'!$B$1:$L$258,4,FALSE)),"",(VLOOKUP($B32,'E-1 Off Site Hedge Baseline'!$B$1:$L$258,4,FALSE))))</f>
        <v/>
      </c>
      <c r="E32" s="520" t="str">
        <f>IF(B32="","",IF(ISNA(VLOOKUP($B32,'E-1 Off Site Hedge Baseline'!$B$1:$L$257,5,FALSE)),"",(VLOOKUP($B32,'E-1 Off Site Hedge Baseline'!$B$1:$L$257,5,FALSE))))</f>
        <v/>
      </c>
      <c r="F32" s="520" t="str">
        <f>IF(B32="","",IF(ISNA(VLOOKUP($B32,'E-1 Off Site Hedge Baseline'!$B$1:$L$257,6,FALSE)),"",(VLOOKUP($B32,'E-1 Off Site Hedge Baseline'!$B$1:$L$257,6,FALSE))))</f>
        <v/>
      </c>
      <c r="G32" s="520" t="str">
        <f>IF(B32="","",IF(ISNA(VLOOKUP($B32,'E-1 Off Site Hedge Baseline'!$B$1:$L$257,7,FALSE)),"",(VLOOKUP($B32,'E-1 Off Site Hedge Baseline'!$B$1:$L$257,7,FALSE))))</f>
        <v/>
      </c>
      <c r="H32" s="520" t="str">
        <f>IF(B32="","",IF(ISNA(VLOOKUP($B32,'E-1 Off Site Hedge Baseline'!$B$1:$L$257,8,FALSE)),"",(VLOOKUP($B32,'E-1 Off Site Hedge Baseline'!$B$1:$L$257,8,FALSE))))</f>
        <v/>
      </c>
      <c r="I32" s="520" t="str">
        <f>IF(B32="","",IF(ISNA(VLOOKUP($B32,'E-1 Off Site Hedge Baseline'!$B$1:$L$257,10,FALSE)),"",(VLOOKUP($B32,'E-1 Off Site Hedge Baseline'!$B$1:$L$257,10,FALSE))))</f>
        <v/>
      </c>
      <c r="J32" s="520" t="str">
        <f>IF(B32="","",IF(ISNA(VLOOKUP($B32,'E-1 Off Site Hedge Baseline'!$B$1:$L$257,11,FALSE)),"",(VLOOKUP($B32,'E-1 Off Site Hedge Baseline'!$B$1:$L$257,11,FALSE))))</f>
        <v/>
      </c>
      <c r="K32" s="520" t="str">
        <f>IF(B32="","",IF(ISNA(VLOOKUP($B32,'E-1 Off Site Hedge Baseline'!$B$1:$U$257,113,FALSE)),"",(VLOOKUP($B32,'E-1 Off Site Hedge Baseline'!$B$1:$U$257,13,FALSE))))</f>
        <v/>
      </c>
      <c r="L32" s="507" t="str">
        <f>IF(B32="","",IF(ISNA(VLOOKUP($B32,'E-1 Off Site Hedge Baseline'!$B$1:$U$257,12,FALSE)),"",(VLOOKUP($B32,'E-1 Off Site Hedge Baseline'!$B$1:$U$257,12,FALSE))))</f>
        <v/>
      </c>
      <c r="M32" s="418" t="str">
        <f t="shared" si="8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05" t="str">
        <f>IF(B32="","",VLOOKUP(B32,'E-1 Off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45"/>
      <c r="T32" s="499" t="str">
        <f>IFERROR(IF(AND(Q32="V.Low",OR(S32="Good",S32="Moderate")),"Error ▲",VLOOKUP(S32,'G-1 All Habitats'!$Z$2:$AA$9,2,FALSE)),"")</f>
        <v/>
      </c>
      <c r="U32" s="145"/>
      <c r="V32" s="507" t="str">
        <f>IF(U32="","",IF(VLOOKUP(U32,'G-3 Multipliers'!$L$3:$N$6,2,FALSE)=0,"Spatial Data Missing ⚠",VLOOKUP(U32,'G-3 Multipliers'!$L$3:$N$6,2,FALSE)))</f>
        <v/>
      </c>
      <c r="W32" s="505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20" t="str">
        <f t="shared" si="5"/>
        <v/>
      </c>
      <c r="AF32" s="520" t="str">
        <f t="shared" si="6"/>
        <v/>
      </c>
      <c r="AG32" s="524" t="str">
        <f>IFERROR(IF(O32="","",VLOOKUP(AD32,'G-3 Multipliers'!$P$3:$Q$6,2,FALSE)),"")</f>
        <v/>
      </c>
      <c r="AH32" s="197"/>
      <c r="AI32" s="499" t="str">
        <f>IF(AH32="","",IF(VLOOKUP(AH32,'G-3 Multipliers'!$S$3:$T$6,2,FALSE)=0,"Spatial Data Missing ⚠",VLOOKUP(AH32,'G-3 Multipliers'!$S$3:$T$6,2,FALSE)))</f>
        <v/>
      </c>
      <c r="AJ32" s="545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1" t="str">
        <f>'E-1 Off Site Hedge Baseline'!AK31</f>
        <v/>
      </c>
      <c r="C33" s="520" t="str">
        <f>IF(B33="","",IF(ISNA(VLOOKUP($B33,'E-1 Off Site Hedge Baseline'!$B$1:$L$257,3,FALSE)),"",(VLOOKUP($B33,'E-1 Off Site Hedge Baseline'!$B$1:$L$257,3,FALSE))))</f>
        <v/>
      </c>
      <c r="D33" s="520" t="str">
        <f>IF(B33="","",IF(ISNA(VLOOKUP($B33,'E-1 Off Site Hedge Baseline'!$B$1:$L$258,4,FALSE)),"",(VLOOKUP($B33,'E-1 Off Site Hedge Baseline'!$B$1:$L$258,4,FALSE))))</f>
        <v/>
      </c>
      <c r="E33" s="520" t="str">
        <f>IF(B33="","",IF(ISNA(VLOOKUP($B33,'E-1 Off Site Hedge Baseline'!$B$1:$L$257,5,FALSE)),"",(VLOOKUP($B33,'E-1 Off Site Hedge Baseline'!$B$1:$L$257,5,FALSE))))</f>
        <v/>
      </c>
      <c r="F33" s="520" t="str">
        <f>IF(B33="","",IF(ISNA(VLOOKUP($B33,'E-1 Off Site Hedge Baseline'!$B$1:$L$257,6,FALSE)),"",(VLOOKUP($B33,'E-1 Off Site Hedge Baseline'!$B$1:$L$257,6,FALSE))))</f>
        <v/>
      </c>
      <c r="G33" s="520" t="str">
        <f>IF(B33="","",IF(ISNA(VLOOKUP($B33,'E-1 Off Site Hedge Baseline'!$B$1:$L$257,7,FALSE)),"",(VLOOKUP($B33,'E-1 Off Site Hedge Baseline'!$B$1:$L$257,7,FALSE))))</f>
        <v/>
      </c>
      <c r="H33" s="520" t="str">
        <f>IF(B33="","",IF(ISNA(VLOOKUP($B33,'E-1 Off Site Hedge Baseline'!$B$1:$L$257,8,FALSE)),"",(VLOOKUP($B33,'E-1 Off Site Hedge Baseline'!$B$1:$L$257,8,FALSE))))</f>
        <v/>
      </c>
      <c r="I33" s="520" t="str">
        <f>IF(B33="","",IF(ISNA(VLOOKUP($B33,'E-1 Off Site Hedge Baseline'!$B$1:$L$257,10,FALSE)),"",(VLOOKUP($B33,'E-1 Off Site Hedge Baseline'!$B$1:$L$257,10,FALSE))))</f>
        <v/>
      </c>
      <c r="J33" s="520" t="str">
        <f>IF(B33="","",IF(ISNA(VLOOKUP($B33,'E-1 Off Site Hedge Baseline'!$B$1:$L$257,11,FALSE)),"",(VLOOKUP($B33,'E-1 Off Site Hedge Baseline'!$B$1:$L$257,11,FALSE))))</f>
        <v/>
      </c>
      <c r="K33" s="520" t="str">
        <f>IF(B33="","",IF(ISNA(VLOOKUP($B33,'E-1 Off Site Hedge Baseline'!$B$1:$U$257,113,FALSE)),"",(VLOOKUP($B33,'E-1 Off Site Hedge Baseline'!$B$1:$U$257,13,FALSE))))</f>
        <v/>
      </c>
      <c r="L33" s="507" t="str">
        <f>IF(B33="","",IF(ISNA(VLOOKUP($B33,'E-1 Off Site Hedge Baseline'!$B$1:$U$257,12,FALSE)),"",(VLOOKUP($B33,'E-1 Off Site Hedge Baseline'!$B$1:$U$257,12,FALSE))))</f>
        <v/>
      </c>
      <c r="M33" s="418" t="str">
        <f t="shared" si="8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05" t="str">
        <f>IF(B33="","",VLOOKUP(B33,'E-1 Off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45"/>
      <c r="T33" s="499" t="str">
        <f>IFERROR(IF(AND(Q33="V.Low",OR(S33="Good",S33="Moderate")),"Error ▲",VLOOKUP(S33,'G-1 All Habitats'!$Z$2:$AA$9,2,FALSE)),"")</f>
        <v/>
      </c>
      <c r="U33" s="145"/>
      <c r="V33" s="507" t="str">
        <f>IF(U33="","",IF(VLOOKUP(U33,'G-3 Multipliers'!$L$3:$N$6,2,FALSE)=0,"Spatial Data Missing ⚠",VLOOKUP(U33,'G-3 Multipliers'!$L$3:$N$6,2,FALSE)))</f>
        <v/>
      </c>
      <c r="W33" s="505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20" t="str">
        <f t="shared" si="5"/>
        <v/>
      </c>
      <c r="AF33" s="520" t="str">
        <f t="shared" si="6"/>
        <v/>
      </c>
      <c r="AG33" s="524" t="str">
        <f>IFERROR(IF(O33="","",VLOOKUP(AD33,'G-3 Multipliers'!$P$3:$Q$6,2,FALSE)),"")</f>
        <v/>
      </c>
      <c r="AH33" s="197"/>
      <c r="AI33" s="499" t="str">
        <f>IF(AH33="","",IF(VLOOKUP(AH33,'G-3 Multipliers'!$S$3:$T$6,2,FALSE)=0,"Spatial Data Missing ⚠",VLOOKUP(AH33,'G-3 Multipliers'!$S$3:$T$6,2,FALSE)))</f>
        <v/>
      </c>
      <c r="AJ33" s="545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1" t="str">
        <f>'E-1 Off Site Hedge Baseline'!AK32</f>
        <v/>
      </c>
      <c r="C34" s="520" t="str">
        <f>IF(B34="","",IF(ISNA(VLOOKUP($B34,'E-1 Off Site Hedge Baseline'!$B$1:$L$257,3,FALSE)),"",(VLOOKUP($B34,'E-1 Off Site Hedge Baseline'!$B$1:$L$257,3,FALSE))))</f>
        <v/>
      </c>
      <c r="D34" s="520" t="str">
        <f>IF(B34="","",IF(ISNA(VLOOKUP($B34,'E-1 Off Site Hedge Baseline'!$B$1:$L$258,4,FALSE)),"",(VLOOKUP($B34,'E-1 Off Site Hedge Baseline'!$B$1:$L$258,4,FALSE))))</f>
        <v/>
      </c>
      <c r="E34" s="520" t="str">
        <f>IF(B34="","",IF(ISNA(VLOOKUP($B34,'E-1 Off Site Hedge Baseline'!$B$1:$L$257,5,FALSE)),"",(VLOOKUP($B34,'E-1 Off Site Hedge Baseline'!$B$1:$L$257,5,FALSE))))</f>
        <v/>
      </c>
      <c r="F34" s="520" t="str">
        <f>IF(B34="","",IF(ISNA(VLOOKUP($B34,'E-1 Off Site Hedge Baseline'!$B$1:$L$257,6,FALSE)),"",(VLOOKUP($B34,'E-1 Off Site Hedge Baseline'!$B$1:$L$257,6,FALSE))))</f>
        <v/>
      </c>
      <c r="G34" s="520" t="str">
        <f>IF(B34="","",IF(ISNA(VLOOKUP($B34,'E-1 Off Site Hedge Baseline'!$B$1:$L$257,7,FALSE)),"",(VLOOKUP($B34,'E-1 Off Site Hedge Baseline'!$B$1:$L$257,7,FALSE))))</f>
        <v/>
      </c>
      <c r="H34" s="520" t="str">
        <f>IF(B34="","",IF(ISNA(VLOOKUP($B34,'E-1 Off Site Hedge Baseline'!$B$1:$L$257,8,FALSE)),"",(VLOOKUP($B34,'E-1 Off Site Hedge Baseline'!$B$1:$L$257,8,FALSE))))</f>
        <v/>
      </c>
      <c r="I34" s="520" t="str">
        <f>IF(B34="","",IF(ISNA(VLOOKUP($B34,'E-1 Off Site Hedge Baseline'!$B$1:$L$257,10,FALSE)),"",(VLOOKUP($B34,'E-1 Off Site Hedge Baseline'!$B$1:$L$257,10,FALSE))))</f>
        <v/>
      </c>
      <c r="J34" s="520" t="str">
        <f>IF(B34="","",IF(ISNA(VLOOKUP($B34,'E-1 Off Site Hedge Baseline'!$B$1:$L$257,11,FALSE)),"",(VLOOKUP($B34,'E-1 Off Site Hedge Baseline'!$B$1:$L$257,11,FALSE))))</f>
        <v/>
      </c>
      <c r="K34" s="520" t="str">
        <f>IF(B34="","",IF(ISNA(VLOOKUP($B34,'E-1 Off Site Hedge Baseline'!$B$1:$U$257,113,FALSE)),"",(VLOOKUP($B34,'E-1 Off Site Hedge Baseline'!$B$1:$U$257,13,FALSE))))</f>
        <v/>
      </c>
      <c r="L34" s="507" t="str">
        <f>IF(B34="","",IF(ISNA(VLOOKUP($B34,'E-1 Off Site Hedge Baseline'!$B$1:$U$257,12,FALSE)),"",(VLOOKUP($B34,'E-1 Off Site Hedge Baseline'!$B$1:$U$257,12,FALSE))))</f>
        <v/>
      </c>
      <c r="M34" s="418" t="str">
        <f t="shared" si="8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05" t="str">
        <f>IF(B34="","",VLOOKUP(B34,'E-1 Off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45"/>
      <c r="T34" s="499" t="str">
        <f>IFERROR(IF(AND(Q34="V.Low",OR(S34="Good",S34="Moderate")),"Error ▲",VLOOKUP(S34,'G-1 All Habitats'!$Z$2:$AA$9,2,FALSE)),"")</f>
        <v/>
      </c>
      <c r="U34" s="145"/>
      <c r="V34" s="507" t="str">
        <f>IF(U34="","",IF(VLOOKUP(U34,'G-3 Multipliers'!$L$3:$N$6,2,FALSE)=0,"Spatial Data Missing ⚠",VLOOKUP(U34,'G-3 Multipliers'!$L$3:$N$6,2,FALSE)))</f>
        <v/>
      </c>
      <c r="W34" s="505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20" t="str">
        <f t="shared" si="5"/>
        <v/>
      </c>
      <c r="AF34" s="520" t="str">
        <f t="shared" si="6"/>
        <v/>
      </c>
      <c r="AG34" s="524" t="str">
        <f>IFERROR(IF(O34="","",VLOOKUP(AD34,'G-3 Multipliers'!$P$3:$Q$6,2,FALSE)),"")</f>
        <v/>
      </c>
      <c r="AH34" s="197"/>
      <c r="AI34" s="499" t="str">
        <f>IF(AH34="","",IF(VLOOKUP(AH34,'G-3 Multipliers'!$S$3:$T$6,2,FALSE)=0,"Spatial Data Missing ⚠",VLOOKUP(AH34,'G-3 Multipliers'!$S$3:$T$6,2,FALSE)))</f>
        <v/>
      </c>
      <c r="AJ34" s="545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1" t="str">
        <f>'E-1 Off Site Hedge Baseline'!AK33</f>
        <v/>
      </c>
      <c r="C35" s="520" t="str">
        <f>IF(B35="","",IF(ISNA(VLOOKUP($B35,'E-1 Off Site Hedge Baseline'!$B$1:$L$257,3,FALSE)),"",(VLOOKUP($B35,'E-1 Off Site Hedge Baseline'!$B$1:$L$257,3,FALSE))))</f>
        <v/>
      </c>
      <c r="D35" s="520" t="str">
        <f>IF(B35="","",IF(ISNA(VLOOKUP($B35,'E-1 Off Site Hedge Baseline'!$B$1:$L$258,4,FALSE)),"",(VLOOKUP($B35,'E-1 Off Site Hedge Baseline'!$B$1:$L$258,4,FALSE))))</f>
        <v/>
      </c>
      <c r="E35" s="520" t="str">
        <f>IF(B35="","",IF(ISNA(VLOOKUP($B35,'E-1 Off Site Hedge Baseline'!$B$1:$L$257,5,FALSE)),"",(VLOOKUP($B35,'E-1 Off Site Hedge Baseline'!$B$1:$L$257,5,FALSE))))</f>
        <v/>
      </c>
      <c r="F35" s="520" t="str">
        <f>IF(B35="","",IF(ISNA(VLOOKUP($B35,'E-1 Off Site Hedge Baseline'!$B$1:$L$257,6,FALSE)),"",(VLOOKUP($B35,'E-1 Off Site Hedge Baseline'!$B$1:$L$257,6,FALSE))))</f>
        <v/>
      </c>
      <c r="G35" s="520" t="str">
        <f>IF(B35="","",IF(ISNA(VLOOKUP($B35,'E-1 Off Site Hedge Baseline'!$B$1:$L$257,7,FALSE)),"",(VLOOKUP($B35,'E-1 Off Site Hedge Baseline'!$B$1:$L$257,7,FALSE))))</f>
        <v/>
      </c>
      <c r="H35" s="520" t="str">
        <f>IF(B35="","",IF(ISNA(VLOOKUP($B35,'E-1 Off Site Hedge Baseline'!$B$1:$L$257,8,FALSE)),"",(VLOOKUP($B35,'E-1 Off Site Hedge Baseline'!$B$1:$L$257,8,FALSE))))</f>
        <v/>
      </c>
      <c r="I35" s="520" t="str">
        <f>IF(B35="","",IF(ISNA(VLOOKUP($B35,'E-1 Off Site Hedge Baseline'!$B$1:$L$257,10,FALSE)),"",(VLOOKUP($B35,'E-1 Off Site Hedge Baseline'!$B$1:$L$257,10,FALSE))))</f>
        <v/>
      </c>
      <c r="J35" s="520" t="str">
        <f>IF(B35="","",IF(ISNA(VLOOKUP($B35,'E-1 Off Site Hedge Baseline'!$B$1:$L$257,11,FALSE)),"",(VLOOKUP($B35,'E-1 Off Site Hedge Baseline'!$B$1:$L$257,11,FALSE))))</f>
        <v/>
      </c>
      <c r="K35" s="520" t="str">
        <f>IF(B35="","",IF(ISNA(VLOOKUP($B35,'E-1 Off Site Hedge Baseline'!$B$1:$U$257,113,FALSE)),"",(VLOOKUP($B35,'E-1 Off Site Hedge Baseline'!$B$1:$U$257,13,FALSE))))</f>
        <v/>
      </c>
      <c r="L35" s="507" t="str">
        <f>IF(B35="","",IF(ISNA(VLOOKUP($B35,'E-1 Off Site Hedge Baseline'!$B$1:$U$257,12,FALSE)),"",(VLOOKUP($B35,'E-1 Off Site Hedge Baseline'!$B$1:$U$257,12,FALSE))))</f>
        <v/>
      </c>
      <c r="M35" s="418" t="str">
        <f t="shared" si="8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05" t="str">
        <f>IF(B35="","",VLOOKUP(B35,'E-1 Off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45"/>
      <c r="T35" s="499" t="str">
        <f>IFERROR(IF(AND(Q35="V.Low",OR(S35="Good",S35="Moderate")),"Error ▲",VLOOKUP(S35,'G-1 All Habitats'!$Z$2:$AA$9,2,FALSE)),"")</f>
        <v/>
      </c>
      <c r="U35" s="145"/>
      <c r="V35" s="507" t="str">
        <f>IF(U35="","",IF(VLOOKUP(U35,'G-3 Multipliers'!$L$3:$N$6,2,FALSE)=0,"Spatial Data Missing ⚠",VLOOKUP(U35,'G-3 Multipliers'!$L$3:$N$6,2,FALSE)))</f>
        <v/>
      </c>
      <c r="W35" s="505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20" t="str">
        <f t="shared" si="5"/>
        <v/>
      </c>
      <c r="AF35" s="520" t="str">
        <f t="shared" si="6"/>
        <v/>
      </c>
      <c r="AG35" s="524" t="str">
        <f>IFERROR(IF(O35="","",VLOOKUP(AD35,'G-3 Multipliers'!$P$3:$Q$6,2,FALSE)),"")</f>
        <v/>
      </c>
      <c r="AH35" s="197"/>
      <c r="AI35" s="499" t="str">
        <f>IF(AH35="","",IF(VLOOKUP(AH35,'G-3 Multipliers'!$S$3:$T$6,2,FALSE)=0,"Spatial Data Missing ⚠",VLOOKUP(AH35,'G-3 Multipliers'!$S$3:$T$6,2,FALSE)))</f>
        <v/>
      </c>
      <c r="AJ35" s="545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1" t="str">
        <f>'E-1 Off Site Hedge Baseline'!AK34</f>
        <v/>
      </c>
      <c r="C36" s="520" t="str">
        <f>IF(B36="","",IF(ISNA(VLOOKUP($B36,'E-1 Off Site Hedge Baseline'!$B$1:$L$257,3,FALSE)),"",(VLOOKUP($B36,'E-1 Off Site Hedge Baseline'!$B$1:$L$257,3,FALSE))))</f>
        <v/>
      </c>
      <c r="D36" s="520" t="str">
        <f>IF(B36="","",IF(ISNA(VLOOKUP($B36,'E-1 Off Site Hedge Baseline'!$B$1:$L$258,4,FALSE)),"",(VLOOKUP($B36,'E-1 Off Site Hedge Baseline'!$B$1:$L$258,4,FALSE))))</f>
        <v/>
      </c>
      <c r="E36" s="520" t="str">
        <f>IF(B36="","",IF(ISNA(VLOOKUP($B36,'E-1 Off Site Hedge Baseline'!$B$1:$L$257,5,FALSE)),"",(VLOOKUP($B36,'E-1 Off Site Hedge Baseline'!$B$1:$L$257,5,FALSE))))</f>
        <v/>
      </c>
      <c r="F36" s="520" t="str">
        <f>IF(B36="","",IF(ISNA(VLOOKUP($B36,'E-1 Off Site Hedge Baseline'!$B$1:$L$257,6,FALSE)),"",(VLOOKUP($B36,'E-1 Off Site Hedge Baseline'!$B$1:$L$257,6,FALSE))))</f>
        <v/>
      </c>
      <c r="G36" s="520" t="str">
        <f>IF(B36="","",IF(ISNA(VLOOKUP($B36,'E-1 Off Site Hedge Baseline'!$B$1:$L$257,7,FALSE)),"",(VLOOKUP($B36,'E-1 Off Site Hedge Baseline'!$B$1:$L$257,7,FALSE))))</f>
        <v/>
      </c>
      <c r="H36" s="520" t="str">
        <f>IF(B36="","",IF(ISNA(VLOOKUP($B36,'E-1 Off Site Hedge Baseline'!$B$1:$L$257,8,FALSE)),"",(VLOOKUP($B36,'E-1 Off Site Hedge Baseline'!$B$1:$L$257,8,FALSE))))</f>
        <v/>
      </c>
      <c r="I36" s="520" t="str">
        <f>IF(B36="","",IF(ISNA(VLOOKUP($B36,'E-1 Off Site Hedge Baseline'!$B$1:$L$257,10,FALSE)),"",(VLOOKUP($B36,'E-1 Off Site Hedge Baseline'!$B$1:$L$257,10,FALSE))))</f>
        <v/>
      </c>
      <c r="J36" s="520" t="str">
        <f>IF(B36="","",IF(ISNA(VLOOKUP($B36,'E-1 Off Site Hedge Baseline'!$B$1:$L$257,11,FALSE)),"",(VLOOKUP($B36,'E-1 Off Site Hedge Baseline'!$B$1:$L$257,11,FALSE))))</f>
        <v/>
      </c>
      <c r="K36" s="520" t="str">
        <f>IF(B36="","",IF(ISNA(VLOOKUP($B36,'E-1 Off Site Hedge Baseline'!$B$1:$U$257,113,FALSE)),"",(VLOOKUP($B36,'E-1 Off Site Hedge Baseline'!$B$1:$U$257,13,FALSE))))</f>
        <v/>
      </c>
      <c r="L36" s="507" t="str">
        <f>IF(B36="","",IF(ISNA(VLOOKUP($B36,'E-1 Off Site Hedge Baseline'!$B$1:$U$257,12,FALSE)),"",(VLOOKUP($B36,'E-1 Off Site Hedge Baseline'!$B$1:$U$257,12,FALSE))))</f>
        <v/>
      </c>
      <c r="M36" s="418" t="str">
        <f t="shared" si="8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05" t="str">
        <f>IF(B36="","",VLOOKUP(B36,'E-1 Off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45"/>
      <c r="T36" s="499" t="str">
        <f>IFERROR(IF(AND(Q36="V.Low",OR(S36="Good",S36="Moderate")),"Error ▲",VLOOKUP(S36,'G-1 All Habitats'!$Z$2:$AA$9,2,FALSE)),"")</f>
        <v/>
      </c>
      <c r="U36" s="145"/>
      <c r="V36" s="507" t="str">
        <f>IF(U36="","",IF(VLOOKUP(U36,'G-3 Multipliers'!$L$3:$N$6,2,FALSE)=0,"Spatial Data Missing ⚠",VLOOKUP(U36,'G-3 Multipliers'!$L$3:$N$6,2,FALSE)))</f>
        <v/>
      </c>
      <c r="W36" s="505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20" t="str">
        <f t="shared" si="5"/>
        <v/>
      </c>
      <c r="AF36" s="520" t="str">
        <f t="shared" si="6"/>
        <v/>
      </c>
      <c r="AG36" s="524" t="str">
        <f>IFERROR(IF(O36="","",VLOOKUP(AD36,'G-3 Multipliers'!$P$3:$Q$6,2,FALSE)),"")</f>
        <v/>
      </c>
      <c r="AH36" s="197"/>
      <c r="AI36" s="499" t="str">
        <f>IF(AH36="","",IF(VLOOKUP(AH36,'G-3 Multipliers'!$S$3:$T$6,2,FALSE)=0,"Spatial Data Missing ⚠",VLOOKUP(AH36,'G-3 Multipliers'!$S$3:$T$6,2,FALSE)))</f>
        <v/>
      </c>
      <c r="AJ36" s="545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1" t="str">
        <f>'E-1 Off Site Hedge Baseline'!AK35</f>
        <v/>
      </c>
      <c r="C37" s="520" t="str">
        <f>IF(B37="","",IF(ISNA(VLOOKUP($B37,'E-1 Off Site Hedge Baseline'!$B$1:$L$257,3,FALSE)),"",(VLOOKUP($B37,'E-1 Off Site Hedge Baseline'!$B$1:$L$257,3,FALSE))))</f>
        <v/>
      </c>
      <c r="D37" s="520" t="str">
        <f>IF(B37="","",IF(ISNA(VLOOKUP($B37,'E-1 Off Site Hedge Baseline'!$B$1:$L$258,4,FALSE)),"",(VLOOKUP($B37,'E-1 Off Site Hedge Baseline'!$B$1:$L$258,4,FALSE))))</f>
        <v/>
      </c>
      <c r="E37" s="520" t="str">
        <f>IF(B37="","",IF(ISNA(VLOOKUP($B37,'E-1 Off Site Hedge Baseline'!$B$1:$L$257,5,FALSE)),"",(VLOOKUP($B37,'E-1 Off Site Hedge Baseline'!$B$1:$L$257,5,FALSE))))</f>
        <v/>
      </c>
      <c r="F37" s="520" t="str">
        <f>IF(B37="","",IF(ISNA(VLOOKUP($B37,'E-1 Off Site Hedge Baseline'!$B$1:$L$257,6,FALSE)),"",(VLOOKUP($B37,'E-1 Off Site Hedge Baseline'!$B$1:$L$257,6,FALSE))))</f>
        <v/>
      </c>
      <c r="G37" s="520" t="str">
        <f>IF(B37="","",IF(ISNA(VLOOKUP($B37,'E-1 Off Site Hedge Baseline'!$B$1:$L$257,7,FALSE)),"",(VLOOKUP($B37,'E-1 Off Site Hedge Baseline'!$B$1:$L$257,7,FALSE))))</f>
        <v/>
      </c>
      <c r="H37" s="520" t="str">
        <f>IF(B37="","",IF(ISNA(VLOOKUP($B37,'E-1 Off Site Hedge Baseline'!$B$1:$L$257,8,FALSE)),"",(VLOOKUP($B37,'E-1 Off Site Hedge Baseline'!$B$1:$L$257,8,FALSE))))</f>
        <v/>
      </c>
      <c r="I37" s="520" t="str">
        <f>IF(B37="","",IF(ISNA(VLOOKUP($B37,'E-1 Off Site Hedge Baseline'!$B$1:$L$257,10,FALSE)),"",(VLOOKUP($B37,'E-1 Off Site Hedge Baseline'!$B$1:$L$257,10,FALSE))))</f>
        <v/>
      </c>
      <c r="J37" s="520" t="str">
        <f>IF(B37="","",IF(ISNA(VLOOKUP($B37,'E-1 Off Site Hedge Baseline'!$B$1:$L$257,11,FALSE)),"",(VLOOKUP($B37,'E-1 Off Site Hedge Baseline'!$B$1:$L$257,11,FALSE))))</f>
        <v/>
      </c>
      <c r="K37" s="520" t="str">
        <f>IF(B37="","",IF(ISNA(VLOOKUP($B37,'E-1 Off Site Hedge Baseline'!$B$1:$U$257,113,FALSE)),"",(VLOOKUP($B37,'E-1 Off Site Hedge Baseline'!$B$1:$U$257,13,FALSE))))</f>
        <v/>
      </c>
      <c r="L37" s="507" t="str">
        <f>IF(B37="","",IF(ISNA(VLOOKUP($B37,'E-1 Off Site Hedge Baseline'!$B$1:$U$257,12,FALSE)),"",(VLOOKUP($B37,'E-1 Off Site Hedge Baseline'!$B$1:$U$257,12,FALSE))))</f>
        <v/>
      </c>
      <c r="M37" s="418" t="str">
        <f t="shared" si="8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05" t="str">
        <f>IF(B37="","",VLOOKUP(B37,'E-1 Off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45"/>
      <c r="T37" s="499" t="str">
        <f>IFERROR(IF(AND(Q37="V.Low",OR(S37="Good",S37="Moderate")),"Error ▲",VLOOKUP(S37,'G-1 All Habitats'!$Z$2:$AA$9,2,FALSE)),"")</f>
        <v/>
      </c>
      <c r="U37" s="145"/>
      <c r="V37" s="507" t="str">
        <f>IF(U37="","",IF(VLOOKUP(U37,'G-3 Multipliers'!$L$3:$N$6,2,FALSE)=0,"Spatial Data Missing ⚠",VLOOKUP(U37,'G-3 Multipliers'!$L$3:$N$6,2,FALSE)))</f>
        <v/>
      </c>
      <c r="W37" s="505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20" t="str">
        <f t="shared" si="5"/>
        <v/>
      </c>
      <c r="AF37" s="520" t="str">
        <f t="shared" si="6"/>
        <v/>
      </c>
      <c r="AG37" s="524" t="str">
        <f>IFERROR(IF(O37="","",VLOOKUP(AD37,'G-3 Multipliers'!$P$3:$Q$6,2,FALSE)),"")</f>
        <v/>
      </c>
      <c r="AH37" s="197"/>
      <c r="AI37" s="499" t="str">
        <f>IF(AH37="","",IF(VLOOKUP(AH37,'G-3 Multipliers'!$S$3:$T$6,2,FALSE)=0,"Spatial Data Missing ⚠",VLOOKUP(AH37,'G-3 Multipliers'!$S$3:$T$6,2,FALSE)))</f>
        <v/>
      </c>
      <c r="AJ37" s="545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1" t="str">
        <f>'E-1 Off Site Hedge Baseline'!AK36</f>
        <v/>
      </c>
      <c r="C38" s="520" t="str">
        <f>IF(B38="","",IF(ISNA(VLOOKUP($B38,'E-1 Off Site Hedge Baseline'!$B$1:$L$257,3,FALSE)),"",(VLOOKUP($B38,'E-1 Off Site Hedge Baseline'!$B$1:$L$257,3,FALSE))))</f>
        <v/>
      </c>
      <c r="D38" s="520" t="str">
        <f>IF(B38="","",IF(ISNA(VLOOKUP($B38,'E-1 Off Site Hedge Baseline'!$B$1:$L$258,4,FALSE)),"",(VLOOKUP($B38,'E-1 Off Site Hedge Baseline'!$B$1:$L$258,4,FALSE))))</f>
        <v/>
      </c>
      <c r="E38" s="520" t="str">
        <f>IF(B38="","",IF(ISNA(VLOOKUP($B38,'E-1 Off Site Hedge Baseline'!$B$1:$L$257,5,FALSE)),"",(VLOOKUP($B38,'E-1 Off Site Hedge Baseline'!$B$1:$L$257,5,FALSE))))</f>
        <v/>
      </c>
      <c r="F38" s="520" t="str">
        <f>IF(B38="","",IF(ISNA(VLOOKUP($B38,'E-1 Off Site Hedge Baseline'!$B$1:$L$257,6,FALSE)),"",(VLOOKUP($B38,'E-1 Off Site Hedge Baseline'!$B$1:$L$257,6,FALSE))))</f>
        <v/>
      </c>
      <c r="G38" s="520" t="str">
        <f>IF(B38="","",IF(ISNA(VLOOKUP($B38,'E-1 Off Site Hedge Baseline'!$B$1:$L$257,7,FALSE)),"",(VLOOKUP($B38,'E-1 Off Site Hedge Baseline'!$B$1:$L$257,7,FALSE))))</f>
        <v/>
      </c>
      <c r="H38" s="520" t="str">
        <f>IF(B38="","",IF(ISNA(VLOOKUP($B38,'E-1 Off Site Hedge Baseline'!$B$1:$L$257,8,FALSE)),"",(VLOOKUP($B38,'E-1 Off Site Hedge Baseline'!$B$1:$L$257,8,FALSE))))</f>
        <v/>
      </c>
      <c r="I38" s="520" t="str">
        <f>IF(B38="","",IF(ISNA(VLOOKUP($B38,'E-1 Off Site Hedge Baseline'!$B$1:$L$257,10,FALSE)),"",(VLOOKUP($B38,'E-1 Off Site Hedge Baseline'!$B$1:$L$257,10,FALSE))))</f>
        <v/>
      </c>
      <c r="J38" s="520" t="str">
        <f>IF(B38="","",IF(ISNA(VLOOKUP($B38,'E-1 Off Site Hedge Baseline'!$B$1:$L$257,11,FALSE)),"",(VLOOKUP($B38,'E-1 Off Site Hedge Baseline'!$B$1:$L$257,11,FALSE))))</f>
        <v/>
      </c>
      <c r="K38" s="520" t="str">
        <f>IF(B38="","",IF(ISNA(VLOOKUP($B38,'E-1 Off Site Hedge Baseline'!$B$1:$U$257,113,FALSE)),"",(VLOOKUP($B38,'E-1 Off Site Hedge Baseline'!$B$1:$U$257,13,FALSE))))</f>
        <v/>
      </c>
      <c r="L38" s="507" t="str">
        <f>IF(B38="","",IF(ISNA(VLOOKUP($B38,'E-1 Off Site Hedge Baseline'!$B$1:$U$257,12,FALSE)),"",(VLOOKUP($B38,'E-1 Off Site Hedge Baseline'!$B$1:$U$257,12,FALSE))))</f>
        <v/>
      </c>
      <c r="M38" s="418" t="str">
        <f t="shared" si="8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05" t="str">
        <f>IF(B38="","",VLOOKUP(B38,'E-1 Off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45"/>
      <c r="T38" s="499" t="str">
        <f>IFERROR(IF(AND(Q38="V.Low",OR(S38="Good",S38="Moderate")),"Error ▲",VLOOKUP(S38,'G-1 All Habitats'!$Z$2:$AA$9,2,FALSE)),"")</f>
        <v/>
      </c>
      <c r="U38" s="145"/>
      <c r="V38" s="507" t="str">
        <f>IF(U38="","",IF(VLOOKUP(U38,'G-3 Multipliers'!$L$3:$N$6,2,FALSE)=0,"Spatial Data Missing ⚠",VLOOKUP(U38,'G-3 Multipliers'!$L$3:$N$6,2,FALSE)))</f>
        <v/>
      </c>
      <c r="W38" s="505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20" t="str">
        <f t="shared" si="5"/>
        <v/>
      </c>
      <c r="AF38" s="520" t="str">
        <f t="shared" si="6"/>
        <v/>
      </c>
      <c r="AG38" s="524" t="str">
        <f>IFERROR(IF(O38="","",VLOOKUP(AD38,'G-3 Multipliers'!$P$3:$Q$6,2,FALSE)),"")</f>
        <v/>
      </c>
      <c r="AH38" s="197"/>
      <c r="AI38" s="499" t="str">
        <f>IF(AH38="","",IF(VLOOKUP(AH38,'G-3 Multipliers'!$S$3:$T$6,2,FALSE)=0,"Spatial Data Missing ⚠",VLOOKUP(AH38,'G-3 Multipliers'!$S$3:$T$6,2,FALSE)))</f>
        <v/>
      </c>
      <c r="AJ38" s="545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1" t="str">
        <f>'E-1 Off Site Hedge Baseline'!AK37</f>
        <v/>
      </c>
      <c r="C39" s="520" t="str">
        <f>IF(B39="","",IF(ISNA(VLOOKUP($B39,'E-1 Off Site Hedge Baseline'!$B$1:$L$257,3,FALSE)),"",(VLOOKUP($B39,'E-1 Off Site Hedge Baseline'!$B$1:$L$257,3,FALSE))))</f>
        <v/>
      </c>
      <c r="D39" s="520" t="str">
        <f>IF(B39="","",IF(ISNA(VLOOKUP($B39,'E-1 Off Site Hedge Baseline'!$B$1:$L$258,4,FALSE)),"",(VLOOKUP($B39,'E-1 Off Site Hedge Baseline'!$B$1:$L$258,4,FALSE))))</f>
        <v/>
      </c>
      <c r="E39" s="520" t="str">
        <f>IF(B39="","",IF(ISNA(VLOOKUP($B39,'E-1 Off Site Hedge Baseline'!$B$1:$L$257,5,FALSE)),"",(VLOOKUP($B39,'E-1 Off Site Hedge Baseline'!$B$1:$L$257,5,FALSE))))</f>
        <v/>
      </c>
      <c r="F39" s="520" t="str">
        <f>IF(B39="","",IF(ISNA(VLOOKUP($B39,'E-1 Off Site Hedge Baseline'!$B$1:$L$257,6,FALSE)),"",(VLOOKUP($B39,'E-1 Off Site Hedge Baseline'!$B$1:$L$257,6,FALSE))))</f>
        <v/>
      </c>
      <c r="G39" s="520" t="str">
        <f>IF(B39="","",IF(ISNA(VLOOKUP($B39,'E-1 Off Site Hedge Baseline'!$B$1:$L$257,7,FALSE)),"",(VLOOKUP($B39,'E-1 Off Site Hedge Baseline'!$B$1:$L$257,7,FALSE))))</f>
        <v/>
      </c>
      <c r="H39" s="520" t="str">
        <f>IF(B39="","",IF(ISNA(VLOOKUP($B39,'E-1 Off Site Hedge Baseline'!$B$1:$L$257,8,FALSE)),"",(VLOOKUP($B39,'E-1 Off Site Hedge Baseline'!$B$1:$L$257,8,FALSE))))</f>
        <v/>
      </c>
      <c r="I39" s="520" t="str">
        <f>IF(B39="","",IF(ISNA(VLOOKUP($B39,'E-1 Off Site Hedge Baseline'!$B$1:$L$257,10,FALSE)),"",(VLOOKUP($B39,'E-1 Off Site Hedge Baseline'!$B$1:$L$257,10,FALSE))))</f>
        <v/>
      </c>
      <c r="J39" s="520" t="str">
        <f>IF(B39="","",IF(ISNA(VLOOKUP($B39,'E-1 Off Site Hedge Baseline'!$B$1:$L$257,11,FALSE)),"",(VLOOKUP($B39,'E-1 Off Site Hedge Baseline'!$B$1:$L$257,11,FALSE))))</f>
        <v/>
      </c>
      <c r="K39" s="520" t="str">
        <f>IF(B39="","",IF(ISNA(VLOOKUP($B39,'E-1 Off Site Hedge Baseline'!$B$1:$U$257,113,FALSE)),"",(VLOOKUP($B39,'E-1 Off Site Hedge Baseline'!$B$1:$U$257,13,FALSE))))</f>
        <v/>
      </c>
      <c r="L39" s="507" t="str">
        <f>IF(B39="","",IF(ISNA(VLOOKUP($B39,'E-1 Off Site Hedge Baseline'!$B$1:$U$257,12,FALSE)),"",(VLOOKUP($B39,'E-1 Off Site Hedge Baseline'!$B$1:$U$257,12,FALSE))))</f>
        <v/>
      </c>
      <c r="M39" s="418" t="str">
        <f t="shared" si="8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05" t="str">
        <f>IF(B39="","",VLOOKUP(B39,'E-1 Off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45"/>
      <c r="T39" s="499" t="str">
        <f>IFERROR(IF(AND(Q39="V.Low",OR(S39="Good",S39="Moderate")),"Error ▲",VLOOKUP(S39,'G-1 All Habitats'!$Z$2:$AA$9,2,FALSE)),"")</f>
        <v/>
      </c>
      <c r="U39" s="145"/>
      <c r="V39" s="507" t="str">
        <f>IF(U39="","",IF(VLOOKUP(U39,'G-3 Multipliers'!$L$3:$N$6,2,FALSE)=0,"Spatial Data Missing ⚠",VLOOKUP(U39,'G-3 Multipliers'!$L$3:$N$6,2,FALSE)))</f>
        <v/>
      </c>
      <c r="W39" s="505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20" t="str">
        <f t="shared" si="5"/>
        <v/>
      </c>
      <c r="AF39" s="520" t="str">
        <f t="shared" si="6"/>
        <v/>
      </c>
      <c r="AG39" s="524" t="str">
        <f>IFERROR(IF(O39="","",VLOOKUP(AD39,'G-3 Multipliers'!$P$3:$Q$6,2,FALSE)),"")</f>
        <v/>
      </c>
      <c r="AH39" s="197"/>
      <c r="AI39" s="499" t="str">
        <f>IF(AH39="","",IF(VLOOKUP(AH39,'G-3 Multipliers'!$S$3:$T$6,2,FALSE)=0,"Spatial Data Missing ⚠",VLOOKUP(AH39,'G-3 Multipliers'!$S$3:$T$6,2,FALSE)))</f>
        <v/>
      </c>
      <c r="AJ39" s="545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1" t="str">
        <f>'E-1 Off Site Hedge Baseline'!AK38</f>
        <v/>
      </c>
      <c r="C40" s="520" t="str">
        <f>IF(B40="","",IF(ISNA(VLOOKUP($B40,'E-1 Off Site Hedge Baseline'!$B$1:$L$257,3,FALSE)),"",(VLOOKUP($B40,'E-1 Off Site Hedge Baseline'!$B$1:$L$257,3,FALSE))))</f>
        <v/>
      </c>
      <c r="D40" s="520" t="str">
        <f>IF(B40="","",IF(ISNA(VLOOKUP($B40,'E-1 Off Site Hedge Baseline'!$B$1:$L$258,4,FALSE)),"",(VLOOKUP($B40,'E-1 Off Site Hedge Baseline'!$B$1:$L$258,4,FALSE))))</f>
        <v/>
      </c>
      <c r="E40" s="520" t="str">
        <f>IF(B40="","",IF(ISNA(VLOOKUP($B40,'E-1 Off Site Hedge Baseline'!$B$1:$L$257,5,FALSE)),"",(VLOOKUP($B40,'E-1 Off Site Hedge Baseline'!$B$1:$L$257,5,FALSE))))</f>
        <v/>
      </c>
      <c r="F40" s="520" t="str">
        <f>IF(B40="","",IF(ISNA(VLOOKUP($B40,'E-1 Off Site Hedge Baseline'!$B$1:$L$257,6,FALSE)),"",(VLOOKUP($B40,'E-1 Off Site Hedge Baseline'!$B$1:$L$257,6,FALSE))))</f>
        <v/>
      </c>
      <c r="G40" s="520" t="str">
        <f>IF(B40="","",IF(ISNA(VLOOKUP($B40,'E-1 Off Site Hedge Baseline'!$B$1:$L$257,7,FALSE)),"",(VLOOKUP($B40,'E-1 Off Site Hedge Baseline'!$B$1:$L$257,7,FALSE))))</f>
        <v/>
      </c>
      <c r="H40" s="520" t="str">
        <f>IF(B40="","",IF(ISNA(VLOOKUP($B40,'E-1 Off Site Hedge Baseline'!$B$1:$L$257,8,FALSE)),"",(VLOOKUP($B40,'E-1 Off Site Hedge Baseline'!$B$1:$L$257,8,FALSE))))</f>
        <v/>
      </c>
      <c r="I40" s="520" t="str">
        <f>IF(B40="","",IF(ISNA(VLOOKUP($B40,'E-1 Off Site Hedge Baseline'!$B$1:$L$257,10,FALSE)),"",(VLOOKUP($B40,'E-1 Off Site Hedge Baseline'!$B$1:$L$257,10,FALSE))))</f>
        <v/>
      </c>
      <c r="J40" s="520" t="str">
        <f>IF(B40="","",IF(ISNA(VLOOKUP($B40,'E-1 Off Site Hedge Baseline'!$B$1:$L$257,11,FALSE)),"",(VLOOKUP($B40,'E-1 Off Site Hedge Baseline'!$B$1:$L$257,11,FALSE))))</f>
        <v/>
      </c>
      <c r="K40" s="520" t="str">
        <f>IF(B40="","",IF(ISNA(VLOOKUP($B40,'E-1 Off Site Hedge Baseline'!$B$1:$U$257,113,FALSE)),"",(VLOOKUP($B40,'E-1 Off Site Hedge Baseline'!$B$1:$U$257,13,FALSE))))</f>
        <v/>
      </c>
      <c r="L40" s="507" t="str">
        <f>IF(B40="","",IF(ISNA(VLOOKUP($B40,'E-1 Off Site Hedge Baseline'!$B$1:$U$257,12,FALSE)),"",(VLOOKUP($B40,'E-1 Off Site Hedge Baseline'!$B$1:$U$257,12,FALSE))))</f>
        <v/>
      </c>
      <c r="M40" s="418" t="str">
        <f t="shared" si="8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05" t="str">
        <f>IF(B40="","",VLOOKUP(B40,'E-1 Off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45"/>
      <c r="T40" s="499" t="str">
        <f>IFERROR(IF(AND(Q40="V.Low",OR(S40="Good",S40="Moderate")),"Error ▲",VLOOKUP(S40,'G-1 All Habitats'!$Z$2:$AA$9,2,FALSE)),"")</f>
        <v/>
      </c>
      <c r="U40" s="145"/>
      <c r="V40" s="507" t="str">
        <f>IF(U40="","",IF(VLOOKUP(U40,'G-3 Multipliers'!$L$3:$N$6,2,FALSE)=0,"Spatial Data Missing ⚠",VLOOKUP(U40,'G-3 Multipliers'!$L$3:$N$6,2,FALSE)))</f>
        <v/>
      </c>
      <c r="W40" s="505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20" t="str">
        <f t="shared" si="5"/>
        <v/>
      </c>
      <c r="AF40" s="520" t="str">
        <f t="shared" si="6"/>
        <v/>
      </c>
      <c r="AG40" s="524" t="str">
        <f>IFERROR(IF(O40="","",VLOOKUP(AD40,'G-3 Multipliers'!$P$3:$Q$6,2,FALSE)),"")</f>
        <v/>
      </c>
      <c r="AH40" s="197"/>
      <c r="AI40" s="499" t="str">
        <f>IF(AH40="","",IF(VLOOKUP(AH40,'G-3 Multipliers'!$S$3:$T$6,2,FALSE)=0,"Spatial Data Missing ⚠",VLOOKUP(AH40,'G-3 Multipliers'!$S$3:$T$6,2,FALSE)))</f>
        <v/>
      </c>
      <c r="AJ40" s="545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1" t="str">
        <f>'E-1 Off Site Hedge Baseline'!AK39</f>
        <v/>
      </c>
      <c r="C41" s="520" t="str">
        <f>IF(B41="","",IF(ISNA(VLOOKUP($B41,'E-1 Off Site Hedge Baseline'!$B$1:$L$257,3,FALSE)),"",(VLOOKUP($B41,'E-1 Off Site Hedge Baseline'!$B$1:$L$257,3,FALSE))))</f>
        <v/>
      </c>
      <c r="D41" s="520" t="str">
        <f>IF(B41="","",IF(ISNA(VLOOKUP($B41,'E-1 Off Site Hedge Baseline'!$B$1:$L$258,4,FALSE)),"",(VLOOKUP($B41,'E-1 Off Site Hedge Baseline'!$B$1:$L$258,4,FALSE))))</f>
        <v/>
      </c>
      <c r="E41" s="520" t="str">
        <f>IF(B41="","",IF(ISNA(VLOOKUP($B41,'E-1 Off Site Hedge Baseline'!$B$1:$L$257,5,FALSE)),"",(VLOOKUP($B41,'E-1 Off Site Hedge Baseline'!$B$1:$L$257,5,FALSE))))</f>
        <v/>
      </c>
      <c r="F41" s="520" t="str">
        <f>IF(B41="","",IF(ISNA(VLOOKUP($B41,'E-1 Off Site Hedge Baseline'!$B$1:$L$257,6,FALSE)),"",(VLOOKUP($B41,'E-1 Off Site Hedge Baseline'!$B$1:$L$257,6,FALSE))))</f>
        <v/>
      </c>
      <c r="G41" s="520" t="str">
        <f>IF(B41="","",IF(ISNA(VLOOKUP($B41,'E-1 Off Site Hedge Baseline'!$B$1:$L$257,7,FALSE)),"",(VLOOKUP($B41,'E-1 Off Site Hedge Baseline'!$B$1:$L$257,7,FALSE))))</f>
        <v/>
      </c>
      <c r="H41" s="520" t="str">
        <f>IF(B41="","",IF(ISNA(VLOOKUP($B41,'E-1 Off Site Hedge Baseline'!$B$1:$L$257,8,FALSE)),"",(VLOOKUP($B41,'E-1 Off Site Hedge Baseline'!$B$1:$L$257,8,FALSE))))</f>
        <v/>
      </c>
      <c r="I41" s="520" t="str">
        <f>IF(B41="","",IF(ISNA(VLOOKUP($B41,'E-1 Off Site Hedge Baseline'!$B$1:$L$257,10,FALSE)),"",(VLOOKUP($B41,'E-1 Off Site Hedge Baseline'!$B$1:$L$257,10,FALSE))))</f>
        <v/>
      </c>
      <c r="J41" s="520" t="str">
        <f>IF(B41="","",IF(ISNA(VLOOKUP($B41,'E-1 Off Site Hedge Baseline'!$B$1:$L$257,11,FALSE)),"",(VLOOKUP($B41,'E-1 Off Site Hedge Baseline'!$B$1:$L$257,11,FALSE))))</f>
        <v/>
      </c>
      <c r="K41" s="520" t="str">
        <f>IF(B41="","",IF(ISNA(VLOOKUP($B41,'E-1 Off Site Hedge Baseline'!$B$1:$U$257,113,FALSE)),"",(VLOOKUP($B41,'E-1 Off Site Hedge Baseline'!$B$1:$U$257,13,FALSE))))</f>
        <v/>
      </c>
      <c r="L41" s="507" t="str">
        <f>IF(B41="","",IF(ISNA(VLOOKUP($B41,'E-1 Off Site Hedge Baseline'!$B$1:$U$257,12,FALSE)),"",(VLOOKUP($B41,'E-1 Off Site Hedge Baseline'!$B$1:$U$257,12,FALSE))))</f>
        <v/>
      </c>
      <c r="M41" s="418" t="str">
        <f t="shared" si="8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05" t="str">
        <f>IF(B41="","",VLOOKUP(B41,'E-1 Off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45"/>
      <c r="T41" s="499" t="str">
        <f>IFERROR(IF(AND(Q41="V.Low",OR(S41="Good",S41="Moderate")),"Error ▲",VLOOKUP(S41,'G-1 All Habitats'!$Z$2:$AA$9,2,FALSE)),"")</f>
        <v/>
      </c>
      <c r="U41" s="145"/>
      <c r="V41" s="507" t="str">
        <f>IF(U41="","",IF(VLOOKUP(U41,'G-3 Multipliers'!$L$3:$N$6,2,FALSE)=0,"Spatial Data Missing ⚠",VLOOKUP(U41,'G-3 Multipliers'!$L$3:$N$6,2,FALSE)))</f>
        <v/>
      </c>
      <c r="W41" s="505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20" t="str">
        <f t="shared" si="5"/>
        <v/>
      </c>
      <c r="AF41" s="520" t="str">
        <f t="shared" si="6"/>
        <v/>
      </c>
      <c r="AG41" s="524" t="str">
        <f>IFERROR(IF(O41="","",VLOOKUP(AD41,'G-3 Multipliers'!$P$3:$Q$6,2,FALSE)),"")</f>
        <v/>
      </c>
      <c r="AH41" s="197"/>
      <c r="AI41" s="499" t="str">
        <f>IF(AH41="","",IF(VLOOKUP(AH41,'G-3 Multipliers'!$S$3:$T$6,2,FALSE)=0,"Spatial Data Missing ⚠",VLOOKUP(AH41,'G-3 Multipliers'!$S$3:$T$6,2,FALSE)))</f>
        <v/>
      </c>
      <c r="AJ41" s="545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1" t="str">
        <f>'E-1 Off Site Hedge Baseline'!AK40</f>
        <v/>
      </c>
      <c r="C42" s="520" t="str">
        <f>IF(B42="","",IF(ISNA(VLOOKUP($B42,'E-1 Off Site Hedge Baseline'!$B$1:$L$257,3,FALSE)),"",(VLOOKUP($B42,'E-1 Off Site Hedge Baseline'!$B$1:$L$257,3,FALSE))))</f>
        <v/>
      </c>
      <c r="D42" s="520" t="str">
        <f>IF(B42="","",IF(ISNA(VLOOKUP($B42,'E-1 Off Site Hedge Baseline'!$B$1:$L$258,4,FALSE)),"",(VLOOKUP($B42,'E-1 Off Site Hedge Baseline'!$B$1:$L$258,4,FALSE))))</f>
        <v/>
      </c>
      <c r="E42" s="520" t="str">
        <f>IF(B42="","",IF(ISNA(VLOOKUP($B42,'E-1 Off Site Hedge Baseline'!$B$1:$L$257,5,FALSE)),"",(VLOOKUP($B42,'E-1 Off Site Hedge Baseline'!$B$1:$L$257,5,FALSE))))</f>
        <v/>
      </c>
      <c r="F42" s="520" t="str">
        <f>IF(B42="","",IF(ISNA(VLOOKUP($B42,'E-1 Off Site Hedge Baseline'!$B$1:$L$257,6,FALSE)),"",(VLOOKUP($B42,'E-1 Off Site Hedge Baseline'!$B$1:$L$257,6,FALSE))))</f>
        <v/>
      </c>
      <c r="G42" s="520" t="str">
        <f>IF(B42="","",IF(ISNA(VLOOKUP($B42,'E-1 Off Site Hedge Baseline'!$B$1:$L$257,7,FALSE)),"",(VLOOKUP($B42,'E-1 Off Site Hedge Baseline'!$B$1:$L$257,7,FALSE))))</f>
        <v/>
      </c>
      <c r="H42" s="520" t="str">
        <f>IF(B42="","",IF(ISNA(VLOOKUP($B42,'E-1 Off Site Hedge Baseline'!$B$1:$L$257,8,FALSE)),"",(VLOOKUP($B42,'E-1 Off Site Hedge Baseline'!$B$1:$L$257,8,FALSE))))</f>
        <v/>
      </c>
      <c r="I42" s="520" t="str">
        <f>IF(B42="","",IF(ISNA(VLOOKUP($B42,'E-1 Off Site Hedge Baseline'!$B$1:$L$257,10,FALSE)),"",(VLOOKUP($B42,'E-1 Off Site Hedge Baseline'!$B$1:$L$257,10,FALSE))))</f>
        <v/>
      </c>
      <c r="J42" s="520" t="str">
        <f>IF(B42="","",IF(ISNA(VLOOKUP($B42,'E-1 Off Site Hedge Baseline'!$B$1:$L$257,11,FALSE)),"",(VLOOKUP($B42,'E-1 Off Site Hedge Baseline'!$B$1:$L$257,11,FALSE))))</f>
        <v/>
      </c>
      <c r="K42" s="520" t="str">
        <f>IF(B42="","",IF(ISNA(VLOOKUP($B42,'E-1 Off Site Hedge Baseline'!$B$1:$U$257,113,FALSE)),"",(VLOOKUP($B42,'E-1 Off Site Hedge Baseline'!$B$1:$U$257,13,FALSE))))</f>
        <v/>
      </c>
      <c r="L42" s="507" t="str">
        <f>IF(B42="","",IF(ISNA(VLOOKUP($B42,'E-1 Off Site Hedge Baseline'!$B$1:$U$257,12,FALSE)),"",(VLOOKUP($B42,'E-1 Off Site Hedge Baseline'!$B$1:$U$257,12,FALSE))))</f>
        <v/>
      </c>
      <c r="M42" s="418" t="str">
        <f t="shared" si="8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05" t="str">
        <f>IF(B42="","",VLOOKUP(B42,'E-1 Off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45"/>
      <c r="T42" s="499" t="str">
        <f>IFERROR(IF(AND(Q42="V.Low",OR(S42="Good",S42="Moderate")),"Error ▲",VLOOKUP(S42,'G-1 All Habitats'!$Z$2:$AA$9,2,FALSE)),"")</f>
        <v/>
      </c>
      <c r="U42" s="145"/>
      <c r="V42" s="507" t="str">
        <f>IF(U42="","",IF(VLOOKUP(U42,'G-3 Multipliers'!$L$3:$N$6,2,FALSE)=0,"Spatial Data Missing ⚠",VLOOKUP(U42,'G-3 Multipliers'!$L$3:$N$6,2,FALSE)))</f>
        <v/>
      </c>
      <c r="W42" s="505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20" t="str">
        <f t="shared" si="5"/>
        <v/>
      </c>
      <c r="AF42" s="520" t="str">
        <f t="shared" si="6"/>
        <v/>
      </c>
      <c r="AG42" s="524" t="str">
        <f>IFERROR(IF(O42="","",VLOOKUP(AD42,'G-3 Multipliers'!$P$3:$Q$6,2,FALSE)),"")</f>
        <v/>
      </c>
      <c r="AH42" s="197"/>
      <c r="AI42" s="499" t="str">
        <f>IF(AH42="","",IF(VLOOKUP(AH42,'G-3 Multipliers'!$S$3:$T$6,2,FALSE)=0,"Spatial Data Missing ⚠",VLOOKUP(AH42,'G-3 Multipliers'!$S$3:$T$6,2,FALSE)))</f>
        <v/>
      </c>
      <c r="AJ42" s="545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1" t="str">
        <f>'E-1 Off Site Hedge Baseline'!AK41</f>
        <v/>
      </c>
      <c r="C43" s="520" t="str">
        <f>IF(B43="","",IF(ISNA(VLOOKUP($B43,'E-1 Off Site Hedge Baseline'!$B$1:$L$257,3,FALSE)),"",(VLOOKUP($B43,'E-1 Off Site Hedge Baseline'!$B$1:$L$257,3,FALSE))))</f>
        <v/>
      </c>
      <c r="D43" s="520" t="str">
        <f>IF(B43="","",IF(ISNA(VLOOKUP($B43,'E-1 Off Site Hedge Baseline'!$B$1:$L$258,4,FALSE)),"",(VLOOKUP($B43,'E-1 Off Site Hedge Baseline'!$B$1:$L$258,4,FALSE))))</f>
        <v/>
      </c>
      <c r="E43" s="520" t="str">
        <f>IF(B43="","",IF(ISNA(VLOOKUP($B43,'E-1 Off Site Hedge Baseline'!$B$1:$L$257,5,FALSE)),"",(VLOOKUP($B43,'E-1 Off Site Hedge Baseline'!$B$1:$L$257,5,FALSE))))</f>
        <v/>
      </c>
      <c r="F43" s="520" t="str">
        <f>IF(B43="","",IF(ISNA(VLOOKUP($B43,'E-1 Off Site Hedge Baseline'!$B$1:$L$257,6,FALSE)),"",(VLOOKUP($B43,'E-1 Off Site Hedge Baseline'!$B$1:$L$257,6,FALSE))))</f>
        <v/>
      </c>
      <c r="G43" s="520" t="str">
        <f>IF(B43="","",IF(ISNA(VLOOKUP($B43,'E-1 Off Site Hedge Baseline'!$B$1:$L$257,7,FALSE)),"",(VLOOKUP($B43,'E-1 Off Site Hedge Baseline'!$B$1:$L$257,7,FALSE))))</f>
        <v/>
      </c>
      <c r="H43" s="520" t="str">
        <f>IF(B43="","",IF(ISNA(VLOOKUP($B43,'E-1 Off Site Hedge Baseline'!$B$1:$L$257,8,FALSE)),"",(VLOOKUP($B43,'E-1 Off Site Hedge Baseline'!$B$1:$L$257,8,FALSE))))</f>
        <v/>
      </c>
      <c r="I43" s="520" t="str">
        <f>IF(B43="","",IF(ISNA(VLOOKUP($B43,'E-1 Off Site Hedge Baseline'!$B$1:$L$257,10,FALSE)),"",(VLOOKUP($B43,'E-1 Off Site Hedge Baseline'!$B$1:$L$257,10,FALSE))))</f>
        <v/>
      </c>
      <c r="J43" s="520" t="str">
        <f>IF(B43="","",IF(ISNA(VLOOKUP($B43,'E-1 Off Site Hedge Baseline'!$B$1:$L$257,11,FALSE)),"",(VLOOKUP($B43,'E-1 Off Site Hedge Baseline'!$B$1:$L$257,11,FALSE))))</f>
        <v/>
      </c>
      <c r="K43" s="520" t="str">
        <f>IF(B43="","",IF(ISNA(VLOOKUP($B43,'E-1 Off Site Hedge Baseline'!$B$1:$U$257,113,FALSE)),"",(VLOOKUP($B43,'E-1 Off Site Hedge Baseline'!$B$1:$U$257,13,FALSE))))</f>
        <v/>
      </c>
      <c r="L43" s="507" t="str">
        <f>IF(B43="","",IF(ISNA(VLOOKUP($B43,'E-1 Off Site Hedge Baseline'!$B$1:$U$257,12,FALSE)),"",(VLOOKUP($B43,'E-1 Off Site Hedge Baseline'!$B$1:$U$257,12,FALSE))))</f>
        <v/>
      </c>
      <c r="M43" s="418" t="str">
        <f t="shared" si="8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05" t="str">
        <f>IF(B43="","",VLOOKUP(B43,'E-1 Off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45"/>
      <c r="T43" s="499" t="str">
        <f>IFERROR(IF(AND(Q43="V.Low",OR(S43="Good",S43="Moderate")),"Error ▲",VLOOKUP(S43,'G-1 All Habitats'!$Z$2:$AA$9,2,FALSE)),"")</f>
        <v/>
      </c>
      <c r="U43" s="145"/>
      <c r="V43" s="507" t="str">
        <f>IF(U43="","",IF(VLOOKUP(U43,'G-3 Multipliers'!$L$3:$N$6,2,FALSE)=0,"Spatial Data Missing ⚠",VLOOKUP(U43,'G-3 Multipliers'!$L$3:$N$6,2,FALSE)))</f>
        <v/>
      </c>
      <c r="W43" s="505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20" t="str">
        <f t="shared" si="5"/>
        <v/>
      </c>
      <c r="AF43" s="520" t="str">
        <f t="shared" si="6"/>
        <v/>
      </c>
      <c r="AG43" s="524" t="str">
        <f>IFERROR(IF(O43="","",VLOOKUP(AD43,'G-3 Multipliers'!$P$3:$Q$6,2,FALSE)),"")</f>
        <v/>
      </c>
      <c r="AH43" s="197"/>
      <c r="AI43" s="499" t="str">
        <f>IF(AH43="","",IF(VLOOKUP(AH43,'G-3 Multipliers'!$S$3:$T$6,2,FALSE)=0,"Spatial Data Missing ⚠",VLOOKUP(AH43,'G-3 Multipliers'!$S$3:$T$6,2,FALSE)))</f>
        <v/>
      </c>
      <c r="AJ43" s="545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1" t="str">
        <f>'E-1 Off Site Hedge Baseline'!AK42</f>
        <v/>
      </c>
      <c r="C44" s="520" t="str">
        <f>IF(B44="","",IF(ISNA(VLOOKUP($B44,'E-1 Off Site Hedge Baseline'!$B$1:$L$257,3,FALSE)),"",(VLOOKUP($B44,'E-1 Off Site Hedge Baseline'!$B$1:$L$257,3,FALSE))))</f>
        <v/>
      </c>
      <c r="D44" s="520" t="str">
        <f>IF(B44="","",IF(ISNA(VLOOKUP($B44,'E-1 Off Site Hedge Baseline'!$B$1:$L$258,4,FALSE)),"",(VLOOKUP($B44,'E-1 Off Site Hedge Baseline'!$B$1:$L$258,4,FALSE))))</f>
        <v/>
      </c>
      <c r="E44" s="520" t="str">
        <f>IF(B44="","",IF(ISNA(VLOOKUP($B44,'E-1 Off Site Hedge Baseline'!$B$1:$L$257,5,FALSE)),"",(VLOOKUP($B44,'E-1 Off Site Hedge Baseline'!$B$1:$L$257,5,FALSE))))</f>
        <v/>
      </c>
      <c r="F44" s="520" t="str">
        <f>IF(B44="","",IF(ISNA(VLOOKUP($B44,'E-1 Off Site Hedge Baseline'!$B$1:$L$257,6,FALSE)),"",(VLOOKUP($B44,'E-1 Off Site Hedge Baseline'!$B$1:$L$257,6,FALSE))))</f>
        <v/>
      </c>
      <c r="G44" s="520" t="str">
        <f>IF(B44="","",IF(ISNA(VLOOKUP($B44,'E-1 Off Site Hedge Baseline'!$B$1:$L$257,7,FALSE)),"",(VLOOKUP($B44,'E-1 Off Site Hedge Baseline'!$B$1:$L$257,7,FALSE))))</f>
        <v/>
      </c>
      <c r="H44" s="520" t="str">
        <f>IF(B44="","",IF(ISNA(VLOOKUP($B44,'E-1 Off Site Hedge Baseline'!$B$1:$L$257,8,FALSE)),"",(VLOOKUP($B44,'E-1 Off Site Hedge Baseline'!$B$1:$L$257,8,FALSE))))</f>
        <v/>
      </c>
      <c r="I44" s="520" t="str">
        <f>IF(B44="","",IF(ISNA(VLOOKUP($B44,'E-1 Off Site Hedge Baseline'!$B$1:$L$257,10,FALSE)),"",(VLOOKUP($B44,'E-1 Off Site Hedge Baseline'!$B$1:$L$257,10,FALSE))))</f>
        <v/>
      </c>
      <c r="J44" s="520" t="str">
        <f>IF(B44="","",IF(ISNA(VLOOKUP($B44,'E-1 Off Site Hedge Baseline'!$B$1:$L$257,11,FALSE)),"",(VLOOKUP($B44,'E-1 Off Site Hedge Baseline'!$B$1:$L$257,11,FALSE))))</f>
        <v/>
      </c>
      <c r="K44" s="520" t="str">
        <f>IF(B44="","",IF(ISNA(VLOOKUP($B44,'E-1 Off Site Hedge Baseline'!$B$1:$U$257,113,FALSE)),"",(VLOOKUP($B44,'E-1 Off Site Hedge Baseline'!$B$1:$U$257,13,FALSE))))</f>
        <v/>
      </c>
      <c r="L44" s="507" t="str">
        <f>IF(B44="","",IF(ISNA(VLOOKUP($B44,'E-1 Off Site Hedge Baseline'!$B$1:$U$257,12,FALSE)),"",(VLOOKUP($B44,'E-1 Off Site Hedge Baseline'!$B$1:$U$257,12,FALSE))))</f>
        <v/>
      </c>
      <c r="M44" s="418" t="str">
        <f t="shared" si="8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05" t="str">
        <f>IF(B44="","",VLOOKUP(B44,'E-1 Off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45"/>
      <c r="T44" s="499" t="str">
        <f>IFERROR(IF(AND(Q44="V.Low",OR(S44="Good",S44="Moderate")),"Error ▲",VLOOKUP(S44,'G-1 All Habitats'!$Z$2:$AA$9,2,FALSE)),"")</f>
        <v/>
      </c>
      <c r="U44" s="145"/>
      <c r="V44" s="507" t="str">
        <f>IF(U44="","",IF(VLOOKUP(U44,'G-3 Multipliers'!$L$3:$N$6,2,FALSE)=0,"Spatial Data Missing ⚠",VLOOKUP(U44,'G-3 Multipliers'!$L$3:$N$6,2,FALSE)))</f>
        <v/>
      </c>
      <c r="W44" s="505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20" t="str">
        <f t="shared" si="5"/>
        <v/>
      </c>
      <c r="AF44" s="520" t="str">
        <f t="shared" si="6"/>
        <v/>
      </c>
      <c r="AG44" s="524" t="str">
        <f>IFERROR(IF(O44="","",VLOOKUP(AD44,'G-3 Multipliers'!$P$3:$Q$6,2,FALSE)),"")</f>
        <v/>
      </c>
      <c r="AH44" s="197"/>
      <c r="AI44" s="499" t="str">
        <f>IF(AH44="","",IF(VLOOKUP(AH44,'G-3 Multipliers'!$S$3:$T$6,2,FALSE)=0,"Spatial Data Missing ⚠",VLOOKUP(AH44,'G-3 Multipliers'!$S$3:$T$6,2,FALSE)))</f>
        <v/>
      </c>
      <c r="AJ44" s="545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1" t="str">
        <f>'E-1 Off Site Hedge Baseline'!AK43</f>
        <v/>
      </c>
      <c r="C45" s="520" t="str">
        <f>IF(B45="","",IF(ISNA(VLOOKUP($B45,'E-1 Off Site Hedge Baseline'!$B$1:$L$257,3,FALSE)),"",(VLOOKUP($B45,'E-1 Off Site Hedge Baseline'!$B$1:$L$257,3,FALSE))))</f>
        <v/>
      </c>
      <c r="D45" s="520" t="str">
        <f>IF(B45="","",IF(ISNA(VLOOKUP($B45,'E-1 Off Site Hedge Baseline'!$B$1:$L$258,4,FALSE)),"",(VLOOKUP($B45,'E-1 Off Site Hedge Baseline'!$B$1:$L$258,4,FALSE))))</f>
        <v/>
      </c>
      <c r="E45" s="520" t="str">
        <f>IF(B45="","",IF(ISNA(VLOOKUP($B45,'E-1 Off Site Hedge Baseline'!$B$1:$L$257,5,FALSE)),"",(VLOOKUP($B45,'E-1 Off Site Hedge Baseline'!$B$1:$L$257,5,FALSE))))</f>
        <v/>
      </c>
      <c r="F45" s="520" t="str">
        <f>IF(B45="","",IF(ISNA(VLOOKUP($B45,'E-1 Off Site Hedge Baseline'!$B$1:$L$257,6,FALSE)),"",(VLOOKUP($B45,'E-1 Off Site Hedge Baseline'!$B$1:$L$257,6,FALSE))))</f>
        <v/>
      </c>
      <c r="G45" s="520" t="str">
        <f>IF(B45="","",IF(ISNA(VLOOKUP($B45,'E-1 Off Site Hedge Baseline'!$B$1:$L$257,7,FALSE)),"",(VLOOKUP($B45,'E-1 Off Site Hedge Baseline'!$B$1:$L$257,7,FALSE))))</f>
        <v/>
      </c>
      <c r="H45" s="520" t="str">
        <f>IF(B45="","",IF(ISNA(VLOOKUP($B45,'E-1 Off Site Hedge Baseline'!$B$1:$L$257,8,FALSE)),"",(VLOOKUP($B45,'E-1 Off Site Hedge Baseline'!$B$1:$L$257,8,FALSE))))</f>
        <v/>
      </c>
      <c r="I45" s="520" t="str">
        <f>IF(B45="","",IF(ISNA(VLOOKUP($B45,'E-1 Off Site Hedge Baseline'!$B$1:$L$257,10,FALSE)),"",(VLOOKUP($B45,'E-1 Off Site Hedge Baseline'!$B$1:$L$257,10,FALSE))))</f>
        <v/>
      </c>
      <c r="J45" s="520" t="str">
        <f>IF(B45="","",IF(ISNA(VLOOKUP($B45,'E-1 Off Site Hedge Baseline'!$B$1:$L$257,11,FALSE)),"",(VLOOKUP($B45,'E-1 Off Site Hedge Baseline'!$B$1:$L$257,11,FALSE))))</f>
        <v/>
      </c>
      <c r="K45" s="520" t="str">
        <f>IF(B45="","",IF(ISNA(VLOOKUP($B45,'E-1 Off Site Hedge Baseline'!$B$1:$U$257,113,FALSE)),"",(VLOOKUP($B45,'E-1 Off Site Hedge Baseline'!$B$1:$U$257,13,FALSE))))</f>
        <v/>
      </c>
      <c r="L45" s="507" t="str">
        <f>IF(B45="","",IF(ISNA(VLOOKUP($B45,'E-1 Off Site Hedge Baseline'!$B$1:$U$257,12,FALSE)),"",(VLOOKUP($B45,'E-1 Off Site Hedge Baseline'!$B$1:$U$257,12,FALSE))))</f>
        <v/>
      </c>
      <c r="M45" s="418" t="str">
        <f t="shared" si="8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05" t="str">
        <f>IF(B45="","",VLOOKUP(B45,'E-1 Off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45"/>
      <c r="T45" s="499" t="str">
        <f>IFERROR(IF(AND(Q45="V.Low",OR(S45="Good",S45="Moderate")),"Error ▲",VLOOKUP(S45,'G-1 All Habitats'!$Z$2:$AA$9,2,FALSE)),"")</f>
        <v/>
      </c>
      <c r="U45" s="145"/>
      <c r="V45" s="507" t="str">
        <f>IF(U45="","",IF(VLOOKUP(U45,'G-3 Multipliers'!$L$3:$N$6,2,FALSE)=0,"Spatial Data Missing ⚠",VLOOKUP(U45,'G-3 Multipliers'!$L$3:$N$6,2,FALSE)))</f>
        <v/>
      </c>
      <c r="W45" s="505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20" t="str">
        <f t="shared" si="5"/>
        <v/>
      </c>
      <c r="AF45" s="520" t="str">
        <f t="shared" si="6"/>
        <v/>
      </c>
      <c r="AG45" s="524" t="str">
        <f>IFERROR(IF(O45="","",VLOOKUP(AD45,'G-3 Multipliers'!$P$3:$Q$6,2,FALSE)),"")</f>
        <v/>
      </c>
      <c r="AH45" s="197"/>
      <c r="AI45" s="499" t="str">
        <f>IF(AH45="","",IF(VLOOKUP(AH45,'G-3 Multipliers'!$S$3:$T$6,2,FALSE)=0,"Spatial Data Missing ⚠",VLOOKUP(AH45,'G-3 Multipliers'!$S$3:$T$6,2,FALSE)))</f>
        <v/>
      </c>
      <c r="AJ45" s="545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1" t="str">
        <f>'E-1 Off Site Hedge Baseline'!AK44</f>
        <v/>
      </c>
      <c r="C46" s="520" t="str">
        <f>IF(B46="","",IF(ISNA(VLOOKUP($B46,'E-1 Off Site Hedge Baseline'!$B$1:$L$257,3,FALSE)),"",(VLOOKUP($B46,'E-1 Off Site Hedge Baseline'!$B$1:$L$257,3,FALSE))))</f>
        <v/>
      </c>
      <c r="D46" s="520" t="str">
        <f>IF(B46="","",IF(ISNA(VLOOKUP($B46,'E-1 Off Site Hedge Baseline'!$B$1:$L$258,4,FALSE)),"",(VLOOKUP($B46,'E-1 Off Site Hedge Baseline'!$B$1:$L$258,4,FALSE))))</f>
        <v/>
      </c>
      <c r="E46" s="520" t="str">
        <f>IF(B46="","",IF(ISNA(VLOOKUP($B46,'E-1 Off Site Hedge Baseline'!$B$1:$L$257,5,FALSE)),"",(VLOOKUP($B46,'E-1 Off Site Hedge Baseline'!$B$1:$L$257,5,FALSE))))</f>
        <v/>
      </c>
      <c r="F46" s="520" t="str">
        <f>IF(B46="","",IF(ISNA(VLOOKUP($B46,'E-1 Off Site Hedge Baseline'!$B$1:$L$257,6,FALSE)),"",(VLOOKUP($B46,'E-1 Off Site Hedge Baseline'!$B$1:$L$257,6,FALSE))))</f>
        <v/>
      </c>
      <c r="G46" s="520" t="str">
        <f>IF(B46="","",IF(ISNA(VLOOKUP($B46,'E-1 Off Site Hedge Baseline'!$B$1:$L$257,7,FALSE)),"",(VLOOKUP($B46,'E-1 Off Site Hedge Baseline'!$B$1:$L$257,7,FALSE))))</f>
        <v/>
      </c>
      <c r="H46" s="520" t="str">
        <f>IF(B46="","",IF(ISNA(VLOOKUP($B46,'E-1 Off Site Hedge Baseline'!$B$1:$L$257,8,FALSE)),"",(VLOOKUP($B46,'E-1 Off Site Hedge Baseline'!$B$1:$L$257,8,FALSE))))</f>
        <v/>
      </c>
      <c r="I46" s="520" t="str">
        <f>IF(B46="","",IF(ISNA(VLOOKUP($B46,'E-1 Off Site Hedge Baseline'!$B$1:$L$257,10,FALSE)),"",(VLOOKUP($B46,'E-1 Off Site Hedge Baseline'!$B$1:$L$257,10,FALSE))))</f>
        <v/>
      </c>
      <c r="J46" s="520" t="str">
        <f>IF(B46="","",IF(ISNA(VLOOKUP($B46,'E-1 Off Site Hedge Baseline'!$B$1:$L$257,11,FALSE)),"",(VLOOKUP($B46,'E-1 Off Site Hedge Baseline'!$B$1:$L$257,11,FALSE))))</f>
        <v/>
      </c>
      <c r="K46" s="520" t="str">
        <f>IF(B46="","",IF(ISNA(VLOOKUP($B46,'E-1 Off Site Hedge Baseline'!$B$1:$U$257,113,FALSE)),"",(VLOOKUP($B46,'E-1 Off Site Hedge Baseline'!$B$1:$U$257,13,FALSE))))</f>
        <v/>
      </c>
      <c r="L46" s="507" t="str">
        <f>IF(B46="","",IF(ISNA(VLOOKUP($B46,'E-1 Off Site Hedge Baseline'!$B$1:$U$257,12,FALSE)),"",(VLOOKUP($B46,'E-1 Off Site Hedge Baseline'!$B$1:$U$257,12,FALSE))))</f>
        <v/>
      </c>
      <c r="M46" s="418" t="str">
        <f t="shared" si="8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05" t="str">
        <f>IF(B46="","",VLOOKUP(B46,'E-1 Off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45"/>
      <c r="T46" s="499" t="str">
        <f>IFERROR(IF(AND(Q46="V.Low",OR(S46="Good",S46="Moderate")),"Error ▲",VLOOKUP(S46,'G-1 All Habitats'!$Z$2:$AA$9,2,FALSE)),"")</f>
        <v/>
      </c>
      <c r="U46" s="145"/>
      <c r="V46" s="507" t="str">
        <f>IF(U46="","",IF(VLOOKUP(U46,'G-3 Multipliers'!$L$3:$N$6,2,FALSE)=0,"Spatial Data Missing ⚠",VLOOKUP(U46,'G-3 Multipliers'!$L$3:$N$6,2,FALSE)))</f>
        <v/>
      </c>
      <c r="W46" s="505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20" t="str">
        <f t="shared" si="5"/>
        <v/>
      </c>
      <c r="AF46" s="520" t="str">
        <f t="shared" si="6"/>
        <v/>
      </c>
      <c r="AG46" s="524" t="str">
        <f>IFERROR(IF(O46="","",VLOOKUP(AD46,'G-3 Multipliers'!$P$3:$Q$6,2,FALSE)),"")</f>
        <v/>
      </c>
      <c r="AH46" s="197"/>
      <c r="AI46" s="499" t="str">
        <f>IF(AH46="","",IF(VLOOKUP(AH46,'G-3 Multipliers'!$S$3:$T$6,2,FALSE)=0,"Spatial Data Missing ⚠",VLOOKUP(AH46,'G-3 Multipliers'!$S$3:$T$6,2,FALSE)))</f>
        <v/>
      </c>
      <c r="AJ46" s="545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1" t="str">
        <f>'E-1 Off Site Hedge Baseline'!AK45</f>
        <v/>
      </c>
      <c r="C47" s="520" t="str">
        <f>IF(B47="","",IF(ISNA(VLOOKUP($B47,'E-1 Off Site Hedge Baseline'!$B$1:$L$257,3,FALSE)),"",(VLOOKUP($B47,'E-1 Off Site Hedge Baseline'!$B$1:$L$257,3,FALSE))))</f>
        <v/>
      </c>
      <c r="D47" s="520" t="str">
        <f>IF(B47="","",IF(ISNA(VLOOKUP($B47,'E-1 Off Site Hedge Baseline'!$B$1:$L$258,4,FALSE)),"",(VLOOKUP($B47,'E-1 Off Site Hedge Baseline'!$B$1:$L$258,4,FALSE))))</f>
        <v/>
      </c>
      <c r="E47" s="520" t="str">
        <f>IF(B47="","",IF(ISNA(VLOOKUP($B47,'E-1 Off Site Hedge Baseline'!$B$1:$L$257,5,FALSE)),"",(VLOOKUP($B47,'E-1 Off Site Hedge Baseline'!$B$1:$L$257,5,FALSE))))</f>
        <v/>
      </c>
      <c r="F47" s="520" t="str">
        <f>IF(B47="","",IF(ISNA(VLOOKUP($B47,'E-1 Off Site Hedge Baseline'!$B$1:$L$257,6,FALSE)),"",(VLOOKUP($B47,'E-1 Off Site Hedge Baseline'!$B$1:$L$257,6,FALSE))))</f>
        <v/>
      </c>
      <c r="G47" s="520" t="str">
        <f>IF(B47="","",IF(ISNA(VLOOKUP($B47,'E-1 Off Site Hedge Baseline'!$B$1:$L$257,7,FALSE)),"",(VLOOKUP($B47,'E-1 Off Site Hedge Baseline'!$B$1:$L$257,7,FALSE))))</f>
        <v/>
      </c>
      <c r="H47" s="520" t="str">
        <f>IF(B47="","",IF(ISNA(VLOOKUP($B47,'E-1 Off Site Hedge Baseline'!$B$1:$L$257,8,FALSE)),"",(VLOOKUP($B47,'E-1 Off Site Hedge Baseline'!$B$1:$L$257,8,FALSE))))</f>
        <v/>
      </c>
      <c r="I47" s="520" t="str">
        <f>IF(B47="","",IF(ISNA(VLOOKUP($B47,'E-1 Off Site Hedge Baseline'!$B$1:$L$257,10,FALSE)),"",(VLOOKUP($B47,'E-1 Off Site Hedge Baseline'!$B$1:$L$257,10,FALSE))))</f>
        <v/>
      </c>
      <c r="J47" s="520" t="str">
        <f>IF(B47="","",IF(ISNA(VLOOKUP($B47,'E-1 Off Site Hedge Baseline'!$B$1:$L$257,11,FALSE)),"",(VLOOKUP($B47,'E-1 Off Site Hedge Baseline'!$B$1:$L$257,11,FALSE))))</f>
        <v/>
      </c>
      <c r="K47" s="520" t="str">
        <f>IF(B47="","",IF(ISNA(VLOOKUP($B47,'E-1 Off Site Hedge Baseline'!$B$1:$U$257,113,FALSE)),"",(VLOOKUP($B47,'E-1 Off Site Hedge Baseline'!$B$1:$U$257,13,FALSE))))</f>
        <v/>
      </c>
      <c r="L47" s="507" t="str">
        <f>IF(B47="","",IF(ISNA(VLOOKUP($B47,'E-1 Off Site Hedge Baseline'!$B$1:$U$257,12,FALSE)),"",(VLOOKUP($B47,'E-1 Off Site Hedge Baseline'!$B$1:$U$257,12,FALSE))))</f>
        <v/>
      </c>
      <c r="M47" s="418" t="str">
        <f t="shared" si="8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05" t="str">
        <f>IF(B47="","",VLOOKUP(B47,'E-1 Off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45"/>
      <c r="T47" s="499" t="str">
        <f>IFERROR(IF(AND(Q47="V.Low",OR(S47="Good",S47="Moderate")),"Error ▲",VLOOKUP(S47,'G-1 All Habitats'!$Z$2:$AA$9,2,FALSE)),"")</f>
        <v/>
      </c>
      <c r="U47" s="145"/>
      <c r="V47" s="507" t="str">
        <f>IF(U47="","",IF(VLOOKUP(U47,'G-3 Multipliers'!$L$3:$N$6,2,FALSE)=0,"Spatial Data Missing ⚠",VLOOKUP(U47,'G-3 Multipliers'!$L$3:$N$6,2,FALSE)))</f>
        <v/>
      </c>
      <c r="W47" s="505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20" t="str">
        <f t="shared" si="5"/>
        <v/>
      </c>
      <c r="AF47" s="520" t="str">
        <f t="shared" si="6"/>
        <v/>
      </c>
      <c r="AG47" s="524" t="str">
        <f>IFERROR(IF(O47="","",VLOOKUP(AD47,'G-3 Multipliers'!$P$3:$Q$6,2,FALSE)),"")</f>
        <v/>
      </c>
      <c r="AH47" s="197"/>
      <c r="AI47" s="499" t="str">
        <f>IF(AH47="","",IF(VLOOKUP(AH47,'G-3 Multipliers'!$S$3:$T$6,2,FALSE)=0,"Spatial Data Missing ⚠",VLOOKUP(AH47,'G-3 Multipliers'!$S$3:$T$6,2,FALSE)))</f>
        <v/>
      </c>
      <c r="AJ47" s="545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1" t="str">
        <f>'E-1 Off Site Hedge Baseline'!AK46</f>
        <v/>
      </c>
      <c r="C48" s="520" t="str">
        <f>IF(B48="","",IF(ISNA(VLOOKUP($B48,'E-1 Off Site Hedge Baseline'!$B$1:$L$257,3,FALSE)),"",(VLOOKUP($B48,'E-1 Off Site Hedge Baseline'!$B$1:$L$257,3,FALSE))))</f>
        <v/>
      </c>
      <c r="D48" s="520" t="str">
        <f>IF(B48="","",IF(ISNA(VLOOKUP($B48,'E-1 Off Site Hedge Baseline'!$B$1:$L$258,4,FALSE)),"",(VLOOKUP($B48,'E-1 Off Site Hedge Baseline'!$B$1:$L$258,4,FALSE))))</f>
        <v/>
      </c>
      <c r="E48" s="520" t="str">
        <f>IF(B48="","",IF(ISNA(VLOOKUP($B48,'E-1 Off Site Hedge Baseline'!$B$1:$L$257,5,FALSE)),"",(VLOOKUP($B48,'E-1 Off Site Hedge Baseline'!$B$1:$L$257,5,FALSE))))</f>
        <v/>
      </c>
      <c r="F48" s="520" t="str">
        <f>IF(B48="","",IF(ISNA(VLOOKUP($B48,'E-1 Off Site Hedge Baseline'!$B$1:$L$257,6,FALSE)),"",(VLOOKUP($B48,'E-1 Off Site Hedge Baseline'!$B$1:$L$257,6,FALSE))))</f>
        <v/>
      </c>
      <c r="G48" s="520" t="str">
        <f>IF(B48="","",IF(ISNA(VLOOKUP($B48,'E-1 Off Site Hedge Baseline'!$B$1:$L$257,7,FALSE)),"",(VLOOKUP($B48,'E-1 Off Site Hedge Baseline'!$B$1:$L$257,7,FALSE))))</f>
        <v/>
      </c>
      <c r="H48" s="520" t="str">
        <f>IF(B48="","",IF(ISNA(VLOOKUP($B48,'E-1 Off Site Hedge Baseline'!$B$1:$L$257,8,FALSE)),"",(VLOOKUP($B48,'E-1 Off Site Hedge Baseline'!$B$1:$L$257,8,FALSE))))</f>
        <v/>
      </c>
      <c r="I48" s="520" t="str">
        <f>IF(B48="","",IF(ISNA(VLOOKUP($B48,'E-1 Off Site Hedge Baseline'!$B$1:$L$257,10,FALSE)),"",(VLOOKUP($B48,'E-1 Off Site Hedge Baseline'!$B$1:$L$257,10,FALSE))))</f>
        <v/>
      </c>
      <c r="J48" s="520" t="str">
        <f>IF(B48="","",IF(ISNA(VLOOKUP($B48,'E-1 Off Site Hedge Baseline'!$B$1:$L$257,11,FALSE)),"",(VLOOKUP($B48,'E-1 Off Site Hedge Baseline'!$B$1:$L$257,11,FALSE))))</f>
        <v/>
      </c>
      <c r="K48" s="520" t="str">
        <f>IF(B48="","",IF(ISNA(VLOOKUP($B48,'E-1 Off Site Hedge Baseline'!$B$1:$U$257,113,FALSE)),"",(VLOOKUP($B48,'E-1 Off Site Hedge Baseline'!$B$1:$U$257,13,FALSE))))</f>
        <v/>
      </c>
      <c r="L48" s="507" t="str">
        <f>IF(B48="","",IF(ISNA(VLOOKUP($B48,'E-1 Off Site Hedge Baseline'!$B$1:$U$257,12,FALSE)),"",(VLOOKUP($B48,'E-1 Off Site Hedge Baseline'!$B$1:$U$257,12,FALSE))))</f>
        <v/>
      </c>
      <c r="M48" s="418" t="str">
        <f t="shared" si="8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05" t="str">
        <f>IF(B48="","",VLOOKUP(B48,'E-1 Off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45"/>
      <c r="T48" s="499" t="str">
        <f>IFERROR(IF(AND(Q48="V.Low",OR(S48="Good",S48="Moderate")),"Error ▲",VLOOKUP(S48,'G-1 All Habitats'!$Z$2:$AA$9,2,FALSE)),"")</f>
        <v/>
      </c>
      <c r="U48" s="145"/>
      <c r="V48" s="507" t="str">
        <f>IF(U48="","",IF(VLOOKUP(U48,'G-3 Multipliers'!$L$3:$N$6,2,FALSE)=0,"Spatial Data Missing ⚠",VLOOKUP(U48,'G-3 Multipliers'!$L$3:$N$6,2,FALSE)))</f>
        <v/>
      </c>
      <c r="W48" s="505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20" t="str">
        <f t="shared" si="5"/>
        <v/>
      </c>
      <c r="AF48" s="520" t="str">
        <f t="shared" si="6"/>
        <v/>
      </c>
      <c r="AG48" s="524" t="str">
        <f>IFERROR(IF(O48="","",VLOOKUP(AD48,'G-3 Multipliers'!$P$3:$Q$6,2,FALSE)),"")</f>
        <v/>
      </c>
      <c r="AH48" s="197"/>
      <c r="AI48" s="499" t="str">
        <f>IF(AH48="","",IF(VLOOKUP(AH48,'G-3 Multipliers'!$S$3:$T$6,2,FALSE)=0,"Spatial Data Missing ⚠",VLOOKUP(AH48,'G-3 Multipliers'!$S$3:$T$6,2,FALSE)))</f>
        <v/>
      </c>
      <c r="AJ48" s="545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1" t="str">
        <f>'E-1 Off Site Hedge Baseline'!AK47</f>
        <v/>
      </c>
      <c r="C49" s="520" t="str">
        <f>IF(B49="","",IF(ISNA(VLOOKUP($B49,'E-1 Off Site Hedge Baseline'!$B$1:$L$257,3,FALSE)),"",(VLOOKUP($B49,'E-1 Off Site Hedge Baseline'!$B$1:$L$257,3,FALSE))))</f>
        <v/>
      </c>
      <c r="D49" s="520" t="str">
        <f>IF(B49="","",IF(ISNA(VLOOKUP($B49,'E-1 Off Site Hedge Baseline'!$B$1:$L$258,4,FALSE)),"",(VLOOKUP($B49,'E-1 Off Site Hedge Baseline'!$B$1:$L$258,4,FALSE))))</f>
        <v/>
      </c>
      <c r="E49" s="520" t="str">
        <f>IF(B49="","",IF(ISNA(VLOOKUP($B49,'E-1 Off Site Hedge Baseline'!$B$1:$L$257,5,FALSE)),"",(VLOOKUP($B49,'E-1 Off Site Hedge Baseline'!$B$1:$L$257,5,FALSE))))</f>
        <v/>
      </c>
      <c r="F49" s="520" t="str">
        <f>IF(B49="","",IF(ISNA(VLOOKUP($B49,'E-1 Off Site Hedge Baseline'!$B$1:$L$257,6,FALSE)),"",(VLOOKUP($B49,'E-1 Off Site Hedge Baseline'!$B$1:$L$257,6,FALSE))))</f>
        <v/>
      </c>
      <c r="G49" s="520" t="str">
        <f>IF(B49="","",IF(ISNA(VLOOKUP($B49,'E-1 Off Site Hedge Baseline'!$B$1:$L$257,7,FALSE)),"",(VLOOKUP($B49,'E-1 Off Site Hedge Baseline'!$B$1:$L$257,7,FALSE))))</f>
        <v/>
      </c>
      <c r="H49" s="520" t="str">
        <f>IF(B49="","",IF(ISNA(VLOOKUP($B49,'E-1 Off Site Hedge Baseline'!$B$1:$L$257,8,FALSE)),"",(VLOOKUP($B49,'E-1 Off Site Hedge Baseline'!$B$1:$L$257,8,FALSE))))</f>
        <v/>
      </c>
      <c r="I49" s="520" t="str">
        <f>IF(B49="","",IF(ISNA(VLOOKUP($B49,'E-1 Off Site Hedge Baseline'!$B$1:$L$257,10,FALSE)),"",(VLOOKUP($B49,'E-1 Off Site Hedge Baseline'!$B$1:$L$257,10,FALSE))))</f>
        <v/>
      </c>
      <c r="J49" s="520" t="str">
        <f>IF(B49="","",IF(ISNA(VLOOKUP($B49,'E-1 Off Site Hedge Baseline'!$B$1:$L$257,11,FALSE)),"",(VLOOKUP($B49,'E-1 Off Site Hedge Baseline'!$B$1:$L$257,11,FALSE))))</f>
        <v/>
      </c>
      <c r="K49" s="520" t="str">
        <f>IF(B49="","",IF(ISNA(VLOOKUP($B49,'E-1 Off Site Hedge Baseline'!$B$1:$U$257,113,FALSE)),"",(VLOOKUP($B49,'E-1 Off Site Hedge Baseline'!$B$1:$U$257,13,FALSE))))</f>
        <v/>
      </c>
      <c r="L49" s="507" t="str">
        <f>IF(B49="","",IF(ISNA(VLOOKUP($B49,'E-1 Off Site Hedge Baseline'!$B$1:$U$257,12,FALSE)),"",(VLOOKUP($B49,'E-1 Off Site Hedge Baseline'!$B$1:$U$257,12,FALSE))))</f>
        <v/>
      </c>
      <c r="M49" s="418" t="str">
        <f t="shared" si="8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05" t="str">
        <f>IF(B49="","",VLOOKUP(B49,'E-1 Off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45"/>
      <c r="T49" s="499" t="str">
        <f>IFERROR(IF(AND(Q49="V.Low",OR(S49="Good",S49="Moderate")),"Error ▲",VLOOKUP(S49,'G-1 All Habitats'!$Z$2:$AA$9,2,FALSE)),"")</f>
        <v/>
      </c>
      <c r="U49" s="145"/>
      <c r="V49" s="507" t="str">
        <f>IF(U49="","",IF(VLOOKUP(U49,'G-3 Multipliers'!$L$3:$N$6,2,FALSE)=0,"Spatial Data Missing ⚠",VLOOKUP(U49,'G-3 Multipliers'!$L$3:$N$6,2,FALSE)))</f>
        <v/>
      </c>
      <c r="W49" s="505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20" t="str">
        <f t="shared" si="5"/>
        <v/>
      </c>
      <c r="AF49" s="520" t="str">
        <f t="shared" si="6"/>
        <v/>
      </c>
      <c r="AG49" s="524" t="str">
        <f>IFERROR(IF(O49="","",VLOOKUP(AD49,'G-3 Multipliers'!$P$3:$Q$6,2,FALSE)),"")</f>
        <v/>
      </c>
      <c r="AH49" s="197"/>
      <c r="AI49" s="499" t="str">
        <f>IF(AH49="","",IF(VLOOKUP(AH49,'G-3 Multipliers'!$S$3:$T$6,2,FALSE)=0,"Spatial Data Missing ⚠",VLOOKUP(AH49,'G-3 Multipliers'!$S$3:$T$6,2,FALSE)))</f>
        <v/>
      </c>
      <c r="AJ49" s="545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1" t="str">
        <f>'E-1 Off Site Hedge Baseline'!AK48</f>
        <v/>
      </c>
      <c r="C50" s="520" t="str">
        <f>IF(B50="","",IF(ISNA(VLOOKUP($B50,'E-1 Off Site Hedge Baseline'!$B$1:$L$257,3,FALSE)),"",(VLOOKUP($B50,'E-1 Off Site Hedge Baseline'!$B$1:$L$257,3,FALSE))))</f>
        <v/>
      </c>
      <c r="D50" s="520" t="str">
        <f>IF(B50="","",IF(ISNA(VLOOKUP($B50,'E-1 Off Site Hedge Baseline'!$B$1:$L$258,4,FALSE)),"",(VLOOKUP($B50,'E-1 Off Site Hedge Baseline'!$B$1:$L$258,4,FALSE))))</f>
        <v/>
      </c>
      <c r="E50" s="520" t="str">
        <f>IF(B50="","",IF(ISNA(VLOOKUP($B50,'E-1 Off Site Hedge Baseline'!$B$1:$L$257,5,FALSE)),"",(VLOOKUP($B50,'E-1 Off Site Hedge Baseline'!$B$1:$L$257,5,FALSE))))</f>
        <v/>
      </c>
      <c r="F50" s="520" t="str">
        <f>IF(B50="","",IF(ISNA(VLOOKUP($B50,'E-1 Off Site Hedge Baseline'!$B$1:$L$257,6,FALSE)),"",(VLOOKUP($B50,'E-1 Off Site Hedge Baseline'!$B$1:$L$257,6,FALSE))))</f>
        <v/>
      </c>
      <c r="G50" s="520" t="str">
        <f>IF(B50="","",IF(ISNA(VLOOKUP($B50,'E-1 Off Site Hedge Baseline'!$B$1:$L$257,7,FALSE)),"",(VLOOKUP($B50,'E-1 Off Site Hedge Baseline'!$B$1:$L$257,7,FALSE))))</f>
        <v/>
      </c>
      <c r="H50" s="520" t="str">
        <f>IF(B50="","",IF(ISNA(VLOOKUP($B50,'E-1 Off Site Hedge Baseline'!$B$1:$L$257,8,FALSE)),"",(VLOOKUP($B50,'E-1 Off Site Hedge Baseline'!$B$1:$L$257,8,FALSE))))</f>
        <v/>
      </c>
      <c r="I50" s="520" t="str">
        <f>IF(B50="","",IF(ISNA(VLOOKUP($B50,'E-1 Off Site Hedge Baseline'!$B$1:$L$257,10,FALSE)),"",(VLOOKUP($B50,'E-1 Off Site Hedge Baseline'!$B$1:$L$257,10,FALSE))))</f>
        <v/>
      </c>
      <c r="J50" s="520" t="str">
        <f>IF(B50="","",IF(ISNA(VLOOKUP($B50,'E-1 Off Site Hedge Baseline'!$B$1:$L$257,11,FALSE)),"",(VLOOKUP($B50,'E-1 Off Site Hedge Baseline'!$B$1:$L$257,11,FALSE))))</f>
        <v/>
      </c>
      <c r="K50" s="520" t="str">
        <f>IF(B50="","",IF(ISNA(VLOOKUP($B50,'E-1 Off Site Hedge Baseline'!$B$1:$U$257,113,FALSE)),"",(VLOOKUP($B50,'E-1 Off Site Hedge Baseline'!$B$1:$U$257,13,FALSE))))</f>
        <v/>
      </c>
      <c r="L50" s="507" t="str">
        <f>IF(B50="","",IF(ISNA(VLOOKUP($B50,'E-1 Off Site Hedge Baseline'!$B$1:$U$257,12,FALSE)),"",(VLOOKUP($B50,'E-1 Off Site Hedge Baseline'!$B$1:$U$257,12,FALSE))))</f>
        <v/>
      </c>
      <c r="M50" s="418" t="str">
        <f t="shared" si="8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05" t="str">
        <f>IF(B50="","",VLOOKUP(B50,'E-1 Off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45"/>
      <c r="T50" s="499" t="str">
        <f>IFERROR(IF(AND(Q50="V.Low",OR(S50="Good",S50="Moderate")),"Error ▲",VLOOKUP(S50,'G-1 All Habitats'!$Z$2:$AA$9,2,FALSE)),"")</f>
        <v/>
      </c>
      <c r="U50" s="145"/>
      <c r="V50" s="507" t="str">
        <f>IF(U50="","",IF(VLOOKUP(U50,'G-3 Multipliers'!$L$3:$N$6,2,FALSE)=0,"Spatial Data Missing ⚠",VLOOKUP(U50,'G-3 Multipliers'!$L$3:$N$6,2,FALSE)))</f>
        <v/>
      </c>
      <c r="W50" s="505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20" t="str">
        <f t="shared" si="5"/>
        <v/>
      </c>
      <c r="AF50" s="520" t="str">
        <f t="shared" si="6"/>
        <v/>
      </c>
      <c r="AG50" s="524" t="str">
        <f>IFERROR(IF(O50="","",VLOOKUP(AD50,'G-3 Multipliers'!$P$3:$Q$6,2,FALSE)),"")</f>
        <v/>
      </c>
      <c r="AH50" s="197"/>
      <c r="AI50" s="499" t="str">
        <f>IF(AH50="","",IF(VLOOKUP(AH50,'G-3 Multipliers'!$S$3:$T$6,2,FALSE)=0,"Spatial Data Missing ⚠",VLOOKUP(AH50,'G-3 Multipliers'!$S$3:$T$6,2,FALSE)))</f>
        <v/>
      </c>
      <c r="AJ50" s="545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1" t="str">
        <f>'E-1 Off Site Hedge Baseline'!AK49</f>
        <v/>
      </c>
      <c r="C51" s="520" t="str">
        <f>IF(B51="","",IF(ISNA(VLOOKUP($B51,'E-1 Off Site Hedge Baseline'!$B$1:$L$257,3,FALSE)),"",(VLOOKUP($B51,'E-1 Off Site Hedge Baseline'!$B$1:$L$257,3,FALSE))))</f>
        <v/>
      </c>
      <c r="D51" s="520" t="str">
        <f>IF(B51="","",IF(ISNA(VLOOKUP($B51,'E-1 Off Site Hedge Baseline'!$B$1:$L$258,4,FALSE)),"",(VLOOKUP($B51,'E-1 Off Site Hedge Baseline'!$B$1:$L$258,4,FALSE))))</f>
        <v/>
      </c>
      <c r="E51" s="520" t="str">
        <f>IF(B51="","",IF(ISNA(VLOOKUP($B51,'E-1 Off Site Hedge Baseline'!$B$1:$L$257,5,FALSE)),"",(VLOOKUP($B51,'E-1 Off Site Hedge Baseline'!$B$1:$L$257,5,FALSE))))</f>
        <v/>
      </c>
      <c r="F51" s="520" t="str">
        <f>IF(B51="","",IF(ISNA(VLOOKUP($B51,'E-1 Off Site Hedge Baseline'!$B$1:$L$257,6,FALSE)),"",(VLOOKUP($B51,'E-1 Off Site Hedge Baseline'!$B$1:$L$257,6,FALSE))))</f>
        <v/>
      </c>
      <c r="G51" s="520" t="str">
        <f>IF(B51="","",IF(ISNA(VLOOKUP($B51,'E-1 Off Site Hedge Baseline'!$B$1:$L$257,7,FALSE)),"",(VLOOKUP($B51,'E-1 Off Site Hedge Baseline'!$B$1:$L$257,7,FALSE))))</f>
        <v/>
      </c>
      <c r="H51" s="520" t="str">
        <f>IF(B51="","",IF(ISNA(VLOOKUP($B51,'E-1 Off Site Hedge Baseline'!$B$1:$L$257,8,FALSE)),"",(VLOOKUP($B51,'E-1 Off Site Hedge Baseline'!$B$1:$L$257,8,FALSE))))</f>
        <v/>
      </c>
      <c r="I51" s="520" t="str">
        <f>IF(B51="","",IF(ISNA(VLOOKUP($B51,'E-1 Off Site Hedge Baseline'!$B$1:$L$257,10,FALSE)),"",(VLOOKUP($B51,'E-1 Off Site Hedge Baseline'!$B$1:$L$257,10,FALSE))))</f>
        <v/>
      </c>
      <c r="J51" s="520" t="str">
        <f>IF(B51="","",IF(ISNA(VLOOKUP($B51,'E-1 Off Site Hedge Baseline'!$B$1:$L$257,11,FALSE)),"",(VLOOKUP($B51,'E-1 Off Site Hedge Baseline'!$B$1:$L$257,11,FALSE))))</f>
        <v/>
      </c>
      <c r="K51" s="520" t="str">
        <f>IF(B51="","",IF(ISNA(VLOOKUP($B51,'E-1 Off Site Hedge Baseline'!$B$1:$U$257,113,FALSE)),"",(VLOOKUP($B51,'E-1 Off Site Hedge Baseline'!$B$1:$U$257,13,FALSE))))</f>
        <v/>
      </c>
      <c r="L51" s="507" t="str">
        <f>IF(B51="","",IF(ISNA(VLOOKUP($B51,'E-1 Off Site Hedge Baseline'!$B$1:$U$257,12,FALSE)),"",(VLOOKUP($B51,'E-1 Off Site Hedge Baseline'!$B$1:$U$257,12,FALSE))))</f>
        <v/>
      </c>
      <c r="M51" s="418" t="str">
        <f t="shared" si="8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05" t="str">
        <f>IF(B51="","",VLOOKUP(B51,'E-1 Off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45"/>
      <c r="T51" s="499" t="str">
        <f>IFERROR(IF(AND(Q51="V.Low",OR(S51="Good",S51="Moderate")),"Error ▲",VLOOKUP(S51,'G-1 All Habitats'!$Z$2:$AA$9,2,FALSE)),"")</f>
        <v/>
      </c>
      <c r="U51" s="145"/>
      <c r="V51" s="507" t="str">
        <f>IF(U51="","",IF(VLOOKUP(U51,'G-3 Multipliers'!$L$3:$N$6,2,FALSE)=0,"Spatial Data Missing ⚠",VLOOKUP(U51,'G-3 Multipliers'!$L$3:$N$6,2,FALSE)))</f>
        <v/>
      </c>
      <c r="W51" s="505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20" t="str">
        <f t="shared" si="5"/>
        <v/>
      </c>
      <c r="AF51" s="520" t="str">
        <f t="shared" si="6"/>
        <v/>
      </c>
      <c r="AG51" s="524" t="str">
        <f>IFERROR(IF(O51="","",VLOOKUP(AD51,'G-3 Multipliers'!$P$3:$Q$6,2,FALSE)),"")</f>
        <v/>
      </c>
      <c r="AH51" s="197"/>
      <c r="AI51" s="499" t="str">
        <f>IF(AH51="","",IF(VLOOKUP(AH51,'G-3 Multipliers'!$S$3:$T$6,2,FALSE)=0,"Spatial Data Missing ⚠",VLOOKUP(AH51,'G-3 Multipliers'!$S$3:$T$6,2,FALSE)))</f>
        <v/>
      </c>
      <c r="AJ51" s="545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1" t="str">
        <f>'E-1 Off Site Hedge Baseline'!AK50</f>
        <v/>
      </c>
      <c r="C52" s="520" t="str">
        <f>IF(B52="","",IF(ISNA(VLOOKUP($B52,'E-1 Off Site Hedge Baseline'!$B$1:$L$257,3,FALSE)),"",(VLOOKUP($B52,'E-1 Off Site Hedge Baseline'!$B$1:$L$257,3,FALSE))))</f>
        <v/>
      </c>
      <c r="D52" s="520" t="str">
        <f>IF(B52="","",IF(ISNA(VLOOKUP($B52,'E-1 Off Site Hedge Baseline'!$B$1:$L$258,4,FALSE)),"",(VLOOKUP($B52,'E-1 Off Site Hedge Baseline'!$B$1:$L$258,4,FALSE))))</f>
        <v/>
      </c>
      <c r="E52" s="520" t="str">
        <f>IF(B52="","",IF(ISNA(VLOOKUP($B52,'E-1 Off Site Hedge Baseline'!$B$1:$L$257,5,FALSE)),"",(VLOOKUP($B52,'E-1 Off Site Hedge Baseline'!$B$1:$L$257,5,FALSE))))</f>
        <v/>
      </c>
      <c r="F52" s="520" t="str">
        <f>IF(B52="","",IF(ISNA(VLOOKUP($B52,'E-1 Off Site Hedge Baseline'!$B$1:$L$257,6,FALSE)),"",(VLOOKUP($B52,'E-1 Off Site Hedge Baseline'!$B$1:$L$257,6,FALSE))))</f>
        <v/>
      </c>
      <c r="G52" s="520" t="str">
        <f>IF(B52="","",IF(ISNA(VLOOKUP($B52,'E-1 Off Site Hedge Baseline'!$B$1:$L$257,7,FALSE)),"",(VLOOKUP($B52,'E-1 Off Site Hedge Baseline'!$B$1:$L$257,7,FALSE))))</f>
        <v/>
      </c>
      <c r="H52" s="520" t="str">
        <f>IF(B52="","",IF(ISNA(VLOOKUP($B52,'E-1 Off Site Hedge Baseline'!$B$1:$L$257,8,FALSE)),"",(VLOOKUP($B52,'E-1 Off Site Hedge Baseline'!$B$1:$L$257,8,FALSE))))</f>
        <v/>
      </c>
      <c r="I52" s="520" t="str">
        <f>IF(B52="","",IF(ISNA(VLOOKUP($B52,'E-1 Off Site Hedge Baseline'!$B$1:$L$257,10,FALSE)),"",(VLOOKUP($B52,'E-1 Off Site Hedge Baseline'!$B$1:$L$257,10,FALSE))))</f>
        <v/>
      </c>
      <c r="J52" s="520" t="str">
        <f>IF(B52="","",IF(ISNA(VLOOKUP($B52,'E-1 Off Site Hedge Baseline'!$B$1:$L$257,11,FALSE)),"",(VLOOKUP($B52,'E-1 Off Site Hedge Baseline'!$B$1:$L$257,11,FALSE))))</f>
        <v/>
      </c>
      <c r="K52" s="520" t="str">
        <f>IF(B52="","",IF(ISNA(VLOOKUP($B52,'E-1 Off Site Hedge Baseline'!$B$1:$U$257,113,FALSE)),"",(VLOOKUP($B52,'E-1 Off Site Hedge Baseline'!$B$1:$U$257,13,FALSE))))</f>
        <v/>
      </c>
      <c r="L52" s="507" t="str">
        <f>IF(B52="","",IF(ISNA(VLOOKUP($B52,'E-1 Off Site Hedge Baseline'!$B$1:$U$257,12,FALSE)),"",(VLOOKUP($B52,'E-1 Off Site Hedge Baseline'!$B$1:$U$257,12,FALSE))))</f>
        <v/>
      </c>
      <c r="M52" s="418" t="str">
        <f t="shared" si="8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05" t="str">
        <f>IF(B52="","",VLOOKUP(B52,'E-1 Off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45"/>
      <c r="T52" s="499" t="str">
        <f>IFERROR(IF(AND(Q52="V.Low",OR(S52="Good",S52="Moderate")),"Error ▲",VLOOKUP(S52,'G-1 All Habitats'!$Z$2:$AA$9,2,FALSE)),"")</f>
        <v/>
      </c>
      <c r="U52" s="145"/>
      <c r="V52" s="507" t="str">
        <f>IF(U52="","",IF(VLOOKUP(U52,'G-3 Multipliers'!$L$3:$N$6,2,FALSE)=0,"Spatial Data Missing ⚠",VLOOKUP(U52,'G-3 Multipliers'!$L$3:$N$6,2,FALSE)))</f>
        <v/>
      </c>
      <c r="W52" s="505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20" t="str">
        <f t="shared" si="5"/>
        <v/>
      </c>
      <c r="AF52" s="520" t="str">
        <f t="shared" si="6"/>
        <v/>
      </c>
      <c r="AG52" s="524" t="str">
        <f>IFERROR(IF(O52="","",VLOOKUP(AD52,'G-3 Multipliers'!$P$3:$Q$6,2,FALSE)),"")</f>
        <v/>
      </c>
      <c r="AH52" s="197"/>
      <c r="AI52" s="499" t="str">
        <f>IF(AH52="","",IF(VLOOKUP(AH52,'G-3 Multipliers'!$S$3:$T$6,2,FALSE)=0,"Spatial Data Missing ⚠",VLOOKUP(AH52,'G-3 Multipliers'!$S$3:$T$6,2,FALSE)))</f>
        <v/>
      </c>
      <c r="AJ52" s="545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1" t="str">
        <f>'E-1 Off Site Hedge Baseline'!AK51</f>
        <v/>
      </c>
      <c r="C53" s="520" t="str">
        <f>IF(B53="","",IF(ISNA(VLOOKUP($B53,'E-1 Off Site Hedge Baseline'!$B$1:$L$257,3,FALSE)),"",(VLOOKUP($B53,'E-1 Off Site Hedge Baseline'!$B$1:$L$257,3,FALSE))))</f>
        <v/>
      </c>
      <c r="D53" s="520" t="str">
        <f>IF(B53="","",IF(ISNA(VLOOKUP($B53,'E-1 Off Site Hedge Baseline'!$B$1:$L$258,4,FALSE)),"",(VLOOKUP($B53,'E-1 Off Site Hedge Baseline'!$B$1:$L$258,4,FALSE))))</f>
        <v/>
      </c>
      <c r="E53" s="520" t="str">
        <f>IF(B53="","",IF(ISNA(VLOOKUP($B53,'E-1 Off Site Hedge Baseline'!$B$1:$L$257,5,FALSE)),"",(VLOOKUP($B53,'E-1 Off Site Hedge Baseline'!$B$1:$L$257,5,FALSE))))</f>
        <v/>
      </c>
      <c r="F53" s="520" t="str">
        <f>IF(B53="","",IF(ISNA(VLOOKUP($B53,'E-1 Off Site Hedge Baseline'!$B$1:$L$257,6,FALSE)),"",(VLOOKUP($B53,'E-1 Off Site Hedge Baseline'!$B$1:$L$257,6,FALSE))))</f>
        <v/>
      </c>
      <c r="G53" s="520" t="str">
        <f>IF(B53="","",IF(ISNA(VLOOKUP($B53,'E-1 Off Site Hedge Baseline'!$B$1:$L$257,7,FALSE)),"",(VLOOKUP($B53,'E-1 Off Site Hedge Baseline'!$B$1:$L$257,7,FALSE))))</f>
        <v/>
      </c>
      <c r="H53" s="520" t="str">
        <f>IF(B53="","",IF(ISNA(VLOOKUP($B53,'E-1 Off Site Hedge Baseline'!$B$1:$L$257,8,FALSE)),"",(VLOOKUP($B53,'E-1 Off Site Hedge Baseline'!$B$1:$L$257,8,FALSE))))</f>
        <v/>
      </c>
      <c r="I53" s="520" t="str">
        <f>IF(B53="","",IF(ISNA(VLOOKUP($B53,'E-1 Off Site Hedge Baseline'!$B$1:$L$257,10,FALSE)),"",(VLOOKUP($B53,'E-1 Off Site Hedge Baseline'!$B$1:$L$257,10,FALSE))))</f>
        <v/>
      </c>
      <c r="J53" s="520" t="str">
        <f>IF(B53="","",IF(ISNA(VLOOKUP($B53,'E-1 Off Site Hedge Baseline'!$B$1:$L$257,11,FALSE)),"",(VLOOKUP($B53,'E-1 Off Site Hedge Baseline'!$B$1:$L$257,11,FALSE))))</f>
        <v/>
      </c>
      <c r="K53" s="520" t="str">
        <f>IF(B53="","",IF(ISNA(VLOOKUP($B53,'E-1 Off Site Hedge Baseline'!$B$1:$U$257,113,FALSE)),"",(VLOOKUP($B53,'E-1 Off Site Hedge Baseline'!$B$1:$U$257,13,FALSE))))</f>
        <v/>
      </c>
      <c r="L53" s="507" t="str">
        <f>IF(B53="","",IF(ISNA(VLOOKUP($B53,'E-1 Off Site Hedge Baseline'!$B$1:$U$257,12,FALSE)),"",(VLOOKUP($B53,'E-1 Off Site Hedge Baseline'!$B$1:$U$257,12,FALSE))))</f>
        <v/>
      </c>
      <c r="M53" s="418" t="str">
        <f t="shared" si="8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05" t="str">
        <f>IF(B53="","",VLOOKUP(B53,'E-1 Off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45"/>
      <c r="T53" s="499" t="str">
        <f>IFERROR(IF(AND(Q53="V.Low",OR(S53="Good",S53="Moderate")),"Error ▲",VLOOKUP(S53,'G-1 All Habitats'!$Z$2:$AA$9,2,FALSE)),"")</f>
        <v/>
      </c>
      <c r="U53" s="145"/>
      <c r="V53" s="507" t="str">
        <f>IF(U53="","",IF(VLOOKUP(U53,'G-3 Multipliers'!$L$3:$N$6,2,FALSE)=0,"Spatial Data Missing ⚠",VLOOKUP(U53,'G-3 Multipliers'!$L$3:$N$6,2,FALSE)))</f>
        <v/>
      </c>
      <c r="W53" s="505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20" t="str">
        <f t="shared" si="5"/>
        <v/>
      </c>
      <c r="AF53" s="520" t="str">
        <f t="shared" si="6"/>
        <v/>
      </c>
      <c r="AG53" s="524" t="str">
        <f>IFERROR(IF(O53="","",VLOOKUP(AD53,'G-3 Multipliers'!$P$3:$Q$6,2,FALSE)),"")</f>
        <v/>
      </c>
      <c r="AH53" s="197"/>
      <c r="AI53" s="499" t="str">
        <f>IF(AH53="","",IF(VLOOKUP(AH53,'G-3 Multipliers'!$S$3:$T$6,2,FALSE)=0,"Spatial Data Missing ⚠",VLOOKUP(AH53,'G-3 Multipliers'!$S$3:$T$6,2,FALSE)))</f>
        <v/>
      </c>
      <c r="AJ53" s="545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1" t="str">
        <f>'E-1 Off Site Hedge Baseline'!AK52</f>
        <v/>
      </c>
      <c r="C54" s="520" t="str">
        <f>IF(B54="","",IF(ISNA(VLOOKUP($B54,'E-1 Off Site Hedge Baseline'!$B$1:$L$257,3,FALSE)),"",(VLOOKUP($B54,'E-1 Off Site Hedge Baseline'!$B$1:$L$257,3,FALSE))))</f>
        <v/>
      </c>
      <c r="D54" s="520" t="str">
        <f>IF(B54="","",IF(ISNA(VLOOKUP($B54,'E-1 Off Site Hedge Baseline'!$B$1:$L$258,4,FALSE)),"",(VLOOKUP($B54,'E-1 Off Site Hedge Baseline'!$B$1:$L$258,4,FALSE))))</f>
        <v/>
      </c>
      <c r="E54" s="520" t="str">
        <f>IF(B54="","",IF(ISNA(VLOOKUP($B54,'E-1 Off Site Hedge Baseline'!$B$1:$L$257,5,FALSE)),"",(VLOOKUP($B54,'E-1 Off Site Hedge Baseline'!$B$1:$L$257,5,FALSE))))</f>
        <v/>
      </c>
      <c r="F54" s="520" t="str">
        <f>IF(B54="","",IF(ISNA(VLOOKUP($B54,'E-1 Off Site Hedge Baseline'!$B$1:$L$257,6,FALSE)),"",(VLOOKUP($B54,'E-1 Off Site Hedge Baseline'!$B$1:$L$257,6,FALSE))))</f>
        <v/>
      </c>
      <c r="G54" s="520" t="str">
        <f>IF(B54="","",IF(ISNA(VLOOKUP($B54,'E-1 Off Site Hedge Baseline'!$B$1:$L$257,7,FALSE)),"",(VLOOKUP($B54,'E-1 Off Site Hedge Baseline'!$B$1:$L$257,7,FALSE))))</f>
        <v/>
      </c>
      <c r="H54" s="520" t="str">
        <f>IF(B54="","",IF(ISNA(VLOOKUP($B54,'E-1 Off Site Hedge Baseline'!$B$1:$L$257,8,FALSE)),"",(VLOOKUP($B54,'E-1 Off Site Hedge Baseline'!$B$1:$L$257,8,FALSE))))</f>
        <v/>
      </c>
      <c r="I54" s="520" t="str">
        <f>IF(B54="","",IF(ISNA(VLOOKUP($B54,'E-1 Off Site Hedge Baseline'!$B$1:$L$257,10,FALSE)),"",(VLOOKUP($B54,'E-1 Off Site Hedge Baseline'!$B$1:$L$257,10,FALSE))))</f>
        <v/>
      </c>
      <c r="J54" s="520" t="str">
        <f>IF(B54="","",IF(ISNA(VLOOKUP($B54,'E-1 Off Site Hedge Baseline'!$B$1:$L$257,11,FALSE)),"",(VLOOKUP($B54,'E-1 Off Site Hedge Baseline'!$B$1:$L$257,11,FALSE))))</f>
        <v/>
      </c>
      <c r="K54" s="520" t="str">
        <f>IF(B54="","",IF(ISNA(VLOOKUP($B54,'E-1 Off Site Hedge Baseline'!$B$1:$U$257,113,FALSE)),"",(VLOOKUP($B54,'E-1 Off Site Hedge Baseline'!$B$1:$U$257,13,FALSE))))</f>
        <v/>
      </c>
      <c r="L54" s="507" t="str">
        <f>IF(B54="","",IF(ISNA(VLOOKUP($B54,'E-1 Off Site Hedge Baseline'!$B$1:$U$257,12,FALSE)),"",(VLOOKUP($B54,'E-1 Off Site Hedge Baseline'!$B$1:$U$257,12,FALSE))))</f>
        <v/>
      </c>
      <c r="M54" s="418" t="str">
        <f t="shared" si="8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05" t="str">
        <f>IF(B54="","",VLOOKUP(B54,'E-1 Off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45"/>
      <c r="T54" s="499" t="str">
        <f>IFERROR(IF(AND(Q54="V.Low",OR(S54="Good",S54="Moderate")),"Error ▲",VLOOKUP(S54,'G-1 All Habitats'!$Z$2:$AA$9,2,FALSE)),"")</f>
        <v/>
      </c>
      <c r="U54" s="145"/>
      <c r="V54" s="507" t="str">
        <f>IF(U54="","",IF(VLOOKUP(U54,'G-3 Multipliers'!$L$3:$N$6,2,FALSE)=0,"Spatial Data Missing ⚠",VLOOKUP(U54,'G-3 Multipliers'!$L$3:$N$6,2,FALSE)))</f>
        <v/>
      </c>
      <c r="W54" s="505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20" t="str">
        <f t="shared" si="5"/>
        <v/>
      </c>
      <c r="AF54" s="520" t="str">
        <f t="shared" si="6"/>
        <v/>
      </c>
      <c r="AG54" s="524" t="str">
        <f>IFERROR(IF(O54="","",VLOOKUP(AD54,'G-3 Multipliers'!$P$3:$Q$6,2,FALSE)),"")</f>
        <v/>
      </c>
      <c r="AH54" s="197"/>
      <c r="AI54" s="499" t="str">
        <f>IF(AH54="","",IF(VLOOKUP(AH54,'G-3 Multipliers'!$S$3:$T$6,2,FALSE)=0,"Spatial Data Missing ⚠",VLOOKUP(AH54,'G-3 Multipliers'!$S$3:$T$6,2,FALSE)))</f>
        <v/>
      </c>
      <c r="AJ54" s="545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1" t="str">
        <f>'E-1 Off Site Hedge Baseline'!AK53</f>
        <v/>
      </c>
      <c r="C55" s="520" t="str">
        <f>IF(B55="","",IF(ISNA(VLOOKUP($B55,'E-1 Off Site Hedge Baseline'!$B$1:$L$257,3,FALSE)),"",(VLOOKUP($B55,'E-1 Off Site Hedge Baseline'!$B$1:$L$257,3,FALSE))))</f>
        <v/>
      </c>
      <c r="D55" s="520" t="str">
        <f>IF(B55="","",IF(ISNA(VLOOKUP($B55,'E-1 Off Site Hedge Baseline'!$B$1:$L$258,4,FALSE)),"",(VLOOKUP($B55,'E-1 Off Site Hedge Baseline'!$B$1:$L$258,4,FALSE))))</f>
        <v/>
      </c>
      <c r="E55" s="520" t="str">
        <f>IF(B55="","",IF(ISNA(VLOOKUP($B55,'E-1 Off Site Hedge Baseline'!$B$1:$L$257,5,FALSE)),"",(VLOOKUP($B55,'E-1 Off Site Hedge Baseline'!$B$1:$L$257,5,FALSE))))</f>
        <v/>
      </c>
      <c r="F55" s="520" t="str">
        <f>IF(B55="","",IF(ISNA(VLOOKUP($B55,'E-1 Off Site Hedge Baseline'!$B$1:$L$257,6,FALSE)),"",(VLOOKUP($B55,'E-1 Off Site Hedge Baseline'!$B$1:$L$257,6,FALSE))))</f>
        <v/>
      </c>
      <c r="G55" s="520" t="str">
        <f>IF(B55="","",IF(ISNA(VLOOKUP($B55,'E-1 Off Site Hedge Baseline'!$B$1:$L$257,7,FALSE)),"",(VLOOKUP($B55,'E-1 Off Site Hedge Baseline'!$B$1:$L$257,7,FALSE))))</f>
        <v/>
      </c>
      <c r="H55" s="520" t="str">
        <f>IF(B55="","",IF(ISNA(VLOOKUP($B55,'E-1 Off Site Hedge Baseline'!$B$1:$L$257,8,FALSE)),"",(VLOOKUP($B55,'E-1 Off Site Hedge Baseline'!$B$1:$L$257,8,FALSE))))</f>
        <v/>
      </c>
      <c r="I55" s="520" t="str">
        <f>IF(B55="","",IF(ISNA(VLOOKUP($B55,'E-1 Off Site Hedge Baseline'!$B$1:$L$257,10,FALSE)),"",(VLOOKUP($B55,'E-1 Off Site Hedge Baseline'!$B$1:$L$257,10,FALSE))))</f>
        <v/>
      </c>
      <c r="J55" s="520" t="str">
        <f>IF(B55="","",IF(ISNA(VLOOKUP($B55,'E-1 Off Site Hedge Baseline'!$B$1:$L$257,11,FALSE)),"",(VLOOKUP($B55,'E-1 Off Site Hedge Baseline'!$B$1:$L$257,11,FALSE))))</f>
        <v/>
      </c>
      <c r="K55" s="520" t="str">
        <f>IF(B55="","",IF(ISNA(VLOOKUP($B55,'E-1 Off Site Hedge Baseline'!$B$1:$U$257,113,FALSE)),"",(VLOOKUP($B55,'E-1 Off Site Hedge Baseline'!$B$1:$U$257,13,FALSE))))</f>
        <v/>
      </c>
      <c r="L55" s="507" t="str">
        <f>IF(B55="","",IF(ISNA(VLOOKUP($B55,'E-1 Off Site Hedge Baseline'!$B$1:$U$257,12,FALSE)),"",(VLOOKUP($B55,'E-1 Off Site Hedge Baseline'!$B$1:$U$257,12,FALSE))))</f>
        <v/>
      </c>
      <c r="M55" s="418" t="str">
        <f t="shared" si="8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05" t="str">
        <f>IF(B55="","",VLOOKUP(B55,'E-1 Off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45"/>
      <c r="T55" s="499" t="str">
        <f>IFERROR(IF(AND(Q55="V.Low",OR(S55="Good",S55="Moderate")),"Error ▲",VLOOKUP(S55,'G-1 All Habitats'!$Z$2:$AA$9,2,FALSE)),"")</f>
        <v/>
      </c>
      <c r="U55" s="145"/>
      <c r="V55" s="507" t="str">
        <f>IF(U55="","",IF(VLOOKUP(U55,'G-3 Multipliers'!$L$3:$N$6,2,FALSE)=0,"Spatial Data Missing ⚠",VLOOKUP(U55,'G-3 Multipliers'!$L$3:$N$6,2,FALSE)))</f>
        <v/>
      </c>
      <c r="W55" s="505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20" t="str">
        <f t="shared" si="5"/>
        <v/>
      </c>
      <c r="AF55" s="520" t="str">
        <f t="shared" si="6"/>
        <v/>
      </c>
      <c r="AG55" s="524" t="str">
        <f>IFERROR(IF(O55="","",VLOOKUP(AD55,'G-3 Multipliers'!$P$3:$Q$6,2,FALSE)),"")</f>
        <v/>
      </c>
      <c r="AH55" s="197"/>
      <c r="AI55" s="499" t="str">
        <f>IF(AH55="","",IF(VLOOKUP(AH55,'G-3 Multipliers'!$S$3:$T$6,2,FALSE)=0,"Spatial Data Missing ⚠",VLOOKUP(AH55,'G-3 Multipliers'!$S$3:$T$6,2,FALSE)))</f>
        <v/>
      </c>
      <c r="AJ55" s="545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1" t="str">
        <f>'E-1 Off Site Hedge Baseline'!AK54</f>
        <v/>
      </c>
      <c r="C56" s="520" t="str">
        <f>IF(B56="","",IF(ISNA(VLOOKUP($B56,'E-1 Off Site Hedge Baseline'!$B$1:$L$257,3,FALSE)),"",(VLOOKUP($B56,'E-1 Off Site Hedge Baseline'!$B$1:$L$257,3,FALSE))))</f>
        <v/>
      </c>
      <c r="D56" s="520" t="str">
        <f>IF(B56="","",IF(ISNA(VLOOKUP($B56,'E-1 Off Site Hedge Baseline'!$B$1:$L$258,4,FALSE)),"",(VLOOKUP($B56,'E-1 Off Site Hedge Baseline'!$B$1:$L$258,4,FALSE))))</f>
        <v/>
      </c>
      <c r="E56" s="520" t="str">
        <f>IF(B56="","",IF(ISNA(VLOOKUP($B56,'E-1 Off Site Hedge Baseline'!$B$1:$L$257,5,FALSE)),"",(VLOOKUP($B56,'E-1 Off Site Hedge Baseline'!$B$1:$L$257,5,FALSE))))</f>
        <v/>
      </c>
      <c r="F56" s="520" t="str">
        <f>IF(B56="","",IF(ISNA(VLOOKUP($B56,'E-1 Off Site Hedge Baseline'!$B$1:$L$257,6,FALSE)),"",(VLOOKUP($B56,'E-1 Off Site Hedge Baseline'!$B$1:$L$257,6,FALSE))))</f>
        <v/>
      </c>
      <c r="G56" s="520" t="str">
        <f>IF(B56="","",IF(ISNA(VLOOKUP($B56,'E-1 Off Site Hedge Baseline'!$B$1:$L$257,7,FALSE)),"",(VLOOKUP($B56,'E-1 Off Site Hedge Baseline'!$B$1:$L$257,7,FALSE))))</f>
        <v/>
      </c>
      <c r="H56" s="520" t="str">
        <f>IF(B56="","",IF(ISNA(VLOOKUP($B56,'E-1 Off Site Hedge Baseline'!$B$1:$L$257,8,FALSE)),"",(VLOOKUP($B56,'E-1 Off Site Hedge Baseline'!$B$1:$L$257,8,FALSE))))</f>
        <v/>
      </c>
      <c r="I56" s="520" t="str">
        <f>IF(B56="","",IF(ISNA(VLOOKUP($B56,'E-1 Off Site Hedge Baseline'!$B$1:$L$257,10,FALSE)),"",(VLOOKUP($B56,'E-1 Off Site Hedge Baseline'!$B$1:$L$257,10,FALSE))))</f>
        <v/>
      </c>
      <c r="J56" s="520" t="str">
        <f>IF(B56="","",IF(ISNA(VLOOKUP($B56,'E-1 Off Site Hedge Baseline'!$B$1:$L$257,11,FALSE)),"",(VLOOKUP($B56,'E-1 Off Site Hedge Baseline'!$B$1:$L$257,11,FALSE))))</f>
        <v/>
      </c>
      <c r="K56" s="520" t="str">
        <f>IF(B56="","",IF(ISNA(VLOOKUP($B56,'E-1 Off Site Hedge Baseline'!$B$1:$U$257,113,FALSE)),"",(VLOOKUP($B56,'E-1 Off Site Hedge Baseline'!$B$1:$U$257,13,FALSE))))</f>
        <v/>
      </c>
      <c r="L56" s="507" t="str">
        <f>IF(B56="","",IF(ISNA(VLOOKUP($B56,'E-1 Off Site Hedge Baseline'!$B$1:$U$257,12,FALSE)),"",(VLOOKUP($B56,'E-1 Off Site Hedge Baseline'!$B$1:$U$257,12,FALSE))))</f>
        <v/>
      </c>
      <c r="M56" s="418" t="str">
        <f t="shared" si="8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05" t="str">
        <f>IF(B56="","",VLOOKUP(B56,'E-1 Off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45"/>
      <c r="T56" s="499" t="str">
        <f>IFERROR(IF(AND(Q56="V.Low",OR(S56="Good",S56="Moderate")),"Error ▲",VLOOKUP(S56,'G-1 All Habitats'!$Z$2:$AA$9,2,FALSE)),"")</f>
        <v/>
      </c>
      <c r="U56" s="145"/>
      <c r="V56" s="507" t="str">
        <f>IF(U56="","",IF(VLOOKUP(U56,'G-3 Multipliers'!$L$3:$N$6,2,FALSE)=0,"Spatial Data Missing ⚠",VLOOKUP(U56,'G-3 Multipliers'!$L$3:$N$6,2,FALSE)))</f>
        <v/>
      </c>
      <c r="W56" s="505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20" t="str">
        <f t="shared" si="5"/>
        <v/>
      </c>
      <c r="AF56" s="520" t="str">
        <f t="shared" si="6"/>
        <v/>
      </c>
      <c r="AG56" s="524" t="str">
        <f>IFERROR(IF(O56="","",VLOOKUP(AD56,'G-3 Multipliers'!$P$3:$Q$6,2,FALSE)),"")</f>
        <v/>
      </c>
      <c r="AH56" s="197"/>
      <c r="AI56" s="499" t="str">
        <f>IF(AH56="","",IF(VLOOKUP(AH56,'G-3 Multipliers'!$S$3:$T$6,2,FALSE)=0,"Spatial Data Missing ⚠",VLOOKUP(AH56,'G-3 Multipliers'!$S$3:$T$6,2,FALSE)))</f>
        <v/>
      </c>
      <c r="AJ56" s="545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1" t="str">
        <f>'E-1 Off Site Hedge Baseline'!AK55</f>
        <v/>
      </c>
      <c r="C57" s="520" t="str">
        <f>IF(B57="","",IF(ISNA(VLOOKUP($B57,'E-1 Off Site Hedge Baseline'!$B$1:$L$257,3,FALSE)),"",(VLOOKUP($B57,'E-1 Off Site Hedge Baseline'!$B$1:$L$257,3,FALSE))))</f>
        <v/>
      </c>
      <c r="D57" s="520" t="str">
        <f>IF(B57="","",IF(ISNA(VLOOKUP($B57,'E-1 Off Site Hedge Baseline'!$B$1:$L$258,4,FALSE)),"",(VLOOKUP($B57,'E-1 Off Site Hedge Baseline'!$B$1:$L$258,4,FALSE))))</f>
        <v/>
      </c>
      <c r="E57" s="520" t="str">
        <f>IF(B57="","",IF(ISNA(VLOOKUP($B57,'E-1 Off Site Hedge Baseline'!$B$1:$L$257,5,FALSE)),"",(VLOOKUP($B57,'E-1 Off Site Hedge Baseline'!$B$1:$L$257,5,FALSE))))</f>
        <v/>
      </c>
      <c r="F57" s="520" t="str">
        <f>IF(B57="","",IF(ISNA(VLOOKUP($B57,'E-1 Off Site Hedge Baseline'!$B$1:$L$257,6,FALSE)),"",(VLOOKUP($B57,'E-1 Off Site Hedge Baseline'!$B$1:$L$257,6,FALSE))))</f>
        <v/>
      </c>
      <c r="G57" s="520" t="str">
        <f>IF(B57="","",IF(ISNA(VLOOKUP($B57,'E-1 Off Site Hedge Baseline'!$B$1:$L$257,7,FALSE)),"",(VLOOKUP($B57,'E-1 Off Site Hedge Baseline'!$B$1:$L$257,7,FALSE))))</f>
        <v/>
      </c>
      <c r="H57" s="520" t="str">
        <f>IF(B57="","",IF(ISNA(VLOOKUP($B57,'E-1 Off Site Hedge Baseline'!$B$1:$L$257,8,FALSE)),"",(VLOOKUP($B57,'E-1 Off Site Hedge Baseline'!$B$1:$L$257,8,FALSE))))</f>
        <v/>
      </c>
      <c r="I57" s="520" t="str">
        <f>IF(B57="","",IF(ISNA(VLOOKUP($B57,'E-1 Off Site Hedge Baseline'!$B$1:$L$257,10,FALSE)),"",(VLOOKUP($B57,'E-1 Off Site Hedge Baseline'!$B$1:$L$257,10,FALSE))))</f>
        <v/>
      </c>
      <c r="J57" s="520" t="str">
        <f>IF(B57="","",IF(ISNA(VLOOKUP($B57,'E-1 Off Site Hedge Baseline'!$B$1:$L$257,11,FALSE)),"",(VLOOKUP($B57,'E-1 Off Site Hedge Baseline'!$B$1:$L$257,11,FALSE))))</f>
        <v/>
      </c>
      <c r="K57" s="520" t="str">
        <f>IF(B57="","",IF(ISNA(VLOOKUP($B57,'E-1 Off Site Hedge Baseline'!$B$1:$U$257,113,FALSE)),"",(VLOOKUP($B57,'E-1 Off Site Hedge Baseline'!$B$1:$U$257,13,FALSE))))</f>
        <v/>
      </c>
      <c r="L57" s="507" t="str">
        <f>IF(B57="","",IF(ISNA(VLOOKUP($B57,'E-1 Off Site Hedge Baseline'!$B$1:$U$257,12,FALSE)),"",(VLOOKUP($B57,'E-1 Off Site Hedge Baseline'!$B$1:$U$257,12,FALSE))))</f>
        <v/>
      </c>
      <c r="M57" s="418" t="str">
        <f t="shared" si="8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05" t="str">
        <f>IF(B57="","",VLOOKUP(B57,'E-1 Off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45"/>
      <c r="T57" s="499" t="str">
        <f>IFERROR(IF(AND(Q57="V.Low",OR(S57="Good",S57="Moderate")),"Error ▲",VLOOKUP(S57,'G-1 All Habitats'!$Z$2:$AA$9,2,FALSE)),"")</f>
        <v/>
      </c>
      <c r="U57" s="145"/>
      <c r="V57" s="507" t="str">
        <f>IF(U57="","",IF(VLOOKUP(U57,'G-3 Multipliers'!$L$3:$N$6,2,FALSE)=0,"Spatial Data Missing ⚠",VLOOKUP(U57,'G-3 Multipliers'!$L$3:$N$6,2,FALSE)))</f>
        <v/>
      </c>
      <c r="W57" s="505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20" t="str">
        <f t="shared" si="5"/>
        <v/>
      </c>
      <c r="AF57" s="520" t="str">
        <f t="shared" si="6"/>
        <v/>
      </c>
      <c r="AG57" s="524" t="str">
        <f>IFERROR(IF(O57="","",VLOOKUP(AD57,'G-3 Multipliers'!$P$3:$Q$6,2,FALSE)),"")</f>
        <v/>
      </c>
      <c r="AH57" s="197"/>
      <c r="AI57" s="499" t="str">
        <f>IF(AH57="","",IF(VLOOKUP(AH57,'G-3 Multipliers'!$S$3:$T$6,2,FALSE)=0,"Spatial Data Missing ⚠",VLOOKUP(AH57,'G-3 Multipliers'!$S$3:$T$6,2,FALSE)))</f>
        <v/>
      </c>
      <c r="AJ57" s="545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1" t="str">
        <f>'E-1 Off Site Hedge Baseline'!AK56</f>
        <v/>
      </c>
      <c r="C58" s="520" t="str">
        <f>IF(B58="","",IF(ISNA(VLOOKUP($B58,'E-1 Off Site Hedge Baseline'!$B$1:$L$257,3,FALSE)),"",(VLOOKUP($B58,'E-1 Off Site Hedge Baseline'!$B$1:$L$257,3,FALSE))))</f>
        <v/>
      </c>
      <c r="D58" s="520" t="str">
        <f>IF(B58="","",IF(ISNA(VLOOKUP($B58,'E-1 Off Site Hedge Baseline'!$B$1:$L$258,4,FALSE)),"",(VLOOKUP($B58,'E-1 Off Site Hedge Baseline'!$B$1:$L$258,4,FALSE))))</f>
        <v/>
      </c>
      <c r="E58" s="520" t="str">
        <f>IF(B58="","",IF(ISNA(VLOOKUP($B58,'E-1 Off Site Hedge Baseline'!$B$1:$L$257,5,FALSE)),"",(VLOOKUP($B58,'E-1 Off Site Hedge Baseline'!$B$1:$L$257,5,FALSE))))</f>
        <v/>
      </c>
      <c r="F58" s="520" t="str">
        <f>IF(B58="","",IF(ISNA(VLOOKUP($B58,'E-1 Off Site Hedge Baseline'!$B$1:$L$257,6,FALSE)),"",(VLOOKUP($B58,'E-1 Off Site Hedge Baseline'!$B$1:$L$257,6,FALSE))))</f>
        <v/>
      </c>
      <c r="G58" s="520" t="str">
        <f>IF(B58="","",IF(ISNA(VLOOKUP($B58,'E-1 Off Site Hedge Baseline'!$B$1:$L$257,7,FALSE)),"",(VLOOKUP($B58,'E-1 Off Site Hedge Baseline'!$B$1:$L$257,7,FALSE))))</f>
        <v/>
      </c>
      <c r="H58" s="520" t="str">
        <f>IF(B58="","",IF(ISNA(VLOOKUP($B58,'E-1 Off Site Hedge Baseline'!$B$1:$L$257,8,FALSE)),"",(VLOOKUP($B58,'E-1 Off Site Hedge Baseline'!$B$1:$L$257,8,FALSE))))</f>
        <v/>
      </c>
      <c r="I58" s="520" t="str">
        <f>IF(B58="","",IF(ISNA(VLOOKUP($B58,'E-1 Off Site Hedge Baseline'!$B$1:$L$257,10,FALSE)),"",(VLOOKUP($B58,'E-1 Off Site Hedge Baseline'!$B$1:$L$257,10,FALSE))))</f>
        <v/>
      </c>
      <c r="J58" s="520" t="str">
        <f>IF(B58="","",IF(ISNA(VLOOKUP($B58,'E-1 Off Site Hedge Baseline'!$B$1:$L$257,11,FALSE)),"",(VLOOKUP($B58,'E-1 Off Site Hedge Baseline'!$B$1:$L$257,11,FALSE))))</f>
        <v/>
      </c>
      <c r="K58" s="520" t="str">
        <f>IF(B58="","",IF(ISNA(VLOOKUP($B58,'E-1 Off Site Hedge Baseline'!$B$1:$U$257,113,FALSE)),"",(VLOOKUP($B58,'E-1 Off Site Hedge Baseline'!$B$1:$U$257,13,FALSE))))</f>
        <v/>
      </c>
      <c r="L58" s="507" t="str">
        <f>IF(B58="","",IF(ISNA(VLOOKUP($B58,'E-1 Off Site Hedge Baseline'!$B$1:$U$257,12,FALSE)),"",(VLOOKUP($B58,'E-1 Off Site Hedge Baseline'!$B$1:$U$257,12,FALSE))))</f>
        <v/>
      </c>
      <c r="M58" s="418" t="str">
        <f t="shared" si="8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05" t="str">
        <f>IF(B58="","",VLOOKUP(B58,'E-1 Off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45"/>
      <c r="T58" s="499" t="str">
        <f>IFERROR(IF(AND(Q58="V.Low",OR(S58="Good",S58="Moderate")),"Error ▲",VLOOKUP(S58,'G-1 All Habitats'!$Z$2:$AA$9,2,FALSE)),"")</f>
        <v/>
      </c>
      <c r="U58" s="145"/>
      <c r="V58" s="507" t="str">
        <f>IF(U58="","",IF(VLOOKUP(U58,'G-3 Multipliers'!$L$3:$N$6,2,FALSE)=0,"Spatial Data Missing ⚠",VLOOKUP(U58,'G-3 Multipliers'!$L$3:$N$6,2,FALSE)))</f>
        <v/>
      </c>
      <c r="W58" s="505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20" t="str">
        <f t="shared" si="5"/>
        <v/>
      </c>
      <c r="AF58" s="520" t="str">
        <f t="shared" si="6"/>
        <v/>
      </c>
      <c r="AG58" s="524" t="str">
        <f>IFERROR(IF(O58="","",VLOOKUP(AD58,'G-3 Multipliers'!$P$3:$Q$6,2,FALSE)),"")</f>
        <v/>
      </c>
      <c r="AH58" s="197"/>
      <c r="AI58" s="499" t="str">
        <f>IF(AH58="","",IF(VLOOKUP(AH58,'G-3 Multipliers'!$S$3:$T$6,2,FALSE)=0,"Spatial Data Missing ⚠",VLOOKUP(AH58,'G-3 Multipliers'!$S$3:$T$6,2,FALSE)))</f>
        <v/>
      </c>
      <c r="AJ58" s="545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1" t="str">
        <f>'E-1 Off Site Hedge Baseline'!AK57</f>
        <v/>
      </c>
      <c r="C59" s="520" t="str">
        <f>IF(B59="","",IF(ISNA(VLOOKUP($B59,'E-1 Off Site Hedge Baseline'!$B$1:$L$257,3,FALSE)),"",(VLOOKUP($B59,'E-1 Off Site Hedge Baseline'!$B$1:$L$257,3,FALSE))))</f>
        <v/>
      </c>
      <c r="D59" s="520" t="str">
        <f>IF(B59="","",IF(ISNA(VLOOKUP($B59,'E-1 Off Site Hedge Baseline'!$B$1:$L$258,4,FALSE)),"",(VLOOKUP($B59,'E-1 Off Site Hedge Baseline'!$B$1:$L$258,4,FALSE))))</f>
        <v/>
      </c>
      <c r="E59" s="520" t="str">
        <f>IF(B59="","",IF(ISNA(VLOOKUP($B59,'E-1 Off Site Hedge Baseline'!$B$1:$L$257,5,FALSE)),"",(VLOOKUP($B59,'E-1 Off Site Hedge Baseline'!$B$1:$L$257,5,FALSE))))</f>
        <v/>
      </c>
      <c r="F59" s="520" t="str">
        <f>IF(B59="","",IF(ISNA(VLOOKUP($B59,'E-1 Off Site Hedge Baseline'!$B$1:$L$257,6,FALSE)),"",(VLOOKUP($B59,'E-1 Off Site Hedge Baseline'!$B$1:$L$257,6,FALSE))))</f>
        <v/>
      </c>
      <c r="G59" s="520" t="str">
        <f>IF(B59="","",IF(ISNA(VLOOKUP($B59,'E-1 Off Site Hedge Baseline'!$B$1:$L$257,7,FALSE)),"",(VLOOKUP($B59,'E-1 Off Site Hedge Baseline'!$B$1:$L$257,7,FALSE))))</f>
        <v/>
      </c>
      <c r="H59" s="520" t="str">
        <f>IF(B59="","",IF(ISNA(VLOOKUP($B59,'E-1 Off Site Hedge Baseline'!$B$1:$L$257,8,FALSE)),"",(VLOOKUP($B59,'E-1 Off Site Hedge Baseline'!$B$1:$L$257,8,FALSE))))</f>
        <v/>
      </c>
      <c r="I59" s="520" t="str">
        <f>IF(B59="","",IF(ISNA(VLOOKUP($B59,'E-1 Off Site Hedge Baseline'!$B$1:$L$257,10,FALSE)),"",(VLOOKUP($B59,'E-1 Off Site Hedge Baseline'!$B$1:$L$257,10,FALSE))))</f>
        <v/>
      </c>
      <c r="J59" s="520" t="str">
        <f>IF(B59="","",IF(ISNA(VLOOKUP($B59,'E-1 Off Site Hedge Baseline'!$B$1:$L$257,11,FALSE)),"",(VLOOKUP($B59,'E-1 Off Site Hedge Baseline'!$B$1:$L$257,11,FALSE))))</f>
        <v/>
      </c>
      <c r="K59" s="520" t="str">
        <f>IF(B59="","",IF(ISNA(VLOOKUP($B59,'E-1 Off Site Hedge Baseline'!$B$1:$U$257,113,FALSE)),"",(VLOOKUP($B59,'E-1 Off Site Hedge Baseline'!$B$1:$U$257,13,FALSE))))</f>
        <v/>
      </c>
      <c r="L59" s="507" t="str">
        <f>IF(B59="","",IF(ISNA(VLOOKUP($B59,'E-1 Off Site Hedge Baseline'!$B$1:$U$257,12,FALSE)),"",(VLOOKUP($B59,'E-1 Off Site Hedge Baseline'!$B$1:$U$257,12,FALSE))))</f>
        <v/>
      </c>
      <c r="M59" s="418" t="str">
        <f t="shared" si="8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05" t="str">
        <f>IF(B59="","",VLOOKUP(B59,'E-1 Off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45"/>
      <c r="T59" s="499" t="str">
        <f>IFERROR(IF(AND(Q59="V.Low",OR(S59="Good",S59="Moderate")),"Error ▲",VLOOKUP(S59,'G-1 All Habitats'!$Z$2:$AA$9,2,FALSE)),"")</f>
        <v/>
      </c>
      <c r="U59" s="145"/>
      <c r="V59" s="507" t="str">
        <f>IF(U59="","",IF(VLOOKUP(U59,'G-3 Multipliers'!$L$3:$N$6,2,FALSE)=0,"Spatial Data Missing ⚠",VLOOKUP(U59,'G-3 Multipliers'!$L$3:$N$6,2,FALSE)))</f>
        <v/>
      </c>
      <c r="W59" s="505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20" t="str">
        <f t="shared" si="5"/>
        <v/>
      </c>
      <c r="AF59" s="520" t="str">
        <f t="shared" si="6"/>
        <v/>
      </c>
      <c r="AG59" s="524" t="str">
        <f>IFERROR(IF(O59="","",VLOOKUP(AD59,'G-3 Multipliers'!$P$3:$Q$6,2,FALSE)),"")</f>
        <v/>
      </c>
      <c r="AH59" s="197"/>
      <c r="AI59" s="499" t="str">
        <f>IF(AH59="","",IF(VLOOKUP(AH59,'G-3 Multipliers'!$S$3:$T$6,2,FALSE)=0,"Spatial Data Missing ⚠",VLOOKUP(AH59,'G-3 Multipliers'!$S$3:$T$6,2,FALSE)))</f>
        <v/>
      </c>
      <c r="AJ59" s="545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1" t="str">
        <f>'E-1 Off Site Hedge Baseline'!AK58</f>
        <v/>
      </c>
      <c r="C60" s="520" t="str">
        <f>IF(B60="","",IF(ISNA(VLOOKUP($B60,'E-1 Off Site Hedge Baseline'!$B$1:$L$257,3,FALSE)),"",(VLOOKUP($B60,'E-1 Off Site Hedge Baseline'!$B$1:$L$257,3,FALSE))))</f>
        <v/>
      </c>
      <c r="D60" s="520" t="str">
        <f>IF(B60="","",IF(ISNA(VLOOKUP($B60,'E-1 Off Site Hedge Baseline'!$B$1:$L$258,4,FALSE)),"",(VLOOKUP($B60,'E-1 Off Site Hedge Baseline'!$B$1:$L$258,4,FALSE))))</f>
        <v/>
      </c>
      <c r="E60" s="520" t="str">
        <f>IF(B60="","",IF(ISNA(VLOOKUP($B60,'E-1 Off Site Hedge Baseline'!$B$1:$L$257,5,FALSE)),"",(VLOOKUP($B60,'E-1 Off Site Hedge Baseline'!$B$1:$L$257,5,FALSE))))</f>
        <v/>
      </c>
      <c r="F60" s="520" t="str">
        <f>IF(B60="","",IF(ISNA(VLOOKUP($B60,'E-1 Off Site Hedge Baseline'!$B$1:$L$257,6,FALSE)),"",(VLOOKUP($B60,'E-1 Off Site Hedge Baseline'!$B$1:$L$257,6,FALSE))))</f>
        <v/>
      </c>
      <c r="G60" s="520" t="str">
        <f>IF(B60="","",IF(ISNA(VLOOKUP($B60,'E-1 Off Site Hedge Baseline'!$B$1:$L$257,7,FALSE)),"",(VLOOKUP($B60,'E-1 Off Site Hedge Baseline'!$B$1:$L$257,7,FALSE))))</f>
        <v/>
      </c>
      <c r="H60" s="520" t="str">
        <f>IF(B60="","",IF(ISNA(VLOOKUP($B60,'E-1 Off Site Hedge Baseline'!$B$1:$L$257,8,FALSE)),"",(VLOOKUP($B60,'E-1 Off Site Hedge Baseline'!$B$1:$L$257,8,FALSE))))</f>
        <v/>
      </c>
      <c r="I60" s="520" t="str">
        <f>IF(B60="","",IF(ISNA(VLOOKUP($B60,'E-1 Off Site Hedge Baseline'!$B$1:$L$257,10,FALSE)),"",(VLOOKUP($B60,'E-1 Off Site Hedge Baseline'!$B$1:$L$257,10,FALSE))))</f>
        <v/>
      </c>
      <c r="J60" s="520" t="str">
        <f>IF(B60="","",IF(ISNA(VLOOKUP($B60,'E-1 Off Site Hedge Baseline'!$B$1:$L$257,11,FALSE)),"",(VLOOKUP($B60,'E-1 Off Site Hedge Baseline'!$B$1:$L$257,11,FALSE))))</f>
        <v/>
      </c>
      <c r="K60" s="520" t="str">
        <f>IF(B60="","",IF(ISNA(VLOOKUP($B60,'E-1 Off Site Hedge Baseline'!$B$1:$U$257,113,FALSE)),"",(VLOOKUP($B60,'E-1 Off Site Hedge Baseline'!$B$1:$U$257,13,FALSE))))</f>
        <v/>
      </c>
      <c r="L60" s="507" t="str">
        <f>IF(B60="","",IF(ISNA(VLOOKUP($B60,'E-1 Off Site Hedge Baseline'!$B$1:$U$257,12,FALSE)),"",(VLOOKUP($B60,'E-1 Off Site Hedge Baseline'!$B$1:$U$257,12,FALSE))))</f>
        <v/>
      </c>
      <c r="M60" s="418" t="str">
        <f t="shared" si="8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05" t="str">
        <f>IF(B60="","",VLOOKUP(B60,'E-1 Off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45"/>
      <c r="T60" s="499" t="str">
        <f>IFERROR(IF(AND(Q60="V.Low",OR(S60="Good",S60="Moderate")),"Error ▲",VLOOKUP(S60,'G-1 All Habitats'!$Z$2:$AA$9,2,FALSE)),"")</f>
        <v/>
      </c>
      <c r="U60" s="145"/>
      <c r="V60" s="507" t="str">
        <f>IF(U60="","",IF(VLOOKUP(U60,'G-3 Multipliers'!$L$3:$N$6,2,FALSE)=0,"Spatial Data Missing ⚠",VLOOKUP(U60,'G-3 Multipliers'!$L$3:$N$6,2,FALSE)))</f>
        <v/>
      </c>
      <c r="W60" s="505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20" t="str">
        <f t="shared" si="5"/>
        <v/>
      </c>
      <c r="AF60" s="520" t="str">
        <f t="shared" si="6"/>
        <v/>
      </c>
      <c r="AG60" s="524" t="str">
        <f>IFERROR(IF(O60="","",VLOOKUP(AD60,'G-3 Multipliers'!$P$3:$Q$6,2,FALSE)),"")</f>
        <v/>
      </c>
      <c r="AH60" s="197"/>
      <c r="AI60" s="499" t="str">
        <f>IF(AH60="","",IF(VLOOKUP(AH60,'G-3 Multipliers'!$S$3:$T$6,2,FALSE)=0,"Spatial Data Missing ⚠",VLOOKUP(AH60,'G-3 Multipliers'!$S$3:$T$6,2,FALSE)))</f>
        <v/>
      </c>
      <c r="AJ60" s="545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1" t="str">
        <f>'E-1 Off Site Hedge Baseline'!AK59</f>
        <v/>
      </c>
      <c r="C61" s="520" t="str">
        <f>IF(B61="","",IF(ISNA(VLOOKUP($B61,'E-1 Off Site Hedge Baseline'!$B$1:$L$257,3,FALSE)),"",(VLOOKUP($B61,'E-1 Off Site Hedge Baseline'!$B$1:$L$257,3,FALSE))))</f>
        <v/>
      </c>
      <c r="D61" s="520" t="str">
        <f>IF(B61="","",IF(ISNA(VLOOKUP($B61,'E-1 Off Site Hedge Baseline'!$B$1:$L$258,4,FALSE)),"",(VLOOKUP($B61,'E-1 Off Site Hedge Baseline'!$B$1:$L$258,4,FALSE))))</f>
        <v/>
      </c>
      <c r="E61" s="520" t="str">
        <f>IF(B61="","",IF(ISNA(VLOOKUP($B61,'E-1 Off Site Hedge Baseline'!$B$1:$L$257,5,FALSE)),"",(VLOOKUP($B61,'E-1 Off Site Hedge Baseline'!$B$1:$L$257,5,FALSE))))</f>
        <v/>
      </c>
      <c r="F61" s="520" t="str">
        <f>IF(B61="","",IF(ISNA(VLOOKUP($B61,'E-1 Off Site Hedge Baseline'!$B$1:$L$257,6,FALSE)),"",(VLOOKUP($B61,'E-1 Off Site Hedge Baseline'!$B$1:$L$257,6,FALSE))))</f>
        <v/>
      </c>
      <c r="G61" s="520" t="str">
        <f>IF(B61="","",IF(ISNA(VLOOKUP($B61,'E-1 Off Site Hedge Baseline'!$B$1:$L$257,7,FALSE)),"",(VLOOKUP($B61,'E-1 Off Site Hedge Baseline'!$B$1:$L$257,7,FALSE))))</f>
        <v/>
      </c>
      <c r="H61" s="520" t="str">
        <f>IF(B61="","",IF(ISNA(VLOOKUP($B61,'E-1 Off Site Hedge Baseline'!$B$1:$L$257,8,FALSE)),"",(VLOOKUP($B61,'E-1 Off Site Hedge Baseline'!$B$1:$L$257,8,FALSE))))</f>
        <v/>
      </c>
      <c r="I61" s="520" t="str">
        <f>IF(B61="","",IF(ISNA(VLOOKUP($B61,'E-1 Off Site Hedge Baseline'!$B$1:$L$257,10,FALSE)),"",(VLOOKUP($B61,'E-1 Off Site Hedge Baseline'!$B$1:$L$257,10,FALSE))))</f>
        <v/>
      </c>
      <c r="J61" s="520" t="str">
        <f>IF(B61="","",IF(ISNA(VLOOKUP($B61,'E-1 Off Site Hedge Baseline'!$B$1:$L$257,11,FALSE)),"",(VLOOKUP($B61,'E-1 Off Site Hedge Baseline'!$B$1:$L$257,11,FALSE))))</f>
        <v/>
      </c>
      <c r="K61" s="520" t="str">
        <f>IF(B61="","",IF(ISNA(VLOOKUP($B61,'E-1 Off Site Hedge Baseline'!$B$1:$U$257,113,FALSE)),"",(VLOOKUP($B61,'E-1 Off Site Hedge Baseline'!$B$1:$U$257,13,FALSE))))</f>
        <v/>
      </c>
      <c r="L61" s="507" t="str">
        <f>IF(B61="","",IF(ISNA(VLOOKUP($B61,'E-1 Off Site Hedge Baseline'!$B$1:$U$257,12,FALSE)),"",(VLOOKUP($B61,'E-1 Off Site Hedge Baseline'!$B$1:$U$257,12,FALSE))))</f>
        <v/>
      </c>
      <c r="M61" s="418" t="str">
        <f t="shared" si="8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05" t="str">
        <f>IF(B61="","",VLOOKUP(B61,'E-1 Off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45"/>
      <c r="T61" s="499" t="str">
        <f>IFERROR(IF(AND(Q61="V.Low",OR(S61="Good",S61="Moderate")),"Error ▲",VLOOKUP(S61,'G-1 All Habitats'!$Z$2:$AA$9,2,FALSE)),"")</f>
        <v/>
      </c>
      <c r="U61" s="145"/>
      <c r="V61" s="507" t="str">
        <f>IF(U61="","",IF(VLOOKUP(U61,'G-3 Multipliers'!$L$3:$N$6,2,FALSE)=0,"Spatial Data Missing ⚠",VLOOKUP(U61,'G-3 Multipliers'!$L$3:$N$6,2,FALSE)))</f>
        <v/>
      </c>
      <c r="W61" s="505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20" t="str">
        <f t="shared" si="5"/>
        <v/>
      </c>
      <c r="AF61" s="520" t="str">
        <f t="shared" si="6"/>
        <v/>
      </c>
      <c r="AG61" s="524" t="str">
        <f>IFERROR(IF(O61="","",VLOOKUP(AD61,'G-3 Multipliers'!$P$3:$Q$6,2,FALSE)),"")</f>
        <v/>
      </c>
      <c r="AH61" s="197"/>
      <c r="AI61" s="499" t="str">
        <f>IF(AH61="","",IF(VLOOKUP(AH61,'G-3 Multipliers'!$S$3:$T$6,2,FALSE)=0,"Spatial Data Missing ⚠",VLOOKUP(AH61,'G-3 Multipliers'!$S$3:$T$6,2,FALSE)))</f>
        <v/>
      </c>
      <c r="AJ61" s="545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1" t="str">
        <f>'E-1 Off Site Hedge Baseline'!AK60</f>
        <v/>
      </c>
      <c r="C62" s="520" t="str">
        <f>IF(B62="","",IF(ISNA(VLOOKUP($B62,'E-1 Off Site Hedge Baseline'!$B$1:$L$257,3,FALSE)),"",(VLOOKUP($B62,'E-1 Off Site Hedge Baseline'!$B$1:$L$257,3,FALSE))))</f>
        <v/>
      </c>
      <c r="D62" s="520" t="str">
        <f>IF(B62="","",IF(ISNA(VLOOKUP($B62,'E-1 Off Site Hedge Baseline'!$B$1:$L$258,4,FALSE)),"",(VLOOKUP($B62,'E-1 Off Site Hedge Baseline'!$B$1:$L$258,4,FALSE))))</f>
        <v/>
      </c>
      <c r="E62" s="520" t="str">
        <f>IF(B62="","",IF(ISNA(VLOOKUP($B62,'E-1 Off Site Hedge Baseline'!$B$1:$L$257,5,FALSE)),"",(VLOOKUP($B62,'E-1 Off Site Hedge Baseline'!$B$1:$L$257,5,FALSE))))</f>
        <v/>
      </c>
      <c r="F62" s="520" t="str">
        <f>IF(B62="","",IF(ISNA(VLOOKUP($B62,'E-1 Off Site Hedge Baseline'!$B$1:$L$257,6,FALSE)),"",(VLOOKUP($B62,'E-1 Off Site Hedge Baseline'!$B$1:$L$257,6,FALSE))))</f>
        <v/>
      </c>
      <c r="G62" s="520" t="str">
        <f>IF(B62="","",IF(ISNA(VLOOKUP($B62,'E-1 Off Site Hedge Baseline'!$B$1:$L$257,7,FALSE)),"",(VLOOKUP($B62,'E-1 Off Site Hedge Baseline'!$B$1:$L$257,7,FALSE))))</f>
        <v/>
      </c>
      <c r="H62" s="520" t="str">
        <f>IF(B62="","",IF(ISNA(VLOOKUP($B62,'E-1 Off Site Hedge Baseline'!$B$1:$L$257,8,FALSE)),"",(VLOOKUP($B62,'E-1 Off Site Hedge Baseline'!$B$1:$L$257,8,FALSE))))</f>
        <v/>
      </c>
      <c r="I62" s="520" t="str">
        <f>IF(B62="","",IF(ISNA(VLOOKUP($B62,'E-1 Off Site Hedge Baseline'!$B$1:$L$257,10,FALSE)),"",(VLOOKUP($B62,'E-1 Off Site Hedge Baseline'!$B$1:$L$257,10,FALSE))))</f>
        <v/>
      </c>
      <c r="J62" s="520" t="str">
        <f>IF(B62="","",IF(ISNA(VLOOKUP($B62,'E-1 Off Site Hedge Baseline'!$B$1:$L$257,11,FALSE)),"",(VLOOKUP($B62,'E-1 Off Site Hedge Baseline'!$B$1:$L$257,11,FALSE))))</f>
        <v/>
      </c>
      <c r="K62" s="520" t="str">
        <f>IF(B62="","",IF(ISNA(VLOOKUP($B62,'E-1 Off Site Hedge Baseline'!$B$1:$U$257,113,FALSE)),"",(VLOOKUP($B62,'E-1 Off Site Hedge Baseline'!$B$1:$U$257,13,FALSE))))</f>
        <v/>
      </c>
      <c r="L62" s="507" t="str">
        <f>IF(B62="","",IF(ISNA(VLOOKUP($B62,'E-1 Off Site Hedge Baseline'!$B$1:$U$257,12,FALSE)),"",(VLOOKUP($B62,'E-1 Off Site Hedge Baseline'!$B$1:$U$257,12,FALSE))))</f>
        <v/>
      </c>
      <c r="M62" s="418" t="str">
        <f t="shared" si="8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05" t="str">
        <f>IF(B62="","",VLOOKUP(B62,'E-1 Off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45"/>
      <c r="T62" s="499" t="str">
        <f>IFERROR(IF(AND(Q62="V.Low",OR(S62="Good",S62="Moderate")),"Error ▲",VLOOKUP(S62,'G-1 All Habitats'!$Z$2:$AA$9,2,FALSE)),"")</f>
        <v/>
      </c>
      <c r="U62" s="145"/>
      <c r="V62" s="507" t="str">
        <f>IF(U62="","",IF(VLOOKUP(U62,'G-3 Multipliers'!$L$3:$N$6,2,FALSE)=0,"Spatial Data Missing ⚠",VLOOKUP(U62,'G-3 Multipliers'!$L$3:$N$6,2,FALSE)))</f>
        <v/>
      </c>
      <c r="W62" s="505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20" t="str">
        <f t="shared" si="5"/>
        <v/>
      </c>
      <c r="AF62" s="520" t="str">
        <f t="shared" si="6"/>
        <v/>
      </c>
      <c r="AG62" s="524" t="str">
        <f>IFERROR(IF(O62="","",VLOOKUP(AD62,'G-3 Multipliers'!$P$3:$Q$6,2,FALSE)),"")</f>
        <v/>
      </c>
      <c r="AH62" s="197"/>
      <c r="AI62" s="499" t="str">
        <f>IF(AH62="","",IF(VLOOKUP(AH62,'G-3 Multipliers'!$S$3:$T$6,2,FALSE)=0,"Spatial Data Missing ⚠",VLOOKUP(AH62,'G-3 Multipliers'!$S$3:$T$6,2,FALSE)))</f>
        <v/>
      </c>
      <c r="AJ62" s="545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1" t="str">
        <f>'E-1 Off Site Hedge Baseline'!AK61</f>
        <v/>
      </c>
      <c r="C63" s="520" t="str">
        <f>IF(B63="","",IF(ISNA(VLOOKUP($B63,'E-1 Off Site Hedge Baseline'!$B$1:$L$257,3,FALSE)),"",(VLOOKUP($B63,'E-1 Off Site Hedge Baseline'!$B$1:$L$257,3,FALSE))))</f>
        <v/>
      </c>
      <c r="D63" s="520" t="str">
        <f>IF(B63="","",IF(ISNA(VLOOKUP($B63,'E-1 Off Site Hedge Baseline'!$B$1:$L$258,4,FALSE)),"",(VLOOKUP($B63,'E-1 Off Site Hedge Baseline'!$B$1:$L$258,4,FALSE))))</f>
        <v/>
      </c>
      <c r="E63" s="520" t="str">
        <f>IF(B63="","",IF(ISNA(VLOOKUP($B63,'E-1 Off Site Hedge Baseline'!$B$1:$L$257,5,FALSE)),"",(VLOOKUP($B63,'E-1 Off Site Hedge Baseline'!$B$1:$L$257,5,FALSE))))</f>
        <v/>
      </c>
      <c r="F63" s="520" t="str">
        <f>IF(B63="","",IF(ISNA(VLOOKUP($B63,'E-1 Off Site Hedge Baseline'!$B$1:$L$257,6,FALSE)),"",(VLOOKUP($B63,'E-1 Off Site Hedge Baseline'!$B$1:$L$257,6,FALSE))))</f>
        <v/>
      </c>
      <c r="G63" s="520" t="str">
        <f>IF(B63="","",IF(ISNA(VLOOKUP($B63,'E-1 Off Site Hedge Baseline'!$B$1:$L$257,7,FALSE)),"",(VLOOKUP($B63,'E-1 Off Site Hedge Baseline'!$B$1:$L$257,7,FALSE))))</f>
        <v/>
      </c>
      <c r="H63" s="520" t="str">
        <f>IF(B63="","",IF(ISNA(VLOOKUP($B63,'E-1 Off Site Hedge Baseline'!$B$1:$L$257,8,FALSE)),"",(VLOOKUP($B63,'E-1 Off Site Hedge Baseline'!$B$1:$L$257,8,FALSE))))</f>
        <v/>
      </c>
      <c r="I63" s="520" t="str">
        <f>IF(B63="","",IF(ISNA(VLOOKUP($B63,'E-1 Off Site Hedge Baseline'!$B$1:$L$257,10,FALSE)),"",(VLOOKUP($B63,'E-1 Off Site Hedge Baseline'!$B$1:$L$257,10,FALSE))))</f>
        <v/>
      </c>
      <c r="J63" s="520" t="str">
        <f>IF(B63="","",IF(ISNA(VLOOKUP($B63,'E-1 Off Site Hedge Baseline'!$B$1:$L$257,11,FALSE)),"",(VLOOKUP($B63,'E-1 Off Site Hedge Baseline'!$B$1:$L$257,11,FALSE))))</f>
        <v/>
      </c>
      <c r="K63" s="520" t="str">
        <f>IF(B63="","",IF(ISNA(VLOOKUP($B63,'E-1 Off Site Hedge Baseline'!$B$1:$U$257,113,FALSE)),"",(VLOOKUP($B63,'E-1 Off Site Hedge Baseline'!$B$1:$U$257,13,FALSE))))</f>
        <v/>
      </c>
      <c r="L63" s="507" t="str">
        <f>IF(B63="","",IF(ISNA(VLOOKUP($B63,'E-1 Off Site Hedge Baseline'!$B$1:$U$257,12,FALSE)),"",(VLOOKUP($B63,'E-1 Off Site Hedge Baseline'!$B$1:$U$257,12,FALSE))))</f>
        <v/>
      </c>
      <c r="M63" s="418" t="str">
        <f t="shared" si="8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05" t="str">
        <f>IF(B63="","",VLOOKUP(B63,'E-1 Off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45"/>
      <c r="T63" s="499" t="str">
        <f>IFERROR(IF(AND(Q63="V.Low",OR(S63="Good",S63="Moderate")),"Error ▲",VLOOKUP(S63,'G-1 All Habitats'!$Z$2:$AA$9,2,FALSE)),"")</f>
        <v/>
      </c>
      <c r="U63" s="145"/>
      <c r="V63" s="507" t="str">
        <f>IF(U63="","",IF(VLOOKUP(U63,'G-3 Multipliers'!$L$3:$N$6,2,FALSE)=0,"Spatial Data Missing ⚠",VLOOKUP(U63,'G-3 Multipliers'!$L$3:$N$6,2,FALSE)))</f>
        <v/>
      </c>
      <c r="W63" s="505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20" t="str">
        <f t="shared" si="5"/>
        <v/>
      </c>
      <c r="AF63" s="520" t="str">
        <f t="shared" si="6"/>
        <v/>
      </c>
      <c r="AG63" s="524" t="str">
        <f>IFERROR(IF(O63="","",VLOOKUP(AD63,'G-3 Multipliers'!$P$3:$Q$6,2,FALSE)),"")</f>
        <v/>
      </c>
      <c r="AH63" s="197"/>
      <c r="AI63" s="499" t="str">
        <f>IF(AH63="","",IF(VLOOKUP(AH63,'G-3 Multipliers'!$S$3:$T$6,2,FALSE)=0,"Spatial Data Missing ⚠",VLOOKUP(AH63,'G-3 Multipliers'!$S$3:$T$6,2,FALSE)))</f>
        <v/>
      </c>
      <c r="AJ63" s="545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1" t="str">
        <f>'E-1 Off Site Hedge Baseline'!AK62</f>
        <v/>
      </c>
      <c r="C64" s="520" t="str">
        <f>IF(B64="","",IF(ISNA(VLOOKUP($B64,'E-1 Off Site Hedge Baseline'!$B$1:$L$257,3,FALSE)),"",(VLOOKUP($B64,'E-1 Off Site Hedge Baseline'!$B$1:$L$257,3,FALSE))))</f>
        <v/>
      </c>
      <c r="D64" s="520" t="str">
        <f>IF(B64="","",IF(ISNA(VLOOKUP($B64,'E-1 Off Site Hedge Baseline'!$B$1:$L$258,4,FALSE)),"",(VLOOKUP($B64,'E-1 Off Site Hedge Baseline'!$B$1:$L$258,4,FALSE))))</f>
        <v/>
      </c>
      <c r="E64" s="520" t="str">
        <f>IF(B64="","",IF(ISNA(VLOOKUP($B64,'E-1 Off Site Hedge Baseline'!$B$1:$L$257,5,FALSE)),"",(VLOOKUP($B64,'E-1 Off Site Hedge Baseline'!$B$1:$L$257,5,FALSE))))</f>
        <v/>
      </c>
      <c r="F64" s="520" t="str">
        <f>IF(B64="","",IF(ISNA(VLOOKUP($B64,'E-1 Off Site Hedge Baseline'!$B$1:$L$257,6,FALSE)),"",(VLOOKUP($B64,'E-1 Off Site Hedge Baseline'!$B$1:$L$257,6,FALSE))))</f>
        <v/>
      </c>
      <c r="G64" s="520" t="str">
        <f>IF(B64="","",IF(ISNA(VLOOKUP($B64,'E-1 Off Site Hedge Baseline'!$B$1:$L$257,7,FALSE)),"",(VLOOKUP($B64,'E-1 Off Site Hedge Baseline'!$B$1:$L$257,7,FALSE))))</f>
        <v/>
      </c>
      <c r="H64" s="520" t="str">
        <f>IF(B64="","",IF(ISNA(VLOOKUP($B64,'E-1 Off Site Hedge Baseline'!$B$1:$L$257,8,FALSE)),"",(VLOOKUP($B64,'E-1 Off Site Hedge Baseline'!$B$1:$L$257,8,FALSE))))</f>
        <v/>
      </c>
      <c r="I64" s="520" t="str">
        <f>IF(B64="","",IF(ISNA(VLOOKUP($B64,'E-1 Off Site Hedge Baseline'!$B$1:$L$257,10,FALSE)),"",(VLOOKUP($B64,'E-1 Off Site Hedge Baseline'!$B$1:$L$257,10,FALSE))))</f>
        <v/>
      </c>
      <c r="J64" s="520" t="str">
        <f>IF(B64="","",IF(ISNA(VLOOKUP($B64,'E-1 Off Site Hedge Baseline'!$B$1:$L$257,11,FALSE)),"",(VLOOKUP($B64,'E-1 Off Site Hedge Baseline'!$B$1:$L$257,11,FALSE))))</f>
        <v/>
      </c>
      <c r="K64" s="520" t="str">
        <f>IF(B64="","",IF(ISNA(VLOOKUP($B64,'E-1 Off Site Hedge Baseline'!$B$1:$U$257,113,FALSE)),"",(VLOOKUP($B64,'E-1 Off Site Hedge Baseline'!$B$1:$U$257,13,FALSE))))</f>
        <v/>
      </c>
      <c r="L64" s="507" t="str">
        <f>IF(B64="","",IF(ISNA(VLOOKUP($B64,'E-1 Off Site Hedge Baseline'!$B$1:$U$257,12,FALSE)),"",(VLOOKUP($B64,'E-1 Off Site Hedge Baseline'!$B$1:$U$257,12,FALSE))))</f>
        <v/>
      </c>
      <c r="M64" s="418" t="str">
        <f t="shared" si="8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05" t="str">
        <f>IF(B64="","",VLOOKUP(B64,'E-1 Off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45"/>
      <c r="T64" s="499" t="str">
        <f>IFERROR(IF(AND(Q64="V.Low",OR(S64="Good",S64="Moderate")),"Error ▲",VLOOKUP(S64,'G-1 All Habitats'!$Z$2:$AA$9,2,FALSE)),"")</f>
        <v/>
      </c>
      <c r="U64" s="145"/>
      <c r="V64" s="507" t="str">
        <f>IF(U64="","",IF(VLOOKUP(U64,'G-3 Multipliers'!$L$3:$N$6,2,FALSE)=0,"Spatial Data Missing ⚠",VLOOKUP(U64,'G-3 Multipliers'!$L$3:$N$6,2,FALSE)))</f>
        <v/>
      </c>
      <c r="W64" s="505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20" t="str">
        <f t="shared" si="5"/>
        <v/>
      </c>
      <c r="AF64" s="520" t="str">
        <f t="shared" si="6"/>
        <v/>
      </c>
      <c r="AG64" s="524" t="str">
        <f>IFERROR(IF(O64="","",VLOOKUP(AD64,'G-3 Multipliers'!$P$3:$Q$6,2,FALSE)),"")</f>
        <v/>
      </c>
      <c r="AH64" s="197"/>
      <c r="AI64" s="499" t="str">
        <f>IF(AH64="","",IF(VLOOKUP(AH64,'G-3 Multipliers'!$S$3:$T$6,2,FALSE)=0,"Spatial Data Missing ⚠",VLOOKUP(AH64,'G-3 Multipliers'!$S$3:$T$6,2,FALSE)))</f>
        <v/>
      </c>
      <c r="AJ64" s="545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1" t="str">
        <f>'E-1 Off Site Hedge Baseline'!AK63</f>
        <v/>
      </c>
      <c r="C65" s="520" t="str">
        <f>IF(B65="","",IF(ISNA(VLOOKUP($B65,'E-1 Off Site Hedge Baseline'!$B$1:$L$257,3,FALSE)),"",(VLOOKUP($B65,'E-1 Off Site Hedge Baseline'!$B$1:$L$257,3,FALSE))))</f>
        <v/>
      </c>
      <c r="D65" s="520" t="str">
        <f>IF(B65="","",IF(ISNA(VLOOKUP($B65,'E-1 Off Site Hedge Baseline'!$B$1:$L$258,4,FALSE)),"",(VLOOKUP($B65,'E-1 Off Site Hedge Baseline'!$B$1:$L$258,4,FALSE))))</f>
        <v/>
      </c>
      <c r="E65" s="520" t="str">
        <f>IF(B65="","",IF(ISNA(VLOOKUP($B65,'E-1 Off Site Hedge Baseline'!$B$1:$L$257,5,FALSE)),"",(VLOOKUP($B65,'E-1 Off Site Hedge Baseline'!$B$1:$L$257,5,FALSE))))</f>
        <v/>
      </c>
      <c r="F65" s="520" t="str">
        <f>IF(B65="","",IF(ISNA(VLOOKUP($B65,'E-1 Off Site Hedge Baseline'!$B$1:$L$257,6,FALSE)),"",(VLOOKUP($B65,'E-1 Off Site Hedge Baseline'!$B$1:$L$257,6,FALSE))))</f>
        <v/>
      </c>
      <c r="G65" s="520" t="str">
        <f>IF(B65="","",IF(ISNA(VLOOKUP($B65,'E-1 Off Site Hedge Baseline'!$B$1:$L$257,7,FALSE)),"",(VLOOKUP($B65,'E-1 Off Site Hedge Baseline'!$B$1:$L$257,7,FALSE))))</f>
        <v/>
      </c>
      <c r="H65" s="520" t="str">
        <f>IF(B65="","",IF(ISNA(VLOOKUP($B65,'E-1 Off Site Hedge Baseline'!$B$1:$L$257,8,FALSE)),"",(VLOOKUP($B65,'E-1 Off Site Hedge Baseline'!$B$1:$L$257,8,FALSE))))</f>
        <v/>
      </c>
      <c r="I65" s="520" t="str">
        <f>IF(B65="","",IF(ISNA(VLOOKUP($B65,'E-1 Off Site Hedge Baseline'!$B$1:$L$257,10,FALSE)),"",(VLOOKUP($B65,'E-1 Off Site Hedge Baseline'!$B$1:$L$257,10,FALSE))))</f>
        <v/>
      </c>
      <c r="J65" s="520" t="str">
        <f>IF(B65="","",IF(ISNA(VLOOKUP($B65,'E-1 Off Site Hedge Baseline'!$B$1:$L$257,11,FALSE)),"",(VLOOKUP($B65,'E-1 Off Site Hedge Baseline'!$B$1:$L$257,11,FALSE))))</f>
        <v/>
      </c>
      <c r="K65" s="520" t="str">
        <f>IF(B65="","",IF(ISNA(VLOOKUP($B65,'E-1 Off Site Hedge Baseline'!$B$1:$U$257,113,FALSE)),"",(VLOOKUP($B65,'E-1 Off Site Hedge Baseline'!$B$1:$U$257,13,FALSE))))</f>
        <v/>
      </c>
      <c r="L65" s="507" t="str">
        <f>IF(B65="","",IF(ISNA(VLOOKUP($B65,'E-1 Off Site Hedge Baseline'!$B$1:$U$257,12,FALSE)),"",(VLOOKUP($B65,'E-1 Off Site Hedge Baseline'!$B$1:$U$257,12,FALSE))))</f>
        <v/>
      </c>
      <c r="M65" s="418" t="str">
        <f t="shared" si="8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05" t="str">
        <f>IF(B65="","",VLOOKUP(B65,'E-1 Off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45"/>
      <c r="T65" s="499" t="str">
        <f>IFERROR(IF(AND(Q65="V.Low",OR(S65="Good",S65="Moderate")),"Error ▲",VLOOKUP(S65,'G-1 All Habitats'!$Z$2:$AA$9,2,FALSE)),"")</f>
        <v/>
      </c>
      <c r="U65" s="145"/>
      <c r="V65" s="507" t="str">
        <f>IF(U65="","",IF(VLOOKUP(U65,'G-3 Multipliers'!$L$3:$N$6,2,FALSE)=0,"Spatial Data Missing ⚠",VLOOKUP(U65,'G-3 Multipliers'!$L$3:$N$6,2,FALSE)))</f>
        <v/>
      </c>
      <c r="W65" s="505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20" t="str">
        <f t="shared" si="5"/>
        <v/>
      </c>
      <c r="AF65" s="520" t="str">
        <f t="shared" si="6"/>
        <v/>
      </c>
      <c r="AG65" s="524" t="str">
        <f>IFERROR(IF(O65="","",VLOOKUP(AD65,'G-3 Multipliers'!$P$3:$Q$6,2,FALSE)),"")</f>
        <v/>
      </c>
      <c r="AH65" s="197"/>
      <c r="AI65" s="499" t="str">
        <f>IF(AH65="","",IF(VLOOKUP(AH65,'G-3 Multipliers'!$S$3:$T$6,2,FALSE)=0,"Spatial Data Missing ⚠",VLOOKUP(AH65,'G-3 Multipliers'!$S$3:$T$6,2,FALSE)))</f>
        <v/>
      </c>
      <c r="AJ65" s="545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1" t="str">
        <f>'E-1 Off Site Hedge Baseline'!AK64</f>
        <v/>
      </c>
      <c r="C66" s="520" t="str">
        <f>IF(B66="","",IF(ISNA(VLOOKUP($B66,'E-1 Off Site Hedge Baseline'!$B$1:$L$257,3,FALSE)),"",(VLOOKUP($B66,'E-1 Off Site Hedge Baseline'!$B$1:$L$257,3,FALSE))))</f>
        <v/>
      </c>
      <c r="D66" s="520" t="str">
        <f>IF(B66="","",IF(ISNA(VLOOKUP($B66,'E-1 Off Site Hedge Baseline'!$B$1:$L$258,4,FALSE)),"",(VLOOKUP($B66,'E-1 Off Site Hedge Baseline'!$B$1:$L$258,4,FALSE))))</f>
        <v/>
      </c>
      <c r="E66" s="520" t="str">
        <f>IF(B66="","",IF(ISNA(VLOOKUP($B66,'E-1 Off Site Hedge Baseline'!$B$1:$L$257,5,FALSE)),"",(VLOOKUP($B66,'E-1 Off Site Hedge Baseline'!$B$1:$L$257,5,FALSE))))</f>
        <v/>
      </c>
      <c r="F66" s="520" t="str">
        <f>IF(B66="","",IF(ISNA(VLOOKUP($B66,'E-1 Off Site Hedge Baseline'!$B$1:$L$257,6,FALSE)),"",(VLOOKUP($B66,'E-1 Off Site Hedge Baseline'!$B$1:$L$257,6,FALSE))))</f>
        <v/>
      </c>
      <c r="G66" s="520" t="str">
        <f>IF(B66="","",IF(ISNA(VLOOKUP($B66,'E-1 Off Site Hedge Baseline'!$B$1:$L$257,7,FALSE)),"",(VLOOKUP($B66,'E-1 Off Site Hedge Baseline'!$B$1:$L$257,7,FALSE))))</f>
        <v/>
      </c>
      <c r="H66" s="520" t="str">
        <f>IF(B66="","",IF(ISNA(VLOOKUP($B66,'E-1 Off Site Hedge Baseline'!$B$1:$L$257,8,FALSE)),"",(VLOOKUP($B66,'E-1 Off Site Hedge Baseline'!$B$1:$L$257,8,FALSE))))</f>
        <v/>
      </c>
      <c r="I66" s="520" t="str">
        <f>IF(B66="","",IF(ISNA(VLOOKUP($B66,'E-1 Off Site Hedge Baseline'!$B$1:$L$257,10,FALSE)),"",(VLOOKUP($B66,'E-1 Off Site Hedge Baseline'!$B$1:$L$257,10,FALSE))))</f>
        <v/>
      </c>
      <c r="J66" s="520" t="str">
        <f>IF(B66="","",IF(ISNA(VLOOKUP($B66,'E-1 Off Site Hedge Baseline'!$B$1:$L$257,11,FALSE)),"",(VLOOKUP($B66,'E-1 Off Site Hedge Baseline'!$B$1:$L$257,11,FALSE))))</f>
        <v/>
      </c>
      <c r="K66" s="520" t="str">
        <f>IF(B66="","",IF(ISNA(VLOOKUP($B66,'E-1 Off Site Hedge Baseline'!$B$1:$U$257,113,FALSE)),"",(VLOOKUP($B66,'E-1 Off Site Hedge Baseline'!$B$1:$U$257,13,FALSE))))</f>
        <v/>
      </c>
      <c r="L66" s="507" t="str">
        <f>IF(B66="","",IF(ISNA(VLOOKUP($B66,'E-1 Off Site Hedge Baseline'!$B$1:$U$257,12,FALSE)),"",(VLOOKUP($B66,'E-1 Off Site Hedge Baseline'!$B$1:$U$257,12,FALSE))))</f>
        <v/>
      </c>
      <c r="M66" s="418" t="str">
        <f t="shared" si="8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05" t="str">
        <f>IF(B66="","",VLOOKUP(B66,'E-1 Off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45"/>
      <c r="T66" s="499" t="str">
        <f>IFERROR(IF(AND(Q66="V.Low",OR(S66="Good",S66="Moderate")),"Error ▲",VLOOKUP(S66,'G-1 All Habitats'!$Z$2:$AA$9,2,FALSE)),"")</f>
        <v/>
      </c>
      <c r="U66" s="145"/>
      <c r="V66" s="507" t="str">
        <f>IF(U66="","",IF(VLOOKUP(U66,'G-3 Multipliers'!$L$3:$N$6,2,FALSE)=0,"Spatial Data Missing ⚠",VLOOKUP(U66,'G-3 Multipliers'!$L$3:$N$6,2,FALSE)))</f>
        <v/>
      </c>
      <c r="W66" s="505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20" t="str">
        <f t="shared" si="5"/>
        <v/>
      </c>
      <c r="AF66" s="520" t="str">
        <f t="shared" si="6"/>
        <v/>
      </c>
      <c r="AG66" s="524" t="str">
        <f>IFERROR(IF(O66="","",VLOOKUP(AD66,'G-3 Multipliers'!$P$3:$Q$6,2,FALSE)),"")</f>
        <v/>
      </c>
      <c r="AH66" s="197"/>
      <c r="AI66" s="499" t="str">
        <f>IF(AH66="","",IF(VLOOKUP(AH66,'G-3 Multipliers'!$S$3:$T$6,2,FALSE)=0,"Spatial Data Missing ⚠",VLOOKUP(AH66,'G-3 Multipliers'!$S$3:$T$6,2,FALSE)))</f>
        <v/>
      </c>
      <c r="AJ66" s="545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1" t="str">
        <f>'E-1 Off Site Hedge Baseline'!AK65</f>
        <v/>
      </c>
      <c r="C67" s="520" t="str">
        <f>IF(B67="","",IF(ISNA(VLOOKUP($B67,'E-1 Off Site Hedge Baseline'!$B$1:$L$257,3,FALSE)),"",(VLOOKUP($B67,'E-1 Off Site Hedge Baseline'!$B$1:$L$257,3,FALSE))))</f>
        <v/>
      </c>
      <c r="D67" s="520" t="str">
        <f>IF(B67="","",IF(ISNA(VLOOKUP($B67,'E-1 Off Site Hedge Baseline'!$B$1:$L$258,4,FALSE)),"",(VLOOKUP($B67,'E-1 Off Site Hedge Baseline'!$B$1:$L$258,4,FALSE))))</f>
        <v/>
      </c>
      <c r="E67" s="520" t="str">
        <f>IF(B67="","",IF(ISNA(VLOOKUP($B67,'E-1 Off Site Hedge Baseline'!$B$1:$L$257,5,FALSE)),"",(VLOOKUP($B67,'E-1 Off Site Hedge Baseline'!$B$1:$L$257,5,FALSE))))</f>
        <v/>
      </c>
      <c r="F67" s="520" t="str">
        <f>IF(B67="","",IF(ISNA(VLOOKUP($B67,'E-1 Off Site Hedge Baseline'!$B$1:$L$257,6,FALSE)),"",(VLOOKUP($B67,'E-1 Off Site Hedge Baseline'!$B$1:$L$257,6,FALSE))))</f>
        <v/>
      </c>
      <c r="G67" s="520" t="str">
        <f>IF(B67="","",IF(ISNA(VLOOKUP($B67,'E-1 Off Site Hedge Baseline'!$B$1:$L$257,7,FALSE)),"",(VLOOKUP($B67,'E-1 Off Site Hedge Baseline'!$B$1:$L$257,7,FALSE))))</f>
        <v/>
      </c>
      <c r="H67" s="520" t="str">
        <f>IF(B67="","",IF(ISNA(VLOOKUP($B67,'E-1 Off Site Hedge Baseline'!$B$1:$L$257,8,FALSE)),"",(VLOOKUP($B67,'E-1 Off Site Hedge Baseline'!$B$1:$L$257,8,FALSE))))</f>
        <v/>
      </c>
      <c r="I67" s="520" t="str">
        <f>IF(B67="","",IF(ISNA(VLOOKUP($B67,'E-1 Off Site Hedge Baseline'!$B$1:$L$257,10,FALSE)),"",(VLOOKUP($B67,'E-1 Off Site Hedge Baseline'!$B$1:$L$257,10,FALSE))))</f>
        <v/>
      </c>
      <c r="J67" s="520" t="str">
        <f>IF(B67="","",IF(ISNA(VLOOKUP($B67,'E-1 Off Site Hedge Baseline'!$B$1:$L$257,11,FALSE)),"",(VLOOKUP($B67,'E-1 Off Site Hedge Baseline'!$B$1:$L$257,11,FALSE))))</f>
        <v/>
      </c>
      <c r="K67" s="520" t="str">
        <f>IF(B67="","",IF(ISNA(VLOOKUP($B67,'E-1 Off Site Hedge Baseline'!$B$1:$U$257,113,FALSE)),"",(VLOOKUP($B67,'E-1 Off Site Hedge Baseline'!$B$1:$U$257,13,FALSE))))</f>
        <v/>
      </c>
      <c r="L67" s="507" t="str">
        <f>IF(B67="","",IF(ISNA(VLOOKUP($B67,'E-1 Off Site Hedge Baseline'!$B$1:$U$257,12,FALSE)),"",(VLOOKUP($B67,'E-1 Off Site Hedge Baseline'!$B$1:$U$257,12,FALSE))))</f>
        <v/>
      </c>
      <c r="M67" s="418" t="str">
        <f t="shared" si="8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05" t="str">
        <f>IF(B67="","",VLOOKUP(B67,'E-1 Off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45"/>
      <c r="T67" s="499" t="str">
        <f>IFERROR(IF(AND(Q67="V.Low",OR(S67="Good",S67="Moderate")),"Error ▲",VLOOKUP(S67,'G-1 All Habitats'!$Z$2:$AA$9,2,FALSE)),"")</f>
        <v/>
      </c>
      <c r="U67" s="145"/>
      <c r="V67" s="507" t="str">
        <f>IF(U67="","",IF(VLOOKUP(U67,'G-3 Multipliers'!$L$3:$N$6,2,FALSE)=0,"Spatial Data Missing ⚠",VLOOKUP(U67,'G-3 Multipliers'!$L$3:$N$6,2,FALSE)))</f>
        <v/>
      </c>
      <c r="W67" s="505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20" t="str">
        <f t="shared" si="5"/>
        <v/>
      </c>
      <c r="AF67" s="520" t="str">
        <f t="shared" si="6"/>
        <v/>
      </c>
      <c r="AG67" s="524" t="str">
        <f>IFERROR(IF(O67="","",VLOOKUP(AD67,'G-3 Multipliers'!$P$3:$Q$6,2,FALSE)),"")</f>
        <v/>
      </c>
      <c r="AH67" s="197"/>
      <c r="AI67" s="499" t="str">
        <f>IF(AH67="","",IF(VLOOKUP(AH67,'G-3 Multipliers'!$S$3:$T$6,2,FALSE)=0,"Spatial Data Missing ⚠",VLOOKUP(AH67,'G-3 Multipliers'!$S$3:$T$6,2,FALSE)))</f>
        <v/>
      </c>
      <c r="AJ67" s="545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1" t="str">
        <f>'E-1 Off Site Hedge Baseline'!AK66</f>
        <v/>
      </c>
      <c r="C68" s="520" t="str">
        <f>IF(B68="","",IF(ISNA(VLOOKUP($B68,'E-1 Off Site Hedge Baseline'!$B$1:$L$257,3,FALSE)),"",(VLOOKUP($B68,'E-1 Off Site Hedge Baseline'!$B$1:$L$257,3,FALSE))))</f>
        <v/>
      </c>
      <c r="D68" s="520" t="str">
        <f>IF(B68="","",IF(ISNA(VLOOKUP($B68,'E-1 Off Site Hedge Baseline'!$B$1:$L$258,4,FALSE)),"",(VLOOKUP($B68,'E-1 Off Site Hedge Baseline'!$B$1:$L$258,4,FALSE))))</f>
        <v/>
      </c>
      <c r="E68" s="520" t="str">
        <f>IF(B68="","",IF(ISNA(VLOOKUP($B68,'E-1 Off Site Hedge Baseline'!$B$1:$L$257,5,FALSE)),"",(VLOOKUP($B68,'E-1 Off Site Hedge Baseline'!$B$1:$L$257,5,FALSE))))</f>
        <v/>
      </c>
      <c r="F68" s="520" t="str">
        <f>IF(B68="","",IF(ISNA(VLOOKUP($B68,'E-1 Off Site Hedge Baseline'!$B$1:$L$257,6,FALSE)),"",(VLOOKUP($B68,'E-1 Off Site Hedge Baseline'!$B$1:$L$257,6,FALSE))))</f>
        <v/>
      </c>
      <c r="G68" s="520" t="str">
        <f>IF(B68="","",IF(ISNA(VLOOKUP($B68,'E-1 Off Site Hedge Baseline'!$B$1:$L$257,7,FALSE)),"",(VLOOKUP($B68,'E-1 Off Site Hedge Baseline'!$B$1:$L$257,7,FALSE))))</f>
        <v/>
      </c>
      <c r="H68" s="520" t="str">
        <f>IF(B68="","",IF(ISNA(VLOOKUP($B68,'E-1 Off Site Hedge Baseline'!$B$1:$L$257,8,FALSE)),"",(VLOOKUP($B68,'E-1 Off Site Hedge Baseline'!$B$1:$L$257,8,FALSE))))</f>
        <v/>
      </c>
      <c r="I68" s="520" t="str">
        <f>IF(B68="","",IF(ISNA(VLOOKUP($B68,'E-1 Off Site Hedge Baseline'!$B$1:$L$257,10,FALSE)),"",(VLOOKUP($B68,'E-1 Off Site Hedge Baseline'!$B$1:$L$257,10,FALSE))))</f>
        <v/>
      </c>
      <c r="J68" s="520" t="str">
        <f>IF(B68="","",IF(ISNA(VLOOKUP($B68,'E-1 Off Site Hedge Baseline'!$B$1:$L$257,11,FALSE)),"",(VLOOKUP($B68,'E-1 Off Site Hedge Baseline'!$B$1:$L$257,11,FALSE))))</f>
        <v/>
      </c>
      <c r="K68" s="520" t="str">
        <f>IF(B68="","",IF(ISNA(VLOOKUP($B68,'E-1 Off Site Hedge Baseline'!$B$1:$U$257,113,FALSE)),"",(VLOOKUP($B68,'E-1 Off Site Hedge Baseline'!$B$1:$U$257,13,FALSE))))</f>
        <v/>
      </c>
      <c r="L68" s="507" t="str">
        <f>IF(B68="","",IF(ISNA(VLOOKUP($B68,'E-1 Off Site Hedge Baseline'!$B$1:$U$257,12,FALSE)),"",(VLOOKUP($B68,'E-1 Off Site Hedge Baseline'!$B$1:$U$257,12,FALSE))))</f>
        <v/>
      </c>
      <c r="M68" s="418" t="str">
        <f t="shared" si="8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05" t="str">
        <f>IF(B68="","",VLOOKUP(B68,'E-1 Off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45"/>
      <c r="T68" s="499" t="str">
        <f>IFERROR(IF(AND(Q68="V.Low",OR(S68="Good",S68="Moderate")),"Error ▲",VLOOKUP(S68,'G-1 All Habitats'!$Z$2:$AA$9,2,FALSE)),"")</f>
        <v/>
      </c>
      <c r="U68" s="145"/>
      <c r="V68" s="507" t="str">
        <f>IF(U68="","",IF(VLOOKUP(U68,'G-3 Multipliers'!$L$3:$N$6,2,FALSE)=0,"Spatial Data Missing ⚠",VLOOKUP(U68,'G-3 Multipliers'!$L$3:$N$6,2,FALSE)))</f>
        <v/>
      </c>
      <c r="W68" s="505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20" t="str">
        <f t="shared" si="5"/>
        <v/>
      </c>
      <c r="AF68" s="520" t="str">
        <f t="shared" si="6"/>
        <v/>
      </c>
      <c r="AG68" s="524" t="str">
        <f>IFERROR(IF(O68="","",VLOOKUP(AD68,'G-3 Multipliers'!$P$3:$Q$6,2,FALSE)),"")</f>
        <v/>
      </c>
      <c r="AH68" s="197"/>
      <c r="AI68" s="499" t="str">
        <f>IF(AH68="","",IF(VLOOKUP(AH68,'G-3 Multipliers'!$S$3:$T$6,2,FALSE)=0,"Spatial Data Missing ⚠",VLOOKUP(AH68,'G-3 Multipliers'!$S$3:$T$6,2,FALSE)))</f>
        <v/>
      </c>
      <c r="AJ68" s="545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1" t="str">
        <f>'E-1 Off Site Hedge Baseline'!AK67</f>
        <v/>
      </c>
      <c r="C69" s="520" t="str">
        <f>IF(B69="","",IF(ISNA(VLOOKUP($B69,'E-1 Off Site Hedge Baseline'!$B$1:$L$257,3,FALSE)),"",(VLOOKUP($B69,'E-1 Off Site Hedge Baseline'!$B$1:$L$257,3,FALSE))))</f>
        <v/>
      </c>
      <c r="D69" s="520" t="str">
        <f>IF(B69="","",IF(ISNA(VLOOKUP($B69,'E-1 Off Site Hedge Baseline'!$B$1:$L$258,4,FALSE)),"",(VLOOKUP($B69,'E-1 Off Site Hedge Baseline'!$B$1:$L$258,4,FALSE))))</f>
        <v/>
      </c>
      <c r="E69" s="520" t="str">
        <f>IF(B69="","",IF(ISNA(VLOOKUP($B69,'E-1 Off Site Hedge Baseline'!$B$1:$L$257,5,FALSE)),"",(VLOOKUP($B69,'E-1 Off Site Hedge Baseline'!$B$1:$L$257,5,FALSE))))</f>
        <v/>
      </c>
      <c r="F69" s="520" t="str">
        <f>IF(B69="","",IF(ISNA(VLOOKUP($B69,'E-1 Off Site Hedge Baseline'!$B$1:$L$257,6,FALSE)),"",(VLOOKUP($B69,'E-1 Off Site Hedge Baseline'!$B$1:$L$257,6,FALSE))))</f>
        <v/>
      </c>
      <c r="G69" s="520" t="str">
        <f>IF(B69="","",IF(ISNA(VLOOKUP($B69,'E-1 Off Site Hedge Baseline'!$B$1:$L$257,7,FALSE)),"",(VLOOKUP($B69,'E-1 Off Site Hedge Baseline'!$B$1:$L$257,7,FALSE))))</f>
        <v/>
      </c>
      <c r="H69" s="520" t="str">
        <f>IF(B69="","",IF(ISNA(VLOOKUP($B69,'E-1 Off Site Hedge Baseline'!$B$1:$L$257,8,FALSE)),"",(VLOOKUP($B69,'E-1 Off Site Hedge Baseline'!$B$1:$L$257,8,FALSE))))</f>
        <v/>
      </c>
      <c r="I69" s="520" t="str">
        <f>IF(B69="","",IF(ISNA(VLOOKUP($B69,'E-1 Off Site Hedge Baseline'!$B$1:$L$257,10,FALSE)),"",(VLOOKUP($B69,'E-1 Off Site Hedge Baseline'!$B$1:$L$257,10,FALSE))))</f>
        <v/>
      </c>
      <c r="J69" s="520" t="str">
        <f>IF(B69="","",IF(ISNA(VLOOKUP($B69,'E-1 Off Site Hedge Baseline'!$B$1:$L$257,11,FALSE)),"",(VLOOKUP($B69,'E-1 Off Site Hedge Baseline'!$B$1:$L$257,11,FALSE))))</f>
        <v/>
      </c>
      <c r="K69" s="520" t="str">
        <f>IF(B69="","",IF(ISNA(VLOOKUP($B69,'E-1 Off Site Hedge Baseline'!$B$1:$U$257,113,FALSE)),"",(VLOOKUP($B69,'E-1 Off Site Hedge Baseline'!$B$1:$U$257,13,FALSE))))</f>
        <v/>
      </c>
      <c r="L69" s="507" t="str">
        <f>IF(B69="","",IF(ISNA(VLOOKUP($B69,'E-1 Off Site Hedge Baseline'!$B$1:$U$257,12,FALSE)),"",(VLOOKUP($B69,'E-1 Off Site Hedge Baseline'!$B$1:$U$257,12,FALSE))))</f>
        <v/>
      </c>
      <c r="M69" s="418" t="str">
        <f t="shared" si="8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05" t="str">
        <f>IF(B69="","",VLOOKUP(B69,'E-1 Off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45"/>
      <c r="T69" s="499" t="str">
        <f>IFERROR(IF(AND(Q69="V.Low",OR(S69="Good",S69="Moderate")),"Error ▲",VLOOKUP(S69,'G-1 All Habitats'!$Z$2:$AA$9,2,FALSE)),"")</f>
        <v/>
      </c>
      <c r="U69" s="145"/>
      <c r="V69" s="507" t="str">
        <f>IF(U69="","",IF(VLOOKUP(U69,'G-3 Multipliers'!$L$3:$N$6,2,FALSE)=0,"Spatial Data Missing ⚠",VLOOKUP(U69,'G-3 Multipliers'!$L$3:$N$6,2,FALSE)))</f>
        <v/>
      </c>
      <c r="W69" s="505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20" t="str">
        <f t="shared" si="5"/>
        <v/>
      </c>
      <c r="AF69" s="520" t="str">
        <f t="shared" si="6"/>
        <v/>
      </c>
      <c r="AG69" s="524" t="str">
        <f>IFERROR(IF(O69="","",VLOOKUP(AD69,'G-3 Multipliers'!$P$3:$Q$6,2,FALSE)),"")</f>
        <v/>
      </c>
      <c r="AH69" s="197"/>
      <c r="AI69" s="499" t="str">
        <f>IF(AH69="","",IF(VLOOKUP(AH69,'G-3 Multipliers'!$S$3:$T$6,2,FALSE)=0,"Spatial Data Missing ⚠",VLOOKUP(AH69,'G-3 Multipliers'!$S$3:$T$6,2,FALSE)))</f>
        <v/>
      </c>
      <c r="AJ69" s="545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1" t="str">
        <f>'E-1 Off Site Hedge Baseline'!AK68</f>
        <v/>
      </c>
      <c r="C70" s="520" t="str">
        <f>IF(B70="","",IF(ISNA(VLOOKUP($B70,'E-1 Off Site Hedge Baseline'!$B$1:$L$257,3,FALSE)),"",(VLOOKUP($B70,'E-1 Off Site Hedge Baseline'!$B$1:$L$257,3,FALSE))))</f>
        <v/>
      </c>
      <c r="D70" s="520" t="str">
        <f>IF(B70="","",IF(ISNA(VLOOKUP($B70,'E-1 Off Site Hedge Baseline'!$B$1:$L$258,4,FALSE)),"",(VLOOKUP($B70,'E-1 Off Site Hedge Baseline'!$B$1:$L$258,4,FALSE))))</f>
        <v/>
      </c>
      <c r="E70" s="520" t="str">
        <f>IF(B70="","",IF(ISNA(VLOOKUP($B70,'E-1 Off Site Hedge Baseline'!$B$1:$L$257,5,FALSE)),"",(VLOOKUP($B70,'E-1 Off Site Hedge Baseline'!$B$1:$L$257,5,FALSE))))</f>
        <v/>
      </c>
      <c r="F70" s="520" t="str">
        <f>IF(B70="","",IF(ISNA(VLOOKUP($B70,'E-1 Off Site Hedge Baseline'!$B$1:$L$257,6,FALSE)),"",(VLOOKUP($B70,'E-1 Off Site Hedge Baseline'!$B$1:$L$257,6,FALSE))))</f>
        <v/>
      </c>
      <c r="G70" s="520" t="str">
        <f>IF(B70="","",IF(ISNA(VLOOKUP($B70,'E-1 Off Site Hedge Baseline'!$B$1:$L$257,7,FALSE)),"",(VLOOKUP($B70,'E-1 Off Site Hedge Baseline'!$B$1:$L$257,7,FALSE))))</f>
        <v/>
      </c>
      <c r="H70" s="520" t="str">
        <f>IF(B70="","",IF(ISNA(VLOOKUP($B70,'E-1 Off Site Hedge Baseline'!$B$1:$L$257,8,FALSE)),"",(VLOOKUP($B70,'E-1 Off Site Hedge Baseline'!$B$1:$L$257,8,FALSE))))</f>
        <v/>
      </c>
      <c r="I70" s="520" t="str">
        <f>IF(B70="","",IF(ISNA(VLOOKUP($B70,'E-1 Off Site Hedge Baseline'!$B$1:$L$257,10,FALSE)),"",(VLOOKUP($B70,'E-1 Off Site Hedge Baseline'!$B$1:$L$257,10,FALSE))))</f>
        <v/>
      </c>
      <c r="J70" s="520" t="str">
        <f>IF(B70="","",IF(ISNA(VLOOKUP($B70,'E-1 Off Site Hedge Baseline'!$B$1:$L$257,11,FALSE)),"",(VLOOKUP($B70,'E-1 Off Site Hedge Baseline'!$B$1:$L$257,11,FALSE))))</f>
        <v/>
      </c>
      <c r="K70" s="520" t="str">
        <f>IF(B70="","",IF(ISNA(VLOOKUP($B70,'E-1 Off Site Hedge Baseline'!$B$1:$U$257,113,FALSE)),"",(VLOOKUP($B70,'E-1 Off Site Hedge Baseline'!$B$1:$U$257,13,FALSE))))</f>
        <v/>
      </c>
      <c r="L70" s="507" t="str">
        <f>IF(B70="","",IF(ISNA(VLOOKUP($B70,'E-1 Off Site Hedge Baseline'!$B$1:$U$257,12,FALSE)),"",(VLOOKUP($B70,'E-1 Off Site Hedge Baseline'!$B$1:$U$257,12,FALSE))))</f>
        <v/>
      </c>
      <c r="M70" s="418" t="str">
        <f t="shared" si="8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05" t="str">
        <f>IF(B70="","",VLOOKUP(B70,'E-1 Off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45"/>
      <c r="T70" s="499" t="str">
        <f>IFERROR(IF(AND(Q70="V.Low",OR(S70="Good",S70="Moderate")),"Error ▲",VLOOKUP(S70,'G-1 All Habitats'!$Z$2:$AA$9,2,FALSE)),"")</f>
        <v/>
      </c>
      <c r="U70" s="145"/>
      <c r="V70" s="507" t="str">
        <f>IF(U70="","",IF(VLOOKUP(U70,'G-3 Multipliers'!$L$3:$N$6,2,FALSE)=0,"Spatial Data Missing ⚠",VLOOKUP(U70,'G-3 Multipliers'!$L$3:$N$6,2,FALSE)))</f>
        <v/>
      </c>
      <c r="W70" s="505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20" t="str">
        <f t="shared" si="5"/>
        <v/>
      </c>
      <c r="AF70" s="520" t="str">
        <f t="shared" si="6"/>
        <v/>
      </c>
      <c r="AG70" s="524" t="str">
        <f>IFERROR(IF(O70="","",VLOOKUP(AD70,'G-3 Multipliers'!$P$3:$Q$6,2,FALSE)),"")</f>
        <v/>
      </c>
      <c r="AH70" s="197"/>
      <c r="AI70" s="499" t="str">
        <f>IF(AH70="","",IF(VLOOKUP(AH70,'G-3 Multipliers'!$S$3:$T$6,2,FALSE)=0,"Spatial Data Missing ⚠",VLOOKUP(AH70,'G-3 Multipliers'!$S$3:$T$6,2,FALSE)))</f>
        <v/>
      </c>
      <c r="AJ70" s="545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1" t="str">
        <f>'E-1 Off Site Hedge Baseline'!AK69</f>
        <v/>
      </c>
      <c r="C71" s="520" t="str">
        <f>IF(B71="","",IF(ISNA(VLOOKUP($B71,'E-1 Off Site Hedge Baseline'!$B$1:$L$257,3,FALSE)),"",(VLOOKUP($B71,'E-1 Off Site Hedge Baseline'!$B$1:$L$257,3,FALSE))))</f>
        <v/>
      </c>
      <c r="D71" s="520" t="str">
        <f>IF(B71="","",IF(ISNA(VLOOKUP($B71,'E-1 Off Site Hedge Baseline'!$B$1:$L$258,4,FALSE)),"",(VLOOKUP($B71,'E-1 Off Site Hedge Baseline'!$B$1:$L$258,4,FALSE))))</f>
        <v/>
      </c>
      <c r="E71" s="520" t="str">
        <f>IF(B71="","",IF(ISNA(VLOOKUP($B71,'E-1 Off Site Hedge Baseline'!$B$1:$L$257,5,FALSE)),"",(VLOOKUP($B71,'E-1 Off Site Hedge Baseline'!$B$1:$L$257,5,FALSE))))</f>
        <v/>
      </c>
      <c r="F71" s="520" t="str">
        <f>IF(B71="","",IF(ISNA(VLOOKUP($B71,'E-1 Off Site Hedge Baseline'!$B$1:$L$257,6,FALSE)),"",(VLOOKUP($B71,'E-1 Off Site Hedge Baseline'!$B$1:$L$257,6,FALSE))))</f>
        <v/>
      </c>
      <c r="G71" s="520" t="str">
        <f>IF(B71="","",IF(ISNA(VLOOKUP($B71,'E-1 Off Site Hedge Baseline'!$B$1:$L$257,7,FALSE)),"",(VLOOKUP($B71,'E-1 Off Site Hedge Baseline'!$B$1:$L$257,7,FALSE))))</f>
        <v/>
      </c>
      <c r="H71" s="520" t="str">
        <f>IF(B71="","",IF(ISNA(VLOOKUP($B71,'E-1 Off Site Hedge Baseline'!$B$1:$L$257,8,FALSE)),"",(VLOOKUP($B71,'E-1 Off Site Hedge Baseline'!$B$1:$L$257,8,FALSE))))</f>
        <v/>
      </c>
      <c r="I71" s="520" t="str">
        <f>IF(B71="","",IF(ISNA(VLOOKUP($B71,'E-1 Off Site Hedge Baseline'!$B$1:$L$257,10,FALSE)),"",(VLOOKUP($B71,'E-1 Off Site Hedge Baseline'!$B$1:$L$257,10,FALSE))))</f>
        <v/>
      </c>
      <c r="J71" s="520" t="str">
        <f>IF(B71="","",IF(ISNA(VLOOKUP($B71,'E-1 Off Site Hedge Baseline'!$B$1:$L$257,11,FALSE)),"",(VLOOKUP($B71,'E-1 Off Site Hedge Baseline'!$B$1:$L$257,11,FALSE))))</f>
        <v/>
      </c>
      <c r="K71" s="520" t="str">
        <f>IF(B71="","",IF(ISNA(VLOOKUP($B71,'E-1 Off Site Hedge Baseline'!$B$1:$U$257,113,FALSE)),"",(VLOOKUP($B71,'E-1 Off Site Hedge Baseline'!$B$1:$U$257,13,FALSE))))</f>
        <v/>
      </c>
      <c r="L71" s="507" t="str">
        <f>IF(B71="","",IF(ISNA(VLOOKUP($B71,'E-1 Off Site Hedge Baseline'!$B$1:$U$257,12,FALSE)),"",(VLOOKUP($B71,'E-1 Off Site Hedge Baseline'!$B$1:$U$257,12,FALSE))))</f>
        <v/>
      </c>
      <c r="M71" s="418" t="str">
        <f t="shared" si="8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05" t="str">
        <f>IF(B71="","",VLOOKUP(B71,'E-1 Off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45"/>
      <c r="T71" s="499" t="str">
        <f>IFERROR(IF(AND(Q71="V.Low",OR(S71="Good",S71="Moderate")),"Error ▲",VLOOKUP(S71,'G-1 All Habitats'!$Z$2:$AA$9,2,FALSE)),"")</f>
        <v/>
      </c>
      <c r="U71" s="145"/>
      <c r="V71" s="507" t="str">
        <f>IF(U71="","",IF(VLOOKUP(U71,'G-3 Multipliers'!$L$3:$N$6,2,FALSE)=0,"Spatial Data Missing ⚠",VLOOKUP(U71,'G-3 Multipliers'!$L$3:$N$6,2,FALSE)))</f>
        <v/>
      </c>
      <c r="W71" s="505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20" t="str">
        <f t="shared" si="5"/>
        <v/>
      </c>
      <c r="AF71" s="520" t="str">
        <f t="shared" si="6"/>
        <v/>
      </c>
      <c r="AG71" s="524" t="str">
        <f>IFERROR(IF(O71="","",VLOOKUP(AD71,'G-3 Multipliers'!$P$3:$Q$6,2,FALSE)),"")</f>
        <v/>
      </c>
      <c r="AH71" s="197"/>
      <c r="AI71" s="499" t="str">
        <f>IF(AH71="","",IF(VLOOKUP(AH71,'G-3 Multipliers'!$S$3:$T$6,2,FALSE)=0,"Spatial Data Missing ⚠",VLOOKUP(AH71,'G-3 Multipliers'!$S$3:$T$6,2,FALSE)))</f>
        <v/>
      </c>
      <c r="AJ71" s="545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1" t="str">
        <f>'E-1 Off Site Hedge Baseline'!AK70</f>
        <v/>
      </c>
      <c r="C72" s="520" t="str">
        <f>IF(B72="","",IF(ISNA(VLOOKUP($B72,'E-1 Off Site Hedge Baseline'!$B$1:$L$257,3,FALSE)),"",(VLOOKUP($B72,'E-1 Off Site Hedge Baseline'!$B$1:$L$257,3,FALSE))))</f>
        <v/>
      </c>
      <c r="D72" s="520" t="str">
        <f>IF(B72="","",IF(ISNA(VLOOKUP($B72,'E-1 Off Site Hedge Baseline'!$B$1:$L$258,4,FALSE)),"",(VLOOKUP($B72,'E-1 Off Site Hedge Baseline'!$B$1:$L$258,4,FALSE))))</f>
        <v/>
      </c>
      <c r="E72" s="520" t="str">
        <f>IF(B72="","",IF(ISNA(VLOOKUP($B72,'E-1 Off Site Hedge Baseline'!$B$1:$L$257,5,FALSE)),"",(VLOOKUP($B72,'E-1 Off Site Hedge Baseline'!$B$1:$L$257,5,FALSE))))</f>
        <v/>
      </c>
      <c r="F72" s="520" t="str">
        <f>IF(B72="","",IF(ISNA(VLOOKUP($B72,'E-1 Off Site Hedge Baseline'!$B$1:$L$257,6,FALSE)),"",(VLOOKUP($B72,'E-1 Off Site Hedge Baseline'!$B$1:$L$257,6,FALSE))))</f>
        <v/>
      </c>
      <c r="G72" s="520" t="str">
        <f>IF(B72="","",IF(ISNA(VLOOKUP($B72,'E-1 Off Site Hedge Baseline'!$B$1:$L$257,7,FALSE)),"",(VLOOKUP($B72,'E-1 Off Site Hedge Baseline'!$B$1:$L$257,7,FALSE))))</f>
        <v/>
      </c>
      <c r="H72" s="520" t="str">
        <f>IF(B72="","",IF(ISNA(VLOOKUP($B72,'E-1 Off Site Hedge Baseline'!$B$1:$L$257,8,FALSE)),"",(VLOOKUP($B72,'E-1 Off Site Hedge Baseline'!$B$1:$L$257,8,FALSE))))</f>
        <v/>
      </c>
      <c r="I72" s="520" t="str">
        <f>IF(B72="","",IF(ISNA(VLOOKUP($B72,'E-1 Off Site Hedge Baseline'!$B$1:$L$257,10,FALSE)),"",(VLOOKUP($B72,'E-1 Off Site Hedge Baseline'!$B$1:$L$257,10,FALSE))))</f>
        <v/>
      </c>
      <c r="J72" s="520" t="str">
        <f>IF(B72="","",IF(ISNA(VLOOKUP($B72,'E-1 Off Site Hedge Baseline'!$B$1:$L$257,11,FALSE)),"",(VLOOKUP($B72,'E-1 Off Site Hedge Baseline'!$B$1:$L$257,11,FALSE))))</f>
        <v/>
      </c>
      <c r="K72" s="520" t="str">
        <f>IF(B72="","",IF(ISNA(VLOOKUP($B72,'E-1 Off Site Hedge Baseline'!$B$1:$U$257,113,FALSE)),"",(VLOOKUP($B72,'E-1 Off Site Hedge Baseline'!$B$1:$U$257,13,FALSE))))</f>
        <v/>
      </c>
      <c r="L72" s="507" t="str">
        <f>IF(B72="","",IF(ISNA(VLOOKUP($B72,'E-1 Off Site Hedge Baseline'!$B$1:$U$257,12,FALSE)),"",(VLOOKUP($B72,'E-1 Off Site Hedge Baseline'!$B$1:$U$257,12,FALSE))))</f>
        <v/>
      </c>
      <c r="M72" s="418" t="str">
        <f t="shared" si="8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05" t="str">
        <f>IF(B72="","",VLOOKUP(B72,'E-1 Off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45"/>
      <c r="T72" s="499" t="str">
        <f>IFERROR(IF(AND(Q72="V.Low",OR(S72="Good",S72="Moderate")),"Error ▲",VLOOKUP(S72,'G-1 All Habitats'!$Z$2:$AA$9,2,FALSE)),"")</f>
        <v/>
      </c>
      <c r="U72" s="145"/>
      <c r="V72" s="507" t="str">
        <f>IF(U72="","",IF(VLOOKUP(U72,'G-3 Multipliers'!$L$3:$N$6,2,FALSE)=0,"Spatial Data Missing ⚠",VLOOKUP(U72,'G-3 Multipliers'!$L$3:$N$6,2,FALSE)))</f>
        <v/>
      </c>
      <c r="W72" s="505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20" t="str">
        <f t="shared" si="5"/>
        <v/>
      </c>
      <c r="AF72" s="520" t="str">
        <f t="shared" si="6"/>
        <v/>
      </c>
      <c r="AG72" s="524" t="str">
        <f>IFERROR(IF(O72="","",VLOOKUP(AD72,'G-3 Multipliers'!$P$3:$Q$6,2,FALSE)),"")</f>
        <v/>
      </c>
      <c r="AH72" s="197"/>
      <c r="AI72" s="499" t="str">
        <f>IF(AH72="","",IF(VLOOKUP(AH72,'G-3 Multipliers'!$S$3:$T$6,2,FALSE)=0,"Spatial Data Missing ⚠",VLOOKUP(AH72,'G-3 Multipliers'!$S$3:$T$6,2,FALSE)))</f>
        <v/>
      </c>
      <c r="AJ72" s="545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1" t="str">
        <f>'E-1 Off Site Hedge Baseline'!AK71</f>
        <v/>
      </c>
      <c r="C73" s="520" t="str">
        <f>IF(B73="","",IF(ISNA(VLOOKUP($B73,'E-1 Off Site Hedge Baseline'!$B$1:$L$257,3,FALSE)),"",(VLOOKUP($B73,'E-1 Off Site Hedge Baseline'!$B$1:$L$257,3,FALSE))))</f>
        <v/>
      </c>
      <c r="D73" s="520" t="str">
        <f>IF(B73="","",IF(ISNA(VLOOKUP($B73,'E-1 Off Site Hedge Baseline'!$B$1:$L$258,4,FALSE)),"",(VLOOKUP($B73,'E-1 Off Site Hedge Baseline'!$B$1:$L$258,4,FALSE))))</f>
        <v/>
      </c>
      <c r="E73" s="520" t="str">
        <f>IF(B73="","",IF(ISNA(VLOOKUP($B73,'E-1 Off Site Hedge Baseline'!$B$1:$L$257,5,FALSE)),"",(VLOOKUP($B73,'E-1 Off Site Hedge Baseline'!$B$1:$L$257,5,FALSE))))</f>
        <v/>
      </c>
      <c r="F73" s="520" t="str">
        <f>IF(B73="","",IF(ISNA(VLOOKUP($B73,'E-1 Off Site Hedge Baseline'!$B$1:$L$257,6,FALSE)),"",(VLOOKUP($B73,'E-1 Off Site Hedge Baseline'!$B$1:$L$257,6,FALSE))))</f>
        <v/>
      </c>
      <c r="G73" s="520" t="str">
        <f>IF(B73="","",IF(ISNA(VLOOKUP($B73,'E-1 Off Site Hedge Baseline'!$B$1:$L$257,7,FALSE)),"",(VLOOKUP($B73,'E-1 Off Site Hedge Baseline'!$B$1:$L$257,7,FALSE))))</f>
        <v/>
      </c>
      <c r="H73" s="520" t="str">
        <f>IF(B73="","",IF(ISNA(VLOOKUP($B73,'E-1 Off Site Hedge Baseline'!$B$1:$L$257,8,FALSE)),"",(VLOOKUP($B73,'E-1 Off Site Hedge Baseline'!$B$1:$L$257,8,FALSE))))</f>
        <v/>
      </c>
      <c r="I73" s="520" t="str">
        <f>IF(B73="","",IF(ISNA(VLOOKUP($B73,'E-1 Off Site Hedge Baseline'!$B$1:$L$257,10,FALSE)),"",(VLOOKUP($B73,'E-1 Off Site Hedge Baseline'!$B$1:$L$257,10,FALSE))))</f>
        <v/>
      </c>
      <c r="J73" s="520" t="str">
        <f>IF(B73="","",IF(ISNA(VLOOKUP($B73,'E-1 Off Site Hedge Baseline'!$B$1:$L$257,11,FALSE)),"",(VLOOKUP($B73,'E-1 Off Site Hedge Baseline'!$B$1:$L$257,11,FALSE))))</f>
        <v/>
      </c>
      <c r="K73" s="520" t="str">
        <f>IF(B73="","",IF(ISNA(VLOOKUP($B73,'E-1 Off Site Hedge Baseline'!$B$1:$U$257,113,FALSE)),"",(VLOOKUP($B73,'E-1 Off Site Hedge Baseline'!$B$1:$U$257,13,FALSE))))</f>
        <v/>
      </c>
      <c r="L73" s="507" t="str">
        <f>IF(B73="","",IF(ISNA(VLOOKUP($B73,'E-1 Off Site Hedge Baseline'!$B$1:$U$257,12,FALSE)),"",(VLOOKUP($B73,'E-1 Off Site Hedge Baseline'!$B$1:$U$257,12,FALSE))))</f>
        <v/>
      </c>
      <c r="M73" s="418" t="str">
        <f t="shared" si="8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05" t="str">
        <f>IF(B73="","",VLOOKUP(B73,'E-1 Off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45"/>
      <c r="T73" s="499" t="str">
        <f>IFERROR(IF(AND(Q73="V.Low",OR(S73="Good",S73="Moderate")),"Error ▲",VLOOKUP(S73,'G-1 All Habitats'!$Z$2:$AA$9,2,FALSE)),"")</f>
        <v/>
      </c>
      <c r="U73" s="145"/>
      <c r="V73" s="507" t="str">
        <f>IF(U73="","",IF(VLOOKUP(U73,'G-3 Multipliers'!$L$3:$N$6,2,FALSE)=0,"Spatial Data Missing ⚠",VLOOKUP(U73,'G-3 Multipliers'!$L$3:$N$6,2,FALSE)))</f>
        <v/>
      </c>
      <c r="W73" s="505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20" t="str">
        <f t="shared" si="5"/>
        <v/>
      </c>
      <c r="AF73" s="520" t="str">
        <f t="shared" si="6"/>
        <v/>
      </c>
      <c r="AG73" s="524" t="str">
        <f>IFERROR(IF(O73="","",VLOOKUP(AD73,'G-3 Multipliers'!$P$3:$Q$6,2,FALSE)),"")</f>
        <v/>
      </c>
      <c r="AH73" s="197"/>
      <c r="AI73" s="499" t="str">
        <f>IF(AH73="","",IF(VLOOKUP(AH73,'G-3 Multipliers'!$S$3:$T$6,2,FALSE)=0,"Spatial Data Missing ⚠",VLOOKUP(AH73,'G-3 Multipliers'!$S$3:$T$6,2,FALSE)))</f>
        <v/>
      </c>
      <c r="AJ73" s="545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1" t="str">
        <f>'E-1 Off Site Hedge Baseline'!AK72</f>
        <v/>
      </c>
      <c r="C74" s="520" t="str">
        <f>IF(B74="","",IF(ISNA(VLOOKUP($B74,'E-1 Off Site Hedge Baseline'!$B$1:$L$257,3,FALSE)),"",(VLOOKUP($B74,'E-1 Off Site Hedge Baseline'!$B$1:$L$257,3,FALSE))))</f>
        <v/>
      </c>
      <c r="D74" s="520" t="str">
        <f>IF(B74="","",IF(ISNA(VLOOKUP($B74,'E-1 Off Site Hedge Baseline'!$B$1:$L$258,4,FALSE)),"",(VLOOKUP($B74,'E-1 Off Site Hedge Baseline'!$B$1:$L$258,4,FALSE))))</f>
        <v/>
      </c>
      <c r="E74" s="520" t="str">
        <f>IF(B74="","",IF(ISNA(VLOOKUP($B74,'E-1 Off Site Hedge Baseline'!$B$1:$L$257,5,FALSE)),"",(VLOOKUP($B74,'E-1 Off Site Hedge Baseline'!$B$1:$L$257,5,FALSE))))</f>
        <v/>
      </c>
      <c r="F74" s="520" t="str">
        <f>IF(B74="","",IF(ISNA(VLOOKUP($B74,'E-1 Off Site Hedge Baseline'!$B$1:$L$257,6,FALSE)),"",(VLOOKUP($B74,'E-1 Off Site Hedge Baseline'!$B$1:$L$257,6,FALSE))))</f>
        <v/>
      </c>
      <c r="G74" s="520" t="str">
        <f>IF(B74="","",IF(ISNA(VLOOKUP($B74,'E-1 Off Site Hedge Baseline'!$B$1:$L$257,7,FALSE)),"",(VLOOKUP($B74,'E-1 Off Site Hedge Baseline'!$B$1:$L$257,7,FALSE))))</f>
        <v/>
      </c>
      <c r="H74" s="520" t="str">
        <f>IF(B74="","",IF(ISNA(VLOOKUP($B74,'E-1 Off Site Hedge Baseline'!$B$1:$L$257,8,FALSE)),"",(VLOOKUP($B74,'E-1 Off Site Hedge Baseline'!$B$1:$L$257,8,FALSE))))</f>
        <v/>
      </c>
      <c r="I74" s="520" t="str">
        <f>IF(B74="","",IF(ISNA(VLOOKUP($B74,'E-1 Off Site Hedge Baseline'!$B$1:$L$257,10,FALSE)),"",(VLOOKUP($B74,'E-1 Off Site Hedge Baseline'!$B$1:$L$257,10,FALSE))))</f>
        <v/>
      </c>
      <c r="J74" s="520" t="str">
        <f>IF(B74="","",IF(ISNA(VLOOKUP($B74,'E-1 Off Site Hedge Baseline'!$B$1:$L$257,11,FALSE)),"",(VLOOKUP($B74,'E-1 Off Site Hedge Baseline'!$B$1:$L$257,11,FALSE))))</f>
        <v/>
      </c>
      <c r="K74" s="520" t="str">
        <f>IF(B74="","",IF(ISNA(VLOOKUP($B74,'E-1 Off Site Hedge Baseline'!$B$1:$U$257,113,FALSE)),"",(VLOOKUP($B74,'E-1 Off Site Hedge Baseline'!$B$1:$U$257,13,FALSE))))</f>
        <v/>
      </c>
      <c r="L74" s="507" t="str">
        <f>IF(B74="","",IF(ISNA(VLOOKUP($B74,'E-1 Off Site Hedge Baseline'!$B$1:$U$257,12,FALSE)),"",(VLOOKUP($B74,'E-1 Off Site Hedge Baseline'!$B$1:$U$257,12,FALSE))))</f>
        <v/>
      </c>
      <c r="M74" s="418" t="str">
        <f t="shared" si="8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05" t="str">
        <f>IF(B74="","",VLOOKUP(B74,'E-1 Off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45"/>
      <c r="T74" s="499" t="str">
        <f>IFERROR(IF(AND(Q74="V.Low",OR(S74="Good",S74="Moderate")),"Error ▲",VLOOKUP(S74,'G-1 All Habitats'!$Z$2:$AA$9,2,FALSE)),"")</f>
        <v/>
      </c>
      <c r="U74" s="145"/>
      <c r="V74" s="507" t="str">
        <f>IF(U74="","",IF(VLOOKUP(U74,'G-3 Multipliers'!$L$3:$N$6,2,FALSE)=0,"Spatial Data Missing ⚠",VLOOKUP(U74,'G-3 Multipliers'!$L$3:$N$6,2,FALSE)))</f>
        <v/>
      </c>
      <c r="W74" s="505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20" t="str">
        <f t="shared" si="5"/>
        <v/>
      </c>
      <c r="AF74" s="520" t="str">
        <f t="shared" si="6"/>
        <v/>
      </c>
      <c r="AG74" s="524" t="str">
        <f>IFERROR(IF(O74="","",VLOOKUP(AD74,'G-3 Multipliers'!$P$3:$Q$6,2,FALSE)),"")</f>
        <v/>
      </c>
      <c r="AH74" s="197"/>
      <c r="AI74" s="499" t="str">
        <f>IF(AH74="","",IF(VLOOKUP(AH74,'G-3 Multipliers'!$S$3:$T$6,2,FALSE)=0,"Spatial Data Missing ⚠",VLOOKUP(AH74,'G-3 Multipliers'!$S$3:$T$6,2,FALSE)))</f>
        <v/>
      </c>
      <c r="AJ74" s="545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1" t="str">
        <f>'E-1 Off Site Hedge Baseline'!AK73</f>
        <v/>
      </c>
      <c r="C75" s="520" t="str">
        <f>IF(B75="","",IF(ISNA(VLOOKUP($B75,'E-1 Off Site Hedge Baseline'!$B$1:$L$257,3,FALSE)),"",(VLOOKUP($B75,'E-1 Off Site Hedge Baseline'!$B$1:$L$257,3,FALSE))))</f>
        <v/>
      </c>
      <c r="D75" s="520" t="str">
        <f>IF(B75="","",IF(ISNA(VLOOKUP($B75,'E-1 Off Site Hedge Baseline'!$B$1:$L$258,4,FALSE)),"",(VLOOKUP($B75,'E-1 Off Site Hedge Baseline'!$B$1:$L$258,4,FALSE))))</f>
        <v/>
      </c>
      <c r="E75" s="520" t="str">
        <f>IF(B75="","",IF(ISNA(VLOOKUP($B75,'E-1 Off Site Hedge Baseline'!$B$1:$L$257,5,FALSE)),"",(VLOOKUP($B75,'E-1 Off Site Hedge Baseline'!$B$1:$L$257,5,FALSE))))</f>
        <v/>
      </c>
      <c r="F75" s="520" t="str">
        <f>IF(B75="","",IF(ISNA(VLOOKUP($B75,'E-1 Off Site Hedge Baseline'!$B$1:$L$257,6,FALSE)),"",(VLOOKUP($B75,'E-1 Off Site Hedge Baseline'!$B$1:$L$257,6,FALSE))))</f>
        <v/>
      </c>
      <c r="G75" s="520" t="str">
        <f>IF(B75="","",IF(ISNA(VLOOKUP($B75,'E-1 Off Site Hedge Baseline'!$B$1:$L$257,7,FALSE)),"",(VLOOKUP($B75,'E-1 Off Site Hedge Baseline'!$B$1:$L$257,7,FALSE))))</f>
        <v/>
      </c>
      <c r="H75" s="520" t="str">
        <f>IF(B75="","",IF(ISNA(VLOOKUP($B75,'E-1 Off Site Hedge Baseline'!$B$1:$L$257,8,FALSE)),"",(VLOOKUP($B75,'E-1 Off Site Hedge Baseline'!$B$1:$L$257,8,FALSE))))</f>
        <v/>
      </c>
      <c r="I75" s="520" t="str">
        <f>IF(B75="","",IF(ISNA(VLOOKUP($B75,'E-1 Off Site Hedge Baseline'!$B$1:$L$257,10,FALSE)),"",(VLOOKUP($B75,'E-1 Off Site Hedge Baseline'!$B$1:$L$257,10,FALSE))))</f>
        <v/>
      </c>
      <c r="J75" s="520" t="str">
        <f>IF(B75="","",IF(ISNA(VLOOKUP($B75,'E-1 Off Site Hedge Baseline'!$B$1:$L$257,11,FALSE)),"",(VLOOKUP($B75,'E-1 Off Site Hedge Baseline'!$B$1:$L$257,11,FALSE))))</f>
        <v/>
      </c>
      <c r="K75" s="520" t="str">
        <f>IF(B75="","",IF(ISNA(VLOOKUP($B75,'E-1 Off Site Hedge Baseline'!$B$1:$U$257,113,FALSE)),"",(VLOOKUP($B75,'E-1 Off Site Hedge Baseline'!$B$1:$U$257,13,FALSE))))</f>
        <v/>
      </c>
      <c r="L75" s="507" t="str">
        <f>IF(B75="","",IF(ISNA(VLOOKUP($B75,'E-1 Off Site Hedge Baseline'!$B$1:$U$257,12,FALSE)),"",(VLOOKUP($B75,'E-1 Off Site Hedge Baseline'!$B$1:$U$257,12,FALSE))))</f>
        <v/>
      </c>
      <c r="M75" s="418" t="str">
        <f t="shared" si="8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05" t="str">
        <f>IF(B75="","",VLOOKUP(B75,'E-1 Off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45"/>
      <c r="T75" s="499" t="str">
        <f>IFERROR(IF(AND(Q75="V.Low",OR(S75="Good",S75="Moderate")),"Error ▲",VLOOKUP(S75,'G-1 All Habitats'!$Z$2:$AA$9,2,FALSE)),"")</f>
        <v/>
      </c>
      <c r="U75" s="145"/>
      <c r="V75" s="507" t="str">
        <f>IF(U75="","",IF(VLOOKUP(U75,'G-3 Multipliers'!$L$3:$N$6,2,FALSE)=0,"Spatial Data Missing ⚠",VLOOKUP(U75,'G-3 Multipliers'!$L$3:$N$6,2,FALSE)))</f>
        <v/>
      </c>
      <c r="W75" s="505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20" t="str">
        <f t="shared" si="5"/>
        <v/>
      </c>
      <c r="AF75" s="520" t="str">
        <f t="shared" si="6"/>
        <v/>
      </c>
      <c r="AG75" s="524" t="str">
        <f>IFERROR(IF(O75="","",VLOOKUP(AD75,'G-3 Multipliers'!$P$3:$Q$6,2,FALSE)),"")</f>
        <v/>
      </c>
      <c r="AH75" s="197"/>
      <c r="AI75" s="499" t="str">
        <f>IF(AH75="","",IF(VLOOKUP(AH75,'G-3 Multipliers'!$S$3:$T$6,2,FALSE)=0,"Spatial Data Missing ⚠",VLOOKUP(AH75,'G-3 Multipliers'!$S$3:$T$6,2,FALSE)))</f>
        <v/>
      </c>
      <c r="AJ75" s="545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1" t="str">
        <f>'E-1 Off Site Hedge Baseline'!AK74</f>
        <v/>
      </c>
      <c r="C76" s="520" t="str">
        <f>IF(B76="","",IF(ISNA(VLOOKUP($B76,'E-1 Off Site Hedge Baseline'!$B$1:$L$257,3,FALSE)),"",(VLOOKUP($B76,'E-1 Off Site Hedge Baseline'!$B$1:$L$257,3,FALSE))))</f>
        <v/>
      </c>
      <c r="D76" s="520" t="str">
        <f>IF(B76="","",IF(ISNA(VLOOKUP($B76,'E-1 Off Site Hedge Baseline'!$B$1:$L$258,4,FALSE)),"",(VLOOKUP($B76,'E-1 Off Site Hedge Baseline'!$B$1:$L$258,4,FALSE))))</f>
        <v/>
      </c>
      <c r="E76" s="520" t="str">
        <f>IF(B76="","",IF(ISNA(VLOOKUP($B76,'E-1 Off Site Hedge Baseline'!$B$1:$L$257,5,FALSE)),"",(VLOOKUP($B76,'E-1 Off Site Hedge Baseline'!$B$1:$L$257,5,FALSE))))</f>
        <v/>
      </c>
      <c r="F76" s="520" t="str">
        <f>IF(B76="","",IF(ISNA(VLOOKUP($B76,'E-1 Off Site Hedge Baseline'!$B$1:$L$257,6,FALSE)),"",(VLOOKUP($B76,'E-1 Off Site Hedge Baseline'!$B$1:$L$257,6,FALSE))))</f>
        <v/>
      </c>
      <c r="G76" s="520" t="str">
        <f>IF(B76="","",IF(ISNA(VLOOKUP($B76,'E-1 Off Site Hedge Baseline'!$B$1:$L$257,7,FALSE)),"",(VLOOKUP($B76,'E-1 Off Site Hedge Baseline'!$B$1:$L$257,7,FALSE))))</f>
        <v/>
      </c>
      <c r="H76" s="520" t="str">
        <f>IF(B76="","",IF(ISNA(VLOOKUP($B76,'E-1 Off Site Hedge Baseline'!$B$1:$L$257,8,FALSE)),"",(VLOOKUP($B76,'E-1 Off Site Hedge Baseline'!$B$1:$L$257,8,FALSE))))</f>
        <v/>
      </c>
      <c r="I76" s="520" t="str">
        <f>IF(B76="","",IF(ISNA(VLOOKUP($B76,'E-1 Off Site Hedge Baseline'!$B$1:$L$257,10,FALSE)),"",(VLOOKUP($B76,'E-1 Off Site Hedge Baseline'!$B$1:$L$257,10,FALSE))))</f>
        <v/>
      </c>
      <c r="J76" s="520" t="str">
        <f>IF(B76="","",IF(ISNA(VLOOKUP($B76,'E-1 Off Site Hedge Baseline'!$B$1:$L$257,11,FALSE)),"",(VLOOKUP($B76,'E-1 Off Site Hedge Baseline'!$B$1:$L$257,11,FALSE))))</f>
        <v/>
      </c>
      <c r="K76" s="520" t="str">
        <f>IF(B76="","",IF(ISNA(VLOOKUP($B76,'E-1 Off Site Hedge Baseline'!$B$1:$U$257,113,FALSE)),"",(VLOOKUP($B76,'E-1 Off Site Hedge Baseline'!$B$1:$U$257,13,FALSE))))</f>
        <v/>
      </c>
      <c r="L76" s="507" t="str">
        <f>IF(B76="","",IF(ISNA(VLOOKUP($B76,'E-1 Off Site Hedge Baseline'!$B$1:$U$257,12,FALSE)),"",(VLOOKUP($B76,'E-1 Off Site Hedge Baseline'!$B$1:$U$257,12,FALSE))))</f>
        <v/>
      </c>
      <c r="M76" s="418" t="str">
        <f t="shared" si="8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05" t="str">
        <f>IF(B76="","",VLOOKUP(B76,'E-1 Off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45"/>
      <c r="T76" s="499" t="str">
        <f>IFERROR(IF(AND(Q76="V.Low",OR(S76="Good",S76="Moderate")),"Error ▲",VLOOKUP(S76,'G-1 All Habitats'!$Z$2:$AA$9,2,FALSE)),"")</f>
        <v/>
      </c>
      <c r="U76" s="145"/>
      <c r="V76" s="507" t="str">
        <f>IF(U76="","",IF(VLOOKUP(U76,'G-3 Multipliers'!$L$3:$N$6,2,FALSE)=0,"Spatial Data Missing ⚠",VLOOKUP(U76,'G-3 Multipliers'!$L$3:$N$6,2,FALSE)))</f>
        <v/>
      </c>
      <c r="W76" s="505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9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20" t="str">
        <f t="shared" si="5"/>
        <v/>
      </c>
      <c r="AF76" s="520" t="str">
        <f t="shared" si="6"/>
        <v/>
      </c>
      <c r="AG76" s="524" t="str">
        <f>IFERROR(IF(O76="","",VLOOKUP(AD76,'G-3 Multipliers'!$P$3:$Q$6,2,FALSE)),"")</f>
        <v/>
      </c>
      <c r="AH76" s="197"/>
      <c r="AI76" s="499" t="str">
        <f>IF(AH76="","",IF(VLOOKUP(AH76,'G-3 Multipliers'!$S$3:$T$6,2,FALSE)=0,"Spatial Data Missing ⚠",VLOOKUP(AH76,'G-3 Multipliers'!$S$3:$T$6,2,FALSE)))</f>
        <v/>
      </c>
      <c r="AJ76" s="545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1" t="str">
        <f>'E-1 Off Site Hedge Baseline'!AK75</f>
        <v/>
      </c>
      <c r="C77" s="520" t="str">
        <f>IF(B77="","",IF(ISNA(VLOOKUP($B77,'E-1 Off Site Hedge Baseline'!$B$1:$L$257,3,FALSE)),"",(VLOOKUP($B77,'E-1 Off Site Hedge Baseline'!$B$1:$L$257,3,FALSE))))</f>
        <v/>
      </c>
      <c r="D77" s="520" t="str">
        <f>IF(B77="","",IF(ISNA(VLOOKUP($B77,'E-1 Off Site Hedge Baseline'!$B$1:$L$258,4,FALSE)),"",(VLOOKUP($B77,'E-1 Off Site Hedge Baseline'!$B$1:$L$258,4,FALSE))))</f>
        <v/>
      </c>
      <c r="E77" s="520" t="str">
        <f>IF(B77="","",IF(ISNA(VLOOKUP($B77,'E-1 Off Site Hedge Baseline'!$B$1:$L$257,5,FALSE)),"",(VLOOKUP($B77,'E-1 Off Site Hedge Baseline'!$B$1:$L$257,5,FALSE))))</f>
        <v/>
      </c>
      <c r="F77" s="520" t="str">
        <f>IF(B77="","",IF(ISNA(VLOOKUP($B77,'E-1 Off Site Hedge Baseline'!$B$1:$L$257,6,FALSE)),"",(VLOOKUP($B77,'E-1 Off Site Hedge Baseline'!$B$1:$L$257,6,FALSE))))</f>
        <v/>
      </c>
      <c r="G77" s="520" t="str">
        <f>IF(B77="","",IF(ISNA(VLOOKUP($B77,'E-1 Off Site Hedge Baseline'!$B$1:$L$257,7,FALSE)),"",(VLOOKUP($B77,'E-1 Off Site Hedge Baseline'!$B$1:$L$257,7,FALSE))))</f>
        <v/>
      </c>
      <c r="H77" s="520" t="str">
        <f>IF(B77="","",IF(ISNA(VLOOKUP($B77,'E-1 Off Site Hedge Baseline'!$B$1:$L$257,8,FALSE)),"",(VLOOKUP($B77,'E-1 Off Site Hedge Baseline'!$B$1:$L$257,8,FALSE))))</f>
        <v/>
      </c>
      <c r="I77" s="520" t="str">
        <f>IF(B77="","",IF(ISNA(VLOOKUP($B77,'E-1 Off Site Hedge Baseline'!$B$1:$L$257,10,FALSE)),"",(VLOOKUP($B77,'E-1 Off Site Hedge Baseline'!$B$1:$L$257,10,FALSE))))</f>
        <v/>
      </c>
      <c r="J77" s="520" t="str">
        <f>IF(B77="","",IF(ISNA(VLOOKUP($B77,'E-1 Off Site Hedge Baseline'!$B$1:$L$257,11,FALSE)),"",(VLOOKUP($B77,'E-1 Off Site Hedge Baseline'!$B$1:$L$257,11,FALSE))))</f>
        <v/>
      </c>
      <c r="K77" s="520" t="str">
        <f>IF(B77="","",IF(ISNA(VLOOKUP($B77,'E-1 Off Site Hedge Baseline'!$B$1:$U$257,113,FALSE)),"",(VLOOKUP($B77,'E-1 Off Site Hedge Baseline'!$B$1:$U$257,13,FALSE))))</f>
        <v/>
      </c>
      <c r="L77" s="507" t="str">
        <f>IF(B77="","",IF(ISNA(VLOOKUP($B77,'E-1 Off Site Hedge Baseline'!$B$1:$U$257,12,FALSE)),"",(VLOOKUP($B77,'E-1 Off Site Hedge Baseline'!$B$1:$U$257,12,FALSE))))</f>
        <v/>
      </c>
      <c r="M77" s="418" t="str">
        <f t="shared" si="8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5" t="str">
        <f>IF(B77="","",VLOOKUP(B77,'E-1 Off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45"/>
      <c r="T77" s="499" t="str">
        <f>IFERROR(IF(AND(Q77="V.Low",OR(S77="Good",S77="Moderate")),"Error ▲",VLOOKUP(S77,'G-1 All Habitats'!$Z$2:$AA$9,2,FALSE)),"")</f>
        <v/>
      </c>
      <c r="U77" s="145"/>
      <c r="V77" s="507" t="str">
        <f>IF(U77="","",IF(VLOOKUP(U77,'G-3 Multipliers'!$L$3:$N$6,2,FALSE)=0,"Spatial Data Missing ⚠",VLOOKUP(U77,'G-3 Multipliers'!$L$3:$N$6,2,FALSE)))</f>
        <v/>
      </c>
      <c r="W77" s="505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2" t="str">
        <f t="shared" si="9"/>
        <v/>
      </c>
      <c r="AD77" s="537" t="str">
        <f>IF(M77="","",VLOOKUP(M77,'G-6 Hedgerow Data'!$B$3:$AG$15,31,FALSE))</f>
        <v/>
      </c>
      <c r="AE77" s="520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20" t="str">
        <f t="shared" ref="AF77:AF140" si="14">(IF(AND(AE77="Yes",X77&gt;Y77),AD77,IF(AND(AE77="Low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197"/>
      <c r="AI77" s="499" t="str">
        <f>IF(AH77="","",IF(VLOOKUP(AH77,'G-3 Multipliers'!$S$3:$T$6,2,FALSE)=0,"Spatial Data Missing ⚠",VLOOKUP(AH77,'G-3 Multipliers'!$S$3:$T$6,2,FALSE)))</f>
        <v/>
      </c>
      <c r="AJ77" s="545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1" t="str">
        <f>'E-1 Off Site Hedge Baseline'!AK76</f>
        <v/>
      </c>
      <c r="C78" s="520" t="str">
        <f>IF(B78="","",IF(ISNA(VLOOKUP($B78,'E-1 Off Site Hedge Baseline'!$B$1:$L$257,3,FALSE)),"",(VLOOKUP($B78,'E-1 Off Site Hedge Baseline'!$B$1:$L$257,3,FALSE))))</f>
        <v/>
      </c>
      <c r="D78" s="520" t="str">
        <f>IF(B78="","",IF(ISNA(VLOOKUP($B78,'E-1 Off Site Hedge Baseline'!$B$1:$L$258,4,FALSE)),"",(VLOOKUP($B78,'E-1 Off Site Hedge Baseline'!$B$1:$L$258,4,FALSE))))</f>
        <v/>
      </c>
      <c r="E78" s="520" t="str">
        <f>IF(B78="","",IF(ISNA(VLOOKUP($B78,'E-1 Off Site Hedge Baseline'!$B$1:$L$257,5,FALSE)),"",(VLOOKUP($B78,'E-1 Off Site Hedge Baseline'!$B$1:$L$257,5,FALSE))))</f>
        <v/>
      </c>
      <c r="F78" s="520" t="str">
        <f>IF(B78="","",IF(ISNA(VLOOKUP($B78,'E-1 Off Site Hedge Baseline'!$B$1:$L$257,6,FALSE)),"",(VLOOKUP($B78,'E-1 Off Site Hedge Baseline'!$B$1:$L$257,6,FALSE))))</f>
        <v/>
      </c>
      <c r="G78" s="520" t="str">
        <f>IF(B78="","",IF(ISNA(VLOOKUP($B78,'E-1 Off Site Hedge Baseline'!$B$1:$L$257,7,FALSE)),"",(VLOOKUP($B78,'E-1 Off Site Hedge Baseline'!$B$1:$L$257,7,FALSE))))</f>
        <v/>
      </c>
      <c r="H78" s="520" t="str">
        <f>IF(B78="","",IF(ISNA(VLOOKUP($B78,'E-1 Off Site Hedge Baseline'!$B$1:$L$257,8,FALSE)),"",(VLOOKUP($B78,'E-1 Off Site Hedge Baseline'!$B$1:$L$257,8,FALSE))))</f>
        <v/>
      </c>
      <c r="I78" s="520" t="str">
        <f>IF(B78="","",IF(ISNA(VLOOKUP($B78,'E-1 Off Site Hedge Baseline'!$B$1:$L$257,10,FALSE)),"",(VLOOKUP($B78,'E-1 Off Site Hedge Baseline'!$B$1:$L$257,10,FALSE))))</f>
        <v/>
      </c>
      <c r="J78" s="520" t="str">
        <f>IF(B78="","",IF(ISNA(VLOOKUP($B78,'E-1 Off Site Hedge Baseline'!$B$1:$L$257,11,FALSE)),"",(VLOOKUP($B78,'E-1 Off Site Hedge Baseline'!$B$1:$L$257,11,FALSE))))</f>
        <v/>
      </c>
      <c r="K78" s="520" t="str">
        <f>IF(B78="","",IF(ISNA(VLOOKUP($B78,'E-1 Off Site Hedge Baseline'!$B$1:$U$257,113,FALSE)),"",(VLOOKUP($B78,'E-1 Off Site Hedge Baseline'!$B$1:$U$257,13,FALSE))))</f>
        <v/>
      </c>
      <c r="L78" s="507" t="str">
        <f>IF(B78="","",IF(ISNA(VLOOKUP($B78,'E-1 Off Site Hedge Baseline'!$B$1:$U$257,12,FALSE)),"",(VLOOKUP($B78,'E-1 Off Site Hedge Baseline'!$B$1:$U$257,12,FALSE))))</f>
        <v/>
      </c>
      <c r="M78" s="418" t="str">
        <f t="shared" ref="M78:M141" si="16">C78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05" t="str">
        <f>IF(B78="","",VLOOKUP(B78,'E-1 Off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45"/>
      <c r="T78" s="499" t="str">
        <f>IFERROR(IF(AND(Q78="V.Low",OR(S78="Good",S78="Moderate")),"Error ▲",VLOOKUP(S78,'G-1 All Habitats'!$Z$2:$AA$9,2,FALSE)),"")</f>
        <v/>
      </c>
      <c r="U78" s="145"/>
      <c r="V78" s="507" t="str">
        <f>IF(U78="","",IF(VLOOKUP(U78,'G-3 Multipliers'!$L$3:$N$6,2,FALSE)=0,"Spatial Data Missing ⚠",VLOOKUP(U78,'G-3 Multipliers'!$L$3:$N$6,2,FALSE)))</f>
        <v/>
      </c>
      <c r="W78" s="505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9"/>
        <v/>
      </c>
      <c r="AD78" s="537" t="str">
        <f>IF(M78="","",VLOOKUP(M78,'G-6 Hedgerow Data'!$B$3:$AG$15,31,FALSE))</f>
        <v/>
      </c>
      <c r="AE78" s="520" t="str">
        <f t="shared" si="13"/>
        <v/>
      </c>
      <c r="AF78" s="520" t="str">
        <f t="shared" si="14"/>
        <v/>
      </c>
      <c r="AG78" s="524" t="str">
        <f>IFERROR(IF(O78="","",VLOOKUP(AD78,'G-3 Multipliers'!$P$3:$Q$6,2,FALSE)),"")</f>
        <v/>
      </c>
      <c r="AH78" s="197"/>
      <c r="AI78" s="499" t="str">
        <f>IF(AH78="","",IF(VLOOKUP(AH78,'G-3 Multipliers'!$S$3:$T$6,2,FALSE)=0,"Spatial Data Missing ⚠",VLOOKUP(AH78,'G-3 Multipliers'!$S$3:$T$6,2,FALSE)))</f>
        <v/>
      </c>
      <c r="AJ78" s="545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1" t="str">
        <f>'E-1 Off Site Hedge Baseline'!AK77</f>
        <v/>
      </c>
      <c r="C79" s="520" t="str">
        <f>IF(B79="","",IF(ISNA(VLOOKUP($B79,'E-1 Off Site Hedge Baseline'!$B$1:$L$257,3,FALSE)),"",(VLOOKUP($B79,'E-1 Off Site Hedge Baseline'!$B$1:$L$257,3,FALSE))))</f>
        <v/>
      </c>
      <c r="D79" s="520" t="str">
        <f>IF(B79="","",IF(ISNA(VLOOKUP($B79,'E-1 Off Site Hedge Baseline'!$B$1:$L$258,4,FALSE)),"",(VLOOKUP($B79,'E-1 Off Site Hedge Baseline'!$B$1:$L$258,4,FALSE))))</f>
        <v/>
      </c>
      <c r="E79" s="520" t="str">
        <f>IF(B79="","",IF(ISNA(VLOOKUP($B79,'E-1 Off Site Hedge Baseline'!$B$1:$L$257,5,FALSE)),"",(VLOOKUP($B79,'E-1 Off Site Hedge Baseline'!$B$1:$L$257,5,FALSE))))</f>
        <v/>
      </c>
      <c r="F79" s="520" t="str">
        <f>IF(B79="","",IF(ISNA(VLOOKUP($B79,'E-1 Off Site Hedge Baseline'!$B$1:$L$257,6,FALSE)),"",(VLOOKUP($B79,'E-1 Off Site Hedge Baseline'!$B$1:$L$257,6,FALSE))))</f>
        <v/>
      </c>
      <c r="G79" s="520" t="str">
        <f>IF(B79="","",IF(ISNA(VLOOKUP($B79,'E-1 Off Site Hedge Baseline'!$B$1:$L$257,7,FALSE)),"",(VLOOKUP($B79,'E-1 Off Site Hedge Baseline'!$B$1:$L$257,7,FALSE))))</f>
        <v/>
      </c>
      <c r="H79" s="520" t="str">
        <f>IF(B79="","",IF(ISNA(VLOOKUP($B79,'E-1 Off Site Hedge Baseline'!$B$1:$L$257,8,FALSE)),"",(VLOOKUP($B79,'E-1 Off Site Hedge Baseline'!$B$1:$L$257,8,FALSE))))</f>
        <v/>
      </c>
      <c r="I79" s="520" t="str">
        <f>IF(B79="","",IF(ISNA(VLOOKUP($B79,'E-1 Off Site Hedge Baseline'!$B$1:$L$257,10,FALSE)),"",(VLOOKUP($B79,'E-1 Off Site Hedge Baseline'!$B$1:$L$257,10,FALSE))))</f>
        <v/>
      </c>
      <c r="J79" s="520" t="str">
        <f>IF(B79="","",IF(ISNA(VLOOKUP($B79,'E-1 Off Site Hedge Baseline'!$B$1:$L$257,11,FALSE)),"",(VLOOKUP($B79,'E-1 Off Site Hedge Baseline'!$B$1:$L$257,11,FALSE))))</f>
        <v/>
      </c>
      <c r="K79" s="520" t="str">
        <f>IF(B79="","",IF(ISNA(VLOOKUP($B79,'E-1 Off Site Hedge Baseline'!$B$1:$U$257,113,FALSE)),"",(VLOOKUP($B79,'E-1 Off Site Hedge Baseline'!$B$1:$U$257,13,FALSE))))</f>
        <v/>
      </c>
      <c r="L79" s="507" t="str">
        <f>IF(B79="","",IF(ISNA(VLOOKUP($B79,'E-1 Off Site Hedge Baseline'!$B$1:$U$257,12,FALSE)),"",(VLOOKUP($B79,'E-1 Off Site Hedge Baseline'!$B$1:$U$257,12,FALSE))))</f>
        <v/>
      </c>
      <c r="M79" s="418" t="str">
        <f t="shared" si="16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05" t="str">
        <f>IF(B79="","",VLOOKUP(B79,'E-1 Off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45"/>
      <c r="T79" s="499" t="str">
        <f>IFERROR(IF(AND(Q79="V.Low",OR(S79="Good",S79="Moderate")),"Error ▲",VLOOKUP(S79,'G-1 All Habitats'!$Z$2:$AA$9,2,FALSE)),"")</f>
        <v/>
      </c>
      <c r="U79" s="145"/>
      <c r="V79" s="507" t="str">
        <f>IF(U79="","",IF(VLOOKUP(U79,'G-3 Multipliers'!$L$3:$N$6,2,FALSE)=0,"Spatial Data Missing ⚠",VLOOKUP(U79,'G-3 Multipliers'!$L$3:$N$6,2,FALSE)))</f>
        <v/>
      </c>
      <c r="W79" s="505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9"/>
        <v/>
      </c>
      <c r="AD79" s="537" t="str">
        <f>IF(M79="","",VLOOKUP(M79,'G-6 Hedgerow Data'!$B$3:$AG$15,31,FALSE))</f>
        <v/>
      </c>
      <c r="AE79" s="520" t="str">
        <f t="shared" si="13"/>
        <v/>
      </c>
      <c r="AF79" s="520" t="str">
        <f t="shared" si="14"/>
        <v/>
      </c>
      <c r="AG79" s="524" t="str">
        <f>IFERROR(IF(O79="","",VLOOKUP(AD79,'G-3 Multipliers'!$P$3:$Q$6,2,FALSE)),"")</f>
        <v/>
      </c>
      <c r="AH79" s="197"/>
      <c r="AI79" s="499" t="str">
        <f>IF(AH79="","",IF(VLOOKUP(AH79,'G-3 Multipliers'!$S$3:$T$6,2,FALSE)=0,"Spatial Data Missing ⚠",VLOOKUP(AH79,'G-3 Multipliers'!$S$3:$T$6,2,FALSE)))</f>
        <v/>
      </c>
      <c r="AJ79" s="545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1" t="str">
        <f>'E-1 Off Site Hedge Baseline'!AK78</f>
        <v/>
      </c>
      <c r="C80" s="520" t="str">
        <f>IF(B80="","",IF(ISNA(VLOOKUP($B80,'E-1 Off Site Hedge Baseline'!$B$1:$L$257,3,FALSE)),"",(VLOOKUP($B80,'E-1 Off Site Hedge Baseline'!$B$1:$L$257,3,FALSE))))</f>
        <v/>
      </c>
      <c r="D80" s="520" t="str">
        <f>IF(B80="","",IF(ISNA(VLOOKUP($B80,'E-1 Off Site Hedge Baseline'!$B$1:$L$258,4,FALSE)),"",(VLOOKUP($B80,'E-1 Off Site Hedge Baseline'!$B$1:$L$258,4,FALSE))))</f>
        <v/>
      </c>
      <c r="E80" s="520" t="str">
        <f>IF(B80="","",IF(ISNA(VLOOKUP($B80,'E-1 Off Site Hedge Baseline'!$B$1:$L$257,5,FALSE)),"",(VLOOKUP($B80,'E-1 Off Site Hedge Baseline'!$B$1:$L$257,5,FALSE))))</f>
        <v/>
      </c>
      <c r="F80" s="520" t="str">
        <f>IF(B80="","",IF(ISNA(VLOOKUP($B80,'E-1 Off Site Hedge Baseline'!$B$1:$L$257,6,FALSE)),"",(VLOOKUP($B80,'E-1 Off Site Hedge Baseline'!$B$1:$L$257,6,FALSE))))</f>
        <v/>
      </c>
      <c r="G80" s="520" t="str">
        <f>IF(B80="","",IF(ISNA(VLOOKUP($B80,'E-1 Off Site Hedge Baseline'!$B$1:$L$257,7,FALSE)),"",(VLOOKUP($B80,'E-1 Off Site Hedge Baseline'!$B$1:$L$257,7,FALSE))))</f>
        <v/>
      </c>
      <c r="H80" s="520" t="str">
        <f>IF(B80="","",IF(ISNA(VLOOKUP($B80,'E-1 Off Site Hedge Baseline'!$B$1:$L$257,8,FALSE)),"",(VLOOKUP($B80,'E-1 Off Site Hedge Baseline'!$B$1:$L$257,8,FALSE))))</f>
        <v/>
      </c>
      <c r="I80" s="520" t="str">
        <f>IF(B80="","",IF(ISNA(VLOOKUP($B80,'E-1 Off Site Hedge Baseline'!$B$1:$L$257,10,FALSE)),"",(VLOOKUP($B80,'E-1 Off Site Hedge Baseline'!$B$1:$L$257,10,FALSE))))</f>
        <v/>
      </c>
      <c r="J80" s="520" t="str">
        <f>IF(B80="","",IF(ISNA(VLOOKUP($B80,'E-1 Off Site Hedge Baseline'!$B$1:$L$257,11,FALSE)),"",(VLOOKUP($B80,'E-1 Off Site Hedge Baseline'!$B$1:$L$257,11,FALSE))))</f>
        <v/>
      </c>
      <c r="K80" s="520" t="str">
        <f>IF(B80="","",IF(ISNA(VLOOKUP($B80,'E-1 Off Site Hedge Baseline'!$B$1:$U$257,113,FALSE)),"",(VLOOKUP($B80,'E-1 Off Site Hedge Baseline'!$B$1:$U$257,13,FALSE))))</f>
        <v/>
      </c>
      <c r="L80" s="507" t="str">
        <f>IF(B80="","",IF(ISNA(VLOOKUP($B80,'E-1 Off Site Hedge Baseline'!$B$1:$U$257,12,FALSE)),"",(VLOOKUP($B80,'E-1 Off Site Hedge Baseline'!$B$1:$U$257,12,FALSE))))</f>
        <v/>
      </c>
      <c r="M80" s="418" t="str">
        <f t="shared" si="16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05" t="str">
        <f>IF(B80="","",VLOOKUP(B80,'E-1 Off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45"/>
      <c r="T80" s="499" t="str">
        <f>IFERROR(IF(AND(Q80="V.Low",OR(S80="Good",S80="Moderate")),"Error ▲",VLOOKUP(S80,'G-1 All Habitats'!$Z$2:$AA$9,2,FALSE)),"")</f>
        <v/>
      </c>
      <c r="U80" s="145"/>
      <c r="V80" s="507" t="str">
        <f>IF(U80="","",IF(VLOOKUP(U80,'G-3 Multipliers'!$L$3:$N$6,2,FALSE)=0,"Spatial Data Missing ⚠",VLOOKUP(U80,'G-3 Multipliers'!$L$3:$N$6,2,FALSE)))</f>
        <v/>
      </c>
      <c r="W80" s="505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9"/>
        <v/>
      </c>
      <c r="AD80" s="537" t="str">
        <f>IF(M80="","",VLOOKUP(M80,'G-6 Hedgerow Data'!$B$3:$AG$15,31,FALSE))</f>
        <v/>
      </c>
      <c r="AE80" s="520" t="str">
        <f t="shared" si="13"/>
        <v/>
      </c>
      <c r="AF80" s="520" t="str">
        <f t="shared" si="14"/>
        <v/>
      </c>
      <c r="AG80" s="524" t="str">
        <f>IFERROR(IF(O80="","",VLOOKUP(AD80,'G-3 Multipliers'!$P$3:$Q$6,2,FALSE)),"")</f>
        <v/>
      </c>
      <c r="AH80" s="197"/>
      <c r="AI80" s="499" t="str">
        <f>IF(AH80="","",IF(VLOOKUP(AH80,'G-3 Multipliers'!$S$3:$T$6,2,FALSE)=0,"Spatial Data Missing ⚠",VLOOKUP(AH80,'G-3 Multipliers'!$S$3:$T$6,2,FALSE)))</f>
        <v/>
      </c>
      <c r="AJ80" s="545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1" t="str">
        <f>'E-1 Off Site Hedge Baseline'!AK79</f>
        <v/>
      </c>
      <c r="C81" s="520" t="str">
        <f>IF(B81="","",IF(ISNA(VLOOKUP($B81,'E-1 Off Site Hedge Baseline'!$B$1:$L$257,3,FALSE)),"",(VLOOKUP($B81,'E-1 Off Site Hedge Baseline'!$B$1:$L$257,3,FALSE))))</f>
        <v/>
      </c>
      <c r="D81" s="520" t="str">
        <f>IF(B81="","",IF(ISNA(VLOOKUP($B81,'E-1 Off Site Hedge Baseline'!$B$1:$L$258,4,FALSE)),"",(VLOOKUP($B81,'E-1 Off Site Hedge Baseline'!$B$1:$L$258,4,FALSE))))</f>
        <v/>
      </c>
      <c r="E81" s="520" t="str">
        <f>IF(B81="","",IF(ISNA(VLOOKUP($B81,'E-1 Off Site Hedge Baseline'!$B$1:$L$257,5,FALSE)),"",(VLOOKUP($B81,'E-1 Off Site Hedge Baseline'!$B$1:$L$257,5,FALSE))))</f>
        <v/>
      </c>
      <c r="F81" s="520" t="str">
        <f>IF(B81="","",IF(ISNA(VLOOKUP($B81,'E-1 Off Site Hedge Baseline'!$B$1:$L$257,6,FALSE)),"",(VLOOKUP($B81,'E-1 Off Site Hedge Baseline'!$B$1:$L$257,6,FALSE))))</f>
        <v/>
      </c>
      <c r="G81" s="520" t="str">
        <f>IF(B81="","",IF(ISNA(VLOOKUP($B81,'E-1 Off Site Hedge Baseline'!$B$1:$L$257,7,FALSE)),"",(VLOOKUP($B81,'E-1 Off Site Hedge Baseline'!$B$1:$L$257,7,FALSE))))</f>
        <v/>
      </c>
      <c r="H81" s="520" t="str">
        <f>IF(B81="","",IF(ISNA(VLOOKUP($B81,'E-1 Off Site Hedge Baseline'!$B$1:$L$257,8,FALSE)),"",(VLOOKUP($B81,'E-1 Off Site Hedge Baseline'!$B$1:$L$257,8,FALSE))))</f>
        <v/>
      </c>
      <c r="I81" s="520" t="str">
        <f>IF(B81="","",IF(ISNA(VLOOKUP($B81,'E-1 Off Site Hedge Baseline'!$B$1:$L$257,10,FALSE)),"",(VLOOKUP($B81,'E-1 Off Site Hedge Baseline'!$B$1:$L$257,10,FALSE))))</f>
        <v/>
      </c>
      <c r="J81" s="520" t="str">
        <f>IF(B81="","",IF(ISNA(VLOOKUP($B81,'E-1 Off Site Hedge Baseline'!$B$1:$L$257,11,FALSE)),"",(VLOOKUP($B81,'E-1 Off Site Hedge Baseline'!$B$1:$L$257,11,FALSE))))</f>
        <v/>
      </c>
      <c r="K81" s="520" t="str">
        <f>IF(B81="","",IF(ISNA(VLOOKUP($B81,'E-1 Off Site Hedge Baseline'!$B$1:$U$257,113,FALSE)),"",(VLOOKUP($B81,'E-1 Off Site Hedge Baseline'!$B$1:$U$257,13,FALSE))))</f>
        <v/>
      </c>
      <c r="L81" s="507" t="str">
        <f>IF(B81="","",IF(ISNA(VLOOKUP($B81,'E-1 Off Site Hedge Baseline'!$B$1:$U$257,12,FALSE)),"",(VLOOKUP($B81,'E-1 Off Site Hedge Baseline'!$B$1:$U$257,12,FALSE))))</f>
        <v/>
      </c>
      <c r="M81" s="418" t="str">
        <f t="shared" si="16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05" t="str">
        <f>IF(B81="","",VLOOKUP(B81,'E-1 Off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45"/>
      <c r="T81" s="499" t="str">
        <f>IFERROR(IF(AND(Q81="V.Low",OR(S81="Good",S81="Moderate")),"Error ▲",VLOOKUP(S81,'G-1 All Habitats'!$Z$2:$AA$9,2,FALSE)),"")</f>
        <v/>
      </c>
      <c r="U81" s="145"/>
      <c r="V81" s="507" t="str">
        <f>IF(U81="","",IF(VLOOKUP(U81,'G-3 Multipliers'!$L$3:$N$6,2,FALSE)=0,"Spatial Data Missing ⚠",VLOOKUP(U81,'G-3 Multipliers'!$L$3:$N$6,2,FALSE)))</f>
        <v/>
      </c>
      <c r="W81" s="505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9"/>
        <v/>
      </c>
      <c r="AD81" s="537" t="str">
        <f>IF(M81="","",VLOOKUP(M81,'G-6 Hedgerow Data'!$B$3:$AG$15,31,FALSE))</f>
        <v/>
      </c>
      <c r="AE81" s="520" t="str">
        <f t="shared" si="13"/>
        <v/>
      </c>
      <c r="AF81" s="520" t="str">
        <f t="shared" si="14"/>
        <v/>
      </c>
      <c r="AG81" s="524" t="str">
        <f>IFERROR(IF(O81="","",VLOOKUP(AD81,'G-3 Multipliers'!$P$3:$Q$6,2,FALSE)),"")</f>
        <v/>
      </c>
      <c r="AH81" s="197"/>
      <c r="AI81" s="499" t="str">
        <f>IF(AH81="","",IF(VLOOKUP(AH81,'G-3 Multipliers'!$S$3:$T$6,2,FALSE)=0,"Spatial Data Missing ⚠",VLOOKUP(AH81,'G-3 Multipliers'!$S$3:$T$6,2,FALSE)))</f>
        <v/>
      </c>
      <c r="AJ81" s="545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1" t="str">
        <f>'E-1 Off Site Hedge Baseline'!AK80</f>
        <v/>
      </c>
      <c r="C82" s="520" t="str">
        <f>IF(B82="","",IF(ISNA(VLOOKUP($B82,'E-1 Off Site Hedge Baseline'!$B$1:$L$257,3,FALSE)),"",(VLOOKUP($B82,'E-1 Off Site Hedge Baseline'!$B$1:$L$257,3,FALSE))))</f>
        <v/>
      </c>
      <c r="D82" s="520" t="str">
        <f>IF(B82="","",IF(ISNA(VLOOKUP($B82,'E-1 Off Site Hedge Baseline'!$B$1:$L$258,4,FALSE)),"",(VLOOKUP($B82,'E-1 Off Site Hedge Baseline'!$B$1:$L$258,4,FALSE))))</f>
        <v/>
      </c>
      <c r="E82" s="520" t="str">
        <f>IF(B82="","",IF(ISNA(VLOOKUP($B82,'E-1 Off Site Hedge Baseline'!$B$1:$L$257,5,FALSE)),"",(VLOOKUP($B82,'E-1 Off Site Hedge Baseline'!$B$1:$L$257,5,FALSE))))</f>
        <v/>
      </c>
      <c r="F82" s="520" t="str">
        <f>IF(B82="","",IF(ISNA(VLOOKUP($B82,'E-1 Off Site Hedge Baseline'!$B$1:$L$257,6,FALSE)),"",(VLOOKUP($B82,'E-1 Off Site Hedge Baseline'!$B$1:$L$257,6,FALSE))))</f>
        <v/>
      </c>
      <c r="G82" s="520" t="str">
        <f>IF(B82="","",IF(ISNA(VLOOKUP($B82,'E-1 Off Site Hedge Baseline'!$B$1:$L$257,7,FALSE)),"",(VLOOKUP($B82,'E-1 Off Site Hedge Baseline'!$B$1:$L$257,7,FALSE))))</f>
        <v/>
      </c>
      <c r="H82" s="520" t="str">
        <f>IF(B82="","",IF(ISNA(VLOOKUP($B82,'E-1 Off Site Hedge Baseline'!$B$1:$L$257,8,FALSE)),"",(VLOOKUP($B82,'E-1 Off Site Hedge Baseline'!$B$1:$L$257,8,FALSE))))</f>
        <v/>
      </c>
      <c r="I82" s="520" t="str">
        <f>IF(B82="","",IF(ISNA(VLOOKUP($B82,'E-1 Off Site Hedge Baseline'!$B$1:$L$257,10,FALSE)),"",(VLOOKUP($B82,'E-1 Off Site Hedge Baseline'!$B$1:$L$257,10,FALSE))))</f>
        <v/>
      </c>
      <c r="J82" s="520" t="str">
        <f>IF(B82="","",IF(ISNA(VLOOKUP($B82,'E-1 Off Site Hedge Baseline'!$B$1:$L$257,11,FALSE)),"",(VLOOKUP($B82,'E-1 Off Site Hedge Baseline'!$B$1:$L$257,11,FALSE))))</f>
        <v/>
      </c>
      <c r="K82" s="520" t="str">
        <f>IF(B82="","",IF(ISNA(VLOOKUP($B82,'E-1 Off Site Hedge Baseline'!$B$1:$U$257,113,FALSE)),"",(VLOOKUP($B82,'E-1 Off Site Hedge Baseline'!$B$1:$U$257,13,FALSE))))</f>
        <v/>
      </c>
      <c r="L82" s="507" t="str">
        <f>IF(B82="","",IF(ISNA(VLOOKUP($B82,'E-1 Off Site Hedge Baseline'!$B$1:$U$257,12,FALSE)),"",(VLOOKUP($B82,'E-1 Off Site Hedge Baseline'!$B$1:$U$257,12,FALSE))))</f>
        <v/>
      </c>
      <c r="M82" s="418" t="str">
        <f t="shared" si="16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05" t="str">
        <f>IF(B82="","",VLOOKUP(B82,'E-1 Off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45"/>
      <c r="T82" s="499" t="str">
        <f>IFERROR(IF(AND(Q82="V.Low",OR(S82="Good",S82="Moderate")),"Error ▲",VLOOKUP(S82,'G-1 All Habitats'!$Z$2:$AA$9,2,FALSE)),"")</f>
        <v/>
      </c>
      <c r="U82" s="145"/>
      <c r="V82" s="507" t="str">
        <f>IF(U82="","",IF(VLOOKUP(U82,'G-3 Multipliers'!$L$3:$N$6,2,FALSE)=0,"Spatial Data Missing ⚠",VLOOKUP(U82,'G-3 Multipliers'!$L$3:$N$6,2,FALSE)))</f>
        <v/>
      </c>
      <c r="W82" s="505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9"/>
        <v/>
      </c>
      <c r="AD82" s="537" t="str">
        <f>IF(M82="","",VLOOKUP(M82,'G-6 Hedgerow Data'!$B$3:$AG$15,31,FALSE))</f>
        <v/>
      </c>
      <c r="AE82" s="520" t="str">
        <f t="shared" si="13"/>
        <v/>
      </c>
      <c r="AF82" s="520" t="str">
        <f t="shared" si="14"/>
        <v/>
      </c>
      <c r="AG82" s="524" t="str">
        <f>IFERROR(IF(O82="","",VLOOKUP(AD82,'G-3 Multipliers'!$P$3:$Q$6,2,FALSE)),"")</f>
        <v/>
      </c>
      <c r="AH82" s="197"/>
      <c r="AI82" s="499" t="str">
        <f>IF(AH82="","",IF(VLOOKUP(AH82,'G-3 Multipliers'!$S$3:$T$6,2,FALSE)=0,"Spatial Data Missing ⚠",VLOOKUP(AH82,'G-3 Multipliers'!$S$3:$T$6,2,FALSE)))</f>
        <v/>
      </c>
      <c r="AJ82" s="545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1" t="str">
        <f>'E-1 Off Site Hedge Baseline'!AK81</f>
        <v/>
      </c>
      <c r="C83" s="520" t="str">
        <f>IF(B83="","",IF(ISNA(VLOOKUP($B83,'E-1 Off Site Hedge Baseline'!$B$1:$L$257,3,FALSE)),"",(VLOOKUP($B83,'E-1 Off Site Hedge Baseline'!$B$1:$L$257,3,FALSE))))</f>
        <v/>
      </c>
      <c r="D83" s="520" t="str">
        <f>IF(B83="","",IF(ISNA(VLOOKUP($B83,'E-1 Off Site Hedge Baseline'!$B$1:$L$258,4,FALSE)),"",(VLOOKUP($B83,'E-1 Off Site Hedge Baseline'!$B$1:$L$258,4,FALSE))))</f>
        <v/>
      </c>
      <c r="E83" s="520" t="str">
        <f>IF(B83="","",IF(ISNA(VLOOKUP($B83,'E-1 Off Site Hedge Baseline'!$B$1:$L$257,5,FALSE)),"",(VLOOKUP($B83,'E-1 Off Site Hedge Baseline'!$B$1:$L$257,5,FALSE))))</f>
        <v/>
      </c>
      <c r="F83" s="520" t="str">
        <f>IF(B83="","",IF(ISNA(VLOOKUP($B83,'E-1 Off Site Hedge Baseline'!$B$1:$L$257,6,FALSE)),"",(VLOOKUP($B83,'E-1 Off Site Hedge Baseline'!$B$1:$L$257,6,FALSE))))</f>
        <v/>
      </c>
      <c r="G83" s="520" t="str">
        <f>IF(B83="","",IF(ISNA(VLOOKUP($B83,'E-1 Off Site Hedge Baseline'!$B$1:$L$257,7,FALSE)),"",(VLOOKUP($B83,'E-1 Off Site Hedge Baseline'!$B$1:$L$257,7,FALSE))))</f>
        <v/>
      </c>
      <c r="H83" s="520" t="str">
        <f>IF(B83="","",IF(ISNA(VLOOKUP($B83,'E-1 Off Site Hedge Baseline'!$B$1:$L$257,8,FALSE)),"",(VLOOKUP($B83,'E-1 Off Site Hedge Baseline'!$B$1:$L$257,8,FALSE))))</f>
        <v/>
      </c>
      <c r="I83" s="520" t="str">
        <f>IF(B83="","",IF(ISNA(VLOOKUP($B83,'E-1 Off Site Hedge Baseline'!$B$1:$L$257,10,FALSE)),"",(VLOOKUP($B83,'E-1 Off Site Hedge Baseline'!$B$1:$L$257,10,FALSE))))</f>
        <v/>
      </c>
      <c r="J83" s="520" t="str">
        <f>IF(B83="","",IF(ISNA(VLOOKUP($B83,'E-1 Off Site Hedge Baseline'!$B$1:$L$257,11,FALSE)),"",(VLOOKUP($B83,'E-1 Off Site Hedge Baseline'!$B$1:$L$257,11,FALSE))))</f>
        <v/>
      </c>
      <c r="K83" s="520" t="str">
        <f>IF(B83="","",IF(ISNA(VLOOKUP($B83,'E-1 Off Site Hedge Baseline'!$B$1:$U$257,113,FALSE)),"",(VLOOKUP($B83,'E-1 Off Site Hedge Baseline'!$B$1:$U$257,13,FALSE))))</f>
        <v/>
      </c>
      <c r="L83" s="507" t="str">
        <f>IF(B83="","",IF(ISNA(VLOOKUP($B83,'E-1 Off Site Hedge Baseline'!$B$1:$U$257,12,FALSE)),"",(VLOOKUP($B83,'E-1 Off Site Hedge Baseline'!$B$1:$U$257,12,FALSE))))</f>
        <v/>
      </c>
      <c r="M83" s="418" t="str">
        <f t="shared" si="16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05" t="str">
        <f>IF(B83="","",VLOOKUP(B83,'E-1 Off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45"/>
      <c r="T83" s="499" t="str">
        <f>IFERROR(IF(AND(Q83="V.Low",OR(S83="Good",S83="Moderate")),"Error ▲",VLOOKUP(S83,'G-1 All Habitats'!$Z$2:$AA$9,2,FALSE)),"")</f>
        <v/>
      </c>
      <c r="U83" s="145"/>
      <c r="V83" s="507" t="str">
        <f>IF(U83="","",IF(VLOOKUP(U83,'G-3 Multipliers'!$L$3:$N$6,2,FALSE)=0,"Spatial Data Missing ⚠",VLOOKUP(U83,'G-3 Multipliers'!$L$3:$N$6,2,FALSE)))</f>
        <v/>
      </c>
      <c r="W83" s="505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9"/>
        <v/>
      </c>
      <c r="AD83" s="537" t="str">
        <f>IF(M83="","",VLOOKUP(M83,'G-6 Hedgerow Data'!$B$3:$AG$15,31,FALSE))</f>
        <v/>
      </c>
      <c r="AE83" s="520" t="str">
        <f t="shared" si="13"/>
        <v/>
      </c>
      <c r="AF83" s="520" t="str">
        <f t="shared" si="14"/>
        <v/>
      </c>
      <c r="AG83" s="524" t="str">
        <f>IFERROR(IF(O83="","",VLOOKUP(AD83,'G-3 Multipliers'!$P$3:$Q$6,2,FALSE)),"")</f>
        <v/>
      </c>
      <c r="AH83" s="197"/>
      <c r="AI83" s="499" t="str">
        <f>IF(AH83="","",IF(VLOOKUP(AH83,'G-3 Multipliers'!$S$3:$T$6,2,FALSE)=0,"Spatial Data Missing ⚠",VLOOKUP(AH83,'G-3 Multipliers'!$S$3:$T$6,2,FALSE)))</f>
        <v/>
      </c>
      <c r="AJ83" s="545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1" t="str">
        <f>'E-1 Off Site Hedge Baseline'!AK82</f>
        <v/>
      </c>
      <c r="C84" s="520" t="str">
        <f>IF(B84="","",IF(ISNA(VLOOKUP($B84,'E-1 Off Site Hedge Baseline'!$B$1:$L$257,3,FALSE)),"",(VLOOKUP($B84,'E-1 Off Site Hedge Baseline'!$B$1:$L$257,3,FALSE))))</f>
        <v/>
      </c>
      <c r="D84" s="520" t="str">
        <f>IF(B84="","",IF(ISNA(VLOOKUP($B84,'E-1 Off Site Hedge Baseline'!$B$1:$L$258,4,FALSE)),"",(VLOOKUP($B84,'E-1 Off Site Hedge Baseline'!$B$1:$L$258,4,FALSE))))</f>
        <v/>
      </c>
      <c r="E84" s="520" t="str">
        <f>IF(B84="","",IF(ISNA(VLOOKUP($B84,'E-1 Off Site Hedge Baseline'!$B$1:$L$257,5,FALSE)),"",(VLOOKUP($B84,'E-1 Off Site Hedge Baseline'!$B$1:$L$257,5,FALSE))))</f>
        <v/>
      </c>
      <c r="F84" s="520" t="str">
        <f>IF(B84="","",IF(ISNA(VLOOKUP($B84,'E-1 Off Site Hedge Baseline'!$B$1:$L$257,6,FALSE)),"",(VLOOKUP($B84,'E-1 Off Site Hedge Baseline'!$B$1:$L$257,6,FALSE))))</f>
        <v/>
      </c>
      <c r="G84" s="520" t="str">
        <f>IF(B84="","",IF(ISNA(VLOOKUP($B84,'E-1 Off Site Hedge Baseline'!$B$1:$L$257,7,FALSE)),"",(VLOOKUP($B84,'E-1 Off Site Hedge Baseline'!$B$1:$L$257,7,FALSE))))</f>
        <v/>
      </c>
      <c r="H84" s="520" t="str">
        <f>IF(B84="","",IF(ISNA(VLOOKUP($B84,'E-1 Off Site Hedge Baseline'!$B$1:$L$257,8,FALSE)),"",(VLOOKUP($B84,'E-1 Off Site Hedge Baseline'!$B$1:$L$257,8,FALSE))))</f>
        <v/>
      </c>
      <c r="I84" s="520" t="str">
        <f>IF(B84="","",IF(ISNA(VLOOKUP($B84,'E-1 Off Site Hedge Baseline'!$B$1:$L$257,10,FALSE)),"",(VLOOKUP($B84,'E-1 Off Site Hedge Baseline'!$B$1:$L$257,10,FALSE))))</f>
        <v/>
      </c>
      <c r="J84" s="520" t="str">
        <f>IF(B84="","",IF(ISNA(VLOOKUP($B84,'E-1 Off Site Hedge Baseline'!$B$1:$L$257,11,FALSE)),"",(VLOOKUP($B84,'E-1 Off Site Hedge Baseline'!$B$1:$L$257,11,FALSE))))</f>
        <v/>
      </c>
      <c r="K84" s="520" t="str">
        <f>IF(B84="","",IF(ISNA(VLOOKUP($B84,'E-1 Off Site Hedge Baseline'!$B$1:$U$257,113,FALSE)),"",(VLOOKUP($B84,'E-1 Off Site Hedge Baseline'!$B$1:$U$257,13,FALSE))))</f>
        <v/>
      </c>
      <c r="L84" s="507" t="str">
        <f>IF(B84="","",IF(ISNA(VLOOKUP($B84,'E-1 Off Site Hedge Baseline'!$B$1:$U$257,12,FALSE)),"",(VLOOKUP($B84,'E-1 Off Site Hedge Baseline'!$B$1:$U$257,12,FALSE))))</f>
        <v/>
      </c>
      <c r="M84" s="418" t="str">
        <f t="shared" si="16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05" t="str">
        <f>IF(B84="","",VLOOKUP(B84,'E-1 Off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45"/>
      <c r="T84" s="499" t="str">
        <f>IFERROR(IF(AND(Q84="V.Low",OR(S84="Good",S84="Moderate")),"Error ▲",VLOOKUP(S84,'G-1 All Habitats'!$Z$2:$AA$9,2,FALSE)),"")</f>
        <v/>
      </c>
      <c r="U84" s="145"/>
      <c r="V84" s="507" t="str">
        <f>IF(U84="","",IF(VLOOKUP(U84,'G-3 Multipliers'!$L$3:$N$6,2,FALSE)=0,"Spatial Data Missing ⚠",VLOOKUP(U84,'G-3 Multipliers'!$L$3:$N$6,2,FALSE)))</f>
        <v/>
      </c>
      <c r="W84" s="505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9"/>
        <v/>
      </c>
      <c r="AD84" s="537" t="str">
        <f>IF(M84="","",VLOOKUP(M84,'G-6 Hedgerow Data'!$B$3:$AG$15,31,FALSE))</f>
        <v/>
      </c>
      <c r="AE84" s="520" t="str">
        <f t="shared" si="13"/>
        <v/>
      </c>
      <c r="AF84" s="520" t="str">
        <f t="shared" si="14"/>
        <v/>
      </c>
      <c r="AG84" s="524" t="str">
        <f>IFERROR(IF(O84="","",VLOOKUP(AD84,'G-3 Multipliers'!$P$3:$Q$6,2,FALSE)),"")</f>
        <v/>
      </c>
      <c r="AH84" s="197"/>
      <c r="AI84" s="499" t="str">
        <f>IF(AH84="","",IF(VLOOKUP(AH84,'G-3 Multipliers'!$S$3:$T$6,2,FALSE)=0,"Spatial Data Missing ⚠",VLOOKUP(AH84,'G-3 Multipliers'!$S$3:$T$6,2,FALSE)))</f>
        <v/>
      </c>
      <c r="AJ84" s="545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1" t="str">
        <f>'E-1 Off Site Hedge Baseline'!AK83</f>
        <v/>
      </c>
      <c r="C85" s="520" t="str">
        <f>IF(B85="","",IF(ISNA(VLOOKUP($B85,'E-1 Off Site Hedge Baseline'!$B$1:$L$257,3,FALSE)),"",(VLOOKUP($B85,'E-1 Off Site Hedge Baseline'!$B$1:$L$257,3,FALSE))))</f>
        <v/>
      </c>
      <c r="D85" s="520" t="str">
        <f>IF(B85="","",IF(ISNA(VLOOKUP($B85,'E-1 Off Site Hedge Baseline'!$B$1:$L$258,4,FALSE)),"",(VLOOKUP($B85,'E-1 Off Site Hedge Baseline'!$B$1:$L$258,4,FALSE))))</f>
        <v/>
      </c>
      <c r="E85" s="520" t="str">
        <f>IF(B85="","",IF(ISNA(VLOOKUP($B85,'E-1 Off Site Hedge Baseline'!$B$1:$L$257,5,FALSE)),"",(VLOOKUP($B85,'E-1 Off Site Hedge Baseline'!$B$1:$L$257,5,FALSE))))</f>
        <v/>
      </c>
      <c r="F85" s="520" t="str">
        <f>IF(B85="","",IF(ISNA(VLOOKUP($B85,'E-1 Off Site Hedge Baseline'!$B$1:$L$257,6,FALSE)),"",(VLOOKUP($B85,'E-1 Off Site Hedge Baseline'!$B$1:$L$257,6,FALSE))))</f>
        <v/>
      </c>
      <c r="G85" s="520" t="str">
        <f>IF(B85="","",IF(ISNA(VLOOKUP($B85,'E-1 Off Site Hedge Baseline'!$B$1:$L$257,7,FALSE)),"",(VLOOKUP($B85,'E-1 Off Site Hedge Baseline'!$B$1:$L$257,7,FALSE))))</f>
        <v/>
      </c>
      <c r="H85" s="520" t="str">
        <f>IF(B85="","",IF(ISNA(VLOOKUP($B85,'E-1 Off Site Hedge Baseline'!$B$1:$L$257,8,FALSE)),"",(VLOOKUP($B85,'E-1 Off Site Hedge Baseline'!$B$1:$L$257,8,FALSE))))</f>
        <v/>
      </c>
      <c r="I85" s="520" t="str">
        <f>IF(B85="","",IF(ISNA(VLOOKUP($B85,'E-1 Off Site Hedge Baseline'!$B$1:$L$257,10,FALSE)),"",(VLOOKUP($B85,'E-1 Off Site Hedge Baseline'!$B$1:$L$257,10,FALSE))))</f>
        <v/>
      </c>
      <c r="J85" s="520" t="str">
        <f>IF(B85="","",IF(ISNA(VLOOKUP($B85,'E-1 Off Site Hedge Baseline'!$B$1:$L$257,11,FALSE)),"",(VLOOKUP($B85,'E-1 Off Site Hedge Baseline'!$B$1:$L$257,11,FALSE))))</f>
        <v/>
      </c>
      <c r="K85" s="520" t="str">
        <f>IF(B85="","",IF(ISNA(VLOOKUP($B85,'E-1 Off Site Hedge Baseline'!$B$1:$U$257,113,FALSE)),"",(VLOOKUP($B85,'E-1 Off Site Hedge Baseline'!$B$1:$U$257,13,FALSE))))</f>
        <v/>
      </c>
      <c r="L85" s="507" t="str">
        <f>IF(B85="","",IF(ISNA(VLOOKUP($B85,'E-1 Off Site Hedge Baseline'!$B$1:$U$257,12,FALSE)),"",(VLOOKUP($B85,'E-1 Off Site Hedge Baseline'!$B$1:$U$257,12,FALSE))))</f>
        <v/>
      </c>
      <c r="M85" s="418" t="str">
        <f t="shared" si="16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05" t="str">
        <f>IF(B85="","",VLOOKUP(B85,'E-1 Off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45"/>
      <c r="T85" s="499" t="str">
        <f>IFERROR(IF(AND(Q85="V.Low",OR(S85="Good",S85="Moderate")),"Error ▲",VLOOKUP(S85,'G-1 All Habitats'!$Z$2:$AA$9,2,FALSE)),"")</f>
        <v/>
      </c>
      <c r="U85" s="145"/>
      <c r="V85" s="507" t="str">
        <f>IF(U85="","",IF(VLOOKUP(U85,'G-3 Multipliers'!$L$3:$N$6,2,FALSE)=0,"Spatial Data Missing ⚠",VLOOKUP(U85,'G-3 Multipliers'!$L$3:$N$6,2,FALSE)))</f>
        <v/>
      </c>
      <c r="W85" s="505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9"/>
        <v/>
      </c>
      <c r="AD85" s="537" t="str">
        <f>IF(M85="","",VLOOKUP(M85,'G-6 Hedgerow Data'!$B$3:$AG$15,31,FALSE))</f>
        <v/>
      </c>
      <c r="AE85" s="520" t="str">
        <f t="shared" si="13"/>
        <v/>
      </c>
      <c r="AF85" s="520" t="str">
        <f t="shared" si="14"/>
        <v/>
      </c>
      <c r="AG85" s="524" t="str">
        <f>IFERROR(IF(O85="","",VLOOKUP(AD85,'G-3 Multipliers'!$P$3:$Q$6,2,FALSE)),"")</f>
        <v/>
      </c>
      <c r="AH85" s="197"/>
      <c r="AI85" s="499" t="str">
        <f>IF(AH85="","",IF(VLOOKUP(AH85,'G-3 Multipliers'!$S$3:$T$6,2,FALSE)=0,"Spatial Data Missing ⚠",VLOOKUP(AH85,'G-3 Multipliers'!$S$3:$T$6,2,FALSE)))</f>
        <v/>
      </c>
      <c r="AJ85" s="545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1" t="str">
        <f>'E-1 Off Site Hedge Baseline'!AK84</f>
        <v/>
      </c>
      <c r="C86" s="520" t="str">
        <f>IF(B86="","",IF(ISNA(VLOOKUP($B86,'E-1 Off Site Hedge Baseline'!$B$1:$L$257,3,FALSE)),"",(VLOOKUP($B86,'E-1 Off Site Hedge Baseline'!$B$1:$L$257,3,FALSE))))</f>
        <v/>
      </c>
      <c r="D86" s="520" t="str">
        <f>IF(B86="","",IF(ISNA(VLOOKUP($B86,'E-1 Off Site Hedge Baseline'!$B$1:$L$258,4,FALSE)),"",(VLOOKUP($B86,'E-1 Off Site Hedge Baseline'!$B$1:$L$258,4,FALSE))))</f>
        <v/>
      </c>
      <c r="E86" s="520" t="str">
        <f>IF(B86="","",IF(ISNA(VLOOKUP($B86,'E-1 Off Site Hedge Baseline'!$B$1:$L$257,5,FALSE)),"",(VLOOKUP($B86,'E-1 Off Site Hedge Baseline'!$B$1:$L$257,5,FALSE))))</f>
        <v/>
      </c>
      <c r="F86" s="520" t="str">
        <f>IF(B86="","",IF(ISNA(VLOOKUP($B86,'E-1 Off Site Hedge Baseline'!$B$1:$L$257,6,FALSE)),"",(VLOOKUP($B86,'E-1 Off Site Hedge Baseline'!$B$1:$L$257,6,FALSE))))</f>
        <v/>
      </c>
      <c r="G86" s="520" t="str">
        <f>IF(B86="","",IF(ISNA(VLOOKUP($B86,'E-1 Off Site Hedge Baseline'!$B$1:$L$257,7,FALSE)),"",(VLOOKUP($B86,'E-1 Off Site Hedge Baseline'!$B$1:$L$257,7,FALSE))))</f>
        <v/>
      </c>
      <c r="H86" s="520" t="str">
        <f>IF(B86="","",IF(ISNA(VLOOKUP($B86,'E-1 Off Site Hedge Baseline'!$B$1:$L$257,8,FALSE)),"",(VLOOKUP($B86,'E-1 Off Site Hedge Baseline'!$B$1:$L$257,8,FALSE))))</f>
        <v/>
      </c>
      <c r="I86" s="520" t="str">
        <f>IF(B86="","",IF(ISNA(VLOOKUP($B86,'E-1 Off Site Hedge Baseline'!$B$1:$L$257,10,FALSE)),"",(VLOOKUP($B86,'E-1 Off Site Hedge Baseline'!$B$1:$L$257,10,FALSE))))</f>
        <v/>
      </c>
      <c r="J86" s="520" t="str">
        <f>IF(B86="","",IF(ISNA(VLOOKUP($B86,'E-1 Off Site Hedge Baseline'!$B$1:$L$257,11,FALSE)),"",(VLOOKUP($B86,'E-1 Off Site Hedge Baseline'!$B$1:$L$257,11,FALSE))))</f>
        <v/>
      </c>
      <c r="K86" s="520" t="str">
        <f>IF(B86="","",IF(ISNA(VLOOKUP($B86,'E-1 Off Site Hedge Baseline'!$B$1:$U$257,113,FALSE)),"",(VLOOKUP($B86,'E-1 Off Site Hedge Baseline'!$B$1:$U$257,13,FALSE))))</f>
        <v/>
      </c>
      <c r="L86" s="507" t="str">
        <f>IF(B86="","",IF(ISNA(VLOOKUP($B86,'E-1 Off Site Hedge Baseline'!$B$1:$U$257,12,FALSE)),"",(VLOOKUP($B86,'E-1 Off Site Hedge Baseline'!$B$1:$U$257,12,FALSE))))</f>
        <v/>
      </c>
      <c r="M86" s="418" t="str">
        <f t="shared" si="16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05" t="str">
        <f>IF(B86="","",VLOOKUP(B86,'E-1 Off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45"/>
      <c r="T86" s="499" t="str">
        <f>IFERROR(IF(AND(Q86="V.Low",OR(S86="Good",S86="Moderate")),"Error ▲",VLOOKUP(S86,'G-1 All Habitats'!$Z$2:$AA$9,2,FALSE)),"")</f>
        <v/>
      </c>
      <c r="U86" s="145"/>
      <c r="V86" s="507" t="str">
        <f>IF(U86="","",IF(VLOOKUP(U86,'G-3 Multipliers'!$L$3:$N$6,2,FALSE)=0,"Spatial Data Missing ⚠",VLOOKUP(U86,'G-3 Multipliers'!$L$3:$N$6,2,FALSE)))</f>
        <v/>
      </c>
      <c r="W86" s="505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9"/>
        <v/>
      </c>
      <c r="AD86" s="537" t="str">
        <f>IF(M86="","",VLOOKUP(M86,'G-6 Hedgerow Data'!$B$3:$AG$15,31,FALSE))</f>
        <v/>
      </c>
      <c r="AE86" s="520" t="str">
        <f t="shared" si="13"/>
        <v/>
      </c>
      <c r="AF86" s="520" t="str">
        <f t="shared" si="14"/>
        <v/>
      </c>
      <c r="AG86" s="524" t="str">
        <f>IFERROR(IF(O86="","",VLOOKUP(AD86,'G-3 Multipliers'!$P$3:$Q$6,2,FALSE)),"")</f>
        <v/>
      </c>
      <c r="AH86" s="197"/>
      <c r="AI86" s="499" t="str">
        <f>IF(AH86="","",IF(VLOOKUP(AH86,'G-3 Multipliers'!$S$3:$T$6,2,FALSE)=0,"Spatial Data Missing ⚠",VLOOKUP(AH86,'G-3 Multipliers'!$S$3:$T$6,2,FALSE)))</f>
        <v/>
      </c>
      <c r="AJ86" s="545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1" t="str">
        <f>'E-1 Off Site Hedge Baseline'!AK85</f>
        <v/>
      </c>
      <c r="C87" s="520" t="str">
        <f>IF(B87="","",IF(ISNA(VLOOKUP($B87,'E-1 Off Site Hedge Baseline'!$B$1:$L$257,3,FALSE)),"",(VLOOKUP($B87,'E-1 Off Site Hedge Baseline'!$B$1:$L$257,3,FALSE))))</f>
        <v/>
      </c>
      <c r="D87" s="520" t="str">
        <f>IF(B87="","",IF(ISNA(VLOOKUP($B87,'E-1 Off Site Hedge Baseline'!$B$1:$L$258,4,FALSE)),"",(VLOOKUP($B87,'E-1 Off Site Hedge Baseline'!$B$1:$L$258,4,FALSE))))</f>
        <v/>
      </c>
      <c r="E87" s="520" t="str">
        <f>IF(B87="","",IF(ISNA(VLOOKUP($B87,'E-1 Off Site Hedge Baseline'!$B$1:$L$257,5,FALSE)),"",(VLOOKUP($B87,'E-1 Off Site Hedge Baseline'!$B$1:$L$257,5,FALSE))))</f>
        <v/>
      </c>
      <c r="F87" s="520" t="str">
        <f>IF(B87="","",IF(ISNA(VLOOKUP($B87,'E-1 Off Site Hedge Baseline'!$B$1:$L$257,6,FALSE)),"",(VLOOKUP($B87,'E-1 Off Site Hedge Baseline'!$B$1:$L$257,6,FALSE))))</f>
        <v/>
      </c>
      <c r="G87" s="520" t="str">
        <f>IF(B87="","",IF(ISNA(VLOOKUP($B87,'E-1 Off Site Hedge Baseline'!$B$1:$L$257,7,FALSE)),"",(VLOOKUP($B87,'E-1 Off Site Hedge Baseline'!$B$1:$L$257,7,FALSE))))</f>
        <v/>
      </c>
      <c r="H87" s="520" t="str">
        <f>IF(B87="","",IF(ISNA(VLOOKUP($B87,'E-1 Off Site Hedge Baseline'!$B$1:$L$257,8,FALSE)),"",(VLOOKUP($B87,'E-1 Off Site Hedge Baseline'!$B$1:$L$257,8,FALSE))))</f>
        <v/>
      </c>
      <c r="I87" s="520" t="str">
        <f>IF(B87="","",IF(ISNA(VLOOKUP($B87,'E-1 Off Site Hedge Baseline'!$B$1:$L$257,10,FALSE)),"",(VLOOKUP($B87,'E-1 Off Site Hedge Baseline'!$B$1:$L$257,10,FALSE))))</f>
        <v/>
      </c>
      <c r="J87" s="520" t="str">
        <f>IF(B87="","",IF(ISNA(VLOOKUP($B87,'E-1 Off Site Hedge Baseline'!$B$1:$L$257,11,FALSE)),"",(VLOOKUP($B87,'E-1 Off Site Hedge Baseline'!$B$1:$L$257,11,FALSE))))</f>
        <v/>
      </c>
      <c r="K87" s="520" t="str">
        <f>IF(B87="","",IF(ISNA(VLOOKUP($B87,'E-1 Off Site Hedge Baseline'!$B$1:$U$257,113,FALSE)),"",(VLOOKUP($B87,'E-1 Off Site Hedge Baseline'!$B$1:$U$257,13,FALSE))))</f>
        <v/>
      </c>
      <c r="L87" s="507" t="str">
        <f>IF(B87="","",IF(ISNA(VLOOKUP($B87,'E-1 Off Site Hedge Baseline'!$B$1:$U$257,12,FALSE)),"",(VLOOKUP($B87,'E-1 Off Site Hedge Baseline'!$B$1:$U$257,12,FALSE))))</f>
        <v/>
      </c>
      <c r="M87" s="418" t="str">
        <f t="shared" si="16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05" t="str">
        <f>IF(B87="","",VLOOKUP(B87,'E-1 Off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45"/>
      <c r="T87" s="499" t="str">
        <f>IFERROR(IF(AND(Q87="V.Low",OR(S87="Good",S87="Moderate")),"Error ▲",VLOOKUP(S87,'G-1 All Habitats'!$Z$2:$AA$9,2,FALSE)),"")</f>
        <v/>
      </c>
      <c r="U87" s="145"/>
      <c r="V87" s="507" t="str">
        <f>IF(U87="","",IF(VLOOKUP(U87,'G-3 Multipliers'!$L$3:$N$6,2,FALSE)=0,"Spatial Data Missing ⚠",VLOOKUP(U87,'G-3 Multipliers'!$L$3:$N$6,2,FALSE)))</f>
        <v/>
      </c>
      <c r="W87" s="505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9"/>
        <v/>
      </c>
      <c r="AD87" s="537" t="str">
        <f>IF(M87="","",VLOOKUP(M87,'G-6 Hedgerow Data'!$B$3:$AG$15,31,FALSE))</f>
        <v/>
      </c>
      <c r="AE87" s="520" t="str">
        <f t="shared" si="13"/>
        <v/>
      </c>
      <c r="AF87" s="520" t="str">
        <f t="shared" si="14"/>
        <v/>
      </c>
      <c r="AG87" s="524" t="str">
        <f>IFERROR(IF(O87="","",VLOOKUP(AD87,'G-3 Multipliers'!$P$3:$Q$6,2,FALSE)),"")</f>
        <v/>
      </c>
      <c r="AH87" s="197"/>
      <c r="AI87" s="499" t="str">
        <f>IF(AH87="","",IF(VLOOKUP(AH87,'G-3 Multipliers'!$S$3:$T$6,2,FALSE)=0,"Spatial Data Missing ⚠",VLOOKUP(AH87,'G-3 Multipliers'!$S$3:$T$6,2,FALSE)))</f>
        <v/>
      </c>
      <c r="AJ87" s="545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1" t="str">
        <f>'E-1 Off Site Hedge Baseline'!AK86</f>
        <v/>
      </c>
      <c r="C88" s="520" t="str">
        <f>IF(B88="","",IF(ISNA(VLOOKUP($B88,'E-1 Off Site Hedge Baseline'!$B$1:$L$257,3,FALSE)),"",(VLOOKUP($B88,'E-1 Off Site Hedge Baseline'!$B$1:$L$257,3,FALSE))))</f>
        <v/>
      </c>
      <c r="D88" s="520" t="str">
        <f>IF(B88="","",IF(ISNA(VLOOKUP($B88,'E-1 Off Site Hedge Baseline'!$B$1:$L$258,4,FALSE)),"",(VLOOKUP($B88,'E-1 Off Site Hedge Baseline'!$B$1:$L$258,4,FALSE))))</f>
        <v/>
      </c>
      <c r="E88" s="520" t="str">
        <f>IF(B88="","",IF(ISNA(VLOOKUP($B88,'E-1 Off Site Hedge Baseline'!$B$1:$L$257,5,FALSE)),"",(VLOOKUP($B88,'E-1 Off Site Hedge Baseline'!$B$1:$L$257,5,FALSE))))</f>
        <v/>
      </c>
      <c r="F88" s="520" t="str">
        <f>IF(B88="","",IF(ISNA(VLOOKUP($B88,'E-1 Off Site Hedge Baseline'!$B$1:$L$257,6,FALSE)),"",(VLOOKUP($B88,'E-1 Off Site Hedge Baseline'!$B$1:$L$257,6,FALSE))))</f>
        <v/>
      </c>
      <c r="G88" s="520" t="str">
        <f>IF(B88="","",IF(ISNA(VLOOKUP($B88,'E-1 Off Site Hedge Baseline'!$B$1:$L$257,7,FALSE)),"",(VLOOKUP($B88,'E-1 Off Site Hedge Baseline'!$B$1:$L$257,7,FALSE))))</f>
        <v/>
      </c>
      <c r="H88" s="520" t="str">
        <f>IF(B88="","",IF(ISNA(VLOOKUP($B88,'E-1 Off Site Hedge Baseline'!$B$1:$L$257,8,FALSE)),"",(VLOOKUP($B88,'E-1 Off Site Hedge Baseline'!$B$1:$L$257,8,FALSE))))</f>
        <v/>
      </c>
      <c r="I88" s="520" t="str">
        <f>IF(B88="","",IF(ISNA(VLOOKUP($B88,'E-1 Off Site Hedge Baseline'!$B$1:$L$257,10,FALSE)),"",(VLOOKUP($B88,'E-1 Off Site Hedge Baseline'!$B$1:$L$257,10,FALSE))))</f>
        <v/>
      </c>
      <c r="J88" s="520" t="str">
        <f>IF(B88="","",IF(ISNA(VLOOKUP($B88,'E-1 Off Site Hedge Baseline'!$B$1:$L$257,11,FALSE)),"",(VLOOKUP($B88,'E-1 Off Site Hedge Baseline'!$B$1:$L$257,11,FALSE))))</f>
        <v/>
      </c>
      <c r="K88" s="520" t="str">
        <f>IF(B88="","",IF(ISNA(VLOOKUP($B88,'E-1 Off Site Hedge Baseline'!$B$1:$U$257,113,FALSE)),"",(VLOOKUP($B88,'E-1 Off Site Hedge Baseline'!$B$1:$U$257,13,FALSE))))</f>
        <v/>
      </c>
      <c r="L88" s="507" t="str">
        <f>IF(B88="","",IF(ISNA(VLOOKUP($B88,'E-1 Off Site Hedge Baseline'!$B$1:$U$257,12,FALSE)),"",(VLOOKUP($B88,'E-1 Off Site Hedge Baseline'!$B$1:$U$257,12,FALSE))))</f>
        <v/>
      </c>
      <c r="M88" s="418" t="str">
        <f t="shared" si="16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05" t="str">
        <f>IF(B88="","",VLOOKUP(B88,'E-1 Off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45"/>
      <c r="T88" s="499" t="str">
        <f>IFERROR(IF(AND(Q88="V.Low",OR(S88="Good",S88="Moderate")),"Error ▲",VLOOKUP(S88,'G-1 All Habitats'!$Z$2:$AA$9,2,FALSE)),"")</f>
        <v/>
      </c>
      <c r="U88" s="145"/>
      <c r="V88" s="507" t="str">
        <f>IF(U88="","",IF(VLOOKUP(U88,'G-3 Multipliers'!$L$3:$N$6,2,FALSE)=0,"Spatial Data Missing ⚠",VLOOKUP(U88,'G-3 Multipliers'!$L$3:$N$6,2,FALSE)))</f>
        <v/>
      </c>
      <c r="W88" s="505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9"/>
        <v/>
      </c>
      <c r="AD88" s="537" t="str">
        <f>IF(M88="","",VLOOKUP(M88,'G-6 Hedgerow Data'!$B$3:$AG$15,31,FALSE))</f>
        <v/>
      </c>
      <c r="AE88" s="520" t="str">
        <f t="shared" si="13"/>
        <v/>
      </c>
      <c r="AF88" s="520" t="str">
        <f t="shared" si="14"/>
        <v/>
      </c>
      <c r="AG88" s="524" t="str">
        <f>IFERROR(IF(O88="","",VLOOKUP(AD88,'G-3 Multipliers'!$P$3:$Q$6,2,FALSE)),"")</f>
        <v/>
      </c>
      <c r="AH88" s="197"/>
      <c r="AI88" s="499" t="str">
        <f>IF(AH88="","",IF(VLOOKUP(AH88,'G-3 Multipliers'!$S$3:$T$6,2,FALSE)=0,"Spatial Data Missing ⚠",VLOOKUP(AH88,'G-3 Multipliers'!$S$3:$T$6,2,FALSE)))</f>
        <v/>
      </c>
      <c r="AJ88" s="545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1" t="str">
        <f>'E-1 Off Site Hedge Baseline'!AK87</f>
        <v/>
      </c>
      <c r="C89" s="520" t="str">
        <f>IF(B89="","",IF(ISNA(VLOOKUP($B89,'E-1 Off Site Hedge Baseline'!$B$1:$L$257,3,FALSE)),"",(VLOOKUP($B89,'E-1 Off Site Hedge Baseline'!$B$1:$L$257,3,FALSE))))</f>
        <v/>
      </c>
      <c r="D89" s="520" t="str">
        <f>IF(B89="","",IF(ISNA(VLOOKUP($B89,'E-1 Off Site Hedge Baseline'!$B$1:$L$258,4,FALSE)),"",(VLOOKUP($B89,'E-1 Off Site Hedge Baseline'!$B$1:$L$258,4,FALSE))))</f>
        <v/>
      </c>
      <c r="E89" s="520" t="str">
        <f>IF(B89="","",IF(ISNA(VLOOKUP($B89,'E-1 Off Site Hedge Baseline'!$B$1:$L$257,5,FALSE)),"",(VLOOKUP($B89,'E-1 Off Site Hedge Baseline'!$B$1:$L$257,5,FALSE))))</f>
        <v/>
      </c>
      <c r="F89" s="520" t="str">
        <f>IF(B89="","",IF(ISNA(VLOOKUP($B89,'E-1 Off Site Hedge Baseline'!$B$1:$L$257,6,FALSE)),"",(VLOOKUP($B89,'E-1 Off Site Hedge Baseline'!$B$1:$L$257,6,FALSE))))</f>
        <v/>
      </c>
      <c r="G89" s="520" t="str">
        <f>IF(B89="","",IF(ISNA(VLOOKUP($B89,'E-1 Off Site Hedge Baseline'!$B$1:$L$257,7,FALSE)),"",(VLOOKUP($B89,'E-1 Off Site Hedge Baseline'!$B$1:$L$257,7,FALSE))))</f>
        <v/>
      </c>
      <c r="H89" s="520" t="str">
        <f>IF(B89="","",IF(ISNA(VLOOKUP($B89,'E-1 Off Site Hedge Baseline'!$B$1:$L$257,8,FALSE)),"",(VLOOKUP($B89,'E-1 Off Site Hedge Baseline'!$B$1:$L$257,8,FALSE))))</f>
        <v/>
      </c>
      <c r="I89" s="520" t="str">
        <f>IF(B89="","",IF(ISNA(VLOOKUP($B89,'E-1 Off Site Hedge Baseline'!$B$1:$L$257,10,FALSE)),"",(VLOOKUP($B89,'E-1 Off Site Hedge Baseline'!$B$1:$L$257,10,FALSE))))</f>
        <v/>
      </c>
      <c r="J89" s="520" t="str">
        <f>IF(B89="","",IF(ISNA(VLOOKUP($B89,'E-1 Off Site Hedge Baseline'!$B$1:$L$257,11,FALSE)),"",(VLOOKUP($B89,'E-1 Off Site Hedge Baseline'!$B$1:$L$257,11,FALSE))))</f>
        <v/>
      </c>
      <c r="K89" s="520" t="str">
        <f>IF(B89="","",IF(ISNA(VLOOKUP($B89,'E-1 Off Site Hedge Baseline'!$B$1:$U$257,113,FALSE)),"",(VLOOKUP($B89,'E-1 Off Site Hedge Baseline'!$B$1:$U$257,13,FALSE))))</f>
        <v/>
      </c>
      <c r="L89" s="507" t="str">
        <f>IF(B89="","",IF(ISNA(VLOOKUP($B89,'E-1 Off Site Hedge Baseline'!$B$1:$U$257,12,FALSE)),"",(VLOOKUP($B89,'E-1 Off Site Hedge Baseline'!$B$1:$U$257,12,FALSE))))</f>
        <v/>
      </c>
      <c r="M89" s="418" t="str">
        <f t="shared" si="16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05" t="str">
        <f>IF(B89="","",VLOOKUP(B89,'E-1 Off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45"/>
      <c r="T89" s="499" t="str">
        <f>IFERROR(IF(AND(Q89="V.Low",OR(S89="Good",S89="Moderate")),"Error ▲",VLOOKUP(S89,'G-1 All Habitats'!$Z$2:$AA$9,2,FALSE)),"")</f>
        <v/>
      </c>
      <c r="U89" s="145"/>
      <c r="V89" s="507" t="str">
        <f>IF(U89="","",IF(VLOOKUP(U89,'G-3 Multipliers'!$L$3:$N$6,2,FALSE)=0,"Spatial Data Missing ⚠",VLOOKUP(U89,'G-3 Multipliers'!$L$3:$N$6,2,FALSE)))</f>
        <v/>
      </c>
      <c r="W89" s="505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9"/>
        <v/>
      </c>
      <c r="AD89" s="537" t="str">
        <f>IF(M89="","",VLOOKUP(M89,'G-6 Hedgerow Data'!$B$3:$AG$15,31,FALSE))</f>
        <v/>
      </c>
      <c r="AE89" s="520" t="str">
        <f t="shared" si="13"/>
        <v/>
      </c>
      <c r="AF89" s="520" t="str">
        <f t="shared" si="14"/>
        <v/>
      </c>
      <c r="AG89" s="524" t="str">
        <f>IFERROR(IF(O89="","",VLOOKUP(AD89,'G-3 Multipliers'!$P$3:$Q$6,2,FALSE)),"")</f>
        <v/>
      </c>
      <c r="AH89" s="197"/>
      <c r="AI89" s="499" t="str">
        <f>IF(AH89="","",IF(VLOOKUP(AH89,'G-3 Multipliers'!$S$3:$T$6,2,FALSE)=0,"Spatial Data Missing ⚠",VLOOKUP(AH89,'G-3 Multipliers'!$S$3:$T$6,2,FALSE)))</f>
        <v/>
      </c>
      <c r="AJ89" s="545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1" t="str">
        <f>'E-1 Off Site Hedge Baseline'!AK88</f>
        <v/>
      </c>
      <c r="C90" s="520" t="str">
        <f>IF(B90="","",IF(ISNA(VLOOKUP($B90,'E-1 Off Site Hedge Baseline'!$B$1:$L$257,3,FALSE)),"",(VLOOKUP($B90,'E-1 Off Site Hedge Baseline'!$B$1:$L$257,3,FALSE))))</f>
        <v/>
      </c>
      <c r="D90" s="520" t="str">
        <f>IF(B90="","",IF(ISNA(VLOOKUP($B90,'E-1 Off Site Hedge Baseline'!$B$1:$L$258,4,FALSE)),"",(VLOOKUP($B90,'E-1 Off Site Hedge Baseline'!$B$1:$L$258,4,FALSE))))</f>
        <v/>
      </c>
      <c r="E90" s="520" t="str">
        <f>IF(B90="","",IF(ISNA(VLOOKUP($B90,'E-1 Off Site Hedge Baseline'!$B$1:$L$257,5,FALSE)),"",(VLOOKUP($B90,'E-1 Off Site Hedge Baseline'!$B$1:$L$257,5,FALSE))))</f>
        <v/>
      </c>
      <c r="F90" s="520" t="str">
        <f>IF(B90="","",IF(ISNA(VLOOKUP($B90,'E-1 Off Site Hedge Baseline'!$B$1:$L$257,6,FALSE)),"",(VLOOKUP($B90,'E-1 Off Site Hedge Baseline'!$B$1:$L$257,6,FALSE))))</f>
        <v/>
      </c>
      <c r="G90" s="520" t="str">
        <f>IF(B90="","",IF(ISNA(VLOOKUP($B90,'E-1 Off Site Hedge Baseline'!$B$1:$L$257,7,FALSE)),"",(VLOOKUP($B90,'E-1 Off Site Hedge Baseline'!$B$1:$L$257,7,FALSE))))</f>
        <v/>
      </c>
      <c r="H90" s="520" t="str">
        <f>IF(B90="","",IF(ISNA(VLOOKUP($B90,'E-1 Off Site Hedge Baseline'!$B$1:$L$257,8,FALSE)),"",(VLOOKUP($B90,'E-1 Off Site Hedge Baseline'!$B$1:$L$257,8,FALSE))))</f>
        <v/>
      </c>
      <c r="I90" s="520" t="str">
        <f>IF(B90="","",IF(ISNA(VLOOKUP($B90,'E-1 Off Site Hedge Baseline'!$B$1:$L$257,10,FALSE)),"",(VLOOKUP($B90,'E-1 Off Site Hedge Baseline'!$B$1:$L$257,10,FALSE))))</f>
        <v/>
      </c>
      <c r="J90" s="520" t="str">
        <f>IF(B90="","",IF(ISNA(VLOOKUP($B90,'E-1 Off Site Hedge Baseline'!$B$1:$L$257,11,FALSE)),"",(VLOOKUP($B90,'E-1 Off Site Hedge Baseline'!$B$1:$L$257,11,FALSE))))</f>
        <v/>
      </c>
      <c r="K90" s="520" t="str">
        <f>IF(B90="","",IF(ISNA(VLOOKUP($B90,'E-1 Off Site Hedge Baseline'!$B$1:$U$257,113,FALSE)),"",(VLOOKUP($B90,'E-1 Off Site Hedge Baseline'!$B$1:$U$257,13,FALSE))))</f>
        <v/>
      </c>
      <c r="L90" s="507" t="str">
        <f>IF(B90="","",IF(ISNA(VLOOKUP($B90,'E-1 Off Site Hedge Baseline'!$B$1:$U$257,12,FALSE)),"",(VLOOKUP($B90,'E-1 Off Site Hedge Baseline'!$B$1:$U$257,12,FALSE))))</f>
        <v/>
      </c>
      <c r="M90" s="418" t="str">
        <f t="shared" si="16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05" t="str">
        <f>IF(B90="","",VLOOKUP(B90,'E-1 Off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45"/>
      <c r="T90" s="499" t="str">
        <f>IFERROR(IF(AND(Q90="V.Low",OR(S90="Good",S90="Moderate")),"Error ▲",VLOOKUP(S90,'G-1 All Habitats'!$Z$2:$AA$9,2,FALSE)),"")</f>
        <v/>
      </c>
      <c r="U90" s="145"/>
      <c r="V90" s="507" t="str">
        <f>IF(U90="","",IF(VLOOKUP(U90,'G-3 Multipliers'!$L$3:$N$6,2,FALSE)=0,"Spatial Data Missing ⚠",VLOOKUP(U90,'G-3 Multipliers'!$L$3:$N$6,2,FALSE)))</f>
        <v/>
      </c>
      <c r="W90" s="505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9"/>
        <v/>
      </c>
      <c r="AD90" s="537" t="str">
        <f>IF(M90="","",VLOOKUP(M90,'G-6 Hedgerow Data'!$B$3:$AG$15,31,FALSE))</f>
        <v/>
      </c>
      <c r="AE90" s="520" t="str">
        <f t="shared" si="13"/>
        <v/>
      </c>
      <c r="AF90" s="520" t="str">
        <f t="shared" si="14"/>
        <v/>
      </c>
      <c r="AG90" s="524" t="str">
        <f>IFERROR(IF(O90="","",VLOOKUP(AD90,'G-3 Multipliers'!$P$3:$Q$6,2,FALSE)),"")</f>
        <v/>
      </c>
      <c r="AH90" s="197"/>
      <c r="AI90" s="499" t="str">
        <f>IF(AH90="","",IF(VLOOKUP(AH90,'G-3 Multipliers'!$S$3:$T$6,2,FALSE)=0,"Spatial Data Missing ⚠",VLOOKUP(AH90,'G-3 Multipliers'!$S$3:$T$6,2,FALSE)))</f>
        <v/>
      </c>
      <c r="AJ90" s="545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1" t="str">
        <f>'E-1 Off Site Hedge Baseline'!AK89</f>
        <v/>
      </c>
      <c r="C91" s="520" t="str">
        <f>IF(B91="","",IF(ISNA(VLOOKUP($B91,'E-1 Off Site Hedge Baseline'!$B$1:$L$257,3,FALSE)),"",(VLOOKUP($B91,'E-1 Off Site Hedge Baseline'!$B$1:$L$257,3,FALSE))))</f>
        <v/>
      </c>
      <c r="D91" s="520" t="str">
        <f>IF(B91="","",IF(ISNA(VLOOKUP($B91,'E-1 Off Site Hedge Baseline'!$B$1:$L$258,4,FALSE)),"",(VLOOKUP($B91,'E-1 Off Site Hedge Baseline'!$B$1:$L$258,4,FALSE))))</f>
        <v/>
      </c>
      <c r="E91" s="520" t="str">
        <f>IF(B91="","",IF(ISNA(VLOOKUP($B91,'E-1 Off Site Hedge Baseline'!$B$1:$L$257,5,FALSE)),"",(VLOOKUP($B91,'E-1 Off Site Hedge Baseline'!$B$1:$L$257,5,FALSE))))</f>
        <v/>
      </c>
      <c r="F91" s="520" t="str">
        <f>IF(B91="","",IF(ISNA(VLOOKUP($B91,'E-1 Off Site Hedge Baseline'!$B$1:$L$257,6,FALSE)),"",(VLOOKUP($B91,'E-1 Off Site Hedge Baseline'!$B$1:$L$257,6,FALSE))))</f>
        <v/>
      </c>
      <c r="G91" s="520" t="str">
        <f>IF(B91="","",IF(ISNA(VLOOKUP($B91,'E-1 Off Site Hedge Baseline'!$B$1:$L$257,7,FALSE)),"",(VLOOKUP($B91,'E-1 Off Site Hedge Baseline'!$B$1:$L$257,7,FALSE))))</f>
        <v/>
      </c>
      <c r="H91" s="520" t="str">
        <f>IF(B91="","",IF(ISNA(VLOOKUP($B91,'E-1 Off Site Hedge Baseline'!$B$1:$L$257,8,FALSE)),"",(VLOOKUP($B91,'E-1 Off Site Hedge Baseline'!$B$1:$L$257,8,FALSE))))</f>
        <v/>
      </c>
      <c r="I91" s="520" t="str">
        <f>IF(B91="","",IF(ISNA(VLOOKUP($B91,'E-1 Off Site Hedge Baseline'!$B$1:$L$257,10,FALSE)),"",(VLOOKUP($B91,'E-1 Off Site Hedge Baseline'!$B$1:$L$257,10,FALSE))))</f>
        <v/>
      </c>
      <c r="J91" s="520" t="str">
        <f>IF(B91="","",IF(ISNA(VLOOKUP($B91,'E-1 Off Site Hedge Baseline'!$B$1:$L$257,11,FALSE)),"",(VLOOKUP($B91,'E-1 Off Site Hedge Baseline'!$B$1:$L$257,11,FALSE))))</f>
        <v/>
      </c>
      <c r="K91" s="520" t="str">
        <f>IF(B91="","",IF(ISNA(VLOOKUP($B91,'E-1 Off Site Hedge Baseline'!$B$1:$U$257,113,FALSE)),"",(VLOOKUP($B91,'E-1 Off Site Hedge Baseline'!$B$1:$U$257,13,FALSE))))</f>
        <v/>
      </c>
      <c r="L91" s="507" t="str">
        <f>IF(B91="","",IF(ISNA(VLOOKUP($B91,'E-1 Off Site Hedge Baseline'!$B$1:$U$257,12,FALSE)),"",(VLOOKUP($B91,'E-1 Off Site Hedge Baseline'!$B$1:$U$257,12,FALSE))))</f>
        <v/>
      </c>
      <c r="M91" s="418" t="str">
        <f t="shared" si="16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05" t="str">
        <f>IF(B91="","",VLOOKUP(B91,'E-1 Off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45"/>
      <c r="T91" s="499" t="str">
        <f>IFERROR(IF(AND(Q91="V.Low",OR(S91="Good",S91="Moderate")),"Error ▲",VLOOKUP(S91,'G-1 All Habitats'!$Z$2:$AA$9,2,FALSE)),"")</f>
        <v/>
      </c>
      <c r="U91" s="145"/>
      <c r="V91" s="507" t="str">
        <f>IF(U91="","",IF(VLOOKUP(U91,'G-3 Multipliers'!$L$3:$N$6,2,FALSE)=0,"Spatial Data Missing ⚠",VLOOKUP(U91,'G-3 Multipliers'!$L$3:$N$6,2,FALSE)))</f>
        <v/>
      </c>
      <c r="W91" s="505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9"/>
        <v/>
      </c>
      <c r="AD91" s="537" t="str">
        <f>IF(M91="","",VLOOKUP(M91,'G-6 Hedgerow Data'!$B$3:$AG$15,31,FALSE))</f>
        <v/>
      </c>
      <c r="AE91" s="520" t="str">
        <f t="shared" si="13"/>
        <v/>
      </c>
      <c r="AF91" s="520" t="str">
        <f t="shared" si="14"/>
        <v/>
      </c>
      <c r="AG91" s="524" t="str">
        <f>IFERROR(IF(O91="","",VLOOKUP(AD91,'G-3 Multipliers'!$P$3:$Q$6,2,FALSE)),"")</f>
        <v/>
      </c>
      <c r="AH91" s="197"/>
      <c r="AI91" s="499" t="str">
        <f>IF(AH91="","",IF(VLOOKUP(AH91,'G-3 Multipliers'!$S$3:$T$6,2,FALSE)=0,"Spatial Data Missing ⚠",VLOOKUP(AH91,'G-3 Multipliers'!$S$3:$T$6,2,FALSE)))</f>
        <v/>
      </c>
      <c r="AJ91" s="545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1" t="str">
        <f>'E-1 Off Site Hedge Baseline'!AK90</f>
        <v/>
      </c>
      <c r="C92" s="520" t="str">
        <f>IF(B92="","",IF(ISNA(VLOOKUP($B92,'E-1 Off Site Hedge Baseline'!$B$1:$L$257,3,FALSE)),"",(VLOOKUP($B92,'E-1 Off Site Hedge Baseline'!$B$1:$L$257,3,FALSE))))</f>
        <v/>
      </c>
      <c r="D92" s="520" t="str">
        <f>IF(B92="","",IF(ISNA(VLOOKUP($B92,'E-1 Off Site Hedge Baseline'!$B$1:$L$258,4,FALSE)),"",(VLOOKUP($B92,'E-1 Off Site Hedge Baseline'!$B$1:$L$258,4,FALSE))))</f>
        <v/>
      </c>
      <c r="E92" s="520" t="str">
        <f>IF(B92="","",IF(ISNA(VLOOKUP($B92,'E-1 Off Site Hedge Baseline'!$B$1:$L$257,5,FALSE)),"",(VLOOKUP($B92,'E-1 Off Site Hedge Baseline'!$B$1:$L$257,5,FALSE))))</f>
        <v/>
      </c>
      <c r="F92" s="520" t="str">
        <f>IF(B92="","",IF(ISNA(VLOOKUP($B92,'E-1 Off Site Hedge Baseline'!$B$1:$L$257,6,FALSE)),"",(VLOOKUP($B92,'E-1 Off Site Hedge Baseline'!$B$1:$L$257,6,FALSE))))</f>
        <v/>
      </c>
      <c r="G92" s="520" t="str">
        <f>IF(B92="","",IF(ISNA(VLOOKUP($B92,'E-1 Off Site Hedge Baseline'!$B$1:$L$257,7,FALSE)),"",(VLOOKUP($B92,'E-1 Off Site Hedge Baseline'!$B$1:$L$257,7,FALSE))))</f>
        <v/>
      </c>
      <c r="H92" s="520" t="str">
        <f>IF(B92="","",IF(ISNA(VLOOKUP($B92,'E-1 Off Site Hedge Baseline'!$B$1:$L$257,8,FALSE)),"",(VLOOKUP($B92,'E-1 Off Site Hedge Baseline'!$B$1:$L$257,8,FALSE))))</f>
        <v/>
      </c>
      <c r="I92" s="520" t="str">
        <f>IF(B92="","",IF(ISNA(VLOOKUP($B92,'E-1 Off Site Hedge Baseline'!$B$1:$L$257,10,FALSE)),"",(VLOOKUP($B92,'E-1 Off Site Hedge Baseline'!$B$1:$L$257,10,FALSE))))</f>
        <v/>
      </c>
      <c r="J92" s="520" t="str">
        <f>IF(B92="","",IF(ISNA(VLOOKUP($B92,'E-1 Off Site Hedge Baseline'!$B$1:$L$257,11,FALSE)),"",(VLOOKUP($B92,'E-1 Off Site Hedge Baseline'!$B$1:$L$257,11,FALSE))))</f>
        <v/>
      </c>
      <c r="K92" s="520" t="str">
        <f>IF(B92="","",IF(ISNA(VLOOKUP($B92,'E-1 Off Site Hedge Baseline'!$B$1:$U$257,113,FALSE)),"",(VLOOKUP($B92,'E-1 Off Site Hedge Baseline'!$B$1:$U$257,13,FALSE))))</f>
        <v/>
      </c>
      <c r="L92" s="507" t="str">
        <f>IF(B92="","",IF(ISNA(VLOOKUP($B92,'E-1 Off Site Hedge Baseline'!$B$1:$U$257,12,FALSE)),"",(VLOOKUP($B92,'E-1 Off Site Hedge Baseline'!$B$1:$U$257,12,FALSE))))</f>
        <v/>
      </c>
      <c r="M92" s="418" t="str">
        <f t="shared" si="16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05" t="str">
        <f>IF(B92="","",VLOOKUP(B92,'E-1 Off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45"/>
      <c r="T92" s="499" t="str">
        <f>IFERROR(IF(AND(Q92="V.Low",OR(S92="Good",S92="Moderate")),"Error ▲",VLOOKUP(S92,'G-1 All Habitats'!$Z$2:$AA$9,2,FALSE)),"")</f>
        <v/>
      </c>
      <c r="U92" s="145"/>
      <c r="V92" s="507" t="str">
        <f>IF(U92="","",IF(VLOOKUP(U92,'G-3 Multipliers'!$L$3:$N$6,2,FALSE)=0,"Spatial Data Missing ⚠",VLOOKUP(U92,'G-3 Multipliers'!$L$3:$N$6,2,FALSE)))</f>
        <v/>
      </c>
      <c r="W92" s="505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9"/>
        <v/>
      </c>
      <c r="AD92" s="537" t="str">
        <f>IF(M92="","",VLOOKUP(M92,'G-6 Hedgerow Data'!$B$3:$AG$15,31,FALSE))</f>
        <v/>
      </c>
      <c r="AE92" s="520" t="str">
        <f t="shared" si="13"/>
        <v/>
      </c>
      <c r="AF92" s="520" t="str">
        <f t="shared" si="14"/>
        <v/>
      </c>
      <c r="AG92" s="524" t="str">
        <f>IFERROR(IF(O92="","",VLOOKUP(AD92,'G-3 Multipliers'!$P$3:$Q$6,2,FALSE)),"")</f>
        <v/>
      </c>
      <c r="AH92" s="197"/>
      <c r="AI92" s="499" t="str">
        <f>IF(AH92="","",IF(VLOOKUP(AH92,'G-3 Multipliers'!$S$3:$T$6,2,FALSE)=0,"Spatial Data Missing ⚠",VLOOKUP(AH92,'G-3 Multipliers'!$S$3:$T$6,2,FALSE)))</f>
        <v/>
      </c>
      <c r="AJ92" s="545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1" t="str">
        <f>'E-1 Off Site Hedge Baseline'!AK91</f>
        <v/>
      </c>
      <c r="C93" s="520" t="str">
        <f>IF(B93="","",IF(ISNA(VLOOKUP($B93,'E-1 Off Site Hedge Baseline'!$B$1:$L$257,3,FALSE)),"",(VLOOKUP($B93,'E-1 Off Site Hedge Baseline'!$B$1:$L$257,3,FALSE))))</f>
        <v/>
      </c>
      <c r="D93" s="520" t="str">
        <f>IF(B93="","",IF(ISNA(VLOOKUP($B93,'E-1 Off Site Hedge Baseline'!$B$1:$L$258,4,FALSE)),"",(VLOOKUP($B93,'E-1 Off Site Hedge Baseline'!$B$1:$L$258,4,FALSE))))</f>
        <v/>
      </c>
      <c r="E93" s="520" t="str">
        <f>IF(B93="","",IF(ISNA(VLOOKUP($B93,'E-1 Off Site Hedge Baseline'!$B$1:$L$257,5,FALSE)),"",(VLOOKUP($B93,'E-1 Off Site Hedge Baseline'!$B$1:$L$257,5,FALSE))))</f>
        <v/>
      </c>
      <c r="F93" s="520" t="str">
        <f>IF(B93="","",IF(ISNA(VLOOKUP($B93,'E-1 Off Site Hedge Baseline'!$B$1:$L$257,6,FALSE)),"",(VLOOKUP($B93,'E-1 Off Site Hedge Baseline'!$B$1:$L$257,6,FALSE))))</f>
        <v/>
      </c>
      <c r="G93" s="520" t="str">
        <f>IF(B93="","",IF(ISNA(VLOOKUP($B93,'E-1 Off Site Hedge Baseline'!$B$1:$L$257,7,FALSE)),"",(VLOOKUP($B93,'E-1 Off Site Hedge Baseline'!$B$1:$L$257,7,FALSE))))</f>
        <v/>
      </c>
      <c r="H93" s="520" t="str">
        <f>IF(B93="","",IF(ISNA(VLOOKUP($B93,'E-1 Off Site Hedge Baseline'!$B$1:$L$257,8,FALSE)),"",(VLOOKUP($B93,'E-1 Off Site Hedge Baseline'!$B$1:$L$257,8,FALSE))))</f>
        <v/>
      </c>
      <c r="I93" s="520" t="str">
        <f>IF(B93="","",IF(ISNA(VLOOKUP($B93,'E-1 Off Site Hedge Baseline'!$B$1:$L$257,10,FALSE)),"",(VLOOKUP($B93,'E-1 Off Site Hedge Baseline'!$B$1:$L$257,10,FALSE))))</f>
        <v/>
      </c>
      <c r="J93" s="520" t="str">
        <f>IF(B93="","",IF(ISNA(VLOOKUP($B93,'E-1 Off Site Hedge Baseline'!$B$1:$L$257,11,FALSE)),"",(VLOOKUP($B93,'E-1 Off Site Hedge Baseline'!$B$1:$L$257,11,FALSE))))</f>
        <v/>
      </c>
      <c r="K93" s="520" t="str">
        <f>IF(B93="","",IF(ISNA(VLOOKUP($B93,'E-1 Off Site Hedge Baseline'!$B$1:$U$257,113,FALSE)),"",(VLOOKUP($B93,'E-1 Off Site Hedge Baseline'!$B$1:$U$257,13,FALSE))))</f>
        <v/>
      </c>
      <c r="L93" s="507" t="str">
        <f>IF(B93="","",IF(ISNA(VLOOKUP($B93,'E-1 Off Site Hedge Baseline'!$B$1:$U$257,12,FALSE)),"",(VLOOKUP($B93,'E-1 Off Site Hedge Baseline'!$B$1:$U$257,12,FALSE))))</f>
        <v/>
      </c>
      <c r="M93" s="418" t="str">
        <f t="shared" si="16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05" t="str">
        <f>IF(B93="","",VLOOKUP(B93,'E-1 Off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45"/>
      <c r="T93" s="499" t="str">
        <f>IFERROR(IF(AND(Q93="V.Low",OR(S93="Good",S93="Moderate")),"Error ▲",VLOOKUP(S93,'G-1 All Habitats'!$Z$2:$AA$9,2,FALSE)),"")</f>
        <v/>
      </c>
      <c r="U93" s="145"/>
      <c r="V93" s="507" t="str">
        <f>IF(U93="","",IF(VLOOKUP(U93,'G-3 Multipliers'!$L$3:$N$6,2,FALSE)=0,"Spatial Data Missing ⚠",VLOOKUP(U93,'G-3 Multipliers'!$L$3:$N$6,2,FALSE)))</f>
        <v/>
      </c>
      <c r="W93" s="505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9"/>
        <v/>
      </c>
      <c r="AD93" s="537" t="str">
        <f>IF(M93="","",VLOOKUP(M93,'G-6 Hedgerow Data'!$B$3:$AG$15,31,FALSE))</f>
        <v/>
      </c>
      <c r="AE93" s="520" t="str">
        <f t="shared" si="13"/>
        <v/>
      </c>
      <c r="AF93" s="520" t="str">
        <f t="shared" si="14"/>
        <v/>
      </c>
      <c r="AG93" s="524" t="str">
        <f>IFERROR(IF(O93="","",VLOOKUP(AD93,'G-3 Multipliers'!$P$3:$Q$6,2,FALSE)),"")</f>
        <v/>
      </c>
      <c r="AH93" s="197"/>
      <c r="AI93" s="499" t="str">
        <f>IF(AH93="","",IF(VLOOKUP(AH93,'G-3 Multipliers'!$S$3:$T$6,2,FALSE)=0,"Spatial Data Missing ⚠",VLOOKUP(AH93,'G-3 Multipliers'!$S$3:$T$6,2,FALSE)))</f>
        <v/>
      </c>
      <c r="AJ93" s="545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1" t="str">
        <f>'E-1 Off Site Hedge Baseline'!AK92</f>
        <v/>
      </c>
      <c r="C94" s="520" t="str">
        <f>IF(B94="","",IF(ISNA(VLOOKUP($B94,'E-1 Off Site Hedge Baseline'!$B$1:$L$257,3,FALSE)),"",(VLOOKUP($B94,'E-1 Off Site Hedge Baseline'!$B$1:$L$257,3,FALSE))))</f>
        <v/>
      </c>
      <c r="D94" s="520" t="str">
        <f>IF(B94="","",IF(ISNA(VLOOKUP($B94,'E-1 Off Site Hedge Baseline'!$B$1:$L$258,4,FALSE)),"",(VLOOKUP($B94,'E-1 Off Site Hedge Baseline'!$B$1:$L$258,4,FALSE))))</f>
        <v/>
      </c>
      <c r="E94" s="520" t="str">
        <f>IF(B94="","",IF(ISNA(VLOOKUP($B94,'E-1 Off Site Hedge Baseline'!$B$1:$L$257,5,FALSE)),"",(VLOOKUP($B94,'E-1 Off Site Hedge Baseline'!$B$1:$L$257,5,FALSE))))</f>
        <v/>
      </c>
      <c r="F94" s="520" t="str">
        <f>IF(B94="","",IF(ISNA(VLOOKUP($B94,'E-1 Off Site Hedge Baseline'!$B$1:$L$257,6,FALSE)),"",(VLOOKUP($B94,'E-1 Off Site Hedge Baseline'!$B$1:$L$257,6,FALSE))))</f>
        <v/>
      </c>
      <c r="G94" s="520" t="str">
        <f>IF(B94="","",IF(ISNA(VLOOKUP($B94,'E-1 Off Site Hedge Baseline'!$B$1:$L$257,7,FALSE)),"",(VLOOKUP($B94,'E-1 Off Site Hedge Baseline'!$B$1:$L$257,7,FALSE))))</f>
        <v/>
      </c>
      <c r="H94" s="520" t="str">
        <f>IF(B94="","",IF(ISNA(VLOOKUP($B94,'E-1 Off Site Hedge Baseline'!$B$1:$L$257,8,FALSE)),"",(VLOOKUP($B94,'E-1 Off Site Hedge Baseline'!$B$1:$L$257,8,FALSE))))</f>
        <v/>
      </c>
      <c r="I94" s="520" t="str">
        <f>IF(B94="","",IF(ISNA(VLOOKUP($B94,'E-1 Off Site Hedge Baseline'!$B$1:$L$257,10,FALSE)),"",(VLOOKUP($B94,'E-1 Off Site Hedge Baseline'!$B$1:$L$257,10,FALSE))))</f>
        <v/>
      </c>
      <c r="J94" s="520" t="str">
        <f>IF(B94="","",IF(ISNA(VLOOKUP($B94,'E-1 Off Site Hedge Baseline'!$B$1:$L$257,11,FALSE)),"",(VLOOKUP($B94,'E-1 Off Site Hedge Baseline'!$B$1:$L$257,11,FALSE))))</f>
        <v/>
      </c>
      <c r="K94" s="520" t="str">
        <f>IF(B94="","",IF(ISNA(VLOOKUP($B94,'E-1 Off Site Hedge Baseline'!$B$1:$U$257,113,FALSE)),"",(VLOOKUP($B94,'E-1 Off Site Hedge Baseline'!$B$1:$U$257,13,FALSE))))</f>
        <v/>
      </c>
      <c r="L94" s="507" t="str">
        <f>IF(B94="","",IF(ISNA(VLOOKUP($B94,'E-1 Off Site Hedge Baseline'!$B$1:$U$257,12,FALSE)),"",(VLOOKUP($B94,'E-1 Off Site Hedge Baseline'!$B$1:$U$257,12,FALSE))))</f>
        <v/>
      </c>
      <c r="M94" s="418" t="str">
        <f t="shared" si="16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05" t="str">
        <f>IF(B94="","",VLOOKUP(B94,'E-1 Off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45"/>
      <c r="T94" s="499" t="str">
        <f>IFERROR(IF(AND(Q94="V.Low",OR(S94="Good",S94="Moderate")),"Error ▲",VLOOKUP(S94,'G-1 All Habitats'!$Z$2:$AA$9,2,FALSE)),"")</f>
        <v/>
      </c>
      <c r="U94" s="145"/>
      <c r="V94" s="507" t="str">
        <f>IF(U94="","",IF(VLOOKUP(U94,'G-3 Multipliers'!$L$3:$N$6,2,FALSE)=0,"Spatial Data Missing ⚠",VLOOKUP(U94,'G-3 Multipliers'!$L$3:$N$6,2,FALSE)))</f>
        <v/>
      </c>
      <c r="W94" s="505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9"/>
        <v/>
      </c>
      <c r="AD94" s="537" t="str">
        <f>IF(M94="","",VLOOKUP(M94,'G-6 Hedgerow Data'!$B$3:$AG$15,31,FALSE))</f>
        <v/>
      </c>
      <c r="AE94" s="520" t="str">
        <f t="shared" si="13"/>
        <v/>
      </c>
      <c r="AF94" s="520" t="str">
        <f t="shared" si="14"/>
        <v/>
      </c>
      <c r="AG94" s="524" t="str">
        <f>IFERROR(IF(O94="","",VLOOKUP(AD94,'G-3 Multipliers'!$P$3:$Q$6,2,FALSE)),"")</f>
        <v/>
      </c>
      <c r="AH94" s="197"/>
      <c r="AI94" s="499" t="str">
        <f>IF(AH94="","",IF(VLOOKUP(AH94,'G-3 Multipliers'!$S$3:$T$6,2,FALSE)=0,"Spatial Data Missing ⚠",VLOOKUP(AH94,'G-3 Multipliers'!$S$3:$T$6,2,FALSE)))</f>
        <v/>
      </c>
      <c r="AJ94" s="545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1" t="str">
        <f>'E-1 Off Site Hedge Baseline'!AK93</f>
        <v/>
      </c>
      <c r="C95" s="520" t="str">
        <f>IF(B95="","",IF(ISNA(VLOOKUP($B95,'E-1 Off Site Hedge Baseline'!$B$1:$L$257,3,FALSE)),"",(VLOOKUP($B95,'E-1 Off Site Hedge Baseline'!$B$1:$L$257,3,FALSE))))</f>
        <v/>
      </c>
      <c r="D95" s="520" t="str">
        <f>IF(B95="","",IF(ISNA(VLOOKUP($B95,'E-1 Off Site Hedge Baseline'!$B$1:$L$258,4,FALSE)),"",(VLOOKUP($B95,'E-1 Off Site Hedge Baseline'!$B$1:$L$258,4,FALSE))))</f>
        <v/>
      </c>
      <c r="E95" s="520" t="str">
        <f>IF(B95="","",IF(ISNA(VLOOKUP($B95,'E-1 Off Site Hedge Baseline'!$B$1:$L$257,5,FALSE)),"",(VLOOKUP($B95,'E-1 Off Site Hedge Baseline'!$B$1:$L$257,5,FALSE))))</f>
        <v/>
      </c>
      <c r="F95" s="520" t="str">
        <f>IF(B95="","",IF(ISNA(VLOOKUP($B95,'E-1 Off Site Hedge Baseline'!$B$1:$L$257,6,FALSE)),"",(VLOOKUP($B95,'E-1 Off Site Hedge Baseline'!$B$1:$L$257,6,FALSE))))</f>
        <v/>
      </c>
      <c r="G95" s="520" t="str">
        <f>IF(B95="","",IF(ISNA(VLOOKUP($B95,'E-1 Off Site Hedge Baseline'!$B$1:$L$257,7,FALSE)),"",(VLOOKUP($B95,'E-1 Off Site Hedge Baseline'!$B$1:$L$257,7,FALSE))))</f>
        <v/>
      </c>
      <c r="H95" s="520" t="str">
        <f>IF(B95="","",IF(ISNA(VLOOKUP($B95,'E-1 Off Site Hedge Baseline'!$B$1:$L$257,8,FALSE)),"",(VLOOKUP($B95,'E-1 Off Site Hedge Baseline'!$B$1:$L$257,8,FALSE))))</f>
        <v/>
      </c>
      <c r="I95" s="520" t="str">
        <f>IF(B95="","",IF(ISNA(VLOOKUP($B95,'E-1 Off Site Hedge Baseline'!$B$1:$L$257,10,FALSE)),"",(VLOOKUP($B95,'E-1 Off Site Hedge Baseline'!$B$1:$L$257,10,FALSE))))</f>
        <v/>
      </c>
      <c r="J95" s="520" t="str">
        <f>IF(B95="","",IF(ISNA(VLOOKUP($B95,'E-1 Off Site Hedge Baseline'!$B$1:$L$257,11,FALSE)),"",(VLOOKUP($B95,'E-1 Off Site Hedge Baseline'!$B$1:$L$257,11,FALSE))))</f>
        <v/>
      </c>
      <c r="K95" s="520" t="str">
        <f>IF(B95="","",IF(ISNA(VLOOKUP($B95,'E-1 Off Site Hedge Baseline'!$B$1:$U$257,113,FALSE)),"",(VLOOKUP($B95,'E-1 Off Site Hedge Baseline'!$B$1:$U$257,13,FALSE))))</f>
        <v/>
      </c>
      <c r="L95" s="507" t="str">
        <f>IF(B95="","",IF(ISNA(VLOOKUP($B95,'E-1 Off Site Hedge Baseline'!$B$1:$U$257,12,FALSE)),"",(VLOOKUP($B95,'E-1 Off Site Hedge Baseline'!$B$1:$U$257,12,FALSE))))</f>
        <v/>
      </c>
      <c r="M95" s="418" t="str">
        <f t="shared" si="16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05" t="str">
        <f>IF(B95="","",VLOOKUP(B95,'E-1 Off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45"/>
      <c r="T95" s="499" t="str">
        <f>IFERROR(IF(AND(Q95="V.Low",OR(S95="Good",S95="Moderate")),"Error ▲",VLOOKUP(S95,'G-1 All Habitats'!$Z$2:$AA$9,2,FALSE)),"")</f>
        <v/>
      </c>
      <c r="U95" s="145"/>
      <c r="V95" s="507" t="str">
        <f>IF(U95="","",IF(VLOOKUP(U95,'G-3 Multipliers'!$L$3:$N$6,2,FALSE)=0,"Spatial Data Missing ⚠",VLOOKUP(U95,'G-3 Multipliers'!$L$3:$N$6,2,FALSE)))</f>
        <v/>
      </c>
      <c r="W95" s="505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9"/>
        <v/>
      </c>
      <c r="AD95" s="537" t="str">
        <f>IF(M95="","",VLOOKUP(M95,'G-6 Hedgerow Data'!$B$3:$AG$15,31,FALSE))</f>
        <v/>
      </c>
      <c r="AE95" s="520" t="str">
        <f t="shared" si="13"/>
        <v/>
      </c>
      <c r="AF95" s="520" t="str">
        <f t="shared" si="14"/>
        <v/>
      </c>
      <c r="AG95" s="524" t="str">
        <f>IFERROR(IF(O95="","",VLOOKUP(AD95,'G-3 Multipliers'!$P$3:$Q$6,2,FALSE)),"")</f>
        <v/>
      </c>
      <c r="AH95" s="197"/>
      <c r="AI95" s="499" t="str">
        <f>IF(AH95="","",IF(VLOOKUP(AH95,'G-3 Multipliers'!$S$3:$T$6,2,FALSE)=0,"Spatial Data Missing ⚠",VLOOKUP(AH95,'G-3 Multipliers'!$S$3:$T$6,2,FALSE)))</f>
        <v/>
      </c>
      <c r="AJ95" s="545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1" t="str">
        <f>'E-1 Off Site Hedge Baseline'!AK94</f>
        <v/>
      </c>
      <c r="C96" s="520" t="str">
        <f>IF(B96="","",IF(ISNA(VLOOKUP($B96,'E-1 Off Site Hedge Baseline'!$B$1:$L$257,3,FALSE)),"",(VLOOKUP($B96,'E-1 Off Site Hedge Baseline'!$B$1:$L$257,3,FALSE))))</f>
        <v/>
      </c>
      <c r="D96" s="520" t="str">
        <f>IF(B96="","",IF(ISNA(VLOOKUP($B96,'E-1 Off Site Hedge Baseline'!$B$1:$L$258,4,FALSE)),"",(VLOOKUP($B96,'E-1 Off Site Hedge Baseline'!$B$1:$L$258,4,FALSE))))</f>
        <v/>
      </c>
      <c r="E96" s="520" t="str">
        <f>IF(B96="","",IF(ISNA(VLOOKUP($B96,'E-1 Off Site Hedge Baseline'!$B$1:$L$257,5,FALSE)),"",(VLOOKUP($B96,'E-1 Off Site Hedge Baseline'!$B$1:$L$257,5,FALSE))))</f>
        <v/>
      </c>
      <c r="F96" s="520" t="str">
        <f>IF(B96="","",IF(ISNA(VLOOKUP($B96,'E-1 Off Site Hedge Baseline'!$B$1:$L$257,6,FALSE)),"",(VLOOKUP($B96,'E-1 Off Site Hedge Baseline'!$B$1:$L$257,6,FALSE))))</f>
        <v/>
      </c>
      <c r="G96" s="520" t="str">
        <f>IF(B96="","",IF(ISNA(VLOOKUP($B96,'E-1 Off Site Hedge Baseline'!$B$1:$L$257,7,FALSE)),"",(VLOOKUP($B96,'E-1 Off Site Hedge Baseline'!$B$1:$L$257,7,FALSE))))</f>
        <v/>
      </c>
      <c r="H96" s="520" t="str">
        <f>IF(B96="","",IF(ISNA(VLOOKUP($B96,'E-1 Off Site Hedge Baseline'!$B$1:$L$257,8,FALSE)),"",(VLOOKUP($B96,'E-1 Off Site Hedge Baseline'!$B$1:$L$257,8,FALSE))))</f>
        <v/>
      </c>
      <c r="I96" s="520" t="str">
        <f>IF(B96="","",IF(ISNA(VLOOKUP($B96,'E-1 Off Site Hedge Baseline'!$B$1:$L$257,10,FALSE)),"",(VLOOKUP($B96,'E-1 Off Site Hedge Baseline'!$B$1:$L$257,10,FALSE))))</f>
        <v/>
      </c>
      <c r="J96" s="520" t="str">
        <f>IF(B96="","",IF(ISNA(VLOOKUP($B96,'E-1 Off Site Hedge Baseline'!$B$1:$L$257,11,FALSE)),"",(VLOOKUP($B96,'E-1 Off Site Hedge Baseline'!$B$1:$L$257,11,FALSE))))</f>
        <v/>
      </c>
      <c r="K96" s="520" t="str">
        <f>IF(B96="","",IF(ISNA(VLOOKUP($B96,'E-1 Off Site Hedge Baseline'!$B$1:$U$257,113,FALSE)),"",(VLOOKUP($B96,'E-1 Off Site Hedge Baseline'!$B$1:$U$257,13,FALSE))))</f>
        <v/>
      </c>
      <c r="L96" s="507" t="str">
        <f>IF(B96="","",IF(ISNA(VLOOKUP($B96,'E-1 Off Site Hedge Baseline'!$B$1:$U$257,12,FALSE)),"",(VLOOKUP($B96,'E-1 Off Site Hedge Baseline'!$B$1:$U$257,12,FALSE))))</f>
        <v/>
      </c>
      <c r="M96" s="418" t="str">
        <f t="shared" si="16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05" t="str">
        <f>IF(B96="","",VLOOKUP(B96,'E-1 Off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45"/>
      <c r="T96" s="499" t="str">
        <f>IFERROR(IF(AND(Q96="V.Low",OR(S96="Good",S96="Moderate")),"Error ▲",VLOOKUP(S96,'G-1 All Habitats'!$Z$2:$AA$9,2,FALSE)),"")</f>
        <v/>
      </c>
      <c r="U96" s="145"/>
      <c r="V96" s="507" t="str">
        <f>IF(U96="","",IF(VLOOKUP(U96,'G-3 Multipliers'!$L$3:$N$6,2,FALSE)=0,"Spatial Data Missing ⚠",VLOOKUP(U96,'G-3 Multipliers'!$L$3:$N$6,2,FALSE)))</f>
        <v/>
      </c>
      <c r="W96" s="505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9"/>
        <v/>
      </c>
      <c r="AD96" s="537" t="str">
        <f>IF(M96="","",VLOOKUP(M96,'G-6 Hedgerow Data'!$B$3:$AG$15,31,FALSE))</f>
        <v/>
      </c>
      <c r="AE96" s="520" t="str">
        <f t="shared" si="13"/>
        <v/>
      </c>
      <c r="AF96" s="520" t="str">
        <f t="shared" si="14"/>
        <v/>
      </c>
      <c r="AG96" s="524" t="str">
        <f>IFERROR(IF(O96="","",VLOOKUP(AD96,'G-3 Multipliers'!$P$3:$Q$6,2,FALSE)),"")</f>
        <v/>
      </c>
      <c r="AH96" s="197"/>
      <c r="AI96" s="499" t="str">
        <f>IF(AH96="","",IF(VLOOKUP(AH96,'G-3 Multipliers'!$S$3:$T$6,2,FALSE)=0,"Spatial Data Missing ⚠",VLOOKUP(AH96,'G-3 Multipliers'!$S$3:$T$6,2,FALSE)))</f>
        <v/>
      </c>
      <c r="AJ96" s="545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1" t="str">
        <f>'E-1 Off Site Hedge Baseline'!AK95</f>
        <v/>
      </c>
      <c r="C97" s="520" t="str">
        <f>IF(B97="","",IF(ISNA(VLOOKUP($B97,'E-1 Off Site Hedge Baseline'!$B$1:$L$257,3,FALSE)),"",(VLOOKUP($B97,'E-1 Off Site Hedge Baseline'!$B$1:$L$257,3,FALSE))))</f>
        <v/>
      </c>
      <c r="D97" s="520" t="str">
        <f>IF(B97="","",IF(ISNA(VLOOKUP($B97,'E-1 Off Site Hedge Baseline'!$B$1:$L$258,4,FALSE)),"",(VLOOKUP($B97,'E-1 Off Site Hedge Baseline'!$B$1:$L$258,4,FALSE))))</f>
        <v/>
      </c>
      <c r="E97" s="520" t="str">
        <f>IF(B97="","",IF(ISNA(VLOOKUP($B97,'E-1 Off Site Hedge Baseline'!$B$1:$L$257,5,FALSE)),"",(VLOOKUP($B97,'E-1 Off Site Hedge Baseline'!$B$1:$L$257,5,FALSE))))</f>
        <v/>
      </c>
      <c r="F97" s="520" t="str">
        <f>IF(B97="","",IF(ISNA(VLOOKUP($B97,'E-1 Off Site Hedge Baseline'!$B$1:$L$257,6,FALSE)),"",(VLOOKUP($B97,'E-1 Off Site Hedge Baseline'!$B$1:$L$257,6,FALSE))))</f>
        <v/>
      </c>
      <c r="G97" s="520" t="str">
        <f>IF(B97="","",IF(ISNA(VLOOKUP($B97,'E-1 Off Site Hedge Baseline'!$B$1:$L$257,7,FALSE)),"",(VLOOKUP($B97,'E-1 Off Site Hedge Baseline'!$B$1:$L$257,7,FALSE))))</f>
        <v/>
      </c>
      <c r="H97" s="520" t="str">
        <f>IF(B97="","",IF(ISNA(VLOOKUP($B97,'E-1 Off Site Hedge Baseline'!$B$1:$L$257,8,FALSE)),"",(VLOOKUP($B97,'E-1 Off Site Hedge Baseline'!$B$1:$L$257,8,FALSE))))</f>
        <v/>
      </c>
      <c r="I97" s="520" t="str">
        <f>IF(B97="","",IF(ISNA(VLOOKUP($B97,'E-1 Off Site Hedge Baseline'!$B$1:$L$257,10,FALSE)),"",(VLOOKUP($B97,'E-1 Off Site Hedge Baseline'!$B$1:$L$257,10,FALSE))))</f>
        <v/>
      </c>
      <c r="J97" s="520" t="str">
        <f>IF(B97="","",IF(ISNA(VLOOKUP($B97,'E-1 Off Site Hedge Baseline'!$B$1:$L$257,11,FALSE)),"",(VLOOKUP($B97,'E-1 Off Site Hedge Baseline'!$B$1:$L$257,11,FALSE))))</f>
        <v/>
      </c>
      <c r="K97" s="520" t="str">
        <f>IF(B97="","",IF(ISNA(VLOOKUP($B97,'E-1 Off Site Hedge Baseline'!$B$1:$U$257,113,FALSE)),"",(VLOOKUP($B97,'E-1 Off Site Hedge Baseline'!$B$1:$U$257,13,FALSE))))</f>
        <v/>
      </c>
      <c r="L97" s="507" t="str">
        <f>IF(B97="","",IF(ISNA(VLOOKUP($B97,'E-1 Off Site Hedge Baseline'!$B$1:$U$257,12,FALSE)),"",(VLOOKUP($B97,'E-1 Off Site Hedge Baseline'!$B$1:$U$257,12,FALSE))))</f>
        <v/>
      </c>
      <c r="M97" s="418" t="str">
        <f t="shared" si="16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05" t="str">
        <f>IF(B97="","",VLOOKUP(B97,'E-1 Off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45"/>
      <c r="T97" s="499" t="str">
        <f>IFERROR(IF(AND(Q97="V.Low",OR(S97="Good",S97="Moderate")),"Error ▲",VLOOKUP(S97,'G-1 All Habitats'!$Z$2:$AA$9,2,FALSE)),"")</f>
        <v/>
      </c>
      <c r="U97" s="145"/>
      <c r="V97" s="507" t="str">
        <f>IF(U97="","",IF(VLOOKUP(U97,'G-3 Multipliers'!$L$3:$N$6,2,FALSE)=0,"Spatial Data Missing ⚠",VLOOKUP(U97,'G-3 Multipliers'!$L$3:$N$6,2,FALSE)))</f>
        <v/>
      </c>
      <c r="W97" s="505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9"/>
        <v/>
      </c>
      <c r="AD97" s="537" t="str">
        <f>IF(M97="","",VLOOKUP(M97,'G-6 Hedgerow Data'!$B$3:$AG$15,31,FALSE))</f>
        <v/>
      </c>
      <c r="AE97" s="520" t="str">
        <f t="shared" si="13"/>
        <v/>
      </c>
      <c r="AF97" s="520" t="str">
        <f t="shared" si="14"/>
        <v/>
      </c>
      <c r="AG97" s="524" t="str">
        <f>IFERROR(IF(O97="","",VLOOKUP(AD97,'G-3 Multipliers'!$P$3:$Q$6,2,FALSE)),"")</f>
        <v/>
      </c>
      <c r="AH97" s="197"/>
      <c r="AI97" s="499" t="str">
        <f>IF(AH97="","",IF(VLOOKUP(AH97,'G-3 Multipliers'!$S$3:$T$6,2,FALSE)=0,"Spatial Data Missing ⚠",VLOOKUP(AH97,'G-3 Multipliers'!$S$3:$T$6,2,FALSE)))</f>
        <v/>
      </c>
      <c r="AJ97" s="545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1" t="str">
        <f>'E-1 Off Site Hedge Baseline'!AK96</f>
        <v/>
      </c>
      <c r="C98" s="520" t="str">
        <f>IF(B98="","",IF(ISNA(VLOOKUP($B98,'E-1 Off Site Hedge Baseline'!$B$1:$L$257,3,FALSE)),"",(VLOOKUP($B98,'E-1 Off Site Hedge Baseline'!$B$1:$L$257,3,FALSE))))</f>
        <v/>
      </c>
      <c r="D98" s="520" t="str">
        <f>IF(B98="","",IF(ISNA(VLOOKUP($B98,'E-1 Off Site Hedge Baseline'!$B$1:$L$258,4,FALSE)),"",(VLOOKUP($B98,'E-1 Off Site Hedge Baseline'!$B$1:$L$258,4,FALSE))))</f>
        <v/>
      </c>
      <c r="E98" s="520" t="str">
        <f>IF(B98="","",IF(ISNA(VLOOKUP($B98,'E-1 Off Site Hedge Baseline'!$B$1:$L$257,5,FALSE)),"",(VLOOKUP($B98,'E-1 Off Site Hedge Baseline'!$B$1:$L$257,5,FALSE))))</f>
        <v/>
      </c>
      <c r="F98" s="520" t="str">
        <f>IF(B98="","",IF(ISNA(VLOOKUP($B98,'E-1 Off Site Hedge Baseline'!$B$1:$L$257,6,FALSE)),"",(VLOOKUP($B98,'E-1 Off Site Hedge Baseline'!$B$1:$L$257,6,FALSE))))</f>
        <v/>
      </c>
      <c r="G98" s="520" t="str">
        <f>IF(B98="","",IF(ISNA(VLOOKUP($B98,'E-1 Off Site Hedge Baseline'!$B$1:$L$257,7,FALSE)),"",(VLOOKUP($B98,'E-1 Off Site Hedge Baseline'!$B$1:$L$257,7,FALSE))))</f>
        <v/>
      </c>
      <c r="H98" s="520" t="str">
        <f>IF(B98="","",IF(ISNA(VLOOKUP($B98,'E-1 Off Site Hedge Baseline'!$B$1:$L$257,8,FALSE)),"",(VLOOKUP($B98,'E-1 Off Site Hedge Baseline'!$B$1:$L$257,8,FALSE))))</f>
        <v/>
      </c>
      <c r="I98" s="520" t="str">
        <f>IF(B98="","",IF(ISNA(VLOOKUP($B98,'E-1 Off Site Hedge Baseline'!$B$1:$L$257,10,FALSE)),"",(VLOOKUP($B98,'E-1 Off Site Hedge Baseline'!$B$1:$L$257,10,FALSE))))</f>
        <v/>
      </c>
      <c r="J98" s="520" t="str">
        <f>IF(B98="","",IF(ISNA(VLOOKUP($B98,'E-1 Off Site Hedge Baseline'!$B$1:$L$257,11,FALSE)),"",(VLOOKUP($B98,'E-1 Off Site Hedge Baseline'!$B$1:$L$257,11,FALSE))))</f>
        <v/>
      </c>
      <c r="K98" s="520" t="str">
        <f>IF(B98="","",IF(ISNA(VLOOKUP($B98,'E-1 Off Site Hedge Baseline'!$B$1:$U$257,113,FALSE)),"",(VLOOKUP($B98,'E-1 Off Site Hedge Baseline'!$B$1:$U$257,13,FALSE))))</f>
        <v/>
      </c>
      <c r="L98" s="507" t="str">
        <f>IF(B98="","",IF(ISNA(VLOOKUP($B98,'E-1 Off Site Hedge Baseline'!$B$1:$U$257,12,FALSE)),"",(VLOOKUP($B98,'E-1 Off Site Hedge Baseline'!$B$1:$U$257,12,FALSE))))</f>
        <v/>
      </c>
      <c r="M98" s="418" t="str">
        <f t="shared" si="16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05" t="str">
        <f>IF(B98="","",VLOOKUP(B98,'E-1 Off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45"/>
      <c r="T98" s="499" t="str">
        <f>IFERROR(IF(AND(Q98="V.Low",OR(S98="Good",S98="Moderate")),"Error ▲",VLOOKUP(S98,'G-1 All Habitats'!$Z$2:$AA$9,2,FALSE)),"")</f>
        <v/>
      </c>
      <c r="U98" s="145"/>
      <c r="V98" s="507" t="str">
        <f>IF(U98="","",IF(VLOOKUP(U98,'G-3 Multipliers'!$L$3:$N$6,2,FALSE)=0,"Spatial Data Missing ⚠",VLOOKUP(U98,'G-3 Multipliers'!$L$3:$N$6,2,FALSE)))</f>
        <v/>
      </c>
      <c r="W98" s="505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9"/>
        <v/>
      </c>
      <c r="AD98" s="537" t="str">
        <f>IF(M98="","",VLOOKUP(M98,'G-6 Hedgerow Data'!$B$3:$AG$15,31,FALSE))</f>
        <v/>
      </c>
      <c r="AE98" s="520" t="str">
        <f t="shared" si="13"/>
        <v/>
      </c>
      <c r="AF98" s="520" t="str">
        <f t="shared" si="14"/>
        <v/>
      </c>
      <c r="AG98" s="524" t="str">
        <f>IFERROR(IF(O98="","",VLOOKUP(AD98,'G-3 Multipliers'!$P$3:$Q$6,2,FALSE)),"")</f>
        <v/>
      </c>
      <c r="AH98" s="197"/>
      <c r="AI98" s="499" t="str">
        <f>IF(AH98="","",IF(VLOOKUP(AH98,'G-3 Multipliers'!$S$3:$T$6,2,FALSE)=0,"Spatial Data Missing ⚠",VLOOKUP(AH98,'G-3 Multipliers'!$S$3:$T$6,2,FALSE)))</f>
        <v/>
      </c>
      <c r="AJ98" s="545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1" t="str">
        <f>'E-1 Off Site Hedge Baseline'!AK97</f>
        <v/>
      </c>
      <c r="C99" s="520" t="str">
        <f>IF(B99="","",IF(ISNA(VLOOKUP($B99,'E-1 Off Site Hedge Baseline'!$B$1:$L$257,3,FALSE)),"",(VLOOKUP($B99,'E-1 Off Site Hedge Baseline'!$B$1:$L$257,3,FALSE))))</f>
        <v/>
      </c>
      <c r="D99" s="520" t="str">
        <f>IF(B99="","",IF(ISNA(VLOOKUP($B99,'E-1 Off Site Hedge Baseline'!$B$1:$L$258,4,FALSE)),"",(VLOOKUP($B99,'E-1 Off Site Hedge Baseline'!$B$1:$L$258,4,FALSE))))</f>
        <v/>
      </c>
      <c r="E99" s="520" t="str">
        <f>IF(B99="","",IF(ISNA(VLOOKUP($B99,'E-1 Off Site Hedge Baseline'!$B$1:$L$257,5,FALSE)),"",(VLOOKUP($B99,'E-1 Off Site Hedge Baseline'!$B$1:$L$257,5,FALSE))))</f>
        <v/>
      </c>
      <c r="F99" s="520" t="str">
        <f>IF(B99="","",IF(ISNA(VLOOKUP($B99,'E-1 Off Site Hedge Baseline'!$B$1:$L$257,6,FALSE)),"",(VLOOKUP($B99,'E-1 Off Site Hedge Baseline'!$B$1:$L$257,6,FALSE))))</f>
        <v/>
      </c>
      <c r="G99" s="520" t="str">
        <f>IF(B99="","",IF(ISNA(VLOOKUP($B99,'E-1 Off Site Hedge Baseline'!$B$1:$L$257,7,FALSE)),"",(VLOOKUP($B99,'E-1 Off Site Hedge Baseline'!$B$1:$L$257,7,FALSE))))</f>
        <v/>
      </c>
      <c r="H99" s="520" t="str">
        <f>IF(B99="","",IF(ISNA(VLOOKUP($B99,'E-1 Off Site Hedge Baseline'!$B$1:$L$257,8,FALSE)),"",(VLOOKUP($B99,'E-1 Off Site Hedge Baseline'!$B$1:$L$257,8,FALSE))))</f>
        <v/>
      </c>
      <c r="I99" s="520" t="str">
        <f>IF(B99="","",IF(ISNA(VLOOKUP($B99,'E-1 Off Site Hedge Baseline'!$B$1:$L$257,10,FALSE)),"",(VLOOKUP($B99,'E-1 Off Site Hedge Baseline'!$B$1:$L$257,10,FALSE))))</f>
        <v/>
      </c>
      <c r="J99" s="520" t="str">
        <f>IF(B99="","",IF(ISNA(VLOOKUP($B99,'E-1 Off Site Hedge Baseline'!$B$1:$L$257,11,FALSE)),"",(VLOOKUP($B99,'E-1 Off Site Hedge Baseline'!$B$1:$L$257,11,FALSE))))</f>
        <v/>
      </c>
      <c r="K99" s="520" t="str">
        <f>IF(B99="","",IF(ISNA(VLOOKUP($B99,'E-1 Off Site Hedge Baseline'!$B$1:$U$257,113,FALSE)),"",(VLOOKUP($B99,'E-1 Off Site Hedge Baseline'!$B$1:$U$257,13,FALSE))))</f>
        <v/>
      </c>
      <c r="L99" s="507" t="str">
        <f>IF(B99="","",IF(ISNA(VLOOKUP($B99,'E-1 Off Site Hedge Baseline'!$B$1:$U$257,12,FALSE)),"",(VLOOKUP($B99,'E-1 Off Site Hedge Baseline'!$B$1:$U$257,12,FALSE))))</f>
        <v/>
      </c>
      <c r="M99" s="418" t="str">
        <f t="shared" si="16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05" t="str">
        <f>IF(B99="","",VLOOKUP(B99,'E-1 Off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45"/>
      <c r="T99" s="499" t="str">
        <f>IFERROR(IF(AND(Q99="V.Low",OR(S99="Good",S99="Moderate")),"Error ▲",VLOOKUP(S99,'G-1 All Habitats'!$Z$2:$AA$9,2,FALSE)),"")</f>
        <v/>
      </c>
      <c r="U99" s="145"/>
      <c r="V99" s="507" t="str">
        <f>IF(U99="","",IF(VLOOKUP(U99,'G-3 Multipliers'!$L$3:$N$6,2,FALSE)=0,"Spatial Data Missing ⚠",VLOOKUP(U99,'G-3 Multipliers'!$L$3:$N$6,2,FALSE)))</f>
        <v/>
      </c>
      <c r="W99" s="505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9"/>
        <v/>
      </c>
      <c r="AD99" s="537" t="str">
        <f>IF(M99="","",VLOOKUP(M99,'G-6 Hedgerow Data'!$B$3:$AG$15,31,FALSE))</f>
        <v/>
      </c>
      <c r="AE99" s="520" t="str">
        <f t="shared" si="13"/>
        <v/>
      </c>
      <c r="AF99" s="520" t="str">
        <f t="shared" si="14"/>
        <v/>
      </c>
      <c r="AG99" s="524" t="str">
        <f>IFERROR(IF(O99="","",VLOOKUP(AD99,'G-3 Multipliers'!$P$3:$Q$6,2,FALSE)),"")</f>
        <v/>
      </c>
      <c r="AH99" s="197"/>
      <c r="AI99" s="499" t="str">
        <f>IF(AH99="","",IF(VLOOKUP(AH99,'G-3 Multipliers'!$S$3:$T$6,2,FALSE)=0,"Spatial Data Missing ⚠",VLOOKUP(AH99,'G-3 Multipliers'!$S$3:$T$6,2,FALSE)))</f>
        <v/>
      </c>
      <c r="AJ99" s="545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1" t="str">
        <f>'E-1 Off Site Hedge Baseline'!AK98</f>
        <v/>
      </c>
      <c r="C100" s="520" t="str">
        <f>IF(B100="","",IF(ISNA(VLOOKUP($B100,'E-1 Off Site Hedge Baseline'!$B$1:$L$257,3,FALSE)),"",(VLOOKUP($B100,'E-1 Off Site Hedge Baseline'!$B$1:$L$257,3,FALSE))))</f>
        <v/>
      </c>
      <c r="D100" s="520" t="str">
        <f>IF(B100="","",IF(ISNA(VLOOKUP($B100,'E-1 Off Site Hedge Baseline'!$B$1:$L$258,4,FALSE)),"",(VLOOKUP($B100,'E-1 Off Site Hedge Baseline'!$B$1:$L$258,4,FALSE))))</f>
        <v/>
      </c>
      <c r="E100" s="520" t="str">
        <f>IF(B100="","",IF(ISNA(VLOOKUP($B100,'E-1 Off Site Hedge Baseline'!$B$1:$L$257,5,FALSE)),"",(VLOOKUP($B100,'E-1 Off Site Hedge Baseline'!$B$1:$L$257,5,FALSE))))</f>
        <v/>
      </c>
      <c r="F100" s="520" t="str">
        <f>IF(B100="","",IF(ISNA(VLOOKUP($B100,'E-1 Off Site Hedge Baseline'!$B$1:$L$257,6,FALSE)),"",(VLOOKUP($B100,'E-1 Off Site Hedge Baseline'!$B$1:$L$257,6,FALSE))))</f>
        <v/>
      </c>
      <c r="G100" s="520" t="str">
        <f>IF(B100="","",IF(ISNA(VLOOKUP($B100,'E-1 Off Site Hedge Baseline'!$B$1:$L$257,7,FALSE)),"",(VLOOKUP($B100,'E-1 Off Site Hedge Baseline'!$B$1:$L$257,7,FALSE))))</f>
        <v/>
      </c>
      <c r="H100" s="520" t="str">
        <f>IF(B100="","",IF(ISNA(VLOOKUP($B100,'E-1 Off Site Hedge Baseline'!$B$1:$L$257,8,FALSE)),"",(VLOOKUP($B100,'E-1 Off Site Hedge Baseline'!$B$1:$L$257,8,FALSE))))</f>
        <v/>
      </c>
      <c r="I100" s="520" t="str">
        <f>IF(B100="","",IF(ISNA(VLOOKUP($B100,'E-1 Off Site Hedge Baseline'!$B$1:$L$257,10,FALSE)),"",(VLOOKUP($B100,'E-1 Off Site Hedge Baseline'!$B$1:$L$257,10,FALSE))))</f>
        <v/>
      </c>
      <c r="J100" s="520" t="str">
        <f>IF(B100="","",IF(ISNA(VLOOKUP($B100,'E-1 Off Site Hedge Baseline'!$B$1:$L$257,11,FALSE)),"",(VLOOKUP($B100,'E-1 Off Site Hedge Baseline'!$B$1:$L$257,11,FALSE))))</f>
        <v/>
      </c>
      <c r="K100" s="520" t="str">
        <f>IF(B100="","",IF(ISNA(VLOOKUP($B100,'E-1 Off Site Hedge Baseline'!$B$1:$U$257,113,FALSE)),"",(VLOOKUP($B100,'E-1 Off Site Hedge Baseline'!$B$1:$U$257,13,FALSE))))</f>
        <v/>
      </c>
      <c r="L100" s="507" t="str">
        <f>IF(B100="","",IF(ISNA(VLOOKUP($B100,'E-1 Off Site Hedge Baseline'!$B$1:$U$257,12,FALSE)),"",(VLOOKUP($B100,'E-1 Off Site Hedge Baseline'!$B$1:$U$257,12,FALSE))))</f>
        <v/>
      </c>
      <c r="M100" s="418" t="str">
        <f t="shared" si="16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05" t="str">
        <f>IF(B100="","",VLOOKUP(B100,'E-1 Off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45"/>
      <c r="T100" s="499" t="str">
        <f>IFERROR(IF(AND(Q100="V.Low",OR(S100="Good",S100="Moderate")),"Error ▲",VLOOKUP(S100,'G-1 All Habitats'!$Z$2:$AA$9,2,FALSE)),"")</f>
        <v/>
      </c>
      <c r="U100" s="145"/>
      <c r="V100" s="507" t="str">
        <f>IF(U100="","",IF(VLOOKUP(U100,'G-3 Multipliers'!$L$3:$N$6,2,FALSE)=0,"Spatial Data Missing ⚠",VLOOKUP(U100,'G-3 Multipliers'!$L$3:$N$6,2,FALSE)))</f>
        <v/>
      </c>
      <c r="W100" s="505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9"/>
        <v/>
      </c>
      <c r="AD100" s="537" t="str">
        <f>IF(M100="","",VLOOKUP(M100,'G-6 Hedgerow Data'!$B$3:$AG$15,31,FALSE))</f>
        <v/>
      </c>
      <c r="AE100" s="520" t="str">
        <f t="shared" si="13"/>
        <v/>
      </c>
      <c r="AF100" s="520" t="str">
        <f t="shared" si="14"/>
        <v/>
      </c>
      <c r="AG100" s="524" t="str">
        <f>IFERROR(IF(O100="","",VLOOKUP(AD100,'G-3 Multipliers'!$P$3:$Q$6,2,FALSE)),"")</f>
        <v/>
      </c>
      <c r="AH100" s="197"/>
      <c r="AI100" s="499" t="str">
        <f>IF(AH100="","",IF(VLOOKUP(AH100,'G-3 Multipliers'!$S$3:$T$6,2,FALSE)=0,"Spatial Data Missing ⚠",VLOOKUP(AH100,'G-3 Multipliers'!$S$3:$T$6,2,FALSE)))</f>
        <v/>
      </c>
      <c r="AJ100" s="545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1" t="str">
        <f>'E-1 Off Site Hedge Baseline'!AK99</f>
        <v/>
      </c>
      <c r="C101" s="520" t="str">
        <f>IF(B101="","",IF(ISNA(VLOOKUP($B101,'E-1 Off Site Hedge Baseline'!$B$1:$L$257,3,FALSE)),"",(VLOOKUP($B101,'E-1 Off Site Hedge Baseline'!$B$1:$L$257,3,FALSE))))</f>
        <v/>
      </c>
      <c r="D101" s="520" t="str">
        <f>IF(B101="","",IF(ISNA(VLOOKUP($B101,'E-1 Off Site Hedge Baseline'!$B$1:$L$258,4,FALSE)),"",(VLOOKUP($B101,'E-1 Off Site Hedge Baseline'!$B$1:$L$258,4,FALSE))))</f>
        <v/>
      </c>
      <c r="E101" s="520" t="str">
        <f>IF(B101="","",IF(ISNA(VLOOKUP($B101,'E-1 Off Site Hedge Baseline'!$B$1:$L$257,5,FALSE)),"",(VLOOKUP($B101,'E-1 Off Site Hedge Baseline'!$B$1:$L$257,5,FALSE))))</f>
        <v/>
      </c>
      <c r="F101" s="520" t="str">
        <f>IF(B101="","",IF(ISNA(VLOOKUP($B101,'E-1 Off Site Hedge Baseline'!$B$1:$L$257,6,FALSE)),"",(VLOOKUP($B101,'E-1 Off Site Hedge Baseline'!$B$1:$L$257,6,FALSE))))</f>
        <v/>
      </c>
      <c r="G101" s="520" t="str">
        <f>IF(B101="","",IF(ISNA(VLOOKUP($B101,'E-1 Off Site Hedge Baseline'!$B$1:$L$257,7,FALSE)),"",(VLOOKUP($B101,'E-1 Off Site Hedge Baseline'!$B$1:$L$257,7,FALSE))))</f>
        <v/>
      </c>
      <c r="H101" s="520" t="str">
        <f>IF(B101="","",IF(ISNA(VLOOKUP($B101,'E-1 Off Site Hedge Baseline'!$B$1:$L$257,8,FALSE)),"",(VLOOKUP($B101,'E-1 Off Site Hedge Baseline'!$B$1:$L$257,8,FALSE))))</f>
        <v/>
      </c>
      <c r="I101" s="520" t="str">
        <f>IF(B101="","",IF(ISNA(VLOOKUP($B101,'E-1 Off Site Hedge Baseline'!$B$1:$L$257,10,FALSE)),"",(VLOOKUP($B101,'E-1 Off Site Hedge Baseline'!$B$1:$L$257,10,FALSE))))</f>
        <v/>
      </c>
      <c r="J101" s="520" t="str">
        <f>IF(B101="","",IF(ISNA(VLOOKUP($B101,'E-1 Off Site Hedge Baseline'!$B$1:$L$257,11,FALSE)),"",(VLOOKUP($B101,'E-1 Off Site Hedge Baseline'!$B$1:$L$257,11,FALSE))))</f>
        <v/>
      </c>
      <c r="K101" s="520" t="str">
        <f>IF(B101="","",IF(ISNA(VLOOKUP($B101,'E-1 Off Site Hedge Baseline'!$B$1:$U$257,113,FALSE)),"",(VLOOKUP($B101,'E-1 Off Site Hedge Baseline'!$B$1:$U$257,13,FALSE))))</f>
        <v/>
      </c>
      <c r="L101" s="507" t="str">
        <f>IF(B101="","",IF(ISNA(VLOOKUP($B101,'E-1 Off Site Hedge Baseline'!$B$1:$U$257,12,FALSE)),"",(VLOOKUP($B101,'E-1 Off Site Hedge Baseline'!$B$1:$U$257,12,FALSE))))</f>
        <v/>
      </c>
      <c r="M101" s="418" t="str">
        <f t="shared" si="16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05" t="str">
        <f>IF(B101="","",VLOOKUP(B101,'E-1 Off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45"/>
      <c r="T101" s="499" t="str">
        <f>IFERROR(IF(AND(Q101="V.Low",OR(S101="Good",S101="Moderate")),"Error ▲",VLOOKUP(S101,'G-1 All Habitats'!$Z$2:$AA$9,2,FALSE)),"")</f>
        <v/>
      </c>
      <c r="U101" s="145"/>
      <c r="V101" s="507" t="str">
        <f>IF(U101="","",IF(VLOOKUP(U101,'G-3 Multipliers'!$L$3:$N$6,2,FALSE)=0,"Spatial Data Missing ⚠",VLOOKUP(U101,'G-3 Multipliers'!$L$3:$N$6,2,FALSE)))</f>
        <v/>
      </c>
      <c r="W101" s="505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9"/>
        <v/>
      </c>
      <c r="AD101" s="537" t="str">
        <f>IF(M101="","",VLOOKUP(M101,'G-6 Hedgerow Data'!$B$3:$AG$15,31,FALSE))</f>
        <v/>
      </c>
      <c r="AE101" s="520" t="str">
        <f t="shared" si="13"/>
        <v/>
      </c>
      <c r="AF101" s="520" t="str">
        <f t="shared" si="14"/>
        <v/>
      </c>
      <c r="AG101" s="524" t="str">
        <f>IFERROR(IF(O101="","",VLOOKUP(AD101,'G-3 Multipliers'!$P$3:$Q$6,2,FALSE)),"")</f>
        <v/>
      </c>
      <c r="AH101" s="197"/>
      <c r="AI101" s="499" t="str">
        <f>IF(AH101="","",IF(VLOOKUP(AH101,'G-3 Multipliers'!$S$3:$T$6,2,FALSE)=0,"Spatial Data Missing ⚠",VLOOKUP(AH101,'G-3 Multipliers'!$S$3:$T$6,2,FALSE)))</f>
        <v/>
      </c>
      <c r="AJ101" s="545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1" t="str">
        <f>'E-1 Off Site Hedge Baseline'!AK100</f>
        <v/>
      </c>
      <c r="C102" s="520" t="str">
        <f>IF(B102="","",IF(ISNA(VLOOKUP($B102,'E-1 Off Site Hedge Baseline'!$B$1:$L$257,3,FALSE)),"",(VLOOKUP($B102,'E-1 Off Site Hedge Baseline'!$B$1:$L$257,3,FALSE))))</f>
        <v/>
      </c>
      <c r="D102" s="520" t="str">
        <f>IF(B102="","",IF(ISNA(VLOOKUP($B102,'E-1 Off Site Hedge Baseline'!$B$1:$L$258,4,FALSE)),"",(VLOOKUP($B102,'E-1 Off Site Hedge Baseline'!$B$1:$L$258,4,FALSE))))</f>
        <v/>
      </c>
      <c r="E102" s="520" t="str">
        <f>IF(B102="","",IF(ISNA(VLOOKUP($B102,'E-1 Off Site Hedge Baseline'!$B$1:$L$257,5,FALSE)),"",(VLOOKUP($B102,'E-1 Off Site Hedge Baseline'!$B$1:$L$257,5,FALSE))))</f>
        <v/>
      </c>
      <c r="F102" s="520" t="str">
        <f>IF(B102="","",IF(ISNA(VLOOKUP($B102,'E-1 Off Site Hedge Baseline'!$B$1:$L$257,6,FALSE)),"",(VLOOKUP($B102,'E-1 Off Site Hedge Baseline'!$B$1:$L$257,6,FALSE))))</f>
        <v/>
      </c>
      <c r="G102" s="520" t="str">
        <f>IF(B102="","",IF(ISNA(VLOOKUP($B102,'E-1 Off Site Hedge Baseline'!$B$1:$L$257,7,FALSE)),"",(VLOOKUP($B102,'E-1 Off Site Hedge Baseline'!$B$1:$L$257,7,FALSE))))</f>
        <v/>
      </c>
      <c r="H102" s="520" t="str">
        <f>IF(B102="","",IF(ISNA(VLOOKUP($B102,'E-1 Off Site Hedge Baseline'!$B$1:$L$257,8,FALSE)),"",(VLOOKUP($B102,'E-1 Off Site Hedge Baseline'!$B$1:$L$257,8,FALSE))))</f>
        <v/>
      </c>
      <c r="I102" s="520" t="str">
        <f>IF(B102="","",IF(ISNA(VLOOKUP($B102,'E-1 Off Site Hedge Baseline'!$B$1:$L$257,10,FALSE)),"",(VLOOKUP($B102,'E-1 Off Site Hedge Baseline'!$B$1:$L$257,10,FALSE))))</f>
        <v/>
      </c>
      <c r="J102" s="520" t="str">
        <f>IF(B102="","",IF(ISNA(VLOOKUP($B102,'E-1 Off Site Hedge Baseline'!$B$1:$L$257,11,FALSE)),"",(VLOOKUP($B102,'E-1 Off Site Hedge Baseline'!$B$1:$L$257,11,FALSE))))</f>
        <v/>
      </c>
      <c r="K102" s="520" t="str">
        <f>IF(B102="","",IF(ISNA(VLOOKUP($B102,'E-1 Off Site Hedge Baseline'!$B$1:$U$257,113,FALSE)),"",(VLOOKUP($B102,'E-1 Off Site Hedge Baseline'!$B$1:$U$257,13,FALSE))))</f>
        <v/>
      </c>
      <c r="L102" s="507" t="str">
        <f>IF(B102="","",IF(ISNA(VLOOKUP($B102,'E-1 Off Site Hedge Baseline'!$B$1:$U$257,12,FALSE)),"",(VLOOKUP($B102,'E-1 Off Site Hedge Baseline'!$B$1:$U$257,12,FALSE))))</f>
        <v/>
      </c>
      <c r="M102" s="418" t="str">
        <f t="shared" si="16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05" t="str">
        <f>IF(B102="","",VLOOKUP(B102,'E-1 Off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45"/>
      <c r="T102" s="499" t="str">
        <f>IFERROR(IF(AND(Q102="V.Low",OR(S102="Good",S102="Moderate")),"Error ▲",VLOOKUP(S102,'G-1 All Habitats'!$Z$2:$AA$9,2,FALSE)),"")</f>
        <v/>
      </c>
      <c r="U102" s="145"/>
      <c r="V102" s="507" t="str">
        <f>IF(U102="","",IF(VLOOKUP(U102,'G-3 Multipliers'!$L$3:$N$6,2,FALSE)=0,"Spatial Data Missing ⚠",VLOOKUP(U102,'G-3 Multipliers'!$L$3:$N$6,2,FALSE)))</f>
        <v/>
      </c>
      <c r="W102" s="505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9"/>
        <v/>
      </c>
      <c r="AD102" s="537" t="str">
        <f>IF(M102="","",VLOOKUP(M102,'G-6 Hedgerow Data'!$B$3:$AG$15,31,FALSE))</f>
        <v/>
      </c>
      <c r="AE102" s="520" t="str">
        <f t="shared" si="13"/>
        <v/>
      </c>
      <c r="AF102" s="520" t="str">
        <f t="shared" si="14"/>
        <v/>
      </c>
      <c r="AG102" s="524" t="str">
        <f>IFERROR(IF(O102="","",VLOOKUP(AD102,'G-3 Multipliers'!$P$3:$Q$6,2,FALSE)),"")</f>
        <v/>
      </c>
      <c r="AH102" s="197"/>
      <c r="AI102" s="499" t="str">
        <f>IF(AH102="","",IF(VLOOKUP(AH102,'G-3 Multipliers'!$S$3:$T$6,2,FALSE)=0,"Spatial Data Missing ⚠",VLOOKUP(AH102,'G-3 Multipliers'!$S$3:$T$6,2,FALSE)))</f>
        <v/>
      </c>
      <c r="AJ102" s="545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1" t="str">
        <f>'E-1 Off Site Hedge Baseline'!AK101</f>
        <v/>
      </c>
      <c r="C103" s="520" t="str">
        <f>IF(B103="","",IF(ISNA(VLOOKUP($B103,'E-1 Off Site Hedge Baseline'!$B$1:$L$257,3,FALSE)),"",(VLOOKUP($B103,'E-1 Off Site Hedge Baseline'!$B$1:$L$257,3,FALSE))))</f>
        <v/>
      </c>
      <c r="D103" s="520" t="str">
        <f>IF(B103="","",IF(ISNA(VLOOKUP($B103,'E-1 Off Site Hedge Baseline'!$B$1:$L$258,4,FALSE)),"",(VLOOKUP($B103,'E-1 Off Site Hedge Baseline'!$B$1:$L$258,4,FALSE))))</f>
        <v/>
      </c>
      <c r="E103" s="520" t="str">
        <f>IF(B103="","",IF(ISNA(VLOOKUP($B103,'E-1 Off Site Hedge Baseline'!$B$1:$L$257,5,FALSE)),"",(VLOOKUP($B103,'E-1 Off Site Hedge Baseline'!$B$1:$L$257,5,FALSE))))</f>
        <v/>
      </c>
      <c r="F103" s="520" t="str">
        <f>IF(B103="","",IF(ISNA(VLOOKUP($B103,'E-1 Off Site Hedge Baseline'!$B$1:$L$257,6,FALSE)),"",(VLOOKUP($B103,'E-1 Off Site Hedge Baseline'!$B$1:$L$257,6,FALSE))))</f>
        <v/>
      </c>
      <c r="G103" s="520" t="str">
        <f>IF(B103="","",IF(ISNA(VLOOKUP($B103,'E-1 Off Site Hedge Baseline'!$B$1:$L$257,7,FALSE)),"",(VLOOKUP($B103,'E-1 Off Site Hedge Baseline'!$B$1:$L$257,7,FALSE))))</f>
        <v/>
      </c>
      <c r="H103" s="520" t="str">
        <f>IF(B103="","",IF(ISNA(VLOOKUP($B103,'E-1 Off Site Hedge Baseline'!$B$1:$L$257,8,FALSE)),"",(VLOOKUP($B103,'E-1 Off Site Hedge Baseline'!$B$1:$L$257,8,FALSE))))</f>
        <v/>
      </c>
      <c r="I103" s="520" t="str">
        <f>IF(B103="","",IF(ISNA(VLOOKUP($B103,'E-1 Off Site Hedge Baseline'!$B$1:$L$257,10,FALSE)),"",(VLOOKUP($B103,'E-1 Off Site Hedge Baseline'!$B$1:$L$257,10,FALSE))))</f>
        <v/>
      </c>
      <c r="J103" s="520" t="str">
        <f>IF(B103="","",IF(ISNA(VLOOKUP($B103,'E-1 Off Site Hedge Baseline'!$B$1:$L$257,11,FALSE)),"",(VLOOKUP($B103,'E-1 Off Site Hedge Baseline'!$B$1:$L$257,11,FALSE))))</f>
        <v/>
      </c>
      <c r="K103" s="520" t="str">
        <f>IF(B103="","",IF(ISNA(VLOOKUP($B103,'E-1 Off Site Hedge Baseline'!$B$1:$U$257,113,FALSE)),"",(VLOOKUP($B103,'E-1 Off Site Hedge Baseline'!$B$1:$U$257,13,FALSE))))</f>
        <v/>
      </c>
      <c r="L103" s="507" t="str">
        <f>IF(B103="","",IF(ISNA(VLOOKUP($B103,'E-1 Off Site Hedge Baseline'!$B$1:$U$257,12,FALSE)),"",(VLOOKUP($B103,'E-1 Off Site Hedge Baseline'!$B$1:$U$257,12,FALSE))))</f>
        <v/>
      </c>
      <c r="M103" s="418" t="str">
        <f t="shared" si="16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05" t="str">
        <f>IF(B103="","",VLOOKUP(B103,'E-1 Off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45"/>
      <c r="T103" s="499" t="str">
        <f>IFERROR(IF(AND(Q103="V.Low",OR(S103="Good",S103="Moderate")),"Error ▲",VLOOKUP(S103,'G-1 All Habitats'!$Z$2:$AA$9,2,FALSE)),"")</f>
        <v/>
      </c>
      <c r="U103" s="145"/>
      <c r="V103" s="507" t="str">
        <f>IF(U103="","",IF(VLOOKUP(U103,'G-3 Multipliers'!$L$3:$N$6,2,FALSE)=0,"Spatial Data Missing ⚠",VLOOKUP(U103,'G-3 Multipliers'!$L$3:$N$6,2,FALSE)))</f>
        <v/>
      </c>
      <c r="W103" s="505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9"/>
        <v/>
      </c>
      <c r="AD103" s="537" t="str">
        <f>IF(M103="","",VLOOKUP(M103,'G-6 Hedgerow Data'!$B$3:$AG$15,31,FALSE))</f>
        <v/>
      </c>
      <c r="AE103" s="520" t="str">
        <f t="shared" si="13"/>
        <v/>
      </c>
      <c r="AF103" s="520" t="str">
        <f t="shared" si="14"/>
        <v/>
      </c>
      <c r="AG103" s="524" t="str">
        <f>IFERROR(IF(O103="","",VLOOKUP(AD103,'G-3 Multipliers'!$P$3:$Q$6,2,FALSE)),"")</f>
        <v/>
      </c>
      <c r="AH103" s="197"/>
      <c r="AI103" s="499" t="str">
        <f>IF(AH103="","",IF(VLOOKUP(AH103,'G-3 Multipliers'!$S$3:$T$6,2,FALSE)=0,"Spatial Data Missing ⚠",VLOOKUP(AH103,'G-3 Multipliers'!$S$3:$T$6,2,FALSE)))</f>
        <v/>
      </c>
      <c r="AJ103" s="545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1" t="str">
        <f>'E-1 Off Site Hedge Baseline'!AK102</f>
        <v/>
      </c>
      <c r="C104" s="520" t="str">
        <f>IF(B104="","",IF(ISNA(VLOOKUP($B104,'E-1 Off Site Hedge Baseline'!$B$1:$L$257,3,FALSE)),"",(VLOOKUP($B104,'E-1 Off Site Hedge Baseline'!$B$1:$L$257,3,FALSE))))</f>
        <v/>
      </c>
      <c r="D104" s="520" t="str">
        <f>IF(B104="","",IF(ISNA(VLOOKUP($B104,'E-1 Off Site Hedge Baseline'!$B$1:$L$258,4,FALSE)),"",(VLOOKUP($B104,'E-1 Off Site Hedge Baseline'!$B$1:$L$258,4,FALSE))))</f>
        <v/>
      </c>
      <c r="E104" s="520" t="str">
        <f>IF(B104="","",IF(ISNA(VLOOKUP($B104,'E-1 Off Site Hedge Baseline'!$B$1:$L$257,5,FALSE)),"",(VLOOKUP($B104,'E-1 Off Site Hedge Baseline'!$B$1:$L$257,5,FALSE))))</f>
        <v/>
      </c>
      <c r="F104" s="520" t="str">
        <f>IF(B104="","",IF(ISNA(VLOOKUP($B104,'E-1 Off Site Hedge Baseline'!$B$1:$L$257,6,FALSE)),"",(VLOOKUP($B104,'E-1 Off Site Hedge Baseline'!$B$1:$L$257,6,FALSE))))</f>
        <v/>
      </c>
      <c r="G104" s="520" t="str">
        <f>IF(B104="","",IF(ISNA(VLOOKUP($B104,'E-1 Off Site Hedge Baseline'!$B$1:$L$257,7,FALSE)),"",(VLOOKUP($B104,'E-1 Off Site Hedge Baseline'!$B$1:$L$257,7,FALSE))))</f>
        <v/>
      </c>
      <c r="H104" s="520" t="str">
        <f>IF(B104="","",IF(ISNA(VLOOKUP($B104,'E-1 Off Site Hedge Baseline'!$B$1:$L$257,8,FALSE)),"",(VLOOKUP($B104,'E-1 Off Site Hedge Baseline'!$B$1:$L$257,8,FALSE))))</f>
        <v/>
      </c>
      <c r="I104" s="520" t="str">
        <f>IF(B104="","",IF(ISNA(VLOOKUP($B104,'E-1 Off Site Hedge Baseline'!$B$1:$L$257,10,FALSE)),"",(VLOOKUP($B104,'E-1 Off Site Hedge Baseline'!$B$1:$L$257,10,FALSE))))</f>
        <v/>
      </c>
      <c r="J104" s="520" t="str">
        <f>IF(B104="","",IF(ISNA(VLOOKUP($B104,'E-1 Off Site Hedge Baseline'!$B$1:$L$257,11,FALSE)),"",(VLOOKUP($B104,'E-1 Off Site Hedge Baseline'!$B$1:$L$257,11,FALSE))))</f>
        <v/>
      </c>
      <c r="K104" s="520" t="str">
        <f>IF(B104="","",IF(ISNA(VLOOKUP($B104,'E-1 Off Site Hedge Baseline'!$B$1:$U$257,113,FALSE)),"",(VLOOKUP($B104,'E-1 Off Site Hedge Baseline'!$B$1:$U$257,13,FALSE))))</f>
        <v/>
      </c>
      <c r="L104" s="507" t="str">
        <f>IF(B104="","",IF(ISNA(VLOOKUP($B104,'E-1 Off Site Hedge Baseline'!$B$1:$U$257,12,FALSE)),"",(VLOOKUP($B104,'E-1 Off Site Hedge Baseline'!$B$1:$U$257,12,FALSE))))</f>
        <v/>
      </c>
      <c r="M104" s="418" t="str">
        <f t="shared" si="16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05" t="str">
        <f>IF(B104="","",VLOOKUP(B104,'E-1 Off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45"/>
      <c r="T104" s="499" t="str">
        <f>IFERROR(IF(AND(Q104="V.Low",OR(S104="Good",S104="Moderate")),"Error ▲",VLOOKUP(S104,'G-1 All Habitats'!$Z$2:$AA$9,2,FALSE)),"")</f>
        <v/>
      </c>
      <c r="U104" s="145"/>
      <c r="V104" s="507" t="str">
        <f>IF(U104="","",IF(VLOOKUP(U104,'G-3 Multipliers'!$L$3:$N$6,2,FALSE)=0,"Spatial Data Missing ⚠",VLOOKUP(U104,'G-3 Multipliers'!$L$3:$N$6,2,FALSE)))</f>
        <v/>
      </c>
      <c r="W104" s="505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9"/>
        <v/>
      </c>
      <c r="AD104" s="537" t="str">
        <f>IF(M104="","",VLOOKUP(M104,'G-6 Hedgerow Data'!$B$3:$AG$15,31,FALSE))</f>
        <v/>
      </c>
      <c r="AE104" s="520" t="str">
        <f t="shared" si="13"/>
        <v/>
      </c>
      <c r="AF104" s="520" t="str">
        <f t="shared" si="14"/>
        <v/>
      </c>
      <c r="AG104" s="524" t="str">
        <f>IFERROR(IF(O104="","",VLOOKUP(AD104,'G-3 Multipliers'!$P$3:$Q$6,2,FALSE)),"")</f>
        <v/>
      </c>
      <c r="AH104" s="197"/>
      <c r="AI104" s="499" t="str">
        <f>IF(AH104="","",IF(VLOOKUP(AH104,'G-3 Multipliers'!$S$3:$T$6,2,FALSE)=0,"Spatial Data Missing ⚠",VLOOKUP(AH104,'G-3 Multipliers'!$S$3:$T$6,2,FALSE)))</f>
        <v/>
      </c>
      <c r="AJ104" s="545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1" t="str">
        <f>'E-1 Off Site Hedge Baseline'!AK103</f>
        <v/>
      </c>
      <c r="C105" s="520" t="str">
        <f>IF(B105="","",IF(ISNA(VLOOKUP($B105,'E-1 Off Site Hedge Baseline'!$B$1:$L$257,3,FALSE)),"",(VLOOKUP($B105,'E-1 Off Site Hedge Baseline'!$B$1:$L$257,3,FALSE))))</f>
        <v/>
      </c>
      <c r="D105" s="520" t="str">
        <f>IF(B105="","",IF(ISNA(VLOOKUP($B105,'E-1 Off Site Hedge Baseline'!$B$1:$L$258,4,FALSE)),"",(VLOOKUP($B105,'E-1 Off Site Hedge Baseline'!$B$1:$L$258,4,FALSE))))</f>
        <v/>
      </c>
      <c r="E105" s="520" t="str">
        <f>IF(B105="","",IF(ISNA(VLOOKUP($B105,'E-1 Off Site Hedge Baseline'!$B$1:$L$257,5,FALSE)),"",(VLOOKUP($B105,'E-1 Off Site Hedge Baseline'!$B$1:$L$257,5,FALSE))))</f>
        <v/>
      </c>
      <c r="F105" s="520" t="str">
        <f>IF(B105="","",IF(ISNA(VLOOKUP($B105,'E-1 Off Site Hedge Baseline'!$B$1:$L$257,6,FALSE)),"",(VLOOKUP($B105,'E-1 Off Site Hedge Baseline'!$B$1:$L$257,6,FALSE))))</f>
        <v/>
      </c>
      <c r="G105" s="520" t="str">
        <f>IF(B105="","",IF(ISNA(VLOOKUP($B105,'E-1 Off Site Hedge Baseline'!$B$1:$L$257,7,FALSE)),"",(VLOOKUP($B105,'E-1 Off Site Hedge Baseline'!$B$1:$L$257,7,FALSE))))</f>
        <v/>
      </c>
      <c r="H105" s="520" t="str">
        <f>IF(B105="","",IF(ISNA(VLOOKUP($B105,'E-1 Off Site Hedge Baseline'!$B$1:$L$257,8,FALSE)),"",(VLOOKUP($B105,'E-1 Off Site Hedge Baseline'!$B$1:$L$257,8,FALSE))))</f>
        <v/>
      </c>
      <c r="I105" s="520" t="str">
        <f>IF(B105="","",IF(ISNA(VLOOKUP($B105,'E-1 Off Site Hedge Baseline'!$B$1:$L$257,10,FALSE)),"",(VLOOKUP($B105,'E-1 Off Site Hedge Baseline'!$B$1:$L$257,10,FALSE))))</f>
        <v/>
      </c>
      <c r="J105" s="520" t="str">
        <f>IF(B105="","",IF(ISNA(VLOOKUP($B105,'E-1 Off Site Hedge Baseline'!$B$1:$L$257,11,FALSE)),"",(VLOOKUP($B105,'E-1 Off Site Hedge Baseline'!$B$1:$L$257,11,FALSE))))</f>
        <v/>
      </c>
      <c r="K105" s="520" t="str">
        <f>IF(B105="","",IF(ISNA(VLOOKUP($B105,'E-1 Off Site Hedge Baseline'!$B$1:$U$257,113,FALSE)),"",(VLOOKUP($B105,'E-1 Off Site Hedge Baseline'!$B$1:$U$257,13,FALSE))))</f>
        <v/>
      </c>
      <c r="L105" s="507" t="str">
        <f>IF(B105="","",IF(ISNA(VLOOKUP($B105,'E-1 Off Site Hedge Baseline'!$B$1:$U$257,12,FALSE)),"",(VLOOKUP($B105,'E-1 Off Site Hedge Baseline'!$B$1:$U$257,12,FALSE))))</f>
        <v/>
      </c>
      <c r="M105" s="418" t="str">
        <f t="shared" si="16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05" t="str">
        <f>IF(B105="","",VLOOKUP(B105,'E-1 Off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45"/>
      <c r="T105" s="499" t="str">
        <f>IFERROR(IF(AND(Q105="V.Low",OR(S105="Good",S105="Moderate")),"Error ▲",VLOOKUP(S105,'G-1 All Habitats'!$Z$2:$AA$9,2,FALSE)),"")</f>
        <v/>
      </c>
      <c r="U105" s="145"/>
      <c r="V105" s="507" t="str">
        <f>IF(U105="","",IF(VLOOKUP(U105,'G-3 Multipliers'!$L$3:$N$6,2,FALSE)=0,"Spatial Data Missing ⚠",VLOOKUP(U105,'G-3 Multipliers'!$L$3:$N$6,2,FALSE)))</f>
        <v/>
      </c>
      <c r="W105" s="505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9"/>
        <v/>
      </c>
      <c r="AD105" s="537" t="str">
        <f>IF(M105="","",VLOOKUP(M105,'G-6 Hedgerow Data'!$B$3:$AG$15,31,FALSE))</f>
        <v/>
      </c>
      <c r="AE105" s="520" t="str">
        <f t="shared" si="13"/>
        <v/>
      </c>
      <c r="AF105" s="520" t="str">
        <f t="shared" si="14"/>
        <v/>
      </c>
      <c r="AG105" s="524" t="str">
        <f>IFERROR(IF(O105="","",VLOOKUP(AD105,'G-3 Multipliers'!$P$3:$Q$6,2,FALSE)),"")</f>
        <v/>
      </c>
      <c r="AH105" s="197"/>
      <c r="AI105" s="499" t="str">
        <f>IF(AH105="","",IF(VLOOKUP(AH105,'G-3 Multipliers'!$S$3:$T$6,2,FALSE)=0,"Spatial Data Missing ⚠",VLOOKUP(AH105,'G-3 Multipliers'!$S$3:$T$6,2,FALSE)))</f>
        <v/>
      </c>
      <c r="AJ105" s="545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1" t="str">
        <f>'E-1 Off Site Hedge Baseline'!AK104</f>
        <v/>
      </c>
      <c r="C106" s="520" t="str">
        <f>IF(B106="","",IF(ISNA(VLOOKUP($B106,'E-1 Off Site Hedge Baseline'!$B$1:$L$257,3,FALSE)),"",(VLOOKUP($B106,'E-1 Off Site Hedge Baseline'!$B$1:$L$257,3,FALSE))))</f>
        <v/>
      </c>
      <c r="D106" s="520" t="str">
        <f>IF(B106="","",IF(ISNA(VLOOKUP($B106,'E-1 Off Site Hedge Baseline'!$B$1:$L$258,4,FALSE)),"",(VLOOKUP($B106,'E-1 Off Site Hedge Baseline'!$B$1:$L$258,4,FALSE))))</f>
        <v/>
      </c>
      <c r="E106" s="520" t="str">
        <f>IF(B106="","",IF(ISNA(VLOOKUP($B106,'E-1 Off Site Hedge Baseline'!$B$1:$L$257,5,FALSE)),"",(VLOOKUP($B106,'E-1 Off Site Hedge Baseline'!$B$1:$L$257,5,FALSE))))</f>
        <v/>
      </c>
      <c r="F106" s="520" t="str">
        <f>IF(B106="","",IF(ISNA(VLOOKUP($B106,'E-1 Off Site Hedge Baseline'!$B$1:$L$257,6,FALSE)),"",(VLOOKUP($B106,'E-1 Off Site Hedge Baseline'!$B$1:$L$257,6,FALSE))))</f>
        <v/>
      </c>
      <c r="G106" s="520" t="str">
        <f>IF(B106="","",IF(ISNA(VLOOKUP($B106,'E-1 Off Site Hedge Baseline'!$B$1:$L$257,7,FALSE)),"",(VLOOKUP($B106,'E-1 Off Site Hedge Baseline'!$B$1:$L$257,7,FALSE))))</f>
        <v/>
      </c>
      <c r="H106" s="520" t="str">
        <f>IF(B106="","",IF(ISNA(VLOOKUP($B106,'E-1 Off Site Hedge Baseline'!$B$1:$L$257,8,FALSE)),"",(VLOOKUP($B106,'E-1 Off Site Hedge Baseline'!$B$1:$L$257,8,FALSE))))</f>
        <v/>
      </c>
      <c r="I106" s="520" t="str">
        <f>IF(B106="","",IF(ISNA(VLOOKUP($B106,'E-1 Off Site Hedge Baseline'!$B$1:$L$257,10,FALSE)),"",(VLOOKUP($B106,'E-1 Off Site Hedge Baseline'!$B$1:$L$257,10,FALSE))))</f>
        <v/>
      </c>
      <c r="J106" s="520" t="str">
        <f>IF(B106="","",IF(ISNA(VLOOKUP($B106,'E-1 Off Site Hedge Baseline'!$B$1:$L$257,11,FALSE)),"",(VLOOKUP($B106,'E-1 Off Site Hedge Baseline'!$B$1:$L$257,11,FALSE))))</f>
        <v/>
      </c>
      <c r="K106" s="520" t="str">
        <f>IF(B106="","",IF(ISNA(VLOOKUP($B106,'E-1 Off Site Hedge Baseline'!$B$1:$U$257,113,FALSE)),"",(VLOOKUP($B106,'E-1 Off Site Hedge Baseline'!$B$1:$U$257,13,FALSE))))</f>
        <v/>
      </c>
      <c r="L106" s="507" t="str">
        <f>IF(B106="","",IF(ISNA(VLOOKUP($B106,'E-1 Off Site Hedge Baseline'!$B$1:$U$257,12,FALSE)),"",(VLOOKUP($B106,'E-1 Off Site Hedge Baseline'!$B$1:$U$257,12,FALSE))))</f>
        <v/>
      </c>
      <c r="M106" s="418" t="str">
        <f t="shared" si="16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05" t="str">
        <f>IF(B106="","",VLOOKUP(B106,'E-1 Off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45"/>
      <c r="T106" s="499" t="str">
        <f>IFERROR(IF(AND(Q106="V.Low",OR(S106="Good",S106="Moderate")),"Error ▲",VLOOKUP(S106,'G-1 All Habitats'!$Z$2:$AA$9,2,FALSE)),"")</f>
        <v/>
      </c>
      <c r="U106" s="145"/>
      <c r="V106" s="507" t="str">
        <f>IF(U106="","",IF(VLOOKUP(U106,'G-3 Multipliers'!$L$3:$N$6,2,FALSE)=0,"Spatial Data Missing ⚠",VLOOKUP(U106,'G-3 Multipliers'!$L$3:$N$6,2,FALSE)))</f>
        <v/>
      </c>
      <c r="W106" s="505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9"/>
        <v/>
      </c>
      <c r="AD106" s="537" t="str">
        <f>IF(M106="","",VLOOKUP(M106,'G-6 Hedgerow Data'!$B$3:$AG$15,31,FALSE))</f>
        <v/>
      </c>
      <c r="AE106" s="520" t="str">
        <f t="shared" si="13"/>
        <v/>
      </c>
      <c r="AF106" s="520" t="str">
        <f t="shared" si="14"/>
        <v/>
      </c>
      <c r="AG106" s="524" t="str">
        <f>IFERROR(IF(O106="","",VLOOKUP(AD106,'G-3 Multipliers'!$P$3:$Q$6,2,FALSE)),"")</f>
        <v/>
      </c>
      <c r="AH106" s="197"/>
      <c r="AI106" s="499" t="str">
        <f>IF(AH106="","",IF(VLOOKUP(AH106,'G-3 Multipliers'!$S$3:$T$6,2,FALSE)=0,"Spatial Data Missing ⚠",VLOOKUP(AH106,'G-3 Multipliers'!$S$3:$T$6,2,FALSE)))</f>
        <v/>
      </c>
      <c r="AJ106" s="545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1" t="str">
        <f>'E-1 Off Site Hedge Baseline'!AK105</f>
        <v/>
      </c>
      <c r="C107" s="520" t="str">
        <f>IF(B107="","",IF(ISNA(VLOOKUP($B107,'E-1 Off Site Hedge Baseline'!$B$1:$L$257,3,FALSE)),"",(VLOOKUP($B107,'E-1 Off Site Hedge Baseline'!$B$1:$L$257,3,FALSE))))</f>
        <v/>
      </c>
      <c r="D107" s="520" t="str">
        <f>IF(B107="","",IF(ISNA(VLOOKUP($B107,'E-1 Off Site Hedge Baseline'!$B$1:$L$258,4,FALSE)),"",(VLOOKUP($B107,'E-1 Off Site Hedge Baseline'!$B$1:$L$258,4,FALSE))))</f>
        <v/>
      </c>
      <c r="E107" s="520" t="str">
        <f>IF(B107="","",IF(ISNA(VLOOKUP($B107,'E-1 Off Site Hedge Baseline'!$B$1:$L$257,5,FALSE)),"",(VLOOKUP($B107,'E-1 Off Site Hedge Baseline'!$B$1:$L$257,5,FALSE))))</f>
        <v/>
      </c>
      <c r="F107" s="520" t="str">
        <f>IF(B107="","",IF(ISNA(VLOOKUP($B107,'E-1 Off Site Hedge Baseline'!$B$1:$L$257,6,FALSE)),"",(VLOOKUP($B107,'E-1 Off Site Hedge Baseline'!$B$1:$L$257,6,FALSE))))</f>
        <v/>
      </c>
      <c r="G107" s="520" t="str">
        <f>IF(B107="","",IF(ISNA(VLOOKUP($B107,'E-1 Off Site Hedge Baseline'!$B$1:$L$257,7,FALSE)),"",(VLOOKUP($B107,'E-1 Off Site Hedge Baseline'!$B$1:$L$257,7,FALSE))))</f>
        <v/>
      </c>
      <c r="H107" s="520" t="str">
        <f>IF(B107="","",IF(ISNA(VLOOKUP($B107,'E-1 Off Site Hedge Baseline'!$B$1:$L$257,8,FALSE)),"",(VLOOKUP($B107,'E-1 Off Site Hedge Baseline'!$B$1:$L$257,8,FALSE))))</f>
        <v/>
      </c>
      <c r="I107" s="520" t="str">
        <f>IF(B107="","",IF(ISNA(VLOOKUP($B107,'E-1 Off Site Hedge Baseline'!$B$1:$L$257,10,FALSE)),"",(VLOOKUP($B107,'E-1 Off Site Hedge Baseline'!$B$1:$L$257,10,FALSE))))</f>
        <v/>
      </c>
      <c r="J107" s="520" t="str">
        <f>IF(B107="","",IF(ISNA(VLOOKUP($B107,'E-1 Off Site Hedge Baseline'!$B$1:$L$257,11,FALSE)),"",(VLOOKUP($B107,'E-1 Off Site Hedge Baseline'!$B$1:$L$257,11,FALSE))))</f>
        <v/>
      </c>
      <c r="K107" s="520" t="str">
        <f>IF(B107="","",IF(ISNA(VLOOKUP($B107,'E-1 Off Site Hedge Baseline'!$B$1:$U$257,113,FALSE)),"",(VLOOKUP($B107,'E-1 Off Site Hedge Baseline'!$B$1:$U$257,13,FALSE))))</f>
        <v/>
      </c>
      <c r="L107" s="507" t="str">
        <f>IF(B107="","",IF(ISNA(VLOOKUP($B107,'E-1 Off Site Hedge Baseline'!$B$1:$U$257,12,FALSE)),"",(VLOOKUP($B107,'E-1 Off Site Hedge Baseline'!$B$1:$U$257,12,FALSE))))</f>
        <v/>
      </c>
      <c r="M107" s="418" t="str">
        <f t="shared" si="16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05" t="str">
        <f>IF(B107="","",VLOOKUP(B107,'E-1 Off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45"/>
      <c r="T107" s="499" t="str">
        <f>IFERROR(IF(AND(Q107="V.Low",OR(S107="Good",S107="Moderate")),"Error ▲",VLOOKUP(S107,'G-1 All Habitats'!$Z$2:$AA$9,2,FALSE)),"")</f>
        <v/>
      </c>
      <c r="U107" s="145"/>
      <c r="V107" s="507" t="str">
        <f>IF(U107="","",IF(VLOOKUP(U107,'G-3 Multipliers'!$L$3:$N$6,2,FALSE)=0,"Spatial Data Missing ⚠",VLOOKUP(U107,'G-3 Multipliers'!$L$3:$N$6,2,FALSE)))</f>
        <v/>
      </c>
      <c r="W107" s="505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9"/>
        <v/>
      </c>
      <c r="AD107" s="537" t="str">
        <f>IF(M107="","",VLOOKUP(M107,'G-6 Hedgerow Data'!$B$3:$AG$15,31,FALSE))</f>
        <v/>
      </c>
      <c r="AE107" s="520" t="str">
        <f t="shared" si="13"/>
        <v/>
      </c>
      <c r="AF107" s="520" t="str">
        <f t="shared" si="14"/>
        <v/>
      </c>
      <c r="AG107" s="524" t="str">
        <f>IFERROR(IF(O107="","",VLOOKUP(AD107,'G-3 Multipliers'!$P$3:$Q$6,2,FALSE)),"")</f>
        <v/>
      </c>
      <c r="AH107" s="197"/>
      <c r="AI107" s="499" t="str">
        <f>IF(AH107="","",IF(VLOOKUP(AH107,'G-3 Multipliers'!$S$3:$T$6,2,FALSE)=0,"Spatial Data Missing ⚠",VLOOKUP(AH107,'G-3 Multipliers'!$S$3:$T$6,2,FALSE)))</f>
        <v/>
      </c>
      <c r="AJ107" s="545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1" t="str">
        <f>'E-1 Off Site Hedge Baseline'!AK106</f>
        <v/>
      </c>
      <c r="C108" s="520" t="str">
        <f>IF(B108="","",IF(ISNA(VLOOKUP($B108,'E-1 Off Site Hedge Baseline'!$B$1:$L$257,3,FALSE)),"",(VLOOKUP($B108,'E-1 Off Site Hedge Baseline'!$B$1:$L$257,3,FALSE))))</f>
        <v/>
      </c>
      <c r="D108" s="520" t="str">
        <f>IF(B108="","",IF(ISNA(VLOOKUP($B108,'E-1 Off Site Hedge Baseline'!$B$1:$L$258,4,FALSE)),"",(VLOOKUP($B108,'E-1 Off Site Hedge Baseline'!$B$1:$L$258,4,FALSE))))</f>
        <v/>
      </c>
      <c r="E108" s="520" t="str">
        <f>IF(B108="","",IF(ISNA(VLOOKUP($B108,'E-1 Off Site Hedge Baseline'!$B$1:$L$257,5,FALSE)),"",(VLOOKUP($B108,'E-1 Off Site Hedge Baseline'!$B$1:$L$257,5,FALSE))))</f>
        <v/>
      </c>
      <c r="F108" s="520" t="str">
        <f>IF(B108="","",IF(ISNA(VLOOKUP($B108,'E-1 Off Site Hedge Baseline'!$B$1:$L$257,6,FALSE)),"",(VLOOKUP($B108,'E-1 Off Site Hedge Baseline'!$B$1:$L$257,6,FALSE))))</f>
        <v/>
      </c>
      <c r="G108" s="520" t="str">
        <f>IF(B108="","",IF(ISNA(VLOOKUP($B108,'E-1 Off Site Hedge Baseline'!$B$1:$L$257,7,FALSE)),"",(VLOOKUP($B108,'E-1 Off Site Hedge Baseline'!$B$1:$L$257,7,FALSE))))</f>
        <v/>
      </c>
      <c r="H108" s="520" t="str">
        <f>IF(B108="","",IF(ISNA(VLOOKUP($B108,'E-1 Off Site Hedge Baseline'!$B$1:$L$257,8,FALSE)),"",(VLOOKUP($B108,'E-1 Off Site Hedge Baseline'!$B$1:$L$257,8,FALSE))))</f>
        <v/>
      </c>
      <c r="I108" s="520" t="str">
        <f>IF(B108="","",IF(ISNA(VLOOKUP($B108,'E-1 Off Site Hedge Baseline'!$B$1:$L$257,10,FALSE)),"",(VLOOKUP($B108,'E-1 Off Site Hedge Baseline'!$B$1:$L$257,10,FALSE))))</f>
        <v/>
      </c>
      <c r="J108" s="520" t="str">
        <f>IF(B108="","",IF(ISNA(VLOOKUP($B108,'E-1 Off Site Hedge Baseline'!$B$1:$L$257,11,FALSE)),"",(VLOOKUP($B108,'E-1 Off Site Hedge Baseline'!$B$1:$L$257,11,FALSE))))</f>
        <v/>
      </c>
      <c r="K108" s="520" t="str">
        <f>IF(B108="","",IF(ISNA(VLOOKUP($B108,'E-1 Off Site Hedge Baseline'!$B$1:$U$257,113,FALSE)),"",(VLOOKUP($B108,'E-1 Off Site Hedge Baseline'!$B$1:$U$257,13,FALSE))))</f>
        <v/>
      </c>
      <c r="L108" s="507" t="str">
        <f>IF(B108="","",IF(ISNA(VLOOKUP($B108,'E-1 Off Site Hedge Baseline'!$B$1:$U$257,12,FALSE)),"",(VLOOKUP($B108,'E-1 Off Site Hedge Baseline'!$B$1:$U$257,12,FALSE))))</f>
        <v/>
      </c>
      <c r="M108" s="418" t="str">
        <f t="shared" si="16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05" t="str">
        <f>IF(B108="","",VLOOKUP(B108,'E-1 Off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45"/>
      <c r="T108" s="499" t="str">
        <f>IFERROR(IF(AND(Q108="V.Low",OR(S108="Good",S108="Moderate")),"Error ▲",VLOOKUP(S108,'G-1 All Habitats'!$Z$2:$AA$9,2,FALSE)),"")</f>
        <v/>
      </c>
      <c r="U108" s="145"/>
      <c r="V108" s="507" t="str">
        <f>IF(U108="","",IF(VLOOKUP(U108,'G-3 Multipliers'!$L$3:$N$6,2,FALSE)=0,"Spatial Data Missing ⚠",VLOOKUP(U108,'G-3 Multipliers'!$L$3:$N$6,2,FALSE)))</f>
        <v/>
      </c>
      <c r="W108" s="505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9"/>
        <v/>
      </c>
      <c r="AD108" s="537" t="str">
        <f>IF(M108="","",VLOOKUP(M108,'G-6 Hedgerow Data'!$B$3:$AG$15,31,FALSE))</f>
        <v/>
      </c>
      <c r="AE108" s="520" t="str">
        <f t="shared" si="13"/>
        <v/>
      </c>
      <c r="AF108" s="520" t="str">
        <f t="shared" si="14"/>
        <v/>
      </c>
      <c r="AG108" s="524" t="str">
        <f>IFERROR(IF(O108="","",VLOOKUP(AD108,'G-3 Multipliers'!$P$3:$Q$6,2,FALSE)),"")</f>
        <v/>
      </c>
      <c r="AH108" s="197"/>
      <c r="AI108" s="499" t="str">
        <f>IF(AH108="","",IF(VLOOKUP(AH108,'G-3 Multipliers'!$S$3:$T$6,2,FALSE)=0,"Spatial Data Missing ⚠",VLOOKUP(AH108,'G-3 Multipliers'!$S$3:$T$6,2,FALSE)))</f>
        <v/>
      </c>
      <c r="AJ108" s="545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1" t="str">
        <f>'E-1 Off Site Hedge Baseline'!AK107</f>
        <v/>
      </c>
      <c r="C109" s="520" t="str">
        <f>IF(B109="","",IF(ISNA(VLOOKUP($B109,'E-1 Off Site Hedge Baseline'!$B$1:$L$257,3,FALSE)),"",(VLOOKUP($B109,'E-1 Off Site Hedge Baseline'!$B$1:$L$257,3,FALSE))))</f>
        <v/>
      </c>
      <c r="D109" s="520" t="str">
        <f>IF(B109="","",IF(ISNA(VLOOKUP($B109,'E-1 Off Site Hedge Baseline'!$B$1:$L$258,4,FALSE)),"",(VLOOKUP($B109,'E-1 Off Site Hedge Baseline'!$B$1:$L$258,4,FALSE))))</f>
        <v/>
      </c>
      <c r="E109" s="520" t="str">
        <f>IF(B109="","",IF(ISNA(VLOOKUP($B109,'E-1 Off Site Hedge Baseline'!$B$1:$L$257,5,FALSE)),"",(VLOOKUP($B109,'E-1 Off Site Hedge Baseline'!$B$1:$L$257,5,FALSE))))</f>
        <v/>
      </c>
      <c r="F109" s="520" t="str">
        <f>IF(B109="","",IF(ISNA(VLOOKUP($B109,'E-1 Off Site Hedge Baseline'!$B$1:$L$257,6,FALSE)),"",(VLOOKUP($B109,'E-1 Off Site Hedge Baseline'!$B$1:$L$257,6,FALSE))))</f>
        <v/>
      </c>
      <c r="G109" s="520" t="str">
        <f>IF(B109="","",IF(ISNA(VLOOKUP($B109,'E-1 Off Site Hedge Baseline'!$B$1:$L$257,7,FALSE)),"",(VLOOKUP($B109,'E-1 Off Site Hedge Baseline'!$B$1:$L$257,7,FALSE))))</f>
        <v/>
      </c>
      <c r="H109" s="520" t="str">
        <f>IF(B109="","",IF(ISNA(VLOOKUP($B109,'E-1 Off Site Hedge Baseline'!$B$1:$L$257,8,FALSE)),"",(VLOOKUP($B109,'E-1 Off Site Hedge Baseline'!$B$1:$L$257,8,FALSE))))</f>
        <v/>
      </c>
      <c r="I109" s="520" t="str">
        <f>IF(B109="","",IF(ISNA(VLOOKUP($B109,'E-1 Off Site Hedge Baseline'!$B$1:$L$257,10,FALSE)),"",(VLOOKUP($B109,'E-1 Off Site Hedge Baseline'!$B$1:$L$257,10,FALSE))))</f>
        <v/>
      </c>
      <c r="J109" s="520" t="str">
        <f>IF(B109="","",IF(ISNA(VLOOKUP($B109,'E-1 Off Site Hedge Baseline'!$B$1:$L$257,11,FALSE)),"",(VLOOKUP($B109,'E-1 Off Site Hedge Baseline'!$B$1:$L$257,11,FALSE))))</f>
        <v/>
      </c>
      <c r="K109" s="520" t="str">
        <f>IF(B109="","",IF(ISNA(VLOOKUP($B109,'E-1 Off Site Hedge Baseline'!$B$1:$U$257,113,FALSE)),"",(VLOOKUP($B109,'E-1 Off Site Hedge Baseline'!$B$1:$U$257,13,FALSE))))</f>
        <v/>
      </c>
      <c r="L109" s="507" t="str">
        <f>IF(B109="","",IF(ISNA(VLOOKUP($B109,'E-1 Off Site Hedge Baseline'!$B$1:$U$257,12,FALSE)),"",(VLOOKUP($B109,'E-1 Off Site Hedge Baseline'!$B$1:$U$257,12,FALSE))))</f>
        <v/>
      </c>
      <c r="M109" s="418" t="str">
        <f t="shared" si="16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05" t="str">
        <f>IF(B109="","",VLOOKUP(B109,'E-1 Off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45"/>
      <c r="T109" s="499" t="str">
        <f>IFERROR(IF(AND(Q109="V.Low",OR(S109="Good",S109="Moderate")),"Error ▲",VLOOKUP(S109,'G-1 All Habitats'!$Z$2:$AA$9,2,FALSE)),"")</f>
        <v/>
      </c>
      <c r="U109" s="145"/>
      <c r="V109" s="507" t="str">
        <f>IF(U109="","",IF(VLOOKUP(U109,'G-3 Multipliers'!$L$3:$N$6,2,FALSE)=0,"Spatial Data Missing ⚠",VLOOKUP(U109,'G-3 Multipliers'!$L$3:$N$6,2,FALSE)))</f>
        <v/>
      </c>
      <c r="W109" s="505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9"/>
        <v/>
      </c>
      <c r="AD109" s="537" t="str">
        <f>IF(M109="","",VLOOKUP(M109,'G-6 Hedgerow Data'!$B$3:$AG$15,31,FALSE))</f>
        <v/>
      </c>
      <c r="AE109" s="520" t="str">
        <f t="shared" si="13"/>
        <v/>
      </c>
      <c r="AF109" s="520" t="str">
        <f t="shared" si="14"/>
        <v/>
      </c>
      <c r="AG109" s="524" t="str">
        <f>IFERROR(IF(O109="","",VLOOKUP(AD109,'G-3 Multipliers'!$P$3:$Q$6,2,FALSE)),"")</f>
        <v/>
      </c>
      <c r="AH109" s="197"/>
      <c r="AI109" s="499" t="str">
        <f>IF(AH109="","",IF(VLOOKUP(AH109,'G-3 Multipliers'!$S$3:$T$6,2,FALSE)=0,"Spatial Data Missing ⚠",VLOOKUP(AH109,'G-3 Multipliers'!$S$3:$T$6,2,FALSE)))</f>
        <v/>
      </c>
      <c r="AJ109" s="545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1" t="str">
        <f>'E-1 Off Site Hedge Baseline'!AK108</f>
        <v/>
      </c>
      <c r="C110" s="520" t="str">
        <f>IF(B110="","",IF(ISNA(VLOOKUP($B110,'E-1 Off Site Hedge Baseline'!$B$1:$L$257,3,FALSE)),"",(VLOOKUP($B110,'E-1 Off Site Hedge Baseline'!$B$1:$L$257,3,FALSE))))</f>
        <v/>
      </c>
      <c r="D110" s="520" t="str">
        <f>IF(B110="","",IF(ISNA(VLOOKUP($B110,'E-1 Off Site Hedge Baseline'!$B$1:$L$258,4,FALSE)),"",(VLOOKUP($B110,'E-1 Off Site Hedge Baseline'!$B$1:$L$258,4,FALSE))))</f>
        <v/>
      </c>
      <c r="E110" s="520" t="str">
        <f>IF(B110="","",IF(ISNA(VLOOKUP($B110,'E-1 Off Site Hedge Baseline'!$B$1:$L$257,5,FALSE)),"",(VLOOKUP($B110,'E-1 Off Site Hedge Baseline'!$B$1:$L$257,5,FALSE))))</f>
        <v/>
      </c>
      <c r="F110" s="520" t="str">
        <f>IF(B110="","",IF(ISNA(VLOOKUP($B110,'E-1 Off Site Hedge Baseline'!$B$1:$L$257,6,FALSE)),"",(VLOOKUP($B110,'E-1 Off Site Hedge Baseline'!$B$1:$L$257,6,FALSE))))</f>
        <v/>
      </c>
      <c r="G110" s="520" t="str">
        <f>IF(B110="","",IF(ISNA(VLOOKUP($B110,'E-1 Off Site Hedge Baseline'!$B$1:$L$257,7,FALSE)),"",(VLOOKUP($B110,'E-1 Off Site Hedge Baseline'!$B$1:$L$257,7,FALSE))))</f>
        <v/>
      </c>
      <c r="H110" s="520" t="str">
        <f>IF(B110="","",IF(ISNA(VLOOKUP($B110,'E-1 Off Site Hedge Baseline'!$B$1:$L$257,8,FALSE)),"",(VLOOKUP($B110,'E-1 Off Site Hedge Baseline'!$B$1:$L$257,8,FALSE))))</f>
        <v/>
      </c>
      <c r="I110" s="520" t="str">
        <f>IF(B110="","",IF(ISNA(VLOOKUP($B110,'E-1 Off Site Hedge Baseline'!$B$1:$L$257,10,FALSE)),"",(VLOOKUP($B110,'E-1 Off Site Hedge Baseline'!$B$1:$L$257,10,FALSE))))</f>
        <v/>
      </c>
      <c r="J110" s="520" t="str">
        <f>IF(B110="","",IF(ISNA(VLOOKUP($B110,'E-1 Off Site Hedge Baseline'!$B$1:$L$257,11,FALSE)),"",(VLOOKUP($B110,'E-1 Off Site Hedge Baseline'!$B$1:$L$257,11,FALSE))))</f>
        <v/>
      </c>
      <c r="K110" s="520" t="str">
        <f>IF(B110="","",IF(ISNA(VLOOKUP($B110,'E-1 Off Site Hedge Baseline'!$B$1:$U$257,113,FALSE)),"",(VLOOKUP($B110,'E-1 Off Site Hedge Baseline'!$B$1:$U$257,13,FALSE))))</f>
        <v/>
      </c>
      <c r="L110" s="507" t="str">
        <f>IF(B110="","",IF(ISNA(VLOOKUP($B110,'E-1 Off Site Hedge Baseline'!$B$1:$U$257,12,FALSE)),"",(VLOOKUP($B110,'E-1 Off Site Hedge Baseline'!$B$1:$U$257,12,FALSE))))</f>
        <v/>
      </c>
      <c r="M110" s="418" t="str">
        <f t="shared" si="16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05" t="str">
        <f>IF(B110="","",VLOOKUP(B110,'E-1 Off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45"/>
      <c r="T110" s="499" t="str">
        <f>IFERROR(IF(AND(Q110="V.Low",OR(S110="Good",S110="Moderate")),"Error ▲",VLOOKUP(S110,'G-1 All Habitats'!$Z$2:$AA$9,2,FALSE)),"")</f>
        <v/>
      </c>
      <c r="U110" s="145"/>
      <c r="V110" s="507" t="str">
        <f>IF(U110="","",IF(VLOOKUP(U110,'G-3 Multipliers'!$L$3:$N$6,2,FALSE)=0,"Spatial Data Missing ⚠",VLOOKUP(U110,'G-3 Multipliers'!$L$3:$N$6,2,FALSE)))</f>
        <v/>
      </c>
      <c r="W110" s="505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9"/>
        <v/>
      </c>
      <c r="AD110" s="537" t="str">
        <f>IF(M110="","",VLOOKUP(M110,'G-6 Hedgerow Data'!$B$3:$AG$15,31,FALSE))</f>
        <v/>
      </c>
      <c r="AE110" s="520" t="str">
        <f t="shared" si="13"/>
        <v/>
      </c>
      <c r="AF110" s="520" t="str">
        <f t="shared" si="14"/>
        <v/>
      </c>
      <c r="AG110" s="524" t="str">
        <f>IFERROR(IF(O110="","",VLOOKUP(AD110,'G-3 Multipliers'!$P$3:$Q$6,2,FALSE)),"")</f>
        <v/>
      </c>
      <c r="AH110" s="197"/>
      <c r="AI110" s="499" t="str">
        <f>IF(AH110="","",IF(VLOOKUP(AH110,'G-3 Multipliers'!$S$3:$T$6,2,FALSE)=0,"Spatial Data Missing ⚠",VLOOKUP(AH110,'G-3 Multipliers'!$S$3:$T$6,2,FALSE)))</f>
        <v/>
      </c>
      <c r="AJ110" s="545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1" t="str">
        <f>'E-1 Off Site Hedge Baseline'!AK109</f>
        <v/>
      </c>
      <c r="C111" s="520" t="str">
        <f>IF(B111="","",IF(ISNA(VLOOKUP($B111,'E-1 Off Site Hedge Baseline'!$B$1:$L$257,3,FALSE)),"",(VLOOKUP($B111,'E-1 Off Site Hedge Baseline'!$B$1:$L$257,3,FALSE))))</f>
        <v/>
      </c>
      <c r="D111" s="520" t="str">
        <f>IF(B111="","",IF(ISNA(VLOOKUP($B111,'E-1 Off Site Hedge Baseline'!$B$1:$L$258,4,FALSE)),"",(VLOOKUP($B111,'E-1 Off Site Hedge Baseline'!$B$1:$L$258,4,FALSE))))</f>
        <v/>
      </c>
      <c r="E111" s="520" t="str">
        <f>IF(B111="","",IF(ISNA(VLOOKUP($B111,'E-1 Off Site Hedge Baseline'!$B$1:$L$257,5,FALSE)),"",(VLOOKUP($B111,'E-1 Off Site Hedge Baseline'!$B$1:$L$257,5,FALSE))))</f>
        <v/>
      </c>
      <c r="F111" s="520" t="str">
        <f>IF(B111="","",IF(ISNA(VLOOKUP($B111,'E-1 Off Site Hedge Baseline'!$B$1:$L$257,6,FALSE)),"",(VLOOKUP($B111,'E-1 Off Site Hedge Baseline'!$B$1:$L$257,6,FALSE))))</f>
        <v/>
      </c>
      <c r="G111" s="520" t="str">
        <f>IF(B111="","",IF(ISNA(VLOOKUP($B111,'E-1 Off Site Hedge Baseline'!$B$1:$L$257,7,FALSE)),"",(VLOOKUP($B111,'E-1 Off Site Hedge Baseline'!$B$1:$L$257,7,FALSE))))</f>
        <v/>
      </c>
      <c r="H111" s="520" t="str">
        <f>IF(B111="","",IF(ISNA(VLOOKUP($B111,'E-1 Off Site Hedge Baseline'!$B$1:$L$257,8,FALSE)),"",(VLOOKUP($B111,'E-1 Off Site Hedge Baseline'!$B$1:$L$257,8,FALSE))))</f>
        <v/>
      </c>
      <c r="I111" s="520" t="str">
        <f>IF(B111="","",IF(ISNA(VLOOKUP($B111,'E-1 Off Site Hedge Baseline'!$B$1:$L$257,10,FALSE)),"",(VLOOKUP($B111,'E-1 Off Site Hedge Baseline'!$B$1:$L$257,10,FALSE))))</f>
        <v/>
      </c>
      <c r="J111" s="520" t="str">
        <f>IF(B111="","",IF(ISNA(VLOOKUP($B111,'E-1 Off Site Hedge Baseline'!$B$1:$L$257,11,FALSE)),"",(VLOOKUP($B111,'E-1 Off Site Hedge Baseline'!$B$1:$L$257,11,FALSE))))</f>
        <v/>
      </c>
      <c r="K111" s="520" t="str">
        <f>IF(B111="","",IF(ISNA(VLOOKUP($B111,'E-1 Off Site Hedge Baseline'!$B$1:$U$257,113,FALSE)),"",(VLOOKUP($B111,'E-1 Off Site Hedge Baseline'!$B$1:$U$257,13,FALSE))))</f>
        <v/>
      </c>
      <c r="L111" s="507" t="str">
        <f>IF(B111="","",IF(ISNA(VLOOKUP($B111,'E-1 Off Site Hedge Baseline'!$B$1:$U$257,12,FALSE)),"",(VLOOKUP($B111,'E-1 Off Site Hedge Baseline'!$B$1:$U$257,12,FALSE))))</f>
        <v/>
      </c>
      <c r="M111" s="418" t="str">
        <f t="shared" si="16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05" t="str">
        <f>IF(B111="","",VLOOKUP(B111,'E-1 Off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45"/>
      <c r="T111" s="499" t="str">
        <f>IFERROR(IF(AND(Q111="V.Low",OR(S111="Good",S111="Moderate")),"Error ▲",VLOOKUP(S111,'G-1 All Habitats'!$Z$2:$AA$9,2,FALSE)),"")</f>
        <v/>
      </c>
      <c r="U111" s="145"/>
      <c r="V111" s="507" t="str">
        <f>IF(U111="","",IF(VLOOKUP(U111,'G-3 Multipliers'!$L$3:$N$6,2,FALSE)=0,"Spatial Data Missing ⚠",VLOOKUP(U111,'G-3 Multipliers'!$L$3:$N$6,2,FALSE)))</f>
        <v/>
      </c>
      <c r="W111" s="505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9"/>
        <v/>
      </c>
      <c r="AD111" s="537" t="str">
        <f>IF(M111="","",VLOOKUP(M111,'G-6 Hedgerow Data'!$B$3:$AG$15,31,FALSE))</f>
        <v/>
      </c>
      <c r="AE111" s="520" t="str">
        <f t="shared" si="13"/>
        <v/>
      </c>
      <c r="AF111" s="520" t="str">
        <f t="shared" si="14"/>
        <v/>
      </c>
      <c r="AG111" s="524" t="str">
        <f>IFERROR(IF(O111="","",VLOOKUP(AD111,'G-3 Multipliers'!$P$3:$Q$6,2,FALSE)),"")</f>
        <v/>
      </c>
      <c r="AH111" s="197"/>
      <c r="AI111" s="499" t="str">
        <f>IF(AH111="","",IF(VLOOKUP(AH111,'G-3 Multipliers'!$S$3:$T$6,2,FALSE)=0,"Spatial Data Missing ⚠",VLOOKUP(AH111,'G-3 Multipliers'!$S$3:$T$6,2,FALSE)))</f>
        <v/>
      </c>
      <c r="AJ111" s="545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1" t="str">
        <f>'E-1 Off Site Hedge Baseline'!AK110</f>
        <v/>
      </c>
      <c r="C112" s="520" t="str">
        <f>IF(B112="","",IF(ISNA(VLOOKUP($B112,'E-1 Off Site Hedge Baseline'!$B$1:$L$257,3,FALSE)),"",(VLOOKUP($B112,'E-1 Off Site Hedge Baseline'!$B$1:$L$257,3,FALSE))))</f>
        <v/>
      </c>
      <c r="D112" s="520" t="str">
        <f>IF(B112="","",IF(ISNA(VLOOKUP($B112,'E-1 Off Site Hedge Baseline'!$B$1:$L$258,4,FALSE)),"",(VLOOKUP($B112,'E-1 Off Site Hedge Baseline'!$B$1:$L$258,4,FALSE))))</f>
        <v/>
      </c>
      <c r="E112" s="520" t="str">
        <f>IF(B112="","",IF(ISNA(VLOOKUP($B112,'E-1 Off Site Hedge Baseline'!$B$1:$L$257,5,FALSE)),"",(VLOOKUP($B112,'E-1 Off Site Hedge Baseline'!$B$1:$L$257,5,FALSE))))</f>
        <v/>
      </c>
      <c r="F112" s="520" t="str">
        <f>IF(B112="","",IF(ISNA(VLOOKUP($B112,'E-1 Off Site Hedge Baseline'!$B$1:$L$257,6,FALSE)),"",(VLOOKUP($B112,'E-1 Off Site Hedge Baseline'!$B$1:$L$257,6,FALSE))))</f>
        <v/>
      </c>
      <c r="G112" s="520" t="str">
        <f>IF(B112="","",IF(ISNA(VLOOKUP($B112,'E-1 Off Site Hedge Baseline'!$B$1:$L$257,7,FALSE)),"",(VLOOKUP($B112,'E-1 Off Site Hedge Baseline'!$B$1:$L$257,7,FALSE))))</f>
        <v/>
      </c>
      <c r="H112" s="520" t="str">
        <f>IF(B112="","",IF(ISNA(VLOOKUP($B112,'E-1 Off Site Hedge Baseline'!$B$1:$L$257,8,FALSE)),"",(VLOOKUP($B112,'E-1 Off Site Hedge Baseline'!$B$1:$L$257,8,FALSE))))</f>
        <v/>
      </c>
      <c r="I112" s="520" t="str">
        <f>IF(B112="","",IF(ISNA(VLOOKUP($B112,'E-1 Off Site Hedge Baseline'!$B$1:$L$257,10,FALSE)),"",(VLOOKUP($B112,'E-1 Off Site Hedge Baseline'!$B$1:$L$257,10,FALSE))))</f>
        <v/>
      </c>
      <c r="J112" s="520" t="str">
        <f>IF(B112="","",IF(ISNA(VLOOKUP($B112,'E-1 Off Site Hedge Baseline'!$B$1:$L$257,11,FALSE)),"",(VLOOKUP($B112,'E-1 Off Site Hedge Baseline'!$B$1:$L$257,11,FALSE))))</f>
        <v/>
      </c>
      <c r="K112" s="520" t="str">
        <f>IF(B112="","",IF(ISNA(VLOOKUP($B112,'E-1 Off Site Hedge Baseline'!$B$1:$U$257,113,FALSE)),"",(VLOOKUP($B112,'E-1 Off Site Hedge Baseline'!$B$1:$U$257,13,FALSE))))</f>
        <v/>
      </c>
      <c r="L112" s="507" t="str">
        <f>IF(B112="","",IF(ISNA(VLOOKUP($B112,'E-1 Off Site Hedge Baseline'!$B$1:$U$257,12,FALSE)),"",(VLOOKUP($B112,'E-1 Off Site Hedge Baseline'!$B$1:$U$257,12,FALSE))))</f>
        <v/>
      </c>
      <c r="M112" s="418" t="str">
        <f t="shared" si="16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05" t="str">
        <f>IF(B112="","",VLOOKUP(B112,'E-1 Off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45"/>
      <c r="T112" s="499" t="str">
        <f>IFERROR(IF(AND(Q112="V.Low",OR(S112="Good",S112="Moderate")),"Error ▲",VLOOKUP(S112,'G-1 All Habitats'!$Z$2:$AA$9,2,FALSE)),"")</f>
        <v/>
      </c>
      <c r="U112" s="145"/>
      <c r="V112" s="507" t="str">
        <f>IF(U112="","",IF(VLOOKUP(U112,'G-3 Multipliers'!$L$3:$N$6,2,FALSE)=0,"Spatial Data Missing ⚠",VLOOKUP(U112,'G-3 Multipliers'!$L$3:$N$6,2,FALSE)))</f>
        <v/>
      </c>
      <c r="W112" s="505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9"/>
        <v/>
      </c>
      <c r="AD112" s="537" t="str">
        <f>IF(M112="","",VLOOKUP(M112,'G-6 Hedgerow Data'!$B$3:$AG$15,31,FALSE))</f>
        <v/>
      </c>
      <c r="AE112" s="520" t="str">
        <f t="shared" si="13"/>
        <v/>
      </c>
      <c r="AF112" s="520" t="str">
        <f t="shared" si="14"/>
        <v/>
      </c>
      <c r="AG112" s="524" t="str">
        <f>IFERROR(IF(O112="","",VLOOKUP(AD112,'G-3 Multipliers'!$P$3:$Q$6,2,FALSE)),"")</f>
        <v/>
      </c>
      <c r="AH112" s="197"/>
      <c r="AI112" s="499" t="str">
        <f>IF(AH112="","",IF(VLOOKUP(AH112,'G-3 Multipliers'!$S$3:$T$6,2,FALSE)=0,"Spatial Data Missing ⚠",VLOOKUP(AH112,'G-3 Multipliers'!$S$3:$T$6,2,FALSE)))</f>
        <v/>
      </c>
      <c r="AJ112" s="545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1" t="str">
        <f>'E-1 Off Site Hedge Baseline'!AK111</f>
        <v/>
      </c>
      <c r="C113" s="520" t="str">
        <f>IF(B113="","",IF(ISNA(VLOOKUP($B113,'E-1 Off Site Hedge Baseline'!$B$1:$L$257,3,FALSE)),"",(VLOOKUP($B113,'E-1 Off Site Hedge Baseline'!$B$1:$L$257,3,FALSE))))</f>
        <v/>
      </c>
      <c r="D113" s="520" t="str">
        <f>IF(B113="","",IF(ISNA(VLOOKUP($B113,'E-1 Off Site Hedge Baseline'!$B$1:$L$258,4,FALSE)),"",(VLOOKUP($B113,'E-1 Off Site Hedge Baseline'!$B$1:$L$258,4,FALSE))))</f>
        <v/>
      </c>
      <c r="E113" s="520" t="str">
        <f>IF(B113="","",IF(ISNA(VLOOKUP($B113,'E-1 Off Site Hedge Baseline'!$B$1:$L$257,5,FALSE)),"",(VLOOKUP($B113,'E-1 Off Site Hedge Baseline'!$B$1:$L$257,5,FALSE))))</f>
        <v/>
      </c>
      <c r="F113" s="520" t="str">
        <f>IF(B113="","",IF(ISNA(VLOOKUP($B113,'E-1 Off Site Hedge Baseline'!$B$1:$L$257,6,FALSE)),"",(VLOOKUP($B113,'E-1 Off Site Hedge Baseline'!$B$1:$L$257,6,FALSE))))</f>
        <v/>
      </c>
      <c r="G113" s="520" t="str">
        <f>IF(B113="","",IF(ISNA(VLOOKUP($B113,'E-1 Off Site Hedge Baseline'!$B$1:$L$257,7,FALSE)),"",(VLOOKUP($B113,'E-1 Off Site Hedge Baseline'!$B$1:$L$257,7,FALSE))))</f>
        <v/>
      </c>
      <c r="H113" s="520" t="str">
        <f>IF(B113="","",IF(ISNA(VLOOKUP($B113,'E-1 Off Site Hedge Baseline'!$B$1:$L$257,8,FALSE)),"",(VLOOKUP($B113,'E-1 Off Site Hedge Baseline'!$B$1:$L$257,8,FALSE))))</f>
        <v/>
      </c>
      <c r="I113" s="520" t="str">
        <f>IF(B113="","",IF(ISNA(VLOOKUP($B113,'E-1 Off Site Hedge Baseline'!$B$1:$L$257,10,FALSE)),"",(VLOOKUP($B113,'E-1 Off Site Hedge Baseline'!$B$1:$L$257,10,FALSE))))</f>
        <v/>
      </c>
      <c r="J113" s="520" t="str">
        <f>IF(B113="","",IF(ISNA(VLOOKUP($B113,'E-1 Off Site Hedge Baseline'!$B$1:$L$257,11,FALSE)),"",(VLOOKUP($B113,'E-1 Off Site Hedge Baseline'!$B$1:$L$257,11,FALSE))))</f>
        <v/>
      </c>
      <c r="K113" s="520" t="str">
        <f>IF(B113="","",IF(ISNA(VLOOKUP($B113,'E-1 Off Site Hedge Baseline'!$B$1:$U$257,113,FALSE)),"",(VLOOKUP($B113,'E-1 Off Site Hedge Baseline'!$B$1:$U$257,13,FALSE))))</f>
        <v/>
      </c>
      <c r="L113" s="507" t="str">
        <f>IF(B113="","",IF(ISNA(VLOOKUP($B113,'E-1 Off Site Hedge Baseline'!$B$1:$U$257,12,FALSE)),"",(VLOOKUP($B113,'E-1 Off Site Hedge Baseline'!$B$1:$U$257,12,FALSE))))</f>
        <v/>
      </c>
      <c r="M113" s="418" t="str">
        <f t="shared" si="16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05" t="str">
        <f>IF(B113="","",VLOOKUP(B113,'E-1 Off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45"/>
      <c r="T113" s="499" t="str">
        <f>IFERROR(IF(AND(Q113="V.Low",OR(S113="Good",S113="Moderate")),"Error ▲",VLOOKUP(S113,'G-1 All Habitats'!$Z$2:$AA$9,2,FALSE)),"")</f>
        <v/>
      </c>
      <c r="U113" s="145"/>
      <c r="V113" s="507" t="str">
        <f>IF(U113="","",IF(VLOOKUP(U113,'G-3 Multipliers'!$L$3:$N$6,2,FALSE)=0,"Spatial Data Missing ⚠",VLOOKUP(U113,'G-3 Multipliers'!$L$3:$N$6,2,FALSE)))</f>
        <v/>
      </c>
      <c r="W113" s="505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9"/>
        <v/>
      </c>
      <c r="AD113" s="537" t="str">
        <f>IF(M113="","",VLOOKUP(M113,'G-6 Hedgerow Data'!$B$3:$AG$15,31,FALSE))</f>
        <v/>
      </c>
      <c r="AE113" s="520" t="str">
        <f t="shared" si="13"/>
        <v/>
      </c>
      <c r="AF113" s="520" t="str">
        <f t="shared" si="14"/>
        <v/>
      </c>
      <c r="AG113" s="524" t="str">
        <f>IFERROR(IF(O113="","",VLOOKUP(AD113,'G-3 Multipliers'!$P$3:$Q$6,2,FALSE)),"")</f>
        <v/>
      </c>
      <c r="AH113" s="197"/>
      <c r="AI113" s="499" t="str">
        <f>IF(AH113="","",IF(VLOOKUP(AH113,'G-3 Multipliers'!$S$3:$T$6,2,FALSE)=0,"Spatial Data Missing ⚠",VLOOKUP(AH113,'G-3 Multipliers'!$S$3:$T$6,2,FALSE)))</f>
        <v/>
      </c>
      <c r="AJ113" s="545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1" t="str">
        <f>'E-1 Off Site Hedge Baseline'!AK112</f>
        <v/>
      </c>
      <c r="C114" s="520" t="str">
        <f>IF(B114="","",IF(ISNA(VLOOKUP($B114,'E-1 Off Site Hedge Baseline'!$B$1:$L$257,3,FALSE)),"",(VLOOKUP($B114,'E-1 Off Site Hedge Baseline'!$B$1:$L$257,3,FALSE))))</f>
        <v/>
      </c>
      <c r="D114" s="520" t="str">
        <f>IF(B114="","",IF(ISNA(VLOOKUP($B114,'E-1 Off Site Hedge Baseline'!$B$1:$L$258,4,FALSE)),"",(VLOOKUP($B114,'E-1 Off Site Hedge Baseline'!$B$1:$L$258,4,FALSE))))</f>
        <v/>
      </c>
      <c r="E114" s="520" t="str">
        <f>IF(B114="","",IF(ISNA(VLOOKUP($B114,'E-1 Off Site Hedge Baseline'!$B$1:$L$257,5,FALSE)),"",(VLOOKUP($B114,'E-1 Off Site Hedge Baseline'!$B$1:$L$257,5,FALSE))))</f>
        <v/>
      </c>
      <c r="F114" s="520" t="str">
        <f>IF(B114="","",IF(ISNA(VLOOKUP($B114,'E-1 Off Site Hedge Baseline'!$B$1:$L$257,6,FALSE)),"",(VLOOKUP($B114,'E-1 Off Site Hedge Baseline'!$B$1:$L$257,6,FALSE))))</f>
        <v/>
      </c>
      <c r="G114" s="520" t="str">
        <f>IF(B114="","",IF(ISNA(VLOOKUP($B114,'E-1 Off Site Hedge Baseline'!$B$1:$L$257,7,FALSE)),"",(VLOOKUP($B114,'E-1 Off Site Hedge Baseline'!$B$1:$L$257,7,FALSE))))</f>
        <v/>
      </c>
      <c r="H114" s="520" t="str">
        <f>IF(B114="","",IF(ISNA(VLOOKUP($B114,'E-1 Off Site Hedge Baseline'!$B$1:$L$257,8,FALSE)),"",(VLOOKUP($B114,'E-1 Off Site Hedge Baseline'!$B$1:$L$257,8,FALSE))))</f>
        <v/>
      </c>
      <c r="I114" s="520" t="str">
        <f>IF(B114="","",IF(ISNA(VLOOKUP($B114,'E-1 Off Site Hedge Baseline'!$B$1:$L$257,10,FALSE)),"",(VLOOKUP($B114,'E-1 Off Site Hedge Baseline'!$B$1:$L$257,10,FALSE))))</f>
        <v/>
      </c>
      <c r="J114" s="520" t="str">
        <f>IF(B114="","",IF(ISNA(VLOOKUP($B114,'E-1 Off Site Hedge Baseline'!$B$1:$L$257,11,FALSE)),"",(VLOOKUP($B114,'E-1 Off Site Hedge Baseline'!$B$1:$L$257,11,FALSE))))</f>
        <v/>
      </c>
      <c r="K114" s="520" t="str">
        <f>IF(B114="","",IF(ISNA(VLOOKUP($B114,'E-1 Off Site Hedge Baseline'!$B$1:$U$257,113,FALSE)),"",(VLOOKUP($B114,'E-1 Off Site Hedge Baseline'!$B$1:$U$257,13,FALSE))))</f>
        <v/>
      </c>
      <c r="L114" s="507" t="str">
        <f>IF(B114="","",IF(ISNA(VLOOKUP($B114,'E-1 Off Site Hedge Baseline'!$B$1:$U$257,12,FALSE)),"",(VLOOKUP($B114,'E-1 Off Site Hedge Baseline'!$B$1:$U$257,12,FALSE))))</f>
        <v/>
      </c>
      <c r="M114" s="418" t="str">
        <f t="shared" si="16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05" t="str">
        <f>IF(B114="","",VLOOKUP(B114,'E-1 Off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45"/>
      <c r="T114" s="499" t="str">
        <f>IFERROR(IF(AND(Q114="V.Low",OR(S114="Good",S114="Moderate")),"Error ▲",VLOOKUP(S114,'G-1 All Habitats'!$Z$2:$AA$9,2,FALSE)),"")</f>
        <v/>
      </c>
      <c r="U114" s="145"/>
      <c r="V114" s="507" t="str">
        <f>IF(U114="","",IF(VLOOKUP(U114,'G-3 Multipliers'!$L$3:$N$6,2,FALSE)=0,"Spatial Data Missing ⚠",VLOOKUP(U114,'G-3 Multipliers'!$L$3:$N$6,2,FALSE)))</f>
        <v/>
      </c>
      <c r="W114" s="505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9"/>
        <v/>
      </c>
      <c r="AD114" s="537" t="str">
        <f>IF(M114="","",VLOOKUP(M114,'G-6 Hedgerow Data'!$B$3:$AG$15,31,FALSE))</f>
        <v/>
      </c>
      <c r="AE114" s="520" t="str">
        <f t="shared" si="13"/>
        <v/>
      </c>
      <c r="AF114" s="520" t="str">
        <f t="shared" si="14"/>
        <v/>
      </c>
      <c r="AG114" s="524" t="str">
        <f>IFERROR(IF(O114="","",VLOOKUP(AD114,'G-3 Multipliers'!$P$3:$Q$6,2,FALSE)),"")</f>
        <v/>
      </c>
      <c r="AH114" s="197"/>
      <c r="AI114" s="499" t="str">
        <f>IF(AH114="","",IF(VLOOKUP(AH114,'G-3 Multipliers'!$S$3:$T$6,2,FALSE)=0,"Spatial Data Missing ⚠",VLOOKUP(AH114,'G-3 Multipliers'!$S$3:$T$6,2,FALSE)))</f>
        <v/>
      </c>
      <c r="AJ114" s="545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1" t="str">
        <f>'E-1 Off Site Hedge Baseline'!AK113</f>
        <v/>
      </c>
      <c r="C115" s="520" t="str">
        <f>IF(B115="","",IF(ISNA(VLOOKUP($B115,'E-1 Off Site Hedge Baseline'!$B$1:$L$257,3,FALSE)),"",(VLOOKUP($B115,'E-1 Off Site Hedge Baseline'!$B$1:$L$257,3,FALSE))))</f>
        <v/>
      </c>
      <c r="D115" s="520" t="str">
        <f>IF(B115="","",IF(ISNA(VLOOKUP($B115,'E-1 Off Site Hedge Baseline'!$B$1:$L$258,4,FALSE)),"",(VLOOKUP($B115,'E-1 Off Site Hedge Baseline'!$B$1:$L$258,4,FALSE))))</f>
        <v/>
      </c>
      <c r="E115" s="520" t="str">
        <f>IF(B115="","",IF(ISNA(VLOOKUP($B115,'E-1 Off Site Hedge Baseline'!$B$1:$L$257,5,FALSE)),"",(VLOOKUP($B115,'E-1 Off Site Hedge Baseline'!$B$1:$L$257,5,FALSE))))</f>
        <v/>
      </c>
      <c r="F115" s="520" t="str">
        <f>IF(B115="","",IF(ISNA(VLOOKUP($B115,'E-1 Off Site Hedge Baseline'!$B$1:$L$257,6,FALSE)),"",(VLOOKUP($B115,'E-1 Off Site Hedge Baseline'!$B$1:$L$257,6,FALSE))))</f>
        <v/>
      </c>
      <c r="G115" s="520" t="str">
        <f>IF(B115="","",IF(ISNA(VLOOKUP($B115,'E-1 Off Site Hedge Baseline'!$B$1:$L$257,7,FALSE)),"",(VLOOKUP($B115,'E-1 Off Site Hedge Baseline'!$B$1:$L$257,7,FALSE))))</f>
        <v/>
      </c>
      <c r="H115" s="520" t="str">
        <f>IF(B115="","",IF(ISNA(VLOOKUP($B115,'E-1 Off Site Hedge Baseline'!$B$1:$L$257,8,FALSE)),"",(VLOOKUP($B115,'E-1 Off Site Hedge Baseline'!$B$1:$L$257,8,FALSE))))</f>
        <v/>
      </c>
      <c r="I115" s="520" t="str">
        <f>IF(B115="","",IF(ISNA(VLOOKUP($B115,'E-1 Off Site Hedge Baseline'!$B$1:$L$257,10,FALSE)),"",(VLOOKUP($B115,'E-1 Off Site Hedge Baseline'!$B$1:$L$257,10,FALSE))))</f>
        <v/>
      </c>
      <c r="J115" s="520" t="str">
        <f>IF(B115="","",IF(ISNA(VLOOKUP($B115,'E-1 Off Site Hedge Baseline'!$B$1:$L$257,11,FALSE)),"",(VLOOKUP($B115,'E-1 Off Site Hedge Baseline'!$B$1:$L$257,11,FALSE))))</f>
        <v/>
      </c>
      <c r="K115" s="520" t="str">
        <f>IF(B115="","",IF(ISNA(VLOOKUP($B115,'E-1 Off Site Hedge Baseline'!$B$1:$U$257,113,FALSE)),"",(VLOOKUP($B115,'E-1 Off Site Hedge Baseline'!$B$1:$U$257,13,FALSE))))</f>
        <v/>
      </c>
      <c r="L115" s="507" t="str">
        <f>IF(B115="","",IF(ISNA(VLOOKUP($B115,'E-1 Off Site Hedge Baseline'!$B$1:$U$257,12,FALSE)),"",(VLOOKUP($B115,'E-1 Off Site Hedge Baseline'!$B$1:$U$257,12,FALSE))))</f>
        <v/>
      </c>
      <c r="M115" s="418" t="str">
        <f t="shared" si="16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05" t="str">
        <f>IF(B115="","",VLOOKUP(B115,'E-1 Off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45"/>
      <c r="T115" s="499" t="str">
        <f>IFERROR(IF(AND(Q115="V.Low",OR(S115="Good",S115="Moderate")),"Error ▲",VLOOKUP(S115,'G-1 All Habitats'!$Z$2:$AA$9,2,FALSE)),"")</f>
        <v/>
      </c>
      <c r="U115" s="145"/>
      <c r="V115" s="507" t="str">
        <f>IF(U115="","",IF(VLOOKUP(U115,'G-3 Multipliers'!$L$3:$N$6,2,FALSE)=0,"Spatial Data Missing ⚠",VLOOKUP(U115,'G-3 Multipliers'!$L$3:$N$6,2,FALSE)))</f>
        <v/>
      </c>
      <c r="W115" s="505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9"/>
        <v/>
      </c>
      <c r="AD115" s="537" t="str">
        <f>IF(M115="","",VLOOKUP(M115,'G-6 Hedgerow Data'!$B$3:$AG$15,31,FALSE))</f>
        <v/>
      </c>
      <c r="AE115" s="520" t="str">
        <f t="shared" si="13"/>
        <v/>
      </c>
      <c r="AF115" s="520" t="str">
        <f t="shared" si="14"/>
        <v/>
      </c>
      <c r="AG115" s="524" t="str">
        <f>IFERROR(IF(O115="","",VLOOKUP(AD115,'G-3 Multipliers'!$P$3:$Q$6,2,FALSE)),"")</f>
        <v/>
      </c>
      <c r="AH115" s="197"/>
      <c r="AI115" s="499" t="str">
        <f>IF(AH115="","",IF(VLOOKUP(AH115,'G-3 Multipliers'!$S$3:$T$6,2,FALSE)=0,"Spatial Data Missing ⚠",VLOOKUP(AH115,'G-3 Multipliers'!$S$3:$T$6,2,FALSE)))</f>
        <v/>
      </c>
      <c r="AJ115" s="545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1" t="str">
        <f>'E-1 Off Site Hedge Baseline'!AK114</f>
        <v/>
      </c>
      <c r="C116" s="520" t="str">
        <f>IF(B116="","",IF(ISNA(VLOOKUP($B116,'E-1 Off Site Hedge Baseline'!$B$1:$L$257,3,FALSE)),"",(VLOOKUP($B116,'E-1 Off Site Hedge Baseline'!$B$1:$L$257,3,FALSE))))</f>
        <v/>
      </c>
      <c r="D116" s="520" t="str">
        <f>IF(B116="","",IF(ISNA(VLOOKUP($B116,'E-1 Off Site Hedge Baseline'!$B$1:$L$258,4,FALSE)),"",(VLOOKUP($B116,'E-1 Off Site Hedge Baseline'!$B$1:$L$258,4,FALSE))))</f>
        <v/>
      </c>
      <c r="E116" s="520" t="str">
        <f>IF(B116="","",IF(ISNA(VLOOKUP($B116,'E-1 Off Site Hedge Baseline'!$B$1:$L$257,5,FALSE)),"",(VLOOKUP($B116,'E-1 Off Site Hedge Baseline'!$B$1:$L$257,5,FALSE))))</f>
        <v/>
      </c>
      <c r="F116" s="520" t="str">
        <f>IF(B116="","",IF(ISNA(VLOOKUP($B116,'E-1 Off Site Hedge Baseline'!$B$1:$L$257,6,FALSE)),"",(VLOOKUP($B116,'E-1 Off Site Hedge Baseline'!$B$1:$L$257,6,FALSE))))</f>
        <v/>
      </c>
      <c r="G116" s="520" t="str">
        <f>IF(B116="","",IF(ISNA(VLOOKUP($B116,'E-1 Off Site Hedge Baseline'!$B$1:$L$257,7,FALSE)),"",(VLOOKUP($B116,'E-1 Off Site Hedge Baseline'!$B$1:$L$257,7,FALSE))))</f>
        <v/>
      </c>
      <c r="H116" s="520" t="str">
        <f>IF(B116="","",IF(ISNA(VLOOKUP($B116,'E-1 Off Site Hedge Baseline'!$B$1:$L$257,8,FALSE)),"",(VLOOKUP($B116,'E-1 Off Site Hedge Baseline'!$B$1:$L$257,8,FALSE))))</f>
        <v/>
      </c>
      <c r="I116" s="520" t="str">
        <f>IF(B116="","",IF(ISNA(VLOOKUP($B116,'E-1 Off Site Hedge Baseline'!$B$1:$L$257,10,FALSE)),"",(VLOOKUP($B116,'E-1 Off Site Hedge Baseline'!$B$1:$L$257,10,FALSE))))</f>
        <v/>
      </c>
      <c r="J116" s="520" t="str">
        <f>IF(B116="","",IF(ISNA(VLOOKUP($B116,'E-1 Off Site Hedge Baseline'!$B$1:$L$257,11,FALSE)),"",(VLOOKUP($B116,'E-1 Off Site Hedge Baseline'!$B$1:$L$257,11,FALSE))))</f>
        <v/>
      </c>
      <c r="K116" s="520" t="str">
        <f>IF(B116="","",IF(ISNA(VLOOKUP($B116,'E-1 Off Site Hedge Baseline'!$B$1:$U$257,113,FALSE)),"",(VLOOKUP($B116,'E-1 Off Site Hedge Baseline'!$B$1:$U$257,13,FALSE))))</f>
        <v/>
      </c>
      <c r="L116" s="507" t="str">
        <f>IF(B116="","",IF(ISNA(VLOOKUP($B116,'E-1 Off Site Hedge Baseline'!$B$1:$U$257,12,FALSE)),"",(VLOOKUP($B116,'E-1 Off Site Hedge Baseline'!$B$1:$U$257,12,FALSE))))</f>
        <v/>
      </c>
      <c r="M116" s="418" t="str">
        <f t="shared" si="16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05" t="str">
        <f>IF(B116="","",VLOOKUP(B116,'E-1 Off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45"/>
      <c r="T116" s="499" t="str">
        <f>IFERROR(IF(AND(Q116="V.Low",OR(S116="Good",S116="Moderate")),"Error ▲",VLOOKUP(S116,'G-1 All Habitats'!$Z$2:$AA$9,2,FALSE)),"")</f>
        <v/>
      </c>
      <c r="U116" s="145"/>
      <c r="V116" s="507" t="str">
        <f>IF(U116="","",IF(VLOOKUP(U116,'G-3 Multipliers'!$L$3:$N$6,2,FALSE)=0,"Spatial Data Missing ⚠",VLOOKUP(U116,'G-3 Multipliers'!$L$3:$N$6,2,FALSE)))</f>
        <v/>
      </c>
      <c r="W116" s="505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9"/>
        <v/>
      </c>
      <c r="AD116" s="537" t="str">
        <f>IF(M116="","",VLOOKUP(M116,'G-6 Hedgerow Data'!$B$3:$AG$15,31,FALSE))</f>
        <v/>
      </c>
      <c r="AE116" s="520" t="str">
        <f t="shared" si="13"/>
        <v/>
      </c>
      <c r="AF116" s="520" t="str">
        <f t="shared" si="14"/>
        <v/>
      </c>
      <c r="AG116" s="524" t="str">
        <f>IFERROR(IF(O116="","",VLOOKUP(AD116,'G-3 Multipliers'!$P$3:$Q$6,2,FALSE)),"")</f>
        <v/>
      </c>
      <c r="AH116" s="197"/>
      <c r="AI116" s="499" t="str">
        <f>IF(AH116="","",IF(VLOOKUP(AH116,'G-3 Multipliers'!$S$3:$T$6,2,FALSE)=0,"Spatial Data Missing ⚠",VLOOKUP(AH116,'G-3 Multipliers'!$S$3:$T$6,2,FALSE)))</f>
        <v/>
      </c>
      <c r="AJ116" s="545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1" t="str">
        <f>'E-1 Off Site Hedge Baseline'!AK115</f>
        <v/>
      </c>
      <c r="C117" s="520" t="str">
        <f>IF(B117="","",IF(ISNA(VLOOKUP($B117,'E-1 Off Site Hedge Baseline'!$B$1:$L$257,3,FALSE)),"",(VLOOKUP($B117,'E-1 Off Site Hedge Baseline'!$B$1:$L$257,3,FALSE))))</f>
        <v/>
      </c>
      <c r="D117" s="520" t="str">
        <f>IF(B117="","",IF(ISNA(VLOOKUP($B117,'E-1 Off Site Hedge Baseline'!$B$1:$L$258,4,FALSE)),"",(VLOOKUP($B117,'E-1 Off Site Hedge Baseline'!$B$1:$L$258,4,FALSE))))</f>
        <v/>
      </c>
      <c r="E117" s="520" t="str">
        <f>IF(B117="","",IF(ISNA(VLOOKUP($B117,'E-1 Off Site Hedge Baseline'!$B$1:$L$257,5,FALSE)),"",(VLOOKUP($B117,'E-1 Off Site Hedge Baseline'!$B$1:$L$257,5,FALSE))))</f>
        <v/>
      </c>
      <c r="F117" s="520" t="str">
        <f>IF(B117="","",IF(ISNA(VLOOKUP($B117,'E-1 Off Site Hedge Baseline'!$B$1:$L$257,6,FALSE)),"",(VLOOKUP($B117,'E-1 Off Site Hedge Baseline'!$B$1:$L$257,6,FALSE))))</f>
        <v/>
      </c>
      <c r="G117" s="520" t="str">
        <f>IF(B117="","",IF(ISNA(VLOOKUP($B117,'E-1 Off Site Hedge Baseline'!$B$1:$L$257,7,FALSE)),"",(VLOOKUP($B117,'E-1 Off Site Hedge Baseline'!$B$1:$L$257,7,FALSE))))</f>
        <v/>
      </c>
      <c r="H117" s="520" t="str">
        <f>IF(B117="","",IF(ISNA(VLOOKUP($B117,'E-1 Off Site Hedge Baseline'!$B$1:$L$257,8,FALSE)),"",(VLOOKUP($B117,'E-1 Off Site Hedge Baseline'!$B$1:$L$257,8,FALSE))))</f>
        <v/>
      </c>
      <c r="I117" s="520" t="str">
        <f>IF(B117="","",IF(ISNA(VLOOKUP($B117,'E-1 Off Site Hedge Baseline'!$B$1:$L$257,10,FALSE)),"",(VLOOKUP($B117,'E-1 Off Site Hedge Baseline'!$B$1:$L$257,10,FALSE))))</f>
        <v/>
      </c>
      <c r="J117" s="520" t="str">
        <f>IF(B117="","",IF(ISNA(VLOOKUP($B117,'E-1 Off Site Hedge Baseline'!$B$1:$L$257,11,FALSE)),"",(VLOOKUP($B117,'E-1 Off Site Hedge Baseline'!$B$1:$L$257,11,FALSE))))</f>
        <v/>
      </c>
      <c r="K117" s="520" t="str">
        <f>IF(B117="","",IF(ISNA(VLOOKUP($B117,'E-1 Off Site Hedge Baseline'!$B$1:$U$257,113,FALSE)),"",(VLOOKUP($B117,'E-1 Off Site Hedge Baseline'!$B$1:$U$257,13,FALSE))))</f>
        <v/>
      </c>
      <c r="L117" s="507" t="str">
        <f>IF(B117="","",IF(ISNA(VLOOKUP($B117,'E-1 Off Site Hedge Baseline'!$B$1:$U$257,12,FALSE)),"",(VLOOKUP($B117,'E-1 Off Site Hedge Baseline'!$B$1:$U$257,12,FALSE))))</f>
        <v/>
      </c>
      <c r="M117" s="418" t="str">
        <f t="shared" si="16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05" t="str">
        <f>IF(B117="","",VLOOKUP(B117,'E-1 Off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45"/>
      <c r="T117" s="499" t="str">
        <f>IFERROR(IF(AND(Q117="V.Low",OR(S117="Good",S117="Moderate")),"Error ▲",VLOOKUP(S117,'G-1 All Habitats'!$Z$2:$AA$9,2,FALSE)),"")</f>
        <v/>
      </c>
      <c r="U117" s="145"/>
      <c r="V117" s="507" t="str">
        <f>IF(U117="","",IF(VLOOKUP(U117,'G-3 Multipliers'!$L$3:$N$6,2,FALSE)=0,"Spatial Data Missing ⚠",VLOOKUP(U117,'G-3 Multipliers'!$L$3:$N$6,2,FALSE)))</f>
        <v/>
      </c>
      <c r="W117" s="505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9"/>
        <v/>
      </c>
      <c r="AD117" s="537" t="str">
        <f>IF(M117="","",VLOOKUP(M117,'G-6 Hedgerow Data'!$B$3:$AG$15,31,FALSE))</f>
        <v/>
      </c>
      <c r="AE117" s="520" t="str">
        <f t="shared" si="13"/>
        <v/>
      </c>
      <c r="AF117" s="520" t="str">
        <f t="shared" si="14"/>
        <v/>
      </c>
      <c r="AG117" s="524" t="str">
        <f>IFERROR(IF(O117="","",VLOOKUP(AD117,'G-3 Multipliers'!$P$3:$Q$6,2,FALSE)),"")</f>
        <v/>
      </c>
      <c r="AH117" s="197"/>
      <c r="AI117" s="499" t="str">
        <f>IF(AH117="","",IF(VLOOKUP(AH117,'G-3 Multipliers'!$S$3:$T$6,2,FALSE)=0,"Spatial Data Missing ⚠",VLOOKUP(AH117,'G-3 Multipliers'!$S$3:$T$6,2,FALSE)))</f>
        <v/>
      </c>
      <c r="AJ117" s="545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1" t="str">
        <f>'E-1 Off Site Hedge Baseline'!AK116</f>
        <v/>
      </c>
      <c r="C118" s="520" t="str">
        <f>IF(B118="","",IF(ISNA(VLOOKUP($B118,'E-1 Off Site Hedge Baseline'!$B$1:$L$257,3,FALSE)),"",(VLOOKUP($B118,'E-1 Off Site Hedge Baseline'!$B$1:$L$257,3,FALSE))))</f>
        <v/>
      </c>
      <c r="D118" s="520" t="str">
        <f>IF(B118="","",IF(ISNA(VLOOKUP($B118,'E-1 Off Site Hedge Baseline'!$B$1:$L$258,4,FALSE)),"",(VLOOKUP($B118,'E-1 Off Site Hedge Baseline'!$B$1:$L$258,4,FALSE))))</f>
        <v/>
      </c>
      <c r="E118" s="520" t="str">
        <f>IF(B118="","",IF(ISNA(VLOOKUP($B118,'E-1 Off Site Hedge Baseline'!$B$1:$L$257,5,FALSE)),"",(VLOOKUP($B118,'E-1 Off Site Hedge Baseline'!$B$1:$L$257,5,FALSE))))</f>
        <v/>
      </c>
      <c r="F118" s="520" t="str">
        <f>IF(B118="","",IF(ISNA(VLOOKUP($B118,'E-1 Off Site Hedge Baseline'!$B$1:$L$257,6,FALSE)),"",(VLOOKUP($B118,'E-1 Off Site Hedge Baseline'!$B$1:$L$257,6,FALSE))))</f>
        <v/>
      </c>
      <c r="G118" s="520" t="str">
        <f>IF(B118="","",IF(ISNA(VLOOKUP($B118,'E-1 Off Site Hedge Baseline'!$B$1:$L$257,7,FALSE)),"",(VLOOKUP($B118,'E-1 Off Site Hedge Baseline'!$B$1:$L$257,7,FALSE))))</f>
        <v/>
      </c>
      <c r="H118" s="520" t="str">
        <f>IF(B118="","",IF(ISNA(VLOOKUP($B118,'E-1 Off Site Hedge Baseline'!$B$1:$L$257,8,FALSE)),"",(VLOOKUP($B118,'E-1 Off Site Hedge Baseline'!$B$1:$L$257,8,FALSE))))</f>
        <v/>
      </c>
      <c r="I118" s="520" t="str">
        <f>IF(B118="","",IF(ISNA(VLOOKUP($B118,'E-1 Off Site Hedge Baseline'!$B$1:$L$257,10,FALSE)),"",(VLOOKUP($B118,'E-1 Off Site Hedge Baseline'!$B$1:$L$257,10,FALSE))))</f>
        <v/>
      </c>
      <c r="J118" s="520" t="str">
        <f>IF(B118="","",IF(ISNA(VLOOKUP($B118,'E-1 Off Site Hedge Baseline'!$B$1:$L$257,11,FALSE)),"",(VLOOKUP($B118,'E-1 Off Site Hedge Baseline'!$B$1:$L$257,11,FALSE))))</f>
        <v/>
      </c>
      <c r="K118" s="520" t="str">
        <f>IF(B118="","",IF(ISNA(VLOOKUP($B118,'E-1 Off Site Hedge Baseline'!$B$1:$U$257,113,FALSE)),"",(VLOOKUP($B118,'E-1 Off Site Hedge Baseline'!$B$1:$U$257,13,FALSE))))</f>
        <v/>
      </c>
      <c r="L118" s="507" t="str">
        <f>IF(B118="","",IF(ISNA(VLOOKUP($B118,'E-1 Off Site Hedge Baseline'!$B$1:$U$257,12,FALSE)),"",(VLOOKUP($B118,'E-1 Off Site Hedge Baseline'!$B$1:$U$257,12,FALSE))))</f>
        <v/>
      </c>
      <c r="M118" s="418" t="str">
        <f t="shared" si="16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05" t="str">
        <f>IF(B118="","",VLOOKUP(B118,'E-1 Off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45"/>
      <c r="T118" s="499" t="str">
        <f>IFERROR(IF(AND(Q118="V.Low",OR(S118="Good",S118="Moderate")),"Error ▲",VLOOKUP(S118,'G-1 All Habitats'!$Z$2:$AA$9,2,FALSE)),"")</f>
        <v/>
      </c>
      <c r="U118" s="145"/>
      <c r="V118" s="507" t="str">
        <f>IF(U118="","",IF(VLOOKUP(U118,'G-3 Multipliers'!$L$3:$N$6,2,FALSE)=0,"Spatial Data Missing ⚠",VLOOKUP(U118,'G-3 Multipliers'!$L$3:$N$6,2,FALSE)))</f>
        <v/>
      </c>
      <c r="W118" s="505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9"/>
        <v/>
      </c>
      <c r="AD118" s="537" t="str">
        <f>IF(M118="","",VLOOKUP(M118,'G-6 Hedgerow Data'!$B$3:$AG$15,31,FALSE))</f>
        <v/>
      </c>
      <c r="AE118" s="520" t="str">
        <f t="shared" si="13"/>
        <v/>
      </c>
      <c r="AF118" s="520" t="str">
        <f t="shared" si="14"/>
        <v/>
      </c>
      <c r="AG118" s="524" t="str">
        <f>IFERROR(IF(O118="","",VLOOKUP(AD118,'G-3 Multipliers'!$P$3:$Q$6,2,FALSE)),"")</f>
        <v/>
      </c>
      <c r="AH118" s="197"/>
      <c r="AI118" s="499" t="str">
        <f>IF(AH118="","",IF(VLOOKUP(AH118,'G-3 Multipliers'!$S$3:$T$6,2,FALSE)=0,"Spatial Data Missing ⚠",VLOOKUP(AH118,'G-3 Multipliers'!$S$3:$T$6,2,FALSE)))</f>
        <v/>
      </c>
      <c r="AJ118" s="545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1" t="str">
        <f>'E-1 Off Site Hedge Baseline'!AK117</f>
        <v/>
      </c>
      <c r="C119" s="520" t="str">
        <f>IF(B119="","",IF(ISNA(VLOOKUP($B119,'E-1 Off Site Hedge Baseline'!$B$1:$L$257,3,FALSE)),"",(VLOOKUP($B119,'E-1 Off Site Hedge Baseline'!$B$1:$L$257,3,FALSE))))</f>
        <v/>
      </c>
      <c r="D119" s="520" t="str">
        <f>IF(B119="","",IF(ISNA(VLOOKUP($B119,'E-1 Off Site Hedge Baseline'!$B$1:$L$258,4,FALSE)),"",(VLOOKUP($B119,'E-1 Off Site Hedge Baseline'!$B$1:$L$258,4,FALSE))))</f>
        <v/>
      </c>
      <c r="E119" s="520" t="str">
        <f>IF(B119="","",IF(ISNA(VLOOKUP($B119,'E-1 Off Site Hedge Baseline'!$B$1:$L$257,5,FALSE)),"",(VLOOKUP($B119,'E-1 Off Site Hedge Baseline'!$B$1:$L$257,5,FALSE))))</f>
        <v/>
      </c>
      <c r="F119" s="520" t="str">
        <f>IF(B119="","",IF(ISNA(VLOOKUP($B119,'E-1 Off Site Hedge Baseline'!$B$1:$L$257,6,FALSE)),"",(VLOOKUP($B119,'E-1 Off Site Hedge Baseline'!$B$1:$L$257,6,FALSE))))</f>
        <v/>
      </c>
      <c r="G119" s="520" t="str">
        <f>IF(B119="","",IF(ISNA(VLOOKUP($B119,'E-1 Off Site Hedge Baseline'!$B$1:$L$257,7,FALSE)),"",(VLOOKUP($B119,'E-1 Off Site Hedge Baseline'!$B$1:$L$257,7,FALSE))))</f>
        <v/>
      </c>
      <c r="H119" s="520" t="str">
        <f>IF(B119="","",IF(ISNA(VLOOKUP($B119,'E-1 Off Site Hedge Baseline'!$B$1:$L$257,8,FALSE)),"",(VLOOKUP($B119,'E-1 Off Site Hedge Baseline'!$B$1:$L$257,8,FALSE))))</f>
        <v/>
      </c>
      <c r="I119" s="520" t="str">
        <f>IF(B119="","",IF(ISNA(VLOOKUP($B119,'E-1 Off Site Hedge Baseline'!$B$1:$L$257,10,FALSE)),"",(VLOOKUP($B119,'E-1 Off Site Hedge Baseline'!$B$1:$L$257,10,FALSE))))</f>
        <v/>
      </c>
      <c r="J119" s="520" t="str">
        <f>IF(B119="","",IF(ISNA(VLOOKUP($B119,'E-1 Off Site Hedge Baseline'!$B$1:$L$257,11,FALSE)),"",(VLOOKUP($B119,'E-1 Off Site Hedge Baseline'!$B$1:$L$257,11,FALSE))))</f>
        <v/>
      </c>
      <c r="K119" s="520" t="str">
        <f>IF(B119="","",IF(ISNA(VLOOKUP($B119,'E-1 Off Site Hedge Baseline'!$B$1:$U$257,113,FALSE)),"",(VLOOKUP($B119,'E-1 Off Site Hedge Baseline'!$B$1:$U$257,13,FALSE))))</f>
        <v/>
      </c>
      <c r="L119" s="507" t="str">
        <f>IF(B119="","",IF(ISNA(VLOOKUP($B119,'E-1 Off Site Hedge Baseline'!$B$1:$U$257,12,FALSE)),"",(VLOOKUP($B119,'E-1 Off Site Hedge Baseline'!$B$1:$U$257,12,FALSE))))</f>
        <v/>
      </c>
      <c r="M119" s="418" t="str">
        <f t="shared" si="16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05" t="str">
        <f>IF(B119="","",VLOOKUP(B119,'E-1 Off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45"/>
      <c r="T119" s="499" t="str">
        <f>IFERROR(IF(AND(Q119="V.Low",OR(S119="Good",S119="Moderate")),"Error ▲",VLOOKUP(S119,'G-1 All Habitats'!$Z$2:$AA$9,2,FALSE)),"")</f>
        <v/>
      </c>
      <c r="U119" s="145"/>
      <c r="V119" s="507" t="str">
        <f>IF(U119="","",IF(VLOOKUP(U119,'G-3 Multipliers'!$L$3:$N$6,2,FALSE)=0,"Spatial Data Missing ⚠",VLOOKUP(U119,'G-3 Multipliers'!$L$3:$N$6,2,FALSE)))</f>
        <v/>
      </c>
      <c r="W119" s="505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9"/>
        <v/>
      </c>
      <c r="AD119" s="537" t="str">
        <f>IF(M119="","",VLOOKUP(M119,'G-6 Hedgerow Data'!$B$3:$AG$15,31,FALSE))</f>
        <v/>
      </c>
      <c r="AE119" s="520" t="str">
        <f t="shared" si="13"/>
        <v/>
      </c>
      <c r="AF119" s="520" t="str">
        <f t="shared" si="14"/>
        <v/>
      </c>
      <c r="AG119" s="524" t="str">
        <f>IFERROR(IF(O119="","",VLOOKUP(AD119,'G-3 Multipliers'!$P$3:$Q$6,2,FALSE)),"")</f>
        <v/>
      </c>
      <c r="AH119" s="197"/>
      <c r="AI119" s="499" t="str">
        <f>IF(AH119="","",IF(VLOOKUP(AH119,'G-3 Multipliers'!$S$3:$T$6,2,FALSE)=0,"Spatial Data Missing ⚠",VLOOKUP(AH119,'G-3 Multipliers'!$S$3:$T$6,2,FALSE)))</f>
        <v/>
      </c>
      <c r="AJ119" s="545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1" t="str">
        <f>'E-1 Off Site Hedge Baseline'!AK118</f>
        <v/>
      </c>
      <c r="C120" s="520" t="str">
        <f>IF(B120="","",IF(ISNA(VLOOKUP($B120,'E-1 Off Site Hedge Baseline'!$B$1:$L$257,3,FALSE)),"",(VLOOKUP($B120,'E-1 Off Site Hedge Baseline'!$B$1:$L$257,3,FALSE))))</f>
        <v/>
      </c>
      <c r="D120" s="520" t="str">
        <f>IF(B120="","",IF(ISNA(VLOOKUP($B120,'E-1 Off Site Hedge Baseline'!$B$1:$L$258,4,FALSE)),"",(VLOOKUP($B120,'E-1 Off Site Hedge Baseline'!$B$1:$L$258,4,FALSE))))</f>
        <v/>
      </c>
      <c r="E120" s="520" t="str">
        <f>IF(B120="","",IF(ISNA(VLOOKUP($B120,'E-1 Off Site Hedge Baseline'!$B$1:$L$257,5,FALSE)),"",(VLOOKUP($B120,'E-1 Off Site Hedge Baseline'!$B$1:$L$257,5,FALSE))))</f>
        <v/>
      </c>
      <c r="F120" s="520" t="str">
        <f>IF(B120="","",IF(ISNA(VLOOKUP($B120,'E-1 Off Site Hedge Baseline'!$B$1:$L$257,6,FALSE)),"",(VLOOKUP($B120,'E-1 Off Site Hedge Baseline'!$B$1:$L$257,6,FALSE))))</f>
        <v/>
      </c>
      <c r="G120" s="520" t="str">
        <f>IF(B120="","",IF(ISNA(VLOOKUP($B120,'E-1 Off Site Hedge Baseline'!$B$1:$L$257,7,FALSE)),"",(VLOOKUP($B120,'E-1 Off Site Hedge Baseline'!$B$1:$L$257,7,FALSE))))</f>
        <v/>
      </c>
      <c r="H120" s="520" t="str">
        <f>IF(B120="","",IF(ISNA(VLOOKUP($B120,'E-1 Off Site Hedge Baseline'!$B$1:$L$257,8,FALSE)),"",(VLOOKUP($B120,'E-1 Off Site Hedge Baseline'!$B$1:$L$257,8,FALSE))))</f>
        <v/>
      </c>
      <c r="I120" s="520" t="str">
        <f>IF(B120="","",IF(ISNA(VLOOKUP($B120,'E-1 Off Site Hedge Baseline'!$B$1:$L$257,10,FALSE)),"",(VLOOKUP($B120,'E-1 Off Site Hedge Baseline'!$B$1:$L$257,10,FALSE))))</f>
        <v/>
      </c>
      <c r="J120" s="520" t="str">
        <f>IF(B120="","",IF(ISNA(VLOOKUP($B120,'E-1 Off Site Hedge Baseline'!$B$1:$L$257,11,FALSE)),"",(VLOOKUP($B120,'E-1 Off Site Hedge Baseline'!$B$1:$L$257,11,FALSE))))</f>
        <v/>
      </c>
      <c r="K120" s="520" t="str">
        <f>IF(B120="","",IF(ISNA(VLOOKUP($B120,'E-1 Off Site Hedge Baseline'!$B$1:$U$257,113,FALSE)),"",(VLOOKUP($B120,'E-1 Off Site Hedge Baseline'!$B$1:$U$257,13,FALSE))))</f>
        <v/>
      </c>
      <c r="L120" s="507" t="str">
        <f>IF(B120="","",IF(ISNA(VLOOKUP($B120,'E-1 Off Site Hedge Baseline'!$B$1:$U$257,12,FALSE)),"",(VLOOKUP($B120,'E-1 Off Site Hedge Baseline'!$B$1:$U$257,12,FALSE))))</f>
        <v/>
      </c>
      <c r="M120" s="418" t="str">
        <f t="shared" si="16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05" t="str">
        <f>IF(B120="","",VLOOKUP(B120,'E-1 Off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45"/>
      <c r="T120" s="499" t="str">
        <f>IFERROR(IF(AND(Q120="V.Low",OR(S120="Good",S120="Moderate")),"Error ▲",VLOOKUP(S120,'G-1 All Habitats'!$Z$2:$AA$9,2,FALSE)),"")</f>
        <v/>
      </c>
      <c r="U120" s="145"/>
      <c r="V120" s="507" t="str">
        <f>IF(U120="","",IF(VLOOKUP(U120,'G-3 Multipliers'!$L$3:$N$6,2,FALSE)=0,"Spatial Data Missing ⚠",VLOOKUP(U120,'G-3 Multipliers'!$L$3:$N$6,2,FALSE)))</f>
        <v/>
      </c>
      <c r="W120" s="505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9"/>
        <v/>
      </c>
      <c r="AD120" s="537" t="str">
        <f>IF(M120="","",VLOOKUP(M120,'G-6 Hedgerow Data'!$B$3:$AG$15,31,FALSE))</f>
        <v/>
      </c>
      <c r="AE120" s="520" t="str">
        <f t="shared" si="13"/>
        <v/>
      </c>
      <c r="AF120" s="520" t="str">
        <f t="shared" si="14"/>
        <v/>
      </c>
      <c r="AG120" s="524" t="str">
        <f>IFERROR(IF(O120="","",VLOOKUP(AD120,'G-3 Multipliers'!$P$3:$Q$6,2,FALSE)),"")</f>
        <v/>
      </c>
      <c r="AH120" s="197"/>
      <c r="AI120" s="499" t="str">
        <f>IF(AH120="","",IF(VLOOKUP(AH120,'G-3 Multipliers'!$S$3:$T$6,2,FALSE)=0,"Spatial Data Missing ⚠",VLOOKUP(AH120,'G-3 Multipliers'!$S$3:$T$6,2,FALSE)))</f>
        <v/>
      </c>
      <c r="AJ120" s="545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1" t="str">
        <f>'E-1 Off Site Hedge Baseline'!AK119</f>
        <v/>
      </c>
      <c r="C121" s="520" t="str">
        <f>IF(B121="","",IF(ISNA(VLOOKUP($B121,'E-1 Off Site Hedge Baseline'!$B$1:$L$257,3,FALSE)),"",(VLOOKUP($B121,'E-1 Off Site Hedge Baseline'!$B$1:$L$257,3,FALSE))))</f>
        <v/>
      </c>
      <c r="D121" s="520" t="str">
        <f>IF(B121="","",IF(ISNA(VLOOKUP($B121,'E-1 Off Site Hedge Baseline'!$B$1:$L$258,4,FALSE)),"",(VLOOKUP($B121,'E-1 Off Site Hedge Baseline'!$B$1:$L$258,4,FALSE))))</f>
        <v/>
      </c>
      <c r="E121" s="520" t="str">
        <f>IF(B121="","",IF(ISNA(VLOOKUP($B121,'E-1 Off Site Hedge Baseline'!$B$1:$L$257,5,FALSE)),"",(VLOOKUP($B121,'E-1 Off Site Hedge Baseline'!$B$1:$L$257,5,FALSE))))</f>
        <v/>
      </c>
      <c r="F121" s="520" t="str">
        <f>IF(B121="","",IF(ISNA(VLOOKUP($B121,'E-1 Off Site Hedge Baseline'!$B$1:$L$257,6,FALSE)),"",(VLOOKUP($B121,'E-1 Off Site Hedge Baseline'!$B$1:$L$257,6,FALSE))))</f>
        <v/>
      </c>
      <c r="G121" s="520" t="str">
        <f>IF(B121="","",IF(ISNA(VLOOKUP($B121,'E-1 Off Site Hedge Baseline'!$B$1:$L$257,7,FALSE)),"",(VLOOKUP($B121,'E-1 Off Site Hedge Baseline'!$B$1:$L$257,7,FALSE))))</f>
        <v/>
      </c>
      <c r="H121" s="520" t="str">
        <f>IF(B121="","",IF(ISNA(VLOOKUP($B121,'E-1 Off Site Hedge Baseline'!$B$1:$L$257,8,FALSE)),"",(VLOOKUP($B121,'E-1 Off Site Hedge Baseline'!$B$1:$L$257,8,FALSE))))</f>
        <v/>
      </c>
      <c r="I121" s="520" t="str">
        <f>IF(B121="","",IF(ISNA(VLOOKUP($B121,'E-1 Off Site Hedge Baseline'!$B$1:$L$257,10,FALSE)),"",(VLOOKUP($B121,'E-1 Off Site Hedge Baseline'!$B$1:$L$257,10,FALSE))))</f>
        <v/>
      </c>
      <c r="J121" s="520" t="str">
        <f>IF(B121="","",IF(ISNA(VLOOKUP($B121,'E-1 Off Site Hedge Baseline'!$B$1:$L$257,11,FALSE)),"",(VLOOKUP($B121,'E-1 Off Site Hedge Baseline'!$B$1:$L$257,11,FALSE))))</f>
        <v/>
      </c>
      <c r="K121" s="520" t="str">
        <f>IF(B121="","",IF(ISNA(VLOOKUP($B121,'E-1 Off Site Hedge Baseline'!$B$1:$U$257,113,FALSE)),"",(VLOOKUP($B121,'E-1 Off Site Hedge Baseline'!$B$1:$U$257,13,FALSE))))</f>
        <v/>
      </c>
      <c r="L121" s="507" t="str">
        <f>IF(B121="","",IF(ISNA(VLOOKUP($B121,'E-1 Off Site Hedge Baseline'!$B$1:$U$257,12,FALSE)),"",(VLOOKUP($B121,'E-1 Off Site Hedge Baseline'!$B$1:$U$257,12,FALSE))))</f>
        <v/>
      </c>
      <c r="M121" s="418" t="str">
        <f t="shared" si="16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05" t="str">
        <f>IF(B121="","",VLOOKUP(B121,'E-1 Off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45"/>
      <c r="T121" s="499" t="str">
        <f>IFERROR(IF(AND(Q121="V.Low",OR(S121="Good",S121="Moderate")),"Error ▲",VLOOKUP(S121,'G-1 All Habitats'!$Z$2:$AA$9,2,FALSE)),"")</f>
        <v/>
      </c>
      <c r="U121" s="145"/>
      <c r="V121" s="507" t="str">
        <f>IF(U121="","",IF(VLOOKUP(U121,'G-3 Multipliers'!$L$3:$N$6,2,FALSE)=0,"Spatial Data Missing ⚠",VLOOKUP(U121,'G-3 Multipliers'!$L$3:$N$6,2,FALSE)))</f>
        <v/>
      </c>
      <c r="W121" s="505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9"/>
        <v/>
      </c>
      <c r="AD121" s="537" t="str">
        <f>IF(M121="","",VLOOKUP(M121,'G-6 Hedgerow Data'!$B$3:$AG$15,31,FALSE))</f>
        <v/>
      </c>
      <c r="AE121" s="520" t="str">
        <f t="shared" si="13"/>
        <v/>
      </c>
      <c r="AF121" s="520" t="str">
        <f t="shared" si="14"/>
        <v/>
      </c>
      <c r="AG121" s="524" t="str">
        <f>IFERROR(IF(O121="","",VLOOKUP(AD121,'G-3 Multipliers'!$P$3:$Q$6,2,FALSE)),"")</f>
        <v/>
      </c>
      <c r="AH121" s="197"/>
      <c r="AI121" s="499" t="str">
        <f>IF(AH121="","",IF(VLOOKUP(AH121,'G-3 Multipliers'!$S$3:$T$6,2,FALSE)=0,"Spatial Data Missing ⚠",VLOOKUP(AH121,'G-3 Multipliers'!$S$3:$T$6,2,FALSE)))</f>
        <v/>
      </c>
      <c r="AJ121" s="545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1" t="str">
        <f>'E-1 Off Site Hedge Baseline'!AK120</f>
        <v/>
      </c>
      <c r="C122" s="520" t="str">
        <f>IF(B122="","",IF(ISNA(VLOOKUP($B122,'E-1 Off Site Hedge Baseline'!$B$1:$L$257,3,FALSE)),"",(VLOOKUP($B122,'E-1 Off Site Hedge Baseline'!$B$1:$L$257,3,FALSE))))</f>
        <v/>
      </c>
      <c r="D122" s="520" t="str">
        <f>IF(B122="","",IF(ISNA(VLOOKUP($B122,'E-1 Off Site Hedge Baseline'!$B$1:$L$258,4,FALSE)),"",(VLOOKUP($B122,'E-1 Off Site Hedge Baseline'!$B$1:$L$258,4,FALSE))))</f>
        <v/>
      </c>
      <c r="E122" s="520" t="str">
        <f>IF(B122="","",IF(ISNA(VLOOKUP($B122,'E-1 Off Site Hedge Baseline'!$B$1:$L$257,5,FALSE)),"",(VLOOKUP($B122,'E-1 Off Site Hedge Baseline'!$B$1:$L$257,5,FALSE))))</f>
        <v/>
      </c>
      <c r="F122" s="520" t="str">
        <f>IF(B122="","",IF(ISNA(VLOOKUP($B122,'E-1 Off Site Hedge Baseline'!$B$1:$L$257,6,FALSE)),"",(VLOOKUP($B122,'E-1 Off Site Hedge Baseline'!$B$1:$L$257,6,FALSE))))</f>
        <v/>
      </c>
      <c r="G122" s="520" t="str">
        <f>IF(B122="","",IF(ISNA(VLOOKUP($B122,'E-1 Off Site Hedge Baseline'!$B$1:$L$257,7,FALSE)),"",(VLOOKUP($B122,'E-1 Off Site Hedge Baseline'!$B$1:$L$257,7,FALSE))))</f>
        <v/>
      </c>
      <c r="H122" s="520" t="str">
        <f>IF(B122="","",IF(ISNA(VLOOKUP($B122,'E-1 Off Site Hedge Baseline'!$B$1:$L$257,8,FALSE)),"",(VLOOKUP($B122,'E-1 Off Site Hedge Baseline'!$B$1:$L$257,8,FALSE))))</f>
        <v/>
      </c>
      <c r="I122" s="520" t="str">
        <f>IF(B122="","",IF(ISNA(VLOOKUP($B122,'E-1 Off Site Hedge Baseline'!$B$1:$L$257,10,FALSE)),"",(VLOOKUP($B122,'E-1 Off Site Hedge Baseline'!$B$1:$L$257,10,FALSE))))</f>
        <v/>
      </c>
      <c r="J122" s="520" t="str">
        <f>IF(B122="","",IF(ISNA(VLOOKUP($B122,'E-1 Off Site Hedge Baseline'!$B$1:$L$257,11,FALSE)),"",(VLOOKUP($B122,'E-1 Off Site Hedge Baseline'!$B$1:$L$257,11,FALSE))))</f>
        <v/>
      </c>
      <c r="K122" s="520" t="str">
        <f>IF(B122="","",IF(ISNA(VLOOKUP($B122,'E-1 Off Site Hedge Baseline'!$B$1:$U$257,113,FALSE)),"",(VLOOKUP($B122,'E-1 Off Site Hedge Baseline'!$B$1:$U$257,13,FALSE))))</f>
        <v/>
      </c>
      <c r="L122" s="507" t="str">
        <f>IF(B122="","",IF(ISNA(VLOOKUP($B122,'E-1 Off Site Hedge Baseline'!$B$1:$U$257,12,FALSE)),"",(VLOOKUP($B122,'E-1 Off Site Hedge Baseline'!$B$1:$U$257,12,FALSE))))</f>
        <v/>
      </c>
      <c r="M122" s="418" t="str">
        <f t="shared" si="16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05" t="str">
        <f>IF(B122="","",VLOOKUP(B122,'E-1 Off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45"/>
      <c r="T122" s="499" t="str">
        <f>IFERROR(IF(AND(Q122="V.Low",OR(S122="Good",S122="Moderate")),"Error ▲",VLOOKUP(S122,'G-1 All Habitats'!$Z$2:$AA$9,2,FALSE)),"")</f>
        <v/>
      </c>
      <c r="U122" s="145"/>
      <c r="V122" s="507" t="str">
        <f>IF(U122="","",IF(VLOOKUP(U122,'G-3 Multipliers'!$L$3:$N$6,2,FALSE)=0,"Spatial Data Missing ⚠",VLOOKUP(U122,'G-3 Multipliers'!$L$3:$N$6,2,FALSE)))</f>
        <v/>
      </c>
      <c r="W122" s="505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9"/>
        <v/>
      </c>
      <c r="AD122" s="537" t="str">
        <f>IF(M122="","",VLOOKUP(M122,'G-6 Hedgerow Data'!$B$3:$AG$15,31,FALSE))</f>
        <v/>
      </c>
      <c r="AE122" s="520" t="str">
        <f t="shared" si="13"/>
        <v/>
      </c>
      <c r="AF122" s="520" t="str">
        <f t="shared" si="14"/>
        <v/>
      </c>
      <c r="AG122" s="524" t="str">
        <f>IFERROR(IF(O122="","",VLOOKUP(AD122,'G-3 Multipliers'!$P$3:$Q$6,2,FALSE)),"")</f>
        <v/>
      </c>
      <c r="AH122" s="197"/>
      <c r="AI122" s="499" t="str">
        <f>IF(AH122="","",IF(VLOOKUP(AH122,'G-3 Multipliers'!$S$3:$T$6,2,FALSE)=0,"Spatial Data Missing ⚠",VLOOKUP(AH122,'G-3 Multipliers'!$S$3:$T$6,2,FALSE)))</f>
        <v/>
      </c>
      <c r="AJ122" s="545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1" t="str">
        <f>'E-1 Off Site Hedge Baseline'!AK121</f>
        <v/>
      </c>
      <c r="C123" s="520" t="str">
        <f>IF(B123="","",IF(ISNA(VLOOKUP($B123,'E-1 Off Site Hedge Baseline'!$B$1:$L$257,3,FALSE)),"",(VLOOKUP($B123,'E-1 Off Site Hedge Baseline'!$B$1:$L$257,3,FALSE))))</f>
        <v/>
      </c>
      <c r="D123" s="520" t="str">
        <f>IF(B123="","",IF(ISNA(VLOOKUP($B123,'E-1 Off Site Hedge Baseline'!$B$1:$L$258,4,FALSE)),"",(VLOOKUP($B123,'E-1 Off Site Hedge Baseline'!$B$1:$L$258,4,FALSE))))</f>
        <v/>
      </c>
      <c r="E123" s="520" t="str">
        <f>IF(B123="","",IF(ISNA(VLOOKUP($B123,'E-1 Off Site Hedge Baseline'!$B$1:$L$257,5,FALSE)),"",(VLOOKUP($B123,'E-1 Off Site Hedge Baseline'!$B$1:$L$257,5,FALSE))))</f>
        <v/>
      </c>
      <c r="F123" s="520" t="str">
        <f>IF(B123="","",IF(ISNA(VLOOKUP($B123,'E-1 Off Site Hedge Baseline'!$B$1:$L$257,6,FALSE)),"",(VLOOKUP($B123,'E-1 Off Site Hedge Baseline'!$B$1:$L$257,6,FALSE))))</f>
        <v/>
      </c>
      <c r="G123" s="520" t="str">
        <f>IF(B123="","",IF(ISNA(VLOOKUP($B123,'E-1 Off Site Hedge Baseline'!$B$1:$L$257,7,FALSE)),"",(VLOOKUP($B123,'E-1 Off Site Hedge Baseline'!$B$1:$L$257,7,FALSE))))</f>
        <v/>
      </c>
      <c r="H123" s="520" t="str">
        <f>IF(B123="","",IF(ISNA(VLOOKUP($B123,'E-1 Off Site Hedge Baseline'!$B$1:$L$257,8,FALSE)),"",(VLOOKUP($B123,'E-1 Off Site Hedge Baseline'!$B$1:$L$257,8,FALSE))))</f>
        <v/>
      </c>
      <c r="I123" s="520" t="str">
        <f>IF(B123="","",IF(ISNA(VLOOKUP($B123,'E-1 Off Site Hedge Baseline'!$B$1:$L$257,10,FALSE)),"",(VLOOKUP($B123,'E-1 Off Site Hedge Baseline'!$B$1:$L$257,10,FALSE))))</f>
        <v/>
      </c>
      <c r="J123" s="520" t="str">
        <f>IF(B123="","",IF(ISNA(VLOOKUP($B123,'E-1 Off Site Hedge Baseline'!$B$1:$L$257,11,FALSE)),"",(VLOOKUP($B123,'E-1 Off Site Hedge Baseline'!$B$1:$L$257,11,FALSE))))</f>
        <v/>
      </c>
      <c r="K123" s="520" t="str">
        <f>IF(B123="","",IF(ISNA(VLOOKUP($B123,'E-1 Off Site Hedge Baseline'!$B$1:$U$257,113,FALSE)),"",(VLOOKUP($B123,'E-1 Off Site Hedge Baseline'!$B$1:$U$257,13,FALSE))))</f>
        <v/>
      </c>
      <c r="L123" s="507" t="str">
        <f>IF(B123="","",IF(ISNA(VLOOKUP($B123,'E-1 Off Site Hedge Baseline'!$B$1:$U$257,12,FALSE)),"",(VLOOKUP($B123,'E-1 Off Site Hedge Baseline'!$B$1:$U$257,12,FALSE))))</f>
        <v/>
      </c>
      <c r="M123" s="418" t="str">
        <f t="shared" si="16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05" t="str">
        <f>IF(B123="","",VLOOKUP(B123,'E-1 Off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45"/>
      <c r="T123" s="499" t="str">
        <f>IFERROR(IF(AND(Q123="V.Low",OR(S123="Good",S123="Moderate")),"Error ▲",VLOOKUP(S123,'G-1 All Habitats'!$Z$2:$AA$9,2,FALSE)),"")</f>
        <v/>
      </c>
      <c r="U123" s="145"/>
      <c r="V123" s="507" t="str">
        <f>IF(U123="","",IF(VLOOKUP(U123,'G-3 Multipliers'!$L$3:$N$6,2,FALSE)=0,"Spatial Data Missing ⚠",VLOOKUP(U123,'G-3 Multipliers'!$L$3:$N$6,2,FALSE)))</f>
        <v/>
      </c>
      <c r="W123" s="505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9"/>
        <v/>
      </c>
      <c r="AD123" s="537" t="str">
        <f>IF(M123="","",VLOOKUP(M123,'G-6 Hedgerow Data'!$B$3:$AG$15,31,FALSE))</f>
        <v/>
      </c>
      <c r="AE123" s="520" t="str">
        <f t="shared" si="13"/>
        <v/>
      </c>
      <c r="AF123" s="520" t="str">
        <f t="shared" si="14"/>
        <v/>
      </c>
      <c r="AG123" s="524" t="str">
        <f>IFERROR(IF(O123="","",VLOOKUP(AD123,'G-3 Multipliers'!$P$3:$Q$6,2,FALSE)),"")</f>
        <v/>
      </c>
      <c r="AH123" s="197"/>
      <c r="AI123" s="499" t="str">
        <f>IF(AH123="","",IF(VLOOKUP(AH123,'G-3 Multipliers'!$S$3:$T$6,2,FALSE)=0,"Spatial Data Missing ⚠",VLOOKUP(AH123,'G-3 Multipliers'!$S$3:$T$6,2,FALSE)))</f>
        <v/>
      </c>
      <c r="AJ123" s="545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1" t="str">
        <f>'E-1 Off Site Hedge Baseline'!AK122</f>
        <v/>
      </c>
      <c r="C124" s="520" t="str">
        <f>IF(B124="","",IF(ISNA(VLOOKUP($B124,'E-1 Off Site Hedge Baseline'!$B$1:$L$257,3,FALSE)),"",(VLOOKUP($B124,'E-1 Off Site Hedge Baseline'!$B$1:$L$257,3,FALSE))))</f>
        <v/>
      </c>
      <c r="D124" s="520" t="str">
        <f>IF(B124="","",IF(ISNA(VLOOKUP($B124,'E-1 Off Site Hedge Baseline'!$B$1:$L$258,4,FALSE)),"",(VLOOKUP($B124,'E-1 Off Site Hedge Baseline'!$B$1:$L$258,4,FALSE))))</f>
        <v/>
      </c>
      <c r="E124" s="520" t="str">
        <f>IF(B124="","",IF(ISNA(VLOOKUP($B124,'E-1 Off Site Hedge Baseline'!$B$1:$L$257,5,FALSE)),"",(VLOOKUP($B124,'E-1 Off Site Hedge Baseline'!$B$1:$L$257,5,FALSE))))</f>
        <v/>
      </c>
      <c r="F124" s="520" t="str">
        <f>IF(B124="","",IF(ISNA(VLOOKUP($B124,'E-1 Off Site Hedge Baseline'!$B$1:$L$257,6,FALSE)),"",(VLOOKUP($B124,'E-1 Off Site Hedge Baseline'!$B$1:$L$257,6,FALSE))))</f>
        <v/>
      </c>
      <c r="G124" s="520" t="str">
        <f>IF(B124="","",IF(ISNA(VLOOKUP($B124,'E-1 Off Site Hedge Baseline'!$B$1:$L$257,7,FALSE)),"",(VLOOKUP($B124,'E-1 Off Site Hedge Baseline'!$B$1:$L$257,7,FALSE))))</f>
        <v/>
      </c>
      <c r="H124" s="520" t="str">
        <f>IF(B124="","",IF(ISNA(VLOOKUP($B124,'E-1 Off Site Hedge Baseline'!$B$1:$L$257,8,FALSE)),"",(VLOOKUP($B124,'E-1 Off Site Hedge Baseline'!$B$1:$L$257,8,FALSE))))</f>
        <v/>
      </c>
      <c r="I124" s="520" t="str">
        <f>IF(B124="","",IF(ISNA(VLOOKUP($B124,'E-1 Off Site Hedge Baseline'!$B$1:$L$257,10,FALSE)),"",(VLOOKUP($B124,'E-1 Off Site Hedge Baseline'!$B$1:$L$257,10,FALSE))))</f>
        <v/>
      </c>
      <c r="J124" s="520" t="str">
        <f>IF(B124="","",IF(ISNA(VLOOKUP($B124,'E-1 Off Site Hedge Baseline'!$B$1:$L$257,11,FALSE)),"",(VLOOKUP($B124,'E-1 Off Site Hedge Baseline'!$B$1:$L$257,11,FALSE))))</f>
        <v/>
      </c>
      <c r="K124" s="520" t="str">
        <f>IF(B124="","",IF(ISNA(VLOOKUP($B124,'E-1 Off Site Hedge Baseline'!$B$1:$U$257,113,FALSE)),"",(VLOOKUP($B124,'E-1 Off Site Hedge Baseline'!$B$1:$U$257,13,FALSE))))</f>
        <v/>
      </c>
      <c r="L124" s="507" t="str">
        <f>IF(B124="","",IF(ISNA(VLOOKUP($B124,'E-1 Off Site Hedge Baseline'!$B$1:$U$257,12,FALSE)),"",(VLOOKUP($B124,'E-1 Off Site Hedge Baseline'!$B$1:$U$257,12,FALSE))))</f>
        <v/>
      </c>
      <c r="M124" s="418" t="str">
        <f t="shared" si="16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05" t="str">
        <f>IF(B124="","",VLOOKUP(B124,'E-1 Off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45"/>
      <c r="T124" s="499" t="str">
        <f>IFERROR(IF(AND(Q124="V.Low",OR(S124="Good",S124="Moderate")),"Error ▲",VLOOKUP(S124,'G-1 All Habitats'!$Z$2:$AA$9,2,FALSE)),"")</f>
        <v/>
      </c>
      <c r="U124" s="145"/>
      <c r="V124" s="507" t="str">
        <f>IF(U124="","",IF(VLOOKUP(U124,'G-3 Multipliers'!$L$3:$N$6,2,FALSE)=0,"Spatial Data Missing ⚠",VLOOKUP(U124,'G-3 Multipliers'!$L$3:$N$6,2,FALSE)))</f>
        <v/>
      </c>
      <c r="W124" s="505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9"/>
        <v/>
      </c>
      <c r="AD124" s="537" t="str">
        <f>IF(M124="","",VLOOKUP(M124,'G-6 Hedgerow Data'!$B$3:$AG$15,31,FALSE))</f>
        <v/>
      </c>
      <c r="AE124" s="520" t="str">
        <f t="shared" si="13"/>
        <v/>
      </c>
      <c r="AF124" s="520" t="str">
        <f t="shared" si="14"/>
        <v/>
      </c>
      <c r="AG124" s="524" t="str">
        <f>IFERROR(IF(O124="","",VLOOKUP(AD124,'G-3 Multipliers'!$P$3:$Q$6,2,FALSE)),"")</f>
        <v/>
      </c>
      <c r="AH124" s="197"/>
      <c r="AI124" s="499" t="str">
        <f>IF(AH124="","",IF(VLOOKUP(AH124,'G-3 Multipliers'!$S$3:$T$6,2,FALSE)=0,"Spatial Data Missing ⚠",VLOOKUP(AH124,'G-3 Multipliers'!$S$3:$T$6,2,FALSE)))</f>
        <v/>
      </c>
      <c r="AJ124" s="545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1" t="str">
        <f>'E-1 Off Site Hedge Baseline'!AK123</f>
        <v/>
      </c>
      <c r="C125" s="520" t="str">
        <f>IF(B125="","",IF(ISNA(VLOOKUP($B125,'E-1 Off Site Hedge Baseline'!$B$1:$L$257,3,FALSE)),"",(VLOOKUP($B125,'E-1 Off Site Hedge Baseline'!$B$1:$L$257,3,FALSE))))</f>
        <v/>
      </c>
      <c r="D125" s="520" t="str">
        <f>IF(B125="","",IF(ISNA(VLOOKUP($B125,'E-1 Off Site Hedge Baseline'!$B$1:$L$258,4,FALSE)),"",(VLOOKUP($B125,'E-1 Off Site Hedge Baseline'!$B$1:$L$258,4,FALSE))))</f>
        <v/>
      </c>
      <c r="E125" s="520" t="str">
        <f>IF(B125="","",IF(ISNA(VLOOKUP($B125,'E-1 Off Site Hedge Baseline'!$B$1:$L$257,5,FALSE)),"",(VLOOKUP($B125,'E-1 Off Site Hedge Baseline'!$B$1:$L$257,5,FALSE))))</f>
        <v/>
      </c>
      <c r="F125" s="520" t="str">
        <f>IF(B125="","",IF(ISNA(VLOOKUP($B125,'E-1 Off Site Hedge Baseline'!$B$1:$L$257,6,FALSE)),"",(VLOOKUP($B125,'E-1 Off Site Hedge Baseline'!$B$1:$L$257,6,FALSE))))</f>
        <v/>
      </c>
      <c r="G125" s="520" t="str">
        <f>IF(B125="","",IF(ISNA(VLOOKUP($B125,'E-1 Off Site Hedge Baseline'!$B$1:$L$257,7,FALSE)),"",(VLOOKUP($B125,'E-1 Off Site Hedge Baseline'!$B$1:$L$257,7,FALSE))))</f>
        <v/>
      </c>
      <c r="H125" s="520" t="str">
        <f>IF(B125="","",IF(ISNA(VLOOKUP($B125,'E-1 Off Site Hedge Baseline'!$B$1:$L$257,8,FALSE)),"",(VLOOKUP($B125,'E-1 Off Site Hedge Baseline'!$B$1:$L$257,8,FALSE))))</f>
        <v/>
      </c>
      <c r="I125" s="520" t="str">
        <f>IF(B125="","",IF(ISNA(VLOOKUP($B125,'E-1 Off Site Hedge Baseline'!$B$1:$L$257,10,FALSE)),"",(VLOOKUP($B125,'E-1 Off Site Hedge Baseline'!$B$1:$L$257,10,FALSE))))</f>
        <v/>
      </c>
      <c r="J125" s="520" t="str">
        <f>IF(B125="","",IF(ISNA(VLOOKUP($B125,'E-1 Off Site Hedge Baseline'!$B$1:$L$257,11,FALSE)),"",(VLOOKUP($B125,'E-1 Off Site Hedge Baseline'!$B$1:$L$257,11,FALSE))))</f>
        <v/>
      </c>
      <c r="K125" s="520" t="str">
        <f>IF(B125="","",IF(ISNA(VLOOKUP($B125,'E-1 Off Site Hedge Baseline'!$B$1:$U$257,113,FALSE)),"",(VLOOKUP($B125,'E-1 Off Site Hedge Baseline'!$B$1:$U$257,13,FALSE))))</f>
        <v/>
      </c>
      <c r="L125" s="507" t="str">
        <f>IF(B125="","",IF(ISNA(VLOOKUP($B125,'E-1 Off Site Hedge Baseline'!$B$1:$U$257,12,FALSE)),"",(VLOOKUP($B125,'E-1 Off Site Hedge Baseline'!$B$1:$U$257,12,FALSE))))</f>
        <v/>
      </c>
      <c r="M125" s="418" t="str">
        <f t="shared" si="16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05" t="str">
        <f>IF(B125="","",VLOOKUP(B125,'E-1 Off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45"/>
      <c r="T125" s="499" t="str">
        <f>IFERROR(IF(AND(Q125="V.Low",OR(S125="Good",S125="Moderate")),"Error ▲",VLOOKUP(S125,'G-1 All Habitats'!$Z$2:$AA$9,2,FALSE)),"")</f>
        <v/>
      </c>
      <c r="U125" s="145"/>
      <c r="V125" s="507" t="str">
        <f>IF(U125="","",IF(VLOOKUP(U125,'G-3 Multipliers'!$L$3:$N$6,2,FALSE)=0,"Spatial Data Missing ⚠",VLOOKUP(U125,'G-3 Multipliers'!$L$3:$N$6,2,FALSE)))</f>
        <v/>
      </c>
      <c r="W125" s="505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9"/>
        <v/>
      </c>
      <c r="AD125" s="537" t="str">
        <f>IF(M125="","",VLOOKUP(M125,'G-6 Hedgerow Data'!$B$3:$AG$15,31,FALSE))</f>
        <v/>
      </c>
      <c r="AE125" s="520" t="str">
        <f t="shared" si="13"/>
        <v/>
      </c>
      <c r="AF125" s="520" t="str">
        <f t="shared" si="14"/>
        <v/>
      </c>
      <c r="AG125" s="524" t="str">
        <f>IFERROR(IF(O125="","",VLOOKUP(AD125,'G-3 Multipliers'!$P$3:$Q$6,2,FALSE)),"")</f>
        <v/>
      </c>
      <c r="AH125" s="197"/>
      <c r="AI125" s="499" t="str">
        <f>IF(AH125="","",IF(VLOOKUP(AH125,'G-3 Multipliers'!$S$3:$T$6,2,FALSE)=0,"Spatial Data Missing ⚠",VLOOKUP(AH125,'G-3 Multipliers'!$S$3:$T$6,2,FALSE)))</f>
        <v/>
      </c>
      <c r="AJ125" s="545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1" t="str">
        <f>'E-1 Off Site Hedge Baseline'!AK124</f>
        <v/>
      </c>
      <c r="C126" s="520" t="str">
        <f>IF(B126="","",IF(ISNA(VLOOKUP($B126,'E-1 Off Site Hedge Baseline'!$B$1:$L$257,3,FALSE)),"",(VLOOKUP($B126,'E-1 Off Site Hedge Baseline'!$B$1:$L$257,3,FALSE))))</f>
        <v/>
      </c>
      <c r="D126" s="520" t="str">
        <f>IF(B126="","",IF(ISNA(VLOOKUP($B126,'E-1 Off Site Hedge Baseline'!$B$1:$L$258,4,FALSE)),"",(VLOOKUP($B126,'E-1 Off Site Hedge Baseline'!$B$1:$L$258,4,FALSE))))</f>
        <v/>
      </c>
      <c r="E126" s="520" t="str">
        <f>IF(B126="","",IF(ISNA(VLOOKUP($B126,'E-1 Off Site Hedge Baseline'!$B$1:$L$257,5,FALSE)),"",(VLOOKUP($B126,'E-1 Off Site Hedge Baseline'!$B$1:$L$257,5,FALSE))))</f>
        <v/>
      </c>
      <c r="F126" s="520" t="str">
        <f>IF(B126="","",IF(ISNA(VLOOKUP($B126,'E-1 Off Site Hedge Baseline'!$B$1:$L$257,6,FALSE)),"",(VLOOKUP($B126,'E-1 Off Site Hedge Baseline'!$B$1:$L$257,6,FALSE))))</f>
        <v/>
      </c>
      <c r="G126" s="520" t="str">
        <f>IF(B126="","",IF(ISNA(VLOOKUP($B126,'E-1 Off Site Hedge Baseline'!$B$1:$L$257,7,FALSE)),"",(VLOOKUP($B126,'E-1 Off Site Hedge Baseline'!$B$1:$L$257,7,FALSE))))</f>
        <v/>
      </c>
      <c r="H126" s="520" t="str">
        <f>IF(B126="","",IF(ISNA(VLOOKUP($B126,'E-1 Off Site Hedge Baseline'!$B$1:$L$257,8,FALSE)),"",(VLOOKUP($B126,'E-1 Off Site Hedge Baseline'!$B$1:$L$257,8,FALSE))))</f>
        <v/>
      </c>
      <c r="I126" s="520" t="str">
        <f>IF(B126="","",IF(ISNA(VLOOKUP($B126,'E-1 Off Site Hedge Baseline'!$B$1:$L$257,10,FALSE)),"",(VLOOKUP($B126,'E-1 Off Site Hedge Baseline'!$B$1:$L$257,10,FALSE))))</f>
        <v/>
      </c>
      <c r="J126" s="520" t="str">
        <f>IF(B126="","",IF(ISNA(VLOOKUP($B126,'E-1 Off Site Hedge Baseline'!$B$1:$L$257,11,FALSE)),"",(VLOOKUP($B126,'E-1 Off Site Hedge Baseline'!$B$1:$L$257,11,FALSE))))</f>
        <v/>
      </c>
      <c r="K126" s="520" t="str">
        <f>IF(B126="","",IF(ISNA(VLOOKUP($B126,'E-1 Off Site Hedge Baseline'!$B$1:$U$257,113,FALSE)),"",(VLOOKUP($B126,'E-1 Off Site Hedge Baseline'!$B$1:$U$257,13,FALSE))))</f>
        <v/>
      </c>
      <c r="L126" s="507" t="str">
        <f>IF(B126="","",IF(ISNA(VLOOKUP($B126,'E-1 Off Site Hedge Baseline'!$B$1:$U$257,12,FALSE)),"",(VLOOKUP($B126,'E-1 Off Site Hedge Baseline'!$B$1:$U$257,12,FALSE))))</f>
        <v/>
      </c>
      <c r="M126" s="418" t="str">
        <f t="shared" si="16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05" t="str">
        <f>IF(B126="","",VLOOKUP(B126,'E-1 Off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45"/>
      <c r="T126" s="499" t="str">
        <f>IFERROR(IF(AND(Q126="V.Low",OR(S126="Good",S126="Moderate")),"Error ▲",VLOOKUP(S126,'G-1 All Habitats'!$Z$2:$AA$9,2,FALSE)),"")</f>
        <v/>
      </c>
      <c r="U126" s="145"/>
      <c r="V126" s="507" t="str">
        <f>IF(U126="","",IF(VLOOKUP(U126,'G-3 Multipliers'!$L$3:$N$6,2,FALSE)=0,"Spatial Data Missing ⚠",VLOOKUP(U126,'G-3 Multipliers'!$L$3:$N$6,2,FALSE)))</f>
        <v/>
      </c>
      <c r="W126" s="505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9"/>
        <v/>
      </c>
      <c r="AD126" s="537" t="str">
        <f>IF(M126="","",VLOOKUP(M126,'G-6 Hedgerow Data'!$B$3:$AG$15,31,FALSE))</f>
        <v/>
      </c>
      <c r="AE126" s="520" t="str">
        <f t="shared" si="13"/>
        <v/>
      </c>
      <c r="AF126" s="520" t="str">
        <f t="shared" si="14"/>
        <v/>
      </c>
      <c r="AG126" s="524" t="str">
        <f>IFERROR(IF(O126="","",VLOOKUP(AD126,'G-3 Multipliers'!$P$3:$Q$6,2,FALSE)),"")</f>
        <v/>
      </c>
      <c r="AH126" s="197"/>
      <c r="AI126" s="499" t="str">
        <f>IF(AH126="","",IF(VLOOKUP(AH126,'G-3 Multipliers'!$S$3:$T$6,2,FALSE)=0,"Spatial Data Missing ⚠",VLOOKUP(AH126,'G-3 Multipliers'!$S$3:$T$6,2,FALSE)))</f>
        <v/>
      </c>
      <c r="AJ126" s="545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1" t="str">
        <f>'E-1 Off Site Hedge Baseline'!AK125</f>
        <v/>
      </c>
      <c r="C127" s="520" t="str">
        <f>IF(B127="","",IF(ISNA(VLOOKUP($B127,'E-1 Off Site Hedge Baseline'!$B$1:$L$257,3,FALSE)),"",(VLOOKUP($B127,'E-1 Off Site Hedge Baseline'!$B$1:$L$257,3,FALSE))))</f>
        <v/>
      </c>
      <c r="D127" s="520" t="str">
        <f>IF(B127="","",IF(ISNA(VLOOKUP($B127,'E-1 Off Site Hedge Baseline'!$B$1:$L$258,4,FALSE)),"",(VLOOKUP($B127,'E-1 Off Site Hedge Baseline'!$B$1:$L$258,4,FALSE))))</f>
        <v/>
      </c>
      <c r="E127" s="520" t="str">
        <f>IF(B127="","",IF(ISNA(VLOOKUP($B127,'E-1 Off Site Hedge Baseline'!$B$1:$L$257,5,FALSE)),"",(VLOOKUP($B127,'E-1 Off Site Hedge Baseline'!$B$1:$L$257,5,FALSE))))</f>
        <v/>
      </c>
      <c r="F127" s="520" t="str">
        <f>IF(B127="","",IF(ISNA(VLOOKUP($B127,'E-1 Off Site Hedge Baseline'!$B$1:$L$257,6,FALSE)),"",(VLOOKUP($B127,'E-1 Off Site Hedge Baseline'!$B$1:$L$257,6,FALSE))))</f>
        <v/>
      </c>
      <c r="G127" s="520" t="str">
        <f>IF(B127="","",IF(ISNA(VLOOKUP($B127,'E-1 Off Site Hedge Baseline'!$B$1:$L$257,7,FALSE)),"",(VLOOKUP($B127,'E-1 Off Site Hedge Baseline'!$B$1:$L$257,7,FALSE))))</f>
        <v/>
      </c>
      <c r="H127" s="520" t="str">
        <f>IF(B127="","",IF(ISNA(VLOOKUP($B127,'E-1 Off Site Hedge Baseline'!$B$1:$L$257,8,FALSE)),"",(VLOOKUP($B127,'E-1 Off Site Hedge Baseline'!$B$1:$L$257,8,FALSE))))</f>
        <v/>
      </c>
      <c r="I127" s="520" t="str">
        <f>IF(B127="","",IF(ISNA(VLOOKUP($B127,'E-1 Off Site Hedge Baseline'!$B$1:$L$257,10,FALSE)),"",(VLOOKUP($B127,'E-1 Off Site Hedge Baseline'!$B$1:$L$257,10,FALSE))))</f>
        <v/>
      </c>
      <c r="J127" s="520" t="str">
        <f>IF(B127="","",IF(ISNA(VLOOKUP($B127,'E-1 Off Site Hedge Baseline'!$B$1:$L$257,11,FALSE)),"",(VLOOKUP($B127,'E-1 Off Site Hedge Baseline'!$B$1:$L$257,11,FALSE))))</f>
        <v/>
      </c>
      <c r="K127" s="520" t="str">
        <f>IF(B127="","",IF(ISNA(VLOOKUP($B127,'E-1 Off Site Hedge Baseline'!$B$1:$U$257,113,FALSE)),"",(VLOOKUP($B127,'E-1 Off Site Hedge Baseline'!$B$1:$U$257,13,FALSE))))</f>
        <v/>
      </c>
      <c r="L127" s="507" t="str">
        <f>IF(B127="","",IF(ISNA(VLOOKUP($B127,'E-1 Off Site Hedge Baseline'!$B$1:$U$257,12,FALSE)),"",(VLOOKUP($B127,'E-1 Off Site Hedge Baseline'!$B$1:$U$257,12,FALSE))))</f>
        <v/>
      </c>
      <c r="M127" s="418" t="str">
        <f t="shared" si="16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05" t="str">
        <f>IF(B127="","",VLOOKUP(B127,'E-1 Off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45"/>
      <c r="T127" s="499" t="str">
        <f>IFERROR(IF(AND(Q127="V.Low",OR(S127="Good",S127="Moderate")),"Error ▲",VLOOKUP(S127,'G-1 All Habitats'!$Z$2:$AA$9,2,FALSE)),"")</f>
        <v/>
      </c>
      <c r="U127" s="145"/>
      <c r="V127" s="507" t="str">
        <f>IF(U127="","",IF(VLOOKUP(U127,'G-3 Multipliers'!$L$3:$N$6,2,FALSE)=0,"Spatial Data Missing ⚠",VLOOKUP(U127,'G-3 Multipliers'!$L$3:$N$6,2,FALSE)))</f>
        <v/>
      </c>
      <c r="W127" s="505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9"/>
        <v/>
      </c>
      <c r="AD127" s="537" t="str">
        <f>IF(M127="","",VLOOKUP(M127,'G-6 Hedgerow Data'!$B$3:$AG$15,31,FALSE))</f>
        <v/>
      </c>
      <c r="AE127" s="520" t="str">
        <f t="shared" si="13"/>
        <v/>
      </c>
      <c r="AF127" s="520" t="str">
        <f t="shared" si="14"/>
        <v/>
      </c>
      <c r="AG127" s="524" t="str">
        <f>IFERROR(IF(O127="","",VLOOKUP(AD127,'G-3 Multipliers'!$P$3:$Q$6,2,FALSE)),"")</f>
        <v/>
      </c>
      <c r="AH127" s="197"/>
      <c r="AI127" s="499" t="str">
        <f>IF(AH127="","",IF(VLOOKUP(AH127,'G-3 Multipliers'!$S$3:$T$6,2,FALSE)=0,"Spatial Data Missing ⚠",VLOOKUP(AH127,'G-3 Multipliers'!$S$3:$T$6,2,FALSE)))</f>
        <v/>
      </c>
      <c r="AJ127" s="545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1" t="str">
        <f>'E-1 Off Site Hedge Baseline'!AK126</f>
        <v/>
      </c>
      <c r="C128" s="520" t="str">
        <f>IF(B128="","",IF(ISNA(VLOOKUP($B128,'E-1 Off Site Hedge Baseline'!$B$1:$L$257,3,FALSE)),"",(VLOOKUP($B128,'E-1 Off Site Hedge Baseline'!$B$1:$L$257,3,FALSE))))</f>
        <v/>
      </c>
      <c r="D128" s="520" t="str">
        <f>IF(B128="","",IF(ISNA(VLOOKUP($B128,'E-1 Off Site Hedge Baseline'!$B$1:$L$258,4,FALSE)),"",(VLOOKUP($B128,'E-1 Off Site Hedge Baseline'!$B$1:$L$258,4,FALSE))))</f>
        <v/>
      </c>
      <c r="E128" s="520" t="str">
        <f>IF(B128="","",IF(ISNA(VLOOKUP($B128,'E-1 Off Site Hedge Baseline'!$B$1:$L$257,5,FALSE)),"",(VLOOKUP($B128,'E-1 Off Site Hedge Baseline'!$B$1:$L$257,5,FALSE))))</f>
        <v/>
      </c>
      <c r="F128" s="520" t="str">
        <f>IF(B128="","",IF(ISNA(VLOOKUP($B128,'E-1 Off Site Hedge Baseline'!$B$1:$L$257,6,FALSE)),"",(VLOOKUP($B128,'E-1 Off Site Hedge Baseline'!$B$1:$L$257,6,FALSE))))</f>
        <v/>
      </c>
      <c r="G128" s="520" t="str">
        <f>IF(B128="","",IF(ISNA(VLOOKUP($B128,'E-1 Off Site Hedge Baseline'!$B$1:$L$257,7,FALSE)),"",(VLOOKUP($B128,'E-1 Off Site Hedge Baseline'!$B$1:$L$257,7,FALSE))))</f>
        <v/>
      </c>
      <c r="H128" s="520" t="str">
        <f>IF(B128="","",IF(ISNA(VLOOKUP($B128,'E-1 Off Site Hedge Baseline'!$B$1:$L$257,8,FALSE)),"",(VLOOKUP($B128,'E-1 Off Site Hedge Baseline'!$B$1:$L$257,8,FALSE))))</f>
        <v/>
      </c>
      <c r="I128" s="520" t="str">
        <f>IF(B128="","",IF(ISNA(VLOOKUP($B128,'E-1 Off Site Hedge Baseline'!$B$1:$L$257,10,FALSE)),"",(VLOOKUP($B128,'E-1 Off Site Hedge Baseline'!$B$1:$L$257,10,FALSE))))</f>
        <v/>
      </c>
      <c r="J128" s="520" t="str">
        <f>IF(B128="","",IF(ISNA(VLOOKUP($B128,'E-1 Off Site Hedge Baseline'!$B$1:$L$257,11,FALSE)),"",(VLOOKUP($B128,'E-1 Off Site Hedge Baseline'!$B$1:$L$257,11,FALSE))))</f>
        <v/>
      </c>
      <c r="K128" s="520" t="str">
        <f>IF(B128="","",IF(ISNA(VLOOKUP($B128,'E-1 Off Site Hedge Baseline'!$B$1:$U$257,113,FALSE)),"",(VLOOKUP($B128,'E-1 Off Site Hedge Baseline'!$B$1:$U$257,13,FALSE))))</f>
        <v/>
      </c>
      <c r="L128" s="507" t="str">
        <f>IF(B128="","",IF(ISNA(VLOOKUP($B128,'E-1 Off Site Hedge Baseline'!$B$1:$U$257,12,FALSE)),"",(VLOOKUP($B128,'E-1 Off Site Hedge Baseline'!$B$1:$U$257,12,FALSE))))</f>
        <v/>
      </c>
      <c r="M128" s="418" t="str">
        <f t="shared" si="16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05" t="str">
        <f>IF(B128="","",VLOOKUP(B128,'E-1 Off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45"/>
      <c r="T128" s="499" t="str">
        <f>IFERROR(IF(AND(Q128="V.Low",OR(S128="Good",S128="Moderate")),"Error ▲",VLOOKUP(S128,'G-1 All Habitats'!$Z$2:$AA$9,2,FALSE)),"")</f>
        <v/>
      </c>
      <c r="U128" s="145"/>
      <c r="V128" s="507" t="str">
        <f>IF(U128="","",IF(VLOOKUP(U128,'G-3 Multipliers'!$L$3:$N$6,2,FALSE)=0,"Spatial Data Missing ⚠",VLOOKUP(U128,'G-3 Multipliers'!$L$3:$N$6,2,FALSE)))</f>
        <v/>
      </c>
      <c r="W128" s="505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9"/>
        <v/>
      </c>
      <c r="AD128" s="537" t="str">
        <f>IF(M128="","",VLOOKUP(M128,'G-6 Hedgerow Data'!$B$3:$AG$15,31,FALSE))</f>
        <v/>
      </c>
      <c r="AE128" s="520" t="str">
        <f t="shared" si="13"/>
        <v/>
      </c>
      <c r="AF128" s="520" t="str">
        <f t="shared" si="14"/>
        <v/>
      </c>
      <c r="AG128" s="524" t="str">
        <f>IFERROR(IF(O128="","",VLOOKUP(AD128,'G-3 Multipliers'!$P$3:$Q$6,2,FALSE)),"")</f>
        <v/>
      </c>
      <c r="AH128" s="197"/>
      <c r="AI128" s="499" t="str">
        <f>IF(AH128="","",IF(VLOOKUP(AH128,'G-3 Multipliers'!$S$3:$T$6,2,FALSE)=0,"Spatial Data Missing ⚠",VLOOKUP(AH128,'G-3 Multipliers'!$S$3:$T$6,2,FALSE)))</f>
        <v/>
      </c>
      <c r="AJ128" s="545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1" t="str">
        <f>'E-1 Off Site Hedge Baseline'!AK127</f>
        <v/>
      </c>
      <c r="C129" s="520" t="str">
        <f>IF(B129="","",IF(ISNA(VLOOKUP($B129,'E-1 Off Site Hedge Baseline'!$B$1:$L$257,3,FALSE)),"",(VLOOKUP($B129,'E-1 Off Site Hedge Baseline'!$B$1:$L$257,3,FALSE))))</f>
        <v/>
      </c>
      <c r="D129" s="520" t="str">
        <f>IF(B129="","",IF(ISNA(VLOOKUP($B129,'E-1 Off Site Hedge Baseline'!$B$1:$L$258,4,FALSE)),"",(VLOOKUP($B129,'E-1 Off Site Hedge Baseline'!$B$1:$L$258,4,FALSE))))</f>
        <v/>
      </c>
      <c r="E129" s="520" t="str">
        <f>IF(B129="","",IF(ISNA(VLOOKUP($B129,'E-1 Off Site Hedge Baseline'!$B$1:$L$257,5,FALSE)),"",(VLOOKUP($B129,'E-1 Off Site Hedge Baseline'!$B$1:$L$257,5,FALSE))))</f>
        <v/>
      </c>
      <c r="F129" s="520" t="str">
        <f>IF(B129="","",IF(ISNA(VLOOKUP($B129,'E-1 Off Site Hedge Baseline'!$B$1:$L$257,6,FALSE)),"",(VLOOKUP($B129,'E-1 Off Site Hedge Baseline'!$B$1:$L$257,6,FALSE))))</f>
        <v/>
      </c>
      <c r="G129" s="520" t="str">
        <f>IF(B129="","",IF(ISNA(VLOOKUP($B129,'E-1 Off Site Hedge Baseline'!$B$1:$L$257,7,FALSE)),"",(VLOOKUP($B129,'E-1 Off Site Hedge Baseline'!$B$1:$L$257,7,FALSE))))</f>
        <v/>
      </c>
      <c r="H129" s="520" t="str">
        <f>IF(B129="","",IF(ISNA(VLOOKUP($B129,'E-1 Off Site Hedge Baseline'!$B$1:$L$257,8,FALSE)),"",(VLOOKUP($B129,'E-1 Off Site Hedge Baseline'!$B$1:$L$257,8,FALSE))))</f>
        <v/>
      </c>
      <c r="I129" s="520" t="str">
        <f>IF(B129="","",IF(ISNA(VLOOKUP($B129,'E-1 Off Site Hedge Baseline'!$B$1:$L$257,10,FALSE)),"",(VLOOKUP($B129,'E-1 Off Site Hedge Baseline'!$B$1:$L$257,10,FALSE))))</f>
        <v/>
      </c>
      <c r="J129" s="520" t="str">
        <f>IF(B129="","",IF(ISNA(VLOOKUP($B129,'E-1 Off Site Hedge Baseline'!$B$1:$L$257,11,FALSE)),"",(VLOOKUP($B129,'E-1 Off Site Hedge Baseline'!$B$1:$L$257,11,FALSE))))</f>
        <v/>
      </c>
      <c r="K129" s="520" t="str">
        <f>IF(B129="","",IF(ISNA(VLOOKUP($B129,'E-1 Off Site Hedge Baseline'!$B$1:$U$257,113,FALSE)),"",(VLOOKUP($B129,'E-1 Off Site Hedge Baseline'!$B$1:$U$257,13,FALSE))))</f>
        <v/>
      </c>
      <c r="L129" s="507" t="str">
        <f>IF(B129="","",IF(ISNA(VLOOKUP($B129,'E-1 Off Site Hedge Baseline'!$B$1:$U$257,12,FALSE)),"",(VLOOKUP($B129,'E-1 Off Site Hedge Baseline'!$B$1:$U$257,12,FALSE))))</f>
        <v/>
      </c>
      <c r="M129" s="418" t="str">
        <f t="shared" si="16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05" t="str">
        <f>IF(B129="","",VLOOKUP(B129,'E-1 Off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45"/>
      <c r="T129" s="499" t="str">
        <f>IFERROR(IF(AND(Q129="V.Low",OR(S129="Good",S129="Moderate")),"Error ▲",VLOOKUP(S129,'G-1 All Habitats'!$Z$2:$AA$9,2,FALSE)),"")</f>
        <v/>
      </c>
      <c r="U129" s="145"/>
      <c r="V129" s="507" t="str">
        <f>IF(U129="","",IF(VLOOKUP(U129,'G-3 Multipliers'!$L$3:$N$6,2,FALSE)=0,"Spatial Data Missing ⚠",VLOOKUP(U129,'G-3 Multipliers'!$L$3:$N$6,2,FALSE)))</f>
        <v/>
      </c>
      <c r="W129" s="505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9"/>
        <v/>
      </c>
      <c r="AD129" s="537" t="str">
        <f>IF(M129="","",VLOOKUP(M129,'G-6 Hedgerow Data'!$B$3:$AG$15,31,FALSE))</f>
        <v/>
      </c>
      <c r="AE129" s="520" t="str">
        <f t="shared" si="13"/>
        <v/>
      </c>
      <c r="AF129" s="520" t="str">
        <f t="shared" si="14"/>
        <v/>
      </c>
      <c r="AG129" s="524" t="str">
        <f>IFERROR(IF(O129="","",VLOOKUP(AD129,'G-3 Multipliers'!$P$3:$Q$6,2,FALSE)),"")</f>
        <v/>
      </c>
      <c r="AH129" s="197"/>
      <c r="AI129" s="499" t="str">
        <f>IF(AH129="","",IF(VLOOKUP(AH129,'G-3 Multipliers'!$S$3:$T$6,2,FALSE)=0,"Spatial Data Missing ⚠",VLOOKUP(AH129,'G-3 Multipliers'!$S$3:$T$6,2,FALSE)))</f>
        <v/>
      </c>
      <c r="AJ129" s="545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1" t="str">
        <f>'E-1 Off Site Hedge Baseline'!AK128</f>
        <v/>
      </c>
      <c r="C130" s="520" t="str">
        <f>IF(B130="","",IF(ISNA(VLOOKUP($B130,'E-1 Off Site Hedge Baseline'!$B$1:$L$257,3,FALSE)),"",(VLOOKUP($B130,'E-1 Off Site Hedge Baseline'!$B$1:$L$257,3,FALSE))))</f>
        <v/>
      </c>
      <c r="D130" s="520" t="str">
        <f>IF(B130="","",IF(ISNA(VLOOKUP($B130,'E-1 Off Site Hedge Baseline'!$B$1:$L$258,4,FALSE)),"",(VLOOKUP($B130,'E-1 Off Site Hedge Baseline'!$B$1:$L$258,4,FALSE))))</f>
        <v/>
      </c>
      <c r="E130" s="520" t="str">
        <f>IF(B130="","",IF(ISNA(VLOOKUP($B130,'E-1 Off Site Hedge Baseline'!$B$1:$L$257,5,FALSE)),"",(VLOOKUP($B130,'E-1 Off Site Hedge Baseline'!$B$1:$L$257,5,FALSE))))</f>
        <v/>
      </c>
      <c r="F130" s="520" t="str">
        <f>IF(B130="","",IF(ISNA(VLOOKUP($B130,'E-1 Off Site Hedge Baseline'!$B$1:$L$257,6,FALSE)),"",(VLOOKUP($B130,'E-1 Off Site Hedge Baseline'!$B$1:$L$257,6,FALSE))))</f>
        <v/>
      </c>
      <c r="G130" s="520" t="str">
        <f>IF(B130="","",IF(ISNA(VLOOKUP($B130,'E-1 Off Site Hedge Baseline'!$B$1:$L$257,7,FALSE)),"",(VLOOKUP($B130,'E-1 Off Site Hedge Baseline'!$B$1:$L$257,7,FALSE))))</f>
        <v/>
      </c>
      <c r="H130" s="520" t="str">
        <f>IF(B130="","",IF(ISNA(VLOOKUP($B130,'E-1 Off Site Hedge Baseline'!$B$1:$L$257,8,FALSE)),"",(VLOOKUP($B130,'E-1 Off Site Hedge Baseline'!$B$1:$L$257,8,FALSE))))</f>
        <v/>
      </c>
      <c r="I130" s="520" t="str">
        <f>IF(B130="","",IF(ISNA(VLOOKUP($B130,'E-1 Off Site Hedge Baseline'!$B$1:$L$257,10,FALSE)),"",(VLOOKUP($B130,'E-1 Off Site Hedge Baseline'!$B$1:$L$257,10,FALSE))))</f>
        <v/>
      </c>
      <c r="J130" s="520" t="str">
        <f>IF(B130="","",IF(ISNA(VLOOKUP($B130,'E-1 Off Site Hedge Baseline'!$B$1:$L$257,11,FALSE)),"",(VLOOKUP($B130,'E-1 Off Site Hedge Baseline'!$B$1:$L$257,11,FALSE))))</f>
        <v/>
      </c>
      <c r="K130" s="520" t="str">
        <f>IF(B130="","",IF(ISNA(VLOOKUP($B130,'E-1 Off Site Hedge Baseline'!$B$1:$U$257,113,FALSE)),"",(VLOOKUP($B130,'E-1 Off Site Hedge Baseline'!$B$1:$U$257,13,FALSE))))</f>
        <v/>
      </c>
      <c r="L130" s="507" t="str">
        <f>IF(B130="","",IF(ISNA(VLOOKUP($B130,'E-1 Off Site Hedge Baseline'!$B$1:$U$257,12,FALSE)),"",(VLOOKUP($B130,'E-1 Off Site Hedge Baseline'!$B$1:$U$257,12,FALSE))))</f>
        <v/>
      </c>
      <c r="M130" s="418" t="str">
        <f t="shared" si="16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05" t="str">
        <f>IF(B130="","",VLOOKUP(B130,'E-1 Off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45"/>
      <c r="T130" s="499" t="str">
        <f>IFERROR(IF(AND(Q130="V.Low",OR(S130="Good",S130="Moderate")),"Error ▲",VLOOKUP(S130,'G-1 All Habitats'!$Z$2:$AA$9,2,FALSE)),"")</f>
        <v/>
      </c>
      <c r="U130" s="145"/>
      <c r="V130" s="507" t="str">
        <f>IF(U130="","",IF(VLOOKUP(U130,'G-3 Multipliers'!$L$3:$N$6,2,FALSE)=0,"Spatial Data Missing ⚠",VLOOKUP(U130,'G-3 Multipliers'!$L$3:$N$6,2,FALSE)))</f>
        <v/>
      </c>
      <c r="W130" s="505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9"/>
        <v/>
      </c>
      <c r="AD130" s="537" t="str">
        <f>IF(M130="","",VLOOKUP(M130,'G-6 Hedgerow Data'!$B$3:$AG$15,31,FALSE))</f>
        <v/>
      </c>
      <c r="AE130" s="520" t="str">
        <f t="shared" si="13"/>
        <v/>
      </c>
      <c r="AF130" s="520" t="str">
        <f t="shared" si="14"/>
        <v/>
      </c>
      <c r="AG130" s="524" t="str">
        <f>IFERROR(IF(O130="","",VLOOKUP(AD130,'G-3 Multipliers'!$P$3:$Q$6,2,FALSE)),"")</f>
        <v/>
      </c>
      <c r="AH130" s="197"/>
      <c r="AI130" s="499" t="str">
        <f>IF(AH130="","",IF(VLOOKUP(AH130,'G-3 Multipliers'!$S$3:$T$6,2,FALSE)=0,"Spatial Data Missing ⚠",VLOOKUP(AH130,'G-3 Multipliers'!$S$3:$T$6,2,FALSE)))</f>
        <v/>
      </c>
      <c r="AJ130" s="545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1" t="str">
        <f>'E-1 Off Site Hedge Baseline'!AK129</f>
        <v/>
      </c>
      <c r="C131" s="520" t="str">
        <f>IF(B131="","",IF(ISNA(VLOOKUP($B131,'E-1 Off Site Hedge Baseline'!$B$1:$L$257,3,FALSE)),"",(VLOOKUP($B131,'E-1 Off Site Hedge Baseline'!$B$1:$L$257,3,FALSE))))</f>
        <v/>
      </c>
      <c r="D131" s="520" t="str">
        <f>IF(B131="","",IF(ISNA(VLOOKUP($B131,'E-1 Off Site Hedge Baseline'!$B$1:$L$258,4,FALSE)),"",(VLOOKUP($B131,'E-1 Off Site Hedge Baseline'!$B$1:$L$258,4,FALSE))))</f>
        <v/>
      </c>
      <c r="E131" s="520" t="str">
        <f>IF(B131="","",IF(ISNA(VLOOKUP($B131,'E-1 Off Site Hedge Baseline'!$B$1:$L$257,5,FALSE)),"",(VLOOKUP($B131,'E-1 Off Site Hedge Baseline'!$B$1:$L$257,5,FALSE))))</f>
        <v/>
      </c>
      <c r="F131" s="520" t="str">
        <f>IF(B131="","",IF(ISNA(VLOOKUP($B131,'E-1 Off Site Hedge Baseline'!$B$1:$L$257,6,FALSE)),"",(VLOOKUP($B131,'E-1 Off Site Hedge Baseline'!$B$1:$L$257,6,FALSE))))</f>
        <v/>
      </c>
      <c r="G131" s="520" t="str">
        <f>IF(B131="","",IF(ISNA(VLOOKUP($B131,'E-1 Off Site Hedge Baseline'!$B$1:$L$257,7,FALSE)),"",(VLOOKUP($B131,'E-1 Off Site Hedge Baseline'!$B$1:$L$257,7,FALSE))))</f>
        <v/>
      </c>
      <c r="H131" s="520" t="str">
        <f>IF(B131="","",IF(ISNA(VLOOKUP($B131,'E-1 Off Site Hedge Baseline'!$B$1:$L$257,8,FALSE)),"",(VLOOKUP($B131,'E-1 Off Site Hedge Baseline'!$B$1:$L$257,8,FALSE))))</f>
        <v/>
      </c>
      <c r="I131" s="520" t="str">
        <f>IF(B131="","",IF(ISNA(VLOOKUP($B131,'E-1 Off Site Hedge Baseline'!$B$1:$L$257,10,FALSE)),"",(VLOOKUP($B131,'E-1 Off Site Hedge Baseline'!$B$1:$L$257,10,FALSE))))</f>
        <v/>
      </c>
      <c r="J131" s="520" t="str">
        <f>IF(B131="","",IF(ISNA(VLOOKUP($B131,'E-1 Off Site Hedge Baseline'!$B$1:$L$257,11,FALSE)),"",(VLOOKUP($B131,'E-1 Off Site Hedge Baseline'!$B$1:$L$257,11,FALSE))))</f>
        <v/>
      </c>
      <c r="K131" s="520" t="str">
        <f>IF(B131="","",IF(ISNA(VLOOKUP($B131,'E-1 Off Site Hedge Baseline'!$B$1:$U$257,113,FALSE)),"",(VLOOKUP($B131,'E-1 Off Site Hedge Baseline'!$B$1:$U$257,13,FALSE))))</f>
        <v/>
      </c>
      <c r="L131" s="507" t="str">
        <f>IF(B131="","",IF(ISNA(VLOOKUP($B131,'E-1 Off Site Hedge Baseline'!$B$1:$U$257,12,FALSE)),"",(VLOOKUP($B131,'E-1 Off Site Hedge Baseline'!$B$1:$U$257,12,FALSE))))</f>
        <v/>
      </c>
      <c r="M131" s="418" t="str">
        <f t="shared" si="16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05" t="str">
        <f>IF(B131="","",VLOOKUP(B131,'E-1 Off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45"/>
      <c r="T131" s="499" t="str">
        <f>IFERROR(IF(AND(Q131="V.Low",OR(S131="Good",S131="Moderate")),"Error ▲",VLOOKUP(S131,'G-1 All Habitats'!$Z$2:$AA$9,2,FALSE)),"")</f>
        <v/>
      </c>
      <c r="U131" s="145"/>
      <c r="V131" s="507" t="str">
        <f>IF(U131="","",IF(VLOOKUP(U131,'G-3 Multipliers'!$L$3:$N$6,2,FALSE)=0,"Spatial Data Missing ⚠",VLOOKUP(U131,'G-3 Multipliers'!$L$3:$N$6,2,FALSE)))</f>
        <v/>
      </c>
      <c r="W131" s="505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9"/>
        <v/>
      </c>
      <c r="AD131" s="537" t="str">
        <f>IF(M131="","",VLOOKUP(M131,'G-6 Hedgerow Data'!$B$3:$AG$15,31,FALSE))</f>
        <v/>
      </c>
      <c r="AE131" s="520" t="str">
        <f t="shared" si="13"/>
        <v/>
      </c>
      <c r="AF131" s="520" t="str">
        <f t="shared" si="14"/>
        <v/>
      </c>
      <c r="AG131" s="524" t="str">
        <f>IFERROR(IF(O131="","",VLOOKUP(AD131,'G-3 Multipliers'!$P$3:$Q$6,2,FALSE)),"")</f>
        <v/>
      </c>
      <c r="AH131" s="197"/>
      <c r="AI131" s="499" t="str">
        <f>IF(AH131="","",IF(VLOOKUP(AH131,'G-3 Multipliers'!$S$3:$T$6,2,FALSE)=0,"Spatial Data Missing ⚠",VLOOKUP(AH131,'G-3 Multipliers'!$S$3:$T$6,2,FALSE)))</f>
        <v/>
      </c>
      <c r="AJ131" s="545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1" t="str">
        <f>'E-1 Off Site Hedge Baseline'!AK130</f>
        <v/>
      </c>
      <c r="C132" s="520" t="str">
        <f>IF(B132="","",IF(ISNA(VLOOKUP($B132,'E-1 Off Site Hedge Baseline'!$B$1:$L$257,3,FALSE)),"",(VLOOKUP($B132,'E-1 Off Site Hedge Baseline'!$B$1:$L$257,3,FALSE))))</f>
        <v/>
      </c>
      <c r="D132" s="520" t="str">
        <f>IF(B132="","",IF(ISNA(VLOOKUP($B132,'E-1 Off Site Hedge Baseline'!$B$1:$L$258,4,FALSE)),"",(VLOOKUP($B132,'E-1 Off Site Hedge Baseline'!$B$1:$L$258,4,FALSE))))</f>
        <v/>
      </c>
      <c r="E132" s="520" t="str">
        <f>IF(B132="","",IF(ISNA(VLOOKUP($B132,'E-1 Off Site Hedge Baseline'!$B$1:$L$257,5,FALSE)),"",(VLOOKUP($B132,'E-1 Off Site Hedge Baseline'!$B$1:$L$257,5,FALSE))))</f>
        <v/>
      </c>
      <c r="F132" s="520" t="str">
        <f>IF(B132="","",IF(ISNA(VLOOKUP($B132,'E-1 Off Site Hedge Baseline'!$B$1:$L$257,6,FALSE)),"",(VLOOKUP($B132,'E-1 Off Site Hedge Baseline'!$B$1:$L$257,6,FALSE))))</f>
        <v/>
      </c>
      <c r="G132" s="520" t="str">
        <f>IF(B132="","",IF(ISNA(VLOOKUP($B132,'E-1 Off Site Hedge Baseline'!$B$1:$L$257,7,FALSE)),"",(VLOOKUP($B132,'E-1 Off Site Hedge Baseline'!$B$1:$L$257,7,FALSE))))</f>
        <v/>
      </c>
      <c r="H132" s="520" t="str">
        <f>IF(B132="","",IF(ISNA(VLOOKUP($B132,'E-1 Off Site Hedge Baseline'!$B$1:$L$257,8,FALSE)),"",(VLOOKUP($B132,'E-1 Off Site Hedge Baseline'!$B$1:$L$257,8,FALSE))))</f>
        <v/>
      </c>
      <c r="I132" s="520" t="str">
        <f>IF(B132="","",IF(ISNA(VLOOKUP($B132,'E-1 Off Site Hedge Baseline'!$B$1:$L$257,10,FALSE)),"",(VLOOKUP($B132,'E-1 Off Site Hedge Baseline'!$B$1:$L$257,10,FALSE))))</f>
        <v/>
      </c>
      <c r="J132" s="520" t="str">
        <f>IF(B132="","",IF(ISNA(VLOOKUP($B132,'E-1 Off Site Hedge Baseline'!$B$1:$L$257,11,FALSE)),"",(VLOOKUP($B132,'E-1 Off Site Hedge Baseline'!$B$1:$L$257,11,FALSE))))</f>
        <v/>
      </c>
      <c r="K132" s="520" t="str">
        <f>IF(B132="","",IF(ISNA(VLOOKUP($B132,'E-1 Off Site Hedge Baseline'!$B$1:$U$257,113,FALSE)),"",(VLOOKUP($B132,'E-1 Off Site Hedge Baseline'!$B$1:$U$257,13,FALSE))))</f>
        <v/>
      </c>
      <c r="L132" s="507" t="str">
        <f>IF(B132="","",IF(ISNA(VLOOKUP($B132,'E-1 Off Site Hedge Baseline'!$B$1:$U$257,12,FALSE)),"",(VLOOKUP($B132,'E-1 Off Site Hedge Baseline'!$B$1:$U$257,12,FALSE))))</f>
        <v/>
      </c>
      <c r="M132" s="418" t="str">
        <f t="shared" si="16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05" t="str">
        <f>IF(B132="","",VLOOKUP(B132,'E-1 Off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45"/>
      <c r="T132" s="499" t="str">
        <f>IFERROR(IF(AND(Q132="V.Low",OR(S132="Good",S132="Moderate")),"Error ▲",VLOOKUP(S132,'G-1 All Habitats'!$Z$2:$AA$9,2,FALSE)),"")</f>
        <v/>
      </c>
      <c r="U132" s="145"/>
      <c r="V132" s="507" t="str">
        <f>IF(U132="","",IF(VLOOKUP(U132,'G-3 Multipliers'!$L$3:$N$6,2,FALSE)=0,"Spatial Data Missing ⚠",VLOOKUP(U132,'G-3 Multipliers'!$L$3:$N$6,2,FALSE)))</f>
        <v/>
      </c>
      <c r="W132" s="505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9"/>
        <v/>
      </c>
      <c r="AD132" s="537" t="str">
        <f>IF(M132="","",VLOOKUP(M132,'G-6 Hedgerow Data'!$B$3:$AG$15,31,FALSE))</f>
        <v/>
      </c>
      <c r="AE132" s="520" t="str">
        <f t="shared" si="13"/>
        <v/>
      </c>
      <c r="AF132" s="520" t="str">
        <f t="shared" si="14"/>
        <v/>
      </c>
      <c r="AG132" s="524" t="str">
        <f>IFERROR(IF(O132="","",VLOOKUP(AD132,'G-3 Multipliers'!$P$3:$Q$6,2,FALSE)),"")</f>
        <v/>
      </c>
      <c r="AH132" s="197"/>
      <c r="AI132" s="499" t="str">
        <f>IF(AH132="","",IF(VLOOKUP(AH132,'G-3 Multipliers'!$S$3:$T$6,2,FALSE)=0,"Spatial Data Missing ⚠",VLOOKUP(AH132,'G-3 Multipliers'!$S$3:$T$6,2,FALSE)))</f>
        <v/>
      </c>
      <c r="AJ132" s="545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1" t="str">
        <f>'E-1 Off Site Hedge Baseline'!AK131</f>
        <v/>
      </c>
      <c r="C133" s="520" t="str">
        <f>IF(B133="","",IF(ISNA(VLOOKUP($B133,'E-1 Off Site Hedge Baseline'!$B$1:$L$257,3,FALSE)),"",(VLOOKUP($B133,'E-1 Off Site Hedge Baseline'!$B$1:$L$257,3,FALSE))))</f>
        <v/>
      </c>
      <c r="D133" s="520" t="str">
        <f>IF(B133="","",IF(ISNA(VLOOKUP($B133,'E-1 Off Site Hedge Baseline'!$B$1:$L$258,4,FALSE)),"",(VLOOKUP($B133,'E-1 Off Site Hedge Baseline'!$B$1:$L$258,4,FALSE))))</f>
        <v/>
      </c>
      <c r="E133" s="520" t="str">
        <f>IF(B133="","",IF(ISNA(VLOOKUP($B133,'E-1 Off Site Hedge Baseline'!$B$1:$L$257,5,FALSE)),"",(VLOOKUP($B133,'E-1 Off Site Hedge Baseline'!$B$1:$L$257,5,FALSE))))</f>
        <v/>
      </c>
      <c r="F133" s="520" t="str">
        <f>IF(B133="","",IF(ISNA(VLOOKUP($B133,'E-1 Off Site Hedge Baseline'!$B$1:$L$257,6,FALSE)),"",(VLOOKUP($B133,'E-1 Off Site Hedge Baseline'!$B$1:$L$257,6,FALSE))))</f>
        <v/>
      </c>
      <c r="G133" s="520" t="str">
        <f>IF(B133="","",IF(ISNA(VLOOKUP($B133,'E-1 Off Site Hedge Baseline'!$B$1:$L$257,7,FALSE)),"",(VLOOKUP($B133,'E-1 Off Site Hedge Baseline'!$B$1:$L$257,7,FALSE))))</f>
        <v/>
      </c>
      <c r="H133" s="520" t="str">
        <f>IF(B133="","",IF(ISNA(VLOOKUP($B133,'E-1 Off Site Hedge Baseline'!$B$1:$L$257,8,FALSE)),"",(VLOOKUP($B133,'E-1 Off Site Hedge Baseline'!$B$1:$L$257,8,FALSE))))</f>
        <v/>
      </c>
      <c r="I133" s="520" t="str">
        <f>IF(B133="","",IF(ISNA(VLOOKUP($B133,'E-1 Off Site Hedge Baseline'!$B$1:$L$257,10,FALSE)),"",(VLOOKUP($B133,'E-1 Off Site Hedge Baseline'!$B$1:$L$257,10,FALSE))))</f>
        <v/>
      </c>
      <c r="J133" s="520" t="str">
        <f>IF(B133="","",IF(ISNA(VLOOKUP($B133,'E-1 Off Site Hedge Baseline'!$B$1:$L$257,11,FALSE)),"",(VLOOKUP($B133,'E-1 Off Site Hedge Baseline'!$B$1:$L$257,11,FALSE))))</f>
        <v/>
      </c>
      <c r="K133" s="520" t="str">
        <f>IF(B133="","",IF(ISNA(VLOOKUP($B133,'E-1 Off Site Hedge Baseline'!$B$1:$U$257,113,FALSE)),"",(VLOOKUP($B133,'E-1 Off Site Hedge Baseline'!$B$1:$U$257,13,FALSE))))</f>
        <v/>
      </c>
      <c r="L133" s="507" t="str">
        <f>IF(B133="","",IF(ISNA(VLOOKUP($B133,'E-1 Off Site Hedge Baseline'!$B$1:$U$257,12,FALSE)),"",(VLOOKUP($B133,'E-1 Off Site Hedge Baseline'!$B$1:$U$257,12,FALSE))))</f>
        <v/>
      </c>
      <c r="M133" s="418" t="str">
        <f t="shared" si="16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05" t="str">
        <f>IF(B133="","",VLOOKUP(B133,'E-1 Off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45"/>
      <c r="T133" s="499" t="str">
        <f>IFERROR(IF(AND(Q133="V.Low",OR(S133="Good",S133="Moderate")),"Error ▲",VLOOKUP(S133,'G-1 All Habitats'!$Z$2:$AA$9,2,FALSE)),"")</f>
        <v/>
      </c>
      <c r="U133" s="145"/>
      <c r="V133" s="507" t="str">
        <f>IF(U133="","",IF(VLOOKUP(U133,'G-3 Multipliers'!$L$3:$N$6,2,FALSE)=0,"Spatial Data Missing ⚠",VLOOKUP(U133,'G-3 Multipliers'!$L$3:$N$6,2,FALSE)))</f>
        <v/>
      </c>
      <c r="W133" s="505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9"/>
        <v/>
      </c>
      <c r="AD133" s="537" t="str">
        <f>IF(M133="","",VLOOKUP(M133,'G-6 Hedgerow Data'!$B$3:$AG$15,31,FALSE))</f>
        <v/>
      </c>
      <c r="AE133" s="520" t="str">
        <f t="shared" si="13"/>
        <v/>
      </c>
      <c r="AF133" s="520" t="str">
        <f t="shared" si="14"/>
        <v/>
      </c>
      <c r="AG133" s="524" t="str">
        <f>IFERROR(IF(O133="","",VLOOKUP(AD133,'G-3 Multipliers'!$P$3:$Q$6,2,FALSE)),"")</f>
        <v/>
      </c>
      <c r="AH133" s="197"/>
      <c r="AI133" s="499" t="str">
        <f>IF(AH133="","",IF(VLOOKUP(AH133,'G-3 Multipliers'!$S$3:$T$6,2,FALSE)=0,"Spatial Data Missing ⚠",VLOOKUP(AH133,'G-3 Multipliers'!$S$3:$T$6,2,FALSE)))</f>
        <v/>
      </c>
      <c r="AJ133" s="545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1" t="str">
        <f>'E-1 Off Site Hedge Baseline'!AK132</f>
        <v/>
      </c>
      <c r="C134" s="520" t="str">
        <f>IF(B134="","",IF(ISNA(VLOOKUP($B134,'E-1 Off Site Hedge Baseline'!$B$1:$L$257,3,FALSE)),"",(VLOOKUP($B134,'E-1 Off Site Hedge Baseline'!$B$1:$L$257,3,FALSE))))</f>
        <v/>
      </c>
      <c r="D134" s="520" t="str">
        <f>IF(B134="","",IF(ISNA(VLOOKUP($B134,'E-1 Off Site Hedge Baseline'!$B$1:$L$258,4,FALSE)),"",(VLOOKUP($B134,'E-1 Off Site Hedge Baseline'!$B$1:$L$258,4,FALSE))))</f>
        <v/>
      </c>
      <c r="E134" s="520" t="str">
        <f>IF(B134="","",IF(ISNA(VLOOKUP($B134,'E-1 Off Site Hedge Baseline'!$B$1:$L$257,5,FALSE)),"",(VLOOKUP($B134,'E-1 Off Site Hedge Baseline'!$B$1:$L$257,5,FALSE))))</f>
        <v/>
      </c>
      <c r="F134" s="520" t="str">
        <f>IF(B134="","",IF(ISNA(VLOOKUP($B134,'E-1 Off Site Hedge Baseline'!$B$1:$L$257,6,FALSE)),"",(VLOOKUP($B134,'E-1 Off Site Hedge Baseline'!$B$1:$L$257,6,FALSE))))</f>
        <v/>
      </c>
      <c r="G134" s="520" t="str">
        <f>IF(B134="","",IF(ISNA(VLOOKUP($B134,'E-1 Off Site Hedge Baseline'!$B$1:$L$257,7,FALSE)),"",(VLOOKUP($B134,'E-1 Off Site Hedge Baseline'!$B$1:$L$257,7,FALSE))))</f>
        <v/>
      </c>
      <c r="H134" s="520" t="str">
        <f>IF(B134="","",IF(ISNA(VLOOKUP($B134,'E-1 Off Site Hedge Baseline'!$B$1:$L$257,8,FALSE)),"",(VLOOKUP($B134,'E-1 Off Site Hedge Baseline'!$B$1:$L$257,8,FALSE))))</f>
        <v/>
      </c>
      <c r="I134" s="520" t="str">
        <f>IF(B134="","",IF(ISNA(VLOOKUP($B134,'E-1 Off Site Hedge Baseline'!$B$1:$L$257,10,FALSE)),"",(VLOOKUP($B134,'E-1 Off Site Hedge Baseline'!$B$1:$L$257,10,FALSE))))</f>
        <v/>
      </c>
      <c r="J134" s="520" t="str">
        <f>IF(B134="","",IF(ISNA(VLOOKUP($B134,'E-1 Off Site Hedge Baseline'!$B$1:$L$257,11,FALSE)),"",(VLOOKUP($B134,'E-1 Off Site Hedge Baseline'!$B$1:$L$257,11,FALSE))))</f>
        <v/>
      </c>
      <c r="K134" s="520" t="str">
        <f>IF(B134="","",IF(ISNA(VLOOKUP($B134,'E-1 Off Site Hedge Baseline'!$B$1:$U$257,113,FALSE)),"",(VLOOKUP($B134,'E-1 Off Site Hedge Baseline'!$B$1:$U$257,13,FALSE))))</f>
        <v/>
      </c>
      <c r="L134" s="507" t="str">
        <f>IF(B134="","",IF(ISNA(VLOOKUP($B134,'E-1 Off Site Hedge Baseline'!$B$1:$U$257,12,FALSE)),"",(VLOOKUP($B134,'E-1 Off Site Hedge Baseline'!$B$1:$U$257,12,FALSE))))</f>
        <v/>
      </c>
      <c r="M134" s="418" t="str">
        <f t="shared" si="16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05" t="str">
        <f>IF(B134="","",VLOOKUP(B134,'E-1 Off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45"/>
      <c r="T134" s="499" t="str">
        <f>IFERROR(IF(AND(Q134="V.Low",OR(S134="Good",S134="Moderate")),"Error ▲",VLOOKUP(S134,'G-1 All Habitats'!$Z$2:$AA$9,2,FALSE)),"")</f>
        <v/>
      </c>
      <c r="U134" s="145"/>
      <c r="V134" s="507" t="str">
        <f>IF(U134="","",IF(VLOOKUP(U134,'G-3 Multipliers'!$L$3:$N$6,2,FALSE)=0,"Spatial Data Missing ⚠",VLOOKUP(U134,'G-3 Multipliers'!$L$3:$N$6,2,FALSE)))</f>
        <v/>
      </c>
      <c r="W134" s="505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9"/>
        <v/>
      </c>
      <c r="AD134" s="537" t="str">
        <f>IF(M134="","",VLOOKUP(M134,'G-6 Hedgerow Data'!$B$3:$AG$15,31,FALSE))</f>
        <v/>
      </c>
      <c r="AE134" s="520" t="str">
        <f t="shared" si="13"/>
        <v/>
      </c>
      <c r="AF134" s="520" t="str">
        <f t="shared" si="14"/>
        <v/>
      </c>
      <c r="AG134" s="524" t="str">
        <f>IFERROR(IF(O134="","",VLOOKUP(AD134,'G-3 Multipliers'!$P$3:$Q$6,2,FALSE)),"")</f>
        <v/>
      </c>
      <c r="AH134" s="197"/>
      <c r="AI134" s="499" t="str">
        <f>IF(AH134="","",IF(VLOOKUP(AH134,'G-3 Multipliers'!$S$3:$T$6,2,FALSE)=0,"Spatial Data Missing ⚠",VLOOKUP(AH134,'G-3 Multipliers'!$S$3:$T$6,2,FALSE)))</f>
        <v/>
      </c>
      <c r="AJ134" s="545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1" t="str">
        <f>'E-1 Off Site Hedge Baseline'!AK133</f>
        <v/>
      </c>
      <c r="C135" s="520" t="str">
        <f>IF(B135="","",IF(ISNA(VLOOKUP($B135,'E-1 Off Site Hedge Baseline'!$B$1:$L$257,3,FALSE)),"",(VLOOKUP($B135,'E-1 Off Site Hedge Baseline'!$B$1:$L$257,3,FALSE))))</f>
        <v/>
      </c>
      <c r="D135" s="520" t="str">
        <f>IF(B135="","",IF(ISNA(VLOOKUP($B135,'E-1 Off Site Hedge Baseline'!$B$1:$L$258,4,FALSE)),"",(VLOOKUP($B135,'E-1 Off Site Hedge Baseline'!$B$1:$L$258,4,FALSE))))</f>
        <v/>
      </c>
      <c r="E135" s="520" t="str">
        <f>IF(B135="","",IF(ISNA(VLOOKUP($B135,'E-1 Off Site Hedge Baseline'!$B$1:$L$257,5,FALSE)),"",(VLOOKUP($B135,'E-1 Off Site Hedge Baseline'!$B$1:$L$257,5,FALSE))))</f>
        <v/>
      </c>
      <c r="F135" s="520" t="str">
        <f>IF(B135="","",IF(ISNA(VLOOKUP($B135,'E-1 Off Site Hedge Baseline'!$B$1:$L$257,6,FALSE)),"",(VLOOKUP($B135,'E-1 Off Site Hedge Baseline'!$B$1:$L$257,6,FALSE))))</f>
        <v/>
      </c>
      <c r="G135" s="520" t="str">
        <f>IF(B135="","",IF(ISNA(VLOOKUP($B135,'E-1 Off Site Hedge Baseline'!$B$1:$L$257,7,FALSE)),"",(VLOOKUP($B135,'E-1 Off Site Hedge Baseline'!$B$1:$L$257,7,FALSE))))</f>
        <v/>
      </c>
      <c r="H135" s="520" t="str">
        <f>IF(B135="","",IF(ISNA(VLOOKUP($B135,'E-1 Off Site Hedge Baseline'!$B$1:$L$257,8,FALSE)),"",(VLOOKUP($B135,'E-1 Off Site Hedge Baseline'!$B$1:$L$257,8,FALSE))))</f>
        <v/>
      </c>
      <c r="I135" s="520" t="str">
        <f>IF(B135="","",IF(ISNA(VLOOKUP($B135,'E-1 Off Site Hedge Baseline'!$B$1:$L$257,10,FALSE)),"",(VLOOKUP($B135,'E-1 Off Site Hedge Baseline'!$B$1:$L$257,10,FALSE))))</f>
        <v/>
      </c>
      <c r="J135" s="520" t="str">
        <f>IF(B135="","",IF(ISNA(VLOOKUP($B135,'E-1 Off Site Hedge Baseline'!$B$1:$L$257,11,FALSE)),"",(VLOOKUP($B135,'E-1 Off Site Hedge Baseline'!$B$1:$L$257,11,FALSE))))</f>
        <v/>
      </c>
      <c r="K135" s="520" t="str">
        <f>IF(B135="","",IF(ISNA(VLOOKUP($B135,'E-1 Off Site Hedge Baseline'!$B$1:$U$257,113,FALSE)),"",(VLOOKUP($B135,'E-1 Off Site Hedge Baseline'!$B$1:$U$257,13,FALSE))))</f>
        <v/>
      </c>
      <c r="L135" s="507" t="str">
        <f>IF(B135="","",IF(ISNA(VLOOKUP($B135,'E-1 Off Site Hedge Baseline'!$B$1:$U$257,12,FALSE)),"",(VLOOKUP($B135,'E-1 Off Site Hedge Baseline'!$B$1:$U$257,12,FALSE))))</f>
        <v/>
      </c>
      <c r="M135" s="418" t="str">
        <f t="shared" si="16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05" t="str">
        <f>IF(B135="","",VLOOKUP(B135,'E-1 Off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45"/>
      <c r="T135" s="499" t="str">
        <f>IFERROR(IF(AND(Q135="V.Low",OR(S135="Good",S135="Moderate")),"Error ▲",VLOOKUP(S135,'G-1 All Habitats'!$Z$2:$AA$9,2,FALSE)),"")</f>
        <v/>
      </c>
      <c r="U135" s="145"/>
      <c r="V135" s="507" t="str">
        <f>IF(U135="","",IF(VLOOKUP(U135,'G-3 Multipliers'!$L$3:$N$6,2,FALSE)=0,"Spatial Data Missing ⚠",VLOOKUP(U135,'G-3 Multipliers'!$L$3:$N$6,2,FALSE)))</f>
        <v/>
      </c>
      <c r="W135" s="505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9"/>
        <v/>
      </c>
      <c r="AD135" s="537" t="str">
        <f>IF(M135="","",VLOOKUP(M135,'G-6 Hedgerow Data'!$B$3:$AG$15,31,FALSE))</f>
        <v/>
      </c>
      <c r="AE135" s="520" t="str">
        <f t="shared" si="13"/>
        <v/>
      </c>
      <c r="AF135" s="520" t="str">
        <f t="shared" si="14"/>
        <v/>
      </c>
      <c r="AG135" s="524" t="str">
        <f>IFERROR(IF(O135="","",VLOOKUP(AD135,'G-3 Multipliers'!$P$3:$Q$6,2,FALSE)),"")</f>
        <v/>
      </c>
      <c r="AH135" s="197"/>
      <c r="AI135" s="499" t="str">
        <f>IF(AH135="","",IF(VLOOKUP(AH135,'G-3 Multipliers'!$S$3:$T$6,2,FALSE)=0,"Spatial Data Missing ⚠",VLOOKUP(AH135,'G-3 Multipliers'!$S$3:$T$6,2,FALSE)))</f>
        <v/>
      </c>
      <c r="AJ135" s="545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1" t="str">
        <f>'E-1 Off Site Hedge Baseline'!AK134</f>
        <v/>
      </c>
      <c r="C136" s="520" t="str">
        <f>IF(B136="","",IF(ISNA(VLOOKUP($B136,'E-1 Off Site Hedge Baseline'!$B$1:$L$257,3,FALSE)),"",(VLOOKUP($B136,'E-1 Off Site Hedge Baseline'!$B$1:$L$257,3,FALSE))))</f>
        <v/>
      </c>
      <c r="D136" s="520" t="str">
        <f>IF(B136="","",IF(ISNA(VLOOKUP($B136,'E-1 Off Site Hedge Baseline'!$B$1:$L$258,4,FALSE)),"",(VLOOKUP($B136,'E-1 Off Site Hedge Baseline'!$B$1:$L$258,4,FALSE))))</f>
        <v/>
      </c>
      <c r="E136" s="520" t="str">
        <f>IF(B136="","",IF(ISNA(VLOOKUP($B136,'E-1 Off Site Hedge Baseline'!$B$1:$L$257,5,FALSE)),"",(VLOOKUP($B136,'E-1 Off Site Hedge Baseline'!$B$1:$L$257,5,FALSE))))</f>
        <v/>
      </c>
      <c r="F136" s="520" t="str">
        <f>IF(B136="","",IF(ISNA(VLOOKUP($B136,'E-1 Off Site Hedge Baseline'!$B$1:$L$257,6,FALSE)),"",(VLOOKUP($B136,'E-1 Off Site Hedge Baseline'!$B$1:$L$257,6,FALSE))))</f>
        <v/>
      </c>
      <c r="G136" s="520" t="str">
        <f>IF(B136="","",IF(ISNA(VLOOKUP($B136,'E-1 Off Site Hedge Baseline'!$B$1:$L$257,7,FALSE)),"",(VLOOKUP($B136,'E-1 Off Site Hedge Baseline'!$B$1:$L$257,7,FALSE))))</f>
        <v/>
      </c>
      <c r="H136" s="520" t="str">
        <f>IF(B136="","",IF(ISNA(VLOOKUP($B136,'E-1 Off Site Hedge Baseline'!$B$1:$L$257,8,FALSE)),"",(VLOOKUP($B136,'E-1 Off Site Hedge Baseline'!$B$1:$L$257,8,FALSE))))</f>
        <v/>
      </c>
      <c r="I136" s="520" t="str">
        <f>IF(B136="","",IF(ISNA(VLOOKUP($B136,'E-1 Off Site Hedge Baseline'!$B$1:$L$257,10,FALSE)),"",(VLOOKUP($B136,'E-1 Off Site Hedge Baseline'!$B$1:$L$257,10,FALSE))))</f>
        <v/>
      </c>
      <c r="J136" s="520" t="str">
        <f>IF(B136="","",IF(ISNA(VLOOKUP($B136,'E-1 Off Site Hedge Baseline'!$B$1:$L$257,11,FALSE)),"",(VLOOKUP($B136,'E-1 Off Site Hedge Baseline'!$B$1:$L$257,11,FALSE))))</f>
        <v/>
      </c>
      <c r="K136" s="520" t="str">
        <f>IF(B136="","",IF(ISNA(VLOOKUP($B136,'E-1 Off Site Hedge Baseline'!$B$1:$U$257,113,FALSE)),"",(VLOOKUP($B136,'E-1 Off Site Hedge Baseline'!$B$1:$U$257,13,FALSE))))</f>
        <v/>
      </c>
      <c r="L136" s="507" t="str">
        <f>IF(B136="","",IF(ISNA(VLOOKUP($B136,'E-1 Off Site Hedge Baseline'!$B$1:$U$257,12,FALSE)),"",(VLOOKUP($B136,'E-1 Off Site Hedge Baseline'!$B$1:$U$257,12,FALSE))))</f>
        <v/>
      </c>
      <c r="M136" s="418" t="str">
        <f t="shared" si="16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05" t="str">
        <f>IF(B136="","",VLOOKUP(B136,'E-1 Off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45"/>
      <c r="T136" s="499" t="str">
        <f>IFERROR(IF(AND(Q136="V.Low",OR(S136="Good",S136="Moderate")),"Error ▲",VLOOKUP(S136,'G-1 All Habitats'!$Z$2:$AA$9,2,FALSE)),"")</f>
        <v/>
      </c>
      <c r="U136" s="145"/>
      <c r="V136" s="507" t="str">
        <f>IF(U136="","",IF(VLOOKUP(U136,'G-3 Multipliers'!$L$3:$N$6,2,FALSE)=0,"Spatial Data Missing ⚠",VLOOKUP(U136,'G-3 Multipliers'!$L$3:$N$6,2,FALSE)))</f>
        <v/>
      </c>
      <c r="W136" s="505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9"/>
        <v/>
      </c>
      <c r="AD136" s="537" t="str">
        <f>IF(M136="","",VLOOKUP(M136,'G-6 Hedgerow Data'!$B$3:$AG$15,31,FALSE))</f>
        <v/>
      </c>
      <c r="AE136" s="520" t="str">
        <f t="shared" si="13"/>
        <v/>
      </c>
      <c r="AF136" s="520" t="str">
        <f t="shared" si="14"/>
        <v/>
      </c>
      <c r="AG136" s="524" t="str">
        <f>IFERROR(IF(O136="","",VLOOKUP(AD136,'G-3 Multipliers'!$P$3:$Q$6,2,FALSE)),"")</f>
        <v/>
      </c>
      <c r="AH136" s="197"/>
      <c r="AI136" s="499" t="str">
        <f>IF(AH136="","",IF(VLOOKUP(AH136,'G-3 Multipliers'!$S$3:$T$6,2,FALSE)=0,"Spatial Data Missing ⚠",VLOOKUP(AH136,'G-3 Multipliers'!$S$3:$T$6,2,FALSE)))</f>
        <v/>
      </c>
      <c r="AJ136" s="545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1" t="str">
        <f>'E-1 Off Site Hedge Baseline'!AK135</f>
        <v/>
      </c>
      <c r="C137" s="520" t="str">
        <f>IF(B137="","",IF(ISNA(VLOOKUP($B137,'E-1 Off Site Hedge Baseline'!$B$1:$L$257,3,FALSE)),"",(VLOOKUP($B137,'E-1 Off Site Hedge Baseline'!$B$1:$L$257,3,FALSE))))</f>
        <v/>
      </c>
      <c r="D137" s="520" t="str">
        <f>IF(B137="","",IF(ISNA(VLOOKUP($B137,'E-1 Off Site Hedge Baseline'!$B$1:$L$258,4,FALSE)),"",(VLOOKUP($B137,'E-1 Off Site Hedge Baseline'!$B$1:$L$258,4,FALSE))))</f>
        <v/>
      </c>
      <c r="E137" s="520" t="str">
        <f>IF(B137="","",IF(ISNA(VLOOKUP($B137,'E-1 Off Site Hedge Baseline'!$B$1:$L$257,5,FALSE)),"",(VLOOKUP($B137,'E-1 Off Site Hedge Baseline'!$B$1:$L$257,5,FALSE))))</f>
        <v/>
      </c>
      <c r="F137" s="520" t="str">
        <f>IF(B137="","",IF(ISNA(VLOOKUP($B137,'E-1 Off Site Hedge Baseline'!$B$1:$L$257,6,FALSE)),"",(VLOOKUP($B137,'E-1 Off Site Hedge Baseline'!$B$1:$L$257,6,FALSE))))</f>
        <v/>
      </c>
      <c r="G137" s="520" t="str">
        <f>IF(B137="","",IF(ISNA(VLOOKUP($B137,'E-1 Off Site Hedge Baseline'!$B$1:$L$257,7,FALSE)),"",(VLOOKUP($B137,'E-1 Off Site Hedge Baseline'!$B$1:$L$257,7,FALSE))))</f>
        <v/>
      </c>
      <c r="H137" s="520" t="str">
        <f>IF(B137="","",IF(ISNA(VLOOKUP($B137,'E-1 Off Site Hedge Baseline'!$B$1:$L$257,8,FALSE)),"",(VLOOKUP($B137,'E-1 Off Site Hedge Baseline'!$B$1:$L$257,8,FALSE))))</f>
        <v/>
      </c>
      <c r="I137" s="520" t="str">
        <f>IF(B137="","",IF(ISNA(VLOOKUP($B137,'E-1 Off Site Hedge Baseline'!$B$1:$L$257,10,FALSE)),"",(VLOOKUP($B137,'E-1 Off Site Hedge Baseline'!$B$1:$L$257,10,FALSE))))</f>
        <v/>
      </c>
      <c r="J137" s="520" t="str">
        <f>IF(B137="","",IF(ISNA(VLOOKUP($B137,'E-1 Off Site Hedge Baseline'!$B$1:$L$257,11,FALSE)),"",(VLOOKUP($B137,'E-1 Off Site Hedge Baseline'!$B$1:$L$257,11,FALSE))))</f>
        <v/>
      </c>
      <c r="K137" s="520" t="str">
        <f>IF(B137="","",IF(ISNA(VLOOKUP($B137,'E-1 Off Site Hedge Baseline'!$B$1:$U$257,113,FALSE)),"",(VLOOKUP($B137,'E-1 Off Site Hedge Baseline'!$B$1:$U$257,13,FALSE))))</f>
        <v/>
      </c>
      <c r="L137" s="507" t="str">
        <f>IF(B137="","",IF(ISNA(VLOOKUP($B137,'E-1 Off Site Hedge Baseline'!$B$1:$U$257,12,FALSE)),"",(VLOOKUP($B137,'E-1 Off Site Hedge Baseline'!$B$1:$U$257,12,FALSE))))</f>
        <v/>
      </c>
      <c r="M137" s="418" t="str">
        <f t="shared" si="16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05" t="str">
        <f>IF(B137="","",VLOOKUP(B137,'E-1 Off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45"/>
      <c r="T137" s="499" t="str">
        <f>IFERROR(IF(AND(Q137="V.Low",OR(S137="Good",S137="Moderate")),"Error ▲",VLOOKUP(S137,'G-1 All Habitats'!$Z$2:$AA$9,2,FALSE)),"")</f>
        <v/>
      </c>
      <c r="U137" s="145"/>
      <c r="V137" s="507" t="str">
        <f>IF(U137="","",IF(VLOOKUP(U137,'G-3 Multipliers'!$L$3:$N$6,2,FALSE)=0,"Spatial Data Missing ⚠",VLOOKUP(U137,'G-3 Multipliers'!$L$3:$N$6,2,FALSE)))</f>
        <v/>
      </c>
      <c r="W137" s="505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9"/>
        <v/>
      </c>
      <c r="AD137" s="537" t="str">
        <f>IF(M137="","",VLOOKUP(M137,'G-6 Hedgerow Data'!$B$3:$AG$15,31,FALSE))</f>
        <v/>
      </c>
      <c r="AE137" s="520" t="str">
        <f t="shared" si="13"/>
        <v/>
      </c>
      <c r="AF137" s="520" t="str">
        <f t="shared" si="14"/>
        <v/>
      </c>
      <c r="AG137" s="524" t="str">
        <f>IFERROR(IF(O137="","",VLOOKUP(AD137,'G-3 Multipliers'!$P$3:$Q$6,2,FALSE)),"")</f>
        <v/>
      </c>
      <c r="AH137" s="197"/>
      <c r="AI137" s="499" t="str">
        <f>IF(AH137="","",IF(VLOOKUP(AH137,'G-3 Multipliers'!$S$3:$T$6,2,FALSE)=0,"Spatial Data Missing ⚠",VLOOKUP(AH137,'G-3 Multipliers'!$S$3:$T$6,2,FALSE)))</f>
        <v/>
      </c>
      <c r="AJ137" s="545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1" t="str">
        <f>'E-1 Off Site Hedge Baseline'!AK136</f>
        <v/>
      </c>
      <c r="C138" s="520" t="str">
        <f>IF(B138="","",IF(ISNA(VLOOKUP($B138,'E-1 Off Site Hedge Baseline'!$B$1:$L$257,3,FALSE)),"",(VLOOKUP($B138,'E-1 Off Site Hedge Baseline'!$B$1:$L$257,3,FALSE))))</f>
        <v/>
      </c>
      <c r="D138" s="520" t="str">
        <f>IF(B138="","",IF(ISNA(VLOOKUP($B138,'E-1 Off Site Hedge Baseline'!$B$1:$L$258,4,FALSE)),"",(VLOOKUP($B138,'E-1 Off Site Hedge Baseline'!$B$1:$L$258,4,FALSE))))</f>
        <v/>
      </c>
      <c r="E138" s="520" t="str">
        <f>IF(B138="","",IF(ISNA(VLOOKUP($B138,'E-1 Off Site Hedge Baseline'!$B$1:$L$257,5,FALSE)),"",(VLOOKUP($B138,'E-1 Off Site Hedge Baseline'!$B$1:$L$257,5,FALSE))))</f>
        <v/>
      </c>
      <c r="F138" s="520" t="str">
        <f>IF(B138="","",IF(ISNA(VLOOKUP($B138,'E-1 Off Site Hedge Baseline'!$B$1:$L$257,6,FALSE)),"",(VLOOKUP($B138,'E-1 Off Site Hedge Baseline'!$B$1:$L$257,6,FALSE))))</f>
        <v/>
      </c>
      <c r="G138" s="520" t="str">
        <f>IF(B138="","",IF(ISNA(VLOOKUP($B138,'E-1 Off Site Hedge Baseline'!$B$1:$L$257,7,FALSE)),"",(VLOOKUP($B138,'E-1 Off Site Hedge Baseline'!$B$1:$L$257,7,FALSE))))</f>
        <v/>
      </c>
      <c r="H138" s="520" t="str">
        <f>IF(B138="","",IF(ISNA(VLOOKUP($B138,'E-1 Off Site Hedge Baseline'!$B$1:$L$257,8,FALSE)),"",(VLOOKUP($B138,'E-1 Off Site Hedge Baseline'!$B$1:$L$257,8,FALSE))))</f>
        <v/>
      </c>
      <c r="I138" s="520" t="str">
        <f>IF(B138="","",IF(ISNA(VLOOKUP($B138,'E-1 Off Site Hedge Baseline'!$B$1:$L$257,10,FALSE)),"",(VLOOKUP($B138,'E-1 Off Site Hedge Baseline'!$B$1:$L$257,10,FALSE))))</f>
        <v/>
      </c>
      <c r="J138" s="520" t="str">
        <f>IF(B138="","",IF(ISNA(VLOOKUP($B138,'E-1 Off Site Hedge Baseline'!$B$1:$L$257,11,FALSE)),"",(VLOOKUP($B138,'E-1 Off Site Hedge Baseline'!$B$1:$L$257,11,FALSE))))</f>
        <v/>
      </c>
      <c r="K138" s="520" t="str">
        <f>IF(B138="","",IF(ISNA(VLOOKUP($B138,'E-1 Off Site Hedge Baseline'!$B$1:$U$257,113,FALSE)),"",(VLOOKUP($B138,'E-1 Off Site Hedge Baseline'!$B$1:$U$257,13,FALSE))))</f>
        <v/>
      </c>
      <c r="L138" s="507" t="str">
        <f>IF(B138="","",IF(ISNA(VLOOKUP($B138,'E-1 Off Site Hedge Baseline'!$B$1:$U$257,12,FALSE)),"",(VLOOKUP($B138,'E-1 Off Site Hedge Baseline'!$B$1:$U$257,12,FALSE))))</f>
        <v/>
      </c>
      <c r="M138" s="418" t="str">
        <f t="shared" si="16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05" t="str">
        <f>IF(B138="","",VLOOKUP(B138,'E-1 Off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45"/>
      <c r="T138" s="499" t="str">
        <f>IFERROR(IF(AND(Q138="V.Low",OR(S138="Good",S138="Moderate")),"Error ▲",VLOOKUP(S138,'G-1 All Habitats'!$Z$2:$AA$9,2,FALSE)),"")</f>
        <v/>
      </c>
      <c r="U138" s="145"/>
      <c r="V138" s="507" t="str">
        <f>IF(U138="","",IF(VLOOKUP(U138,'G-3 Multipliers'!$L$3:$N$6,2,FALSE)=0,"Spatial Data Missing ⚠",VLOOKUP(U138,'G-3 Multipliers'!$L$3:$N$6,2,FALSE)))</f>
        <v/>
      </c>
      <c r="W138" s="505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9"/>
        <v/>
      </c>
      <c r="AD138" s="537" t="str">
        <f>IF(M138="","",VLOOKUP(M138,'G-6 Hedgerow Data'!$B$3:$AG$15,31,FALSE))</f>
        <v/>
      </c>
      <c r="AE138" s="520" t="str">
        <f t="shared" si="13"/>
        <v/>
      </c>
      <c r="AF138" s="520" t="str">
        <f t="shared" si="14"/>
        <v/>
      </c>
      <c r="AG138" s="524" t="str">
        <f>IFERROR(IF(O138="","",VLOOKUP(AD138,'G-3 Multipliers'!$P$3:$Q$6,2,FALSE)),"")</f>
        <v/>
      </c>
      <c r="AH138" s="197"/>
      <c r="AI138" s="499" t="str">
        <f>IF(AH138="","",IF(VLOOKUP(AH138,'G-3 Multipliers'!$S$3:$T$6,2,FALSE)=0,"Spatial Data Missing ⚠",VLOOKUP(AH138,'G-3 Multipliers'!$S$3:$T$6,2,FALSE)))</f>
        <v/>
      </c>
      <c r="AJ138" s="545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1" t="str">
        <f>'E-1 Off Site Hedge Baseline'!AK137</f>
        <v/>
      </c>
      <c r="C139" s="520" t="str">
        <f>IF(B139="","",IF(ISNA(VLOOKUP($B139,'E-1 Off Site Hedge Baseline'!$B$1:$L$257,3,FALSE)),"",(VLOOKUP($B139,'E-1 Off Site Hedge Baseline'!$B$1:$L$257,3,FALSE))))</f>
        <v/>
      </c>
      <c r="D139" s="520" t="str">
        <f>IF(B139="","",IF(ISNA(VLOOKUP($B139,'E-1 Off Site Hedge Baseline'!$B$1:$L$258,4,FALSE)),"",(VLOOKUP($B139,'E-1 Off Site Hedge Baseline'!$B$1:$L$258,4,FALSE))))</f>
        <v/>
      </c>
      <c r="E139" s="520" t="str">
        <f>IF(B139="","",IF(ISNA(VLOOKUP($B139,'E-1 Off Site Hedge Baseline'!$B$1:$L$257,5,FALSE)),"",(VLOOKUP($B139,'E-1 Off Site Hedge Baseline'!$B$1:$L$257,5,FALSE))))</f>
        <v/>
      </c>
      <c r="F139" s="520" t="str">
        <f>IF(B139="","",IF(ISNA(VLOOKUP($B139,'E-1 Off Site Hedge Baseline'!$B$1:$L$257,6,FALSE)),"",(VLOOKUP($B139,'E-1 Off Site Hedge Baseline'!$B$1:$L$257,6,FALSE))))</f>
        <v/>
      </c>
      <c r="G139" s="520" t="str">
        <f>IF(B139="","",IF(ISNA(VLOOKUP($B139,'E-1 Off Site Hedge Baseline'!$B$1:$L$257,7,FALSE)),"",(VLOOKUP($B139,'E-1 Off Site Hedge Baseline'!$B$1:$L$257,7,FALSE))))</f>
        <v/>
      </c>
      <c r="H139" s="520" t="str">
        <f>IF(B139="","",IF(ISNA(VLOOKUP($B139,'E-1 Off Site Hedge Baseline'!$B$1:$L$257,8,FALSE)),"",(VLOOKUP($B139,'E-1 Off Site Hedge Baseline'!$B$1:$L$257,8,FALSE))))</f>
        <v/>
      </c>
      <c r="I139" s="520" t="str">
        <f>IF(B139="","",IF(ISNA(VLOOKUP($B139,'E-1 Off Site Hedge Baseline'!$B$1:$L$257,10,FALSE)),"",(VLOOKUP($B139,'E-1 Off Site Hedge Baseline'!$B$1:$L$257,10,FALSE))))</f>
        <v/>
      </c>
      <c r="J139" s="520" t="str">
        <f>IF(B139="","",IF(ISNA(VLOOKUP($B139,'E-1 Off Site Hedge Baseline'!$B$1:$L$257,11,FALSE)),"",(VLOOKUP($B139,'E-1 Off Site Hedge Baseline'!$B$1:$L$257,11,FALSE))))</f>
        <v/>
      </c>
      <c r="K139" s="520" t="str">
        <f>IF(B139="","",IF(ISNA(VLOOKUP($B139,'E-1 Off Site Hedge Baseline'!$B$1:$U$257,113,FALSE)),"",(VLOOKUP($B139,'E-1 Off Site Hedge Baseline'!$B$1:$U$257,13,FALSE))))</f>
        <v/>
      </c>
      <c r="L139" s="507" t="str">
        <f>IF(B139="","",IF(ISNA(VLOOKUP($B139,'E-1 Off Site Hedge Baseline'!$B$1:$U$257,12,FALSE)),"",(VLOOKUP($B139,'E-1 Off Site Hedge Baseline'!$B$1:$U$257,12,FALSE))))</f>
        <v/>
      </c>
      <c r="M139" s="418" t="str">
        <f t="shared" si="16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05" t="str">
        <f>IF(B139="","",VLOOKUP(B139,'E-1 Off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45"/>
      <c r="T139" s="499" t="str">
        <f>IFERROR(IF(AND(Q139="V.Low",OR(S139="Good",S139="Moderate")),"Error ▲",VLOOKUP(S139,'G-1 All Habitats'!$Z$2:$AA$9,2,FALSE)),"")</f>
        <v/>
      </c>
      <c r="U139" s="145"/>
      <c r="V139" s="507" t="str">
        <f>IF(U139="","",IF(VLOOKUP(U139,'G-3 Multipliers'!$L$3:$N$6,2,FALSE)=0,"Spatial Data Missing ⚠",VLOOKUP(U139,'G-3 Multipliers'!$L$3:$N$6,2,FALSE)))</f>
        <v/>
      </c>
      <c r="W139" s="505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9"/>
        <v/>
      </c>
      <c r="AD139" s="537" t="str">
        <f>IF(M139="","",VLOOKUP(M139,'G-6 Hedgerow Data'!$B$3:$AG$15,31,FALSE))</f>
        <v/>
      </c>
      <c r="AE139" s="520" t="str">
        <f t="shared" si="13"/>
        <v/>
      </c>
      <c r="AF139" s="520" t="str">
        <f t="shared" si="14"/>
        <v/>
      </c>
      <c r="AG139" s="524" t="str">
        <f>IFERROR(IF(O139="","",VLOOKUP(AD139,'G-3 Multipliers'!$P$3:$Q$6,2,FALSE)),"")</f>
        <v/>
      </c>
      <c r="AH139" s="197"/>
      <c r="AI139" s="499" t="str">
        <f>IF(AH139="","",IF(VLOOKUP(AH139,'G-3 Multipliers'!$S$3:$T$6,2,FALSE)=0,"Spatial Data Missing ⚠",VLOOKUP(AH139,'G-3 Multipliers'!$S$3:$T$6,2,FALSE)))</f>
        <v/>
      </c>
      <c r="AJ139" s="545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1" t="str">
        <f>'E-1 Off Site Hedge Baseline'!AK138</f>
        <v/>
      </c>
      <c r="C140" s="520" t="str">
        <f>IF(B140="","",IF(ISNA(VLOOKUP($B140,'E-1 Off Site Hedge Baseline'!$B$1:$L$257,3,FALSE)),"",(VLOOKUP($B140,'E-1 Off Site Hedge Baseline'!$B$1:$L$257,3,FALSE))))</f>
        <v/>
      </c>
      <c r="D140" s="520" t="str">
        <f>IF(B140="","",IF(ISNA(VLOOKUP($B140,'E-1 Off Site Hedge Baseline'!$B$1:$L$258,4,FALSE)),"",(VLOOKUP($B140,'E-1 Off Site Hedge Baseline'!$B$1:$L$258,4,FALSE))))</f>
        <v/>
      </c>
      <c r="E140" s="520" t="str">
        <f>IF(B140="","",IF(ISNA(VLOOKUP($B140,'E-1 Off Site Hedge Baseline'!$B$1:$L$257,5,FALSE)),"",(VLOOKUP($B140,'E-1 Off Site Hedge Baseline'!$B$1:$L$257,5,FALSE))))</f>
        <v/>
      </c>
      <c r="F140" s="520" t="str">
        <f>IF(B140="","",IF(ISNA(VLOOKUP($B140,'E-1 Off Site Hedge Baseline'!$B$1:$L$257,6,FALSE)),"",(VLOOKUP($B140,'E-1 Off Site Hedge Baseline'!$B$1:$L$257,6,FALSE))))</f>
        <v/>
      </c>
      <c r="G140" s="520" t="str">
        <f>IF(B140="","",IF(ISNA(VLOOKUP($B140,'E-1 Off Site Hedge Baseline'!$B$1:$L$257,7,FALSE)),"",(VLOOKUP($B140,'E-1 Off Site Hedge Baseline'!$B$1:$L$257,7,FALSE))))</f>
        <v/>
      </c>
      <c r="H140" s="520" t="str">
        <f>IF(B140="","",IF(ISNA(VLOOKUP($B140,'E-1 Off Site Hedge Baseline'!$B$1:$L$257,8,FALSE)),"",(VLOOKUP($B140,'E-1 Off Site Hedge Baseline'!$B$1:$L$257,8,FALSE))))</f>
        <v/>
      </c>
      <c r="I140" s="520" t="str">
        <f>IF(B140="","",IF(ISNA(VLOOKUP($B140,'E-1 Off Site Hedge Baseline'!$B$1:$L$257,10,FALSE)),"",(VLOOKUP($B140,'E-1 Off Site Hedge Baseline'!$B$1:$L$257,10,FALSE))))</f>
        <v/>
      </c>
      <c r="J140" s="520" t="str">
        <f>IF(B140="","",IF(ISNA(VLOOKUP($B140,'E-1 Off Site Hedge Baseline'!$B$1:$L$257,11,FALSE)),"",(VLOOKUP($B140,'E-1 Off Site Hedge Baseline'!$B$1:$L$257,11,FALSE))))</f>
        <v/>
      </c>
      <c r="K140" s="520" t="str">
        <f>IF(B140="","",IF(ISNA(VLOOKUP($B140,'E-1 Off Site Hedge Baseline'!$B$1:$U$257,113,FALSE)),"",(VLOOKUP($B140,'E-1 Off Site Hedge Baseline'!$B$1:$U$257,13,FALSE))))</f>
        <v/>
      </c>
      <c r="L140" s="507" t="str">
        <f>IF(B140="","",IF(ISNA(VLOOKUP($B140,'E-1 Off Site Hedge Baseline'!$B$1:$U$257,12,FALSE)),"",(VLOOKUP($B140,'E-1 Off Site Hedge Baseline'!$B$1:$U$257,12,FALSE))))</f>
        <v/>
      </c>
      <c r="M140" s="418" t="str">
        <f t="shared" si="16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05" t="str">
        <f>IF(B140="","",VLOOKUP(B140,'E-1 Off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45"/>
      <c r="T140" s="499" t="str">
        <f>IFERROR(IF(AND(Q140="V.Low",OR(S140="Good",S140="Moderate")),"Error ▲",VLOOKUP(S140,'G-1 All Habitats'!$Z$2:$AA$9,2,FALSE)),"")</f>
        <v/>
      </c>
      <c r="U140" s="145"/>
      <c r="V140" s="507" t="str">
        <f>IF(U140="","",IF(VLOOKUP(U140,'G-3 Multipliers'!$L$3:$N$6,2,FALSE)=0,"Spatial Data Missing ⚠",VLOOKUP(U140,'G-3 Multipliers'!$L$3:$N$6,2,FALSE)))</f>
        <v/>
      </c>
      <c r="W140" s="505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7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20" t="str">
        <f t="shared" si="13"/>
        <v/>
      </c>
      <c r="AF140" s="520" t="str">
        <f t="shared" si="14"/>
        <v/>
      </c>
      <c r="AG140" s="524" t="str">
        <f>IFERROR(IF(O140="","",VLOOKUP(AD140,'G-3 Multipliers'!$P$3:$Q$6,2,FALSE)),"")</f>
        <v/>
      </c>
      <c r="AH140" s="197"/>
      <c r="AI140" s="499" t="str">
        <f>IF(AH140="","",IF(VLOOKUP(AH140,'G-3 Multipliers'!$S$3:$T$6,2,FALSE)=0,"Spatial Data Missing ⚠",VLOOKUP(AH140,'G-3 Multipliers'!$S$3:$T$6,2,FALSE)))</f>
        <v/>
      </c>
      <c r="AJ140" s="545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1" t="str">
        <f>'E-1 Off Site Hedge Baseline'!AK139</f>
        <v/>
      </c>
      <c r="C141" s="520" t="str">
        <f>IF(B141="","",IF(ISNA(VLOOKUP($B141,'E-1 Off Site Hedge Baseline'!$B$1:$L$257,3,FALSE)),"",(VLOOKUP($B141,'E-1 Off Site Hedge Baseline'!$B$1:$L$257,3,FALSE))))</f>
        <v/>
      </c>
      <c r="D141" s="520" t="str">
        <f>IF(B141="","",IF(ISNA(VLOOKUP($B141,'E-1 Off Site Hedge Baseline'!$B$1:$L$258,4,FALSE)),"",(VLOOKUP($B141,'E-1 Off Site Hedge Baseline'!$B$1:$L$258,4,FALSE))))</f>
        <v/>
      </c>
      <c r="E141" s="520" t="str">
        <f>IF(B141="","",IF(ISNA(VLOOKUP($B141,'E-1 Off Site Hedge Baseline'!$B$1:$L$257,5,FALSE)),"",(VLOOKUP($B141,'E-1 Off Site Hedge Baseline'!$B$1:$L$257,5,FALSE))))</f>
        <v/>
      </c>
      <c r="F141" s="520" t="str">
        <f>IF(B141="","",IF(ISNA(VLOOKUP($B141,'E-1 Off Site Hedge Baseline'!$B$1:$L$257,6,FALSE)),"",(VLOOKUP($B141,'E-1 Off Site Hedge Baseline'!$B$1:$L$257,6,FALSE))))</f>
        <v/>
      </c>
      <c r="G141" s="520" t="str">
        <f>IF(B141="","",IF(ISNA(VLOOKUP($B141,'E-1 Off Site Hedge Baseline'!$B$1:$L$257,7,FALSE)),"",(VLOOKUP($B141,'E-1 Off Site Hedge Baseline'!$B$1:$L$257,7,FALSE))))</f>
        <v/>
      </c>
      <c r="H141" s="520" t="str">
        <f>IF(B141="","",IF(ISNA(VLOOKUP($B141,'E-1 Off Site Hedge Baseline'!$B$1:$L$257,8,FALSE)),"",(VLOOKUP($B141,'E-1 Off Site Hedge Baseline'!$B$1:$L$257,8,FALSE))))</f>
        <v/>
      </c>
      <c r="I141" s="520" t="str">
        <f>IF(B141="","",IF(ISNA(VLOOKUP($B141,'E-1 Off Site Hedge Baseline'!$B$1:$L$257,10,FALSE)),"",(VLOOKUP($B141,'E-1 Off Site Hedge Baseline'!$B$1:$L$257,10,FALSE))))</f>
        <v/>
      </c>
      <c r="J141" s="520" t="str">
        <f>IF(B141="","",IF(ISNA(VLOOKUP($B141,'E-1 Off Site Hedge Baseline'!$B$1:$L$257,11,FALSE)),"",(VLOOKUP($B141,'E-1 Off Site Hedge Baseline'!$B$1:$L$257,11,FALSE))))</f>
        <v/>
      </c>
      <c r="K141" s="520" t="str">
        <f>IF(B141="","",IF(ISNA(VLOOKUP($B141,'E-1 Off Site Hedge Baseline'!$B$1:$U$257,113,FALSE)),"",(VLOOKUP($B141,'E-1 Off Site Hedge Baseline'!$B$1:$U$257,13,FALSE))))</f>
        <v/>
      </c>
      <c r="L141" s="507" t="str">
        <f>IF(B141="","",IF(ISNA(VLOOKUP($B141,'E-1 Off Site Hedge Baseline'!$B$1:$U$257,12,FALSE)),"",(VLOOKUP($B141,'E-1 Off Site Hedge Baseline'!$B$1:$U$257,12,FALSE))))</f>
        <v/>
      </c>
      <c r="M141" s="418" t="str">
        <f t="shared" si="16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5" t="str">
        <f>IF(B141="","",VLOOKUP(B141,'E-1 Off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45"/>
      <c r="T141" s="499" t="str">
        <f>IFERROR(IF(AND(Q141="V.Low",OR(S141="Good",S141="Moderate")),"Error ▲",VLOOKUP(S141,'G-1 All Habitats'!$Z$2:$AA$9,2,FALSE)),"")</f>
        <v/>
      </c>
      <c r="U141" s="145"/>
      <c r="V141" s="507" t="str">
        <f>IF(U141="","",IF(VLOOKUP(U141,'G-3 Multipliers'!$L$3:$N$6,2,FALSE)=0,"Spatial Data Missing ⚠",VLOOKUP(U141,'G-3 Multipliers'!$L$3:$N$6,2,FALSE)))</f>
        <v/>
      </c>
      <c r="W141" s="505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2" t="str">
        <f t="shared" si="17"/>
        <v/>
      </c>
      <c r="AD141" s="537" t="str">
        <f>IF(M141="","",VLOOKUP(M141,'G-6 Hedgerow Data'!$B$3:$AG$15,31,FALSE))</f>
        <v/>
      </c>
      <c r="AE141" s="520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20" t="str">
        <f t="shared" ref="AF141:AF204" si="22">(IF(AND(AE141="Yes",X141&gt;Y141),AD141,IF(AND(AE141="Low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197"/>
      <c r="AI141" s="499" t="str">
        <f>IF(AH141="","",IF(VLOOKUP(AH141,'G-3 Multipliers'!$S$3:$T$6,2,FALSE)=0,"Spatial Data Missing ⚠",VLOOKUP(AH141,'G-3 Multipliers'!$S$3:$T$6,2,FALSE)))</f>
        <v/>
      </c>
      <c r="AJ141" s="545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1" t="str">
        <f>'E-1 Off Site Hedge Baseline'!AK140</f>
        <v/>
      </c>
      <c r="C142" s="520" t="str">
        <f>IF(B142="","",IF(ISNA(VLOOKUP($B142,'E-1 Off Site Hedge Baseline'!$B$1:$L$257,3,FALSE)),"",(VLOOKUP($B142,'E-1 Off Site Hedge Baseline'!$B$1:$L$257,3,FALSE))))</f>
        <v/>
      </c>
      <c r="D142" s="520" t="str">
        <f>IF(B142="","",IF(ISNA(VLOOKUP($B142,'E-1 Off Site Hedge Baseline'!$B$1:$L$258,4,FALSE)),"",(VLOOKUP($B142,'E-1 Off Site Hedge Baseline'!$B$1:$L$258,4,FALSE))))</f>
        <v/>
      </c>
      <c r="E142" s="520" t="str">
        <f>IF(B142="","",IF(ISNA(VLOOKUP($B142,'E-1 Off Site Hedge Baseline'!$B$1:$L$257,5,FALSE)),"",(VLOOKUP($B142,'E-1 Off Site Hedge Baseline'!$B$1:$L$257,5,FALSE))))</f>
        <v/>
      </c>
      <c r="F142" s="520" t="str">
        <f>IF(B142="","",IF(ISNA(VLOOKUP($B142,'E-1 Off Site Hedge Baseline'!$B$1:$L$257,6,FALSE)),"",(VLOOKUP($B142,'E-1 Off Site Hedge Baseline'!$B$1:$L$257,6,FALSE))))</f>
        <v/>
      </c>
      <c r="G142" s="520" t="str">
        <f>IF(B142="","",IF(ISNA(VLOOKUP($B142,'E-1 Off Site Hedge Baseline'!$B$1:$L$257,7,FALSE)),"",(VLOOKUP($B142,'E-1 Off Site Hedge Baseline'!$B$1:$L$257,7,FALSE))))</f>
        <v/>
      </c>
      <c r="H142" s="520" t="str">
        <f>IF(B142="","",IF(ISNA(VLOOKUP($B142,'E-1 Off Site Hedge Baseline'!$B$1:$L$257,8,FALSE)),"",(VLOOKUP($B142,'E-1 Off Site Hedge Baseline'!$B$1:$L$257,8,FALSE))))</f>
        <v/>
      </c>
      <c r="I142" s="520" t="str">
        <f>IF(B142="","",IF(ISNA(VLOOKUP($B142,'E-1 Off Site Hedge Baseline'!$B$1:$L$257,10,FALSE)),"",(VLOOKUP($B142,'E-1 Off Site Hedge Baseline'!$B$1:$L$257,10,FALSE))))</f>
        <v/>
      </c>
      <c r="J142" s="520" t="str">
        <f>IF(B142="","",IF(ISNA(VLOOKUP($B142,'E-1 Off Site Hedge Baseline'!$B$1:$L$257,11,FALSE)),"",(VLOOKUP($B142,'E-1 Off Site Hedge Baseline'!$B$1:$L$257,11,FALSE))))</f>
        <v/>
      </c>
      <c r="K142" s="520" t="str">
        <f>IF(B142="","",IF(ISNA(VLOOKUP($B142,'E-1 Off Site Hedge Baseline'!$B$1:$U$257,113,FALSE)),"",(VLOOKUP($B142,'E-1 Off Site Hedge Baseline'!$B$1:$U$257,13,FALSE))))</f>
        <v/>
      </c>
      <c r="L142" s="507" t="str">
        <f>IF(B142="","",IF(ISNA(VLOOKUP($B142,'E-1 Off Site Hedge Baseline'!$B$1:$U$257,12,FALSE)),"",(VLOOKUP($B142,'E-1 Off Site Hedge Baseline'!$B$1:$U$257,12,FALSE))))</f>
        <v/>
      </c>
      <c r="M142" s="418" t="str">
        <f t="shared" ref="M142:M205" si="24">C142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05" t="str">
        <f>IF(B142="","",VLOOKUP(B142,'E-1 Off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45"/>
      <c r="T142" s="499" t="str">
        <f>IFERROR(IF(AND(Q142="V.Low",OR(S142="Good",S142="Moderate")),"Error ▲",VLOOKUP(S142,'G-1 All Habitats'!$Z$2:$AA$9,2,FALSE)),"")</f>
        <v/>
      </c>
      <c r="U142" s="145"/>
      <c r="V142" s="507" t="str">
        <f>IF(U142="","",IF(VLOOKUP(U142,'G-3 Multipliers'!$L$3:$N$6,2,FALSE)=0,"Spatial Data Missing ⚠",VLOOKUP(U142,'G-3 Multipliers'!$L$3:$N$6,2,FALSE)))</f>
        <v/>
      </c>
      <c r="W142" s="505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7"/>
        <v/>
      </c>
      <c r="AD142" s="537" t="str">
        <f>IF(M142="","",VLOOKUP(M142,'G-6 Hedgerow Data'!$B$3:$AG$15,31,FALSE))</f>
        <v/>
      </c>
      <c r="AE142" s="520" t="str">
        <f t="shared" si="21"/>
        <v/>
      </c>
      <c r="AF142" s="520" t="str">
        <f t="shared" si="22"/>
        <v/>
      </c>
      <c r="AG142" s="524" t="str">
        <f>IFERROR(IF(O142="","",VLOOKUP(AD142,'G-3 Multipliers'!$P$3:$Q$6,2,FALSE)),"")</f>
        <v/>
      </c>
      <c r="AH142" s="197"/>
      <c r="AI142" s="499" t="str">
        <f>IF(AH142="","",IF(VLOOKUP(AH142,'G-3 Multipliers'!$S$3:$T$6,2,FALSE)=0,"Spatial Data Missing ⚠",VLOOKUP(AH142,'G-3 Multipliers'!$S$3:$T$6,2,FALSE)))</f>
        <v/>
      </c>
      <c r="AJ142" s="545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1" t="str">
        <f>'E-1 Off Site Hedge Baseline'!AK141</f>
        <v/>
      </c>
      <c r="C143" s="520" t="str">
        <f>IF(B143="","",IF(ISNA(VLOOKUP($B143,'E-1 Off Site Hedge Baseline'!$B$1:$L$257,3,FALSE)),"",(VLOOKUP($B143,'E-1 Off Site Hedge Baseline'!$B$1:$L$257,3,FALSE))))</f>
        <v/>
      </c>
      <c r="D143" s="520" t="str">
        <f>IF(B143="","",IF(ISNA(VLOOKUP($B143,'E-1 Off Site Hedge Baseline'!$B$1:$L$258,4,FALSE)),"",(VLOOKUP($B143,'E-1 Off Site Hedge Baseline'!$B$1:$L$258,4,FALSE))))</f>
        <v/>
      </c>
      <c r="E143" s="520" t="str">
        <f>IF(B143="","",IF(ISNA(VLOOKUP($B143,'E-1 Off Site Hedge Baseline'!$B$1:$L$257,5,FALSE)),"",(VLOOKUP($B143,'E-1 Off Site Hedge Baseline'!$B$1:$L$257,5,FALSE))))</f>
        <v/>
      </c>
      <c r="F143" s="520" t="str">
        <f>IF(B143="","",IF(ISNA(VLOOKUP($B143,'E-1 Off Site Hedge Baseline'!$B$1:$L$257,6,FALSE)),"",(VLOOKUP($B143,'E-1 Off Site Hedge Baseline'!$B$1:$L$257,6,FALSE))))</f>
        <v/>
      </c>
      <c r="G143" s="520" t="str">
        <f>IF(B143="","",IF(ISNA(VLOOKUP($B143,'E-1 Off Site Hedge Baseline'!$B$1:$L$257,7,FALSE)),"",(VLOOKUP($B143,'E-1 Off Site Hedge Baseline'!$B$1:$L$257,7,FALSE))))</f>
        <v/>
      </c>
      <c r="H143" s="520" t="str">
        <f>IF(B143="","",IF(ISNA(VLOOKUP($B143,'E-1 Off Site Hedge Baseline'!$B$1:$L$257,8,FALSE)),"",(VLOOKUP($B143,'E-1 Off Site Hedge Baseline'!$B$1:$L$257,8,FALSE))))</f>
        <v/>
      </c>
      <c r="I143" s="520" t="str">
        <f>IF(B143="","",IF(ISNA(VLOOKUP($B143,'E-1 Off Site Hedge Baseline'!$B$1:$L$257,10,FALSE)),"",(VLOOKUP($B143,'E-1 Off Site Hedge Baseline'!$B$1:$L$257,10,FALSE))))</f>
        <v/>
      </c>
      <c r="J143" s="520" t="str">
        <f>IF(B143="","",IF(ISNA(VLOOKUP($B143,'E-1 Off Site Hedge Baseline'!$B$1:$L$257,11,FALSE)),"",(VLOOKUP($B143,'E-1 Off Site Hedge Baseline'!$B$1:$L$257,11,FALSE))))</f>
        <v/>
      </c>
      <c r="K143" s="520" t="str">
        <f>IF(B143="","",IF(ISNA(VLOOKUP($B143,'E-1 Off Site Hedge Baseline'!$B$1:$U$257,113,FALSE)),"",(VLOOKUP($B143,'E-1 Off Site Hedge Baseline'!$B$1:$U$257,13,FALSE))))</f>
        <v/>
      </c>
      <c r="L143" s="507" t="str">
        <f>IF(B143="","",IF(ISNA(VLOOKUP($B143,'E-1 Off Site Hedge Baseline'!$B$1:$U$257,12,FALSE)),"",(VLOOKUP($B143,'E-1 Off Site Hedge Baseline'!$B$1:$U$257,12,FALSE))))</f>
        <v/>
      </c>
      <c r="M143" s="418" t="str">
        <f t="shared" si="24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05" t="str">
        <f>IF(B143="","",VLOOKUP(B143,'E-1 Off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45"/>
      <c r="T143" s="499" t="str">
        <f>IFERROR(IF(AND(Q143="V.Low",OR(S143="Good",S143="Moderate")),"Error ▲",VLOOKUP(S143,'G-1 All Habitats'!$Z$2:$AA$9,2,FALSE)),"")</f>
        <v/>
      </c>
      <c r="U143" s="145"/>
      <c r="V143" s="507" t="str">
        <f>IF(U143="","",IF(VLOOKUP(U143,'G-3 Multipliers'!$L$3:$N$6,2,FALSE)=0,"Spatial Data Missing ⚠",VLOOKUP(U143,'G-3 Multipliers'!$L$3:$N$6,2,FALSE)))</f>
        <v/>
      </c>
      <c r="W143" s="505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7"/>
        <v/>
      </c>
      <c r="AD143" s="537" t="str">
        <f>IF(M143="","",VLOOKUP(M143,'G-6 Hedgerow Data'!$B$3:$AG$15,31,FALSE))</f>
        <v/>
      </c>
      <c r="AE143" s="520" t="str">
        <f t="shared" si="21"/>
        <v/>
      </c>
      <c r="AF143" s="520" t="str">
        <f t="shared" si="22"/>
        <v/>
      </c>
      <c r="AG143" s="524" t="str">
        <f>IFERROR(IF(O143="","",VLOOKUP(AD143,'G-3 Multipliers'!$P$3:$Q$6,2,FALSE)),"")</f>
        <v/>
      </c>
      <c r="AH143" s="197"/>
      <c r="AI143" s="499" t="str">
        <f>IF(AH143="","",IF(VLOOKUP(AH143,'G-3 Multipliers'!$S$3:$T$6,2,FALSE)=0,"Spatial Data Missing ⚠",VLOOKUP(AH143,'G-3 Multipliers'!$S$3:$T$6,2,FALSE)))</f>
        <v/>
      </c>
      <c r="AJ143" s="545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1" t="str">
        <f>'E-1 Off Site Hedge Baseline'!AK142</f>
        <v/>
      </c>
      <c r="C144" s="520" t="str">
        <f>IF(B144="","",IF(ISNA(VLOOKUP($B144,'E-1 Off Site Hedge Baseline'!$B$1:$L$257,3,FALSE)),"",(VLOOKUP($B144,'E-1 Off Site Hedge Baseline'!$B$1:$L$257,3,FALSE))))</f>
        <v/>
      </c>
      <c r="D144" s="520" t="str">
        <f>IF(B144="","",IF(ISNA(VLOOKUP($B144,'E-1 Off Site Hedge Baseline'!$B$1:$L$258,4,FALSE)),"",(VLOOKUP($B144,'E-1 Off Site Hedge Baseline'!$B$1:$L$258,4,FALSE))))</f>
        <v/>
      </c>
      <c r="E144" s="520" t="str">
        <f>IF(B144="","",IF(ISNA(VLOOKUP($B144,'E-1 Off Site Hedge Baseline'!$B$1:$L$257,5,FALSE)),"",(VLOOKUP($B144,'E-1 Off Site Hedge Baseline'!$B$1:$L$257,5,FALSE))))</f>
        <v/>
      </c>
      <c r="F144" s="520" t="str">
        <f>IF(B144="","",IF(ISNA(VLOOKUP($B144,'E-1 Off Site Hedge Baseline'!$B$1:$L$257,6,FALSE)),"",(VLOOKUP($B144,'E-1 Off Site Hedge Baseline'!$B$1:$L$257,6,FALSE))))</f>
        <v/>
      </c>
      <c r="G144" s="520" t="str">
        <f>IF(B144="","",IF(ISNA(VLOOKUP($B144,'E-1 Off Site Hedge Baseline'!$B$1:$L$257,7,FALSE)),"",(VLOOKUP($B144,'E-1 Off Site Hedge Baseline'!$B$1:$L$257,7,FALSE))))</f>
        <v/>
      </c>
      <c r="H144" s="520" t="str">
        <f>IF(B144="","",IF(ISNA(VLOOKUP($B144,'E-1 Off Site Hedge Baseline'!$B$1:$L$257,8,FALSE)),"",(VLOOKUP($B144,'E-1 Off Site Hedge Baseline'!$B$1:$L$257,8,FALSE))))</f>
        <v/>
      </c>
      <c r="I144" s="520" t="str">
        <f>IF(B144="","",IF(ISNA(VLOOKUP($B144,'E-1 Off Site Hedge Baseline'!$B$1:$L$257,10,FALSE)),"",(VLOOKUP($B144,'E-1 Off Site Hedge Baseline'!$B$1:$L$257,10,FALSE))))</f>
        <v/>
      </c>
      <c r="J144" s="520" t="str">
        <f>IF(B144="","",IF(ISNA(VLOOKUP($B144,'E-1 Off Site Hedge Baseline'!$B$1:$L$257,11,FALSE)),"",(VLOOKUP($B144,'E-1 Off Site Hedge Baseline'!$B$1:$L$257,11,FALSE))))</f>
        <v/>
      </c>
      <c r="K144" s="520" t="str">
        <f>IF(B144="","",IF(ISNA(VLOOKUP($B144,'E-1 Off Site Hedge Baseline'!$B$1:$U$257,113,FALSE)),"",(VLOOKUP($B144,'E-1 Off Site Hedge Baseline'!$B$1:$U$257,13,FALSE))))</f>
        <v/>
      </c>
      <c r="L144" s="507" t="str">
        <f>IF(B144="","",IF(ISNA(VLOOKUP($B144,'E-1 Off Site Hedge Baseline'!$B$1:$U$257,12,FALSE)),"",(VLOOKUP($B144,'E-1 Off Site Hedge Baseline'!$B$1:$U$257,12,FALSE))))</f>
        <v/>
      </c>
      <c r="M144" s="418" t="str">
        <f t="shared" si="24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05" t="str">
        <f>IF(B144="","",VLOOKUP(B144,'E-1 Off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45"/>
      <c r="T144" s="499" t="str">
        <f>IFERROR(IF(AND(Q144="V.Low",OR(S144="Good",S144="Moderate")),"Error ▲",VLOOKUP(S144,'G-1 All Habitats'!$Z$2:$AA$9,2,FALSE)),"")</f>
        <v/>
      </c>
      <c r="U144" s="145"/>
      <c r="V144" s="507" t="str">
        <f>IF(U144="","",IF(VLOOKUP(U144,'G-3 Multipliers'!$L$3:$N$6,2,FALSE)=0,"Spatial Data Missing ⚠",VLOOKUP(U144,'G-3 Multipliers'!$L$3:$N$6,2,FALSE)))</f>
        <v/>
      </c>
      <c r="W144" s="505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7"/>
        <v/>
      </c>
      <c r="AD144" s="537" t="str">
        <f>IF(M144="","",VLOOKUP(M144,'G-6 Hedgerow Data'!$B$3:$AG$15,31,FALSE))</f>
        <v/>
      </c>
      <c r="AE144" s="520" t="str">
        <f t="shared" si="21"/>
        <v/>
      </c>
      <c r="AF144" s="520" t="str">
        <f t="shared" si="22"/>
        <v/>
      </c>
      <c r="AG144" s="524" t="str">
        <f>IFERROR(IF(O144="","",VLOOKUP(AD144,'G-3 Multipliers'!$P$3:$Q$6,2,FALSE)),"")</f>
        <v/>
      </c>
      <c r="AH144" s="197"/>
      <c r="AI144" s="499" t="str">
        <f>IF(AH144="","",IF(VLOOKUP(AH144,'G-3 Multipliers'!$S$3:$T$6,2,FALSE)=0,"Spatial Data Missing ⚠",VLOOKUP(AH144,'G-3 Multipliers'!$S$3:$T$6,2,FALSE)))</f>
        <v/>
      </c>
      <c r="AJ144" s="545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1" t="str">
        <f>'E-1 Off Site Hedge Baseline'!AK143</f>
        <v/>
      </c>
      <c r="C145" s="520" t="str">
        <f>IF(B145="","",IF(ISNA(VLOOKUP($B145,'E-1 Off Site Hedge Baseline'!$B$1:$L$257,3,FALSE)),"",(VLOOKUP($B145,'E-1 Off Site Hedge Baseline'!$B$1:$L$257,3,FALSE))))</f>
        <v/>
      </c>
      <c r="D145" s="520" t="str">
        <f>IF(B145="","",IF(ISNA(VLOOKUP($B145,'E-1 Off Site Hedge Baseline'!$B$1:$L$258,4,FALSE)),"",(VLOOKUP($B145,'E-1 Off Site Hedge Baseline'!$B$1:$L$258,4,FALSE))))</f>
        <v/>
      </c>
      <c r="E145" s="520" t="str">
        <f>IF(B145="","",IF(ISNA(VLOOKUP($B145,'E-1 Off Site Hedge Baseline'!$B$1:$L$257,5,FALSE)),"",(VLOOKUP($B145,'E-1 Off Site Hedge Baseline'!$B$1:$L$257,5,FALSE))))</f>
        <v/>
      </c>
      <c r="F145" s="520" t="str">
        <f>IF(B145="","",IF(ISNA(VLOOKUP($B145,'E-1 Off Site Hedge Baseline'!$B$1:$L$257,6,FALSE)),"",(VLOOKUP($B145,'E-1 Off Site Hedge Baseline'!$B$1:$L$257,6,FALSE))))</f>
        <v/>
      </c>
      <c r="G145" s="520" t="str">
        <f>IF(B145="","",IF(ISNA(VLOOKUP($B145,'E-1 Off Site Hedge Baseline'!$B$1:$L$257,7,FALSE)),"",(VLOOKUP($B145,'E-1 Off Site Hedge Baseline'!$B$1:$L$257,7,FALSE))))</f>
        <v/>
      </c>
      <c r="H145" s="520" t="str">
        <f>IF(B145="","",IF(ISNA(VLOOKUP($B145,'E-1 Off Site Hedge Baseline'!$B$1:$L$257,8,FALSE)),"",(VLOOKUP($B145,'E-1 Off Site Hedge Baseline'!$B$1:$L$257,8,FALSE))))</f>
        <v/>
      </c>
      <c r="I145" s="520" t="str">
        <f>IF(B145="","",IF(ISNA(VLOOKUP($B145,'E-1 Off Site Hedge Baseline'!$B$1:$L$257,10,FALSE)),"",(VLOOKUP($B145,'E-1 Off Site Hedge Baseline'!$B$1:$L$257,10,FALSE))))</f>
        <v/>
      </c>
      <c r="J145" s="520" t="str">
        <f>IF(B145="","",IF(ISNA(VLOOKUP($B145,'E-1 Off Site Hedge Baseline'!$B$1:$L$257,11,FALSE)),"",(VLOOKUP($B145,'E-1 Off Site Hedge Baseline'!$B$1:$L$257,11,FALSE))))</f>
        <v/>
      </c>
      <c r="K145" s="520" t="str">
        <f>IF(B145="","",IF(ISNA(VLOOKUP($B145,'E-1 Off Site Hedge Baseline'!$B$1:$U$257,113,FALSE)),"",(VLOOKUP($B145,'E-1 Off Site Hedge Baseline'!$B$1:$U$257,13,FALSE))))</f>
        <v/>
      </c>
      <c r="L145" s="507" t="str">
        <f>IF(B145="","",IF(ISNA(VLOOKUP($B145,'E-1 Off Site Hedge Baseline'!$B$1:$U$257,12,FALSE)),"",(VLOOKUP($B145,'E-1 Off Site Hedge Baseline'!$B$1:$U$257,12,FALSE))))</f>
        <v/>
      </c>
      <c r="M145" s="418" t="str">
        <f t="shared" si="24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05" t="str">
        <f>IF(B145="","",VLOOKUP(B145,'E-1 Off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45"/>
      <c r="T145" s="499" t="str">
        <f>IFERROR(IF(AND(Q145="V.Low",OR(S145="Good",S145="Moderate")),"Error ▲",VLOOKUP(S145,'G-1 All Habitats'!$Z$2:$AA$9,2,FALSE)),"")</f>
        <v/>
      </c>
      <c r="U145" s="145"/>
      <c r="V145" s="507" t="str">
        <f>IF(U145="","",IF(VLOOKUP(U145,'G-3 Multipliers'!$L$3:$N$6,2,FALSE)=0,"Spatial Data Missing ⚠",VLOOKUP(U145,'G-3 Multipliers'!$L$3:$N$6,2,FALSE)))</f>
        <v/>
      </c>
      <c r="W145" s="505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7"/>
        <v/>
      </c>
      <c r="AD145" s="537" t="str">
        <f>IF(M145="","",VLOOKUP(M145,'G-6 Hedgerow Data'!$B$3:$AG$15,31,FALSE))</f>
        <v/>
      </c>
      <c r="AE145" s="520" t="str">
        <f t="shared" si="21"/>
        <v/>
      </c>
      <c r="AF145" s="520" t="str">
        <f t="shared" si="22"/>
        <v/>
      </c>
      <c r="AG145" s="524" t="str">
        <f>IFERROR(IF(O145="","",VLOOKUP(AD145,'G-3 Multipliers'!$P$3:$Q$6,2,FALSE)),"")</f>
        <v/>
      </c>
      <c r="AH145" s="197"/>
      <c r="AI145" s="499" t="str">
        <f>IF(AH145="","",IF(VLOOKUP(AH145,'G-3 Multipliers'!$S$3:$T$6,2,FALSE)=0,"Spatial Data Missing ⚠",VLOOKUP(AH145,'G-3 Multipliers'!$S$3:$T$6,2,FALSE)))</f>
        <v/>
      </c>
      <c r="AJ145" s="545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1" t="str">
        <f>'E-1 Off Site Hedge Baseline'!AK144</f>
        <v/>
      </c>
      <c r="C146" s="520" t="str">
        <f>IF(B146="","",IF(ISNA(VLOOKUP($B146,'E-1 Off Site Hedge Baseline'!$B$1:$L$257,3,FALSE)),"",(VLOOKUP($B146,'E-1 Off Site Hedge Baseline'!$B$1:$L$257,3,FALSE))))</f>
        <v/>
      </c>
      <c r="D146" s="520" t="str">
        <f>IF(B146="","",IF(ISNA(VLOOKUP($B146,'E-1 Off Site Hedge Baseline'!$B$1:$L$258,4,FALSE)),"",(VLOOKUP($B146,'E-1 Off Site Hedge Baseline'!$B$1:$L$258,4,FALSE))))</f>
        <v/>
      </c>
      <c r="E146" s="520" t="str">
        <f>IF(B146="","",IF(ISNA(VLOOKUP($B146,'E-1 Off Site Hedge Baseline'!$B$1:$L$257,5,FALSE)),"",(VLOOKUP($B146,'E-1 Off Site Hedge Baseline'!$B$1:$L$257,5,FALSE))))</f>
        <v/>
      </c>
      <c r="F146" s="520" t="str">
        <f>IF(B146="","",IF(ISNA(VLOOKUP($B146,'E-1 Off Site Hedge Baseline'!$B$1:$L$257,6,FALSE)),"",(VLOOKUP($B146,'E-1 Off Site Hedge Baseline'!$B$1:$L$257,6,FALSE))))</f>
        <v/>
      </c>
      <c r="G146" s="520" t="str">
        <f>IF(B146="","",IF(ISNA(VLOOKUP($B146,'E-1 Off Site Hedge Baseline'!$B$1:$L$257,7,FALSE)),"",(VLOOKUP($B146,'E-1 Off Site Hedge Baseline'!$B$1:$L$257,7,FALSE))))</f>
        <v/>
      </c>
      <c r="H146" s="520" t="str">
        <f>IF(B146="","",IF(ISNA(VLOOKUP($B146,'E-1 Off Site Hedge Baseline'!$B$1:$L$257,8,FALSE)),"",(VLOOKUP($B146,'E-1 Off Site Hedge Baseline'!$B$1:$L$257,8,FALSE))))</f>
        <v/>
      </c>
      <c r="I146" s="520" t="str">
        <f>IF(B146="","",IF(ISNA(VLOOKUP($B146,'E-1 Off Site Hedge Baseline'!$B$1:$L$257,10,FALSE)),"",(VLOOKUP($B146,'E-1 Off Site Hedge Baseline'!$B$1:$L$257,10,FALSE))))</f>
        <v/>
      </c>
      <c r="J146" s="520" t="str">
        <f>IF(B146="","",IF(ISNA(VLOOKUP($B146,'E-1 Off Site Hedge Baseline'!$B$1:$L$257,11,FALSE)),"",(VLOOKUP($B146,'E-1 Off Site Hedge Baseline'!$B$1:$L$257,11,FALSE))))</f>
        <v/>
      </c>
      <c r="K146" s="520" t="str">
        <f>IF(B146="","",IF(ISNA(VLOOKUP($B146,'E-1 Off Site Hedge Baseline'!$B$1:$U$257,113,FALSE)),"",(VLOOKUP($B146,'E-1 Off Site Hedge Baseline'!$B$1:$U$257,13,FALSE))))</f>
        <v/>
      </c>
      <c r="L146" s="507" t="str">
        <f>IF(B146="","",IF(ISNA(VLOOKUP($B146,'E-1 Off Site Hedge Baseline'!$B$1:$U$257,12,FALSE)),"",(VLOOKUP($B146,'E-1 Off Site Hedge Baseline'!$B$1:$U$257,12,FALSE))))</f>
        <v/>
      </c>
      <c r="M146" s="418" t="str">
        <f t="shared" si="24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05" t="str">
        <f>IF(B146="","",VLOOKUP(B146,'E-1 Off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45"/>
      <c r="T146" s="499" t="str">
        <f>IFERROR(IF(AND(Q146="V.Low",OR(S146="Good",S146="Moderate")),"Error ▲",VLOOKUP(S146,'G-1 All Habitats'!$Z$2:$AA$9,2,FALSE)),"")</f>
        <v/>
      </c>
      <c r="U146" s="145"/>
      <c r="V146" s="507" t="str">
        <f>IF(U146="","",IF(VLOOKUP(U146,'G-3 Multipliers'!$L$3:$N$6,2,FALSE)=0,"Spatial Data Missing ⚠",VLOOKUP(U146,'G-3 Multipliers'!$L$3:$N$6,2,FALSE)))</f>
        <v/>
      </c>
      <c r="W146" s="505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7"/>
        <v/>
      </c>
      <c r="AD146" s="537" t="str">
        <f>IF(M146="","",VLOOKUP(M146,'G-6 Hedgerow Data'!$B$3:$AG$15,31,FALSE))</f>
        <v/>
      </c>
      <c r="AE146" s="520" t="str">
        <f t="shared" si="21"/>
        <v/>
      </c>
      <c r="AF146" s="520" t="str">
        <f t="shared" si="22"/>
        <v/>
      </c>
      <c r="AG146" s="524" t="str">
        <f>IFERROR(IF(O146="","",VLOOKUP(AD146,'G-3 Multipliers'!$P$3:$Q$6,2,FALSE)),"")</f>
        <v/>
      </c>
      <c r="AH146" s="197"/>
      <c r="AI146" s="499" t="str">
        <f>IF(AH146="","",IF(VLOOKUP(AH146,'G-3 Multipliers'!$S$3:$T$6,2,FALSE)=0,"Spatial Data Missing ⚠",VLOOKUP(AH146,'G-3 Multipliers'!$S$3:$T$6,2,FALSE)))</f>
        <v/>
      </c>
      <c r="AJ146" s="545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1" t="str">
        <f>'E-1 Off Site Hedge Baseline'!AK145</f>
        <v/>
      </c>
      <c r="C147" s="520" t="str">
        <f>IF(B147="","",IF(ISNA(VLOOKUP($B147,'E-1 Off Site Hedge Baseline'!$B$1:$L$257,3,FALSE)),"",(VLOOKUP($B147,'E-1 Off Site Hedge Baseline'!$B$1:$L$257,3,FALSE))))</f>
        <v/>
      </c>
      <c r="D147" s="520" t="str">
        <f>IF(B147="","",IF(ISNA(VLOOKUP($B147,'E-1 Off Site Hedge Baseline'!$B$1:$L$258,4,FALSE)),"",(VLOOKUP($B147,'E-1 Off Site Hedge Baseline'!$B$1:$L$258,4,FALSE))))</f>
        <v/>
      </c>
      <c r="E147" s="520" t="str">
        <f>IF(B147="","",IF(ISNA(VLOOKUP($B147,'E-1 Off Site Hedge Baseline'!$B$1:$L$257,5,FALSE)),"",(VLOOKUP($B147,'E-1 Off Site Hedge Baseline'!$B$1:$L$257,5,FALSE))))</f>
        <v/>
      </c>
      <c r="F147" s="520" t="str">
        <f>IF(B147="","",IF(ISNA(VLOOKUP($B147,'E-1 Off Site Hedge Baseline'!$B$1:$L$257,6,FALSE)),"",(VLOOKUP($B147,'E-1 Off Site Hedge Baseline'!$B$1:$L$257,6,FALSE))))</f>
        <v/>
      </c>
      <c r="G147" s="520" t="str">
        <f>IF(B147="","",IF(ISNA(VLOOKUP($B147,'E-1 Off Site Hedge Baseline'!$B$1:$L$257,7,FALSE)),"",(VLOOKUP($B147,'E-1 Off Site Hedge Baseline'!$B$1:$L$257,7,FALSE))))</f>
        <v/>
      </c>
      <c r="H147" s="520" t="str">
        <f>IF(B147="","",IF(ISNA(VLOOKUP($B147,'E-1 Off Site Hedge Baseline'!$B$1:$L$257,8,FALSE)),"",(VLOOKUP($B147,'E-1 Off Site Hedge Baseline'!$B$1:$L$257,8,FALSE))))</f>
        <v/>
      </c>
      <c r="I147" s="520" t="str">
        <f>IF(B147="","",IF(ISNA(VLOOKUP($B147,'E-1 Off Site Hedge Baseline'!$B$1:$L$257,10,FALSE)),"",(VLOOKUP($B147,'E-1 Off Site Hedge Baseline'!$B$1:$L$257,10,FALSE))))</f>
        <v/>
      </c>
      <c r="J147" s="520" t="str">
        <f>IF(B147="","",IF(ISNA(VLOOKUP($B147,'E-1 Off Site Hedge Baseline'!$B$1:$L$257,11,FALSE)),"",(VLOOKUP($B147,'E-1 Off Site Hedge Baseline'!$B$1:$L$257,11,FALSE))))</f>
        <v/>
      </c>
      <c r="K147" s="520" t="str">
        <f>IF(B147="","",IF(ISNA(VLOOKUP($B147,'E-1 Off Site Hedge Baseline'!$B$1:$U$257,113,FALSE)),"",(VLOOKUP($B147,'E-1 Off Site Hedge Baseline'!$B$1:$U$257,13,FALSE))))</f>
        <v/>
      </c>
      <c r="L147" s="507" t="str">
        <f>IF(B147="","",IF(ISNA(VLOOKUP($B147,'E-1 Off Site Hedge Baseline'!$B$1:$U$257,12,FALSE)),"",(VLOOKUP($B147,'E-1 Off Site Hedge Baseline'!$B$1:$U$257,12,FALSE))))</f>
        <v/>
      </c>
      <c r="M147" s="418" t="str">
        <f t="shared" si="24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05" t="str">
        <f>IF(B147="","",VLOOKUP(B147,'E-1 Off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45"/>
      <c r="T147" s="499" t="str">
        <f>IFERROR(IF(AND(Q147="V.Low",OR(S147="Good",S147="Moderate")),"Error ▲",VLOOKUP(S147,'G-1 All Habitats'!$Z$2:$AA$9,2,FALSE)),"")</f>
        <v/>
      </c>
      <c r="U147" s="145"/>
      <c r="V147" s="507" t="str">
        <f>IF(U147="","",IF(VLOOKUP(U147,'G-3 Multipliers'!$L$3:$N$6,2,FALSE)=0,"Spatial Data Missing ⚠",VLOOKUP(U147,'G-3 Multipliers'!$L$3:$N$6,2,FALSE)))</f>
        <v/>
      </c>
      <c r="W147" s="505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7"/>
        <v/>
      </c>
      <c r="AD147" s="537" t="str">
        <f>IF(M147="","",VLOOKUP(M147,'G-6 Hedgerow Data'!$B$3:$AG$15,31,FALSE))</f>
        <v/>
      </c>
      <c r="AE147" s="520" t="str">
        <f t="shared" si="21"/>
        <v/>
      </c>
      <c r="AF147" s="520" t="str">
        <f t="shared" si="22"/>
        <v/>
      </c>
      <c r="AG147" s="524" t="str">
        <f>IFERROR(IF(O147="","",VLOOKUP(AD147,'G-3 Multipliers'!$P$3:$Q$6,2,FALSE)),"")</f>
        <v/>
      </c>
      <c r="AH147" s="197"/>
      <c r="AI147" s="499" t="str">
        <f>IF(AH147="","",IF(VLOOKUP(AH147,'G-3 Multipliers'!$S$3:$T$6,2,FALSE)=0,"Spatial Data Missing ⚠",VLOOKUP(AH147,'G-3 Multipliers'!$S$3:$T$6,2,FALSE)))</f>
        <v/>
      </c>
      <c r="AJ147" s="545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1" t="str">
        <f>'E-1 Off Site Hedge Baseline'!AK146</f>
        <v/>
      </c>
      <c r="C148" s="520" t="str">
        <f>IF(B148="","",IF(ISNA(VLOOKUP($B148,'E-1 Off Site Hedge Baseline'!$B$1:$L$257,3,FALSE)),"",(VLOOKUP($B148,'E-1 Off Site Hedge Baseline'!$B$1:$L$257,3,FALSE))))</f>
        <v/>
      </c>
      <c r="D148" s="520" t="str">
        <f>IF(B148="","",IF(ISNA(VLOOKUP($B148,'E-1 Off Site Hedge Baseline'!$B$1:$L$258,4,FALSE)),"",(VLOOKUP($B148,'E-1 Off Site Hedge Baseline'!$B$1:$L$258,4,FALSE))))</f>
        <v/>
      </c>
      <c r="E148" s="520" t="str">
        <f>IF(B148="","",IF(ISNA(VLOOKUP($B148,'E-1 Off Site Hedge Baseline'!$B$1:$L$257,5,FALSE)),"",(VLOOKUP($B148,'E-1 Off Site Hedge Baseline'!$B$1:$L$257,5,FALSE))))</f>
        <v/>
      </c>
      <c r="F148" s="520" t="str">
        <f>IF(B148="","",IF(ISNA(VLOOKUP($B148,'E-1 Off Site Hedge Baseline'!$B$1:$L$257,6,FALSE)),"",(VLOOKUP($B148,'E-1 Off Site Hedge Baseline'!$B$1:$L$257,6,FALSE))))</f>
        <v/>
      </c>
      <c r="G148" s="520" t="str">
        <f>IF(B148="","",IF(ISNA(VLOOKUP($B148,'E-1 Off Site Hedge Baseline'!$B$1:$L$257,7,FALSE)),"",(VLOOKUP($B148,'E-1 Off Site Hedge Baseline'!$B$1:$L$257,7,FALSE))))</f>
        <v/>
      </c>
      <c r="H148" s="520" t="str">
        <f>IF(B148="","",IF(ISNA(VLOOKUP($B148,'E-1 Off Site Hedge Baseline'!$B$1:$L$257,8,FALSE)),"",(VLOOKUP($B148,'E-1 Off Site Hedge Baseline'!$B$1:$L$257,8,FALSE))))</f>
        <v/>
      </c>
      <c r="I148" s="520" t="str">
        <f>IF(B148="","",IF(ISNA(VLOOKUP($B148,'E-1 Off Site Hedge Baseline'!$B$1:$L$257,10,FALSE)),"",(VLOOKUP($B148,'E-1 Off Site Hedge Baseline'!$B$1:$L$257,10,FALSE))))</f>
        <v/>
      </c>
      <c r="J148" s="520" t="str">
        <f>IF(B148="","",IF(ISNA(VLOOKUP($B148,'E-1 Off Site Hedge Baseline'!$B$1:$L$257,11,FALSE)),"",(VLOOKUP($B148,'E-1 Off Site Hedge Baseline'!$B$1:$L$257,11,FALSE))))</f>
        <v/>
      </c>
      <c r="K148" s="520" t="str">
        <f>IF(B148="","",IF(ISNA(VLOOKUP($B148,'E-1 Off Site Hedge Baseline'!$B$1:$U$257,113,FALSE)),"",(VLOOKUP($B148,'E-1 Off Site Hedge Baseline'!$B$1:$U$257,13,FALSE))))</f>
        <v/>
      </c>
      <c r="L148" s="507" t="str">
        <f>IF(B148="","",IF(ISNA(VLOOKUP($B148,'E-1 Off Site Hedge Baseline'!$B$1:$U$257,12,FALSE)),"",(VLOOKUP($B148,'E-1 Off Site Hedge Baseline'!$B$1:$U$257,12,FALSE))))</f>
        <v/>
      </c>
      <c r="M148" s="418" t="str">
        <f t="shared" si="24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05" t="str">
        <f>IF(B148="","",VLOOKUP(B148,'E-1 Off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45"/>
      <c r="T148" s="499" t="str">
        <f>IFERROR(IF(AND(Q148="V.Low",OR(S148="Good",S148="Moderate")),"Error ▲",VLOOKUP(S148,'G-1 All Habitats'!$Z$2:$AA$9,2,FALSE)),"")</f>
        <v/>
      </c>
      <c r="U148" s="145"/>
      <c r="V148" s="507" t="str">
        <f>IF(U148="","",IF(VLOOKUP(U148,'G-3 Multipliers'!$L$3:$N$6,2,FALSE)=0,"Spatial Data Missing ⚠",VLOOKUP(U148,'G-3 Multipliers'!$L$3:$N$6,2,FALSE)))</f>
        <v/>
      </c>
      <c r="W148" s="505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7"/>
        <v/>
      </c>
      <c r="AD148" s="537" t="str">
        <f>IF(M148="","",VLOOKUP(M148,'G-6 Hedgerow Data'!$B$3:$AG$15,31,FALSE))</f>
        <v/>
      </c>
      <c r="AE148" s="520" t="str">
        <f t="shared" si="21"/>
        <v/>
      </c>
      <c r="AF148" s="520" t="str">
        <f t="shared" si="22"/>
        <v/>
      </c>
      <c r="AG148" s="524" t="str">
        <f>IFERROR(IF(O148="","",VLOOKUP(AD148,'G-3 Multipliers'!$P$3:$Q$6,2,FALSE)),"")</f>
        <v/>
      </c>
      <c r="AH148" s="197"/>
      <c r="AI148" s="499" t="str">
        <f>IF(AH148="","",IF(VLOOKUP(AH148,'G-3 Multipliers'!$S$3:$T$6,2,FALSE)=0,"Spatial Data Missing ⚠",VLOOKUP(AH148,'G-3 Multipliers'!$S$3:$T$6,2,FALSE)))</f>
        <v/>
      </c>
      <c r="AJ148" s="545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1" t="str">
        <f>'E-1 Off Site Hedge Baseline'!AK147</f>
        <v/>
      </c>
      <c r="C149" s="520" t="str">
        <f>IF(B149="","",IF(ISNA(VLOOKUP($B149,'E-1 Off Site Hedge Baseline'!$B$1:$L$257,3,FALSE)),"",(VLOOKUP($B149,'E-1 Off Site Hedge Baseline'!$B$1:$L$257,3,FALSE))))</f>
        <v/>
      </c>
      <c r="D149" s="520" t="str">
        <f>IF(B149="","",IF(ISNA(VLOOKUP($B149,'E-1 Off Site Hedge Baseline'!$B$1:$L$258,4,FALSE)),"",(VLOOKUP($B149,'E-1 Off Site Hedge Baseline'!$B$1:$L$258,4,FALSE))))</f>
        <v/>
      </c>
      <c r="E149" s="520" t="str">
        <f>IF(B149="","",IF(ISNA(VLOOKUP($B149,'E-1 Off Site Hedge Baseline'!$B$1:$L$257,5,FALSE)),"",(VLOOKUP($B149,'E-1 Off Site Hedge Baseline'!$B$1:$L$257,5,FALSE))))</f>
        <v/>
      </c>
      <c r="F149" s="520" t="str">
        <f>IF(B149="","",IF(ISNA(VLOOKUP($B149,'E-1 Off Site Hedge Baseline'!$B$1:$L$257,6,FALSE)),"",(VLOOKUP($B149,'E-1 Off Site Hedge Baseline'!$B$1:$L$257,6,FALSE))))</f>
        <v/>
      </c>
      <c r="G149" s="520" t="str">
        <f>IF(B149="","",IF(ISNA(VLOOKUP($B149,'E-1 Off Site Hedge Baseline'!$B$1:$L$257,7,FALSE)),"",(VLOOKUP($B149,'E-1 Off Site Hedge Baseline'!$B$1:$L$257,7,FALSE))))</f>
        <v/>
      </c>
      <c r="H149" s="520" t="str">
        <f>IF(B149="","",IF(ISNA(VLOOKUP($B149,'E-1 Off Site Hedge Baseline'!$B$1:$L$257,8,FALSE)),"",(VLOOKUP($B149,'E-1 Off Site Hedge Baseline'!$B$1:$L$257,8,FALSE))))</f>
        <v/>
      </c>
      <c r="I149" s="520" t="str">
        <f>IF(B149="","",IF(ISNA(VLOOKUP($B149,'E-1 Off Site Hedge Baseline'!$B$1:$L$257,10,FALSE)),"",(VLOOKUP($B149,'E-1 Off Site Hedge Baseline'!$B$1:$L$257,10,FALSE))))</f>
        <v/>
      </c>
      <c r="J149" s="520" t="str">
        <f>IF(B149="","",IF(ISNA(VLOOKUP($B149,'E-1 Off Site Hedge Baseline'!$B$1:$L$257,11,FALSE)),"",(VLOOKUP($B149,'E-1 Off Site Hedge Baseline'!$B$1:$L$257,11,FALSE))))</f>
        <v/>
      </c>
      <c r="K149" s="520" t="str">
        <f>IF(B149="","",IF(ISNA(VLOOKUP($B149,'E-1 Off Site Hedge Baseline'!$B$1:$U$257,113,FALSE)),"",(VLOOKUP($B149,'E-1 Off Site Hedge Baseline'!$B$1:$U$257,13,FALSE))))</f>
        <v/>
      </c>
      <c r="L149" s="507" t="str">
        <f>IF(B149="","",IF(ISNA(VLOOKUP($B149,'E-1 Off Site Hedge Baseline'!$B$1:$U$257,12,FALSE)),"",(VLOOKUP($B149,'E-1 Off Site Hedge Baseline'!$B$1:$U$257,12,FALSE))))</f>
        <v/>
      </c>
      <c r="M149" s="418" t="str">
        <f t="shared" si="24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05" t="str">
        <f>IF(B149="","",VLOOKUP(B149,'E-1 Off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45"/>
      <c r="T149" s="499" t="str">
        <f>IFERROR(IF(AND(Q149="V.Low",OR(S149="Good",S149="Moderate")),"Error ▲",VLOOKUP(S149,'G-1 All Habitats'!$Z$2:$AA$9,2,FALSE)),"")</f>
        <v/>
      </c>
      <c r="U149" s="145"/>
      <c r="V149" s="507" t="str">
        <f>IF(U149="","",IF(VLOOKUP(U149,'G-3 Multipliers'!$L$3:$N$6,2,FALSE)=0,"Spatial Data Missing ⚠",VLOOKUP(U149,'G-3 Multipliers'!$L$3:$N$6,2,FALSE)))</f>
        <v/>
      </c>
      <c r="W149" s="505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7"/>
        <v/>
      </c>
      <c r="AD149" s="537" t="str">
        <f>IF(M149="","",VLOOKUP(M149,'G-6 Hedgerow Data'!$B$3:$AG$15,31,FALSE))</f>
        <v/>
      </c>
      <c r="AE149" s="520" t="str">
        <f t="shared" si="21"/>
        <v/>
      </c>
      <c r="AF149" s="520" t="str">
        <f t="shared" si="22"/>
        <v/>
      </c>
      <c r="AG149" s="524" t="str">
        <f>IFERROR(IF(O149="","",VLOOKUP(AD149,'G-3 Multipliers'!$P$3:$Q$6,2,FALSE)),"")</f>
        <v/>
      </c>
      <c r="AH149" s="197"/>
      <c r="AI149" s="499" t="str">
        <f>IF(AH149="","",IF(VLOOKUP(AH149,'G-3 Multipliers'!$S$3:$T$6,2,FALSE)=0,"Spatial Data Missing ⚠",VLOOKUP(AH149,'G-3 Multipliers'!$S$3:$T$6,2,FALSE)))</f>
        <v/>
      </c>
      <c r="AJ149" s="545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1" t="str">
        <f>'E-1 Off Site Hedge Baseline'!AK148</f>
        <v/>
      </c>
      <c r="C150" s="520" t="str">
        <f>IF(B150="","",IF(ISNA(VLOOKUP($B150,'E-1 Off Site Hedge Baseline'!$B$1:$L$257,3,FALSE)),"",(VLOOKUP($B150,'E-1 Off Site Hedge Baseline'!$B$1:$L$257,3,FALSE))))</f>
        <v/>
      </c>
      <c r="D150" s="520" t="str">
        <f>IF(B150="","",IF(ISNA(VLOOKUP($B150,'E-1 Off Site Hedge Baseline'!$B$1:$L$258,4,FALSE)),"",(VLOOKUP($B150,'E-1 Off Site Hedge Baseline'!$B$1:$L$258,4,FALSE))))</f>
        <v/>
      </c>
      <c r="E150" s="520" t="str">
        <f>IF(B150="","",IF(ISNA(VLOOKUP($B150,'E-1 Off Site Hedge Baseline'!$B$1:$L$257,5,FALSE)),"",(VLOOKUP($B150,'E-1 Off Site Hedge Baseline'!$B$1:$L$257,5,FALSE))))</f>
        <v/>
      </c>
      <c r="F150" s="520" t="str">
        <f>IF(B150="","",IF(ISNA(VLOOKUP($B150,'E-1 Off Site Hedge Baseline'!$B$1:$L$257,6,FALSE)),"",(VLOOKUP($B150,'E-1 Off Site Hedge Baseline'!$B$1:$L$257,6,FALSE))))</f>
        <v/>
      </c>
      <c r="G150" s="520" t="str">
        <f>IF(B150="","",IF(ISNA(VLOOKUP($B150,'E-1 Off Site Hedge Baseline'!$B$1:$L$257,7,FALSE)),"",(VLOOKUP($B150,'E-1 Off Site Hedge Baseline'!$B$1:$L$257,7,FALSE))))</f>
        <v/>
      </c>
      <c r="H150" s="520" t="str">
        <f>IF(B150="","",IF(ISNA(VLOOKUP($B150,'E-1 Off Site Hedge Baseline'!$B$1:$L$257,8,FALSE)),"",(VLOOKUP($B150,'E-1 Off Site Hedge Baseline'!$B$1:$L$257,8,FALSE))))</f>
        <v/>
      </c>
      <c r="I150" s="520" t="str">
        <f>IF(B150="","",IF(ISNA(VLOOKUP($B150,'E-1 Off Site Hedge Baseline'!$B$1:$L$257,10,FALSE)),"",(VLOOKUP($B150,'E-1 Off Site Hedge Baseline'!$B$1:$L$257,10,FALSE))))</f>
        <v/>
      </c>
      <c r="J150" s="520" t="str">
        <f>IF(B150="","",IF(ISNA(VLOOKUP($B150,'E-1 Off Site Hedge Baseline'!$B$1:$L$257,11,FALSE)),"",(VLOOKUP($B150,'E-1 Off Site Hedge Baseline'!$B$1:$L$257,11,FALSE))))</f>
        <v/>
      </c>
      <c r="K150" s="520" t="str">
        <f>IF(B150="","",IF(ISNA(VLOOKUP($B150,'E-1 Off Site Hedge Baseline'!$B$1:$U$257,113,FALSE)),"",(VLOOKUP($B150,'E-1 Off Site Hedge Baseline'!$B$1:$U$257,13,FALSE))))</f>
        <v/>
      </c>
      <c r="L150" s="507" t="str">
        <f>IF(B150="","",IF(ISNA(VLOOKUP($B150,'E-1 Off Site Hedge Baseline'!$B$1:$U$257,12,FALSE)),"",(VLOOKUP($B150,'E-1 Off Site Hedge Baseline'!$B$1:$U$257,12,FALSE))))</f>
        <v/>
      </c>
      <c r="M150" s="418" t="str">
        <f t="shared" si="24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05" t="str">
        <f>IF(B150="","",VLOOKUP(B150,'E-1 Off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45"/>
      <c r="T150" s="499" t="str">
        <f>IFERROR(IF(AND(Q150="V.Low",OR(S150="Good",S150="Moderate")),"Error ▲",VLOOKUP(S150,'G-1 All Habitats'!$Z$2:$AA$9,2,FALSE)),"")</f>
        <v/>
      </c>
      <c r="U150" s="145"/>
      <c r="V150" s="507" t="str">
        <f>IF(U150="","",IF(VLOOKUP(U150,'G-3 Multipliers'!$L$3:$N$6,2,FALSE)=0,"Spatial Data Missing ⚠",VLOOKUP(U150,'G-3 Multipliers'!$L$3:$N$6,2,FALSE)))</f>
        <v/>
      </c>
      <c r="W150" s="505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7"/>
        <v/>
      </c>
      <c r="AD150" s="537" t="str">
        <f>IF(M150="","",VLOOKUP(M150,'G-6 Hedgerow Data'!$B$3:$AG$15,31,FALSE))</f>
        <v/>
      </c>
      <c r="AE150" s="520" t="str">
        <f t="shared" si="21"/>
        <v/>
      </c>
      <c r="AF150" s="520" t="str">
        <f t="shared" si="22"/>
        <v/>
      </c>
      <c r="AG150" s="524" t="str">
        <f>IFERROR(IF(O150="","",VLOOKUP(AD150,'G-3 Multipliers'!$P$3:$Q$6,2,FALSE)),"")</f>
        <v/>
      </c>
      <c r="AH150" s="197"/>
      <c r="AI150" s="499" t="str">
        <f>IF(AH150="","",IF(VLOOKUP(AH150,'G-3 Multipliers'!$S$3:$T$6,2,FALSE)=0,"Spatial Data Missing ⚠",VLOOKUP(AH150,'G-3 Multipliers'!$S$3:$T$6,2,FALSE)))</f>
        <v/>
      </c>
      <c r="AJ150" s="545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1" t="str">
        <f>'E-1 Off Site Hedge Baseline'!AK149</f>
        <v/>
      </c>
      <c r="C151" s="520" t="str">
        <f>IF(B151="","",IF(ISNA(VLOOKUP($B151,'E-1 Off Site Hedge Baseline'!$B$1:$L$257,3,FALSE)),"",(VLOOKUP($B151,'E-1 Off Site Hedge Baseline'!$B$1:$L$257,3,FALSE))))</f>
        <v/>
      </c>
      <c r="D151" s="520" t="str">
        <f>IF(B151="","",IF(ISNA(VLOOKUP($B151,'E-1 Off Site Hedge Baseline'!$B$1:$L$258,4,FALSE)),"",(VLOOKUP($B151,'E-1 Off Site Hedge Baseline'!$B$1:$L$258,4,FALSE))))</f>
        <v/>
      </c>
      <c r="E151" s="520" t="str">
        <f>IF(B151="","",IF(ISNA(VLOOKUP($B151,'E-1 Off Site Hedge Baseline'!$B$1:$L$257,5,FALSE)),"",(VLOOKUP($B151,'E-1 Off Site Hedge Baseline'!$B$1:$L$257,5,FALSE))))</f>
        <v/>
      </c>
      <c r="F151" s="520" t="str">
        <f>IF(B151="","",IF(ISNA(VLOOKUP($B151,'E-1 Off Site Hedge Baseline'!$B$1:$L$257,6,FALSE)),"",(VLOOKUP($B151,'E-1 Off Site Hedge Baseline'!$B$1:$L$257,6,FALSE))))</f>
        <v/>
      </c>
      <c r="G151" s="520" t="str">
        <f>IF(B151="","",IF(ISNA(VLOOKUP($B151,'E-1 Off Site Hedge Baseline'!$B$1:$L$257,7,FALSE)),"",(VLOOKUP($B151,'E-1 Off Site Hedge Baseline'!$B$1:$L$257,7,FALSE))))</f>
        <v/>
      </c>
      <c r="H151" s="520" t="str">
        <f>IF(B151="","",IF(ISNA(VLOOKUP($B151,'E-1 Off Site Hedge Baseline'!$B$1:$L$257,8,FALSE)),"",(VLOOKUP($B151,'E-1 Off Site Hedge Baseline'!$B$1:$L$257,8,FALSE))))</f>
        <v/>
      </c>
      <c r="I151" s="520" t="str">
        <f>IF(B151="","",IF(ISNA(VLOOKUP($B151,'E-1 Off Site Hedge Baseline'!$B$1:$L$257,10,FALSE)),"",(VLOOKUP($B151,'E-1 Off Site Hedge Baseline'!$B$1:$L$257,10,FALSE))))</f>
        <v/>
      </c>
      <c r="J151" s="520" t="str">
        <f>IF(B151="","",IF(ISNA(VLOOKUP($B151,'E-1 Off Site Hedge Baseline'!$B$1:$L$257,11,FALSE)),"",(VLOOKUP($B151,'E-1 Off Site Hedge Baseline'!$B$1:$L$257,11,FALSE))))</f>
        <v/>
      </c>
      <c r="K151" s="520" t="str">
        <f>IF(B151="","",IF(ISNA(VLOOKUP($B151,'E-1 Off Site Hedge Baseline'!$B$1:$U$257,113,FALSE)),"",(VLOOKUP($B151,'E-1 Off Site Hedge Baseline'!$B$1:$U$257,13,FALSE))))</f>
        <v/>
      </c>
      <c r="L151" s="507" t="str">
        <f>IF(B151="","",IF(ISNA(VLOOKUP($B151,'E-1 Off Site Hedge Baseline'!$B$1:$U$257,12,FALSE)),"",(VLOOKUP($B151,'E-1 Off Site Hedge Baseline'!$B$1:$U$257,12,FALSE))))</f>
        <v/>
      </c>
      <c r="M151" s="418" t="str">
        <f t="shared" si="24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05" t="str">
        <f>IF(B151="","",VLOOKUP(B151,'E-1 Off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45"/>
      <c r="T151" s="499" t="str">
        <f>IFERROR(IF(AND(Q151="V.Low",OR(S151="Good",S151="Moderate")),"Error ▲",VLOOKUP(S151,'G-1 All Habitats'!$Z$2:$AA$9,2,FALSE)),"")</f>
        <v/>
      </c>
      <c r="U151" s="145"/>
      <c r="V151" s="507" t="str">
        <f>IF(U151="","",IF(VLOOKUP(U151,'G-3 Multipliers'!$L$3:$N$6,2,FALSE)=0,"Spatial Data Missing ⚠",VLOOKUP(U151,'G-3 Multipliers'!$L$3:$N$6,2,FALSE)))</f>
        <v/>
      </c>
      <c r="W151" s="505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7"/>
        <v/>
      </c>
      <c r="AD151" s="537" t="str">
        <f>IF(M151="","",VLOOKUP(M151,'G-6 Hedgerow Data'!$B$3:$AG$15,31,FALSE))</f>
        <v/>
      </c>
      <c r="AE151" s="520" t="str">
        <f t="shared" si="21"/>
        <v/>
      </c>
      <c r="AF151" s="520" t="str">
        <f t="shared" si="22"/>
        <v/>
      </c>
      <c r="AG151" s="524" t="str">
        <f>IFERROR(IF(O151="","",VLOOKUP(AD151,'G-3 Multipliers'!$P$3:$Q$6,2,FALSE)),"")</f>
        <v/>
      </c>
      <c r="AH151" s="197"/>
      <c r="AI151" s="499" t="str">
        <f>IF(AH151="","",IF(VLOOKUP(AH151,'G-3 Multipliers'!$S$3:$T$6,2,FALSE)=0,"Spatial Data Missing ⚠",VLOOKUP(AH151,'G-3 Multipliers'!$S$3:$T$6,2,FALSE)))</f>
        <v/>
      </c>
      <c r="AJ151" s="545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1" t="str">
        <f>'E-1 Off Site Hedge Baseline'!AK150</f>
        <v/>
      </c>
      <c r="C152" s="520" t="str">
        <f>IF(B152="","",IF(ISNA(VLOOKUP($B152,'E-1 Off Site Hedge Baseline'!$B$1:$L$257,3,FALSE)),"",(VLOOKUP($B152,'E-1 Off Site Hedge Baseline'!$B$1:$L$257,3,FALSE))))</f>
        <v/>
      </c>
      <c r="D152" s="520" t="str">
        <f>IF(B152="","",IF(ISNA(VLOOKUP($B152,'E-1 Off Site Hedge Baseline'!$B$1:$L$258,4,FALSE)),"",(VLOOKUP($B152,'E-1 Off Site Hedge Baseline'!$B$1:$L$258,4,FALSE))))</f>
        <v/>
      </c>
      <c r="E152" s="520" t="str">
        <f>IF(B152="","",IF(ISNA(VLOOKUP($B152,'E-1 Off Site Hedge Baseline'!$B$1:$L$257,5,FALSE)),"",(VLOOKUP($B152,'E-1 Off Site Hedge Baseline'!$B$1:$L$257,5,FALSE))))</f>
        <v/>
      </c>
      <c r="F152" s="520" t="str">
        <f>IF(B152="","",IF(ISNA(VLOOKUP($B152,'E-1 Off Site Hedge Baseline'!$B$1:$L$257,6,FALSE)),"",(VLOOKUP($B152,'E-1 Off Site Hedge Baseline'!$B$1:$L$257,6,FALSE))))</f>
        <v/>
      </c>
      <c r="G152" s="520" t="str">
        <f>IF(B152="","",IF(ISNA(VLOOKUP($B152,'E-1 Off Site Hedge Baseline'!$B$1:$L$257,7,FALSE)),"",(VLOOKUP($B152,'E-1 Off Site Hedge Baseline'!$B$1:$L$257,7,FALSE))))</f>
        <v/>
      </c>
      <c r="H152" s="520" t="str">
        <f>IF(B152="","",IF(ISNA(VLOOKUP($B152,'E-1 Off Site Hedge Baseline'!$B$1:$L$257,8,FALSE)),"",(VLOOKUP($B152,'E-1 Off Site Hedge Baseline'!$B$1:$L$257,8,FALSE))))</f>
        <v/>
      </c>
      <c r="I152" s="520" t="str">
        <f>IF(B152="","",IF(ISNA(VLOOKUP($B152,'E-1 Off Site Hedge Baseline'!$B$1:$L$257,10,FALSE)),"",(VLOOKUP($B152,'E-1 Off Site Hedge Baseline'!$B$1:$L$257,10,FALSE))))</f>
        <v/>
      </c>
      <c r="J152" s="520" t="str">
        <f>IF(B152="","",IF(ISNA(VLOOKUP($B152,'E-1 Off Site Hedge Baseline'!$B$1:$L$257,11,FALSE)),"",(VLOOKUP($B152,'E-1 Off Site Hedge Baseline'!$B$1:$L$257,11,FALSE))))</f>
        <v/>
      </c>
      <c r="K152" s="520" t="str">
        <f>IF(B152="","",IF(ISNA(VLOOKUP($B152,'E-1 Off Site Hedge Baseline'!$B$1:$U$257,113,FALSE)),"",(VLOOKUP($B152,'E-1 Off Site Hedge Baseline'!$B$1:$U$257,13,FALSE))))</f>
        <v/>
      </c>
      <c r="L152" s="507" t="str">
        <f>IF(B152="","",IF(ISNA(VLOOKUP($B152,'E-1 Off Site Hedge Baseline'!$B$1:$U$257,12,FALSE)),"",(VLOOKUP($B152,'E-1 Off Site Hedge Baseline'!$B$1:$U$257,12,FALSE))))</f>
        <v/>
      </c>
      <c r="M152" s="418" t="str">
        <f t="shared" si="24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05" t="str">
        <f>IF(B152="","",VLOOKUP(B152,'E-1 Off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45"/>
      <c r="T152" s="499" t="str">
        <f>IFERROR(IF(AND(Q152="V.Low",OR(S152="Good",S152="Moderate")),"Error ▲",VLOOKUP(S152,'G-1 All Habitats'!$Z$2:$AA$9,2,FALSE)),"")</f>
        <v/>
      </c>
      <c r="U152" s="145"/>
      <c r="V152" s="507" t="str">
        <f>IF(U152="","",IF(VLOOKUP(U152,'G-3 Multipliers'!$L$3:$N$6,2,FALSE)=0,"Spatial Data Missing ⚠",VLOOKUP(U152,'G-3 Multipliers'!$L$3:$N$6,2,FALSE)))</f>
        <v/>
      </c>
      <c r="W152" s="505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7"/>
        <v/>
      </c>
      <c r="AD152" s="537" t="str">
        <f>IF(M152="","",VLOOKUP(M152,'G-6 Hedgerow Data'!$B$3:$AG$15,31,FALSE))</f>
        <v/>
      </c>
      <c r="AE152" s="520" t="str">
        <f t="shared" si="21"/>
        <v/>
      </c>
      <c r="AF152" s="520" t="str">
        <f t="shared" si="22"/>
        <v/>
      </c>
      <c r="AG152" s="524" t="str">
        <f>IFERROR(IF(O152="","",VLOOKUP(AD152,'G-3 Multipliers'!$P$3:$Q$6,2,FALSE)),"")</f>
        <v/>
      </c>
      <c r="AH152" s="197"/>
      <c r="AI152" s="499" t="str">
        <f>IF(AH152="","",IF(VLOOKUP(AH152,'G-3 Multipliers'!$S$3:$T$6,2,FALSE)=0,"Spatial Data Missing ⚠",VLOOKUP(AH152,'G-3 Multipliers'!$S$3:$T$6,2,FALSE)))</f>
        <v/>
      </c>
      <c r="AJ152" s="545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1" t="str">
        <f>'E-1 Off Site Hedge Baseline'!AK151</f>
        <v/>
      </c>
      <c r="C153" s="520" t="str">
        <f>IF(B153="","",IF(ISNA(VLOOKUP($B153,'E-1 Off Site Hedge Baseline'!$B$1:$L$257,3,FALSE)),"",(VLOOKUP($B153,'E-1 Off Site Hedge Baseline'!$B$1:$L$257,3,FALSE))))</f>
        <v/>
      </c>
      <c r="D153" s="520" t="str">
        <f>IF(B153="","",IF(ISNA(VLOOKUP($B153,'E-1 Off Site Hedge Baseline'!$B$1:$L$258,4,FALSE)),"",(VLOOKUP($B153,'E-1 Off Site Hedge Baseline'!$B$1:$L$258,4,FALSE))))</f>
        <v/>
      </c>
      <c r="E153" s="520" t="str">
        <f>IF(B153="","",IF(ISNA(VLOOKUP($B153,'E-1 Off Site Hedge Baseline'!$B$1:$L$257,5,FALSE)),"",(VLOOKUP($B153,'E-1 Off Site Hedge Baseline'!$B$1:$L$257,5,FALSE))))</f>
        <v/>
      </c>
      <c r="F153" s="520" t="str">
        <f>IF(B153="","",IF(ISNA(VLOOKUP($B153,'E-1 Off Site Hedge Baseline'!$B$1:$L$257,6,FALSE)),"",(VLOOKUP($B153,'E-1 Off Site Hedge Baseline'!$B$1:$L$257,6,FALSE))))</f>
        <v/>
      </c>
      <c r="G153" s="520" t="str">
        <f>IF(B153="","",IF(ISNA(VLOOKUP($B153,'E-1 Off Site Hedge Baseline'!$B$1:$L$257,7,FALSE)),"",(VLOOKUP($B153,'E-1 Off Site Hedge Baseline'!$B$1:$L$257,7,FALSE))))</f>
        <v/>
      </c>
      <c r="H153" s="520" t="str">
        <f>IF(B153="","",IF(ISNA(VLOOKUP($B153,'E-1 Off Site Hedge Baseline'!$B$1:$L$257,8,FALSE)),"",(VLOOKUP($B153,'E-1 Off Site Hedge Baseline'!$B$1:$L$257,8,FALSE))))</f>
        <v/>
      </c>
      <c r="I153" s="520" t="str">
        <f>IF(B153="","",IF(ISNA(VLOOKUP($B153,'E-1 Off Site Hedge Baseline'!$B$1:$L$257,10,FALSE)),"",(VLOOKUP($B153,'E-1 Off Site Hedge Baseline'!$B$1:$L$257,10,FALSE))))</f>
        <v/>
      </c>
      <c r="J153" s="520" t="str">
        <f>IF(B153="","",IF(ISNA(VLOOKUP($B153,'E-1 Off Site Hedge Baseline'!$B$1:$L$257,11,FALSE)),"",(VLOOKUP($B153,'E-1 Off Site Hedge Baseline'!$B$1:$L$257,11,FALSE))))</f>
        <v/>
      </c>
      <c r="K153" s="520" t="str">
        <f>IF(B153="","",IF(ISNA(VLOOKUP($B153,'E-1 Off Site Hedge Baseline'!$B$1:$U$257,113,FALSE)),"",(VLOOKUP($B153,'E-1 Off Site Hedge Baseline'!$B$1:$U$257,13,FALSE))))</f>
        <v/>
      </c>
      <c r="L153" s="507" t="str">
        <f>IF(B153="","",IF(ISNA(VLOOKUP($B153,'E-1 Off Site Hedge Baseline'!$B$1:$U$257,12,FALSE)),"",(VLOOKUP($B153,'E-1 Off Site Hedge Baseline'!$B$1:$U$257,12,FALSE))))</f>
        <v/>
      </c>
      <c r="M153" s="418" t="str">
        <f t="shared" si="24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05" t="str">
        <f>IF(B153="","",VLOOKUP(B153,'E-1 Off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45"/>
      <c r="T153" s="499" t="str">
        <f>IFERROR(IF(AND(Q153="V.Low",OR(S153="Good",S153="Moderate")),"Error ▲",VLOOKUP(S153,'G-1 All Habitats'!$Z$2:$AA$9,2,FALSE)),"")</f>
        <v/>
      </c>
      <c r="U153" s="145"/>
      <c r="V153" s="507" t="str">
        <f>IF(U153="","",IF(VLOOKUP(U153,'G-3 Multipliers'!$L$3:$N$6,2,FALSE)=0,"Spatial Data Missing ⚠",VLOOKUP(U153,'G-3 Multipliers'!$L$3:$N$6,2,FALSE)))</f>
        <v/>
      </c>
      <c r="W153" s="505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7"/>
        <v/>
      </c>
      <c r="AD153" s="537" t="str">
        <f>IF(M153="","",VLOOKUP(M153,'G-6 Hedgerow Data'!$B$3:$AG$15,31,FALSE))</f>
        <v/>
      </c>
      <c r="AE153" s="520" t="str">
        <f t="shared" si="21"/>
        <v/>
      </c>
      <c r="AF153" s="520" t="str">
        <f t="shared" si="22"/>
        <v/>
      </c>
      <c r="AG153" s="524" t="str">
        <f>IFERROR(IF(O153="","",VLOOKUP(AD153,'G-3 Multipliers'!$P$3:$Q$6,2,FALSE)),"")</f>
        <v/>
      </c>
      <c r="AH153" s="197"/>
      <c r="AI153" s="499" t="str">
        <f>IF(AH153="","",IF(VLOOKUP(AH153,'G-3 Multipliers'!$S$3:$T$6,2,FALSE)=0,"Spatial Data Missing ⚠",VLOOKUP(AH153,'G-3 Multipliers'!$S$3:$T$6,2,FALSE)))</f>
        <v/>
      </c>
      <c r="AJ153" s="545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1" t="str">
        <f>'E-1 Off Site Hedge Baseline'!AK152</f>
        <v/>
      </c>
      <c r="C154" s="520" t="str">
        <f>IF(B154="","",IF(ISNA(VLOOKUP($B154,'E-1 Off Site Hedge Baseline'!$B$1:$L$257,3,FALSE)),"",(VLOOKUP($B154,'E-1 Off Site Hedge Baseline'!$B$1:$L$257,3,FALSE))))</f>
        <v/>
      </c>
      <c r="D154" s="520" t="str">
        <f>IF(B154="","",IF(ISNA(VLOOKUP($B154,'E-1 Off Site Hedge Baseline'!$B$1:$L$258,4,FALSE)),"",(VLOOKUP($B154,'E-1 Off Site Hedge Baseline'!$B$1:$L$258,4,FALSE))))</f>
        <v/>
      </c>
      <c r="E154" s="520" t="str">
        <f>IF(B154="","",IF(ISNA(VLOOKUP($B154,'E-1 Off Site Hedge Baseline'!$B$1:$L$257,5,FALSE)),"",(VLOOKUP($B154,'E-1 Off Site Hedge Baseline'!$B$1:$L$257,5,FALSE))))</f>
        <v/>
      </c>
      <c r="F154" s="520" t="str">
        <f>IF(B154="","",IF(ISNA(VLOOKUP($B154,'E-1 Off Site Hedge Baseline'!$B$1:$L$257,6,FALSE)),"",(VLOOKUP($B154,'E-1 Off Site Hedge Baseline'!$B$1:$L$257,6,FALSE))))</f>
        <v/>
      </c>
      <c r="G154" s="520" t="str">
        <f>IF(B154="","",IF(ISNA(VLOOKUP($B154,'E-1 Off Site Hedge Baseline'!$B$1:$L$257,7,FALSE)),"",(VLOOKUP($B154,'E-1 Off Site Hedge Baseline'!$B$1:$L$257,7,FALSE))))</f>
        <v/>
      </c>
      <c r="H154" s="520" t="str">
        <f>IF(B154="","",IF(ISNA(VLOOKUP($B154,'E-1 Off Site Hedge Baseline'!$B$1:$L$257,8,FALSE)),"",(VLOOKUP($B154,'E-1 Off Site Hedge Baseline'!$B$1:$L$257,8,FALSE))))</f>
        <v/>
      </c>
      <c r="I154" s="520" t="str">
        <f>IF(B154="","",IF(ISNA(VLOOKUP($B154,'E-1 Off Site Hedge Baseline'!$B$1:$L$257,10,FALSE)),"",(VLOOKUP($B154,'E-1 Off Site Hedge Baseline'!$B$1:$L$257,10,FALSE))))</f>
        <v/>
      </c>
      <c r="J154" s="520" t="str">
        <f>IF(B154="","",IF(ISNA(VLOOKUP($B154,'E-1 Off Site Hedge Baseline'!$B$1:$L$257,11,FALSE)),"",(VLOOKUP($B154,'E-1 Off Site Hedge Baseline'!$B$1:$L$257,11,FALSE))))</f>
        <v/>
      </c>
      <c r="K154" s="520" t="str">
        <f>IF(B154="","",IF(ISNA(VLOOKUP($B154,'E-1 Off Site Hedge Baseline'!$B$1:$U$257,113,FALSE)),"",(VLOOKUP($B154,'E-1 Off Site Hedge Baseline'!$B$1:$U$257,13,FALSE))))</f>
        <v/>
      </c>
      <c r="L154" s="507" t="str">
        <f>IF(B154="","",IF(ISNA(VLOOKUP($B154,'E-1 Off Site Hedge Baseline'!$B$1:$U$257,12,FALSE)),"",(VLOOKUP($B154,'E-1 Off Site Hedge Baseline'!$B$1:$U$257,12,FALSE))))</f>
        <v/>
      </c>
      <c r="M154" s="418" t="str">
        <f t="shared" si="24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05" t="str">
        <f>IF(B154="","",VLOOKUP(B154,'E-1 Off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45"/>
      <c r="T154" s="499" t="str">
        <f>IFERROR(IF(AND(Q154="V.Low",OR(S154="Good",S154="Moderate")),"Error ▲",VLOOKUP(S154,'G-1 All Habitats'!$Z$2:$AA$9,2,FALSE)),"")</f>
        <v/>
      </c>
      <c r="U154" s="145"/>
      <c r="V154" s="507" t="str">
        <f>IF(U154="","",IF(VLOOKUP(U154,'G-3 Multipliers'!$L$3:$N$6,2,FALSE)=0,"Spatial Data Missing ⚠",VLOOKUP(U154,'G-3 Multipliers'!$L$3:$N$6,2,FALSE)))</f>
        <v/>
      </c>
      <c r="W154" s="505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7"/>
        <v/>
      </c>
      <c r="AD154" s="537" t="str">
        <f>IF(M154="","",VLOOKUP(M154,'G-6 Hedgerow Data'!$B$3:$AG$15,31,FALSE))</f>
        <v/>
      </c>
      <c r="AE154" s="520" t="str">
        <f t="shared" si="21"/>
        <v/>
      </c>
      <c r="AF154" s="520" t="str">
        <f t="shared" si="22"/>
        <v/>
      </c>
      <c r="AG154" s="524" t="str">
        <f>IFERROR(IF(O154="","",VLOOKUP(AD154,'G-3 Multipliers'!$P$3:$Q$6,2,FALSE)),"")</f>
        <v/>
      </c>
      <c r="AH154" s="197"/>
      <c r="AI154" s="499" t="str">
        <f>IF(AH154="","",IF(VLOOKUP(AH154,'G-3 Multipliers'!$S$3:$T$6,2,FALSE)=0,"Spatial Data Missing ⚠",VLOOKUP(AH154,'G-3 Multipliers'!$S$3:$T$6,2,FALSE)))</f>
        <v/>
      </c>
      <c r="AJ154" s="545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1" t="str">
        <f>'E-1 Off Site Hedge Baseline'!AK153</f>
        <v/>
      </c>
      <c r="C155" s="520" t="str">
        <f>IF(B155="","",IF(ISNA(VLOOKUP($B155,'E-1 Off Site Hedge Baseline'!$B$1:$L$257,3,FALSE)),"",(VLOOKUP($B155,'E-1 Off Site Hedge Baseline'!$B$1:$L$257,3,FALSE))))</f>
        <v/>
      </c>
      <c r="D155" s="520" t="str">
        <f>IF(B155="","",IF(ISNA(VLOOKUP($B155,'E-1 Off Site Hedge Baseline'!$B$1:$L$258,4,FALSE)),"",(VLOOKUP($B155,'E-1 Off Site Hedge Baseline'!$B$1:$L$258,4,FALSE))))</f>
        <v/>
      </c>
      <c r="E155" s="520" t="str">
        <f>IF(B155="","",IF(ISNA(VLOOKUP($B155,'E-1 Off Site Hedge Baseline'!$B$1:$L$257,5,FALSE)),"",(VLOOKUP($B155,'E-1 Off Site Hedge Baseline'!$B$1:$L$257,5,FALSE))))</f>
        <v/>
      </c>
      <c r="F155" s="520" t="str">
        <f>IF(B155="","",IF(ISNA(VLOOKUP($B155,'E-1 Off Site Hedge Baseline'!$B$1:$L$257,6,FALSE)),"",(VLOOKUP($B155,'E-1 Off Site Hedge Baseline'!$B$1:$L$257,6,FALSE))))</f>
        <v/>
      </c>
      <c r="G155" s="520" t="str">
        <f>IF(B155="","",IF(ISNA(VLOOKUP($B155,'E-1 Off Site Hedge Baseline'!$B$1:$L$257,7,FALSE)),"",(VLOOKUP($B155,'E-1 Off Site Hedge Baseline'!$B$1:$L$257,7,FALSE))))</f>
        <v/>
      </c>
      <c r="H155" s="520" t="str">
        <f>IF(B155="","",IF(ISNA(VLOOKUP($B155,'E-1 Off Site Hedge Baseline'!$B$1:$L$257,8,FALSE)),"",(VLOOKUP($B155,'E-1 Off Site Hedge Baseline'!$B$1:$L$257,8,FALSE))))</f>
        <v/>
      </c>
      <c r="I155" s="520" t="str">
        <f>IF(B155="","",IF(ISNA(VLOOKUP($B155,'E-1 Off Site Hedge Baseline'!$B$1:$L$257,10,FALSE)),"",(VLOOKUP($B155,'E-1 Off Site Hedge Baseline'!$B$1:$L$257,10,FALSE))))</f>
        <v/>
      </c>
      <c r="J155" s="520" t="str">
        <f>IF(B155="","",IF(ISNA(VLOOKUP($B155,'E-1 Off Site Hedge Baseline'!$B$1:$L$257,11,FALSE)),"",(VLOOKUP($B155,'E-1 Off Site Hedge Baseline'!$B$1:$L$257,11,FALSE))))</f>
        <v/>
      </c>
      <c r="K155" s="520" t="str">
        <f>IF(B155="","",IF(ISNA(VLOOKUP($B155,'E-1 Off Site Hedge Baseline'!$B$1:$U$257,113,FALSE)),"",(VLOOKUP($B155,'E-1 Off Site Hedge Baseline'!$B$1:$U$257,13,FALSE))))</f>
        <v/>
      </c>
      <c r="L155" s="507" t="str">
        <f>IF(B155="","",IF(ISNA(VLOOKUP($B155,'E-1 Off Site Hedge Baseline'!$B$1:$U$257,12,FALSE)),"",(VLOOKUP($B155,'E-1 Off Site Hedge Baseline'!$B$1:$U$257,12,FALSE))))</f>
        <v/>
      </c>
      <c r="M155" s="418" t="str">
        <f t="shared" si="24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05" t="str">
        <f>IF(B155="","",VLOOKUP(B155,'E-1 Off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45"/>
      <c r="T155" s="499" t="str">
        <f>IFERROR(IF(AND(Q155="V.Low",OR(S155="Good",S155="Moderate")),"Error ▲",VLOOKUP(S155,'G-1 All Habitats'!$Z$2:$AA$9,2,FALSE)),"")</f>
        <v/>
      </c>
      <c r="U155" s="145"/>
      <c r="V155" s="507" t="str">
        <f>IF(U155="","",IF(VLOOKUP(U155,'G-3 Multipliers'!$L$3:$N$6,2,FALSE)=0,"Spatial Data Missing ⚠",VLOOKUP(U155,'G-3 Multipliers'!$L$3:$N$6,2,FALSE)))</f>
        <v/>
      </c>
      <c r="W155" s="505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7"/>
        <v/>
      </c>
      <c r="AD155" s="537" t="str">
        <f>IF(M155="","",VLOOKUP(M155,'G-6 Hedgerow Data'!$B$3:$AG$15,31,FALSE))</f>
        <v/>
      </c>
      <c r="AE155" s="520" t="str">
        <f t="shared" si="21"/>
        <v/>
      </c>
      <c r="AF155" s="520" t="str">
        <f t="shared" si="22"/>
        <v/>
      </c>
      <c r="AG155" s="524" t="str">
        <f>IFERROR(IF(O155="","",VLOOKUP(AD155,'G-3 Multipliers'!$P$3:$Q$6,2,FALSE)),"")</f>
        <v/>
      </c>
      <c r="AH155" s="197"/>
      <c r="AI155" s="499" t="str">
        <f>IF(AH155="","",IF(VLOOKUP(AH155,'G-3 Multipliers'!$S$3:$T$6,2,FALSE)=0,"Spatial Data Missing ⚠",VLOOKUP(AH155,'G-3 Multipliers'!$S$3:$T$6,2,FALSE)))</f>
        <v/>
      </c>
      <c r="AJ155" s="545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1" t="str">
        <f>'E-1 Off Site Hedge Baseline'!AK154</f>
        <v/>
      </c>
      <c r="C156" s="520" t="str">
        <f>IF(B156="","",IF(ISNA(VLOOKUP($B156,'E-1 Off Site Hedge Baseline'!$B$1:$L$257,3,FALSE)),"",(VLOOKUP($B156,'E-1 Off Site Hedge Baseline'!$B$1:$L$257,3,FALSE))))</f>
        <v/>
      </c>
      <c r="D156" s="520" t="str">
        <f>IF(B156="","",IF(ISNA(VLOOKUP($B156,'E-1 Off Site Hedge Baseline'!$B$1:$L$258,4,FALSE)),"",(VLOOKUP($B156,'E-1 Off Site Hedge Baseline'!$B$1:$L$258,4,FALSE))))</f>
        <v/>
      </c>
      <c r="E156" s="520" t="str">
        <f>IF(B156="","",IF(ISNA(VLOOKUP($B156,'E-1 Off Site Hedge Baseline'!$B$1:$L$257,5,FALSE)),"",(VLOOKUP($B156,'E-1 Off Site Hedge Baseline'!$B$1:$L$257,5,FALSE))))</f>
        <v/>
      </c>
      <c r="F156" s="520" t="str">
        <f>IF(B156="","",IF(ISNA(VLOOKUP($B156,'E-1 Off Site Hedge Baseline'!$B$1:$L$257,6,FALSE)),"",(VLOOKUP($B156,'E-1 Off Site Hedge Baseline'!$B$1:$L$257,6,FALSE))))</f>
        <v/>
      </c>
      <c r="G156" s="520" t="str">
        <f>IF(B156="","",IF(ISNA(VLOOKUP($B156,'E-1 Off Site Hedge Baseline'!$B$1:$L$257,7,FALSE)),"",(VLOOKUP($B156,'E-1 Off Site Hedge Baseline'!$B$1:$L$257,7,FALSE))))</f>
        <v/>
      </c>
      <c r="H156" s="520" t="str">
        <f>IF(B156="","",IF(ISNA(VLOOKUP($B156,'E-1 Off Site Hedge Baseline'!$B$1:$L$257,8,FALSE)),"",(VLOOKUP($B156,'E-1 Off Site Hedge Baseline'!$B$1:$L$257,8,FALSE))))</f>
        <v/>
      </c>
      <c r="I156" s="520" t="str">
        <f>IF(B156="","",IF(ISNA(VLOOKUP($B156,'E-1 Off Site Hedge Baseline'!$B$1:$L$257,10,FALSE)),"",(VLOOKUP($B156,'E-1 Off Site Hedge Baseline'!$B$1:$L$257,10,FALSE))))</f>
        <v/>
      </c>
      <c r="J156" s="520" t="str">
        <f>IF(B156="","",IF(ISNA(VLOOKUP($B156,'E-1 Off Site Hedge Baseline'!$B$1:$L$257,11,FALSE)),"",(VLOOKUP($B156,'E-1 Off Site Hedge Baseline'!$B$1:$L$257,11,FALSE))))</f>
        <v/>
      </c>
      <c r="K156" s="520" t="str">
        <f>IF(B156="","",IF(ISNA(VLOOKUP($B156,'E-1 Off Site Hedge Baseline'!$B$1:$U$257,113,FALSE)),"",(VLOOKUP($B156,'E-1 Off Site Hedge Baseline'!$B$1:$U$257,13,FALSE))))</f>
        <v/>
      </c>
      <c r="L156" s="507" t="str">
        <f>IF(B156="","",IF(ISNA(VLOOKUP($B156,'E-1 Off Site Hedge Baseline'!$B$1:$U$257,12,FALSE)),"",(VLOOKUP($B156,'E-1 Off Site Hedge Baseline'!$B$1:$U$257,12,FALSE))))</f>
        <v/>
      </c>
      <c r="M156" s="418" t="str">
        <f t="shared" si="24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05" t="str">
        <f>IF(B156="","",VLOOKUP(B156,'E-1 Off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45"/>
      <c r="T156" s="499" t="str">
        <f>IFERROR(IF(AND(Q156="V.Low",OR(S156="Good",S156="Moderate")),"Error ▲",VLOOKUP(S156,'G-1 All Habitats'!$Z$2:$AA$9,2,FALSE)),"")</f>
        <v/>
      </c>
      <c r="U156" s="145"/>
      <c r="V156" s="507" t="str">
        <f>IF(U156="","",IF(VLOOKUP(U156,'G-3 Multipliers'!$L$3:$N$6,2,FALSE)=0,"Spatial Data Missing ⚠",VLOOKUP(U156,'G-3 Multipliers'!$L$3:$N$6,2,FALSE)))</f>
        <v/>
      </c>
      <c r="W156" s="505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7"/>
        <v/>
      </c>
      <c r="AD156" s="537" t="str">
        <f>IF(M156="","",VLOOKUP(M156,'G-6 Hedgerow Data'!$B$3:$AG$15,31,FALSE))</f>
        <v/>
      </c>
      <c r="AE156" s="520" t="str">
        <f t="shared" si="21"/>
        <v/>
      </c>
      <c r="AF156" s="520" t="str">
        <f t="shared" si="22"/>
        <v/>
      </c>
      <c r="AG156" s="524" t="str">
        <f>IFERROR(IF(O156="","",VLOOKUP(AD156,'G-3 Multipliers'!$P$3:$Q$6,2,FALSE)),"")</f>
        <v/>
      </c>
      <c r="AH156" s="197"/>
      <c r="AI156" s="499" t="str">
        <f>IF(AH156="","",IF(VLOOKUP(AH156,'G-3 Multipliers'!$S$3:$T$6,2,FALSE)=0,"Spatial Data Missing ⚠",VLOOKUP(AH156,'G-3 Multipliers'!$S$3:$T$6,2,FALSE)))</f>
        <v/>
      </c>
      <c r="AJ156" s="545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1" t="str">
        <f>'E-1 Off Site Hedge Baseline'!AK155</f>
        <v/>
      </c>
      <c r="C157" s="520" t="str">
        <f>IF(B157="","",IF(ISNA(VLOOKUP($B157,'E-1 Off Site Hedge Baseline'!$B$1:$L$257,3,FALSE)),"",(VLOOKUP($B157,'E-1 Off Site Hedge Baseline'!$B$1:$L$257,3,FALSE))))</f>
        <v/>
      </c>
      <c r="D157" s="520" t="str">
        <f>IF(B157="","",IF(ISNA(VLOOKUP($B157,'E-1 Off Site Hedge Baseline'!$B$1:$L$258,4,FALSE)),"",(VLOOKUP($B157,'E-1 Off Site Hedge Baseline'!$B$1:$L$258,4,FALSE))))</f>
        <v/>
      </c>
      <c r="E157" s="520" t="str">
        <f>IF(B157="","",IF(ISNA(VLOOKUP($B157,'E-1 Off Site Hedge Baseline'!$B$1:$L$257,5,FALSE)),"",(VLOOKUP($B157,'E-1 Off Site Hedge Baseline'!$B$1:$L$257,5,FALSE))))</f>
        <v/>
      </c>
      <c r="F157" s="520" t="str">
        <f>IF(B157="","",IF(ISNA(VLOOKUP($B157,'E-1 Off Site Hedge Baseline'!$B$1:$L$257,6,FALSE)),"",(VLOOKUP($B157,'E-1 Off Site Hedge Baseline'!$B$1:$L$257,6,FALSE))))</f>
        <v/>
      </c>
      <c r="G157" s="520" t="str">
        <f>IF(B157="","",IF(ISNA(VLOOKUP($B157,'E-1 Off Site Hedge Baseline'!$B$1:$L$257,7,FALSE)),"",(VLOOKUP($B157,'E-1 Off Site Hedge Baseline'!$B$1:$L$257,7,FALSE))))</f>
        <v/>
      </c>
      <c r="H157" s="520" t="str">
        <f>IF(B157="","",IF(ISNA(VLOOKUP($B157,'E-1 Off Site Hedge Baseline'!$B$1:$L$257,8,FALSE)),"",(VLOOKUP($B157,'E-1 Off Site Hedge Baseline'!$B$1:$L$257,8,FALSE))))</f>
        <v/>
      </c>
      <c r="I157" s="520" t="str">
        <f>IF(B157="","",IF(ISNA(VLOOKUP($B157,'E-1 Off Site Hedge Baseline'!$B$1:$L$257,10,FALSE)),"",(VLOOKUP($B157,'E-1 Off Site Hedge Baseline'!$B$1:$L$257,10,FALSE))))</f>
        <v/>
      </c>
      <c r="J157" s="520" t="str">
        <f>IF(B157="","",IF(ISNA(VLOOKUP($B157,'E-1 Off Site Hedge Baseline'!$B$1:$L$257,11,FALSE)),"",(VLOOKUP($B157,'E-1 Off Site Hedge Baseline'!$B$1:$L$257,11,FALSE))))</f>
        <v/>
      </c>
      <c r="K157" s="520" t="str">
        <f>IF(B157="","",IF(ISNA(VLOOKUP($B157,'E-1 Off Site Hedge Baseline'!$B$1:$U$257,113,FALSE)),"",(VLOOKUP($B157,'E-1 Off Site Hedge Baseline'!$B$1:$U$257,13,FALSE))))</f>
        <v/>
      </c>
      <c r="L157" s="507" t="str">
        <f>IF(B157="","",IF(ISNA(VLOOKUP($B157,'E-1 Off Site Hedge Baseline'!$B$1:$U$257,12,FALSE)),"",(VLOOKUP($B157,'E-1 Off Site Hedge Baseline'!$B$1:$U$257,12,FALSE))))</f>
        <v/>
      </c>
      <c r="M157" s="418" t="str">
        <f t="shared" si="24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05" t="str">
        <f>IF(B157="","",VLOOKUP(B157,'E-1 Off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45"/>
      <c r="T157" s="499" t="str">
        <f>IFERROR(IF(AND(Q157="V.Low",OR(S157="Good",S157="Moderate")),"Error ▲",VLOOKUP(S157,'G-1 All Habitats'!$Z$2:$AA$9,2,FALSE)),"")</f>
        <v/>
      </c>
      <c r="U157" s="145"/>
      <c r="V157" s="507" t="str">
        <f>IF(U157="","",IF(VLOOKUP(U157,'G-3 Multipliers'!$L$3:$N$6,2,FALSE)=0,"Spatial Data Missing ⚠",VLOOKUP(U157,'G-3 Multipliers'!$L$3:$N$6,2,FALSE)))</f>
        <v/>
      </c>
      <c r="W157" s="505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7"/>
        <v/>
      </c>
      <c r="AD157" s="537" t="str">
        <f>IF(M157="","",VLOOKUP(M157,'G-6 Hedgerow Data'!$B$3:$AG$15,31,FALSE))</f>
        <v/>
      </c>
      <c r="AE157" s="520" t="str">
        <f t="shared" si="21"/>
        <v/>
      </c>
      <c r="AF157" s="520" t="str">
        <f t="shared" si="22"/>
        <v/>
      </c>
      <c r="AG157" s="524" t="str">
        <f>IFERROR(IF(O157="","",VLOOKUP(AD157,'G-3 Multipliers'!$P$3:$Q$6,2,FALSE)),"")</f>
        <v/>
      </c>
      <c r="AH157" s="197"/>
      <c r="AI157" s="499" t="str">
        <f>IF(AH157="","",IF(VLOOKUP(AH157,'G-3 Multipliers'!$S$3:$T$6,2,FALSE)=0,"Spatial Data Missing ⚠",VLOOKUP(AH157,'G-3 Multipliers'!$S$3:$T$6,2,FALSE)))</f>
        <v/>
      </c>
      <c r="AJ157" s="545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1" t="str">
        <f>'E-1 Off Site Hedge Baseline'!AK156</f>
        <v/>
      </c>
      <c r="C158" s="520" t="str">
        <f>IF(B158="","",IF(ISNA(VLOOKUP($B158,'E-1 Off Site Hedge Baseline'!$B$1:$L$257,3,FALSE)),"",(VLOOKUP($B158,'E-1 Off Site Hedge Baseline'!$B$1:$L$257,3,FALSE))))</f>
        <v/>
      </c>
      <c r="D158" s="520" t="str">
        <f>IF(B158="","",IF(ISNA(VLOOKUP($B158,'E-1 Off Site Hedge Baseline'!$B$1:$L$258,4,FALSE)),"",(VLOOKUP($B158,'E-1 Off Site Hedge Baseline'!$B$1:$L$258,4,FALSE))))</f>
        <v/>
      </c>
      <c r="E158" s="520" t="str">
        <f>IF(B158="","",IF(ISNA(VLOOKUP($B158,'E-1 Off Site Hedge Baseline'!$B$1:$L$257,5,FALSE)),"",(VLOOKUP($B158,'E-1 Off Site Hedge Baseline'!$B$1:$L$257,5,FALSE))))</f>
        <v/>
      </c>
      <c r="F158" s="520" t="str">
        <f>IF(B158="","",IF(ISNA(VLOOKUP($B158,'E-1 Off Site Hedge Baseline'!$B$1:$L$257,6,FALSE)),"",(VLOOKUP($B158,'E-1 Off Site Hedge Baseline'!$B$1:$L$257,6,FALSE))))</f>
        <v/>
      </c>
      <c r="G158" s="520" t="str">
        <f>IF(B158="","",IF(ISNA(VLOOKUP($B158,'E-1 Off Site Hedge Baseline'!$B$1:$L$257,7,FALSE)),"",(VLOOKUP($B158,'E-1 Off Site Hedge Baseline'!$B$1:$L$257,7,FALSE))))</f>
        <v/>
      </c>
      <c r="H158" s="520" t="str">
        <f>IF(B158="","",IF(ISNA(VLOOKUP($B158,'E-1 Off Site Hedge Baseline'!$B$1:$L$257,8,FALSE)),"",(VLOOKUP($B158,'E-1 Off Site Hedge Baseline'!$B$1:$L$257,8,FALSE))))</f>
        <v/>
      </c>
      <c r="I158" s="520" t="str">
        <f>IF(B158="","",IF(ISNA(VLOOKUP($B158,'E-1 Off Site Hedge Baseline'!$B$1:$L$257,10,FALSE)),"",(VLOOKUP($B158,'E-1 Off Site Hedge Baseline'!$B$1:$L$257,10,FALSE))))</f>
        <v/>
      </c>
      <c r="J158" s="520" t="str">
        <f>IF(B158="","",IF(ISNA(VLOOKUP($B158,'E-1 Off Site Hedge Baseline'!$B$1:$L$257,11,FALSE)),"",(VLOOKUP($B158,'E-1 Off Site Hedge Baseline'!$B$1:$L$257,11,FALSE))))</f>
        <v/>
      </c>
      <c r="K158" s="520" t="str">
        <f>IF(B158="","",IF(ISNA(VLOOKUP($B158,'E-1 Off Site Hedge Baseline'!$B$1:$U$257,113,FALSE)),"",(VLOOKUP($B158,'E-1 Off Site Hedge Baseline'!$B$1:$U$257,13,FALSE))))</f>
        <v/>
      </c>
      <c r="L158" s="507" t="str">
        <f>IF(B158="","",IF(ISNA(VLOOKUP($B158,'E-1 Off Site Hedge Baseline'!$B$1:$U$257,12,FALSE)),"",(VLOOKUP($B158,'E-1 Off Site Hedge Baseline'!$B$1:$U$257,12,FALSE))))</f>
        <v/>
      </c>
      <c r="M158" s="418" t="str">
        <f t="shared" si="24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05" t="str">
        <f>IF(B158="","",VLOOKUP(B158,'E-1 Off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45"/>
      <c r="T158" s="499" t="str">
        <f>IFERROR(IF(AND(Q158="V.Low",OR(S158="Good",S158="Moderate")),"Error ▲",VLOOKUP(S158,'G-1 All Habitats'!$Z$2:$AA$9,2,FALSE)),"")</f>
        <v/>
      </c>
      <c r="U158" s="145"/>
      <c r="V158" s="507" t="str">
        <f>IF(U158="","",IF(VLOOKUP(U158,'G-3 Multipliers'!$L$3:$N$6,2,FALSE)=0,"Spatial Data Missing ⚠",VLOOKUP(U158,'G-3 Multipliers'!$L$3:$N$6,2,FALSE)))</f>
        <v/>
      </c>
      <c r="W158" s="505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7"/>
        <v/>
      </c>
      <c r="AD158" s="537" t="str">
        <f>IF(M158="","",VLOOKUP(M158,'G-6 Hedgerow Data'!$B$3:$AG$15,31,FALSE))</f>
        <v/>
      </c>
      <c r="AE158" s="520" t="str">
        <f t="shared" si="21"/>
        <v/>
      </c>
      <c r="AF158" s="520" t="str">
        <f t="shared" si="22"/>
        <v/>
      </c>
      <c r="AG158" s="524" t="str">
        <f>IFERROR(IF(O158="","",VLOOKUP(AD158,'G-3 Multipliers'!$P$3:$Q$6,2,FALSE)),"")</f>
        <v/>
      </c>
      <c r="AH158" s="197"/>
      <c r="AI158" s="499" t="str">
        <f>IF(AH158="","",IF(VLOOKUP(AH158,'G-3 Multipliers'!$S$3:$T$6,2,FALSE)=0,"Spatial Data Missing ⚠",VLOOKUP(AH158,'G-3 Multipliers'!$S$3:$T$6,2,FALSE)))</f>
        <v/>
      </c>
      <c r="AJ158" s="545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1" t="str">
        <f>'E-1 Off Site Hedge Baseline'!AK157</f>
        <v/>
      </c>
      <c r="C159" s="520" t="str">
        <f>IF(B159="","",IF(ISNA(VLOOKUP($B159,'E-1 Off Site Hedge Baseline'!$B$1:$L$257,3,FALSE)),"",(VLOOKUP($B159,'E-1 Off Site Hedge Baseline'!$B$1:$L$257,3,FALSE))))</f>
        <v/>
      </c>
      <c r="D159" s="520" t="str">
        <f>IF(B159="","",IF(ISNA(VLOOKUP($B159,'E-1 Off Site Hedge Baseline'!$B$1:$L$258,4,FALSE)),"",(VLOOKUP($B159,'E-1 Off Site Hedge Baseline'!$B$1:$L$258,4,FALSE))))</f>
        <v/>
      </c>
      <c r="E159" s="520" t="str">
        <f>IF(B159="","",IF(ISNA(VLOOKUP($B159,'E-1 Off Site Hedge Baseline'!$B$1:$L$257,5,FALSE)),"",(VLOOKUP($B159,'E-1 Off Site Hedge Baseline'!$B$1:$L$257,5,FALSE))))</f>
        <v/>
      </c>
      <c r="F159" s="520" t="str">
        <f>IF(B159="","",IF(ISNA(VLOOKUP($B159,'E-1 Off Site Hedge Baseline'!$B$1:$L$257,6,FALSE)),"",(VLOOKUP($B159,'E-1 Off Site Hedge Baseline'!$B$1:$L$257,6,FALSE))))</f>
        <v/>
      </c>
      <c r="G159" s="520" t="str">
        <f>IF(B159="","",IF(ISNA(VLOOKUP($B159,'E-1 Off Site Hedge Baseline'!$B$1:$L$257,7,FALSE)),"",(VLOOKUP($B159,'E-1 Off Site Hedge Baseline'!$B$1:$L$257,7,FALSE))))</f>
        <v/>
      </c>
      <c r="H159" s="520" t="str">
        <f>IF(B159="","",IF(ISNA(VLOOKUP($B159,'E-1 Off Site Hedge Baseline'!$B$1:$L$257,8,FALSE)),"",(VLOOKUP($B159,'E-1 Off Site Hedge Baseline'!$B$1:$L$257,8,FALSE))))</f>
        <v/>
      </c>
      <c r="I159" s="520" t="str">
        <f>IF(B159="","",IF(ISNA(VLOOKUP($B159,'E-1 Off Site Hedge Baseline'!$B$1:$L$257,10,FALSE)),"",(VLOOKUP($B159,'E-1 Off Site Hedge Baseline'!$B$1:$L$257,10,FALSE))))</f>
        <v/>
      </c>
      <c r="J159" s="520" t="str">
        <f>IF(B159="","",IF(ISNA(VLOOKUP($B159,'E-1 Off Site Hedge Baseline'!$B$1:$L$257,11,FALSE)),"",(VLOOKUP($B159,'E-1 Off Site Hedge Baseline'!$B$1:$L$257,11,FALSE))))</f>
        <v/>
      </c>
      <c r="K159" s="520" t="str">
        <f>IF(B159="","",IF(ISNA(VLOOKUP($B159,'E-1 Off Site Hedge Baseline'!$B$1:$U$257,113,FALSE)),"",(VLOOKUP($B159,'E-1 Off Site Hedge Baseline'!$B$1:$U$257,13,FALSE))))</f>
        <v/>
      </c>
      <c r="L159" s="507" t="str">
        <f>IF(B159="","",IF(ISNA(VLOOKUP($B159,'E-1 Off Site Hedge Baseline'!$B$1:$U$257,12,FALSE)),"",(VLOOKUP($B159,'E-1 Off Site Hedge Baseline'!$B$1:$U$257,12,FALSE))))</f>
        <v/>
      </c>
      <c r="M159" s="418" t="str">
        <f t="shared" si="24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05" t="str">
        <f>IF(B159="","",VLOOKUP(B159,'E-1 Off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45"/>
      <c r="T159" s="499" t="str">
        <f>IFERROR(IF(AND(Q159="V.Low",OR(S159="Good",S159="Moderate")),"Error ▲",VLOOKUP(S159,'G-1 All Habitats'!$Z$2:$AA$9,2,FALSE)),"")</f>
        <v/>
      </c>
      <c r="U159" s="145"/>
      <c r="V159" s="507" t="str">
        <f>IF(U159="","",IF(VLOOKUP(U159,'G-3 Multipliers'!$L$3:$N$6,2,FALSE)=0,"Spatial Data Missing ⚠",VLOOKUP(U159,'G-3 Multipliers'!$L$3:$N$6,2,FALSE)))</f>
        <v/>
      </c>
      <c r="W159" s="505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7"/>
        <v/>
      </c>
      <c r="AD159" s="537" t="str">
        <f>IF(M159="","",VLOOKUP(M159,'G-6 Hedgerow Data'!$B$3:$AG$15,31,FALSE))</f>
        <v/>
      </c>
      <c r="AE159" s="520" t="str">
        <f t="shared" si="21"/>
        <v/>
      </c>
      <c r="AF159" s="520" t="str">
        <f t="shared" si="22"/>
        <v/>
      </c>
      <c r="AG159" s="524" t="str">
        <f>IFERROR(IF(O159="","",VLOOKUP(AD159,'G-3 Multipliers'!$P$3:$Q$6,2,FALSE)),"")</f>
        <v/>
      </c>
      <c r="AH159" s="197"/>
      <c r="AI159" s="499" t="str">
        <f>IF(AH159="","",IF(VLOOKUP(AH159,'G-3 Multipliers'!$S$3:$T$6,2,FALSE)=0,"Spatial Data Missing ⚠",VLOOKUP(AH159,'G-3 Multipliers'!$S$3:$T$6,2,FALSE)))</f>
        <v/>
      </c>
      <c r="AJ159" s="545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1" t="str">
        <f>'E-1 Off Site Hedge Baseline'!AK158</f>
        <v/>
      </c>
      <c r="C160" s="520" t="str">
        <f>IF(B160="","",IF(ISNA(VLOOKUP($B160,'E-1 Off Site Hedge Baseline'!$B$1:$L$257,3,FALSE)),"",(VLOOKUP($B160,'E-1 Off Site Hedge Baseline'!$B$1:$L$257,3,FALSE))))</f>
        <v/>
      </c>
      <c r="D160" s="520" t="str">
        <f>IF(B160="","",IF(ISNA(VLOOKUP($B160,'E-1 Off Site Hedge Baseline'!$B$1:$L$258,4,FALSE)),"",(VLOOKUP($B160,'E-1 Off Site Hedge Baseline'!$B$1:$L$258,4,FALSE))))</f>
        <v/>
      </c>
      <c r="E160" s="520" t="str">
        <f>IF(B160="","",IF(ISNA(VLOOKUP($B160,'E-1 Off Site Hedge Baseline'!$B$1:$L$257,5,FALSE)),"",(VLOOKUP($B160,'E-1 Off Site Hedge Baseline'!$B$1:$L$257,5,FALSE))))</f>
        <v/>
      </c>
      <c r="F160" s="520" t="str">
        <f>IF(B160="","",IF(ISNA(VLOOKUP($B160,'E-1 Off Site Hedge Baseline'!$B$1:$L$257,6,FALSE)),"",(VLOOKUP($B160,'E-1 Off Site Hedge Baseline'!$B$1:$L$257,6,FALSE))))</f>
        <v/>
      </c>
      <c r="G160" s="520" t="str">
        <f>IF(B160="","",IF(ISNA(VLOOKUP($B160,'E-1 Off Site Hedge Baseline'!$B$1:$L$257,7,FALSE)),"",(VLOOKUP($B160,'E-1 Off Site Hedge Baseline'!$B$1:$L$257,7,FALSE))))</f>
        <v/>
      </c>
      <c r="H160" s="520" t="str">
        <f>IF(B160="","",IF(ISNA(VLOOKUP($B160,'E-1 Off Site Hedge Baseline'!$B$1:$L$257,8,FALSE)),"",(VLOOKUP($B160,'E-1 Off Site Hedge Baseline'!$B$1:$L$257,8,FALSE))))</f>
        <v/>
      </c>
      <c r="I160" s="520" t="str">
        <f>IF(B160="","",IF(ISNA(VLOOKUP($B160,'E-1 Off Site Hedge Baseline'!$B$1:$L$257,10,FALSE)),"",(VLOOKUP($B160,'E-1 Off Site Hedge Baseline'!$B$1:$L$257,10,FALSE))))</f>
        <v/>
      </c>
      <c r="J160" s="520" t="str">
        <f>IF(B160="","",IF(ISNA(VLOOKUP($B160,'E-1 Off Site Hedge Baseline'!$B$1:$L$257,11,FALSE)),"",(VLOOKUP($B160,'E-1 Off Site Hedge Baseline'!$B$1:$L$257,11,FALSE))))</f>
        <v/>
      </c>
      <c r="K160" s="520" t="str">
        <f>IF(B160="","",IF(ISNA(VLOOKUP($B160,'E-1 Off Site Hedge Baseline'!$B$1:$U$257,113,FALSE)),"",(VLOOKUP($B160,'E-1 Off Site Hedge Baseline'!$B$1:$U$257,13,FALSE))))</f>
        <v/>
      </c>
      <c r="L160" s="507" t="str">
        <f>IF(B160="","",IF(ISNA(VLOOKUP($B160,'E-1 Off Site Hedge Baseline'!$B$1:$U$257,12,FALSE)),"",(VLOOKUP($B160,'E-1 Off Site Hedge Baseline'!$B$1:$U$257,12,FALSE))))</f>
        <v/>
      </c>
      <c r="M160" s="418" t="str">
        <f t="shared" si="24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05" t="str">
        <f>IF(B160="","",VLOOKUP(B160,'E-1 Off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45"/>
      <c r="T160" s="499" t="str">
        <f>IFERROR(IF(AND(Q160="V.Low",OR(S160="Good",S160="Moderate")),"Error ▲",VLOOKUP(S160,'G-1 All Habitats'!$Z$2:$AA$9,2,FALSE)),"")</f>
        <v/>
      </c>
      <c r="U160" s="145"/>
      <c r="V160" s="507" t="str">
        <f>IF(U160="","",IF(VLOOKUP(U160,'G-3 Multipliers'!$L$3:$N$6,2,FALSE)=0,"Spatial Data Missing ⚠",VLOOKUP(U160,'G-3 Multipliers'!$L$3:$N$6,2,FALSE)))</f>
        <v/>
      </c>
      <c r="W160" s="505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7"/>
        <v/>
      </c>
      <c r="AD160" s="537" t="str">
        <f>IF(M160="","",VLOOKUP(M160,'G-6 Hedgerow Data'!$B$3:$AG$15,31,FALSE))</f>
        <v/>
      </c>
      <c r="AE160" s="520" t="str">
        <f t="shared" si="21"/>
        <v/>
      </c>
      <c r="AF160" s="520" t="str">
        <f t="shared" si="22"/>
        <v/>
      </c>
      <c r="AG160" s="524" t="str">
        <f>IFERROR(IF(O160="","",VLOOKUP(AD160,'G-3 Multipliers'!$P$3:$Q$6,2,FALSE)),"")</f>
        <v/>
      </c>
      <c r="AH160" s="197"/>
      <c r="AI160" s="499" t="str">
        <f>IF(AH160="","",IF(VLOOKUP(AH160,'G-3 Multipliers'!$S$3:$T$6,2,FALSE)=0,"Spatial Data Missing ⚠",VLOOKUP(AH160,'G-3 Multipliers'!$S$3:$T$6,2,FALSE)))</f>
        <v/>
      </c>
      <c r="AJ160" s="545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1" t="str">
        <f>'E-1 Off Site Hedge Baseline'!AK159</f>
        <v/>
      </c>
      <c r="C161" s="520" t="str">
        <f>IF(B161="","",IF(ISNA(VLOOKUP($B161,'E-1 Off Site Hedge Baseline'!$B$1:$L$257,3,FALSE)),"",(VLOOKUP($B161,'E-1 Off Site Hedge Baseline'!$B$1:$L$257,3,FALSE))))</f>
        <v/>
      </c>
      <c r="D161" s="520" t="str">
        <f>IF(B161="","",IF(ISNA(VLOOKUP($B161,'E-1 Off Site Hedge Baseline'!$B$1:$L$258,4,FALSE)),"",(VLOOKUP($B161,'E-1 Off Site Hedge Baseline'!$B$1:$L$258,4,FALSE))))</f>
        <v/>
      </c>
      <c r="E161" s="520" t="str">
        <f>IF(B161="","",IF(ISNA(VLOOKUP($B161,'E-1 Off Site Hedge Baseline'!$B$1:$L$257,5,FALSE)),"",(VLOOKUP($B161,'E-1 Off Site Hedge Baseline'!$B$1:$L$257,5,FALSE))))</f>
        <v/>
      </c>
      <c r="F161" s="520" t="str">
        <f>IF(B161="","",IF(ISNA(VLOOKUP($B161,'E-1 Off Site Hedge Baseline'!$B$1:$L$257,6,FALSE)),"",(VLOOKUP($B161,'E-1 Off Site Hedge Baseline'!$B$1:$L$257,6,FALSE))))</f>
        <v/>
      </c>
      <c r="G161" s="520" t="str">
        <f>IF(B161="","",IF(ISNA(VLOOKUP($B161,'E-1 Off Site Hedge Baseline'!$B$1:$L$257,7,FALSE)),"",(VLOOKUP($B161,'E-1 Off Site Hedge Baseline'!$B$1:$L$257,7,FALSE))))</f>
        <v/>
      </c>
      <c r="H161" s="520" t="str">
        <f>IF(B161="","",IF(ISNA(VLOOKUP($B161,'E-1 Off Site Hedge Baseline'!$B$1:$L$257,8,FALSE)),"",(VLOOKUP($B161,'E-1 Off Site Hedge Baseline'!$B$1:$L$257,8,FALSE))))</f>
        <v/>
      </c>
      <c r="I161" s="520" t="str">
        <f>IF(B161="","",IF(ISNA(VLOOKUP($B161,'E-1 Off Site Hedge Baseline'!$B$1:$L$257,10,FALSE)),"",(VLOOKUP($B161,'E-1 Off Site Hedge Baseline'!$B$1:$L$257,10,FALSE))))</f>
        <v/>
      </c>
      <c r="J161" s="520" t="str">
        <f>IF(B161="","",IF(ISNA(VLOOKUP($B161,'E-1 Off Site Hedge Baseline'!$B$1:$L$257,11,FALSE)),"",(VLOOKUP($B161,'E-1 Off Site Hedge Baseline'!$B$1:$L$257,11,FALSE))))</f>
        <v/>
      </c>
      <c r="K161" s="520" t="str">
        <f>IF(B161="","",IF(ISNA(VLOOKUP($B161,'E-1 Off Site Hedge Baseline'!$B$1:$U$257,113,FALSE)),"",(VLOOKUP($B161,'E-1 Off Site Hedge Baseline'!$B$1:$U$257,13,FALSE))))</f>
        <v/>
      </c>
      <c r="L161" s="507" t="str">
        <f>IF(B161="","",IF(ISNA(VLOOKUP($B161,'E-1 Off Site Hedge Baseline'!$B$1:$U$257,12,FALSE)),"",(VLOOKUP($B161,'E-1 Off Site Hedge Baseline'!$B$1:$U$257,12,FALSE))))</f>
        <v/>
      </c>
      <c r="M161" s="418" t="str">
        <f t="shared" si="24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05" t="str">
        <f>IF(B161="","",VLOOKUP(B161,'E-1 Off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45"/>
      <c r="T161" s="499" t="str">
        <f>IFERROR(IF(AND(Q161="V.Low",OR(S161="Good",S161="Moderate")),"Error ▲",VLOOKUP(S161,'G-1 All Habitats'!$Z$2:$AA$9,2,FALSE)),"")</f>
        <v/>
      </c>
      <c r="U161" s="145"/>
      <c r="V161" s="507" t="str">
        <f>IF(U161="","",IF(VLOOKUP(U161,'G-3 Multipliers'!$L$3:$N$6,2,FALSE)=0,"Spatial Data Missing ⚠",VLOOKUP(U161,'G-3 Multipliers'!$L$3:$N$6,2,FALSE)))</f>
        <v/>
      </c>
      <c r="W161" s="505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7"/>
        <v/>
      </c>
      <c r="AD161" s="537" t="str">
        <f>IF(M161="","",VLOOKUP(M161,'G-6 Hedgerow Data'!$B$3:$AG$15,31,FALSE))</f>
        <v/>
      </c>
      <c r="AE161" s="520" t="str">
        <f t="shared" si="21"/>
        <v/>
      </c>
      <c r="AF161" s="520" t="str">
        <f t="shared" si="22"/>
        <v/>
      </c>
      <c r="AG161" s="524" t="str">
        <f>IFERROR(IF(O161="","",VLOOKUP(AD161,'G-3 Multipliers'!$P$3:$Q$6,2,FALSE)),"")</f>
        <v/>
      </c>
      <c r="AH161" s="197"/>
      <c r="AI161" s="499" t="str">
        <f>IF(AH161="","",IF(VLOOKUP(AH161,'G-3 Multipliers'!$S$3:$T$6,2,FALSE)=0,"Spatial Data Missing ⚠",VLOOKUP(AH161,'G-3 Multipliers'!$S$3:$T$6,2,FALSE)))</f>
        <v/>
      </c>
      <c r="AJ161" s="545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1" t="str">
        <f>'E-1 Off Site Hedge Baseline'!AK160</f>
        <v/>
      </c>
      <c r="C162" s="520" t="str">
        <f>IF(B162="","",IF(ISNA(VLOOKUP($B162,'E-1 Off Site Hedge Baseline'!$B$1:$L$257,3,FALSE)),"",(VLOOKUP($B162,'E-1 Off Site Hedge Baseline'!$B$1:$L$257,3,FALSE))))</f>
        <v/>
      </c>
      <c r="D162" s="520" t="str">
        <f>IF(B162="","",IF(ISNA(VLOOKUP($B162,'E-1 Off Site Hedge Baseline'!$B$1:$L$258,4,FALSE)),"",(VLOOKUP($B162,'E-1 Off Site Hedge Baseline'!$B$1:$L$258,4,FALSE))))</f>
        <v/>
      </c>
      <c r="E162" s="520" t="str">
        <f>IF(B162="","",IF(ISNA(VLOOKUP($B162,'E-1 Off Site Hedge Baseline'!$B$1:$L$257,5,FALSE)),"",(VLOOKUP($B162,'E-1 Off Site Hedge Baseline'!$B$1:$L$257,5,FALSE))))</f>
        <v/>
      </c>
      <c r="F162" s="520" t="str">
        <f>IF(B162="","",IF(ISNA(VLOOKUP($B162,'E-1 Off Site Hedge Baseline'!$B$1:$L$257,6,FALSE)),"",(VLOOKUP($B162,'E-1 Off Site Hedge Baseline'!$B$1:$L$257,6,FALSE))))</f>
        <v/>
      </c>
      <c r="G162" s="520" t="str">
        <f>IF(B162="","",IF(ISNA(VLOOKUP($B162,'E-1 Off Site Hedge Baseline'!$B$1:$L$257,7,FALSE)),"",(VLOOKUP($B162,'E-1 Off Site Hedge Baseline'!$B$1:$L$257,7,FALSE))))</f>
        <v/>
      </c>
      <c r="H162" s="520" t="str">
        <f>IF(B162="","",IF(ISNA(VLOOKUP($B162,'E-1 Off Site Hedge Baseline'!$B$1:$L$257,8,FALSE)),"",(VLOOKUP($B162,'E-1 Off Site Hedge Baseline'!$B$1:$L$257,8,FALSE))))</f>
        <v/>
      </c>
      <c r="I162" s="520" t="str">
        <f>IF(B162="","",IF(ISNA(VLOOKUP($B162,'E-1 Off Site Hedge Baseline'!$B$1:$L$257,10,FALSE)),"",(VLOOKUP($B162,'E-1 Off Site Hedge Baseline'!$B$1:$L$257,10,FALSE))))</f>
        <v/>
      </c>
      <c r="J162" s="520" t="str">
        <f>IF(B162="","",IF(ISNA(VLOOKUP($B162,'E-1 Off Site Hedge Baseline'!$B$1:$L$257,11,FALSE)),"",(VLOOKUP($B162,'E-1 Off Site Hedge Baseline'!$B$1:$L$257,11,FALSE))))</f>
        <v/>
      </c>
      <c r="K162" s="520" t="str">
        <f>IF(B162="","",IF(ISNA(VLOOKUP($B162,'E-1 Off Site Hedge Baseline'!$B$1:$U$257,113,FALSE)),"",(VLOOKUP($B162,'E-1 Off Site Hedge Baseline'!$B$1:$U$257,13,FALSE))))</f>
        <v/>
      </c>
      <c r="L162" s="507" t="str">
        <f>IF(B162="","",IF(ISNA(VLOOKUP($B162,'E-1 Off Site Hedge Baseline'!$B$1:$U$257,12,FALSE)),"",(VLOOKUP($B162,'E-1 Off Site Hedge Baseline'!$B$1:$U$257,12,FALSE))))</f>
        <v/>
      </c>
      <c r="M162" s="418" t="str">
        <f t="shared" si="24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05" t="str">
        <f>IF(B162="","",VLOOKUP(B162,'E-1 Off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45"/>
      <c r="T162" s="499" t="str">
        <f>IFERROR(IF(AND(Q162="V.Low",OR(S162="Good",S162="Moderate")),"Error ▲",VLOOKUP(S162,'G-1 All Habitats'!$Z$2:$AA$9,2,FALSE)),"")</f>
        <v/>
      </c>
      <c r="U162" s="145"/>
      <c r="V162" s="507" t="str">
        <f>IF(U162="","",IF(VLOOKUP(U162,'G-3 Multipliers'!$L$3:$N$6,2,FALSE)=0,"Spatial Data Missing ⚠",VLOOKUP(U162,'G-3 Multipliers'!$L$3:$N$6,2,FALSE)))</f>
        <v/>
      </c>
      <c r="W162" s="505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7"/>
        <v/>
      </c>
      <c r="AD162" s="537" t="str">
        <f>IF(M162="","",VLOOKUP(M162,'G-6 Hedgerow Data'!$B$3:$AG$15,31,FALSE))</f>
        <v/>
      </c>
      <c r="AE162" s="520" t="str">
        <f t="shared" si="21"/>
        <v/>
      </c>
      <c r="AF162" s="520" t="str">
        <f t="shared" si="22"/>
        <v/>
      </c>
      <c r="AG162" s="524" t="str">
        <f>IFERROR(IF(O162="","",VLOOKUP(AD162,'G-3 Multipliers'!$P$3:$Q$6,2,FALSE)),"")</f>
        <v/>
      </c>
      <c r="AH162" s="197"/>
      <c r="AI162" s="499" t="str">
        <f>IF(AH162="","",IF(VLOOKUP(AH162,'G-3 Multipliers'!$S$3:$T$6,2,FALSE)=0,"Spatial Data Missing ⚠",VLOOKUP(AH162,'G-3 Multipliers'!$S$3:$T$6,2,FALSE)))</f>
        <v/>
      </c>
      <c r="AJ162" s="545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1" t="str">
        <f>'E-1 Off Site Hedge Baseline'!AK161</f>
        <v/>
      </c>
      <c r="C163" s="520" t="str">
        <f>IF(B163="","",IF(ISNA(VLOOKUP($B163,'E-1 Off Site Hedge Baseline'!$B$1:$L$257,3,FALSE)),"",(VLOOKUP($B163,'E-1 Off Site Hedge Baseline'!$B$1:$L$257,3,FALSE))))</f>
        <v/>
      </c>
      <c r="D163" s="520" t="str">
        <f>IF(B163="","",IF(ISNA(VLOOKUP($B163,'E-1 Off Site Hedge Baseline'!$B$1:$L$258,4,FALSE)),"",(VLOOKUP($B163,'E-1 Off Site Hedge Baseline'!$B$1:$L$258,4,FALSE))))</f>
        <v/>
      </c>
      <c r="E163" s="520" t="str">
        <f>IF(B163="","",IF(ISNA(VLOOKUP($B163,'E-1 Off Site Hedge Baseline'!$B$1:$L$257,5,FALSE)),"",(VLOOKUP($B163,'E-1 Off Site Hedge Baseline'!$B$1:$L$257,5,FALSE))))</f>
        <v/>
      </c>
      <c r="F163" s="520" t="str">
        <f>IF(B163="","",IF(ISNA(VLOOKUP($B163,'E-1 Off Site Hedge Baseline'!$B$1:$L$257,6,FALSE)),"",(VLOOKUP($B163,'E-1 Off Site Hedge Baseline'!$B$1:$L$257,6,FALSE))))</f>
        <v/>
      </c>
      <c r="G163" s="520" t="str">
        <f>IF(B163="","",IF(ISNA(VLOOKUP($B163,'E-1 Off Site Hedge Baseline'!$B$1:$L$257,7,FALSE)),"",(VLOOKUP($B163,'E-1 Off Site Hedge Baseline'!$B$1:$L$257,7,FALSE))))</f>
        <v/>
      </c>
      <c r="H163" s="520" t="str">
        <f>IF(B163="","",IF(ISNA(VLOOKUP($B163,'E-1 Off Site Hedge Baseline'!$B$1:$L$257,8,FALSE)),"",(VLOOKUP($B163,'E-1 Off Site Hedge Baseline'!$B$1:$L$257,8,FALSE))))</f>
        <v/>
      </c>
      <c r="I163" s="520" t="str">
        <f>IF(B163="","",IF(ISNA(VLOOKUP($B163,'E-1 Off Site Hedge Baseline'!$B$1:$L$257,10,FALSE)),"",(VLOOKUP($B163,'E-1 Off Site Hedge Baseline'!$B$1:$L$257,10,FALSE))))</f>
        <v/>
      </c>
      <c r="J163" s="520" t="str">
        <f>IF(B163="","",IF(ISNA(VLOOKUP($B163,'E-1 Off Site Hedge Baseline'!$B$1:$L$257,11,FALSE)),"",(VLOOKUP($B163,'E-1 Off Site Hedge Baseline'!$B$1:$L$257,11,FALSE))))</f>
        <v/>
      </c>
      <c r="K163" s="520" t="str">
        <f>IF(B163="","",IF(ISNA(VLOOKUP($B163,'E-1 Off Site Hedge Baseline'!$B$1:$U$257,113,FALSE)),"",(VLOOKUP($B163,'E-1 Off Site Hedge Baseline'!$B$1:$U$257,13,FALSE))))</f>
        <v/>
      </c>
      <c r="L163" s="507" t="str">
        <f>IF(B163="","",IF(ISNA(VLOOKUP($B163,'E-1 Off Site Hedge Baseline'!$B$1:$U$257,12,FALSE)),"",(VLOOKUP($B163,'E-1 Off Site Hedge Baseline'!$B$1:$U$257,12,FALSE))))</f>
        <v/>
      </c>
      <c r="M163" s="418" t="str">
        <f t="shared" si="24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05" t="str">
        <f>IF(B163="","",VLOOKUP(B163,'E-1 Off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45"/>
      <c r="T163" s="499" t="str">
        <f>IFERROR(IF(AND(Q163="V.Low",OR(S163="Good",S163="Moderate")),"Error ▲",VLOOKUP(S163,'G-1 All Habitats'!$Z$2:$AA$9,2,FALSE)),"")</f>
        <v/>
      </c>
      <c r="U163" s="145"/>
      <c r="V163" s="507" t="str">
        <f>IF(U163="","",IF(VLOOKUP(U163,'G-3 Multipliers'!$L$3:$N$6,2,FALSE)=0,"Spatial Data Missing ⚠",VLOOKUP(U163,'G-3 Multipliers'!$L$3:$N$6,2,FALSE)))</f>
        <v/>
      </c>
      <c r="W163" s="505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7"/>
        <v/>
      </c>
      <c r="AD163" s="537" t="str">
        <f>IF(M163="","",VLOOKUP(M163,'G-6 Hedgerow Data'!$B$3:$AG$15,31,FALSE))</f>
        <v/>
      </c>
      <c r="AE163" s="520" t="str">
        <f t="shared" si="21"/>
        <v/>
      </c>
      <c r="AF163" s="520" t="str">
        <f t="shared" si="22"/>
        <v/>
      </c>
      <c r="AG163" s="524" t="str">
        <f>IFERROR(IF(O163="","",VLOOKUP(AD163,'G-3 Multipliers'!$P$3:$Q$6,2,FALSE)),"")</f>
        <v/>
      </c>
      <c r="AH163" s="197"/>
      <c r="AI163" s="499" t="str">
        <f>IF(AH163="","",IF(VLOOKUP(AH163,'G-3 Multipliers'!$S$3:$T$6,2,FALSE)=0,"Spatial Data Missing ⚠",VLOOKUP(AH163,'G-3 Multipliers'!$S$3:$T$6,2,FALSE)))</f>
        <v/>
      </c>
      <c r="AJ163" s="545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1" t="str">
        <f>'E-1 Off Site Hedge Baseline'!AK162</f>
        <v/>
      </c>
      <c r="C164" s="520" t="str">
        <f>IF(B164="","",IF(ISNA(VLOOKUP($B164,'E-1 Off Site Hedge Baseline'!$B$1:$L$257,3,FALSE)),"",(VLOOKUP($B164,'E-1 Off Site Hedge Baseline'!$B$1:$L$257,3,FALSE))))</f>
        <v/>
      </c>
      <c r="D164" s="520" t="str">
        <f>IF(B164="","",IF(ISNA(VLOOKUP($B164,'E-1 Off Site Hedge Baseline'!$B$1:$L$258,4,FALSE)),"",(VLOOKUP($B164,'E-1 Off Site Hedge Baseline'!$B$1:$L$258,4,FALSE))))</f>
        <v/>
      </c>
      <c r="E164" s="520" t="str">
        <f>IF(B164="","",IF(ISNA(VLOOKUP($B164,'E-1 Off Site Hedge Baseline'!$B$1:$L$257,5,FALSE)),"",(VLOOKUP($B164,'E-1 Off Site Hedge Baseline'!$B$1:$L$257,5,FALSE))))</f>
        <v/>
      </c>
      <c r="F164" s="520" t="str">
        <f>IF(B164="","",IF(ISNA(VLOOKUP($B164,'E-1 Off Site Hedge Baseline'!$B$1:$L$257,6,FALSE)),"",(VLOOKUP($B164,'E-1 Off Site Hedge Baseline'!$B$1:$L$257,6,FALSE))))</f>
        <v/>
      </c>
      <c r="G164" s="520" t="str">
        <f>IF(B164="","",IF(ISNA(VLOOKUP($B164,'E-1 Off Site Hedge Baseline'!$B$1:$L$257,7,FALSE)),"",(VLOOKUP($B164,'E-1 Off Site Hedge Baseline'!$B$1:$L$257,7,FALSE))))</f>
        <v/>
      </c>
      <c r="H164" s="520" t="str">
        <f>IF(B164="","",IF(ISNA(VLOOKUP($B164,'E-1 Off Site Hedge Baseline'!$B$1:$L$257,8,FALSE)),"",(VLOOKUP($B164,'E-1 Off Site Hedge Baseline'!$B$1:$L$257,8,FALSE))))</f>
        <v/>
      </c>
      <c r="I164" s="520" t="str">
        <f>IF(B164="","",IF(ISNA(VLOOKUP($B164,'E-1 Off Site Hedge Baseline'!$B$1:$L$257,10,FALSE)),"",(VLOOKUP($B164,'E-1 Off Site Hedge Baseline'!$B$1:$L$257,10,FALSE))))</f>
        <v/>
      </c>
      <c r="J164" s="520" t="str">
        <f>IF(B164="","",IF(ISNA(VLOOKUP($B164,'E-1 Off Site Hedge Baseline'!$B$1:$L$257,11,FALSE)),"",(VLOOKUP($B164,'E-1 Off Site Hedge Baseline'!$B$1:$L$257,11,FALSE))))</f>
        <v/>
      </c>
      <c r="K164" s="520" t="str">
        <f>IF(B164="","",IF(ISNA(VLOOKUP($B164,'E-1 Off Site Hedge Baseline'!$B$1:$U$257,113,FALSE)),"",(VLOOKUP($B164,'E-1 Off Site Hedge Baseline'!$B$1:$U$257,13,FALSE))))</f>
        <v/>
      </c>
      <c r="L164" s="507" t="str">
        <f>IF(B164="","",IF(ISNA(VLOOKUP($B164,'E-1 Off Site Hedge Baseline'!$B$1:$U$257,12,FALSE)),"",(VLOOKUP($B164,'E-1 Off Site Hedge Baseline'!$B$1:$U$257,12,FALSE))))</f>
        <v/>
      </c>
      <c r="M164" s="418" t="str">
        <f t="shared" si="24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05" t="str">
        <f>IF(B164="","",VLOOKUP(B164,'E-1 Off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45"/>
      <c r="T164" s="499" t="str">
        <f>IFERROR(IF(AND(Q164="V.Low",OR(S164="Good",S164="Moderate")),"Error ▲",VLOOKUP(S164,'G-1 All Habitats'!$Z$2:$AA$9,2,FALSE)),"")</f>
        <v/>
      </c>
      <c r="U164" s="145"/>
      <c r="V164" s="507" t="str">
        <f>IF(U164="","",IF(VLOOKUP(U164,'G-3 Multipliers'!$L$3:$N$6,2,FALSE)=0,"Spatial Data Missing ⚠",VLOOKUP(U164,'G-3 Multipliers'!$L$3:$N$6,2,FALSE)))</f>
        <v/>
      </c>
      <c r="W164" s="505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7"/>
        <v/>
      </c>
      <c r="AD164" s="537" t="str">
        <f>IF(M164="","",VLOOKUP(M164,'G-6 Hedgerow Data'!$B$3:$AG$15,31,FALSE))</f>
        <v/>
      </c>
      <c r="AE164" s="520" t="str">
        <f t="shared" si="21"/>
        <v/>
      </c>
      <c r="AF164" s="520" t="str">
        <f t="shared" si="22"/>
        <v/>
      </c>
      <c r="AG164" s="524" t="str">
        <f>IFERROR(IF(O164="","",VLOOKUP(AD164,'G-3 Multipliers'!$P$3:$Q$6,2,FALSE)),"")</f>
        <v/>
      </c>
      <c r="AH164" s="197"/>
      <c r="AI164" s="499" t="str">
        <f>IF(AH164="","",IF(VLOOKUP(AH164,'G-3 Multipliers'!$S$3:$T$6,2,FALSE)=0,"Spatial Data Missing ⚠",VLOOKUP(AH164,'G-3 Multipliers'!$S$3:$T$6,2,FALSE)))</f>
        <v/>
      </c>
      <c r="AJ164" s="545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1" t="str">
        <f>'E-1 Off Site Hedge Baseline'!AK163</f>
        <v/>
      </c>
      <c r="C165" s="520" t="str">
        <f>IF(B165="","",IF(ISNA(VLOOKUP($B165,'E-1 Off Site Hedge Baseline'!$B$1:$L$257,3,FALSE)),"",(VLOOKUP($B165,'E-1 Off Site Hedge Baseline'!$B$1:$L$257,3,FALSE))))</f>
        <v/>
      </c>
      <c r="D165" s="520" t="str">
        <f>IF(B165="","",IF(ISNA(VLOOKUP($B165,'E-1 Off Site Hedge Baseline'!$B$1:$L$258,4,FALSE)),"",(VLOOKUP($B165,'E-1 Off Site Hedge Baseline'!$B$1:$L$258,4,FALSE))))</f>
        <v/>
      </c>
      <c r="E165" s="520" t="str">
        <f>IF(B165="","",IF(ISNA(VLOOKUP($B165,'E-1 Off Site Hedge Baseline'!$B$1:$L$257,5,FALSE)),"",(VLOOKUP($B165,'E-1 Off Site Hedge Baseline'!$B$1:$L$257,5,FALSE))))</f>
        <v/>
      </c>
      <c r="F165" s="520" t="str">
        <f>IF(B165="","",IF(ISNA(VLOOKUP($B165,'E-1 Off Site Hedge Baseline'!$B$1:$L$257,6,FALSE)),"",(VLOOKUP($B165,'E-1 Off Site Hedge Baseline'!$B$1:$L$257,6,FALSE))))</f>
        <v/>
      </c>
      <c r="G165" s="520" t="str">
        <f>IF(B165="","",IF(ISNA(VLOOKUP($B165,'E-1 Off Site Hedge Baseline'!$B$1:$L$257,7,FALSE)),"",(VLOOKUP($B165,'E-1 Off Site Hedge Baseline'!$B$1:$L$257,7,FALSE))))</f>
        <v/>
      </c>
      <c r="H165" s="520" t="str">
        <f>IF(B165="","",IF(ISNA(VLOOKUP($B165,'E-1 Off Site Hedge Baseline'!$B$1:$L$257,8,FALSE)),"",(VLOOKUP($B165,'E-1 Off Site Hedge Baseline'!$B$1:$L$257,8,FALSE))))</f>
        <v/>
      </c>
      <c r="I165" s="520" t="str">
        <f>IF(B165="","",IF(ISNA(VLOOKUP($B165,'E-1 Off Site Hedge Baseline'!$B$1:$L$257,10,FALSE)),"",(VLOOKUP($B165,'E-1 Off Site Hedge Baseline'!$B$1:$L$257,10,FALSE))))</f>
        <v/>
      </c>
      <c r="J165" s="520" t="str">
        <f>IF(B165="","",IF(ISNA(VLOOKUP($B165,'E-1 Off Site Hedge Baseline'!$B$1:$L$257,11,FALSE)),"",(VLOOKUP($B165,'E-1 Off Site Hedge Baseline'!$B$1:$L$257,11,FALSE))))</f>
        <v/>
      </c>
      <c r="K165" s="520" t="str">
        <f>IF(B165="","",IF(ISNA(VLOOKUP($B165,'E-1 Off Site Hedge Baseline'!$B$1:$U$257,113,FALSE)),"",(VLOOKUP($B165,'E-1 Off Site Hedge Baseline'!$B$1:$U$257,13,FALSE))))</f>
        <v/>
      </c>
      <c r="L165" s="507" t="str">
        <f>IF(B165="","",IF(ISNA(VLOOKUP($B165,'E-1 Off Site Hedge Baseline'!$B$1:$U$257,12,FALSE)),"",(VLOOKUP($B165,'E-1 Off Site Hedge Baseline'!$B$1:$U$257,12,FALSE))))</f>
        <v/>
      </c>
      <c r="M165" s="418" t="str">
        <f t="shared" si="24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05" t="str">
        <f>IF(B165="","",VLOOKUP(B165,'E-1 Off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45"/>
      <c r="T165" s="499" t="str">
        <f>IFERROR(IF(AND(Q165="V.Low",OR(S165="Good",S165="Moderate")),"Error ▲",VLOOKUP(S165,'G-1 All Habitats'!$Z$2:$AA$9,2,FALSE)),"")</f>
        <v/>
      </c>
      <c r="U165" s="145"/>
      <c r="V165" s="507" t="str">
        <f>IF(U165="","",IF(VLOOKUP(U165,'G-3 Multipliers'!$L$3:$N$6,2,FALSE)=0,"Spatial Data Missing ⚠",VLOOKUP(U165,'G-3 Multipliers'!$L$3:$N$6,2,FALSE)))</f>
        <v/>
      </c>
      <c r="W165" s="505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7"/>
        <v/>
      </c>
      <c r="AD165" s="537" t="str">
        <f>IF(M165="","",VLOOKUP(M165,'G-6 Hedgerow Data'!$B$3:$AG$15,31,FALSE))</f>
        <v/>
      </c>
      <c r="AE165" s="520" t="str">
        <f t="shared" si="21"/>
        <v/>
      </c>
      <c r="AF165" s="520" t="str">
        <f t="shared" si="22"/>
        <v/>
      </c>
      <c r="AG165" s="524" t="str">
        <f>IFERROR(IF(O165="","",VLOOKUP(AD165,'G-3 Multipliers'!$P$3:$Q$6,2,FALSE)),"")</f>
        <v/>
      </c>
      <c r="AH165" s="197"/>
      <c r="AI165" s="499" t="str">
        <f>IF(AH165="","",IF(VLOOKUP(AH165,'G-3 Multipliers'!$S$3:$T$6,2,FALSE)=0,"Spatial Data Missing ⚠",VLOOKUP(AH165,'G-3 Multipliers'!$S$3:$T$6,2,FALSE)))</f>
        <v/>
      </c>
      <c r="AJ165" s="545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1" t="str">
        <f>'E-1 Off Site Hedge Baseline'!AK164</f>
        <v/>
      </c>
      <c r="C166" s="520" t="str">
        <f>IF(B166="","",IF(ISNA(VLOOKUP($B166,'E-1 Off Site Hedge Baseline'!$B$1:$L$257,3,FALSE)),"",(VLOOKUP($B166,'E-1 Off Site Hedge Baseline'!$B$1:$L$257,3,FALSE))))</f>
        <v/>
      </c>
      <c r="D166" s="520" t="str">
        <f>IF(B166="","",IF(ISNA(VLOOKUP($B166,'E-1 Off Site Hedge Baseline'!$B$1:$L$258,4,FALSE)),"",(VLOOKUP($B166,'E-1 Off Site Hedge Baseline'!$B$1:$L$258,4,FALSE))))</f>
        <v/>
      </c>
      <c r="E166" s="520" t="str">
        <f>IF(B166="","",IF(ISNA(VLOOKUP($B166,'E-1 Off Site Hedge Baseline'!$B$1:$L$257,5,FALSE)),"",(VLOOKUP($B166,'E-1 Off Site Hedge Baseline'!$B$1:$L$257,5,FALSE))))</f>
        <v/>
      </c>
      <c r="F166" s="520" t="str">
        <f>IF(B166="","",IF(ISNA(VLOOKUP($B166,'E-1 Off Site Hedge Baseline'!$B$1:$L$257,6,FALSE)),"",(VLOOKUP($B166,'E-1 Off Site Hedge Baseline'!$B$1:$L$257,6,FALSE))))</f>
        <v/>
      </c>
      <c r="G166" s="520" t="str">
        <f>IF(B166="","",IF(ISNA(VLOOKUP($B166,'E-1 Off Site Hedge Baseline'!$B$1:$L$257,7,FALSE)),"",(VLOOKUP($B166,'E-1 Off Site Hedge Baseline'!$B$1:$L$257,7,FALSE))))</f>
        <v/>
      </c>
      <c r="H166" s="520" t="str">
        <f>IF(B166="","",IF(ISNA(VLOOKUP($B166,'E-1 Off Site Hedge Baseline'!$B$1:$L$257,8,FALSE)),"",(VLOOKUP($B166,'E-1 Off Site Hedge Baseline'!$B$1:$L$257,8,FALSE))))</f>
        <v/>
      </c>
      <c r="I166" s="520" t="str">
        <f>IF(B166="","",IF(ISNA(VLOOKUP($B166,'E-1 Off Site Hedge Baseline'!$B$1:$L$257,10,FALSE)),"",(VLOOKUP($B166,'E-1 Off Site Hedge Baseline'!$B$1:$L$257,10,FALSE))))</f>
        <v/>
      </c>
      <c r="J166" s="520" t="str">
        <f>IF(B166="","",IF(ISNA(VLOOKUP($B166,'E-1 Off Site Hedge Baseline'!$B$1:$L$257,11,FALSE)),"",(VLOOKUP($B166,'E-1 Off Site Hedge Baseline'!$B$1:$L$257,11,FALSE))))</f>
        <v/>
      </c>
      <c r="K166" s="520" t="str">
        <f>IF(B166="","",IF(ISNA(VLOOKUP($B166,'E-1 Off Site Hedge Baseline'!$B$1:$U$257,113,FALSE)),"",(VLOOKUP($B166,'E-1 Off Site Hedge Baseline'!$B$1:$U$257,13,FALSE))))</f>
        <v/>
      </c>
      <c r="L166" s="507" t="str">
        <f>IF(B166="","",IF(ISNA(VLOOKUP($B166,'E-1 Off Site Hedge Baseline'!$B$1:$U$257,12,FALSE)),"",(VLOOKUP($B166,'E-1 Off Site Hedge Baseline'!$B$1:$U$257,12,FALSE))))</f>
        <v/>
      </c>
      <c r="M166" s="418" t="str">
        <f t="shared" si="24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05" t="str">
        <f>IF(B166="","",VLOOKUP(B166,'E-1 Off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45"/>
      <c r="T166" s="499" t="str">
        <f>IFERROR(IF(AND(Q166="V.Low",OR(S166="Good",S166="Moderate")),"Error ▲",VLOOKUP(S166,'G-1 All Habitats'!$Z$2:$AA$9,2,FALSE)),"")</f>
        <v/>
      </c>
      <c r="U166" s="145"/>
      <c r="V166" s="507" t="str">
        <f>IF(U166="","",IF(VLOOKUP(U166,'G-3 Multipliers'!$L$3:$N$6,2,FALSE)=0,"Spatial Data Missing ⚠",VLOOKUP(U166,'G-3 Multipliers'!$L$3:$N$6,2,FALSE)))</f>
        <v/>
      </c>
      <c r="W166" s="505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7"/>
        <v/>
      </c>
      <c r="AD166" s="537" t="str">
        <f>IF(M166="","",VLOOKUP(M166,'G-6 Hedgerow Data'!$B$3:$AG$15,31,FALSE))</f>
        <v/>
      </c>
      <c r="AE166" s="520" t="str">
        <f t="shared" si="21"/>
        <v/>
      </c>
      <c r="AF166" s="520" t="str">
        <f t="shared" si="22"/>
        <v/>
      </c>
      <c r="AG166" s="524" t="str">
        <f>IFERROR(IF(O166="","",VLOOKUP(AD166,'G-3 Multipliers'!$P$3:$Q$6,2,FALSE)),"")</f>
        <v/>
      </c>
      <c r="AH166" s="197"/>
      <c r="AI166" s="499" t="str">
        <f>IF(AH166="","",IF(VLOOKUP(AH166,'G-3 Multipliers'!$S$3:$T$6,2,FALSE)=0,"Spatial Data Missing ⚠",VLOOKUP(AH166,'G-3 Multipliers'!$S$3:$T$6,2,FALSE)))</f>
        <v/>
      </c>
      <c r="AJ166" s="545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1" t="str">
        <f>'E-1 Off Site Hedge Baseline'!AK165</f>
        <v/>
      </c>
      <c r="C167" s="520" t="str">
        <f>IF(B167="","",IF(ISNA(VLOOKUP($B167,'E-1 Off Site Hedge Baseline'!$B$1:$L$257,3,FALSE)),"",(VLOOKUP($B167,'E-1 Off Site Hedge Baseline'!$B$1:$L$257,3,FALSE))))</f>
        <v/>
      </c>
      <c r="D167" s="520" t="str">
        <f>IF(B167="","",IF(ISNA(VLOOKUP($B167,'E-1 Off Site Hedge Baseline'!$B$1:$L$258,4,FALSE)),"",(VLOOKUP($B167,'E-1 Off Site Hedge Baseline'!$B$1:$L$258,4,FALSE))))</f>
        <v/>
      </c>
      <c r="E167" s="520" t="str">
        <f>IF(B167="","",IF(ISNA(VLOOKUP($B167,'E-1 Off Site Hedge Baseline'!$B$1:$L$257,5,FALSE)),"",(VLOOKUP($B167,'E-1 Off Site Hedge Baseline'!$B$1:$L$257,5,FALSE))))</f>
        <v/>
      </c>
      <c r="F167" s="520" t="str">
        <f>IF(B167="","",IF(ISNA(VLOOKUP($B167,'E-1 Off Site Hedge Baseline'!$B$1:$L$257,6,FALSE)),"",(VLOOKUP($B167,'E-1 Off Site Hedge Baseline'!$B$1:$L$257,6,FALSE))))</f>
        <v/>
      </c>
      <c r="G167" s="520" t="str">
        <f>IF(B167="","",IF(ISNA(VLOOKUP($B167,'E-1 Off Site Hedge Baseline'!$B$1:$L$257,7,FALSE)),"",(VLOOKUP($B167,'E-1 Off Site Hedge Baseline'!$B$1:$L$257,7,FALSE))))</f>
        <v/>
      </c>
      <c r="H167" s="520" t="str">
        <f>IF(B167="","",IF(ISNA(VLOOKUP($B167,'E-1 Off Site Hedge Baseline'!$B$1:$L$257,8,FALSE)),"",(VLOOKUP($B167,'E-1 Off Site Hedge Baseline'!$B$1:$L$257,8,FALSE))))</f>
        <v/>
      </c>
      <c r="I167" s="520" t="str">
        <f>IF(B167="","",IF(ISNA(VLOOKUP($B167,'E-1 Off Site Hedge Baseline'!$B$1:$L$257,10,FALSE)),"",(VLOOKUP($B167,'E-1 Off Site Hedge Baseline'!$B$1:$L$257,10,FALSE))))</f>
        <v/>
      </c>
      <c r="J167" s="520" t="str">
        <f>IF(B167="","",IF(ISNA(VLOOKUP($B167,'E-1 Off Site Hedge Baseline'!$B$1:$L$257,11,FALSE)),"",(VLOOKUP($B167,'E-1 Off Site Hedge Baseline'!$B$1:$L$257,11,FALSE))))</f>
        <v/>
      </c>
      <c r="K167" s="520" t="str">
        <f>IF(B167="","",IF(ISNA(VLOOKUP($B167,'E-1 Off Site Hedge Baseline'!$B$1:$U$257,113,FALSE)),"",(VLOOKUP($B167,'E-1 Off Site Hedge Baseline'!$B$1:$U$257,13,FALSE))))</f>
        <v/>
      </c>
      <c r="L167" s="507" t="str">
        <f>IF(B167="","",IF(ISNA(VLOOKUP($B167,'E-1 Off Site Hedge Baseline'!$B$1:$U$257,12,FALSE)),"",(VLOOKUP($B167,'E-1 Off Site Hedge Baseline'!$B$1:$U$257,12,FALSE))))</f>
        <v/>
      </c>
      <c r="M167" s="418" t="str">
        <f t="shared" si="24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05" t="str">
        <f>IF(B167="","",VLOOKUP(B167,'E-1 Off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45"/>
      <c r="T167" s="499" t="str">
        <f>IFERROR(IF(AND(Q167="V.Low",OR(S167="Good",S167="Moderate")),"Error ▲",VLOOKUP(S167,'G-1 All Habitats'!$Z$2:$AA$9,2,FALSE)),"")</f>
        <v/>
      </c>
      <c r="U167" s="145"/>
      <c r="V167" s="507" t="str">
        <f>IF(U167="","",IF(VLOOKUP(U167,'G-3 Multipliers'!$L$3:$N$6,2,FALSE)=0,"Spatial Data Missing ⚠",VLOOKUP(U167,'G-3 Multipliers'!$L$3:$N$6,2,FALSE)))</f>
        <v/>
      </c>
      <c r="W167" s="505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7"/>
        <v/>
      </c>
      <c r="AD167" s="537" t="str">
        <f>IF(M167="","",VLOOKUP(M167,'G-6 Hedgerow Data'!$B$3:$AG$15,31,FALSE))</f>
        <v/>
      </c>
      <c r="AE167" s="520" t="str">
        <f t="shared" si="21"/>
        <v/>
      </c>
      <c r="AF167" s="520" t="str">
        <f t="shared" si="22"/>
        <v/>
      </c>
      <c r="AG167" s="524" t="str">
        <f>IFERROR(IF(O167="","",VLOOKUP(AD167,'G-3 Multipliers'!$P$3:$Q$6,2,FALSE)),"")</f>
        <v/>
      </c>
      <c r="AH167" s="197"/>
      <c r="AI167" s="499" t="str">
        <f>IF(AH167="","",IF(VLOOKUP(AH167,'G-3 Multipliers'!$S$3:$T$6,2,FALSE)=0,"Spatial Data Missing ⚠",VLOOKUP(AH167,'G-3 Multipliers'!$S$3:$T$6,2,FALSE)))</f>
        <v/>
      </c>
      <c r="AJ167" s="545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1" t="str">
        <f>'E-1 Off Site Hedge Baseline'!AK166</f>
        <v/>
      </c>
      <c r="C168" s="520" t="str">
        <f>IF(B168="","",IF(ISNA(VLOOKUP($B168,'E-1 Off Site Hedge Baseline'!$B$1:$L$257,3,FALSE)),"",(VLOOKUP($B168,'E-1 Off Site Hedge Baseline'!$B$1:$L$257,3,FALSE))))</f>
        <v/>
      </c>
      <c r="D168" s="520" t="str">
        <f>IF(B168="","",IF(ISNA(VLOOKUP($B168,'E-1 Off Site Hedge Baseline'!$B$1:$L$258,4,FALSE)),"",(VLOOKUP($B168,'E-1 Off Site Hedge Baseline'!$B$1:$L$258,4,FALSE))))</f>
        <v/>
      </c>
      <c r="E168" s="520" t="str">
        <f>IF(B168="","",IF(ISNA(VLOOKUP($B168,'E-1 Off Site Hedge Baseline'!$B$1:$L$257,5,FALSE)),"",(VLOOKUP($B168,'E-1 Off Site Hedge Baseline'!$B$1:$L$257,5,FALSE))))</f>
        <v/>
      </c>
      <c r="F168" s="520" t="str">
        <f>IF(B168="","",IF(ISNA(VLOOKUP($B168,'E-1 Off Site Hedge Baseline'!$B$1:$L$257,6,FALSE)),"",(VLOOKUP($B168,'E-1 Off Site Hedge Baseline'!$B$1:$L$257,6,FALSE))))</f>
        <v/>
      </c>
      <c r="G168" s="520" t="str">
        <f>IF(B168="","",IF(ISNA(VLOOKUP($B168,'E-1 Off Site Hedge Baseline'!$B$1:$L$257,7,FALSE)),"",(VLOOKUP($B168,'E-1 Off Site Hedge Baseline'!$B$1:$L$257,7,FALSE))))</f>
        <v/>
      </c>
      <c r="H168" s="520" t="str">
        <f>IF(B168="","",IF(ISNA(VLOOKUP($B168,'E-1 Off Site Hedge Baseline'!$B$1:$L$257,8,FALSE)),"",(VLOOKUP($B168,'E-1 Off Site Hedge Baseline'!$B$1:$L$257,8,FALSE))))</f>
        <v/>
      </c>
      <c r="I168" s="520" t="str">
        <f>IF(B168="","",IF(ISNA(VLOOKUP($B168,'E-1 Off Site Hedge Baseline'!$B$1:$L$257,10,FALSE)),"",(VLOOKUP($B168,'E-1 Off Site Hedge Baseline'!$B$1:$L$257,10,FALSE))))</f>
        <v/>
      </c>
      <c r="J168" s="520" t="str">
        <f>IF(B168="","",IF(ISNA(VLOOKUP($B168,'E-1 Off Site Hedge Baseline'!$B$1:$L$257,11,FALSE)),"",(VLOOKUP($B168,'E-1 Off Site Hedge Baseline'!$B$1:$L$257,11,FALSE))))</f>
        <v/>
      </c>
      <c r="K168" s="520" t="str">
        <f>IF(B168="","",IF(ISNA(VLOOKUP($B168,'E-1 Off Site Hedge Baseline'!$B$1:$U$257,113,FALSE)),"",(VLOOKUP($B168,'E-1 Off Site Hedge Baseline'!$B$1:$U$257,13,FALSE))))</f>
        <v/>
      </c>
      <c r="L168" s="507" t="str">
        <f>IF(B168="","",IF(ISNA(VLOOKUP($B168,'E-1 Off Site Hedge Baseline'!$B$1:$U$257,12,FALSE)),"",(VLOOKUP($B168,'E-1 Off Site Hedge Baseline'!$B$1:$U$257,12,FALSE))))</f>
        <v/>
      </c>
      <c r="M168" s="418" t="str">
        <f t="shared" si="24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05" t="str">
        <f>IF(B168="","",VLOOKUP(B168,'E-1 Off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45"/>
      <c r="T168" s="499" t="str">
        <f>IFERROR(IF(AND(Q168="V.Low",OR(S168="Good",S168="Moderate")),"Error ▲",VLOOKUP(S168,'G-1 All Habitats'!$Z$2:$AA$9,2,FALSE)),"")</f>
        <v/>
      </c>
      <c r="U168" s="145"/>
      <c r="V168" s="507" t="str">
        <f>IF(U168="","",IF(VLOOKUP(U168,'G-3 Multipliers'!$L$3:$N$6,2,FALSE)=0,"Spatial Data Missing ⚠",VLOOKUP(U168,'G-3 Multipliers'!$L$3:$N$6,2,FALSE)))</f>
        <v/>
      </c>
      <c r="W168" s="505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7"/>
        <v/>
      </c>
      <c r="AD168" s="537" t="str">
        <f>IF(M168="","",VLOOKUP(M168,'G-6 Hedgerow Data'!$B$3:$AG$15,31,FALSE))</f>
        <v/>
      </c>
      <c r="AE168" s="520" t="str">
        <f t="shared" si="21"/>
        <v/>
      </c>
      <c r="AF168" s="520" t="str">
        <f t="shared" si="22"/>
        <v/>
      </c>
      <c r="AG168" s="524" t="str">
        <f>IFERROR(IF(O168="","",VLOOKUP(AD168,'G-3 Multipliers'!$P$3:$Q$6,2,FALSE)),"")</f>
        <v/>
      </c>
      <c r="AH168" s="197"/>
      <c r="AI168" s="499" t="str">
        <f>IF(AH168="","",IF(VLOOKUP(AH168,'G-3 Multipliers'!$S$3:$T$6,2,FALSE)=0,"Spatial Data Missing ⚠",VLOOKUP(AH168,'G-3 Multipliers'!$S$3:$T$6,2,FALSE)))</f>
        <v/>
      </c>
      <c r="AJ168" s="545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1" t="str">
        <f>'E-1 Off Site Hedge Baseline'!AK167</f>
        <v/>
      </c>
      <c r="C169" s="520" t="str">
        <f>IF(B169="","",IF(ISNA(VLOOKUP($B169,'E-1 Off Site Hedge Baseline'!$B$1:$L$257,3,FALSE)),"",(VLOOKUP($B169,'E-1 Off Site Hedge Baseline'!$B$1:$L$257,3,FALSE))))</f>
        <v/>
      </c>
      <c r="D169" s="520" t="str">
        <f>IF(B169="","",IF(ISNA(VLOOKUP($B169,'E-1 Off Site Hedge Baseline'!$B$1:$L$258,4,FALSE)),"",(VLOOKUP($B169,'E-1 Off Site Hedge Baseline'!$B$1:$L$258,4,FALSE))))</f>
        <v/>
      </c>
      <c r="E169" s="520" t="str">
        <f>IF(B169="","",IF(ISNA(VLOOKUP($B169,'E-1 Off Site Hedge Baseline'!$B$1:$L$257,5,FALSE)),"",(VLOOKUP($B169,'E-1 Off Site Hedge Baseline'!$B$1:$L$257,5,FALSE))))</f>
        <v/>
      </c>
      <c r="F169" s="520" t="str">
        <f>IF(B169="","",IF(ISNA(VLOOKUP($B169,'E-1 Off Site Hedge Baseline'!$B$1:$L$257,6,FALSE)),"",(VLOOKUP($B169,'E-1 Off Site Hedge Baseline'!$B$1:$L$257,6,FALSE))))</f>
        <v/>
      </c>
      <c r="G169" s="520" t="str">
        <f>IF(B169="","",IF(ISNA(VLOOKUP($B169,'E-1 Off Site Hedge Baseline'!$B$1:$L$257,7,FALSE)),"",(VLOOKUP($B169,'E-1 Off Site Hedge Baseline'!$B$1:$L$257,7,FALSE))))</f>
        <v/>
      </c>
      <c r="H169" s="520" t="str">
        <f>IF(B169="","",IF(ISNA(VLOOKUP($B169,'E-1 Off Site Hedge Baseline'!$B$1:$L$257,8,FALSE)),"",(VLOOKUP($B169,'E-1 Off Site Hedge Baseline'!$B$1:$L$257,8,FALSE))))</f>
        <v/>
      </c>
      <c r="I169" s="520" t="str">
        <f>IF(B169="","",IF(ISNA(VLOOKUP($B169,'E-1 Off Site Hedge Baseline'!$B$1:$L$257,10,FALSE)),"",(VLOOKUP($B169,'E-1 Off Site Hedge Baseline'!$B$1:$L$257,10,FALSE))))</f>
        <v/>
      </c>
      <c r="J169" s="520" t="str">
        <f>IF(B169="","",IF(ISNA(VLOOKUP($B169,'E-1 Off Site Hedge Baseline'!$B$1:$L$257,11,FALSE)),"",(VLOOKUP($B169,'E-1 Off Site Hedge Baseline'!$B$1:$L$257,11,FALSE))))</f>
        <v/>
      </c>
      <c r="K169" s="520" t="str">
        <f>IF(B169="","",IF(ISNA(VLOOKUP($B169,'E-1 Off Site Hedge Baseline'!$B$1:$U$257,113,FALSE)),"",(VLOOKUP($B169,'E-1 Off Site Hedge Baseline'!$B$1:$U$257,13,FALSE))))</f>
        <v/>
      </c>
      <c r="L169" s="507" t="str">
        <f>IF(B169="","",IF(ISNA(VLOOKUP($B169,'E-1 Off Site Hedge Baseline'!$B$1:$U$257,12,FALSE)),"",(VLOOKUP($B169,'E-1 Off Site Hedge Baseline'!$B$1:$U$257,12,FALSE))))</f>
        <v/>
      </c>
      <c r="M169" s="418" t="str">
        <f t="shared" si="24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05" t="str">
        <f>IF(B169="","",VLOOKUP(B169,'E-1 Off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45"/>
      <c r="T169" s="499" t="str">
        <f>IFERROR(IF(AND(Q169="V.Low",OR(S169="Good",S169="Moderate")),"Error ▲",VLOOKUP(S169,'G-1 All Habitats'!$Z$2:$AA$9,2,FALSE)),"")</f>
        <v/>
      </c>
      <c r="U169" s="145"/>
      <c r="V169" s="507" t="str">
        <f>IF(U169="","",IF(VLOOKUP(U169,'G-3 Multipliers'!$L$3:$N$6,2,FALSE)=0,"Spatial Data Missing ⚠",VLOOKUP(U169,'G-3 Multipliers'!$L$3:$N$6,2,FALSE)))</f>
        <v/>
      </c>
      <c r="W169" s="505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7"/>
        <v/>
      </c>
      <c r="AD169" s="537" t="str">
        <f>IF(M169="","",VLOOKUP(M169,'G-6 Hedgerow Data'!$B$3:$AG$15,31,FALSE))</f>
        <v/>
      </c>
      <c r="AE169" s="520" t="str">
        <f t="shared" si="21"/>
        <v/>
      </c>
      <c r="AF169" s="520" t="str">
        <f t="shared" si="22"/>
        <v/>
      </c>
      <c r="AG169" s="524" t="str">
        <f>IFERROR(IF(O169="","",VLOOKUP(AD169,'G-3 Multipliers'!$P$3:$Q$6,2,FALSE)),"")</f>
        <v/>
      </c>
      <c r="AH169" s="197"/>
      <c r="AI169" s="499" t="str">
        <f>IF(AH169="","",IF(VLOOKUP(AH169,'G-3 Multipliers'!$S$3:$T$6,2,FALSE)=0,"Spatial Data Missing ⚠",VLOOKUP(AH169,'G-3 Multipliers'!$S$3:$T$6,2,FALSE)))</f>
        <v/>
      </c>
      <c r="AJ169" s="545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1" t="str">
        <f>'E-1 Off Site Hedge Baseline'!AK168</f>
        <v/>
      </c>
      <c r="C170" s="520" t="str">
        <f>IF(B170="","",IF(ISNA(VLOOKUP($B170,'E-1 Off Site Hedge Baseline'!$B$1:$L$257,3,FALSE)),"",(VLOOKUP($B170,'E-1 Off Site Hedge Baseline'!$B$1:$L$257,3,FALSE))))</f>
        <v/>
      </c>
      <c r="D170" s="520" t="str">
        <f>IF(B170="","",IF(ISNA(VLOOKUP($B170,'E-1 Off Site Hedge Baseline'!$B$1:$L$258,4,FALSE)),"",(VLOOKUP($B170,'E-1 Off Site Hedge Baseline'!$B$1:$L$258,4,FALSE))))</f>
        <v/>
      </c>
      <c r="E170" s="520" t="str">
        <f>IF(B170="","",IF(ISNA(VLOOKUP($B170,'E-1 Off Site Hedge Baseline'!$B$1:$L$257,5,FALSE)),"",(VLOOKUP($B170,'E-1 Off Site Hedge Baseline'!$B$1:$L$257,5,FALSE))))</f>
        <v/>
      </c>
      <c r="F170" s="520" t="str">
        <f>IF(B170="","",IF(ISNA(VLOOKUP($B170,'E-1 Off Site Hedge Baseline'!$B$1:$L$257,6,FALSE)),"",(VLOOKUP($B170,'E-1 Off Site Hedge Baseline'!$B$1:$L$257,6,FALSE))))</f>
        <v/>
      </c>
      <c r="G170" s="520" t="str">
        <f>IF(B170="","",IF(ISNA(VLOOKUP($B170,'E-1 Off Site Hedge Baseline'!$B$1:$L$257,7,FALSE)),"",(VLOOKUP($B170,'E-1 Off Site Hedge Baseline'!$B$1:$L$257,7,FALSE))))</f>
        <v/>
      </c>
      <c r="H170" s="520" t="str">
        <f>IF(B170="","",IF(ISNA(VLOOKUP($B170,'E-1 Off Site Hedge Baseline'!$B$1:$L$257,8,FALSE)),"",(VLOOKUP($B170,'E-1 Off Site Hedge Baseline'!$B$1:$L$257,8,FALSE))))</f>
        <v/>
      </c>
      <c r="I170" s="520" t="str">
        <f>IF(B170="","",IF(ISNA(VLOOKUP($B170,'E-1 Off Site Hedge Baseline'!$B$1:$L$257,10,FALSE)),"",(VLOOKUP($B170,'E-1 Off Site Hedge Baseline'!$B$1:$L$257,10,FALSE))))</f>
        <v/>
      </c>
      <c r="J170" s="520" t="str">
        <f>IF(B170="","",IF(ISNA(VLOOKUP($B170,'E-1 Off Site Hedge Baseline'!$B$1:$L$257,11,FALSE)),"",(VLOOKUP($B170,'E-1 Off Site Hedge Baseline'!$B$1:$L$257,11,FALSE))))</f>
        <v/>
      </c>
      <c r="K170" s="520" t="str">
        <f>IF(B170="","",IF(ISNA(VLOOKUP($B170,'E-1 Off Site Hedge Baseline'!$B$1:$U$257,113,FALSE)),"",(VLOOKUP($B170,'E-1 Off Site Hedge Baseline'!$B$1:$U$257,13,FALSE))))</f>
        <v/>
      </c>
      <c r="L170" s="507" t="str">
        <f>IF(B170="","",IF(ISNA(VLOOKUP($B170,'E-1 Off Site Hedge Baseline'!$B$1:$U$257,12,FALSE)),"",(VLOOKUP($B170,'E-1 Off Site Hedge Baseline'!$B$1:$U$257,12,FALSE))))</f>
        <v/>
      </c>
      <c r="M170" s="418" t="str">
        <f t="shared" si="24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05" t="str">
        <f>IF(B170="","",VLOOKUP(B170,'E-1 Off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45"/>
      <c r="T170" s="499" t="str">
        <f>IFERROR(IF(AND(Q170="V.Low",OR(S170="Good",S170="Moderate")),"Error ▲",VLOOKUP(S170,'G-1 All Habitats'!$Z$2:$AA$9,2,FALSE)),"")</f>
        <v/>
      </c>
      <c r="U170" s="145"/>
      <c r="V170" s="507" t="str">
        <f>IF(U170="","",IF(VLOOKUP(U170,'G-3 Multipliers'!$L$3:$N$6,2,FALSE)=0,"Spatial Data Missing ⚠",VLOOKUP(U170,'G-3 Multipliers'!$L$3:$N$6,2,FALSE)))</f>
        <v/>
      </c>
      <c r="W170" s="505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7"/>
        <v/>
      </c>
      <c r="AD170" s="537" t="str">
        <f>IF(M170="","",VLOOKUP(M170,'G-6 Hedgerow Data'!$B$3:$AG$15,31,FALSE))</f>
        <v/>
      </c>
      <c r="AE170" s="520" t="str">
        <f t="shared" si="21"/>
        <v/>
      </c>
      <c r="AF170" s="520" t="str">
        <f t="shared" si="22"/>
        <v/>
      </c>
      <c r="AG170" s="524" t="str">
        <f>IFERROR(IF(O170="","",VLOOKUP(AD170,'G-3 Multipliers'!$P$3:$Q$6,2,FALSE)),"")</f>
        <v/>
      </c>
      <c r="AH170" s="197"/>
      <c r="AI170" s="499" t="str">
        <f>IF(AH170="","",IF(VLOOKUP(AH170,'G-3 Multipliers'!$S$3:$T$6,2,FALSE)=0,"Spatial Data Missing ⚠",VLOOKUP(AH170,'G-3 Multipliers'!$S$3:$T$6,2,FALSE)))</f>
        <v/>
      </c>
      <c r="AJ170" s="545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1" t="str">
        <f>'E-1 Off Site Hedge Baseline'!AK169</f>
        <v/>
      </c>
      <c r="C171" s="520" t="str">
        <f>IF(B171="","",IF(ISNA(VLOOKUP($B171,'E-1 Off Site Hedge Baseline'!$B$1:$L$257,3,FALSE)),"",(VLOOKUP($B171,'E-1 Off Site Hedge Baseline'!$B$1:$L$257,3,FALSE))))</f>
        <v/>
      </c>
      <c r="D171" s="520" t="str">
        <f>IF(B171="","",IF(ISNA(VLOOKUP($B171,'E-1 Off Site Hedge Baseline'!$B$1:$L$258,4,FALSE)),"",(VLOOKUP($B171,'E-1 Off Site Hedge Baseline'!$B$1:$L$258,4,FALSE))))</f>
        <v/>
      </c>
      <c r="E171" s="520" t="str">
        <f>IF(B171="","",IF(ISNA(VLOOKUP($B171,'E-1 Off Site Hedge Baseline'!$B$1:$L$257,5,FALSE)),"",(VLOOKUP($B171,'E-1 Off Site Hedge Baseline'!$B$1:$L$257,5,FALSE))))</f>
        <v/>
      </c>
      <c r="F171" s="520" t="str">
        <f>IF(B171="","",IF(ISNA(VLOOKUP($B171,'E-1 Off Site Hedge Baseline'!$B$1:$L$257,6,FALSE)),"",(VLOOKUP($B171,'E-1 Off Site Hedge Baseline'!$B$1:$L$257,6,FALSE))))</f>
        <v/>
      </c>
      <c r="G171" s="520" t="str">
        <f>IF(B171="","",IF(ISNA(VLOOKUP($B171,'E-1 Off Site Hedge Baseline'!$B$1:$L$257,7,FALSE)),"",(VLOOKUP($B171,'E-1 Off Site Hedge Baseline'!$B$1:$L$257,7,FALSE))))</f>
        <v/>
      </c>
      <c r="H171" s="520" t="str">
        <f>IF(B171="","",IF(ISNA(VLOOKUP($B171,'E-1 Off Site Hedge Baseline'!$B$1:$L$257,8,FALSE)),"",(VLOOKUP($B171,'E-1 Off Site Hedge Baseline'!$B$1:$L$257,8,FALSE))))</f>
        <v/>
      </c>
      <c r="I171" s="520" t="str">
        <f>IF(B171="","",IF(ISNA(VLOOKUP($B171,'E-1 Off Site Hedge Baseline'!$B$1:$L$257,10,FALSE)),"",(VLOOKUP($B171,'E-1 Off Site Hedge Baseline'!$B$1:$L$257,10,FALSE))))</f>
        <v/>
      </c>
      <c r="J171" s="520" t="str">
        <f>IF(B171="","",IF(ISNA(VLOOKUP($B171,'E-1 Off Site Hedge Baseline'!$B$1:$L$257,11,FALSE)),"",(VLOOKUP($B171,'E-1 Off Site Hedge Baseline'!$B$1:$L$257,11,FALSE))))</f>
        <v/>
      </c>
      <c r="K171" s="520" t="str">
        <f>IF(B171="","",IF(ISNA(VLOOKUP($B171,'E-1 Off Site Hedge Baseline'!$B$1:$U$257,113,FALSE)),"",(VLOOKUP($B171,'E-1 Off Site Hedge Baseline'!$B$1:$U$257,13,FALSE))))</f>
        <v/>
      </c>
      <c r="L171" s="507" t="str">
        <f>IF(B171="","",IF(ISNA(VLOOKUP($B171,'E-1 Off Site Hedge Baseline'!$B$1:$U$257,12,FALSE)),"",(VLOOKUP($B171,'E-1 Off Site Hedge Baseline'!$B$1:$U$257,12,FALSE))))</f>
        <v/>
      </c>
      <c r="M171" s="418" t="str">
        <f t="shared" si="24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05" t="str">
        <f>IF(B171="","",VLOOKUP(B171,'E-1 Off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45"/>
      <c r="T171" s="499" t="str">
        <f>IFERROR(IF(AND(Q171="V.Low",OR(S171="Good",S171="Moderate")),"Error ▲",VLOOKUP(S171,'G-1 All Habitats'!$Z$2:$AA$9,2,FALSE)),"")</f>
        <v/>
      </c>
      <c r="U171" s="145"/>
      <c r="V171" s="507" t="str">
        <f>IF(U171="","",IF(VLOOKUP(U171,'G-3 Multipliers'!$L$3:$N$6,2,FALSE)=0,"Spatial Data Missing ⚠",VLOOKUP(U171,'G-3 Multipliers'!$L$3:$N$6,2,FALSE)))</f>
        <v/>
      </c>
      <c r="W171" s="505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7"/>
        <v/>
      </c>
      <c r="AD171" s="537" t="str">
        <f>IF(M171="","",VLOOKUP(M171,'G-6 Hedgerow Data'!$B$3:$AG$15,31,FALSE))</f>
        <v/>
      </c>
      <c r="AE171" s="520" t="str">
        <f t="shared" si="21"/>
        <v/>
      </c>
      <c r="AF171" s="520" t="str">
        <f t="shared" si="22"/>
        <v/>
      </c>
      <c r="AG171" s="524" t="str">
        <f>IFERROR(IF(O171="","",VLOOKUP(AD171,'G-3 Multipliers'!$P$3:$Q$6,2,FALSE)),"")</f>
        <v/>
      </c>
      <c r="AH171" s="197"/>
      <c r="AI171" s="499" t="str">
        <f>IF(AH171="","",IF(VLOOKUP(AH171,'G-3 Multipliers'!$S$3:$T$6,2,FALSE)=0,"Spatial Data Missing ⚠",VLOOKUP(AH171,'G-3 Multipliers'!$S$3:$T$6,2,FALSE)))</f>
        <v/>
      </c>
      <c r="AJ171" s="545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1" t="str">
        <f>'E-1 Off Site Hedge Baseline'!AK170</f>
        <v/>
      </c>
      <c r="C172" s="520" t="str">
        <f>IF(B172="","",IF(ISNA(VLOOKUP($B172,'E-1 Off Site Hedge Baseline'!$B$1:$L$257,3,FALSE)),"",(VLOOKUP($B172,'E-1 Off Site Hedge Baseline'!$B$1:$L$257,3,FALSE))))</f>
        <v/>
      </c>
      <c r="D172" s="520" t="str">
        <f>IF(B172="","",IF(ISNA(VLOOKUP($B172,'E-1 Off Site Hedge Baseline'!$B$1:$L$258,4,FALSE)),"",(VLOOKUP($B172,'E-1 Off Site Hedge Baseline'!$B$1:$L$258,4,FALSE))))</f>
        <v/>
      </c>
      <c r="E172" s="520" t="str">
        <f>IF(B172="","",IF(ISNA(VLOOKUP($B172,'E-1 Off Site Hedge Baseline'!$B$1:$L$257,5,FALSE)),"",(VLOOKUP($B172,'E-1 Off Site Hedge Baseline'!$B$1:$L$257,5,FALSE))))</f>
        <v/>
      </c>
      <c r="F172" s="520" t="str">
        <f>IF(B172="","",IF(ISNA(VLOOKUP($B172,'E-1 Off Site Hedge Baseline'!$B$1:$L$257,6,FALSE)),"",(VLOOKUP($B172,'E-1 Off Site Hedge Baseline'!$B$1:$L$257,6,FALSE))))</f>
        <v/>
      </c>
      <c r="G172" s="520" t="str">
        <f>IF(B172="","",IF(ISNA(VLOOKUP($B172,'E-1 Off Site Hedge Baseline'!$B$1:$L$257,7,FALSE)),"",(VLOOKUP($B172,'E-1 Off Site Hedge Baseline'!$B$1:$L$257,7,FALSE))))</f>
        <v/>
      </c>
      <c r="H172" s="520" t="str">
        <f>IF(B172="","",IF(ISNA(VLOOKUP($B172,'E-1 Off Site Hedge Baseline'!$B$1:$L$257,8,FALSE)),"",(VLOOKUP($B172,'E-1 Off Site Hedge Baseline'!$B$1:$L$257,8,FALSE))))</f>
        <v/>
      </c>
      <c r="I172" s="520" t="str">
        <f>IF(B172="","",IF(ISNA(VLOOKUP($B172,'E-1 Off Site Hedge Baseline'!$B$1:$L$257,10,FALSE)),"",(VLOOKUP($B172,'E-1 Off Site Hedge Baseline'!$B$1:$L$257,10,FALSE))))</f>
        <v/>
      </c>
      <c r="J172" s="520" t="str">
        <f>IF(B172="","",IF(ISNA(VLOOKUP($B172,'E-1 Off Site Hedge Baseline'!$B$1:$L$257,11,FALSE)),"",(VLOOKUP($B172,'E-1 Off Site Hedge Baseline'!$B$1:$L$257,11,FALSE))))</f>
        <v/>
      </c>
      <c r="K172" s="520" t="str">
        <f>IF(B172="","",IF(ISNA(VLOOKUP($B172,'E-1 Off Site Hedge Baseline'!$B$1:$U$257,113,FALSE)),"",(VLOOKUP($B172,'E-1 Off Site Hedge Baseline'!$B$1:$U$257,13,FALSE))))</f>
        <v/>
      </c>
      <c r="L172" s="507" t="str">
        <f>IF(B172="","",IF(ISNA(VLOOKUP($B172,'E-1 Off Site Hedge Baseline'!$B$1:$U$257,12,FALSE)),"",(VLOOKUP($B172,'E-1 Off Site Hedge Baseline'!$B$1:$U$257,12,FALSE))))</f>
        <v/>
      </c>
      <c r="M172" s="418" t="str">
        <f t="shared" si="24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05" t="str">
        <f>IF(B172="","",VLOOKUP(B172,'E-1 Off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45"/>
      <c r="T172" s="499" t="str">
        <f>IFERROR(IF(AND(Q172="V.Low",OR(S172="Good",S172="Moderate")),"Error ▲",VLOOKUP(S172,'G-1 All Habitats'!$Z$2:$AA$9,2,FALSE)),"")</f>
        <v/>
      </c>
      <c r="U172" s="145"/>
      <c r="V172" s="507" t="str">
        <f>IF(U172="","",IF(VLOOKUP(U172,'G-3 Multipliers'!$L$3:$N$6,2,FALSE)=0,"Spatial Data Missing ⚠",VLOOKUP(U172,'G-3 Multipliers'!$L$3:$N$6,2,FALSE)))</f>
        <v/>
      </c>
      <c r="W172" s="505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7"/>
        <v/>
      </c>
      <c r="AD172" s="537" t="str">
        <f>IF(M172="","",VLOOKUP(M172,'G-6 Hedgerow Data'!$B$3:$AG$15,31,FALSE))</f>
        <v/>
      </c>
      <c r="AE172" s="520" t="str">
        <f t="shared" si="21"/>
        <v/>
      </c>
      <c r="AF172" s="520" t="str">
        <f t="shared" si="22"/>
        <v/>
      </c>
      <c r="AG172" s="524" t="str">
        <f>IFERROR(IF(O172="","",VLOOKUP(AD172,'G-3 Multipliers'!$P$3:$Q$6,2,FALSE)),"")</f>
        <v/>
      </c>
      <c r="AH172" s="197"/>
      <c r="AI172" s="499" t="str">
        <f>IF(AH172="","",IF(VLOOKUP(AH172,'G-3 Multipliers'!$S$3:$T$6,2,FALSE)=0,"Spatial Data Missing ⚠",VLOOKUP(AH172,'G-3 Multipliers'!$S$3:$T$6,2,FALSE)))</f>
        <v/>
      </c>
      <c r="AJ172" s="545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1" t="str">
        <f>'E-1 Off Site Hedge Baseline'!AK171</f>
        <v/>
      </c>
      <c r="C173" s="520" t="str">
        <f>IF(B173="","",IF(ISNA(VLOOKUP($B173,'E-1 Off Site Hedge Baseline'!$B$1:$L$257,3,FALSE)),"",(VLOOKUP($B173,'E-1 Off Site Hedge Baseline'!$B$1:$L$257,3,FALSE))))</f>
        <v/>
      </c>
      <c r="D173" s="520" t="str">
        <f>IF(B173="","",IF(ISNA(VLOOKUP($B173,'E-1 Off Site Hedge Baseline'!$B$1:$L$258,4,FALSE)),"",(VLOOKUP($B173,'E-1 Off Site Hedge Baseline'!$B$1:$L$258,4,FALSE))))</f>
        <v/>
      </c>
      <c r="E173" s="520" t="str">
        <f>IF(B173="","",IF(ISNA(VLOOKUP($B173,'E-1 Off Site Hedge Baseline'!$B$1:$L$257,5,FALSE)),"",(VLOOKUP($B173,'E-1 Off Site Hedge Baseline'!$B$1:$L$257,5,FALSE))))</f>
        <v/>
      </c>
      <c r="F173" s="520" t="str">
        <f>IF(B173="","",IF(ISNA(VLOOKUP($B173,'E-1 Off Site Hedge Baseline'!$B$1:$L$257,6,FALSE)),"",(VLOOKUP($B173,'E-1 Off Site Hedge Baseline'!$B$1:$L$257,6,FALSE))))</f>
        <v/>
      </c>
      <c r="G173" s="520" t="str">
        <f>IF(B173="","",IF(ISNA(VLOOKUP($B173,'E-1 Off Site Hedge Baseline'!$B$1:$L$257,7,FALSE)),"",(VLOOKUP($B173,'E-1 Off Site Hedge Baseline'!$B$1:$L$257,7,FALSE))))</f>
        <v/>
      </c>
      <c r="H173" s="520" t="str">
        <f>IF(B173="","",IF(ISNA(VLOOKUP($B173,'E-1 Off Site Hedge Baseline'!$B$1:$L$257,8,FALSE)),"",(VLOOKUP($B173,'E-1 Off Site Hedge Baseline'!$B$1:$L$257,8,FALSE))))</f>
        <v/>
      </c>
      <c r="I173" s="520" t="str">
        <f>IF(B173="","",IF(ISNA(VLOOKUP($B173,'E-1 Off Site Hedge Baseline'!$B$1:$L$257,10,FALSE)),"",(VLOOKUP($B173,'E-1 Off Site Hedge Baseline'!$B$1:$L$257,10,FALSE))))</f>
        <v/>
      </c>
      <c r="J173" s="520" t="str">
        <f>IF(B173="","",IF(ISNA(VLOOKUP($B173,'E-1 Off Site Hedge Baseline'!$B$1:$L$257,11,FALSE)),"",(VLOOKUP($B173,'E-1 Off Site Hedge Baseline'!$B$1:$L$257,11,FALSE))))</f>
        <v/>
      </c>
      <c r="K173" s="520" t="str">
        <f>IF(B173="","",IF(ISNA(VLOOKUP($B173,'E-1 Off Site Hedge Baseline'!$B$1:$U$257,113,FALSE)),"",(VLOOKUP($B173,'E-1 Off Site Hedge Baseline'!$B$1:$U$257,13,FALSE))))</f>
        <v/>
      </c>
      <c r="L173" s="507" t="str">
        <f>IF(B173="","",IF(ISNA(VLOOKUP($B173,'E-1 Off Site Hedge Baseline'!$B$1:$U$257,12,FALSE)),"",(VLOOKUP($B173,'E-1 Off Site Hedge Baseline'!$B$1:$U$257,12,FALSE))))</f>
        <v/>
      </c>
      <c r="M173" s="418" t="str">
        <f t="shared" si="24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05" t="str">
        <f>IF(B173="","",VLOOKUP(B173,'E-1 Off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45"/>
      <c r="T173" s="499" t="str">
        <f>IFERROR(IF(AND(Q173="V.Low",OR(S173="Good",S173="Moderate")),"Error ▲",VLOOKUP(S173,'G-1 All Habitats'!$Z$2:$AA$9,2,FALSE)),"")</f>
        <v/>
      </c>
      <c r="U173" s="145"/>
      <c r="V173" s="507" t="str">
        <f>IF(U173="","",IF(VLOOKUP(U173,'G-3 Multipliers'!$L$3:$N$6,2,FALSE)=0,"Spatial Data Missing ⚠",VLOOKUP(U173,'G-3 Multipliers'!$L$3:$N$6,2,FALSE)))</f>
        <v/>
      </c>
      <c r="W173" s="505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7"/>
        <v/>
      </c>
      <c r="AD173" s="537" t="str">
        <f>IF(M173="","",VLOOKUP(M173,'G-6 Hedgerow Data'!$B$3:$AG$15,31,FALSE))</f>
        <v/>
      </c>
      <c r="AE173" s="520" t="str">
        <f t="shared" si="21"/>
        <v/>
      </c>
      <c r="AF173" s="520" t="str">
        <f t="shared" si="22"/>
        <v/>
      </c>
      <c r="AG173" s="524" t="str">
        <f>IFERROR(IF(O173="","",VLOOKUP(AD173,'G-3 Multipliers'!$P$3:$Q$6,2,FALSE)),"")</f>
        <v/>
      </c>
      <c r="AH173" s="197"/>
      <c r="AI173" s="499" t="str">
        <f>IF(AH173="","",IF(VLOOKUP(AH173,'G-3 Multipliers'!$S$3:$T$6,2,FALSE)=0,"Spatial Data Missing ⚠",VLOOKUP(AH173,'G-3 Multipliers'!$S$3:$T$6,2,FALSE)))</f>
        <v/>
      </c>
      <c r="AJ173" s="545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1" t="str">
        <f>'E-1 Off Site Hedge Baseline'!AK172</f>
        <v/>
      </c>
      <c r="C174" s="520" t="str">
        <f>IF(B174="","",IF(ISNA(VLOOKUP($B174,'E-1 Off Site Hedge Baseline'!$B$1:$L$257,3,FALSE)),"",(VLOOKUP($B174,'E-1 Off Site Hedge Baseline'!$B$1:$L$257,3,FALSE))))</f>
        <v/>
      </c>
      <c r="D174" s="520" t="str">
        <f>IF(B174="","",IF(ISNA(VLOOKUP($B174,'E-1 Off Site Hedge Baseline'!$B$1:$L$258,4,FALSE)),"",(VLOOKUP($B174,'E-1 Off Site Hedge Baseline'!$B$1:$L$258,4,FALSE))))</f>
        <v/>
      </c>
      <c r="E174" s="520" t="str">
        <f>IF(B174="","",IF(ISNA(VLOOKUP($B174,'E-1 Off Site Hedge Baseline'!$B$1:$L$257,5,FALSE)),"",(VLOOKUP($B174,'E-1 Off Site Hedge Baseline'!$B$1:$L$257,5,FALSE))))</f>
        <v/>
      </c>
      <c r="F174" s="520" t="str">
        <f>IF(B174="","",IF(ISNA(VLOOKUP($B174,'E-1 Off Site Hedge Baseline'!$B$1:$L$257,6,FALSE)),"",(VLOOKUP($B174,'E-1 Off Site Hedge Baseline'!$B$1:$L$257,6,FALSE))))</f>
        <v/>
      </c>
      <c r="G174" s="520" t="str">
        <f>IF(B174="","",IF(ISNA(VLOOKUP($B174,'E-1 Off Site Hedge Baseline'!$B$1:$L$257,7,FALSE)),"",(VLOOKUP($B174,'E-1 Off Site Hedge Baseline'!$B$1:$L$257,7,FALSE))))</f>
        <v/>
      </c>
      <c r="H174" s="520" t="str">
        <f>IF(B174="","",IF(ISNA(VLOOKUP($B174,'E-1 Off Site Hedge Baseline'!$B$1:$L$257,8,FALSE)),"",(VLOOKUP($B174,'E-1 Off Site Hedge Baseline'!$B$1:$L$257,8,FALSE))))</f>
        <v/>
      </c>
      <c r="I174" s="520" t="str">
        <f>IF(B174="","",IF(ISNA(VLOOKUP($B174,'E-1 Off Site Hedge Baseline'!$B$1:$L$257,10,FALSE)),"",(VLOOKUP($B174,'E-1 Off Site Hedge Baseline'!$B$1:$L$257,10,FALSE))))</f>
        <v/>
      </c>
      <c r="J174" s="520" t="str">
        <f>IF(B174="","",IF(ISNA(VLOOKUP($B174,'E-1 Off Site Hedge Baseline'!$B$1:$L$257,11,FALSE)),"",(VLOOKUP($B174,'E-1 Off Site Hedge Baseline'!$B$1:$L$257,11,FALSE))))</f>
        <v/>
      </c>
      <c r="K174" s="520" t="str">
        <f>IF(B174="","",IF(ISNA(VLOOKUP($B174,'E-1 Off Site Hedge Baseline'!$B$1:$U$257,113,FALSE)),"",(VLOOKUP($B174,'E-1 Off Site Hedge Baseline'!$B$1:$U$257,13,FALSE))))</f>
        <v/>
      </c>
      <c r="L174" s="507" t="str">
        <f>IF(B174="","",IF(ISNA(VLOOKUP($B174,'E-1 Off Site Hedge Baseline'!$B$1:$U$257,12,FALSE)),"",(VLOOKUP($B174,'E-1 Off Site Hedge Baseline'!$B$1:$U$257,12,FALSE))))</f>
        <v/>
      </c>
      <c r="M174" s="418" t="str">
        <f t="shared" si="24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05" t="str">
        <f>IF(B174="","",VLOOKUP(B174,'E-1 Off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45"/>
      <c r="T174" s="499" t="str">
        <f>IFERROR(IF(AND(Q174="V.Low",OR(S174="Good",S174="Moderate")),"Error ▲",VLOOKUP(S174,'G-1 All Habitats'!$Z$2:$AA$9,2,FALSE)),"")</f>
        <v/>
      </c>
      <c r="U174" s="145"/>
      <c r="V174" s="507" t="str">
        <f>IF(U174="","",IF(VLOOKUP(U174,'G-3 Multipliers'!$L$3:$N$6,2,FALSE)=0,"Spatial Data Missing ⚠",VLOOKUP(U174,'G-3 Multipliers'!$L$3:$N$6,2,FALSE)))</f>
        <v/>
      </c>
      <c r="W174" s="505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7"/>
        <v/>
      </c>
      <c r="AD174" s="537" t="str">
        <f>IF(M174="","",VLOOKUP(M174,'G-6 Hedgerow Data'!$B$3:$AG$15,31,FALSE))</f>
        <v/>
      </c>
      <c r="AE174" s="520" t="str">
        <f t="shared" si="21"/>
        <v/>
      </c>
      <c r="AF174" s="520" t="str">
        <f t="shared" si="22"/>
        <v/>
      </c>
      <c r="AG174" s="524" t="str">
        <f>IFERROR(IF(O174="","",VLOOKUP(AD174,'G-3 Multipliers'!$P$3:$Q$6,2,FALSE)),"")</f>
        <v/>
      </c>
      <c r="AH174" s="197"/>
      <c r="AI174" s="499" t="str">
        <f>IF(AH174="","",IF(VLOOKUP(AH174,'G-3 Multipliers'!$S$3:$T$6,2,FALSE)=0,"Spatial Data Missing ⚠",VLOOKUP(AH174,'G-3 Multipliers'!$S$3:$T$6,2,FALSE)))</f>
        <v/>
      </c>
      <c r="AJ174" s="545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1" t="str">
        <f>'E-1 Off Site Hedge Baseline'!AK173</f>
        <v/>
      </c>
      <c r="C175" s="520" t="str">
        <f>IF(B175="","",IF(ISNA(VLOOKUP($B175,'E-1 Off Site Hedge Baseline'!$B$1:$L$257,3,FALSE)),"",(VLOOKUP($B175,'E-1 Off Site Hedge Baseline'!$B$1:$L$257,3,FALSE))))</f>
        <v/>
      </c>
      <c r="D175" s="520" t="str">
        <f>IF(B175="","",IF(ISNA(VLOOKUP($B175,'E-1 Off Site Hedge Baseline'!$B$1:$L$258,4,FALSE)),"",(VLOOKUP($B175,'E-1 Off Site Hedge Baseline'!$B$1:$L$258,4,FALSE))))</f>
        <v/>
      </c>
      <c r="E175" s="520" t="str">
        <f>IF(B175="","",IF(ISNA(VLOOKUP($B175,'E-1 Off Site Hedge Baseline'!$B$1:$L$257,5,FALSE)),"",(VLOOKUP($B175,'E-1 Off Site Hedge Baseline'!$B$1:$L$257,5,FALSE))))</f>
        <v/>
      </c>
      <c r="F175" s="520" t="str">
        <f>IF(B175="","",IF(ISNA(VLOOKUP($B175,'E-1 Off Site Hedge Baseline'!$B$1:$L$257,6,FALSE)),"",(VLOOKUP($B175,'E-1 Off Site Hedge Baseline'!$B$1:$L$257,6,FALSE))))</f>
        <v/>
      </c>
      <c r="G175" s="520" t="str">
        <f>IF(B175="","",IF(ISNA(VLOOKUP($B175,'E-1 Off Site Hedge Baseline'!$B$1:$L$257,7,FALSE)),"",(VLOOKUP($B175,'E-1 Off Site Hedge Baseline'!$B$1:$L$257,7,FALSE))))</f>
        <v/>
      </c>
      <c r="H175" s="520" t="str">
        <f>IF(B175="","",IF(ISNA(VLOOKUP($B175,'E-1 Off Site Hedge Baseline'!$B$1:$L$257,8,FALSE)),"",(VLOOKUP($B175,'E-1 Off Site Hedge Baseline'!$B$1:$L$257,8,FALSE))))</f>
        <v/>
      </c>
      <c r="I175" s="520" t="str">
        <f>IF(B175="","",IF(ISNA(VLOOKUP($B175,'E-1 Off Site Hedge Baseline'!$B$1:$L$257,10,FALSE)),"",(VLOOKUP($B175,'E-1 Off Site Hedge Baseline'!$B$1:$L$257,10,FALSE))))</f>
        <v/>
      </c>
      <c r="J175" s="520" t="str">
        <f>IF(B175="","",IF(ISNA(VLOOKUP($B175,'E-1 Off Site Hedge Baseline'!$B$1:$L$257,11,FALSE)),"",(VLOOKUP($B175,'E-1 Off Site Hedge Baseline'!$B$1:$L$257,11,FALSE))))</f>
        <v/>
      </c>
      <c r="K175" s="520" t="str">
        <f>IF(B175="","",IF(ISNA(VLOOKUP($B175,'E-1 Off Site Hedge Baseline'!$B$1:$U$257,113,FALSE)),"",(VLOOKUP($B175,'E-1 Off Site Hedge Baseline'!$B$1:$U$257,13,FALSE))))</f>
        <v/>
      </c>
      <c r="L175" s="507" t="str">
        <f>IF(B175="","",IF(ISNA(VLOOKUP($B175,'E-1 Off Site Hedge Baseline'!$B$1:$U$257,12,FALSE)),"",(VLOOKUP($B175,'E-1 Off Site Hedge Baseline'!$B$1:$U$257,12,FALSE))))</f>
        <v/>
      </c>
      <c r="M175" s="418" t="str">
        <f t="shared" si="24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05" t="str">
        <f>IF(B175="","",VLOOKUP(B175,'E-1 Off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45"/>
      <c r="T175" s="499" t="str">
        <f>IFERROR(IF(AND(Q175="V.Low",OR(S175="Good",S175="Moderate")),"Error ▲",VLOOKUP(S175,'G-1 All Habitats'!$Z$2:$AA$9,2,FALSE)),"")</f>
        <v/>
      </c>
      <c r="U175" s="145"/>
      <c r="V175" s="507" t="str">
        <f>IF(U175="","",IF(VLOOKUP(U175,'G-3 Multipliers'!$L$3:$N$6,2,FALSE)=0,"Spatial Data Missing ⚠",VLOOKUP(U175,'G-3 Multipliers'!$L$3:$N$6,2,FALSE)))</f>
        <v/>
      </c>
      <c r="W175" s="505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7"/>
        <v/>
      </c>
      <c r="AD175" s="537" t="str">
        <f>IF(M175="","",VLOOKUP(M175,'G-6 Hedgerow Data'!$B$3:$AG$15,31,FALSE))</f>
        <v/>
      </c>
      <c r="AE175" s="520" t="str">
        <f t="shared" si="21"/>
        <v/>
      </c>
      <c r="AF175" s="520" t="str">
        <f t="shared" si="22"/>
        <v/>
      </c>
      <c r="AG175" s="524" t="str">
        <f>IFERROR(IF(O175="","",VLOOKUP(AD175,'G-3 Multipliers'!$P$3:$Q$6,2,FALSE)),"")</f>
        <v/>
      </c>
      <c r="AH175" s="197"/>
      <c r="AI175" s="499" t="str">
        <f>IF(AH175="","",IF(VLOOKUP(AH175,'G-3 Multipliers'!$S$3:$T$6,2,FALSE)=0,"Spatial Data Missing ⚠",VLOOKUP(AH175,'G-3 Multipliers'!$S$3:$T$6,2,FALSE)))</f>
        <v/>
      </c>
      <c r="AJ175" s="545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1" t="str">
        <f>'E-1 Off Site Hedge Baseline'!AK174</f>
        <v/>
      </c>
      <c r="C176" s="520" t="str">
        <f>IF(B176="","",IF(ISNA(VLOOKUP($B176,'E-1 Off Site Hedge Baseline'!$B$1:$L$257,3,FALSE)),"",(VLOOKUP($B176,'E-1 Off Site Hedge Baseline'!$B$1:$L$257,3,FALSE))))</f>
        <v/>
      </c>
      <c r="D176" s="520" t="str">
        <f>IF(B176="","",IF(ISNA(VLOOKUP($B176,'E-1 Off Site Hedge Baseline'!$B$1:$L$258,4,FALSE)),"",(VLOOKUP($B176,'E-1 Off Site Hedge Baseline'!$B$1:$L$258,4,FALSE))))</f>
        <v/>
      </c>
      <c r="E176" s="520" t="str">
        <f>IF(B176="","",IF(ISNA(VLOOKUP($B176,'E-1 Off Site Hedge Baseline'!$B$1:$L$257,5,FALSE)),"",(VLOOKUP($B176,'E-1 Off Site Hedge Baseline'!$B$1:$L$257,5,FALSE))))</f>
        <v/>
      </c>
      <c r="F176" s="520" t="str">
        <f>IF(B176="","",IF(ISNA(VLOOKUP($B176,'E-1 Off Site Hedge Baseline'!$B$1:$L$257,6,FALSE)),"",(VLOOKUP($B176,'E-1 Off Site Hedge Baseline'!$B$1:$L$257,6,FALSE))))</f>
        <v/>
      </c>
      <c r="G176" s="520" t="str">
        <f>IF(B176="","",IF(ISNA(VLOOKUP($B176,'E-1 Off Site Hedge Baseline'!$B$1:$L$257,7,FALSE)),"",(VLOOKUP($B176,'E-1 Off Site Hedge Baseline'!$B$1:$L$257,7,FALSE))))</f>
        <v/>
      </c>
      <c r="H176" s="520" t="str">
        <f>IF(B176="","",IF(ISNA(VLOOKUP($B176,'E-1 Off Site Hedge Baseline'!$B$1:$L$257,8,FALSE)),"",(VLOOKUP($B176,'E-1 Off Site Hedge Baseline'!$B$1:$L$257,8,FALSE))))</f>
        <v/>
      </c>
      <c r="I176" s="520" t="str">
        <f>IF(B176="","",IF(ISNA(VLOOKUP($B176,'E-1 Off Site Hedge Baseline'!$B$1:$L$257,10,FALSE)),"",(VLOOKUP($B176,'E-1 Off Site Hedge Baseline'!$B$1:$L$257,10,FALSE))))</f>
        <v/>
      </c>
      <c r="J176" s="520" t="str">
        <f>IF(B176="","",IF(ISNA(VLOOKUP($B176,'E-1 Off Site Hedge Baseline'!$B$1:$L$257,11,FALSE)),"",(VLOOKUP($B176,'E-1 Off Site Hedge Baseline'!$B$1:$L$257,11,FALSE))))</f>
        <v/>
      </c>
      <c r="K176" s="520" t="str">
        <f>IF(B176="","",IF(ISNA(VLOOKUP($B176,'E-1 Off Site Hedge Baseline'!$B$1:$U$257,113,FALSE)),"",(VLOOKUP($B176,'E-1 Off Site Hedge Baseline'!$B$1:$U$257,13,FALSE))))</f>
        <v/>
      </c>
      <c r="L176" s="507" t="str">
        <f>IF(B176="","",IF(ISNA(VLOOKUP($B176,'E-1 Off Site Hedge Baseline'!$B$1:$U$257,12,FALSE)),"",(VLOOKUP($B176,'E-1 Off Site Hedge Baseline'!$B$1:$U$257,12,FALSE))))</f>
        <v/>
      </c>
      <c r="M176" s="418" t="str">
        <f t="shared" si="24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05" t="str">
        <f>IF(B176="","",VLOOKUP(B176,'E-1 Off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45"/>
      <c r="T176" s="499" t="str">
        <f>IFERROR(IF(AND(Q176="V.Low",OR(S176="Good",S176="Moderate")),"Error ▲",VLOOKUP(S176,'G-1 All Habitats'!$Z$2:$AA$9,2,FALSE)),"")</f>
        <v/>
      </c>
      <c r="U176" s="145"/>
      <c r="V176" s="507" t="str">
        <f>IF(U176="","",IF(VLOOKUP(U176,'G-3 Multipliers'!$L$3:$N$6,2,FALSE)=0,"Spatial Data Missing ⚠",VLOOKUP(U176,'G-3 Multipliers'!$L$3:$N$6,2,FALSE)))</f>
        <v/>
      </c>
      <c r="W176" s="505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7"/>
        <v/>
      </c>
      <c r="AD176" s="537" t="str">
        <f>IF(M176="","",VLOOKUP(M176,'G-6 Hedgerow Data'!$B$3:$AG$15,31,FALSE))</f>
        <v/>
      </c>
      <c r="AE176" s="520" t="str">
        <f t="shared" si="21"/>
        <v/>
      </c>
      <c r="AF176" s="520" t="str">
        <f t="shared" si="22"/>
        <v/>
      </c>
      <c r="AG176" s="524" t="str">
        <f>IFERROR(IF(O176="","",VLOOKUP(AD176,'G-3 Multipliers'!$P$3:$Q$6,2,FALSE)),"")</f>
        <v/>
      </c>
      <c r="AH176" s="197"/>
      <c r="AI176" s="499" t="str">
        <f>IF(AH176="","",IF(VLOOKUP(AH176,'G-3 Multipliers'!$S$3:$T$6,2,FALSE)=0,"Spatial Data Missing ⚠",VLOOKUP(AH176,'G-3 Multipliers'!$S$3:$T$6,2,FALSE)))</f>
        <v/>
      </c>
      <c r="AJ176" s="545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1" t="str">
        <f>'E-1 Off Site Hedge Baseline'!AK175</f>
        <v/>
      </c>
      <c r="C177" s="520" t="str">
        <f>IF(B177="","",IF(ISNA(VLOOKUP($B177,'E-1 Off Site Hedge Baseline'!$B$1:$L$257,3,FALSE)),"",(VLOOKUP($B177,'E-1 Off Site Hedge Baseline'!$B$1:$L$257,3,FALSE))))</f>
        <v/>
      </c>
      <c r="D177" s="520" t="str">
        <f>IF(B177="","",IF(ISNA(VLOOKUP($B177,'E-1 Off Site Hedge Baseline'!$B$1:$L$258,4,FALSE)),"",(VLOOKUP($B177,'E-1 Off Site Hedge Baseline'!$B$1:$L$258,4,FALSE))))</f>
        <v/>
      </c>
      <c r="E177" s="520" t="str">
        <f>IF(B177="","",IF(ISNA(VLOOKUP($B177,'E-1 Off Site Hedge Baseline'!$B$1:$L$257,5,FALSE)),"",(VLOOKUP($B177,'E-1 Off Site Hedge Baseline'!$B$1:$L$257,5,FALSE))))</f>
        <v/>
      </c>
      <c r="F177" s="520" t="str">
        <f>IF(B177="","",IF(ISNA(VLOOKUP($B177,'E-1 Off Site Hedge Baseline'!$B$1:$L$257,6,FALSE)),"",(VLOOKUP($B177,'E-1 Off Site Hedge Baseline'!$B$1:$L$257,6,FALSE))))</f>
        <v/>
      </c>
      <c r="G177" s="520" t="str">
        <f>IF(B177="","",IF(ISNA(VLOOKUP($B177,'E-1 Off Site Hedge Baseline'!$B$1:$L$257,7,FALSE)),"",(VLOOKUP($B177,'E-1 Off Site Hedge Baseline'!$B$1:$L$257,7,FALSE))))</f>
        <v/>
      </c>
      <c r="H177" s="520" t="str">
        <f>IF(B177="","",IF(ISNA(VLOOKUP($B177,'E-1 Off Site Hedge Baseline'!$B$1:$L$257,8,FALSE)),"",(VLOOKUP($B177,'E-1 Off Site Hedge Baseline'!$B$1:$L$257,8,FALSE))))</f>
        <v/>
      </c>
      <c r="I177" s="520" t="str">
        <f>IF(B177="","",IF(ISNA(VLOOKUP($B177,'E-1 Off Site Hedge Baseline'!$B$1:$L$257,10,FALSE)),"",(VLOOKUP($B177,'E-1 Off Site Hedge Baseline'!$B$1:$L$257,10,FALSE))))</f>
        <v/>
      </c>
      <c r="J177" s="520" t="str">
        <f>IF(B177="","",IF(ISNA(VLOOKUP($B177,'E-1 Off Site Hedge Baseline'!$B$1:$L$257,11,FALSE)),"",(VLOOKUP($B177,'E-1 Off Site Hedge Baseline'!$B$1:$L$257,11,FALSE))))</f>
        <v/>
      </c>
      <c r="K177" s="520" t="str">
        <f>IF(B177="","",IF(ISNA(VLOOKUP($B177,'E-1 Off Site Hedge Baseline'!$B$1:$U$257,113,FALSE)),"",(VLOOKUP($B177,'E-1 Off Site Hedge Baseline'!$B$1:$U$257,13,FALSE))))</f>
        <v/>
      </c>
      <c r="L177" s="507" t="str">
        <f>IF(B177="","",IF(ISNA(VLOOKUP($B177,'E-1 Off Site Hedge Baseline'!$B$1:$U$257,12,FALSE)),"",(VLOOKUP($B177,'E-1 Off Site Hedge Baseline'!$B$1:$U$257,12,FALSE))))</f>
        <v/>
      </c>
      <c r="M177" s="418" t="str">
        <f t="shared" si="24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05" t="str">
        <f>IF(B177="","",VLOOKUP(B177,'E-1 Off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45"/>
      <c r="T177" s="499" t="str">
        <f>IFERROR(IF(AND(Q177="V.Low",OR(S177="Good",S177="Moderate")),"Error ▲",VLOOKUP(S177,'G-1 All Habitats'!$Z$2:$AA$9,2,FALSE)),"")</f>
        <v/>
      </c>
      <c r="U177" s="145"/>
      <c r="V177" s="507" t="str">
        <f>IF(U177="","",IF(VLOOKUP(U177,'G-3 Multipliers'!$L$3:$N$6,2,FALSE)=0,"Spatial Data Missing ⚠",VLOOKUP(U177,'G-3 Multipliers'!$L$3:$N$6,2,FALSE)))</f>
        <v/>
      </c>
      <c r="W177" s="505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7"/>
        <v/>
      </c>
      <c r="AD177" s="537" t="str">
        <f>IF(M177="","",VLOOKUP(M177,'G-6 Hedgerow Data'!$B$3:$AG$15,31,FALSE))</f>
        <v/>
      </c>
      <c r="AE177" s="520" t="str">
        <f t="shared" si="21"/>
        <v/>
      </c>
      <c r="AF177" s="520" t="str">
        <f t="shared" si="22"/>
        <v/>
      </c>
      <c r="AG177" s="524" t="str">
        <f>IFERROR(IF(O177="","",VLOOKUP(AD177,'G-3 Multipliers'!$P$3:$Q$6,2,FALSE)),"")</f>
        <v/>
      </c>
      <c r="AH177" s="197"/>
      <c r="AI177" s="499" t="str">
        <f>IF(AH177="","",IF(VLOOKUP(AH177,'G-3 Multipliers'!$S$3:$T$6,2,FALSE)=0,"Spatial Data Missing ⚠",VLOOKUP(AH177,'G-3 Multipliers'!$S$3:$T$6,2,FALSE)))</f>
        <v/>
      </c>
      <c r="AJ177" s="545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1" t="str">
        <f>'E-1 Off Site Hedge Baseline'!AK176</f>
        <v/>
      </c>
      <c r="C178" s="520" t="str">
        <f>IF(B178="","",IF(ISNA(VLOOKUP($B178,'E-1 Off Site Hedge Baseline'!$B$1:$L$257,3,FALSE)),"",(VLOOKUP($B178,'E-1 Off Site Hedge Baseline'!$B$1:$L$257,3,FALSE))))</f>
        <v/>
      </c>
      <c r="D178" s="520" t="str">
        <f>IF(B178="","",IF(ISNA(VLOOKUP($B178,'E-1 Off Site Hedge Baseline'!$B$1:$L$258,4,FALSE)),"",(VLOOKUP($B178,'E-1 Off Site Hedge Baseline'!$B$1:$L$258,4,FALSE))))</f>
        <v/>
      </c>
      <c r="E178" s="520" t="str">
        <f>IF(B178="","",IF(ISNA(VLOOKUP($B178,'E-1 Off Site Hedge Baseline'!$B$1:$L$257,5,FALSE)),"",(VLOOKUP($B178,'E-1 Off Site Hedge Baseline'!$B$1:$L$257,5,FALSE))))</f>
        <v/>
      </c>
      <c r="F178" s="520" t="str">
        <f>IF(B178="","",IF(ISNA(VLOOKUP($B178,'E-1 Off Site Hedge Baseline'!$B$1:$L$257,6,FALSE)),"",(VLOOKUP($B178,'E-1 Off Site Hedge Baseline'!$B$1:$L$257,6,FALSE))))</f>
        <v/>
      </c>
      <c r="G178" s="520" t="str">
        <f>IF(B178="","",IF(ISNA(VLOOKUP($B178,'E-1 Off Site Hedge Baseline'!$B$1:$L$257,7,FALSE)),"",(VLOOKUP($B178,'E-1 Off Site Hedge Baseline'!$B$1:$L$257,7,FALSE))))</f>
        <v/>
      </c>
      <c r="H178" s="520" t="str">
        <f>IF(B178="","",IF(ISNA(VLOOKUP($B178,'E-1 Off Site Hedge Baseline'!$B$1:$L$257,8,FALSE)),"",(VLOOKUP($B178,'E-1 Off Site Hedge Baseline'!$B$1:$L$257,8,FALSE))))</f>
        <v/>
      </c>
      <c r="I178" s="520" t="str">
        <f>IF(B178="","",IF(ISNA(VLOOKUP($B178,'E-1 Off Site Hedge Baseline'!$B$1:$L$257,10,FALSE)),"",(VLOOKUP($B178,'E-1 Off Site Hedge Baseline'!$B$1:$L$257,10,FALSE))))</f>
        <v/>
      </c>
      <c r="J178" s="520" t="str">
        <f>IF(B178="","",IF(ISNA(VLOOKUP($B178,'E-1 Off Site Hedge Baseline'!$B$1:$L$257,11,FALSE)),"",(VLOOKUP($B178,'E-1 Off Site Hedge Baseline'!$B$1:$L$257,11,FALSE))))</f>
        <v/>
      </c>
      <c r="K178" s="520" t="str">
        <f>IF(B178="","",IF(ISNA(VLOOKUP($B178,'E-1 Off Site Hedge Baseline'!$B$1:$U$257,113,FALSE)),"",(VLOOKUP($B178,'E-1 Off Site Hedge Baseline'!$B$1:$U$257,13,FALSE))))</f>
        <v/>
      </c>
      <c r="L178" s="507" t="str">
        <f>IF(B178="","",IF(ISNA(VLOOKUP($B178,'E-1 Off Site Hedge Baseline'!$B$1:$U$257,12,FALSE)),"",(VLOOKUP($B178,'E-1 Off Site Hedge Baseline'!$B$1:$U$257,12,FALSE))))</f>
        <v/>
      </c>
      <c r="M178" s="418" t="str">
        <f t="shared" si="24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05" t="str">
        <f>IF(B178="","",VLOOKUP(B178,'E-1 Off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45"/>
      <c r="T178" s="499" t="str">
        <f>IFERROR(IF(AND(Q178="V.Low",OR(S178="Good",S178="Moderate")),"Error ▲",VLOOKUP(S178,'G-1 All Habitats'!$Z$2:$AA$9,2,FALSE)),"")</f>
        <v/>
      </c>
      <c r="U178" s="145"/>
      <c r="V178" s="507" t="str">
        <f>IF(U178="","",IF(VLOOKUP(U178,'G-3 Multipliers'!$L$3:$N$6,2,FALSE)=0,"Spatial Data Missing ⚠",VLOOKUP(U178,'G-3 Multipliers'!$L$3:$N$6,2,FALSE)))</f>
        <v/>
      </c>
      <c r="W178" s="505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7"/>
        <v/>
      </c>
      <c r="AD178" s="537" t="str">
        <f>IF(M178="","",VLOOKUP(M178,'G-6 Hedgerow Data'!$B$3:$AG$15,31,FALSE))</f>
        <v/>
      </c>
      <c r="AE178" s="520" t="str">
        <f t="shared" si="21"/>
        <v/>
      </c>
      <c r="AF178" s="520" t="str">
        <f t="shared" si="22"/>
        <v/>
      </c>
      <c r="AG178" s="524" t="str">
        <f>IFERROR(IF(O178="","",VLOOKUP(AD178,'G-3 Multipliers'!$P$3:$Q$6,2,FALSE)),"")</f>
        <v/>
      </c>
      <c r="AH178" s="197"/>
      <c r="AI178" s="499" t="str">
        <f>IF(AH178="","",IF(VLOOKUP(AH178,'G-3 Multipliers'!$S$3:$T$6,2,FALSE)=0,"Spatial Data Missing ⚠",VLOOKUP(AH178,'G-3 Multipliers'!$S$3:$T$6,2,FALSE)))</f>
        <v/>
      </c>
      <c r="AJ178" s="545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1" t="str">
        <f>'E-1 Off Site Hedge Baseline'!AK177</f>
        <v/>
      </c>
      <c r="C179" s="520" t="str">
        <f>IF(B179="","",IF(ISNA(VLOOKUP($B179,'E-1 Off Site Hedge Baseline'!$B$1:$L$257,3,FALSE)),"",(VLOOKUP($B179,'E-1 Off Site Hedge Baseline'!$B$1:$L$257,3,FALSE))))</f>
        <v/>
      </c>
      <c r="D179" s="520" t="str">
        <f>IF(B179="","",IF(ISNA(VLOOKUP($B179,'E-1 Off Site Hedge Baseline'!$B$1:$L$258,4,FALSE)),"",(VLOOKUP($B179,'E-1 Off Site Hedge Baseline'!$B$1:$L$258,4,FALSE))))</f>
        <v/>
      </c>
      <c r="E179" s="520" t="str">
        <f>IF(B179="","",IF(ISNA(VLOOKUP($B179,'E-1 Off Site Hedge Baseline'!$B$1:$L$257,5,FALSE)),"",(VLOOKUP($B179,'E-1 Off Site Hedge Baseline'!$B$1:$L$257,5,FALSE))))</f>
        <v/>
      </c>
      <c r="F179" s="520" t="str">
        <f>IF(B179="","",IF(ISNA(VLOOKUP($B179,'E-1 Off Site Hedge Baseline'!$B$1:$L$257,6,FALSE)),"",(VLOOKUP($B179,'E-1 Off Site Hedge Baseline'!$B$1:$L$257,6,FALSE))))</f>
        <v/>
      </c>
      <c r="G179" s="520" t="str">
        <f>IF(B179="","",IF(ISNA(VLOOKUP($B179,'E-1 Off Site Hedge Baseline'!$B$1:$L$257,7,FALSE)),"",(VLOOKUP($B179,'E-1 Off Site Hedge Baseline'!$B$1:$L$257,7,FALSE))))</f>
        <v/>
      </c>
      <c r="H179" s="520" t="str">
        <f>IF(B179="","",IF(ISNA(VLOOKUP($B179,'E-1 Off Site Hedge Baseline'!$B$1:$L$257,8,FALSE)),"",(VLOOKUP($B179,'E-1 Off Site Hedge Baseline'!$B$1:$L$257,8,FALSE))))</f>
        <v/>
      </c>
      <c r="I179" s="520" t="str">
        <f>IF(B179="","",IF(ISNA(VLOOKUP($B179,'E-1 Off Site Hedge Baseline'!$B$1:$L$257,10,FALSE)),"",(VLOOKUP($B179,'E-1 Off Site Hedge Baseline'!$B$1:$L$257,10,FALSE))))</f>
        <v/>
      </c>
      <c r="J179" s="520" t="str">
        <f>IF(B179="","",IF(ISNA(VLOOKUP($B179,'E-1 Off Site Hedge Baseline'!$B$1:$L$257,11,FALSE)),"",(VLOOKUP($B179,'E-1 Off Site Hedge Baseline'!$B$1:$L$257,11,FALSE))))</f>
        <v/>
      </c>
      <c r="K179" s="520" t="str">
        <f>IF(B179="","",IF(ISNA(VLOOKUP($B179,'E-1 Off Site Hedge Baseline'!$B$1:$U$257,113,FALSE)),"",(VLOOKUP($B179,'E-1 Off Site Hedge Baseline'!$B$1:$U$257,13,FALSE))))</f>
        <v/>
      </c>
      <c r="L179" s="507" t="str">
        <f>IF(B179="","",IF(ISNA(VLOOKUP($B179,'E-1 Off Site Hedge Baseline'!$B$1:$U$257,12,FALSE)),"",(VLOOKUP($B179,'E-1 Off Site Hedge Baseline'!$B$1:$U$257,12,FALSE))))</f>
        <v/>
      </c>
      <c r="M179" s="418" t="str">
        <f t="shared" si="24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05" t="str">
        <f>IF(B179="","",VLOOKUP(B179,'E-1 Off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45"/>
      <c r="T179" s="499" t="str">
        <f>IFERROR(IF(AND(Q179="V.Low",OR(S179="Good",S179="Moderate")),"Error ▲",VLOOKUP(S179,'G-1 All Habitats'!$Z$2:$AA$9,2,FALSE)),"")</f>
        <v/>
      </c>
      <c r="U179" s="145"/>
      <c r="V179" s="507" t="str">
        <f>IF(U179="","",IF(VLOOKUP(U179,'G-3 Multipliers'!$L$3:$N$6,2,FALSE)=0,"Spatial Data Missing ⚠",VLOOKUP(U179,'G-3 Multipliers'!$L$3:$N$6,2,FALSE)))</f>
        <v/>
      </c>
      <c r="W179" s="505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7"/>
        <v/>
      </c>
      <c r="AD179" s="537" t="str">
        <f>IF(M179="","",VLOOKUP(M179,'G-6 Hedgerow Data'!$B$3:$AG$15,31,FALSE))</f>
        <v/>
      </c>
      <c r="AE179" s="520" t="str">
        <f t="shared" si="21"/>
        <v/>
      </c>
      <c r="AF179" s="520" t="str">
        <f t="shared" si="22"/>
        <v/>
      </c>
      <c r="AG179" s="524" t="str">
        <f>IFERROR(IF(O179="","",VLOOKUP(AD179,'G-3 Multipliers'!$P$3:$Q$6,2,FALSE)),"")</f>
        <v/>
      </c>
      <c r="AH179" s="197"/>
      <c r="AI179" s="499" t="str">
        <f>IF(AH179="","",IF(VLOOKUP(AH179,'G-3 Multipliers'!$S$3:$T$6,2,FALSE)=0,"Spatial Data Missing ⚠",VLOOKUP(AH179,'G-3 Multipliers'!$S$3:$T$6,2,FALSE)))</f>
        <v/>
      </c>
      <c r="AJ179" s="545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1" t="str">
        <f>'E-1 Off Site Hedge Baseline'!AK178</f>
        <v/>
      </c>
      <c r="C180" s="520" t="str">
        <f>IF(B180="","",IF(ISNA(VLOOKUP($B180,'E-1 Off Site Hedge Baseline'!$B$1:$L$257,3,FALSE)),"",(VLOOKUP($B180,'E-1 Off Site Hedge Baseline'!$B$1:$L$257,3,FALSE))))</f>
        <v/>
      </c>
      <c r="D180" s="520" t="str">
        <f>IF(B180="","",IF(ISNA(VLOOKUP($B180,'E-1 Off Site Hedge Baseline'!$B$1:$L$258,4,FALSE)),"",(VLOOKUP($B180,'E-1 Off Site Hedge Baseline'!$B$1:$L$258,4,FALSE))))</f>
        <v/>
      </c>
      <c r="E180" s="520" t="str">
        <f>IF(B180="","",IF(ISNA(VLOOKUP($B180,'E-1 Off Site Hedge Baseline'!$B$1:$L$257,5,FALSE)),"",(VLOOKUP($B180,'E-1 Off Site Hedge Baseline'!$B$1:$L$257,5,FALSE))))</f>
        <v/>
      </c>
      <c r="F180" s="520" t="str">
        <f>IF(B180="","",IF(ISNA(VLOOKUP($B180,'E-1 Off Site Hedge Baseline'!$B$1:$L$257,6,FALSE)),"",(VLOOKUP($B180,'E-1 Off Site Hedge Baseline'!$B$1:$L$257,6,FALSE))))</f>
        <v/>
      </c>
      <c r="G180" s="520" t="str">
        <f>IF(B180="","",IF(ISNA(VLOOKUP($B180,'E-1 Off Site Hedge Baseline'!$B$1:$L$257,7,FALSE)),"",(VLOOKUP($B180,'E-1 Off Site Hedge Baseline'!$B$1:$L$257,7,FALSE))))</f>
        <v/>
      </c>
      <c r="H180" s="520" t="str">
        <f>IF(B180="","",IF(ISNA(VLOOKUP($B180,'E-1 Off Site Hedge Baseline'!$B$1:$L$257,8,FALSE)),"",(VLOOKUP($B180,'E-1 Off Site Hedge Baseline'!$B$1:$L$257,8,FALSE))))</f>
        <v/>
      </c>
      <c r="I180" s="520" t="str">
        <f>IF(B180="","",IF(ISNA(VLOOKUP($B180,'E-1 Off Site Hedge Baseline'!$B$1:$L$257,10,FALSE)),"",(VLOOKUP($B180,'E-1 Off Site Hedge Baseline'!$B$1:$L$257,10,FALSE))))</f>
        <v/>
      </c>
      <c r="J180" s="520" t="str">
        <f>IF(B180="","",IF(ISNA(VLOOKUP($B180,'E-1 Off Site Hedge Baseline'!$B$1:$L$257,11,FALSE)),"",(VLOOKUP($B180,'E-1 Off Site Hedge Baseline'!$B$1:$L$257,11,FALSE))))</f>
        <v/>
      </c>
      <c r="K180" s="520" t="str">
        <f>IF(B180="","",IF(ISNA(VLOOKUP($B180,'E-1 Off Site Hedge Baseline'!$B$1:$U$257,113,FALSE)),"",(VLOOKUP($B180,'E-1 Off Site Hedge Baseline'!$B$1:$U$257,13,FALSE))))</f>
        <v/>
      </c>
      <c r="L180" s="507" t="str">
        <f>IF(B180="","",IF(ISNA(VLOOKUP($B180,'E-1 Off Site Hedge Baseline'!$B$1:$U$257,12,FALSE)),"",(VLOOKUP($B180,'E-1 Off Site Hedge Baseline'!$B$1:$U$257,12,FALSE))))</f>
        <v/>
      </c>
      <c r="M180" s="418" t="str">
        <f t="shared" si="24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05" t="str">
        <f>IF(B180="","",VLOOKUP(B180,'E-1 Off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45"/>
      <c r="T180" s="499" t="str">
        <f>IFERROR(IF(AND(Q180="V.Low",OR(S180="Good",S180="Moderate")),"Error ▲",VLOOKUP(S180,'G-1 All Habitats'!$Z$2:$AA$9,2,FALSE)),"")</f>
        <v/>
      </c>
      <c r="U180" s="145"/>
      <c r="V180" s="507" t="str">
        <f>IF(U180="","",IF(VLOOKUP(U180,'G-3 Multipliers'!$L$3:$N$6,2,FALSE)=0,"Spatial Data Missing ⚠",VLOOKUP(U180,'G-3 Multipliers'!$L$3:$N$6,2,FALSE)))</f>
        <v/>
      </c>
      <c r="W180" s="505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7"/>
        <v/>
      </c>
      <c r="AD180" s="537" t="str">
        <f>IF(M180="","",VLOOKUP(M180,'G-6 Hedgerow Data'!$B$3:$AG$15,31,FALSE))</f>
        <v/>
      </c>
      <c r="AE180" s="520" t="str">
        <f t="shared" si="21"/>
        <v/>
      </c>
      <c r="AF180" s="520" t="str">
        <f t="shared" si="22"/>
        <v/>
      </c>
      <c r="AG180" s="524" t="str">
        <f>IFERROR(IF(O180="","",VLOOKUP(AD180,'G-3 Multipliers'!$P$3:$Q$6,2,FALSE)),"")</f>
        <v/>
      </c>
      <c r="AH180" s="197"/>
      <c r="AI180" s="499" t="str">
        <f>IF(AH180="","",IF(VLOOKUP(AH180,'G-3 Multipliers'!$S$3:$T$6,2,FALSE)=0,"Spatial Data Missing ⚠",VLOOKUP(AH180,'G-3 Multipliers'!$S$3:$T$6,2,FALSE)))</f>
        <v/>
      </c>
      <c r="AJ180" s="545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1" t="str">
        <f>'E-1 Off Site Hedge Baseline'!AK179</f>
        <v/>
      </c>
      <c r="C181" s="520" t="str">
        <f>IF(B181="","",IF(ISNA(VLOOKUP($B181,'E-1 Off Site Hedge Baseline'!$B$1:$L$257,3,FALSE)),"",(VLOOKUP($B181,'E-1 Off Site Hedge Baseline'!$B$1:$L$257,3,FALSE))))</f>
        <v/>
      </c>
      <c r="D181" s="520" t="str">
        <f>IF(B181="","",IF(ISNA(VLOOKUP($B181,'E-1 Off Site Hedge Baseline'!$B$1:$L$258,4,FALSE)),"",(VLOOKUP($B181,'E-1 Off Site Hedge Baseline'!$B$1:$L$258,4,FALSE))))</f>
        <v/>
      </c>
      <c r="E181" s="520" t="str">
        <f>IF(B181="","",IF(ISNA(VLOOKUP($B181,'E-1 Off Site Hedge Baseline'!$B$1:$L$257,5,FALSE)),"",(VLOOKUP($B181,'E-1 Off Site Hedge Baseline'!$B$1:$L$257,5,FALSE))))</f>
        <v/>
      </c>
      <c r="F181" s="520" t="str">
        <f>IF(B181="","",IF(ISNA(VLOOKUP($B181,'E-1 Off Site Hedge Baseline'!$B$1:$L$257,6,FALSE)),"",(VLOOKUP($B181,'E-1 Off Site Hedge Baseline'!$B$1:$L$257,6,FALSE))))</f>
        <v/>
      </c>
      <c r="G181" s="520" t="str">
        <f>IF(B181="","",IF(ISNA(VLOOKUP($B181,'E-1 Off Site Hedge Baseline'!$B$1:$L$257,7,FALSE)),"",(VLOOKUP($B181,'E-1 Off Site Hedge Baseline'!$B$1:$L$257,7,FALSE))))</f>
        <v/>
      </c>
      <c r="H181" s="520" t="str">
        <f>IF(B181="","",IF(ISNA(VLOOKUP($B181,'E-1 Off Site Hedge Baseline'!$B$1:$L$257,8,FALSE)),"",(VLOOKUP($B181,'E-1 Off Site Hedge Baseline'!$B$1:$L$257,8,FALSE))))</f>
        <v/>
      </c>
      <c r="I181" s="520" t="str">
        <f>IF(B181="","",IF(ISNA(VLOOKUP($B181,'E-1 Off Site Hedge Baseline'!$B$1:$L$257,10,FALSE)),"",(VLOOKUP($B181,'E-1 Off Site Hedge Baseline'!$B$1:$L$257,10,FALSE))))</f>
        <v/>
      </c>
      <c r="J181" s="520" t="str">
        <f>IF(B181="","",IF(ISNA(VLOOKUP($B181,'E-1 Off Site Hedge Baseline'!$B$1:$L$257,11,FALSE)),"",(VLOOKUP($B181,'E-1 Off Site Hedge Baseline'!$B$1:$L$257,11,FALSE))))</f>
        <v/>
      </c>
      <c r="K181" s="520" t="str">
        <f>IF(B181="","",IF(ISNA(VLOOKUP($B181,'E-1 Off Site Hedge Baseline'!$B$1:$U$257,113,FALSE)),"",(VLOOKUP($B181,'E-1 Off Site Hedge Baseline'!$B$1:$U$257,13,FALSE))))</f>
        <v/>
      </c>
      <c r="L181" s="507" t="str">
        <f>IF(B181="","",IF(ISNA(VLOOKUP($B181,'E-1 Off Site Hedge Baseline'!$B$1:$U$257,12,FALSE)),"",(VLOOKUP($B181,'E-1 Off Site Hedge Baseline'!$B$1:$U$257,12,FALSE))))</f>
        <v/>
      </c>
      <c r="M181" s="418" t="str">
        <f t="shared" si="24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05" t="str">
        <f>IF(B181="","",VLOOKUP(B181,'E-1 Off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45"/>
      <c r="T181" s="499" t="str">
        <f>IFERROR(IF(AND(Q181="V.Low",OR(S181="Good",S181="Moderate")),"Error ▲",VLOOKUP(S181,'G-1 All Habitats'!$Z$2:$AA$9,2,FALSE)),"")</f>
        <v/>
      </c>
      <c r="U181" s="145"/>
      <c r="V181" s="507" t="str">
        <f>IF(U181="","",IF(VLOOKUP(U181,'G-3 Multipliers'!$L$3:$N$6,2,FALSE)=0,"Spatial Data Missing ⚠",VLOOKUP(U181,'G-3 Multipliers'!$L$3:$N$6,2,FALSE)))</f>
        <v/>
      </c>
      <c r="W181" s="505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7"/>
        <v/>
      </c>
      <c r="AD181" s="537" t="str">
        <f>IF(M181="","",VLOOKUP(M181,'G-6 Hedgerow Data'!$B$3:$AG$15,31,FALSE))</f>
        <v/>
      </c>
      <c r="AE181" s="520" t="str">
        <f t="shared" si="21"/>
        <v/>
      </c>
      <c r="AF181" s="520" t="str">
        <f t="shared" si="22"/>
        <v/>
      </c>
      <c r="AG181" s="524" t="str">
        <f>IFERROR(IF(O181="","",VLOOKUP(AD181,'G-3 Multipliers'!$P$3:$Q$6,2,FALSE)),"")</f>
        <v/>
      </c>
      <c r="AH181" s="197"/>
      <c r="AI181" s="499" t="str">
        <f>IF(AH181="","",IF(VLOOKUP(AH181,'G-3 Multipliers'!$S$3:$T$6,2,FALSE)=0,"Spatial Data Missing ⚠",VLOOKUP(AH181,'G-3 Multipliers'!$S$3:$T$6,2,FALSE)))</f>
        <v/>
      </c>
      <c r="AJ181" s="545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1" t="str">
        <f>'E-1 Off Site Hedge Baseline'!AK180</f>
        <v/>
      </c>
      <c r="C182" s="520" t="str">
        <f>IF(B182="","",IF(ISNA(VLOOKUP($B182,'E-1 Off Site Hedge Baseline'!$B$1:$L$257,3,FALSE)),"",(VLOOKUP($B182,'E-1 Off Site Hedge Baseline'!$B$1:$L$257,3,FALSE))))</f>
        <v/>
      </c>
      <c r="D182" s="520" t="str">
        <f>IF(B182="","",IF(ISNA(VLOOKUP($B182,'E-1 Off Site Hedge Baseline'!$B$1:$L$258,4,FALSE)),"",(VLOOKUP($B182,'E-1 Off Site Hedge Baseline'!$B$1:$L$258,4,FALSE))))</f>
        <v/>
      </c>
      <c r="E182" s="520" t="str">
        <f>IF(B182="","",IF(ISNA(VLOOKUP($B182,'E-1 Off Site Hedge Baseline'!$B$1:$L$257,5,FALSE)),"",(VLOOKUP($B182,'E-1 Off Site Hedge Baseline'!$B$1:$L$257,5,FALSE))))</f>
        <v/>
      </c>
      <c r="F182" s="520" t="str">
        <f>IF(B182="","",IF(ISNA(VLOOKUP($B182,'E-1 Off Site Hedge Baseline'!$B$1:$L$257,6,FALSE)),"",(VLOOKUP($B182,'E-1 Off Site Hedge Baseline'!$B$1:$L$257,6,FALSE))))</f>
        <v/>
      </c>
      <c r="G182" s="520" t="str">
        <f>IF(B182="","",IF(ISNA(VLOOKUP($B182,'E-1 Off Site Hedge Baseline'!$B$1:$L$257,7,FALSE)),"",(VLOOKUP($B182,'E-1 Off Site Hedge Baseline'!$B$1:$L$257,7,FALSE))))</f>
        <v/>
      </c>
      <c r="H182" s="520" t="str">
        <f>IF(B182="","",IF(ISNA(VLOOKUP($B182,'E-1 Off Site Hedge Baseline'!$B$1:$L$257,8,FALSE)),"",(VLOOKUP($B182,'E-1 Off Site Hedge Baseline'!$B$1:$L$257,8,FALSE))))</f>
        <v/>
      </c>
      <c r="I182" s="520" t="str">
        <f>IF(B182="","",IF(ISNA(VLOOKUP($B182,'E-1 Off Site Hedge Baseline'!$B$1:$L$257,10,FALSE)),"",(VLOOKUP($B182,'E-1 Off Site Hedge Baseline'!$B$1:$L$257,10,FALSE))))</f>
        <v/>
      </c>
      <c r="J182" s="520" t="str">
        <f>IF(B182="","",IF(ISNA(VLOOKUP($B182,'E-1 Off Site Hedge Baseline'!$B$1:$L$257,11,FALSE)),"",(VLOOKUP($B182,'E-1 Off Site Hedge Baseline'!$B$1:$L$257,11,FALSE))))</f>
        <v/>
      </c>
      <c r="K182" s="520" t="str">
        <f>IF(B182="","",IF(ISNA(VLOOKUP($B182,'E-1 Off Site Hedge Baseline'!$B$1:$U$257,113,FALSE)),"",(VLOOKUP($B182,'E-1 Off Site Hedge Baseline'!$B$1:$U$257,13,FALSE))))</f>
        <v/>
      </c>
      <c r="L182" s="507" t="str">
        <f>IF(B182="","",IF(ISNA(VLOOKUP($B182,'E-1 Off Site Hedge Baseline'!$B$1:$U$257,12,FALSE)),"",(VLOOKUP($B182,'E-1 Off Site Hedge Baseline'!$B$1:$U$257,12,FALSE))))</f>
        <v/>
      </c>
      <c r="M182" s="418" t="str">
        <f t="shared" si="24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05" t="str">
        <f>IF(B182="","",VLOOKUP(B182,'E-1 Off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45"/>
      <c r="T182" s="499" t="str">
        <f>IFERROR(IF(AND(Q182="V.Low",OR(S182="Good",S182="Moderate")),"Error ▲",VLOOKUP(S182,'G-1 All Habitats'!$Z$2:$AA$9,2,FALSE)),"")</f>
        <v/>
      </c>
      <c r="U182" s="145"/>
      <c r="V182" s="507" t="str">
        <f>IF(U182="","",IF(VLOOKUP(U182,'G-3 Multipliers'!$L$3:$N$6,2,FALSE)=0,"Spatial Data Missing ⚠",VLOOKUP(U182,'G-3 Multipliers'!$L$3:$N$6,2,FALSE)))</f>
        <v/>
      </c>
      <c r="W182" s="505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7"/>
        <v/>
      </c>
      <c r="AD182" s="537" t="str">
        <f>IF(M182="","",VLOOKUP(M182,'G-6 Hedgerow Data'!$B$3:$AG$15,31,FALSE))</f>
        <v/>
      </c>
      <c r="AE182" s="520" t="str">
        <f t="shared" si="21"/>
        <v/>
      </c>
      <c r="AF182" s="520" t="str">
        <f t="shared" si="22"/>
        <v/>
      </c>
      <c r="AG182" s="524" t="str">
        <f>IFERROR(IF(O182="","",VLOOKUP(AD182,'G-3 Multipliers'!$P$3:$Q$6,2,FALSE)),"")</f>
        <v/>
      </c>
      <c r="AH182" s="197"/>
      <c r="AI182" s="499" t="str">
        <f>IF(AH182="","",IF(VLOOKUP(AH182,'G-3 Multipliers'!$S$3:$T$6,2,FALSE)=0,"Spatial Data Missing ⚠",VLOOKUP(AH182,'G-3 Multipliers'!$S$3:$T$6,2,FALSE)))</f>
        <v/>
      </c>
      <c r="AJ182" s="545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1" t="str">
        <f>'E-1 Off Site Hedge Baseline'!AK181</f>
        <v/>
      </c>
      <c r="C183" s="520" t="str">
        <f>IF(B183="","",IF(ISNA(VLOOKUP($B183,'E-1 Off Site Hedge Baseline'!$B$1:$L$257,3,FALSE)),"",(VLOOKUP($B183,'E-1 Off Site Hedge Baseline'!$B$1:$L$257,3,FALSE))))</f>
        <v/>
      </c>
      <c r="D183" s="520" t="str">
        <f>IF(B183="","",IF(ISNA(VLOOKUP($B183,'E-1 Off Site Hedge Baseline'!$B$1:$L$258,4,FALSE)),"",(VLOOKUP($B183,'E-1 Off Site Hedge Baseline'!$B$1:$L$258,4,FALSE))))</f>
        <v/>
      </c>
      <c r="E183" s="520" t="str">
        <f>IF(B183="","",IF(ISNA(VLOOKUP($B183,'E-1 Off Site Hedge Baseline'!$B$1:$L$257,5,FALSE)),"",(VLOOKUP($B183,'E-1 Off Site Hedge Baseline'!$B$1:$L$257,5,FALSE))))</f>
        <v/>
      </c>
      <c r="F183" s="520" t="str">
        <f>IF(B183="","",IF(ISNA(VLOOKUP($B183,'E-1 Off Site Hedge Baseline'!$B$1:$L$257,6,FALSE)),"",(VLOOKUP($B183,'E-1 Off Site Hedge Baseline'!$B$1:$L$257,6,FALSE))))</f>
        <v/>
      </c>
      <c r="G183" s="520" t="str">
        <f>IF(B183="","",IF(ISNA(VLOOKUP($B183,'E-1 Off Site Hedge Baseline'!$B$1:$L$257,7,FALSE)),"",(VLOOKUP($B183,'E-1 Off Site Hedge Baseline'!$B$1:$L$257,7,FALSE))))</f>
        <v/>
      </c>
      <c r="H183" s="520" t="str">
        <f>IF(B183="","",IF(ISNA(VLOOKUP($B183,'E-1 Off Site Hedge Baseline'!$B$1:$L$257,8,FALSE)),"",(VLOOKUP($B183,'E-1 Off Site Hedge Baseline'!$B$1:$L$257,8,FALSE))))</f>
        <v/>
      </c>
      <c r="I183" s="520" t="str">
        <f>IF(B183="","",IF(ISNA(VLOOKUP($B183,'E-1 Off Site Hedge Baseline'!$B$1:$L$257,10,FALSE)),"",(VLOOKUP($B183,'E-1 Off Site Hedge Baseline'!$B$1:$L$257,10,FALSE))))</f>
        <v/>
      </c>
      <c r="J183" s="520" t="str">
        <f>IF(B183="","",IF(ISNA(VLOOKUP($B183,'E-1 Off Site Hedge Baseline'!$B$1:$L$257,11,FALSE)),"",(VLOOKUP($B183,'E-1 Off Site Hedge Baseline'!$B$1:$L$257,11,FALSE))))</f>
        <v/>
      </c>
      <c r="K183" s="520" t="str">
        <f>IF(B183="","",IF(ISNA(VLOOKUP($B183,'E-1 Off Site Hedge Baseline'!$B$1:$U$257,113,FALSE)),"",(VLOOKUP($B183,'E-1 Off Site Hedge Baseline'!$B$1:$U$257,13,FALSE))))</f>
        <v/>
      </c>
      <c r="L183" s="507" t="str">
        <f>IF(B183="","",IF(ISNA(VLOOKUP($B183,'E-1 Off Site Hedge Baseline'!$B$1:$U$257,12,FALSE)),"",(VLOOKUP($B183,'E-1 Off Site Hedge Baseline'!$B$1:$U$257,12,FALSE))))</f>
        <v/>
      </c>
      <c r="M183" s="418" t="str">
        <f t="shared" si="24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05" t="str">
        <f>IF(B183="","",VLOOKUP(B183,'E-1 Off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45"/>
      <c r="T183" s="499" t="str">
        <f>IFERROR(IF(AND(Q183="V.Low",OR(S183="Good",S183="Moderate")),"Error ▲",VLOOKUP(S183,'G-1 All Habitats'!$Z$2:$AA$9,2,FALSE)),"")</f>
        <v/>
      </c>
      <c r="U183" s="145"/>
      <c r="V183" s="507" t="str">
        <f>IF(U183="","",IF(VLOOKUP(U183,'G-3 Multipliers'!$L$3:$N$6,2,FALSE)=0,"Spatial Data Missing ⚠",VLOOKUP(U183,'G-3 Multipliers'!$L$3:$N$6,2,FALSE)))</f>
        <v/>
      </c>
      <c r="W183" s="505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7"/>
        <v/>
      </c>
      <c r="AD183" s="537" t="str">
        <f>IF(M183="","",VLOOKUP(M183,'G-6 Hedgerow Data'!$B$3:$AG$15,31,FALSE))</f>
        <v/>
      </c>
      <c r="AE183" s="520" t="str">
        <f t="shared" si="21"/>
        <v/>
      </c>
      <c r="AF183" s="520" t="str">
        <f t="shared" si="22"/>
        <v/>
      </c>
      <c r="AG183" s="524" t="str">
        <f>IFERROR(IF(O183="","",VLOOKUP(AD183,'G-3 Multipliers'!$P$3:$Q$6,2,FALSE)),"")</f>
        <v/>
      </c>
      <c r="AH183" s="197"/>
      <c r="AI183" s="499" t="str">
        <f>IF(AH183="","",IF(VLOOKUP(AH183,'G-3 Multipliers'!$S$3:$T$6,2,FALSE)=0,"Spatial Data Missing ⚠",VLOOKUP(AH183,'G-3 Multipliers'!$S$3:$T$6,2,FALSE)))</f>
        <v/>
      </c>
      <c r="AJ183" s="545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1" t="str">
        <f>'E-1 Off Site Hedge Baseline'!AK182</f>
        <v/>
      </c>
      <c r="C184" s="520" t="str">
        <f>IF(B184="","",IF(ISNA(VLOOKUP($B184,'E-1 Off Site Hedge Baseline'!$B$1:$L$257,3,FALSE)),"",(VLOOKUP($B184,'E-1 Off Site Hedge Baseline'!$B$1:$L$257,3,FALSE))))</f>
        <v/>
      </c>
      <c r="D184" s="520" t="str">
        <f>IF(B184="","",IF(ISNA(VLOOKUP($B184,'E-1 Off Site Hedge Baseline'!$B$1:$L$258,4,FALSE)),"",(VLOOKUP($B184,'E-1 Off Site Hedge Baseline'!$B$1:$L$258,4,FALSE))))</f>
        <v/>
      </c>
      <c r="E184" s="520" t="str">
        <f>IF(B184="","",IF(ISNA(VLOOKUP($B184,'E-1 Off Site Hedge Baseline'!$B$1:$L$257,5,FALSE)),"",(VLOOKUP($B184,'E-1 Off Site Hedge Baseline'!$B$1:$L$257,5,FALSE))))</f>
        <v/>
      </c>
      <c r="F184" s="520" t="str">
        <f>IF(B184="","",IF(ISNA(VLOOKUP($B184,'E-1 Off Site Hedge Baseline'!$B$1:$L$257,6,FALSE)),"",(VLOOKUP($B184,'E-1 Off Site Hedge Baseline'!$B$1:$L$257,6,FALSE))))</f>
        <v/>
      </c>
      <c r="G184" s="520" t="str">
        <f>IF(B184="","",IF(ISNA(VLOOKUP($B184,'E-1 Off Site Hedge Baseline'!$B$1:$L$257,7,FALSE)),"",(VLOOKUP($B184,'E-1 Off Site Hedge Baseline'!$B$1:$L$257,7,FALSE))))</f>
        <v/>
      </c>
      <c r="H184" s="520" t="str">
        <f>IF(B184="","",IF(ISNA(VLOOKUP($B184,'E-1 Off Site Hedge Baseline'!$B$1:$L$257,8,FALSE)),"",(VLOOKUP($B184,'E-1 Off Site Hedge Baseline'!$B$1:$L$257,8,FALSE))))</f>
        <v/>
      </c>
      <c r="I184" s="520" t="str">
        <f>IF(B184="","",IF(ISNA(VLOOKUP($B184,'E-1 Off Site Hedge Baseline'!$B$1:$L$257,10,FALSE)),"",(VLOOKUP($B184,'E-1 Off Site Hedge Baseline'!$B$1:$L$257,10,FALSE))))</f>
        <v/>
      </c>
      <c r="J184" s="520" t="str">
        <f>IF(B184="","",IF(ISNA(VLOOKUP($B184,'E-1 Off Site Hedge Baseline'!$B$1:$L$257,11,FALSE)),"",(VLOOKUP($B184,'E-1 Off Site Hedge Baseline'!$B$1:$L$257,11,FALSE))))</f>
        <v/>
      </c>
      <c r="K184" s="520" t="str">
        <f>IF(B184="","",IF(ISNA(VLOOKUP($B184,'E-1 Off Site Hedge Baseline'!$B$1:$U$257,113,FALSE)),"",(VLOOKUP($B184,'E-1 Off Site Hedge Baseline'!$B$1:$U$257,13,FALSE))))</f>
        <v/>
      </c>
      <c r="L184" s="507" t="str">
        <f>IF(B184="","",IF(ISNA(VLOOKUP($B184,'E-1 Off Site Hedge Baseline'!$B$1:$U$257,12,FALSE)),"",(VLOOKUP($B184,'E-1 Off Site Hedge Baseline'!$B$1:$U$257,12,FALSE))))</f>
        <v/>
      </c>
      <c r="M184" s="418" t="str">
        <f t="shared" si="24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05" t="str">
        <f>IF(B184="","",VLOOKUP(B184,'E-1 Off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45"/>
      <c r="T184" s="499" t="str">
        <f>IFERROR(IF(AND(Q184="V.Low",OR(S184="Good",S184="Moderate")),"Error ▲",VLOOKUP(S184,'G-1 All Habitats'!$Z$2:$AA$9,2,FALSE)),"")</f>
        <v/>
      </c>
      <c r="U184" s="145"/>
      <c r="V184" s="507" t="str">
        <f>IF(U184="","",IF(VLOOKUP(U184,'G-3 Multipliers'!$L$3:$N$6,2,FALSE)=0,"Spatial Data Missing ⚠",VLOOKUP(U184,'G-3 Multipliers'!$L$3:$N$6,2,FALSE)))</f>
        <v/>
      </c>
      <c r="W184" s="505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7"/>
        <v/>
      </c>
      <c r="AD184" s="537" t="str">
        <f>IF(M184="","",VLOOKUP(M184,'G-6 Hedgerow Data'!$B$3:$AG$15,31,FALSE))</f>
        <v/>
      </c>
      <c r="AE184" s="520" t="str">
        <f t="shared" si="21"/>
        <v/>
      </c>
      <c r="AF184" s="520" t="str">
        <f t="shared" si="22"/>
        <v/>
      </c>
      <c r="AG184" s="524" t="str">
        <f>IFERROR(IF(O184="","",VLOOKUP(AD184,'G-3 Multipliers'!$P$3:$Q$6,2,FALSE)),"")</f>
        <v/>
      </c>
      <c r="AH184" s="197"/>
      <c r="AI184" s="499" t="str">
        <f>IF(AH184="","",IF(VLOOKUP(AH184,'G-3 Multipliers'!$S$3:$T$6,2,FALSE)=0,"Spatial Data Missing ⚠",VLOOKUP(AH184,'G-3 Multipliers'!$S$3:$T$6,2,FALSE)))</f>
        <v/>
      </c>
      <c r="AJ184" s="545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1" t="str">
        <f>'E-1 Off Site Hedge Baseline'!AK183</f>
        <v/>
      </c>
      <c r="C185" s="520" t="str">
        <f>IF(B185="","",IF(ISNA(VLOOKUP($B185,'E-1 Off Site Hedge Baseline'!$B$1:$L$257,3,FALSE)),"",(VLOOKUP($B185,'E-1 Off Site Hedge Baseline'!$B$1:$L$257,3,FALSE))))</f>
        <v/>
      </c>
      <c r="D185" s="520" t="str">
        <f>IF(B185="","",IF(ISNA(VLOOKUP($B185,'E-1 Off Site Hedge Baseline'!$B$1:$L$258,4,FALSE)),"",(VLOOKUP($B185,'E-1 Off Site Hedge Baseline'!$B$1:$L$258,4,FALSE))))</f>
        <v/>
      </c>
      <c r="E185" s="520" t="str">
        <f>IF(B185="","",IF(ISNA(VLOOKUP($B185,'E-1 Off Site Hedge Baseline'!$B$1:$L$257,5,FALSE)),"",(VLOOKUP($B185,'E-1 Off Site Hedge Baseline'!$B$1:$L$257,5,FALSE))))</f>
        <v/>
      </c>
      <c r="F185" s="520" t="str">
        <f>IF(B185="","",IF(ISNA(VLOOKUP($B185,'E-1 Off Site Hedge Baseline'!$B$1:$L$257,6,FALSE)),"",(VLOOKUP($B185,'E-1 Off Site Hedge Baseline'!$B$1:$L$257,6,FALSE))))</f>
        <v/>
      </c>
      <c r="G185" s="520" t="str">
        <f>IF(B185="","",IF(ISNA(VLOOKUP($B185,'E-1 Off Site Hedge Baseline'!$B$1:$L$257,7,FALSE)),"",(VLOOKUP($B185,'E-1 Off Site Hedge Baseline'!$B$1:$L$257,7,FALSE))))</f>
        <v/>
      </c>
      <c r="H185" s="520" t="str">
        <f>IF(B185="","",IF(ISNA(VLOOKUP($B185,'E-1 Off Site Hedge Baseline'!$B$1:$L$257,8,FALSE)),"",(VLOOKUP($B185,'E-1 Off Site Hedge Baseline'!$B$1:$L$257,8,FALSE))))</f>
        <v/>
      </c>
      <c r="I185" s="520" t="str">
        <f>IF(B185="","",IF(ISNA(VLOOKUP($B185,'E-1 Off Site Hedge Baseline'!$B$1:$L$257,10,FALSE)),"",(VLOOKUP($B185,'E-1 Off Site Hedge Baseline'!$B$1:$L$257,10,FALSE))))</f>
        <v/>
      </c>
      <c r="J185" s="520" t="str">
        <f>IF(B185="","",IF(ISNA(VLOOKUP($B185,'E-1 Off Site Hedge Baseline'!$B$1:$L$257,11,FALSE)),"",(VLOOKUP($B185,'E-1 Off Site Hedge Baseline'!$B$1:$L$257,11,FALSE))))</f>
        <v/>
      </c>
      <c r="K185" s="520" t="str">
        <f>IF(B185="","",IF(ISNA(VLOOKUP($B185,'E-1 Off Site Hedge Baseline'!$B$1:$U$257,113,FALSE)),"",(VLOOKUP($B185,'E-1 Off Site Hedge Baseline'!$B$1:$U$257,13,FALSE))))</f>
        <v/>
      </c>
      <c r="L185" s="507" t="str">
        <f>IF(B185="","",IF(ISNA(VLOOKUP($B185,'E-1 Off Site Hedge Baseline'!$B$1:$U$257,12,FALSE)),"",(VLOOKUP($B185,'E-1 Off Site Hedge Baseline'!$B$1:$U$257,12,FALSE))))</f>
        <v/>
      </c>
      <c r="M185" s="418" t="str">
        <f t="shared" si="24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05" t="str">
        <f>IF(B185="","",VLOOKUP(B185,'E-1 Off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45"/>
      <c r="T185" s="499" t="str">
        <f>IFERROR(IF(AND(Q185="V.Low",OR(S185="Good",S185="Moderate")),"Error ▲",VLOOKUP(S185,'G-1 All Habitats'!$Z$2:$AA$9,2,FALSE)),"")</f>
        <v/>
      </c>
      <c r="U185" s="145"/>
      <c r="V185" s="507" t="str">
        <f>IF(U185="","",IF(VLOOKUP(U185,'G-3 Multipliers'!$L$3:$N$6,2,FALSE)=0,"Spatial Data Missing ⚠",VLOOKUP(U185,'G-3 Multipliers'!$L$3:$N$6,2,FALSE)))</f>
        <v/>
      </c>
      <c r="W185" s="505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7"/>
        <v/>
      </c>
      <c r="AD185" s="537" t="str">
        <f>IF(M185="","",VLOOKUP(M185,'G-6 Hedgerow Data'!$B$3:$AG$15,31,FALSE))</f>
        <v/>
      </c>
      <c r="AE185" s="520" t="str">
        <f t="shared" si="21"/>
        <v/>
      </c>
      <c r="AF185" s="520" t="str">
        <f t="shared" si="22"/>
        <v/>
      </c>
      <c r="AG185" s="524" t="str">
        <f>IFERROR(IF(O185="","",VLOOKUP(AD185,'G-3 Multipliers'!$P$3:$Q$6,2,FALSE)),"")</f>
        <v/>
      </c>
      <c r="AH185" s="197"/>
      <c r="AI185" s="499" t="str">
        <f>IF(AH185="","",IF(VLOOKUP(AH185,'G-3 Multipliers'!$S$3:$T$6,2,FALSE)=0,"Spatial Data Missing ⚠",VLOOKUP(AH185,'G-3 Multipliers'!$S$3:$T$6,2,FALSE)))</f>
        <v/>
      </c>
      <c r="AJ185" s="545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1" t="str">
        <f>'E-1 Off Site Hedge Baseline'!AK184</f>
        <v/>
      </c>
      <c r="C186" s="520" t="str">
        <f>IF(B186="","",IF(ISNA(VLOOKUP($B186,'E-1 Off Site Hedge Baseline'!$B$1:$L$257,3,FALSE)),"",(VLOOKUP($B186,'E-1 Off Site Hedge Baseline'!$B$1:$L$257,3,FALSE))))</f>
        <v/>
      </c>
      <c r="D186" s="520" t="str">
        <f>IF(B186="","",IF(ISNA(VLOOKUP($B186,'E-1 Off Site Hedge Baseline'!$B$1:$L$258,4,FALSE)),"",(VLOOKUP($B186,'E-1 Off Site Hedge Baseline'!$B$1:$L$258,4,FALSE))))</f>
        <v/>
      </c>
      <c r="E186" s="520" t="str">
        <f>IF(B186="","",IF(ISNA(VLOOKUP($B186,'E-1 Off Site Hedge Baseline'!$B$1:$L$257,5,FALSE)),"",(VLOOKUP($B186,'E-1 Off Site Hedge Baseline'!$B$1:$L$257,5,FALSE))))</f>
        <v/>
      </c>
      <c r="F186" s="520" t="str">
        <f>IF(B186="","",IF(ISNA(VLOOKUP($B186,'E-1 Off Site Hedge Baseline'!$B$1:$L$257,6,FALSE)),"",(VLOOKUP($B186,'E-1 Off Site Hedge Baseline'!$B$1:$L$257,6,FALSE))))</f>
        <v/>
      </c>
      <c r="G186" s="520" t="str">
        <f>IF(B186="","",IF(ISNA(VLOOKUP($B186,'E-1 Off Site Hedge Baseline'!$B$1:$L$257,7,FALSE)),"",(VLOOKUP($B186,'E-1 Off Site Hedge Baseline'!$B$1:$L$257,7,FALSE))))</f>
        <v/>
      </c>
      <c r="H186" s="520" t="str">
        <f>IF(B186="","",IF(ISNA(VLOOKUP($B186,'E-1 Off Site Hedge Baseline'!$B$1:$L$257,8,FALSE)),"",(VLOOKUP($B186,'E-1 Off Site Hedge Baseline'!$B$1:$L$257,8,FALSE))))</f>
        <v/>
      </c>
      <c r="I186" s="520" t="str">
        <f>IF(B186="","",IF(ISNA(VLOOKUP($B186,'E-1 Off Site Hedge Baseline'!$B$1:$L$257,10,FALSE)),"",(VLOOKUP($B186,'E-1 Off Site Hedge Baseline'!$B$1:$L$257,10,FALSE))))</f>
        <v/>
      </c>
      <c r="J186" s="520" t="str">
        <f>IF(B186="","",IF(ISNA(VLOOKUP($B186,'E-1 Off Site Hedge Baseline'!$B$1:$L$257,11,FALSE)),"",(VLOOKUP($B186,'E-1 Off Site Hedge Baseline'!$B$1:$L$257,11,FALSE))))</f>
        <v/>
      </c>
      <c r="K186" s="520" t="str">
        <f>IF(B186="","",IF(ISNA(VLOOKUP($B186,'E-1 Off Site Hedge Baseline'!$B$1:$U$257,113,FALSE)),"",(VLOOKUP($B186,'E-1 Off Site Hedge Baseline'!$B$1:$U$257,13,FALSE))))</f>
        <v/>
      </c>
      <c r="L186" s="507" t="str">
        <f>IF(B186="","",IF(ISNA(VLOOKUP($B186,'E-1 Off Site Hedge Baseline'!$B$1:$U$257,12,FALSE)),"",(VLOOKUP($B186,'E-1 Off Site Hedge Baseline'!$B$1:$U$257,12,FALSE))))</f>
        <v/>
      </c>
      <c r="M186" s="418" t="str">
        <f t="shared" si="24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05" t="str">
        <f>IF(B186="","",VLOOKUP(B186,'E-1 Off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45"/>
      <c r="T186" s="499" t="str">
        <f>IFERROR(IF(AND(Q186="V.Low",OR(S186="Good",S186="Moderate")),"Error ▲",VLOOKUP(S186,'G-1 All Habitats'!$Z$2:$AA$9,2,FALSE)),"")</f>
        <v/>
      </c>
      <c r="U186" s="145"/>
      <c r="V186" s="507" t="str">
        <f>IF(U186="","",IF(VLOOKUP(U186,'G-3 Multipliers'!$L$3:$N$6,2,FALSE)=0,"Spatial Data Missing ⚠",VLOOKUP(U186,'G-3 Multipliers'!$L$3:$N$6,2,FALSE)))</f>
        <v/>
      </c>
      <c r="W186" s="505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7"/>
        <v/>
      </c>
      <c r="AD186" s="537" t="str">
        <f>IF(M186="","",VLOOKUP(M186,'G-6 Hedgerow Data'!$B$3:$AG$15,31,FALSE))</f>
        <v/>
      </c>
      <c r="AE186" s="520" t="str">
        <f t="shared" si="21"/>
        <v/>
      </c>
      <c r="AF186" s="520" t="str">
        <f t="shared" si="22"/>
        <v/>
      </c>
      <c r="AG186" s="524" t="str">
        <f>IFERROR(IF(O186="","",VLOOKUP(AD186,'G-3 Multipliers'!$P$3:$Q$6,2,FALSE)),"")</f>
        <v/>
      </c>
      <c r="AH186" s="197"/>
      <c r="AI186" s="499" t="str">
        <f>IF(AH186="","",IF(VLOOKUP(AH186,'G-3 Multipliers'!$S$3:$T$6,2,FALSE)=0,"Spatial Data Missing ⚠",VLOOKUP(AH186,'G-3 Multipliers'!$S$3:$T$6,2,FALSE)))</f>
        <v/>
      </c>
      <c r="AJ186" s="545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1" t="str">
        <f>'E-1 Off Site Hedge Baseline'!AK185</f>
        <v/>
      </c>
      <c r="C187" s="520" t="str">
        <f>IF(B187="","",IF(ISNA(VLOOKUP($B187,'E-1 Off Site Hedge Baseline'!$B$1:$L$257,3,FALSE)),"",(VLOOKUP($B187,'E-1 Off Site Hedge Baseline'!$B$1:$L$257,3,FALSE))))</f>
        <v/>
      </c>
      <c r="D187" s="520" t="str">
        <f>IF(B187="","",IF(ISNA(VLOOKUP($B187,'E-1 Off Site Hedge Baseline'!$B$1:$L$258,4,FALSE)),"",(VLOOKUP($B187,'E-1 Off Site Hedge Baseline'!$B$1:$L$258,4,FALSE))))</f>
        <v/>
      </c>
      <c r="E187" s="520" t="str">
        <f>IF(B187="","",IF(ISNA(VLOOKUP($B187,'E-1 Off Site Hedge Baseline'!$B$1:$L$257,5,FALSE)),"",(VLOOKUP($B187,'E-1 Off Site Hedge Baseline'!$B$1:$L$257,5,FALSE))))</f>
        <v/>
      </c>
      <c r="F187" s="520" t="str">
        <f>IF(B187="","",IF(ISNA(VLOOKUP($B187,'E-1 Off Site Hedge Baseline'!$B$1:$L$257,6,FALSE)),"",(VLOOKUP($B187,'E-1 Off Site Hedge Baseline'!$B$1:$L$257,6,FALSE))))</f>
        <v/>
      </c>
      <c r="G187" s="520" t="str">
        <f>IF(B187="","",IF(ISNA(VLOOKUP($B187,'E-1 Off Site Hedge Baseline'!$B$1:$L$257,7,FALSE)),"",(VLOOKUP($B187,'E-1 Off Site Hedge Baseline'!$B$1:$L$257,7,FALSE))))</f>
        <v/>
      </c>
      <c r="H187" s="520" t="str">
        <f>IF(B187="","",IF(ISNA(VLOOKUP($B187,'E-1 Off Site Hedge Baseline'!$B$1:$L$257,8,FALSE)),"",(VLOOKUP($B187,'E-1 Off Site Hedge Baseline'!$B$1:$L$257,8,FALSE))))</f>
        <v/>
      </c>
      <c r="I187" s="520" t="str">
        <f>IF(B187="","",IF(ISNA(VLOOKUP($B187,'E-1 Off Site Hedge Baseline'!$B$1:$L$257,10,FALSE)),"",(VLOOKUP($B187,'E-1 Off Site Hedge Baseline'!$B$1:$L$257,10,FALSE))))</f>
        <v/>
      </c>
      <c r="J187" s="520" t="str">
        <f>IF(B187="","",IF(ISNA(VLOOKUP($B187,'E-1 Off Site Hedge Baseline'!$B$1:$L$257,11,FALSE)),"",(VLOOKUP($B187,'E-1 Off Site Hedge Baseline'!$B$1:$L$257,11,FALSE))))</f>
        <v/>
      </c>
      <c r="K187" s="520" t="str">
        <f>IF(B187="","",IF(ISNA(VLOOKUP($B187,'E-1 Off Site Hedge Baseline'!$B$1:$U$257,113,FALSE)),"",(VLOOKUP($B187,'E-1 Off Site Hedge Baseline'!$B$1:$U$257,13,FALSE))))</f>
        <v/>
      </c>
      <c r="L187" s="507" t="str">
        <f>IF(B187="","",IF(ISNA(VLOOKUP($B187,'E-1 Off Site Hedge Baseline'!$B$1:$U$257,12,FALSE)),"",(VLOOKUP($B187,'E-1 Off Site Hedge Baseline'!$B$1:$U$257,12,FALSE))))</f>
        <v/>
      </c>
      <c r="M187" s="418" t="str">
        <f t="shared" si="24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05" t="str">
        <f>IF(B187="","",VLOOKUP(B187,'E-1 Off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45"/>
      <c r="T187" s="499" t="str">
        <f>IFERROR(IF(AND(Q187="V.Low",OR(S187="Good",S187="Moderate")),"Error ▲",VLOOKUP(S187,'G-1 All Habitats'!$Z$2:$AA$9,2,FALSE)),"")</f>
        <v/>
      </c>
      <c r="U187" s="145"/>
      <c r="V187" s="507" t="str">
        <f>IF(U187="","",IF(VLOOKUP(U187,'G-3 Multipliers'!$L$3:$N$6,2,FALSE)=0,"Spatial Data Missing ⚠",VLOOKUP(U187,'G-3 Multipliers'!$L$3:$N$6,2,FALSE)))</f>
        <v/>
      </c>
      <c r="W187" s="505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7"/>
        <v/>
      </c>
      <c r="AD187" s="537" t="str">
        <f>IF(M187="","",VLOOKUP(M187,'G-6 Hedgerow Data'!$B$3:$AG$15,31,FALSE))</f>
        <v/>
      </c>
      <c r="AE187" s="520" t="str">
        <f t="shared" si="21"/>
        <v/>
      </c>
      <c r="AF187" s="520" t="str">
        <f t="shared" si="22"/>
        <v/>
      </c>
      <c r="AG187" s="524" t="str">
        <f>IFERROR(IF(O187="","",VLOOKUP(AD187,'G-3 Multipliers'!$P$3:$Q$6,2,FALSE)),"")</f>
        <v/>
      </c>
      <c r="AH187" s="197"/>
      <c r="AI187" s="499" t="str">
        <f>IF(AH187="","",IF(VLOOKUP(AH187,'G-3 Multipliers'!$S$3:$T$6,2,FALSE)=0,"Spatial Data Missing ⚠",VLOOKUP(AH187,'G-3 Multipliers'!$S$3:$T$6,2,FALSE)))</f>
        <v/>
      </c>
      <c r="AJ187" s="545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1" t="str">
        <f>'E-1 Off Site Hedge Baseline'!AK186</f>
        <v/>
      </c>
      <c r="C188" s="520" t="str">
        <f>IF(B188="","",IF(ISNA(VLOOKUP($B188,'E-1 Off Site Hedge Baseline'!$B$1:$L$257,3,FALSE)),"",(VLOOKUP($B188,'E-1 Off Site Hedge Baseline'!$B$1:$L$257,3,FALSE))))</f>
        <v/>
      </c>
      <c r="D188" s="520" t="str">
        <f>IF(B188="","",IF(ISNA(VLOOKUP($B188,'E-1 Off Site Hedge Baseline'!$B$1:$L$258,4,FALSE)),"",(VLOOKUP($B188,'E-1 Off Site Hedge Baseline'!$B$1:$L$258,4,FALSE))))</f>
        <v/>
      </c>
      <c r="E188" s="520" t="str">
        <f>IF(B188="","",IF(ISNA(VLOOKUP($B188,'E-1 Off Site Hedge Baseline'!$B$1:$L$257,5,FALSE)),"",(VLOOKUP($B188,'E-1 Off Site Hedge Baseline'!$B$1:$L$257,5,FALSE))))</f>
        <v/>
      </c>
      <c r="F188" s="520" t="str">
        <f>IF(B188="","",IF(ISNA(VLOOKUP($B188,'E-1 Off Site Hedge Baseline'!$B$1:$L$257,6,FALSE)),"",(VLOOKUP($B188,'E-1 Off Site Hedge Baseline'!$B$1:$L$257,6,FALSE))))</f>
        <v/>
      </c>
      <c r="G188" s="520" t="str">
        <f>IF(B188="","",IF(ISNA(VLOOKUP($B188,'E-1 Off Site Hedge Baseline'!$B$1:$L$257,7,FALSE)),"",(VLOOKUP($B188,'E-1 Off Site Hedge Baseline'!$B$1:$L$257,7,FALSE))))</f>
        <v/>
      </c>
      <c r="H188" s="520" t="str">
        <f>IF(B188="","",IF(ISNA(VLOOKUP($B188,'E-1 Off Site Hedge Baseline'!$B$1:$L$257,8,FALSE)),"",(VLOOKUP($B188,'E-1 Off Site Hedge Baseline'!$B$1:$L$257,8,FALSE))))</f>
        <v/>
      </c>
      <c r="I188" s="520" t="str">
        <f>IF(B188="","",IF(ISNA(VLOOKUP($B188,'E-1 Off Site Hedge Baseline'!$B$1:$L$257,10,FALSE)),"",(VLOOKUP($B188,'E-1 Off Site Hedge Baseline'!$B$1:$L$257,10,FALSE))))</f>
        <v/>
      </c>
      <c r="J188" s="520" t="str">
        <f>IF(B188="","",IF(ISNA(VLOOKUP($B188,'E-1 Off Site Hedge Baseline'!$B$1:$L$257,11,FALSE)),"",(VLOOKUP($B188,'E-1 Off Site Hedge Baseline'!$B$1:$L$257,11,FALSE))))</f>
        <v/>
      </c>
      <c r="K188" s="520" t="str">
        <f>IF(B188="","",IF(ISNA(VLOOKUP($B188,'E-1 Off Site Hedge Baseline'!$B$1:$U$257,113,FALSE)),"",(VLOOKUP($B188,'E-1 Off Site Hedge Baseline'!$B$1:$U$257,13,FALSE))))</f>
        <v/>
      </c>
      <c r="L188" s="507" t="str">
        <f>IF(B188="","",IF(ISNA(VLOOKUP($B188,'E-1 Off Site Hedge Baseline'!$B$1:$U$257,12,FALSE)),"",(VLOOKUP($B188,'E-1 Off Site Hedge Baseline'!$B$1:$U$257,12,FALSE))))</f>
        <v/>
      </c>
      <c r="M188" s="418" t="str">
        <f t="shared" si="24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05" t="str">
        <f>IF(B188="","",VLOOKUP(B188,'E-1 Off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45"/>
      <c r="T188" s="499" t="str">
        <f>IFERROR(IF(AND(Q188="V.Low",OR(S188="Good",S188="Moderate")),"Error ▲",VLOOKUP(S188,'G-1 All Habitats'!$Z$2:$AA$9,2,FALSE)),"")</f>
        <v/>
      </c>
      <c r="U188" s="145"/>
      <c r="V188" s="507" t="str">
        <f>IF(U188="","",IF(VLOOKUP(U188,'G-3 Multipliers'!$L$3:$N$6,2,FALSE)=0,"Spatial Data Missing ⚠",VLOOKUP(U188,'G-3 Multipliers'!$L$3:$N$6,2,FALSE)))</f>
        <v/>
      </c>
      <c r="W188" s="505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7"/>
        <v/>
      </c>
      <c r="AD188" s="537" t="str">
        <f>IF(M188="","",VLOOKUP(M188,'G-6 Hedgerow Data'!$B$3:$AG$15,31,FALSE))</f>
        <v/>
      </c>
      <c r="AE188" s="520" t="str">
        <f t="shared" si="21"/>
        <v/>
      </c>
      <c r="AF188" s="520" t="str">
        <f t="shared" si="22"/>
        <v/>
      </c>
      <c r="AG188" s="524" t="str">
        <f>IFERROR(IF(O188="","",VLOOKUP(AD188,'G-3 Multipliers'!$P$3:$Q$6,2,FALSE)),"")</f>
        <v/>
      </c>
      <c r="AH188" s="197"/>
      <c r="AI188" s="499" t="str">
        <f>IF(AH188="","",IF(VLOOKUP(AH188,'G-3 Multipliers'!$S$3:$T$6,2,FALSE)=0,"Spatial Data Missing ⚠",VLOOKUP(AH188,'G-3 Multipliers'!$S$3:$T$6,2,FALSE)))</f>
        <v/>
      </c>
      <c r="AJ188" s="545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1" t="str">
        <f>'E-1 Off Site Hedge Baseline'!AK187</f>
        <v/>
      </c>
      <c r="C189" s="520" t="str">
        <f>IF(B189="","",IF(ISNA(VLOOKUP($B189,'E-1 Off Site Hedge Baseline'!$B$1:$L$257,3,FALSE)),"",(VLOOKUP($B189,'E-1 Off Site Hedge Baseline'!$B$1:$L$257,3,FALSE))))</f>
        <v/>
      </c>
      <c r="D189" s="520" t="str">
        <f>IF(B189="","",IF(ISNA(VLOOKUP($B189,'E-1 Off Site Hedge Baseline'!$B$1:$L$258,4,FALSE)),"",(VLOOKUP($B189,'E-1 Off Site Hedge Baseline'!$B$1:$L$258,4,FALSE))))</f>
        <v/>
      </c>
      <c r="E189" s="520" t="str">
        <f>IF(B189="","",IF(ISNA(VLOOKUP($B189,'E-1 Off Site Hedge Baseline'!$B$1:$L$257,5,FALSE)),"",(VLOOKUP($B189,'E-1 Off Site Hedge Baseline'!$B$1:$L$257,5,FALSE))))</f>
        <v/>
      </c>
      <c r="F189" s="520" t="str">
        <f>IF(B189="","",IF(ISNA(VLOOKUP($B189,'E-1 Off Site Hedge Baseline'!$B$1:$L$257,6,FALSE)),"",(VLOOKUP($B189,'E-1 Off Site Hedge Baseline'!$B$1:$L$257,6,FALSE))))</f>
        <v/>
      </c>
      <c r="G189" s="520" t="str">
        <f>IF(B189="","",IF(ISNA(VLOOKUP($B189,'E-1 Off Site Hedge Baseline'!$B$1:$L$257,7,FALSE)),"",(VLOOKUP($B189,'E-1 Off Site Hedge Baseline'!$B$1:$L$257,7,FALSE))))</f>
        <v/>
      </c>
      <c r="H189" s="520" t="str">
        <f>IF(B189="","",IF(ISNA(VLOOKUP($B189,'E-1 Off Site Hedge Baseline'!$B$1:$L$257,8,FALSE)),"",(VLOOKUP($B189,'E-1 Off Site Hedge Baseline'!$B$1:$L$257,8,FALSE))))</f>
        <v/>
      </c>
      <c r="I189" s="520" t="str">
        <f>IF(B189="","",IF(ISNA(VLOOKUP($B189,'E-1 Off Site Hedge Baseline'!$B$1:$L$257,10,FALSE)),"",(VLOOKUP($B189,'E-1 Off Site Hedge Baseline'!$B$1:$L$257,10,FALSE))))</f>
        <v/>
      </c>
      <c r="J189" s="520" t="str">
        <f>IF(B189="","",IF(ISNA(VLOOKUP($B189,'E-1 Off Site Hedge Baseline'!$B$1:$L$257,11,FALSE)),"",(VLOOKUP($B189,'E-1 Off Site Hedge Baseline'!$B$1:$L$257,11,FALSE))))</f>
        <v/>
      </c>
      <c r="K189" s="520" t="str">
        <f>IF(B189="","",IF(ISNA(VLOOKUP($B189,'E-1 Off Site Hedge Baseline'!$B$1:$U$257,113,FALSE)),"",(VLOOKUP($B189,'E-1 Off Site Hedge Baseline'!$B$1:$U$257,13,FALSE))))</f>
        <v/>
      </c>
      <c r="L189" s="507" t="str">
        <f>IF(B189="","",IF(ISNA(VLOOKUP($B189,'E-1 Off Site Hedge Baseline'!$B$1:$U$257,12,FALSE)),"",(VLOOKUP($B189,'E-1 Off Site Hedge Baseline'!$B$1:$U$257,12,FALSE))))</f>
        <v/>
      </c>
      <c r="M189" s="418" t="str">
        <f t="shared" si="24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05" t="str">
        <f>IF(B189="","",VLOOKUP(B189,'E-1 Off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45"/>
      <c r="T189" s="499" t="str">
        <f>IFERROR(IF(AND(Q189="V.Low",OR(S189="Good",S189="Moderate")),"Error ▲",VLOOKUP(S189,'G-1 All Habitats'!$Z$2:$AA$9,2,FALSE)),"")</f>
        <v/>
      </c>
      <c r="U189" s="145"/>
      <c r="V189" s="507" t="str">
        <f>IF(U189="","",IF(VLOOKUP(U189,'G-3 Multipliers'!$L$3:$N$6,2,FALSE)=0,"Spatial Data Missing ⚠",VLOOKUP(U189,'G-3 Multipliers'!$L$3:$N$6,2,FALSE)))</f>
        <v/>
      </c>
      <c r="W189" s="505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7"/>
        <v/>
      </c>
      <c r="AD189" s="537" t="str">
        <f>IF(M189="","",VLOOKUP(M189,'G-6 Hedgerow Data'!$B$3:$AG$15,31,FALSE))</f>
        <v/>
      </c>
      <c r="AE189" s="520" t="str">
        <f t="shared" si="21"/>
        <v/>
      </c>
      <c r="AF189" s="520" t="str">
        <f t="shared" si="22"/>
        <v/>
      </c>
      <c r="AG189" s="524" t="str">
        <f>IFERROR(IF(O189="","",VLOOKUP(AD189,'G-3 Multipliers'!$P$3:$Q$6,2,FALSE)),"")</f>
        <v/>
      </c>
      <c r="AH189" s="197"/>
      <c r="AI189" s="499" t="str">
        <f>IF(AH189="","",IF(VLOOKUP(AH189,'G-3 Multipliers'!$S$3:$T$6,2,FALSE)=0,"Spatial Data Missing ⚠",VLOOKUP(AH189,'G-3 Multipliers'!$S$3:$T$6,2,FALSE)))</f>
        <v/>
      </c>
      <c r="AJ189" s="545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1" t="str">
        <f>'E-1 Off Site Hedge Baseline'!AK188</f>
        <v/>
      </c>
      <c r="C190" s="520" t="str">
        <f>IF(B190="","",IF(ISNA(VLOOKUP($B190,'E-1 Off Site Hedge Baseline'!$B$1:$L$257,3,FALSE)),"",(VLOOKUP($B190,'E-1 Off Site Hedge Baseline'!$B$1:$L$257,3,FALSE))))</f>
        <v/>
      </c>
      <c r="D190" s="520" t="str">
        <f>IF(B190="","",IF(ISNA(VLOOKUP($B190,'E-1 Off Site Hedge Baseline'!$B$1:$L$258,4,FALSE)),"",(VLOOKUP($B190,'E-1 Off Site Hedge Baseline'!$B$1:$L$258,4,FALSE))))</f>
        <v/>
      </c>
      <c r="E190" s="520" t="str">
        <f>IF(B190="","",IF(ISNA(VLOOKUP($B190,'E-1 Off Site Hedge Baseline'!$B$1:$L$257,5,FALSE)),"",(VLOOKUP($B190,'E-1 Off Site Hedge Baseline'!$B$1:$L$257,5,FALSE))))</f>
        <v/>
      </c>
      <c r="F190" s="520" t="str">
        <f>IF(B190="","",IF(ISNA(VLOOKUP($B190,'E-1 Off Site Hedge Baseline'!$B$1:$L$257,6,FALSE)),"",(VLOOKUP($B190,'E-1 Off Site Hedge Baseline'!$B$1:$L$257,6,FALSE))))</f>
        <v/>
      </c>
      <c r="G190" s="520" t="str">
        <f>IF(B190="","",IF(ISNA(VLOOKUP($B190,'E-1 Off Site Hedge Baseline'!$B$1:$L$257,7,FALSE)),"",(VLOOKUP($B190,'E-1 Off Site Hedge Baseline'!$B$1:$L$257,7,FALSE))))</f>
        <v/>
      </c>
      <c r="H190" s="520" t="str">
        <f>IF(B190="","",IF(ISNA(VLOOKUP($B190,'E-1 Off Site Hedge Baseline'!$B$1:$L$257,8,FALSE)),"",(VLOOKUP($B190,'E-1 Off Site Hedge Baseline'!$B$1:$L$257,8,FALSE))))</f>
        <v/>
      </c>
      <c r="I190" s="520" t="str">
        <f>IF(B190="","",IF(ISNA(VLOOKUP($B190,'E-1 Off Site Hedge Baseline'!$B$1:$L$257,10,FALSE)),"",(VLOOKUP($B190,'E-1 Off Site Hedge Baseline'!$B$1:$L$257,10,FALSE))))</f>
        <v/>
      </c>
      <c r="J190" s="520" t="str">
        <f>IF(B190="","",IF(ISNA(VLOOKUP($B190,'E-1 Off Site Hedge Baseline'!$B$1:$L$257,11,FALSE)),"",(VLOOKUP($B190,'E-1 Off Site Hedge Baseline'!$B$1:$L$257,11,FALSE))))</f>
        <v/>
      </c>
      <c r="K190" s="520" t="str">
        <f>IF(B190="","",IF(ISNA(VLOOKUP($B190,'E-1 Off Site Hedge Baseline'!$B$1:$U$257,113,FALSE)),"",(VLOOKUP($B190,'E-1 Off Site Hedge Baseline'!$B$1:$U$257,13,FALSE))))</f>
        <v/>
      </c>
      <c r="L190" s="507" t="str">
        <f>IF(B190="","",IF(ISNA(VLOOKUP($B190,'E-1 Off Site Hedge Baseline'!$B$1:$U$257,12,FALSE)),"",(VLOOKUP($B190,'E-1 Off Site Hedge Baseline'!$B$1:$U$257,12,FALSE))))</f>
        <v/>
      </c>
      <c r="M190" s="418" t="str">
        <f t="shared" si="24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05" t="str">
        <f>IF(B190="","",VLOOKUP(B190,'E-1 Off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45"/>
      <c r="T190" s="499" t="str">
        <f>IFERROR(IF(AND(Q190="V.Low",OR(S190="Good",S190="Moderate")),"Error ▲",VLOOKUP(S190,'G-1 All Habitats'!$Z$2:$AA$9,2,FALSE)),"")</f>
        <v/>
      </c>
      <c r="U190" s="145"/>
      <c r="V190" s="507" t="str">
        <f>IF(U190="","",IF(VLOOKUP(U190,'G-3 Multipliers'!$L$3:$N$6,2,FALSE)=0,"Spatial Data Missing ⚠",VLOOKUP(U190,'G-3 Multipliers'!$L$3:$N$6,2,FALSE)))</f>
        <v/>
      </c>
      <c r="W190" s="505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7"/>
        <v/>
      </c>
      <c r="AD190" s="537" t="str">
        <f>IF(M190="","",VLOOKUP(M190,'G-6 Hedgerow Data'!$B$3:$AG$15,31,FALSE))</f>
        <v/>
      </c>
      <c r="AE190" s="520" t="str">
        <f t="shared" si="21"/>
        <v/>
      </c>
      <c r="AF190" s="520" t="str">
        <f t="shared" si="22"/>
        <v/>
      </c>
      <c r="AG190" s="524" t="str">
        <f>IFERROR(IF(O190="","",VLOOKUP(AD190,'G-3 Multipliers'!$P$3:$Q$6,2,FALSE)),"")</f>
        <v/>
      </c>
      <c r="AH190" s="197"/>
      <c r="AI190" s="499" t="str">
        <f>IF(AH190="","",IF(VLOOKUP(AH190,'G-3 Multipliers'!$S$3:$T$6,2,FALSE)=0,"Spatial Data Missing ⚠",VLOOKUP(AH190,'G-3 Multipliers'!$S$3:$T$6,2,FALSE)))</f>
        <v/>
      </c>
      <c r="AJ190" s="545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1" t="str">
        <f>'E-1 Off Site Hedge Baseline'!AK189</f>
        <v/>
      </c>
      <c r="C191" s="520" t="str">
        <f>IF(B191="","",IF(ISNA(VLOOKUP($B191,'E-1 Off Site Hedge Baseline'!$B$1:$L$257,3,FALSE)),"",(VLOOKUP($B191,'E-1 Off Site Hedge Baseline'!$B$1:$L$257,3,FALSE))))</f>
        <v/>
      </c>
      <c r="D191" s="520" t="str">
        <f>IF(B191="","",IF(ISNA(VLOOKUP($B191,'E-1 Off Site Hedge Baseline'!$B$1:$L$258,4,FALSE)),"",(VLOOKUP($B191,'E-1 Off Site Hedge Baseline'!$B$1:$L$258,4,FALSE))))</f>
        <v/>
      </c>
      <c r="E191" s="520" t="str">
        <f>IF(B191="","",IF(ISNA(VLOOKUP($B191,'E-1 Off Site Hedge Baseline'!$B$1:$L$257,5,FALSE)),"",(VLOOKUP($B191,'E-1 Off Site Hedge Baseline'!$B$1:$L$257,5,FALSE))))</f>
        <v/>
      </c>
      <c r="F191" s="520" t="str">
        <f>IF(B191="","",IF(ISNA(VLOOKUP($B191,'E-1 Off Site Hedge Baseline'!$B$1:$L$257,6,FALSE)),"",(VLOOKUP($B191,'E-1 Off Site Hedge Baseline'!$B$1:$L$257,6,FALSE))))</f>
        <v/>
      </c>
      <c r="G191" s="520" t="str">
        <f>IF(B191="","",IF(ISNA(VLOOKUP($B191,'E-1 Off Site Hedge Baseline'!$B$1:$L$257,7,FALSE)),"",(VLOOKUP($B191,'E-1 Off Site Hedge Baseline'!$B$1:$L$257,7,FALSE))))</f>
        <v/>
      </c>
      <c r="H191" s="520" t="str">
        <f>IF(B191="","",IF(ISNA(VLOOKUP($B191,'E-1 Off Site Hedge Baseline'!$B$1:$L$257,8,FALSE)),"",(VLOOKUP($B191,'E-1 Off Site Hedge Baseline'!$B$1:$L$257,8,FALSE))))</f>
        <v/>
      </c>
      <c r="I191" s="520" t="str">
        <f>IF(B191="","",IF(ISNA(VLOOKUP($B191,'E-1 Off Site Hedge Baseline'!$B$1:$L$257,10,FALSE)),"",(VLOOKUP($B191,'E-1 Off Site Hedge Baseline'!$B$1:$L$257,10,FALSE))))</f>
        <v/>
      </c>
      <c r="J191" s="520" t="str">
        <f>IF(B191="","",IF(ISNA(VLOOKUP($B191,'E-1 Off Site Hedge Baseline'!$B$1:$L$257,11,FALSE)),"",(VLOOKUP($B191,'E-1 Off Site Hedge Baseline'!$B$1:$L$257,11,FALSE))))</f>
        <v/>
      </c>
      <c r="K191" s="520" t="str">
        <f>IF(B191="","",IF(ISNA(VLOOKUP($B191,'E-1 Off Site Hedge Baseline'!$B$1:$U$257,113,FALSE)),"",(VLOOKUP($B191,'E-1 Off Site Hedge Baseline'!$B$1:$U$257,13,FALSE))))</f>
        <v/>
      </c>
      <c r="L191" s="507" t="str">
        <f>IF(B191="","",IF(ISNA(VLOOKUP($B191,'E-1 Off Site Hedge Baseline'!$B$1:$U$257,12,FALSE)),"",(VLOOKUP($B191,'E-1 Off Site Hedge Baseline'!$B$1:$U$257,12,FALSE))))</f>
        <v/>
      </c>
      <c r="M191" s="418" t="str">
        <f t="shared" si="24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05" t="str">
        <f>IF(B191="","",VLOOKUP(B191,'E-1 Off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45"/>
      <c r="T191" s="499" t="str">
        <f>IFERROR(IF(AND(Q191="V.Low",OR(S191="Good",S191="Moderate")),"Error ▲",VLOOKUP(S191,'G-1 All Habitats'!$Z$2:$AA$9,2,FALSE)),"")</f>
        <v/>
      </c>
      <c r="U191" s="145"/>
      <c r="V191" s="507" t="str">
        <f>IF(U191="","",IF(VLOOKUP(U191,'G-3 Multipliers'!$L$3:$N$6,2,FALSE)=0,"Spatial Data Missing ⚠",VLOOKUP(U191,'G-3 Multipliers'!$L$3:$N$6,2,FALSE)))</f>
        <v/>
      </c>
      <c r="W191" s="505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7"/>
        <v/>
      </c>
      <c r="AD191" s="537" t="str">
        <f>IF(M191="","",VLOOKUP(M191,'G-6 Hedgerow Data'!$B$3:$AG$15,31,FALSE))</f>
        <v/>
      </c>
      <c r="AE191" s="520" t="str">
        <f t="shared" si="21"/>
        <v/>
      </c>
      <c r="AF191" s="520" t="str">
        <f t="shared" si="22"/>
        <v/>
      </c>
      <c r="AG191" s="524" t="str">
        <f>IFERROR(IF(O191="","",VLOOKUP(AD191,'G-3 Multipliers'!$P$3:$Q$6,2,FALSE)),"")</f>
        <v/>
      </c>
      <c r="AH191" s="197"/>
      <c r="AI191" s="499" t="str">
        <f>IF(AH191="","",IF(VLOOKUP(AH191,'G-3 Multipliers'!$S$3:$T$6,2,FALSE)=0,"Spatial Data Missing ⚠",VLOOKUP(AH191,'G-3 Multipliers'!$S$3:$T$6,2,FALSE)))</f>
        <v/>
      </c>
      <c r="AJ191" s="545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1" t="str">
        <f>'E-1 Off Site Hedge Baseline'!AK190</f>
        <v/>
      </c>
      <c r="C192" s="520" t="str">
        <f>IF(B192="","",IF(ISNA(VLOOKUP($B192,'E-1 Off Site Hedge Baseline'!$B$1:$L$257,3,FALSE)),"",(VLOOKUP($B192,'E-1 Off Site Hedge Baseline'!$B$1:$L$257,3,FALSE))))</f>
        <v/>
      </c>
      <c r="D192" s="520" t="str">
        <f>IF(B192="","",IF(ISNA(VLOOKUP($B192,'E-1 Off Site Hedge Baseline'!$B$1:$L$258,4,FALSE)),"",(VLOOKUP($B192,'E-1 Off Site Hedge Baseline'!$B$1:$L$258,4,FALSE))))</f>
        <v/>
      </c>
      <c r="E192" s="520" t="str">
        <f>IF(B192="","",IF(ISNA(VLOOKUP($B192,'E-1 Off Site Hedge Baseline'!$B$1:$L$257,5,FALSE)),"",(VLOOKUP($B192,'E-1 Off Site Hedge Baseline'!$B$1:$L$257,5,FALSE))))</f>
        <v/>
      </c>
      <c r="F192" s="520" t="str">
        <f>IF(B192="","",IF(ISNA(VLOOKUP($B192,'E-1 Off Site Hedge Baseline'!$B$1:$L$257,6,FALSE)),"",(VLOOKUP($B192,'E-1 Off Site Hedge Baseline'!$B$1:$L$257,6,FALSE))))</f>
        <v/>
      </c>
      <c r="G192" s="520" t="str">
        <f>IF(B192="","",IF(ISNA(VLOOKUP($B192,'E-1 Off Site Hedge Baseline'!$B$1:$L$257,7,FALSE)),"",(VLOOKUP($B192,'E-1 Off Site Hedge Baseline'!$B$1:$L$257,7,FALSE))))</f>
        <v/>
      </c>
      <c r="H192" s="520" t="str">
        <f>IF(B192="","",IF(ISNA(VLOOKUP($B192,'E-1 Off Site Hedge Baseline'!$B$1:$L$257,8,FALSE)),"",(VLOOKUP($B192,'E-1 Off Site Hedge Baseline'!$B$1:$L$257,8,FALSE))))</f>
        <v/>
      </c>
      <c r="I192" s="520" t="str">
        <f>IF(B192="","",IF(ISNA(VLOOKUP($B192,'E-1 Off Site Hedge Baseline'!$B$1:$L$257,10,FALSE)),"",(VLOOKUP($B192,'E-1 Off Site Hedge Baseline'!$B$1:$L$257,10,FALSE))))</f>
        <v/>
      </c>
      <c r="J192" s="520" t="str">
        <f>IF(B192="","",IF(ISNA(VLOOKUP($B192,'E-1 Off Site Hedge Baseline'!$B$1:$L$257,11,FALSE)),"",(VLOOKUP($B192,'E-1 Off Site Hedge Baseline'!$B$1:$L$257,11,FALSE))))</f>
        <v/>
      </c>
      <c r="K192" s="520" t="str">
        <f>IF(B192="","",IF(ISNA(VLOOKUP($B192,'E-1 Off Site Hedge Baseline'!$B$1:$U$257,113,FALSE)),"",(VLOOKUP($B192,'E-1 Off Site Hedge Baseline'!$B$1:$U$257,13,FALSE))))</f>
        <v/>
      </c>
      <c r="L192" s="507" t="str">
        <f>IF(B192="","",IF(ISNA(VLOOKUP($B192,'E-1 Off Site Hedge Baseline'!$B$1:$U$257,12,FALSE)),"",(VLOOKUP($B192,'E-1 Off Site Hedge Baseline'!$B$1:$U$257,12,FALSE))))</f>
        <v/>
      </c>
      <c r="M192" s="418" t="str">
        <f t="shared" si="24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05" t="str">
        <f>IF(B192="","",VLOOKUP(B192,'E-1 Off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45"/>
      <c r="T192" s="499" t="str">
        <f>IFERROR(IF(AND(Q192="V.Low",OR(S192="Good",S192="Moderate")),"Error ▲",VLOOKUP(S192,'G-1 All Habitats'!$Z$2:$AA$9,2,FALSE)),"")</f>
        <v/>
      </c>
      <c r="U192" s="145"/>
      <c r="V192" s="507" t="str">
        <f>IF(U192="","",IF(VLOOKUP(U192,'G-3 Multipliers'!$L$3:$N$6,2,FALSE)=0,"Spatial Data Missing ⚠",VLOOKUP(U192,'G-3 Multipliers'!$L$3:$N$6,2,FALSE)))</f>
        <v/>
      </c>
      <c r="W192" s="505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7"/>
        <v/>
      </c>
      <c r="AD192" s="537" t="str">
        <f>IF(M192="","",VLOOKUP(M192,'G-6 Hedgerow Data'!$B$3:$AG$15,31,FALSE))</f>
        <v/>
      </c>
      <c r="AE192" s="520" t="str">
        <f t="shared" si="21"/>
        <v/>
      </c>
      <c r="AF192" s="520" t="str">
        <f t="shared" si="22"/>
        <v/>
      </c>
      <c r="AG192" s="524" t="str">
        <f>IFERROR(IF(O192="","",VLOOKUP(AD192,'G-3 Multipliers'!$P$3:$Q$6,2,FALSE)),"")</f>
        <v/>
      </c>
      <c r="AH192" s="197"/>
      <c r="AI192" s="499" t="str">
        <f>IF(AH192="","",IF(VLOOKUP(AH192,'G-3 Multipliers'!$S$3:$T$6,2,FALSE)=0,"Spatial Data Missing ⚠",VLOOKUP(AH192,'G-3 Multipliers'!$S$3:$T$6,2,FALSE)))</f>
        <v/>
      </c>
      <c r="AJ192" s="545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1" t="str">
        <f>'E-1 Off Site Hedge Baseline'!AK191</f>
        <v/>
      </c>
      <c r="C193" s="520" t="str">
        <f>IF(B193="","",IF(ISNA(VLOOKUP($B193,'E-1 Off Site Hedge Baseline'!$B$1:$L$257,3,FALSE)),"",(VLOOKUP($B193,'E-1 Off Site Hedge Baseline'!$B$1:$L$257,3,FALSE))))</f>
        <v/>
      </c>
      <c r="D193" s="520" t="str">
        <f>IF(B193="","",IF(ISNA(VLOOKUP($B193,'E-1 Off Site Hedge Baseline'!$B$1:$L$258,4,FALSE)),"",(VLOOKUP($B193,'E-1 Off Site Hedge Baseline'!$B$1:$L$258,4,FALSE))))</f>
        <v/>
      </c>
      <c r="E193" s="520" t="str">
        <f>IF(B193="","",IF(ISNA(VLOOKUP($B193,'E-1 Off Site Hedge Baseline'!$B$1:$L$257,5,FALSE)),"",(VLOOKUP($B193,'E-1 Off Site Hedge Baseline'!$B$1:$L$257,5,FALSE))))</f>
        <v/>
      </c>
      <c r="F193" s="520" t="str">
        <f>IF(B193="","",IF(ISNA(VLOOKUP($B193,'E-1 Off Site Hedge Baseline'!$B$1:$L$257,6,FALSE)),"",(VLOOKUP($B193,'E-1 Off Site Hedge Baseline'!$B$1:$L$257,6,FALSE))))</f>
        <v/>
      </c>
      <c r="G193" s="520" t="str">
        <f>IF(B193="","",IF(ISNA(VLOOKUP($B193,'E-1 Off Site Hedge Baseline'!$B$1:$L$257,7,FALSE)),"",(VLOOKUP($B193,'E-1 Off Site Hedge Baseline'!$B$1:$L$257,7,FALSE))))</f>
        <v/>
      </c>
      <c r="H193" s="520" t="str">
        <f>IF(B193="","",IF(ISNA(VLOOKUP($B193,'E-1 Off Site Hedge Baseline'!$B$1:$L$257,8,FALSE)),"",(VLOOKUP($B193,'E-1 Off Site Hedge Baseline'!$B$1:$L$257,8,FALSE))))</f>
        <v/>
      </c>
      <c r="I193" s="520" t="str">
        <f>IF(B193="","",IF(ISNA(VLOOKUP($B193,'E-1 Off Site Hedge Baseline'!$B$1:$L$257,10,FALSE)),"",(VLOOKUP($B193,'E-1 Off Site Hedge Baseline'!$B$1:$L$257,10,FALSE))))</f>
        <v/>
      </c>
      <c r="J193" s="520" t="str">
        <f>IF(B193="","",IF(ISNA(VLOOKUP($B193,'E-1 Off Site Hedge Baseline'!$B$1:$L$257,11,FALSE)),"",(VLOOKUP($B193,'E-1 Off Site Hedge Baseline'!$B$1:$L$257,11,FALSE))))</f>
        <v/>
      </c>
      <c r="K193" s="520" t="str">
        <f>IF(B193="","",IF(ISNA(VLOOKUP($B193,'E-1 Off Site Hedge Baseline'!$B$1:$U$257,113,FALSE)),"",(VLOOKUP($B193,'E-1 Off Site Hedge Baseline'!$B$1:$U$257,13,FALSE))))</f>
        <v/>
      </c>
      <c r="L193" s="507" t="str">
        <f>IF(B193="","",IF(ISNA(VLOOKUP($B193,'E-1 Off Site Hedge Baseline'!$B$1:$U$257,12,FALSE)),"",(VLOOKUP($B193,'E-1 Off Site Hedge Baseline'!$B$1:$U$257,12,FALSE))))</f>
        <v/>
      </c>
      <c r="M193" s="418" t="str">
        <f t="shared" si="24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05" t="str">
        <f>IF(B193="","",VLOOKUP(B193,'E-1 Off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45"/>
      <c r="T193" s="499" t="str">
        <f>IFERROR(IF(AND(Q193="V.Low",OR(S193="Good",S193="Moderate")),"Error ▲",VLOOKUP(S193,'G-1 All Habitats'!$Z$2:$AA$9,2,FALSE)),"")</f>
        <v/>
      </c>
      <c r="U193" s="145"/>
      <c r="V193" s="507" t="str">
        <f>IF(U193="","",IF(VLOOKUP(U193,'G-3 Multipliers'!$L$3:$N$6,2,FALSE)=0,"Spatial Data Missing ⚠",VLOOKUP(U193,'G-3 Multipliers'!$L$3:$N$6,2,FALSE)))</f>
        <v/>
      </c>
      <c r="W193" s="505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7"/>
        <v/>
      </c>
      <c r="AD193" s="537" t="str">
        <f>IF(M193="","",VLOOKUP(M193,'G-6 Hedgerow Data'!$B$3:$AG$15,31,FALSE))</f>
        <v/>
      </c>
      <c r="AE193" s="520" t="str">
        <f t="shared" si="21"/>
        <v/>
      </c>
      <c r="AF193" s="520" t="str">
        <f t="shared" si="22"/>
        <v/>
      </c>
      <c r="AG193" s="524" t="str">
        <f>IFERROR(IF(O193="","",VLOOKUP(AD193,'G-3 Multipliers'!$P$3:$Q$6,2,FALSE)),"")</f>
        <v/>
      </c>
      <c r="AH193" s="197"/>
      <c r="AI193" s="499" t="str">
        <f>IF(AH193="","",IF(VLOOKUP(AH193,'G-3 Multipliers'!$S$3:$T$6,2,FALSE)=0,"Spatial Data Missing ⚠",VLOOKUP(AH193,'G-3 Multipliers'!$S$3:$T$6,2,FALSE)))</f>
        <v/>
      </c>
      <c r="AJ193" s="545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1" t="str">
        <f>'E-1 Off Site Hedge Baseline'!AK192</f>
        <v/>
      </c>
      <c r="C194" s="520" t="str">
        <f>IF(B194="","",IF(ISNA(VLOOKUP($B194,'E-1 Off Site Hedge Baseline'!$B$1:$L$257,3,FALSE)),"",(VLOOKUP($B194,'E-1 Off Site Hedge Baseline'!$B$1:$L$257,3,FALSE))))</f>
        <v/>
      </c>
      <c r="D194" s="520" t="str">
        <f>IF(B194="","",IF(ISNA(VLOOKUP($B194,'E-1 Off Site Hedge Baseline'!$B$1:$L$258,4,FALSE)),"",(VLOOKUP($B194,'E-1 Off Site Hedge Baseline'!$B$1:$L$258,4,FALSE))))</f>
        <v/>
      </c>
      <c r="E194" s="520" t="str">
        <f>IF(B194="","",IF(ISNA(VLOOKUP($B194,'E-1 Off Site Hedge Baseline'!$B$1:$L$257,5,FALSE)),"",(VLOOKUP($B194,'E-1 Off Site Hedge Baseline'!$B$1:$L$257,5,FALSE))))</f>
        <v/>
      </c>
      <c r="F194" s="520" t="str">
        <f>IF(B194="","",IF(ISNA(VLOOKUP($B194,'E-1 Off Site Hedge Baseline'!$B$1:$L$257,6,FALSE)),"",(VLOOKUP($B194,'E-1 Off Site Hedge Baseline'!$B$1:$L$257,6,FALSE))))</f>
        <v/>
      </c>
      <c r="G194" s="520" t="str">
        <f>IF(B194="","",IF(ISNA(VLOOKUP($B194,'E-1 Off Site Hedge Baseline'!$B$1:$L$257,7,FALSE)),"",(VLOOKUP($B194,'E-1 Off Site Hedge Baseline'!$B$1:$L$257,7,FALSE))))</f>
        <v/>
      </c>
      <c r="H194" s="520" t="str">
        <f>IF(B194="","",IF(ISNA(VLOOKUP($B194,'E-1 Off Site Hedge Baseline'!$B$1:$L$257,8,FALSE)),"",(VLOOKUP($B194,'E-1 Off Site Hedge Baseline'!$B$1:$L$257,8,FALSE))))</f>
        <v/>
      </c>
      <c r="I194" s="520" t="str">
        <f>IF(B194="","",IF(ISNA(VLOOKUP($B194,'E-1 Off Site Hedge Baseline'!$B$1:$L$257,10,FALSE)),"",(VLOOKUP($B194,'E-1 Off Site Hedge Baseline'!$B$1:$L$257,10,FALSE))))</f>
        <v/>
      </c>
      <c r="J194" s="520" t="str">
        <f>IF(B194="","",IF(ISNA(VLOOKUP($B194,'E-1 Off Site Hedge Baseline'!$B$1:$L$257,11,FALSE)),"",(VLOOKUP($B194,'E-1 Off Site Hedge Baseline'!$B$1:$L$257,11,FALSE))))</f>
        <v/>
      </c>
      <c r="K194" s="520" t="str">
        <f>IF(B194="","",IF(ISNA(VLOOKUP($B194,'E-1 Off Site Hedge Baseline'!$B$1:$U$257,113,FALSE)),"",(VLOOKUP($B194,'E-1 Off Site Hedge Baseline'!$B$1:$U$257,13,FALSE))))</f>
        <v/>
      </c>
      <c r="L194" s="507" t="str">
        <f>IF(B194="","",IF(ISNA(VLOOKUP($B194,'E-1 Off Site Hedge Baseline'!$B$1:$U$257,12,FALSE)),"",(VLOOKUP($B194,'E-1 Off Site Hedge Baseline'!$B$1:$U$257,12,FALSE))))</f>
        <v/>
      </c>
      <c r="M194" s="418" t="str">
        <f t="shared" si="24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05" t="str">
        <f>IF(B194="","",VLOOKUP(B194,'E-1 Off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45"/>
      <c r="T194" s="499" t="str">
        <f>IFERROR(IF(AND(Q194="V.Low",OR(S194="Good",S194="Moderate")),"Error ▲",VLOOKUP(S194,'G-1 All Habitats'!$Z$2:$AA$9,2,FALSE)),"")</f>
        <v/>
      </c>
      <c r="U194" s="145"/>
      <c r="V194" s="507" t="str">
        <f>IF(U194="","",IF(VLOOKUP(U194,'G-3 Multipliers'!$L$3:$N$6,2,FALSE)=0,"Spatial Data Missing ⚠",VLOOKUP(U194,'G-3 Multipliers'!$L$3:$N$6,2,FALSE)))</f>
        <v/>
      </c>
      <c r="W194" s="505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7"/>
        <v/>
      </c>
      <c r="AD194" s="537" t="str">
        <f>IF(M194="","",VLOOKUP(M194,'G-6 Hedgerow Data'!$B$3:$AG$15,31,FALSE))</f>
        <v/>
      </c>
      <c r="AE194" s="520" t="str">
        <f t="shared" si="21"/>
        <v/>
      </c>
      <c r="AF194" s="520" t="str">
        <f t="shared" si="22"/>
        <v/>
      </c>
      <c r="AG194" s="524" t="str">
        <f>IFERROR(IF(O194="","",VLOOKUP(AD194,'G-3 Multipliers'!$P$3:$Q$6,2,FALSE)),"")</f>
        <v/>
      </c>
      <c r="AH194" s="197"/>
      <c r="AI194" s="499" t="str">
        <f>IF(AH194="","",IF(VLOOKUP(AH194,'G-3 Multipliers'!$S$3:$T$6,2,FALSE)=0,"Spatial Data Missing ⚠",VLOOKUP(AH194,'G-3 Multipliers'!$S$3:$T$6,2,FALSE)))</f>
        <v/>
      </c>
      <c r="AJ194" s="545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1" t="str">
        <f>'E-1 Off Site Hedge Baseline'!AK193</f>
        <v/>
      </c>
      <c r="C195" s="520" t="str">
        <f>IF(B195="","",IF(ISNA(VLOOKUP($B195,'E-1 Off Site Hedge Baseline'!$B$1:$L$257,3,FALSE)),"",(VLOOKUP($B195,'E-1 Off Site Hedge Baseline'!$B$1:$L$257,3,FALSE))))</f>
        <v/>
      </c>
      <c r="D195" s="520" t="str">
        <f>IF(B195="","",IF(ISNA(VLOOKUP($B195,'E-1 Off Site Hedge Baseline'!$B$1:$L$258,4,FALSE)),"",(VLOOKUP($B195,'E-1 Off Site Hedge Baseline'!$B$1:$L$258,4,FALSE))))</f>
        <v/>
      </c>
      <c r="E195" s="520" t="str">
        <f>IF(B195="","",IF(ISNA(VLOOKUP($B195,'E-1 Off Site Hedge Baseline'!$B$1:$L$257,5,FALSE)),"",(VLOOKUP($B195,'E-1 Off Site Hedge Baseline'!$B$1:$L$257,5,FALSE))))</f>
        <v/>
      </c>
      <c r="F195" s="520" t="str">
        <f>IF(B195="","",IF(ISNA(VLOOKUP($B195,'E-1 Off Site Hedge Baseline'!$B$1:$L$257,6,FALSE)),"",(VLOOKUP($B195,'E-1 Off Site Hedge Baseline'!$B$1:$L$257,6,FALSE))))</f>
        <v/>
      </c>
      <c r="G195" s="520" t="str">
        <f>IF(B195="","",IF(ISNA(VLOOKUP($B195,'E-1 Off Site Hedge Baseline'!$B$1:$L$257,7,FALSE)),"",(VLOOKUP($B195,'E-1 Off Site Hedge Baseline'!$B$1:$L$257,7,FALSE))))</f>
        <v/>
      </c>
      <c r="H195" s="520" t="str">
        <f>IF(B195="","",IF(ISNA(VLOOKUP($B195,'E-1 Off Site Hedge Baseline'!$B$1:$L$257,8,FALSE)),"",(VLOOKUP($B195,'E-1 Off Site Hedge Baseline'!$B$1:$L$257,8,FALSE))))</f>
        <v/>
      </c>
      <c r="I195" s="520" t="str">
        <f>IF(B195="","",IF(ISNA(VLOOKUP($B195,'E-1 Off Site Hedge Baseline'!$B$1:$L$257,10,FALSE)),"",(VLOOKUP($B195,'E-1 Off Site Hedge Baseline'!$B$1:$L$257,10,FALSE))))</f>
        <v/>
      </c>
      <c r="J195" s="520" t="str">
        <f>IF(B195="","",IF(ISNA(VLOOKUP($B195,'E-1 Off Site Hedge Baseline'!$B$1:$L$257,11,FALSE)),"",(VLOOKUP($B195,'E-1 Off Site Hedge Baseline'!$B$1:$L$257,11,FALSE))))</f>
        <v/>
      </c>
      <c r="K195" s="520" t="str">
        <f>IF(B195="","",IF(ISNA(VLOOKUP($B195,'E-1 Off Site Hedge Baseline'!$B$1:$U$257,113,FALSE)),"",(VLOOKUP($B195,'E-1 Off Site Hedge Baseline'!$B$1:$U$257,13,FALSE))))</f>
        <v/>
      </c>
      <c r="L195" s="507" t="str">
        <f>IF(B195="","",IF(ISNA(VLOOKUP($B195,'E-1 Off Site Hedge Baseline'!$B$1:$U$257,12,FALSE)),"",(VLOOKUP($B195,'E-1 Off Site Hedge Baseline'!$B$1:$U$257,12,FALSE))))</f>
        <v/>
      </c>
      <c r="M195" s="418" t="str">
        <f t="shared" si="24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05" t="str">
        <f>IF(B195="","",VLOOKUP(B195,'E-1 Off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45"/>
      <c r="T195" s="499" t="str">
        <f>IFERROR(IF(AND(Q195="V.Low",OR(S195="Good",S195="Moderate")),"Error ▲",VLOOKUP(S195,'G-1 All Habitats'!$Z$2:$AA$9,2,FALSE)),"")</f>
        <v/>
      </c>
      <c r="U195" s="145"/>
      <c r="V195" s="507" t="str">
        <f>IF(U195="","",IF(VLOOKUP(U195,'G-3 Multipliers'!$L$3:$N$6,2,FALSE)=0,"Spatial Data Missing ⚠",VLOOKUP(U195,'G-3 Multipliers'!$L$3:$N$6,2,FALSE)))</f>
        <v/>
      </c>
      <c r="W195" s="505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7"/>
        <v/>
      </c>
      <c r="AD195" s="537" t="str">
        <f>IF(M195="","",VLOOKUP(M195,'G-6 Hedgerow Data'!$B$3:$AG$15,31,FALSE))</f>
        <v/>
      </c>
      <c r="AE195" s="520" t="str">
        <f t="shared" si="21"/>
        <v/>
      </c>
      <c r="AF195" s="520" t="str">
        <f t="shared" si="22"/>
        <v/>
      </c>
      <c r="AG195" s="524" t="str">
        <f>IFERROR(IF(O195="","",VLOOKUP(AD195,'G-3 Multipliers'!$P$3:$Q$6,2,FALSE)),"")</f>
        <v/>
      </c>
      <c r="AH195" s="197"/>
      <c r="AI195" s="499" t="str">
        <f>IF(AH195="","",IF(VLOOKUP(AH195,'G-3 Multipliers'!$S$3:$T$6,2,FALSE)=0,"Spatial Data Missing ⚠",VLOOKUP(AH195,'G-3 Multipliers'!$S$3:$T$6,2,FALSE)))</f>
        <v/>
      </c>
      <c r="AJ195" s="545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1" t="str">
        <f>'E-1 Off Site Hedge Baseline'!AK194</f>
        <v/>
      </c>
      <c r="C196" s="520" t="str">
        <f>IF(B196="","",IF(ISNA(VLOOKUP($B196,'E-1 Off Site Hedge Baseline'!$B$1:$L$257,3,FALSE)),"",(VLOOKUP($B196,'E-1 Off Site Hedge Baseline'!$B$1:$L$257,3,FALSE))))</f>
        <v/>
      </c>
      <c r="D196" s="520" t="str">
        <f>IF(B196="","",IF(ISNA(VLOOKUP($B196,'E-1 Off Site Hedge Baseline'!$B$1:$L$258,4,FALSE)),"",(VLOOKUP($B196,'E-1 Off Site Hedge Baseline'!$B$1:$L$258,4,FALSE))))</f>
        <v/>
      </c>
      <c r="E196" s="520" t="str">
        <f>IF(B196="","",IF(ISNA(VLOOKUP($B196,'E-1 Off Site Hedge Baseline'!$B$1:$L$257,5,FALSE)),"",(VLOOKUP($B196,'E-1 Off Site Hedge Baseline'!$B$1:$L$257,5,FALSE))))</f>
        <v/>
      </c>
      <c r="F196" s="520" t="str">
        <f>IF(B196="","",IF(ISNA(VLOOKUP($B196,'E-1 Off Site Hedge Baseline'!$B$1:$L$257,6,FALSE)),"",(VLOOKUP($B196,'E-1 Off Site Hedge Baseline'!$B$1:$L$257,6,FALSE))))</f>
        <v/>
      </c>
      <c r="G196" s="520" t="str">
        <f>IF(B196="","",IF(ISNA(VLOOKUP($B196,'E-1 Off Site Hedge Baseline'!$B$1:$L$257,7,FALSE)),"",(VLOOKUP($B196,'E-1 Off Site Hedge Baseline'!$B$1:$L$257,7,FALSE))))</f>
        <v/>
      </c>
      <c r="H196" s="520" t="str">
        <f>IF(B196="","",IF(ISNA(VLOOKUP($B196,'E-1 Off Site Hedge Baseline'!$B$1:$L$257,8,FALSE)),"",(VLOOKUP($B196,'E-1 Off Site Hedge Baseline'!$B$1:$L$257,8,FALSE))))</f>
        <v/>
      </c>
      <c r="I196" s="520" t="str">
        <f>IF(B196="","",IF(ISNA(VLOOKUP($B196,'E-1 Off Site Hedge Baseline'!$B$1:$L$257,10,FALSE)),"",(VLOOKUP($B196,'E-1 Off Site Hedge Baseline'!$B$1:$L$257,10,FALSE))))</f>
        <v/>
      </c>
      <c r="J196" s="520" t="str">
        <f>IF(B196="","",IF(ISNA(VLOOKUP($B196,'E-1 Off Site Hedge Baseline'!$B$1:$L$257,11,FALSE)),"",(VLOOKUP($B196,'E-1 Off Site Hedge Baseline'!$B$1:$L$257,11,FALSE))))</f>
        <v/>
      </c>
      <c r="K196" s="520" t="str">
        <f>IF(B196="","",IF(ISNA(VLOOKUP($B196,'E-1 Off Site Hedge Baseline'!$B$1:$U$257,113,FALSE)),"",(VLOOKUP($B196,'E-1 Off Site Hedge Baseline'!$B$1:$U$257,13,FALSE))))</f>
        <v/>
      </c>
      <c r="L196" s="507" t="str">
        <f>IF(B196="","",IF(ISNA(VLOOKUP($B196,'E-1 Off Site Hedge Baseline'!$B$1:$U$257,12,FALSE)),"",(VLOOKUP($B196,'E-1 Off Site Hedge Baseline'!$B$1:$U$257,12,FALSE))))</f>
        <v/>
      </c>
      <c r="M196" s="418" t="str">
        <f t="shared" si="24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05" t="str">
        <f>IF(B196="","",VLOOKUP(B196,'E-1 Off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45"/>
      <c r="T196" s="499" t="str">
        <f>IFERROR(IF(AND(Q196="V.Low",OR(S196="Good",S196="Moderate")),"Error ▲",VLOOKUP(S196,'G-1 All Habitats'!$Z$2:$AA$9,2,FALSE)),"")</f>
        <v/>
      </c>
      <c r="U196" s="145"/>
      <c r="V196" s="507" t="str">
        <f>IF(U196="","",IF(VLOOKUP(U196,'G-3 Multipliers'!$L$3:$N$6,2,FALSE)=0,"Spatial Data Missing ⚠",VLOOKUP(U196,'G-3 Multipliers'!$L$3:$N$6,2,FALSE)))</f>
        <v/>
      </c>
      <c r="W196" s="505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7"/>
        <v/>
      </c>
      <c r="AD196" s="537" t="str">
        <f>IF(M196="","",VLOOKUP(M196,'G-6 Hedgerow Data'!$B$3:$AG$15,31,FALSE))</f>
        <v/>
      </c>
      <c r="AE196" s="520" t="str">
        <f t="shared" si="21"/>
        <v/>
      </c>
      <c r="AF196" s="520" t="str">
        <f t="shared" si="22"/>
        <v/>
      </c>
      <c r="AG196" s="524" t="str">
        <f>IFERROR(IF(O196="","",VLOOKUP(AD196,'G-3 Multipliers'!$P$3:$Q$6,2,FALSE)),"")</f>
        <v/>
      </c>
      <c r="AH196" s="197"/>
      <c r="AI196" s="499" t="str">
        <f>IF(AH196="","",IF(VLOOKUP(AH196,'G-3 Multipliers'!$S$3:$T$6,2,FALSE)=0,"Spatial Data Missing ⚠",VLOOKUP(AH196,'G-3 Multipliers'!$S$3:$T$6,2,FALSE)))</f>
        <v/>
      </c>
      <c r="AJ196" s="545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1" t="str">
        <f>'E-1 Off Site Hedge Baseline'!AK195</f>
        <v/>
      </c>
      <c r="C197" s="520" t="str">
        <f>IF(B197="","",IF(ISNA(VLOOKUP($B197,'E-1 Off Site Hedge Baseline'!$B$1:$L$257,3,FALSE)),"",(VLOOKUP($B197,'E-1 Off Site Hedge Baseline'!$B$1:$L$257,3,FALSE))))</f>
        <v/>
      </c>
      <c r="D197" s="520" t="str">
        <f>IF(B197="","",IF(ISNA(VLOOKUP($B197,'E-1 Off Site Hedge Baseline'!$B$1:$L$258,4,FALSE)),"",(VLOOKUP($B197,'E-1 Off Site Hedge Baseline'!$B$1:$L$258,4,FALSE))))</f>
        <v/>
      </c>
      <c r="E197" s="520" t="str">
        <f>IF(B197="","",IF(ISNA(VLOOKUP($B197,'E-1 Off Site Hedge Baseline'!$B$1:$L$257,5,FALSE)),"",(VLOOKUP($B197,'E-1 Off Site Hedge Baseline'!$B$1:$L$257,5,FALSE))))</f>
        <v/>
      </c>
      <c r="F197" s="520" t="str">
        <f>IF(B197="","",IF(ISNA(VLOOKUP($B197,'E-1 Off Site Hedge Baseline'!$B$1:$L$257,6,FALSE)),"",(VLOOKUP($B197,'E-1 Off Site Hedge Baseline'!$B$1:$L$257,6,FALSE))))</f>
        <v/>
      </c>
      <c r="G197" s="520" t="str">
        <f>IF(B197="","",IF(ISNA(VLOOKUP($B197,'E-1 Off Site Hedge Baseline'!$B$1:$L$257,7,FALSE)),"",(VLOOKUP($B197,'E-1 Off Site Hedge Baseline'!$B$1:$L$257,7,FALSE))))</f>
        <v/>
      </c>
      <c r="H197" s="520" t="str">
        <f>IF(B197="","",IF(ISNA(VLOOKUP($B197,'E-1 Off Site Hedge Baseline'!$B$1:$L$257,8,FALSE)),"",(VLOOKUP($B197,'E-1 Off Site Hedge Baseline'!$B$1:$L$257,8,FALSE))))</f>
        <v/>
      </c>
      <c r="I197" s="520" t="str">
        <f>IF(B197="","",IF(ISNA(VLOOKUP($B197,'E-1 Off Site Hedge Baseline'!$B$1:$L$257,10,FALSE)),"",(VLOOKUP($B197,'E-1 Off Site Hedge Baseline'!$B$1:$L$257,10,FALSE))))</f>
        <v/>
      </c>
      <c r="J197" s="520" t="str">
        <f>IF(B197="","",IF(ISNA(VLOOKUP($B197,'E-1 Off Site Hedge Baseline'!$B$1:$L$257,11,FALSE)),"",(VLOOKUP($B197,'E-1 Off Site Hedge Baseline'!$B$1:$L$257,11,FALSE))))</f>
        <v/>
      </c>
      <c r="K197" s="520" t="str">
        <f>IF(B197="","",IF(ISNA(VLOOKUP($B197,'E-1 Off Site Hedge Baseline'!$B$1:$U$257,113,FALSE)),"",(VLOOKUP($B197,'E-1 Off Site Hedge Baseline'!$B$1:$U$257,13,FALSE))))</f>
        <v/>
      </c>
      <c r="L197" s="507" t="str">
        <f>IF(B197="","",IF(ISNA(VLOOKUP($B197,'E-1 Off Site Hedge Baseline'!$B$1:$U$257,12,FALSE)),"",(VLOOKUP($B197,'E-1 Off Site Hedge Baseline'!$B$1:$U$257,12,FALSE))))</f>
        <v/>
      </c>
      <c r="M197" s="418" t="str">
        <f t="shared" si="24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05" t="str">
        <f>IF(B197="","",VLOOKUP(B197,'E-1 Off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45"/>
      <c r="T197" s="499" t="str">
        <f>IFERROR(IF(AND(Q197="V.Low",OR(S197="Good",S197="Moderate")),"Error ▲",VLOOKUP(S197,'G-1 All Habitats'!$Z$2:$AA$9,2,FALSE)),"")</f>
        <v/>
      </c>
      <c r="U197" s="145"/>
      <c r="V197" s="507" t="str">
        <f>IF(U197="","",IF(VLOOKUP(U197,'G-3 Multipliers'!$L$3:$N$6,2,FALSE)=0,"Spatial Data Missing ⚠",VLOOKUP(U197,'G-3 Multipliers'!$L$3:$N$6,2,FALSE)))</f>
        <v/>
      </c>
      <c r="W197" s="505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7"/>
        <v/>
      </c>
      <c r="AD197" s="537" t="str">
        <f>IF(M197="","",VLOOKUP(M197,'G-6 Hedgerow Data'!$B$3:$AG$15,31,FALSE))</f>
        <v/>
      </c>
      <c r="AE197" s="520" t="str">
        <f t="shared" si="21"/>
        <v/>
      </c>
      <c r="AF197" s="520" t="str">
        <f t="shared" si="22"/>
        <v/>
      </c>
      <c r="AG197" s="524" t="str">
        <f>IFERROR(IF(O197="","",VLOOKUP(AD197,'G-3 Multipliers'!$P$3:$Q$6,2,FALSE)),"")</f>
        <v/>
      </c>
      <c r="AH197" s="197"/>
      <c r="AI197" s="499" t="str">
        <f>IF(AH197="","",IF(VLOOKUP(AH197,'G-3 Multipliers'!$S$3:$T$6,2,FALSE)=0,"Spatial Data Missing ⚠",VLOOKUP(AH197,'G-3 Multipliers'!$S$3:$T$6,2,FALSE)))</f>
        <v/>
      </c>
      <c r="AJ197" s="545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1" t="str">
        <f>'E-1 Off Site Hedge Baseline'!AK196</f>
        <v/>
      </c>
      <c r="C198" s="520" t="str">
        <f>IF(B198="","",IF(ISNA(VLOOKUP($B198,'E-1 Off Site Hedge Baseline'!$B$1:$L$257,3,FALSE)),"",(VLOOKUP($B198,'E-1 Off Site Hedge Baseline'!$B$1:$L$257,3,FALSE))))</f>
        <v/>
      </c>
      <c r="D198" s="520" t="str">
        <f>IF(B198="","",IF(ISNA(VLOOKUP($B198,'E-1 Off Site Hedge Baseline'!$B$1:$L$258,4,FALSE)),"",(VLOOKUP($B198,'E-1 Off Site Hedge Baseline'!$B$1:$L$258,4,FALSE))))</f>
        <v/>
      </c>
      <c r="E198" s="520" t="str">
        <f>IF(B198="","",IF(ISNA(VLOOKUP($B198,'E-1 Off Site Hedge Baseline'!$B$1:$L$257,5,FALSE)),"",(VLOOKUP($B198,'E-1 Off Site Hedge Baseline'!$B$1:$L$257,5,FALSE))))</f>
        <v/>
      </c>
      <c r="F198" s="520" t="str">
        <f>IF(B198="","",IF(ISNA(VLOOKUP($B198,'E-1 Off Site Hedge Baseline'!$B$1:$L$257,6,FALSE)),"",(VLOOKUP($B198,'E-1 Off Site Hedge Baseline'!$B$1:$L$257,6,FALSE))))</f>
        <v/>
      </c>
      <c r="G198" s="520" t="str">
        <f>IF(B198="","",IF(ISNA(VLOOKUP($B198,'E-1 Off Site Hedge Baseline'!$B$1:$L$257,7,FALSE)),"",(VLOOKUP($B198,'E-1 Off Site Hedge Baseline'!$B$1:$L$257,7,FALSE))))</f>
        <v/>
      </c>
      <c r="H198" s="520" t="str">
        <f>IF(B198="","",IF(ISNA(VLOOKUP($B198,'E-1 Off Site Hedge Baseline'!$B$1:$L$257,8,FALSE)),"",(VLOOKUP($B198,'E-1 Off Site Hedge Baseline'!$B$1:$L$257,8,FALSE))))</f>
        <v/>
      </c>
      <c r="I198" s="520" t="str">
        <f>IF(B198="","",IF(ISNA(VLOOKUP($B198,'E-1 Off Site Hedge Baseline'!$B$1:$L$257,10,FALSE)),"",(VLOOKUP($B198,'E-1 Off Site Hedge Baseline'!$B$1:$L$257,10,FALSE))))</f>
        <v/>
      </c>
      <c r="J198" s="520" t="str">
        <f>IF(B198="","",IF(ISNA(VLOOKUP($B198,'E-1 Off Site Hedge Baseline'!$B$1:$L$257,11,FALSE)),"",(VLOOKUP($B198,'E-1 Off Site Hedge Baseline'!$B$1:$L$257,11,FALSE))))</f>
        <v/>
      </c>
      <c r="K198" s="520" t="str">
        <f>IF(B198="","",IF(ISNA(VLOOKUP($B198,'E-1 Off Site Hedge Baseline'!$B$1:$U$257,113,FALSE)),"",(VLOOKUP($B198,'E-1 Off Site Hedge Baseline'!$B$1:$U$257,13,FALSE))))</f>
        <v/>
      </c>
      <c r="L198" s="507" t="str">
        <f>IF(B198="","",IF(ISNA(VLOOKUP($B198,'E-1 Off Site Hedge Baseline'!$B$1:$U$257,12,FALSE)),"",(VLOOKUP($B198,'E-1 Off Site Hedge Baseline'!$B$1:$U$257,12,FALSE))))</f>
        <v/>
      </c>
      <c r="M198" s="418" t="str">
        <f t="shared" si="24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05" t="str">
        <f>IF(B198="","",VLOOKUP(B198,'E-1 Off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45"/>
      <c r="T198" s="499" t="str">
        <f>IFERROR(IF(AND(Q198="V.Low",OR(S198="Good",S198="Moderate")),"Error ▲",VLOOKUP(S198,'G-1 All Habitats'!$Z$2:$AA$9,2,FALSE)),"")</f>
        <v/>
      </c>
      <c r="U198" s="145"/>
      <c r="V198" s="507" t="str">
        <f>IF(U198="","",IF(VLOOKUP(U198,'G-3 Multipliers'!$L$3:$N$6,2,FALSE)=0,"Spatial Data Missing ⚠",VLOOKUP(U198,'G-3 Multipliers'!$L$3:$N$6,2,FALSE)))</f>
        <v/>
      </c>
      <c r="W198" s="505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7"/>
        <v/>
      </c>
      <c r="AD198" s="537" t="str">
        <f>IF(M198="","",VLOOKUP(M198,'G-6 Hedgerow Data'!$B$3:$AG$15,31,FALSE))</f>
        <v/>
      </c>
      <c r="AE198" s="520" t="str">
        <f t="shared" si="21"/>
        <v/>
      </c>
      <c r="AF198" s="520" t="str">
        <f t="shared" si="22"/>
        <v/>
      </c>
      <c r="AG198" s="524" t="str">
        <f>IFERROR(IF(O198="","",VLOOKUP(AD198,'G-3 Multipliers'!$P$3:$Q$6,2,FALSE)),"")</f>
        <v/>
      </c>
      <c r="AH198" s="197"/>
      <c r="AI198" s="499" t="str">
        <f>IF(AH198="","",IF(VLOOKUP(AH198,'G-3 Multipliers'!$S$3:$T$6,2,FALSE)=0,"Spatial Data Missing ⚠",VLOOKUP(AH198,'G-3 Multipliers'!$S$3:$T$6,2,FALSE)))</f>
        <v/>
      </c>
      <c r="AJ198" s="545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1" t="str">
        <f>'E-1 Off Site Hedge Baseline'!AK197</f>
        <v/>
      </c>
      <c r="C199" s="520" t="str">
        <f>IF(B199="","",IF(ISNA(VLOOKUP($B199,'E-1 Off Site Hedge Baseline'!$B$1:$L$257,3,FALSE)),"",(VLOOKUP($B199,'E-1 Off Site Hedge Baseline'!$B$1:$L$257,3,FALSE))))</f>
        <v/>
      </c>
      <c r="D199" s="520" t="str">
        <f>IF(B199="","",IF(ISNA(VLOOKUP($B199,'E-1 Off Site Hedge Baseline'!$B$1:$L$258,4,FALSE)),"",(VLOOKUP($B199,'E-1 Off Site Hedge Baseline'!$B$1:$L$258,4,FALSE))))</f>
        <v/>
      </c>
      <c r="E199" s="520" t="str">
        <f>IF(B199="","",IF(ISNA(VLOOKUP($B199,'E-1 Off Site Hedge Baseline'!$B$1:$L$257,5,FALSE)),"",(VLOOKUP($B199,'E-1 Off Site Hedge Baseline'!$B$1:$L$257,5,FALSE))))</f>
        <v/>
      </c>
      <c r="F199" s="520" t="str">
        <f>IF(B199="","",IF(ISNA(VLOOKUP($B199,'E-1 Off Site Hedge Baseline'!$B$1:$L$257,6,FALSE)),"",(VLOOKUP($B199,'E-1 Off Site Hedge Baseline'!$B$1:$L$257,6,FALSE))))</f>
        <v/>
      </c>
      <c r="G199" s="520" t="str">
        <f>IF(B199="","",IF(ISNA(VLOOKUP($B199,'E-1 Off Site Hedge Baseline'!$B$1:$L$257,7,FALSE)),"",(VLOOKUP($B199,'E-1 Off Site Hedge Baseline'!$B$1:$L$257,7,FALSE))))</f>
        <v/>
      </c>
      <c r="H199" s="520" t="str">
        <f>IF(B199="","",IF(ISNA(VLOOKUP($B199,'E-1 Off Site Hedge Baseline'!$B$1:$L$257,8,FALSE)),"",(VLOOKUP($B199,'E-1 Off Site Hedge Baseline'!$B$1:$L$257,8,FALSE))))</f>
        <v/>
      </c>
      <c r="I199" s="520" t="str">
        <f>IF(B199="","",IF(ISNA(VLOOKUP($B199,'E-1 Off Site Hedge Baseline'!$B$1:$L$257,10,FALSE)),"",(VLOOKUP($B199,'E-1 Off Site Hedge Baseline'!$B$1:$L$257,10,FALSE))))</f>
        <v/>
      </c>
      <c r="J199" s="520" t="str">
        <f>IF(B199="","",IF(ISNA(VLOOKUP($B199,'E-1 Off Site Hedge Baseline'!$B$1:$L$257,11,FALSE)),"",(VLOOKUP($B199,'E-1 Off Site Hedge Baseline'!$B$1:$L$257,11,FALSE))))</f>
        <v/>
      </c>
      <c r="K199" s="520" t="str">
        <f>IF(B199="","",IF(ISNA(VLOOKUP($B199,'E-1 Off Site Hedge Baseline'!$B$1:$U$257,113,FALSE)),"",(VLOOKUP($B199,'E-1 Off Site Hedge Baseline'!$B$1:$U$257,13,FALSE))))</f>
        <v/>
      </c>
      <c r="L199" s="507" t="str">
        <f>IF(B199="","",IF(ISNA(VLOOKUP($B199,'E-1 Off Site Hedge Baseline'!$B$1:$U$257,12,FALSE)),"",(VLOOKUP($B199,'E-1 Off Site Hedge Baseline'!$B$1:$U$257,12,FALSE))))</f>
        <v/>
      </c>
      <c r="M199" s="418" t="str">
        <f t="shared" si="24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05" t="str">
        <f>IF(B199="","",VLOOKUP(B199,'E-1 Off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45"/>
      <c r="T199" s="499" t="str">
        <f>IFERROR(IF(AND(Q199="V.Low",OR(S199="Good",S199="Moderate")),"Error ▲",VLOOKUP(S199,'G-1 All Habitats'!$Z$2:$AA$9,2,FALSE)),"")</f>
        <v/>
      </c>
      <c r="U199" s="145"/>
      <c r="V199" s="507" t="str">
        <f>IF(U199="","",IF(VLOOKUP(U199,'G-3 Multipliers'!$L$3:$N$6,2,FALSE)=0,"Spatial Data Missing ⚠",VLOOKUP(U199,'G-3 Multipliers'!$L$3:$N$6,2,FALSE)))</f>
        <v/>
      </c>
      <c r="W199" s="505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7"/>
        <v/>
      </c>
      <c r="AD199" s="537" t="str">
        <f>IF(M199="","",VLOOKUP(M199,'G-6 Hedgerow Data'!$B$3:$AG$15,31,FALSE))</f>
        <v/>
      </c>
      <c r="AE199" s="520" t="str">
        <f t="shared" si="21"/>
        <v/>
      </c>
      <c r="AF199" s="520" t="str">
        <f t="shared" si="22"/>
        <v/>
      </c>
      <c r="AG199" s="524" t="str">
        <f>IFERROR(IF(O199="","",VLOOKUP(AD199,'G-3 Multipliers'!$P$3:$Q$6,2,FALSE)),"")</f>
        <v/>
      </c>
      <c r="AH199" s="197"/>
      <c r="AI199" s="499" t="str">
        <f>IF(AH199="","",IF(VLOOKUP(AH199,'G-3 Multipliers'!$S$3:$T$6,2,FALSE)=0,"Spatial Data Missing ⚠",VLOOKUP(AH199,'G-3 Multipliers'!$S$3:$T$6,2,FALSE)))</f>
        <v/>
      </c>
      <c r="AJ199" s="545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1" t="str">
        <f>'E-1 Off Site Hedge Baseline'!AK198</f>
        <v/>
      </c>
      <c r="C200" s="520" t="str">
        <f>IF(B200="","",IF(ISNA(VLOOKUP($B200,'E-1 Off Site Hedge Baseline'!$B$1:$L$257,3,FALSE)),"",(VLOOKUP($B200,'E-1 Off Site Hedge Baseline'!$B$1:$L$257,3,FALSE))))</f>
        <v/>
      </c>
      <c r="D200" s="520" t="str">
        <f>IF(B200="","",IF(ISNA(VLOOKUP($B200,'E-1 Off Site Hedge Baseline'!$B$1:$L$258,4,FALSE)),"",(VLOOKUP($B200,'E-1 Off Site Hedge Baseline'!$B$1:$L$258,4,FALSE))))</f>
        <v/>
      </c>
      <c r="E200" s="520" t="str">
        <f>IF(B200="","",IF(ISNA(VLOOKUP($B200,'E-1 Off Site Hedge Baseline'!$B$1:$L$257,5,FALSE)),"",(VLOOKUP($B200,'E-1 Off Site Hedge Baseline'!$B$1:$L$257,5,FALSE))))</f>
        <v/>
      </c>
      <c r="F200" s="520" t="str">
        <f>IF(B200="","",IF(ISNA(VLOOKUP($B200,'E-1 Off Site Hedge Baseline'!$B$1:$L$257,6,FALSE)),"",(VLOOKUP($B200,'E-1 Off Site Hedge Baseline'!$B$1:$L$257,6,FALSE))))</f>
        <v/>
      </c>
      <c r="G200" s="520" t="str">
        <f>IF(B200="","",IF(ISNA(VLOOKUP($B200,'E-1 Off Site Hedge Baseline'!$B$1:$L$257,7,FALSE)),"",(VLOOKUP($B200,'E-1 Off Site Hedge Baseline'!$B$1:$L$257,7,FALSE))))</f>
        <v/>
      </c>
      <c r="H200" s="520" t="str">
        <f>IF(B200="","",IF(ISNA(VLOOKUP($B200,'E-1 Off Site Hedge Baseline'!$B$1:$L$257,8,FALSE)),"",(VLOOKUP($B200,'E-1 Off Site Hedge Baseline'!$B$1:$L$257,8,FALSE))))</f>
        <v/>
      </c>
      <c r="I200" s="520" t="str">
        <f>IF(B200="","",IF(ISNA(VLOOKUP($B200,'E-1 Off Site Hedge Baseline'!$B$1:$L$257,10,FALSE)),"",(VLOOKUP($B200,'E-1 Off Site Hedge Baseline'!$B$1:$L$257,10,FALSE))))</f>
        <v/>
      </c>
      <c r="J200" s="520" t="str">
        <f>IF(B200="","",IF(ISNA(VLOOKUP($B200,'E-1 Off Site Hedge Baseline'!$B$1:$L$257,11,FALSE)),"",(VLOOKUP($B200,'E-1 Off Site Hedge Baseline'!$B$1:$L$257,11,FALSE))))</f>
        <v/>
      </c>
      <c r="K200" s="520" t="str">
        <f>IF(B200="","",IF(ISNA(VLOOKUP($B200,'E-1 Off Site Hedge Baseline'!$B$1:$U$257,113,FALSE)),"",(VLOOKUP($B200,'E-1 Off Site Hedge Baseline'!$B$1:$U$257,13,FALSE))))</f>
        <v/>
      </c>
      <c r="L200" s="507" t="str">
        <f>IF(B200="","",IF(ISNA(VLOOKUP($B200,'E-1 Off Site Hedge Baseline'!$B$1:$U$257,12,FALSE)),"",(VLOOKUP($B200,'E-1 Off Site Hedge Baseline'!$B$1:$U$257,12,FALSE))))</f>
        <v/>
      </c>
      <c r="M200" s="418" t="str">
        <f t="shared" si="24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05" t="str">
        <f>IF(B200="","",VLOOKUP(B200,'E-1 Off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45"/>
      <c r="T200" s="499" t="str">
        <f>IFERROR(IF(AND(Q200="V.Low",OR(S200="Good",S200="Moderate")),"Error ▲",VLOOKUP(S200,'G-1 All Habitats'!$Z$2:$AA$9,2,FALSE)),"")</f>
        <v/>
      </c>
      <c r="U200" s="145"/>
      <c r="V200" s="507" t="str">
        <f>IF(U200="","",IF(VLOOKUP(U200,'G-3 Multipliers'!$L$3:$N$6,2,FALSE)=0,"Spatial Data Missing ⚠",VLOOKUP(U200,'G-3 Multipliers'!$L$3:$N$6,2,FALSE)))</f>
        <v/>
      </c>
      <c r="W200" s="505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7"/>
        <v/>
      </c>
      <c r="AD200" s="537" t="str">
        <f>IF(M200="","",VLOOKUP(M200,'G-6 Hedgerow Data'!$B$3:$AG$15,31,FALSE))</f>
        <v/>
      </c>
      <c r="AE200" s="520" t="str">
        <f t="shared" si="21"/>
        <v/>
      </c>
      <c r="AF200" s="520" t="str">
        <f t="shared" si="22"/>
        <v/>
      </c>
      <c r="AG200" s="524" t="str">
        <f>IFERROR(IF(O200="","",VLOOKUP(AD200,'G-3 Multipliers'!$P$3:$Q$6,2,FALSE)),"")</f>
        <v/>
      </c>
      <c r="AH200" s="197"/>
      <c r="AI200" s="499" t="str">
        <f>IF(AH200="","",IF(VLOOKUP(AH200,'G-3 Multipliers'!$S$3:$T$6,2,FALSE)=0,"Spatial Data Missing ⚠",VLOOKUP(AH200,'G-3 Multipliers'!$S$3:$T$6,2,FALSE)))</f>
        <v/>
      </c>
      <c r="AJ200" s="545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1" t="str">
        <f>'E-1 Off Site Hedge Baseline'!AK199</f>
        <v/>
      </c>
      <c r="C201" s="520" t="str">
        <f>IF(B201="","",IF(ISNA(VLOOKUP($B201,'E-1 Off Site Hedge Baseline'!$B$1:$L$257,3,FALSE)),"",(VLOOKUP($B201,'E-1 Off Site Hedge Baseline'!$B$1:$L$257,3,FALSE))))</f>
        <v/>
      </c>
      <c r="D201" s="520" t="str">
        <f>IF(B201="","",IF(ISNA(VLOOKUP($B201,'E-1 Off Site Hedge Baseline'!$B$1:$L$258,4,FALSE)),"",(VLOOKUP($B201,'E-1 Off Site Hedge Baseline'!$B$1:$L$258,4,FALSE))))</f>
        <v/>
      </c>
      <c r="E201" s="520" t="str">
        <f>IF(B201="","",IF(ISNA(VLOOKUP($B201,'E-1 Off Site Hedge Baseline'!$B$1:$L$257,5,FALSE)),"",(VLOOKUP($B201,'E-1 Off Site Hedge Baseline'!$B$1:$L$257,5,FALSE))))</f>
        <v/>
      </c>
      <c r="F201" s="520" t="str">
        <f>IF(B201="","",IF(ISNA(VLOOKUP($B201,'E-1 Off Site Hedge Baseline'!$B$1:$L$257,6,FALSE)),"",(VLOOKUP($B201,'E-1 Off Site Hedge Baseline'!$B$1:$L$257,6,FALSE))))</f>
        <v/>
      </c>
      <c r="G201" s="520" t="str">
        <f>IF(B201="","",IF(ISNA(VLOOKUP($B201,'E-1 Off Site Hedge Baseline'!$B$1:$L$257,7,FALSE)),"",(VLOOKUP($B201,'E-1 Off Site Hedge Baseline'!$B$1:$L$257,7,FALSE))))</f>
        <v/>
      </c>
      <c r="H201" s="520" t="str">
        <f>IF(B201="","",IF(ISNA(VLOOKUP($B201,'E-1 Off Site Hedge Baseline'!$B$1:$L$257,8,FALSE)),"",(VLOOKUP($B201,'E-1 Off Site Hedge Baseline'!$B$1:$L$257,8,FALSE))))</f>
        <v/>
      </c>
      <c r="I201" s="520" t="str">
        <f>IF(B201="","",IF(ISNA(VLOOKUP($B201,'E-1 Off Site Hedge Baseline'!$B$1:$L$257,10,FALSE)),"",(VLOOKUP($B201,'E-1 Off Site Hedge Baseline'!$B$1:$L$257,10,FALSE))))</f>
        <v/>
      </c>
      <c r="J201" s="520" t="str">
        <f>IF(B201="","",IF(ISNA(VLOOKUP($B201,'E-1 Off Site Hedge Baseline'!$B$1:$L$257,11,FALSE)),"",(VLOOKUP($B201,'E-1 Off Site Hedge Baseline'!$B$1:$L$257,11,FALSE))))</f>
        <v/>
      </c>
      <c r="K201" s="520" t="str">
        <f>IF(B201="","",IF(ISNA(VLOOKUP($B201,'E-1 Off Site Hedge Baseline'!$B$1:$U$257,113,FALSE)),"",(VLOOKUP($B201,'E-1 Off Site Hedge Baseline'!$B$1:$U$257,13,FALSE))))</f>
        <v/>
      </c>
      <c r="L201" s="507" t="str">
        <f>IF(B201="","",IF(ISNA(VLOOKUP($B201,'E-1 Off Site Hedge Baseline'!$B$1:$U$257,12,FALSE)),"",(VLOOKUP($B201,'E-1 Off Site Hedge Baseline'!$B$1:$U$257,12,FALSE))))</f>
        <v/>
      </c>
      <c r="M201" s="418" t="str">
        <f t="shared" si="24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05" t="str">
        <f>IF(B201="","",VLOOKUP(B201,'E-1 Off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45"/>
      <c r="T201" s="499" t="str">
        <f>IFERROR(IF(AND(Q201="V.Low",OR(S201="Good",S201="Moderate")),"Error ▲",VLOOKUP(S201,'G-1 All Habitats'!$Z$2:$AA$9,2,FALSE)),"")</f>
        <v/>
      </c>
      <c r="U201" s="145"/>
      <c r="V201" s="507" t="str">
        <f>IF(U201="","",IF(VLOOKUP(U201,'G-3 Multipliers'!$L$3:$N$6,2,FALSE)=0,"Spatial Data Missing ⚠",VLOOKUP(U201,'G-3 Multipliers'!$L$3:$N$6,2,FALSE)))</f>
        <v/>
      </c>
      <c r="W201" s="505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7"/>
        <v/>
      </c>
      <c r="AD201" s="537" t="str">
        <f>IF(M201="","",VLOOKUP(M201,'G-6 Hedgerow Data'!$B$3:$AG$15,31,FALSE))</f>
        <v/>
      </c>
      <c r="AE201" s="520" t="str">
        <f t="shared" si="21"/>
        <v/>
      </c>
      <c r="AF201" s="520" t="str">
        <f t="shared" si="22"/>
        <v/>
      </c>
      <c r="AG201" s="524" t="str">
        <f>IFERROR(IF(O201="","",VLOOKUP(AD201,'G-3 Multipliers'!$P$3:$Q$6,2,FALSE)),"")</f>
        <v/>
      </c>
      <c r="AH201" s="197"/>
      <c r="AI201" s="499" t="str">
        <f>IF(AH201="","",IF(VLOOKUP(AH201,'G-3 Multipliers'!$S$3:$T$6,2,FALSE)=0,"Spatial Data Missing ⚠",VLOOKUP(AH201,'G-3 Multipliers'!$S$3:$T$6,2,FALSE)))</f>
        <v/>
      </c>
      <c r="AJ201" s="545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1" t="str">
        <f>'E-1 Off Site Hedge Baseline'!AK200</f>
        <v/>
      </c>
      <c r="C202" s="520" t="str">
        <f>IF(B202="","",IF(ISNA(VLOOKUP($B202,'E-1 Off Site Hedge Baseline'!$B$1:$L$257,3,FALSE)),"",(VLOOKUP($B202,'E-1 Off Site Hedge Baseline'!$B$1:$L$257,3,FALSE))))</f>
        <v/>
      </c>
      <c r="D202" s="520" t="str">
        <f>IF(B202="","",IF(ISNA(VLOOKUP($B202,'E-1 Off Site Hedge Baseline'!$B$1:$L$258,4,FALSE)),"",(VLOOKUP($B202,'E-1 Off Site Hedge Baseline'!$B$1:$L$258,4,FALSE))))</f>
        <v/>
      </c>
      <c r="E202" s="520" t="str">
        <f>IF(B202="","",IF(ISNA(VLOOKUP($B202,'E-1 Off Site Hedge Baseline'!$B$1:$L$257,5,FALSE)),"",(VLOOKUP($B202,'E-1 Off Site Hedge Baseline'!$B$1:$L$257,5,FALSE))))</f>
        <v/>
      </c>
      <c r="F202" s="520" t="str">
        <f>IF(B202="","",IF(ISNA(VLOOKUP($B202,'E-1 Off Site Hedge Baseline'!$B$1:$L$257,6,FALSE)),"",(VLOOKUP($B202,'E-1 Off Site Hedge Baseline'!$B$1:$L$257,6,FALSE))))</f>
        <v/>
      </c>
      <c r="G202" s="520" t="str">
        <f>IF(B202="","",IF(ISNA(VLOOKUP($B202,'E-1 Off Site Hedge Baseline'!$B$1:$L$257,7,FALSE)),"",(VLOOKUP($B202,'E-1 Off Site Hedge Baseline'!$B$1:$L$257,7,FALSE))))</f>
        <v/>
      </c>
      <c r="H202" s="520" t="str">
        <f>IF(B202="","",IF(ISNA(VLOOKUP($B202,'E-1 Off Site Hedge Baseline'!$B$1:$L$257,8,FALSE)),"",(VLOOKUP($B202,'E-1 Off Site Hedge Baseline'!$B$1:$L$257,8,FALSE))))</f>
        <v/>
      </c>
      <c r="I202" s="520" t="str">
        <f>IF(B202="","",IF(ISNA(VLOOKUP($B202,'E-1 Off Site Hedge Baseline'!$B$1:$L$257,10,FALSE)),"",(VLOOKUP($B202,'E-1 Off Site Hedge Baseline'!$B$1:$L$257,10,FALSE))))</f>
        <v/>
      </c>
      <c r="J202" s="520" t="str">
        <f>IF(B202="","",IF(ISNA(VLOOKUP($B202,'E-1 Off Site Hedge Baseline'!$B$1:$L$257,11,FALSE)),"",(VLOOKUP($B202,'E-1 Off Site Hedge Baseline'!$B$1:$L$257,11,FALSE))))</f>
        <v/>
      </c>
      <c r="K202" s="520" t="str">
        <f>IF(B202="","",IF(ISNA(VLOOKUP($B202,'E-1 Off Site Hedge Baseline'!$B$1:$U$257,113,FALSE)),"",(VLOOKUP($B202,'E-1 Off Site Hedge Baseline'!$B$1:$U$257,13,FALSE))))</f>
        <v/>
      </c>
      <c r="L202" s="507" t="str">
        <f>IF(B202="","",IF(ISNA(VLOOKUP($B202,'E-1 Off Site Hedge Baseline'!$B$1:$U$257,12,FALSE)),"",(VLOOKUP($B202,'E-1 Off Site Hedge Baseline'!$B$1:$U$257,12,FALSE))))</f>
        <v/>
      </c>
      <c r="M202" s="418" t="str">
        <f t="shared" si="24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05" t="str">
        <f>IF(B202="","",VLOOKUP(B202,'E-1 Off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45"/>
      <c r="T202" s="499" t="str">
        <f>IFERROR(IF(AND(Q202="V.Low",OR(S202="Good",S202="Moderate")),"Error ▲",VLOOKUP(S202,'G-1 All Habitats'!$Z$2:$AA$9,2,FALSE)),"")</f>
        <v/>
      </c>
      <c r="U202" s="145"/>
      <c r="V202" s="507" t="str">
        <f>IF(U202="","",IF(VLOOKUP(U202,'G-3 Multipliers'!$L$3:$N$6,2,FALSE)=0,"Spatial Data Missing ⚠",VLOOKUP(U202,'G-3 Multipliers'!$L$3:$N$6,2,FALSE)))</f>
        <v/>
      </c>
      <c r="W202" s="505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7"/>
        <v/>
      </c>
      <c r="AD202" s="537" t="str">
        <f>IF(M202="","",VLOOKUP(M202,'G-6 Hedgerow Data'!$B$3:$AG$15,31,FALSE))</f>
        <v/>
      </c>
      <c r="AE202" s="520" t="str">
        <f t="shared" si="21"/>
        <v/>
      </c>
      <c r="AF202" s="520" t="str">
        <f t="shared" si="22"/>
        <v/>
      </c>
      <c r="AG202" s="524" t="str">
        <f>IFERROR(IF(O202="","",VLOOKUP(AD202,'G-3 Multipliers'!$P$3:$Q$6,2,FALSE)),"")</f>
        <v/>
      </c>
      <c r="AH202" s="197"/>
      <c r="AI202" s="499" t="str">
        <f>IF(AH202="","",IF(VLOOKUP(AH202,'G-3 Multipliers'!$S$3:$T$6,2,FALSE)=0,"Spatial Data Missing ⚠",VLOOKUP(AH202,'G-3 Multipliers'!$S$3:$T$6,2,FALSE)))</f>
        <v/>
      </c>
      <c r="AJ202" s="545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1" t="str">
        <f>'E-1 Off Site Hedge Baseline'!AK201</f>
        <v/>
      </c>
      <c r="C203" s="520" t="str">
        <f>IF(B203="","",IF(ISNA(VLOOKUP($B203,'E-1 Off Site Hedge Baseline'!$B$1:$L$257,3,FALSE)),"",(VLOOKUP($B203,'E-1 Off Site Hedge Baseline'!$B$1:$L$257,3,FALSE))))</f>
        <v/>
      </c>
      <c r="D203" s="520" t="str">
        <f>IF(B203="","",IF(ISNA(VLOOKUP($B203,'E-1 Off Site Hedge Baseline'!$B$1:$L$258,4,FALSE)),"",(VLOOKUP($B203,'E-1 Off Site Hedge Baseline'!$B$1:$L$258,4,FALSE))))</f>
        <v/>
      </c>
      <c r="E203" s="520" t="str">
        <f>IF(B203="","",IF(ISNA(VLOOKUP($B203,'E-1 Off Site Hedge Baseline'!$B$1:$L$257,5,FALSE)),"",(VLOOKUP($B203,'E-1 Off Site Hedge Baseline'!$B$1:$L$257,5,FALSE))))</f>
        <v/>
      </c>
      <c r="F203" s="520" t="str">
        <f>IF(B203="","",IF(ISNA(VLOOKUP($B203,'E-1 Off Site Hedge Baseline'!$B$1:$L$257,6,FALSE)),"",(VLOOKUP($B203,'E-1 Off Site Hedge Baseline'!$B$1:$L$257,6,FALSE))))</f>
        <v/>
      </c>
      <c r="G203" s="520" t="str">
        <f>IF(B203="","",IF(ISNA(VLOOKUP($B203,'E-1 Off Site Hedge Baseline'!$B$1:$L$257,7,FALSE)),"",(VLOOKUP($B203,'E-1 Off Site Hedge Baseline'!$B$1:$L$257,7,FALSE))))</f>
        <v/>
      </c>
      <c r="H203" s="520" t="str">
        <f>IF(B203="","",IF(ISNA(VLOOKUP($B203,'E-1 Off Site Hedge Baseline'!$B$1:$L$257,8,FALSE)),"",(VLOOKUP($B203,'E-1 Off Site Hedge Baseline'!$B$1:$L$257,8,FALSE))))</f>
        <v/>
      </c>
      <c r="I203" s="520" t="str">
        <f>IF(B203="","",IF(ISNA(VLOOKUP($B203,'E-1 Off Site Hedge Baseline'!$B$1:$L$257,10,FALSE)),"",(VLOOKUP($B203,'E-1 Off Site Hedge Baseline'!$B$1:$L$257,10,FALSE))))</f>
        <v/>
      </c>
      <c r="J203" s="520" t="str">
        <f>IF(B203="","",IF(ISNA(VLOOKUP($B203,'E-1 Off Site Hedge Baseline'!$B$1:$L$257,11,FALSE)),"",(VLOOKUP($B203,'E-1 Off Site Hedge Baseline'!$B$1:$L$257,11,FALSE))))</f>
        <v/>
      </c>
      <c r="K203" s="520" t="str">
        <f>IF(B203="","",IF(ISNA(VLOOKUP($B203,'E-1 Off Site Hedge Baseline'!$B$1:$U$257,113,FALSE)),"",(VLOOKUP($B203,'E-1 Off Site Hedge Baseline'!$B$1:$U$257,13,FALSE))))</f>
        <v/>
      </c>
      <c r="L203" s="507" t="str">
        <f>IF(B203="","",IF(ISNA(VLOOKUP($B203,'E-1 Off Site Hedge Baseline'!$B$1:$U$257,12,FALSE)),"",(VLOOKUP($B203,'E-1 Off Site Hedge Baseline'!$B$1:$U$257,12,FALSE))))</f>
        <v/>
      </c>
      <c r="M203" s="418" t="str">
        <f t="shared" si="24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05" t="str">
        <f>IF(B203="","",VLOOKUP(B203,'E-1 Off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45"/>
      <c r="T203" s="499" t="str">
        <f>IFERROR(IF(AND(Q203="V.Low",OR(S203="Good",S203="Moderate")),"Error ▲",VLOOKUP(S203,'G-1 All Habitats'!$Z$2:$AA$9,2,FALSE)),"")</f>
        <v/>
      </c>
      <c r="U203" s="145"/>
      <c r="V203" s="507" t="str">
        <f>IF(U203="","",IF(VLOOKUP(U203,'G-3 Multipliers'!$L$3:$N$6,2,FALSE)=0,"Spatial Data Missing ⚠",VLOOKUP(U203,'G-3 Multipliers'!$L$3:$N$6,2,FALSE)))</f>
        <v/>
      </c>
      <c r="W203" s="505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7"/>
        <v/>
      </c>
      <c r="AD203" s="537" t="str">
        <f>IF(M203="","",VLOOKUP(M203,'G-6 Hedgerow Data'!$B$3:$AG$15,31,FALSE))</f>
        <v/>
      </c>
      <c r="AE203" s="520" t="str">
        <f t="shared" si="21"/>
        <v/>
      </c>
      <c r="AF203" s="520" t="str">
        <f t="shared" si="22"/>
        <v/>
      </c>
      <c r="AG203" s="524" t="str">
        <f>IFERROR(IF(O203="","",VLOOKUP(AD203,'G-3 Multipliers'!$P$3:$Q$6,2,FALSE)),"")</f>
        <v/>
      </c>
      <c r="AH203" s="197"/>
      <c r="AI203" s="499" t="str">
        <f>IF(AH203="","",IF(VLOOKUP(AH203,'G-3 Multipliers'!$S$3:$T$6,2,FALSE)=0,"Spatial Data Missing ⚠",VLOOKUP(AH203,'G-3 Multipliers'!$S$3:$T$6,2,FALSE)))</f>
        <v/>
      </c>
      <c r="AJ203" s="545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1" t="str">
        <f>'E-1 Off Site Hedge Baseline'!AK202</f>
        <v/>
      </c>
      <c r="C204" s="520" t="str">
        <f>IF(B204="","",IF(ISNA(VLOOKUP($B204,'E-1 Off Site Hedge Baseline'!$B$1:$L$257,3,FALSE)),"",(VLOOKUP($B204,'E-1 Off Site Hedge Baseline'!$B$1:$L$257,3,FALSE))))</f>
        <v/>
      </c>
      <c r="D204" s="520" t="str">
        <f>IF(B204="","",IF(ISNA(VLOOKUP($B204,'E-1 Off Site Hedge Baseline'!$B$1:$L$258,4,FALSE)),"",(VLOOKUP($B204,'E-1 Off Site Hedge Baseline'!$B$1:$L$258,4,FALSE))))</f>
        <v/>
      </c>
      <c r="E204" s="520" t="str">
        <f>IF(B204="","",IF(ISNA(VLOOKUP($B204,'E-1 Off Site Hedge Baseline'!$B$1:$L$257,5,FALSE)),"",(VLOOKUP($B204,'E-1 Off Site Hedge Baseline'!$B$1:$L$257,5,FALSE))))</f>
        <v/>
      </c>
      <c r="F204" s="520" t="str">
        <f>IF(B204="","",IF(ISNA(VLOOKUP($B204,'E-1 Off Site Hedge Baseline'!$B$1:$L$257,6,FALSE)),"",(VLOOKUP($B204,'E-1 Off Site Hedge Baseline'!$B$1:$L$257,6,FALSE))))</f>
        <v/>
      </c>
      <c r="G204" s="520" t="str">
        <f>IF(B204="","",IF(ISNA(VLOOKUP($B204,'E-1 Off Site Hedge Baseline'!$B$1:$L$257,7,FALSE)),"",(VLOOKUP($B204,'E-1 Off Site Hedge Baseline'!$B$1:$L$257,7,FALSE))))</f>
        <v/>
      </c>
      <c r="H204" s="520" t="str">
        <f>IF(B204="","",IF(ISNA(VLOOKUP($B204,'E-1 Off Site Hedge Baseline'!$B$1:$L$257,8,FALSE)),"",(VLOOKUP($B204,'E-1 Off Site Hedge Baseline'!$B$1:$L$257,8,FALSE))))</f>
        <v/>
      </c>
      <c r="I204" s="520" t="str">
        <f>IF(B204="","",IF(ISNA(VLOOKUP($B204,'E-1 Off Site Hedge Baseline'!$B$1:$L$257,10,FALSE)),"",(VLOOKUP($B204,'E-1 Off Site Hedge Baseline'!$B$1:$L$257,10,FALSE))))</f>
        <v/>
      </c>
      <c r="J204" s="520" t="str">
        <f>IF(B204="","",IF(ISNA(VLOOKUP($B204,'E-1 Off Site Hedge Baseline'!$B$1:$L$257,11,FALSE)),"",(VLOOKUP($B204,'E-1 Off Site Hedge Baseline'!$B$1:$L$257,11,FALSE))))</f>
        <v/>
      </c>
      <c r="K204" s="520" t="str">
        <f>IF(B204="","",IF(ISNA(VLOOKUP($B204,'E-1 Off Site Hedge Baseline'!$B$1:$U$257,113,FALSE)),"",(VLOOKUP($B204,'E-1 Off Site Hedge Baseline'!$B$1:$U$257,13,FALSE))))</f>
        <v/>
      </c>
      <c r="L204" s="507" t="str">
        <f>IF(B204="","",IF(ISNA(VLOOKUP($B204,'E-1 Off Site Hedge Baseline'!$B$1:$U$257,12,FALSE)),"",(VLOOKUP($B204,'E-1 Off Site Hedge Baseline'!$B$1:$U$257,12,FALSE))))</f>
        <v/>
      </c>
      <c r="M204" s="418" t="str">
        <f t="shared" si="24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05" t="str">
        <f>IF(B204="","",VLOOKUP(B204,'E-1 Off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45"/>
      <c r="T204" s="499" t="str">
        <f>IFERROR(IF(AND(Q204="V.Low",OR(S204="Good",S204="Moderate")),"Error ▲",VLOOKUP(S204,'G-1 All Habitats'!$Z$2:$AA$9,2,FALSE)),"")</f>
        <v/>
      </c>
      <c r="U204" s="145"/>
      <c r="V204" s="507" t="str">
        <f>IF(U204="","",IF(VLOOKUP(U204,'G-3 Multipliers'!$L$3:$N$6,2,FALSE)=0,"Spatial Data Missing ⚠",VLOOKUP(U204,'G-3 Multipliers'!$L$3:$N$6,2,FALSE)))</f>
        <v/>
      </c>
      <c r="W204" s="505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5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20" t="str">
        <f t="shared" si="21"/>
        <v/>
      </c>
      <c r="AF204" s="520" t="str">
        <f t="shared" si="22"/>
        <v/>
      </c>
      <c r="AG204" s="524" t="str">
        <f>IFERROR(IF(O204="","",VLOOKUP(AD204,'G-3 Multipliers'!$P$3:$Q$6,2,FALSE)),"")</f>
        <v/>
      </c>
      <c r="AH204" s="197"/>
      <c r="AI204" s="499" t="str">
        <f>IF(AH204="","",IF(VLOOKUP(AH204,'G-3 Multipliers'!$S$3:$T$6,2,FALSE)=0,"Spatial Data Missing ⚠",VLOOKUP(AH204,'G-3 Multipliers'!$S$3:$T$6,2,FALSE)))</f>
        <v/>
      </c>
      <c r="AJ204" s="545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1" t="str">
        <f>'E-1 Off Site Hedge Baseline'!AK203</f>
        <v/>
      </c>
      <c r="C205" s="520" t="str">
        <f>IF(B205="","",IF(ISNA(VLOOKUP($B205,'E-1 Off Site Hedge Baseline'!$B$1:$L$257,3,FALSE)),"",(VLOOKUP($B205,'E-1 Off Site Hedge Baseline'!$B$1:$L$257,3,FALSE))))</f>
        <v/>
      </c>
      <c r="D205" s="520" t="str">
        <f>IF(B205="","",IF(ISNA(VLOOKUP($B205,'E-1 Off Site Hedge Baseline'!$B$1:$L$258,4,FALSE)),"",(VLOOKUP($B205,'E-1 Off Site Hedge Baseline'!$B$1:$L$258,4,FALSE))))</f>
        <v/>
      </c>
      <c r="E205" s="520" t="str">
        <f>IF(B205="","",IF(ISNA(VLOOKUP($B205,'E-1 Off Site Hedge Baseline'!$B$1:$L$257,5,FALSE)),"",(VLOOKUP($B205,'E-1 Off Site Hedge Baseline'!$B$1:$L$257,5,FALSE))))</f>
        <v/>
      </c>
      <c r="F205" s="520" t="str">
        <f>IF(B205="","",IF(ISNA(VLOOKUP($B205,'E-1 Off Site Hedge Baseline'!$B$1:$L$257,6,FALSE)),"",(VLOOKUP($B205,'E-1 Off Site Hedge Baseline'!$B$1:$L$257,6,FALSE))))</f>
        <v/>
      </c>
      <c r="G205" s="520" t="str">
        <f>IF(B205="","",IF(ISNA(VLOOKUP($B205,'E-1 Off Site Hedge Baseline'!$B$1:$L$257,7,FALSE)),"",(VLOOKUP($B205,'E-1 Off Site Hedge Baseline'!$B$1:$L$257,7,FALSE))))</f>
        <v/>
      </c>
      <c r="H205" s="520" t="str">
        <f>IF(B205="","",IF(ISNA(VLOOKUP($B205,'E-1 Off Site Hedge Baseline'!$B$1:$L$257,8,FALSE)),"",(VLOOKUP($B205,'E-1 Off Site Hedge Baseline'!$B$1:$L$257,8,FALSE))))</f>
        <v/>
      </c>
      <c r="I205" s="520" t="str">
        <f>IF(B205="","",IF(ISNA(VLOOKUP($B205,'E-1 Off Site Hedge Baseline'!$B$1:$L$257,10,FALSE)),"",(VLOOKUP($B205,'E-1 Off Site Hedge Baseline'!$B$1:$L$257,10,FALSE))))</f>
        <v/>
      </c>
      <c r="J205" s="520" t="str">
        <f>IF(B205="","",IF(ISNA(VLOOKUP($B205,'E-1 Off Site Hedge Baseline'!$B$1:$L$257,11,FALSE)),"",(VLOOKUP($B205,'E-1 Off Site Hedge Baseline'!$B$1:$L$257,11,FALSE))))</f>
        <v/>
      </c>
      <c r="K205" s="520" t="str">
        <f>IF(B205="","",IF(ISNA(VLOOKUP($B205,'E-1 Off Site Hedge Baseline'!$B$1:$U$257,113,FALSE)),"",(VLOOKUP($B205,'E-1 Off Site Hedge Baseline'!$B$1:$U$257,13,FALSE))))</f>
        <v/>
      </c>
      <c r="L205" s="507" t="str">
        <f>IF(B205="","",IF(ISNA(VLOOKUP($B205,'E-1 Off Site Hedge Baseline'!$B$1:$U$257,12,FALSE)),"",(VLOOKUP($B205,'E-1 Off Site Hedge Baseline'!$B$1:$U$257,12,FALSE))))</f>
        <v/>
      </c>
      <c r="M205" s="418" t="str">
        <f t="shared" si="24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5" t="str">
        <f>IF(B205="","",VLOOKUP(B205,'E-1 Off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45"/>
      <c r="T205" s="499" t="str">
        <f>IFERROR(IF(AND(Q205="V.Low",OR(S205="Good",S205="Moderate")),"Error ▲",VLOOKUP(S205,'G-1 All Habitats'!$Z$2:$AA$9,2,FALSE)),"")</f>
        <v/>
      </c>
      <c r="U205" s="145"/>
      <c r="V205" s="507" t="str">
        <f>IF(U205="","",IF(VLOOKUP(U205,'G-3 Multipliers'!$L$3:$N$6,2,FALSE)=0,"Spatial Data Missing ⚠",VLOOKUP(U205,'G-3 Multipliers'!$L$3:$N$6,2,FALSE)))</f>
        <v/>
      </c>
      <c r="W205" s="505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2" t="str">
        <f t="shared" si="25"/>
        <v/>
      </c>
      <c r="AD205" s="537" t="str">
        <f>IF(M205="","",VLOOKUP(M205,'G-6 Hedgerow Data'!$B$3:$AG$15,31,FALSE))</f>
        <v/>
      </c>
      <c r="AE205" s="520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20" t="str">
        <f t="shared" ref="AF205:AF257" si="30">(IF(AND(AE205="Yes",X205&gt;Y205),AD205,IF(AND(AE205="Low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197"/>
      <c r="AI205" s="499" t="str">
        <f>IF(AH205="","",IF(VLOOKUP(AH205,'G-3 Multipliers'!$S$3:$T$6,2,FALSE)=0,"Spatial Data Missing ⚠",VLOOKUP(AH205,'G-3 Multipliers'!$S$3:$T$6,2,FALSE)))</f>
        <v/>
      </c>
      <c r="AJ205" s="545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1" t="str">
        <f>'E-1 Off Site Hedge Baseline'!AK204</f>
        <v/>
      </c>
      <c r="C206" s="520" t="str">
        <f>IF(B206="","",IF(ISNA(VLOOKUP($B206,'E-1 Off Site Hedge Baseline'!$B$1:$L$257,3,FALSE)),"",(VLOOKUP($B206,'E-1 Off Site Hedge Baseline'!$B$1:$L$257,3,FALSE))))</f>
        <v/>
      </c>
      <c r="D206" s="520" t="str">
        <f>IF(B206="","",IF(ISNA(VLOOKUP($B206,'E-1 Off Site Hedge Baseline'!$B$1:$L$258,4,FALSE)),"",(VLOOKUP($B206,'E-1 Off Site Hedge Baseline'!$B$1:$L$258,4,FALSE))))</f>
        <v/>
      </c>
      <c r="E206" s="520" t="str">
        <f>IF(B206="","",IF(ISNA(VLOOKUP($B206,'E-1 Off Site Hedge Baseline'!$B$1:$L$257,5,FALSE)),"",(VLOOKUP($B206,'E-1 Off Site Hedge Baseline'!$B$1:$L$257,5,FALSE))))</f>
        <v/>
      </c>
      <c r="F206" s="520" t="str">
        <f>IF(B206="","",IF(ISNA(VLOOKUP($B206,'E-1 Off Site Hedge Baseline'!$B$1:$L$257,6,FALSE)),"",(VLOOKUP($B206,'E-1 Off Site Hedge Baseline'!$B$1:$L$257,6,FALSE))))</f>
        <v/>
      </c>
      <c r="G206" s="520" t="str">
        <f>IF(B206="","",IF(ISNA(VLOOKUP($B206,'E-1 Off Site Hedge Baseline'!$B$1:$L$257,7,FALSE)),"",(VLOOKUP($B206,'E-1 Off Site Hedge Baseline'!$B$1:$L$257,7,FALSE))))</f>
        <v/>
      </c>
      <c r="H206" s="520" t="str">
        <f>IF(B206="","",IF(ISNA(VLOOKUP($B206,'E-1 Off Site Hedge Baseline'!$B$1:$L$257,8,FALSE)),"",(VLOOKUP($B206,'E-1 Off Site Hedge Baseline'!$B$1:$L$257,8,FALSE))))</f>
        <v/>
      </c>
      <c r="I206" s="520" t="str">
        <f>IF(B206="","",IF(ISNA(VLOOKUP($B206,'E-1 Off Site Hedge Baseline'!$B$1:$L$257,10,FALSE)),"",(VLOOKUP($B206,'E-1 Off Site Hedge Baseline'!$B$1:$L$257,10,FALSE))))</f>
        <v/>
      </c>
      <c r="J206" s="520" t="str">
        <f>IF(B206="","",IF(ISNA(VLOOKUP($B206,'E-1 Off Site Hedge Baseline'!$B$1:$L$257,11,FALSE)),"",(VLOOKUP($B206,'E-1 Off Site Hedge Baseline'!$B$1:$L$257,11,FALSE))))</f>
        <v/>
      </c>
      <c r="K206" s="520" t="str">
        <f>IF(B206="","",IF(ISNA(VLOOKUP($B206,'E-1 Off Site Hedge Baseline'!$B$1:$U$257,113,FALSE)),"",(VLOOKUP($B206,'E-1 Off Site Hedge Baseline'!$B$1:$U$257,13,FALSE))))</f>
        <v/>
      </c>
      <c r="L206" s="507" t="str">
        <f>IF(B206="","",IF(ISNA(VLOOKUP($B206,'E-1 Off Site Hedge Baseline'!$B$1:$U$257,12,FALSE)),"",(VLOOKUP($B206,'E-1 Off Site Hedge Baseline'!$B$1:$U$257,12,FALSE))))</f>
        <v/>
      </c>
      <c r="M206" s="418" t="str">
        <f t="shared" ref="M206:M257" si="32">C206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05" t="str">
        <f>IF(B206="","",VLOOKUP(B206,'E-1 Off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45"/>
      <c r="T206" s="499" t="str">
        <f>IFERROR(IF(AND(Q206="V.Low",OR(S206="Good",S206="Moderate")),"Error ▲",VLOOKUP(S206,'G-1 All Habitats'!$Z$2:$AA$9,2,FALSE)),"")</f>
        <v/>
      </c>
      <c r="U206" s="145"/>
      <c r="V206" s="507" t="str">
        <f>IF(U206="","",IF(VLOOKUP(U206,'G-3 Multipliers'!$L$3:$N$6,2,FALSE)=0,"Spatial Data Missing ⚠",VLOOKUP(U206,'G-3 Multipliers'!$L$3:$N$6,2,FALSE)))</f>
        <v/>
      </c>
      <c r="W206" s="505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5"/>
        <v/>
      </c>
      <c r="AD206" s="537" t="str">
        <f>IF(M206="","",VLOOKUP(M206,'G-6 Hedgerow Data'!$B$3:$AG$15,31,FALSE))</f>
        <v/>
      </c>
      <c r="AE206" s="520" t="str">
        <f t="shared" si="29"/>
        <v/>
      </c>
      <c r="AF206" s="520" t="str">
        <f t="shared" si="30"/>
        <v/>
      </c>
      <c r="AG206" s="524" t="str">
        <f>IFERROR(IF(O206="","",VLOOKUP(AD206,'G-3 Multipliers'!$P$3:$Q$6,2,FALSE)),"")</f>
        <v/>
      </c>
      <c r="AH206" s="197"/>
      <c r="AI206" s="499" t="str">
        <f>IF(AH206="","",IF(VLOOKUP(AH206,'G-3 Multipliers'!$S$3:$T$6,2,FALSE)=0,"Spatial Data Missing ⚠",VLOOKUP(AH206,'G-3 Multipliers'!$S$3:$T$6,2,FALSE)))</f>
        <v/>
      </c>
      <c r="AJ206" s="545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1" t="str">
        <f>'E-1 Off Site Hedge Baseline'!AK205</f>
        <v/>
      </c>
      <c r="C207" s="520" t="str">
        <f>IF(B207="","",IF(ISNA(VLOOKUP($B207,'E-1 Off Site Hedge Baseline'!$B$1:$L$257,3,FALSE)),"",(VLOOKUP($B207,'E-1 Off Site Hedge Baseline'!$B$1:$L$257,3,FALSE))))</f>
        <v/>
      </c>
      <c r="D207" s="520" t="str">
        <f>IF(B207="","",IF(ISNA(VLOOKUP($B207,'E-1 Off Site Hedge Baseline'!$B$1:$L$258,4,FALSE)),"",(VLOOKUP($B207,'E-1 Off Site Hedge Baseline'!$B$1:$L$258,4,FALSE))))</f>
        <v/>
      </c>
      <c r="E207" s="520" t="str">
        <f>IF(B207="","",IF(ISNA(VLOOKUP($B207,'E-1 Off Site Hedge Baseline'!$B$1:$L$257,5,FALSE)),"",(VLOOKUP($B207,'E-1 Off Site Hedge Baseline'!$B$1:$L$257,5,FALSE))))</f>
        <v/>
      </c>
      <c r="F207" s="520" t="str">
        <f>IF(B207="","",IF(ISNA(VLOOKUP($B207,'E-1 Off Site Hedge Baseline'!$B$1:$L$257,6,FALSE)),"",(VLOOKUP($B207,'E-1 Off Site Hedge Baseline'!$B$1:$L$257,6,FALSE))))</f>
        <v/>
      </c>
      <c r="G207" s="520" t="str">
        <f>IF(B207="","",IF(ISNA(VLOOKUP($B207,'E-1 Off Site Hedge Baseline'!$B$1:$L$257,7,FALSE)),"",(VLOOKUP($B207,'E-1 Off Site Hedge Baseline'!$B$1:$L$257,7,FALSE))))</f>
        <v/>
      </c>
      <c r="H207" s="520" t="str">
        <f>IF(B207="","",IF(ISNA(VLOOKUP($B207,'E-1 Off Site Hedge Baseline'!$B$1:$L$257,8,FALSE)),"",(VLOOKUP($B207,'E-1 Off Site Hedge Baseline'!$B$1:$L$257,8,FALSE))))</f>
        <v/>
      </c>
      <c r="I207" s="520" t="str">
        <f>IF(B207="","",IF(ISNA(VLOOKUP($B207,'E-1 Off Site Hedge Baseline'!$B$1:$L$257,10,FALSE)),"",(VLOOKUP($B207,'E-1 Off Site Hedge Baseline'!$B$1:$L$257,10,FALSE))))</f>
        <v/>
      </c>
      <c r="J207" s="520" t="str">
        <f>IF(B207="","",IF(ISNA(VLOOKUP($B207,'E-1 Off Site Hedge Baseline'!$B$1:$L$257,11,FALSE)),"",(VLOOKUP($B207,'E-1 Off Site Hedge Baseline'!$B$1:$L$257,11,FALSE))))</f>
        <v/>
      </c>
      <c r="K207" s="520" t="str">
        <f>IF(B207="","",IF(ISNA(VLOOKUP($B207,'E-1 Off Site Hedge Baseline'!$B$1:$U$257,113,FALSE)),"",(VLOOKUP($B207,'E-1 Off Site Hedge Baseline'!$B$1:$U$257,13,FALSE))))</f>
        <v/>
      </c>
      <c r="L207" s="507" t="str">
        <f>IF(B207="","",IF(ISNA(VLOOKUP($B207,'E-1 Off Site Hedge Baseline'!$B$1:$U$257,12,FALSE)),"",(VLOOKUP($B207,'E-1 Off Site Hedge Baseline'!$B$1:$U$257,12,FALSE))))</f>
        <v/>
      </c>
      <c r="M207" s="418" t="str">
        <f t="shared" si="32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05" t="str">
        <f>IF(B207="","",VLOOKUP(B207,'E-1 Off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45"/>
      <c r="T207" s="499" t="str">
        <f>IFERROR(IF(AND(Q207="V.Low",OR(S207="Good",S207="Moderate")),"Error ▲",VLOOKUP(S207,'G-1 All Habitats'!$Z$2:$AA$9,2,FALSE)),"")</f>
        <v/>
      </c>
      <c r="U207" s="145"/>
      <c r="V207" s="507" t="str">
        <f>IF(U207="","",IF(VLOOKUP(U207,'G-3 Multipliers'!$L$3:$N$6,2,FALSE)=0,"Spatial Data Missing ⚠",VLOOKUP(U207,'G-3 Multipliers'!$L$3:$N$6,2,FALSE)))</f>
        <v/>
      </c>
      <c r="W207" s="505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5"/>
        <v/>
      </c>
      <c r="AD207" s="537" t="str">
        <f>IF(M207="","",VLOOKUP(M207,'G-6 Hedgerow Data'!$B$3:$AG$15,31,FALSE))</f>
        <v/>
      </c>
      <c r="AE207" s="520" t="str">
        <f t="shared" si="29"/>
        <v/>
      </c>
      <c r="AF207" s="520" t="str">
        <f t="shared" si="30"/>
        <v/>
      </c>
      <c r="AG207" s="524" t="str">
        <f>IFERROR(IF(O207="","",VLOOKUP(AD207,'G-3 Multipliers'!$P$3:$Q$6,2,FALSE)),"")</f>
        <v/>
      </c>
      <c r="AH207" s="197"/>
      <c r="AI207" s="499" t="str">
        <f>IF(AH207="","",IF(VLOOKUP(AH207,'G-3 Multipliers'!$S$3:$T$6,2,FALSE)=0,"Spatial Data Missing ⚠",VLOOKUP(AH207,'G-3 Multipliers'!$S$3:$T$6,2,FALSE)))</f>
        <v/>
      </c>
      <c r="AJ207" s="545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1" t="str">
        <f>'E-1 Off Site Hedge Baseline'!AK206</f>
        <v/>
      </c>
      <c r="C208" s="520" t="str">
        <f>IF(B208="","",IF(ISNA(VLOOKUP($B208,'E-1 Off Site Hedge Baseline'!$B$1:$L$257,3,FALSE)),"",(VLOOKUP($B208,'E-1 Off Site Hedge Baseline'!$B$1:$L$257,3,FALSE))))</f>
        <v/>
      </c>
      <c r="D208" s="520" t="str">
        <f>IF(B208="","",IF(ISNA(VLOOKUP($B208,'E-1 Off Site Hedge Baseline'!$B$1:$L$258,4,FALSE)),"",(VLOOKUP($B208,'E-1 Off Site Hedge Baseline'!$B$1:$L$258,4,FALSE))))</f>
        <v/>
      </c>
      <c r="E208" s="520" t="str">
        <f>IF(B208="","",IF(ISNA(VLOOKUP($B208,'E-1 Off Site Hedge Baseline'!$B$1:$L$257,5,FALSE)),"",(VLOOKUP($B208,'E-1 Off Site Hedge Baseline'!$B$1:$L$257,5,FALSE))))</f>
        <v/>
      </c>
      <c r="F208" s="520" t="str">
        <f>IF(B208="","",IF(ISNA(VLOOKUP($B208,'E-1 Off Site Hedge Baseline'!$B$1:$L$257,6,FALSE)),"",(VLOOKUP($B208,'E-1 Off Site Hedge Baseline'!$B$1:$L$257,6,FALSE))))</f>
        <v/>
      </c>
      <c r="G208" s="520" t="str">
        <f>IF(B208="","",IF(ISNA(VLOOKUP($B208,'E-1 Off Site Hedge Baseline'!$B$1:$L$257,7,FALSE)),"",(VLOOKUP($B208,'E-1 Off Site Hedge Baseline'!$B$1:$L$257,7,FALSE))))</f>
        <v/>
      </c>
      <c r="H208" s="520" t="str">
        <f>IF(B208="","",IF(ISNA(VLOOKUP($B208,'E-1 Off Site Hedge Baseline'!$B$1:$L$257,8,FALSE)),"",(VLOOKUP($B208,'E-1 Off Site Hedge Baseline'!$B$1:$L$257,8,FALSE))))</f>
        <v/>
      </c>
      <c r="I208" s="520" t="str">
        <f>IF(B208="","",IF(ISNA(VLOOKUP($B208,'E-1 Off Site Hedge Baseline'!$B$1:$L$257,10,FALSE)),"",(VLOOKUP($B208,'E-1 Off Site Hedge Baseline'!$B$1:$L$257,10,FALSE))))</f>
        <v/>
      </c>
      <c r="J208" s="520" t="str">
        <f>IF(B208="","",IF(ISNA(VLOOKUP($B208,'E-1 Off Site Hedge Baseline'!$B$1:$L$257,11,FALSE)),"",(VLOOKUP($B208,'E-1 Off Site Hedge Baseline'!$B$1:$L$257,11,FALSE))))</f>
        <v/>
      </c>
      <c r="K208" s="520" t="str">
        <f>IF(B208="","",IF(ISNA(VLOOKUP($B208,'E-1 Off Site Hedge Baseline'!$B$1:$U$257,113,FALSE)),"",(VLOOKUP($B208,'E-1 Off Site Hedge Baseline'!$B$1:$U$257,13,FALSE))))</f>
        <v/>
      </c>
      <c r="L208" s="507" t="str">
        <f>IF(B208="","",IF(ISNA(VLOOKUP($B208,'E-1 Off Site Hedge Baseline'!$B$1:$U$257,12,FALSE)),"",(VLOOKUP($B208,'E-1 Off Site Hedge Baseline'!$B$1:$U$257,12,FALSE))))</f>
        <v/>
      </c>
      <c r="M208" s="418" t="str">
        <f t="shared" si="32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05" t="str">
        <f>IF(B208="","",VLOOKUP(B208,'E-1 Off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45"/>
      <c r="T208" s="499" t="str">
        <f>IFERROR(IF(AND(Q208="V.Low",OR(S208="Good",S208="Moderate")),"Error ▲",VLOOKUP(S208,'G-1 All Habitats'!$Z$2:$AA$9,2,FALSE)),"")</f>
        <v/>
      </c>
      <c r="U208" s="145"/>
      <c r="V208" s="507" t="str">
        <f>IF(U208="","",IF(VLOOKUP(U208,'G-3 Multipliers'!$L$3:$N$6,2,FALSE)=0,"Spatial Data Missing ⚠",VLOOKUP(U208,'G-3 Multipliers'!$L$3:$N$6,2,FALSE)))</f>
        <v/>
      </c>
      <c r="W208" s="505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5"/>
        <v/>
      </c>
      <c r="AD208" s="537" t="str">
        <f>IF(M208="","",VLOOKUP(M208,'G-6 Hedgerow Data'!$B$3:$AG$15,31,FALSE))</f>
        <v/>
      </c>
      <c r="AE208" s="520" t="str">
        <f t="shared" si="29"/>
        <v/>
      </c>
      <c r="AF208" s="520" t="str">
        <f t="shared" si="30"/>
        <v/>
      </c>
      <c r="AG208" s="524" t="str">
        <f>IFERROR(IF(O208="","",VLOOKUP(AD208,'G-3 Multipliers'!$P$3:$Q$6,2,FALSE)),"")</f>
        <v/>
      </c>
      <c r="AH208" s="197"/>
      <c r="AI208" s="499" t="str">
        <f>IF(AH208="","",IF(VLOOKUP(AH208,'G-3 Multipliers'!$S$3:$T$6,2,FALSE)=0,"Spatial Data Missing ⚠",VLOOKUP(AH208,'G-3 Multipliers'!$S$3:$T$6,2,FALSE)))</f>
        <v/>
      </c>
      <c r="AJ208" s="545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1" t="str">
        <f>'E-1 Off Site Hedge Baseline'!AK207</f>
        <v/>
      </c>
      <c r="C209" s="520" t="str">
        <f>IF(B209="","",IF(ISNA(VLOOKUP($B209,'E-1 Off Site Hedge Baseline'!$B$1:$L$257,3,FALSE)),"",(VLOOKUP($B209,'E-1 Off Site Hedge Baseline'!$B$1:$L$257,3,FALSE))))</f>
        <v/>
      </c>
      <c r="D209" s="520" t="str">
        <f>IF(B209="","",IF(ISNA(VLOOKUP($B209,'E-1 Off Site Hedge Baseline'!$B$1:$L$258,4,FALSE)),"",(VLOOKUP($B209,'E-1 Off Site Hedge Baseline'!$B$1:$L$258,4,FALSE))))</f>
        <v/>
      </c>
      <c r="E209" s="520" t="str">
        <f>IF(B209="","",IF(ISNA(VLOOKUP($B209,'E-1 Off Site Hedge Baseline'!$B$1:$L$257,5,FALSE)),"",(VLOOKUP($B209,'E-1 Off Site Hedge Baseline'!$B$1:$L$257,5,FALSE))))</f>
        <v/>
      </c>
      <c r="F209" s="520" t="str">
        <f>IF(B209="","",IF(ISNA(VLOOKUP($B209,'E-1 Off Site Hedge Baseline'!$B$1:$L$257,6,FALSE)),"",(VLOOKUP($B209,'E-1 Off Site Hedge Baseline'!$B$1:$L$257,6,FALSE))))</f>
        <v/>
      </c>
      <c r="G209" s="520" t="str">
        <f>IF(B209="","",IF(ISNA(VLOOKUP($B209,'E-1 Off Site Hedge Baseline'!$B$1:$L$257,7,FALSE)),"",(VLOOKUP($B209,'E-1 Off Site Hedge Baseline'!$B$1:$L$257,7,FALSE))))</f>
        <v/>
      </c>
      <c r="H209" s="520" t="str">
        <f>IF(B209="","",IF(ISNA(VLOOKUP($B209,'E-1 Off Site Hedge Baseline'!$B$1:$L$257,8,FALSE)),"",(VLOOKUP($B209,'E-1 Off Site Hedge Baseline'!$B$1:$L$257,8,FALSE))))</f>
        <v/>
      </c>
      <c r="I209" s="520" t="str">
        <f>IF(B209="","",IF(ISNA(VLOOKUP($B209,'E-1 Off Site Hedge Baseline'!$B$1:$L$257,10,FALSE)),"",(VLOOKUP($B209,'E-1 Off Site Hedge Baseline'!$B$1:$L$257,10,FALSE))))</f>
        <v/>
      </c>
      <c r="J209" s="520" t="str">
        <f>IF(B209="","",IF(ISNA(VLOOKUP($B209,'E-1 Off Site Hedge Baseline'!$B$1:$L$257,11,FALSE)),"",(VLOOKUP($B209,'E-1 Off Site Hedge Baseline'!$B$1:$L$257,11,FALSE))))</f>
        <v/>
      </c>
      <c r="K209" s="520" t="str">
        <f>IF(B209="","",IF(ISNA(VLOOKUP($B209,'E-1 Off Site Hedge Baseline'!$B$1:$U$257,113,FALSE)),"",(VLOOKUP($B209,'E-1 Off Site Hedge Baseline'!$B$1:$U$257,13,FALSE))))</f>
        <v/>
      </c>
      <c r="L209" s="507" t="str">
        <f>IF(B209="","",IF(ISNA(VLOOKUP($B209,'E-1 Off Site Hedge Baseline'!$B$1:$U$257,12,FALSE)),"",(VLOOKUP($B209,'E-1 Off Site Hedge Baseline'!$B$1:$U$257,12,FALSE))))</f>
        <v/>
      </c>
      <c r="M209" s="418" t="str">
        <f t="shared" si="32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05" t="str">
        <f>IF(B209="","",VLOOKUP(B209,'E-1 Off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45"/>
      <c r="T209" s="499" t="str">
        <f>IFERROR(IF(AND(Q209="V.Low",OR(S209="Good",S209="Moderate")),"Error ▲",VLOOKUP(S209,'G-1 All Habitats'!$Z$2:$AA$9,2,FALSE)),"")</f>
        <v/>
      </c>
      <c r="U209" s="145"/>
      <c r="V209" s="507" t="str">
        <f>IF(U209="","",IF(VLOOKUP(U209,'G-3 Multipliers'!$L$3:$N$6,2,FALSE)=0,"Spatial Data Missing ⚠",VLOOKUP(U209,'G-3 Multipliers'!$L$3:$N$6,2,FALSE)))</f>
        <v/>
      </c>
      <c r="W209" s="505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5"/>
        <v/>
      </c>
      <c r="AD209" s="537" t="str">
        <f>IF(M209="","",VLOOKUP(M209,'G-6 Hedgerow Data'!$B$3:$AG$15,31,FALSE))</f>
        <v/>
      </c>
      <c r="AE209" s="520" t="str">
        <f t="shared" si="29"/>
        <v/>
      </c>
      <c r="AF209" s="520" t="str">
        <f t="shared" si="30"/>
        <v/>
      </c>
      <c r="AG209" s="524" t="str">
        <f>IFERROR(IF(O209="","",VLOOKUP(AD209,'G-3 Multipliers'!$P$3:$Q$6,2,FALSE)),"")</f>
        <v/>
      </c>
      <c r="AH209" s="197"/>
      <c r="AI209" s="499" t="str">
        <f>IF(AH209="","",IF(VLOOKUP(AH209,'G-3 Multipliers'!$S$3:$T$6,2,FALSE)=0,"Spatial Data Missing ⚠",VLOOKUP(AH209,'G-3 Multipliers'!$S$3:$T$6,2,FALSE)))</f>
        <v/>
      </c>
      <c r="AJ209" s="545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1" t="str">
        <f>'E-1 Off Site Hedge Baseline'!AK208</f>
        <v/>
      </c>
      <c r="C210" s="520" t="str">
        <f>IF(B210="","",IF(ISNA(VLOOKUP($B210,'E-1 Off Site Hedge Baseline'!$B$1:$L$257,3,FALSE)),"",(VLOOKUP($B210,'E-1 Off Site Hedge Baseline'!$B$1:$L$257,3,FALSE))))</f>
        <v/>
      </c>
      <c r="D210" s="520" t="str">
        <f>IF(B210="","",IF(ISNA(VLOOKUP($B210,'E-1 Off Site Hedge Baseline'!$B$1:$L$258,4,FALSE)),"",(VLOOKUP($B210,'E-1 Off Site Hedge Baseline'!$B$1:$L$258,4,FALSE))))</f>
        <v/>
      </c>
      <c r="E210" s="520" t="str">
        <f>IF(B210="","",IF(ISNA(VLOOKUP($B210,'E-1 Off Site Hedge Baseline'!$B$1:$L$257,5,FALSE)),"",(VLOOKUP($B210,'E-1 Off Site Hedge Baseline'!$B$1:$L$257,5,FALSE))))</f>
        <v/>
      </c>
      <c r="F210" s="520" t="str">
        <f>IF(B210="","",IF(ISNA(VLOOKUP($B210,'E-1 Off Site Hedge Baseline'!$B$1:$L$257,6,FALSE)),"",(VLOOKUP($B210,'E-1 Off Site Hedge Baseline'!$B$1:$L$257,6,FALSE))))</f>
        <v/>
      </c>
      <c r="G210" s="520" t="str">
        <f>IF(B210="","",IF(ISNA(VLOOKUP($B210,'E-1 Off Site Hedge Baseline'!$B$1:$L$257,7,FALSE)),"",(VLOOKUP($B210,'E-1 Off Site Hedge Baseline'!$B$1:$L$257,7,FALSE))))</f>
        <v/>
      </c>
      <c r="H210" s="520" t="str">
        <f>IF(B210="","",IF(ISNA(VLOOKUP($B210,'E-1 Off Site Hedge Baseline'!$B$1:$L$257,8,FALSE)),"",(VLOOKUP($B210,'E-1 Off Site Hedge Baseline'!$B$1:$L$257,8,FALSE))))</f>
        <v/>
      </c>
      <c r="I210" s="520" t="str">
        <f>IF(B210="","",IF(ISNA(VLOOKUP($B210,'E-1 Off Site Hedge Baseline'!$B$1:$L$257,10,FALSE)),"",(VLOOKUP($B210,'E-1 Off Site Hedge Baseline'!$B$1:$L$257,10,FALSE))))</f>
        <v/>
      </c>
      <c r="J210" s="520" t="str">
        <f>IF(B210="","",IF(ISNA(VLOOKUP($B210,'E-1 Off Site Hedge Baseline'!$B$1:$L$257,11,FALSE)),"",(VLOOKUP($B210,'E-1 Off Site Hedge Baseline'!$B$1:$L$257,11,FALSE))))</f>
        <v/>
      </c>
      <c r="K210" s="520" t="str">
        <f>IF(B210="","",IF(ISNA(VLOOKUP($B210,'E-1 Off Site Hedge Baseline'!$B$1:$U$257,113,FALSE)),"",(VLOOKUP($B210,'E-1 Off Site Hedge Baseline'!$B$1:$U$257,13,FALSE))))</f>
        <v/>
      </c>
      <c r="L210" s="507" t="str">
        <f>IF(B210="","",IF(ISNA(VLOOKUP($B210,'E-1 Off Site Hedge Baseline'!$B$1:$U$257,12,FALSE)),"",(VLOOKUP($B210,'E-1 Off Site Hedge Baseline'!$B$1:$U$257,12,FALSE))))</f>
        <v/>
      </c>
      <c r="M210" s="418" t="str">
        <f t="shared" si="32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05" t="str">
        <f>IF(B210="","",VLOOKUP(B210,'E-1 Off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45"/>
      <c r="T210" s="499" t="str">
        <f>IFERROR(IF(AND(Q210="V.Low",OR(S210="Good",S210="Moderate")),"Error ▲",VLOOKUP(S210,'G-1 All Habitats'!$Z$2:$AA$9,2,FALSE)),"")</f>
        <v/>
      </c>
      <c r="U210" s="145"/>
      <c r="V210" s="507" t="str">
        <f>IF(U210="","",IF(VLOOKUP(U210,'G-3 Multipliers'!$L$3:$N$6,2,FALSE)=0,"Spatial Data Missing ⚠",VLOOKUP(U210,'G-3 Multipliers'!$L$3:$N$6,2,FALSE)))</f>
        <v/>
      </c>
      <c r="W210" s="505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5"/>
        <v/>
      </c>
      <c r="AD210" s="537" t="str">
        <f>IF(M210="","",VLOOKUP(M210,'G-6 Hedgerow Data'!$B$3:$AG$15,31,FALSE))</f>
        <v/>
      </c>
      <c r="AE210" s="520" t="str">
        <f t="shared" si="29"/>
        <v/>
      </c>
      <c r="AF210" s="520" t="str">
        <f t="shared" si="30"/>
        <v/>
      </c>
      <c r="AG210" s="524" t="str">
        <f>IFERROR(IF(O210="","",VLOOKUP(AD210,'G-3 Multipliers'!$P$3:$Q$6,2,FALSE)),"")</f>
        <v/>
      </c>
      <c r="AH210" s="197"/>
      <c r="AI210" s="499" t="str">
        <f>IF(AH210="","",IF(VLOOKUP(AH210,'G-3 Multipliers'!$S$3:$T$6,2,FALSE)=0,"Spatial Data Missing ⚠",VLOOKUP(AH210,'G-3 Multipliers'!$S$3:$T$6,2,FALSE)))</f>
        <v/>
      </c>
      <c r="AJ210" s="545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1" t="str">
        <f>'E-1 Off Site Hedge Baseline'!AK209</f>
        <v/>
      </c>
      <c r="C211" s="520" t="str">
        <f>IF(B211="","",IF(ISNA(VLOOKUP($B211,'E-1 Off Site Hedge Baseline'!$B$1:$L$257,3,FALSE)),"",(VLOOKUP($B211,'E-1 Off Site Hedge Baseline'!$B$1:$L$257,3,FALSE))))</f>
        <v/>
      </c>
      <c r="D211" s="520" t="str">
        <f>IF(B211="","",IF(ISNA(VLOOKUP($B211,'E-1 Off Site Hedge Baseline'!$B$1:$L$258,4,FALSE)),"",(VLOOKUP($B211,'E-1 Off Site Hedge Baseline'!$B$1:$L$258,4,FALSE))))</f>
        <v/>
      </c>
      <c r="E211" s="520" t="str">
        <f>IF(B211="","",IF(ISNA(VLOOKUP($B211,'E-1 Off Site Hedge Baseline'!$B$1:$L$257,5,FALSE)),"",(VLOOKUP($B211,'E-1 Off Site Hedge Baseline'!$B$1:$L$257,5,FALSE))))</f>
        <v/>
      </c>
      <c r="F211" s="520" t="str">
        <f>IF(B211="","",IF(ISNA(VLOOKUP($B211,'E-1 Off Site Hedge Baseline'!$B$1:$L$257,6,FALSE)),"",(VLOOKUP($B211,'E-1 Off Site Hedge Baseline'!$B$1:$L$257,6,FALSE))))</f>
        <v/>
      </c>
      <c r="G211" s="520" t="str">
        <f>IF(B211="","",IF(ISNA(VLOOKUP($B211,'E-1 Off Site Hedge Baseline'!$B$1:$L$257,7,FALSE)),"",(VLOOKUP($B211,'E-1 Off Site Hedge Baseline'!$B$1:$L$257,7,FALSE))))</f>
        <v/>
      </c>
      <c r="H211" s="520" t="str">
        <f>IF(B211="","",IF(ISNA(VLOOKUP($B211,'E-1 Off Site Hedge Baseline'!$B$1:$L$257,8,FALSE)),"",(VLOOKUP($B211,'E-1 Off Site Hedge Baseline'!$B$1:$L$257,8,FALSE))))</f>
        <v/>
      </c>
      <c r="I211" s="520" t="str">
        <f>IF(B211="","",IF(ISNA(VLOOKUP($B211,'E-1 Off Site Hedge Baseline'!$B$1:$L$257,10,FALSE)),"",(VLOOKUP($B211,'E-1 Off Site Hedge Baseline'!$B$1:$L$257,10,FALSE))))</f>
        <v/>
      </c>
      <c r="J211" s="520" t="str">
        <f>IF(B211="","",IF(ISNA(VLOOKUP($B211,'E-1 Off Site Hedge Baseline'!$B$1:$L$257,11,FALSE)),"",(VLOOKUP($B211,'E-1 Off Site Hedge Baseline'!$B$1:$L$257,11,FALSE))))</f>
        <v/>
      </c>
      <c r="K211" s="520" t="str">
        <f>IF(B211="","",IF(ISNA(VLOOKUP($B211,'E-1 Off Site Hedge Baseline'!$B$1:$U$257,113,FALSE)),"",(VLOOKUP($B211,'E-1 Off Site Hedge Baseline'!$B$1:$U$257,13,FALSE))))</f>
        <v/>
      </c>
      <c r="L211" s="507" t="str">
        <f>IF(B211="","",IF(ISNA(VLOOKUP($B211,'E-1 Off Site Hedge Baseline'!$B$1:$U$257,12,FALSE)),"",(VLOOKUP($B211,'E-1 Off Site Hedge Baseline'!$B$1:$U$257,12,FALSE))))</f>
        <v/>
      </c>
      <c r="M211" s="418" t="str">
        <f t="shared" si="32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05" t="str">
        <f>IF(B211="","",VLOOKUP(B211,'E-1 Off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45"/>
      <c r="T211" s="499" t="str">
        <f>IFERROR(IF(AND(Q211="V.Low",OR(S211="Good",S211="Moderate")),"Error ▲",VLOOKUP(S211,'G-1 All Habitats'!$Z$2:$AA$9,2,FALSE)),"")</f>
        <v/>
      </c>
      <c r="U211" s="145"/>
      <c r="V211" s="507" t="str">
        <f>IF(U211="","",IF(VLOOKUP(U211,'G-3 Multipliers'!$L$3:$N$6,2,FALSE)=0,"Spatial Data Missing ⚠",VLOOKUP(U211,'G-3 Multipliers'!$L$3:$N$6,2,FALSE)))</f>
        <v/>
      </c>
      <c r="W211" s="505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5"/>
        <v/>
      </c>
      <c r="AD211" s="537" t="str">
        <f>IF(M211="","",VLOOKUP(M211,'G-6 Hedgerow Data'!$B$3:$AG$15,31,FALSE))</f>
        <v/>
      </c>
      <c r="AE211" s="520" t="str">
        <f t="shared" si="29"/>
        <v/>
      </c>
      <c r="AF211" s="520" t="str">
        <f t="shared" si="30"/>
        <v/>
      </c>
      <c r="AG211" s="524" t="str">
        <f>IFERROR(IF(O211="","",VLOOKUP(AD211,'G-3 Multipliers'!$P$3:$Q$6,2,FALSE)),"")</f>
        <v/>
      </c>
      <c r="AH211" s="197"/>
      <c r="AI211" s="499" t="str">
        <f>IF(AH211="","",IF(VLOOKUP(AH211,'G-3 Multipliers'!$S$3:$T$6,2,FALSE)=0,"Spatial Data Missing ⚠",VLOOKUP(AH211,'G-3 Multipliers'!$S$3:$T$6,2,FALSE)))</f>
        <v/>
      </c>
      <c r="AJ211" s="545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1" t="str">
        <f>'E-1 Off Site Hedge Baseline'!AK210</f>
        <v/>
      </c>
      <c r="C212" s="520" t="str">
        <f>IF(B212="","",IF(ISNA(VLOOKUP($B212,'E-1 Off Site Hedge Baseline'!$B$1:$L$257,3,FALSE)),"",(VLOOKUP($B212,'E-1 Off Site Hedge Baseline'!$B$1:$L$257,3,FALSE))))</f>
        <v/>
      </c>
      <c r="D212" s="520" t="str">
        <f>IF(B212="","",IF(ISNA(VLOOKUP($B212,'E-1 Off Site Hedge Baseline'!$B$1:$L$258,4,FALSE)),"",(VLOOKUP($B212,'E-1 Off Site Hedge Baseline'!$B$1:$L$258,4,FALSE))))</f>
        <v/>
      </c>
      <c r="E212" s="520" t="str">
        <f>IF(B212="","",IF(ISNA(VLOOKUP($B212,'E-1 Off Site Hedge Baseline'!$B$1:$L$257,5,FALSE)),"",(VLOOKUP($B212,'E-1 Off Site Hedge Baseline'!$B$1:$L$257,5,FALSE))))</f>
        <v/>
      </c>
      <c r="F212" s="520" t="str">
        <f>IF(B212="","",IF(ISNA(VLOOKUP($B212,'E-1 Off Site Hedge Baseline'!$B$1:$L$257,6,FALSE)),"",(VLOOKUP($B212,'E-1 Off Site Hedge Baseline'!$B$1:$L$257,6,FALSE))))</f>
        <v/>
      </c>
      <c r="G212" s="520" t="str">
        <f>IF(B212="","",IF(ISNA(VLOOKUP($B212,'E-1 Off Site Hedge Baseline'!$B$1:$L$257,7,FALSE)),"",(VLOOKUP($B212,'E-1 Off Site Hedge Baseline'!$B$1:$L$257,7,FALSE))))</f>
        <v/>
      </c>
      <c r="H212" s="520" t="str">
        <f>IF(B212="","",IF(ISNA(VLOOKUP($B212,'E-1 Off Site Hedge Baseline'!$B$1:$L$257,8,FALSE)),"",(VLOOKUP($B212,'E-1 Off Site Hedge Baseline'!$B$1:$L$257,8,FALSE))))</f>
        <v/>
      </c>
      <c r="I212" s="520" t="str">
        <f>IF(B212="","",IF(ISNA(VLOOKUP($B212,'E-1 Off Site Hedge Baseline'!$B$1:$L$257,10,FALSE)),"",(VLOOKUP($B212,'E-1 Off Site Hedge Baseline'!$B$1:$L$257,10,FALSE))))</f>
        <v/>
      </c>
      <c r="J212" s="520" t="str">
        <f>IF(B212="","",IF(ISNA(VLOOKUP($B212,'E-1 Off Site Hedge Baseline'!$B$1:$L$257,11,FALSE)),"",(VLOOKUP($B212,'E-1 Off Site Hedge Baseline'!$B$1:$L$257,11,FALSE))))</f>
        <v/>
      </c>
      <c r="K212" s="520" t="str">
        <f>IF(B212="","",IF(ISNA(VLOOKUP($B212,'E-1 Off Site Hedge Baseline'!$B$1:$U$257,113,FALSE)),"",(VLOOKUP($B212,'E-1 Off Site Hedge Baseline'!$B$1:$U$257,13,FALSE))))</f>
        <v/>
      </c>
      <c r="L212" s="507" t="str">
        <f>IF(B212="","",IF(ISNA(VLOOKUP($B212,'E-1 Off Site Hedge Baseline'!$B$1:$U$257,12,FALSE)),"",(VLOOKUP($B212,'E-1 Off Site Hedge Baseline'!$B$1:$U$257,12,FALSE))))</f>
        <v/>
      </c>
      <c r="M212" s="418" t="str">
        <f t="shared" si="32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05" t="str">
        <f>IF(B212="","",VLOOKUP(B212,'E-1 Off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45"/>
      <c r="T212" s="499" t="str">
        <f>IFERROR(IF(AND(Q212="V.Low",OR(S212="Good",S212="Moderate")),"Error ▲",VLOOKUP(S212,'G-1 All Habitats'!$Z$2:$AA$9,2,FALSE)),"")</f>
        <v/>
      </c>
      <c r="U212" s="145"/>
      <c r="V212" s="507" t="str">
        <f>IF(U212="","",IF(VLOOKUP(U212,'G-3 Multipliers'!$L$3:$N$6,2,FALSE)=0,"Spatial Data Missing ⚠",VLOOKUP(U212,'G-3 Multipliers'!$L$3:$N$6,2,FALSE)))</f>
        <v/>
      </c>
      <c r="W212" s="505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5"/>
        <v/>
      </c>
      <c r="AD212" s="537" t="str">
        <f>IF(M212="","",VLOOKUP(M212,'G-6 Hedgerow Data'!$B$3:$AG$15,31,FALSE))</f>
        <v/>
      </c>
      <c r="AE212" s="520" t="str">
        <f t="shared" si="29"/>
        <v/>
      </c>
      <c r="AF212" s="520" t="str">
        <f t="shared" si="30"/>
        <v/>
      </c>
      <c r="AG212" s="524" t="str">
        <f>IFERROR(IF(O212="","",VLOOKUP(AD212,'G-3 Multipliers'!$P$3:$Q$6,2,FALSE)),"")</f>
        <v/>
      </c>
      <c r="AH212" s="197"/>
      <c r="AI212" s="499" t="str">
        <f>IF(AH212="","",IF(VLOOKUP(AH212,'G-3 Multipliers'!$S$3:$T$6,2,FALSE)=0,"Spatial Data Missing ⚠",VLOOKUP(AH212,'G-3 Multipliers'!$S$3:$T$6,2,FALSE)))</f>
        <v/>
      </c>
      <c r="AJ212" s="545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1" t="str">
        <f>'E-1 Off Site Hedge Baseline'!AK211</f>
        <v/>
      </c>
      <c r="C213" s="520" t="str">
        <f>IF(B213="","",IF(ISNA(VLOOKUP($B213,'E-1 Off Site Hedge Baseline'!$B$1:$L$257,3,FALSE)),"",(VLOOKUP($B213,'E-1 Off Site Hedge Baseline'!$B$1:$L$257,3,FALSE))))</f>
        <v/>
      </c>
      <c r="D213" s="520" t="str">
        <f>IF(B213="","",IF(ISNA(VLOOKUP($B213,'E-1 Off Site Hedge Baseline'!$B$1:$L$258,4,FALSE)),"",(VLOOKUP($B213,'E-1 Off Site Hedge Baseline'!$B$1:$L$258,4,FALSE))))</f>
        <v/>
      </c>
      <c r="E213" s="520" t="str">
        <f>IF(B213="","",IF(ISNA(VLOOKUP($B213,'E-1 Off Site Hedge Baseline'!$B$1:$L$257,5,FALSE)),"",(VLOOKUP($B213,'E-1 Off Site Hedge Baseline'!$B$1:$L$257,5,FALSE))))</f>
        <v/>
      </c>
      <c r="F213" s="520" t="str">
        <f>IF(B213="","",IF(ISNA(VLOOKUP($B213,'E-1 Off Site Hedge Baseline'!$B$1:$L$257,6,FALSE)),"",(VLOOKUP($B213,'E-1 Off Site Hedge Baseline'!$B$1:$L$257,6,FALSE))))</f>
        <v/>
      </c>
      <c r="G213" s="520" t="str">
        <f>IF(B213="","",IF(ISNA(VLOOKUP($B213,'E-1 Off Site Hedge Baseline'!$B$1:$L$257,7,FALSE)),"",(VLOOKUP($B213,'E-1 Off Site Hedge Baseline'!$B$1:$L$257,7,FALSE))))</f>
        <v/>
      </c>
      <c r="H213" s="520" t="str">
        <f>IF(B213="","",IF(ISNA(VLOOKUP($B213,'E-1 Off Site Hedge Baseline'!$B$1:$L$257,8,FALSE)),"",(VLOOKUP($B213,'E-1 Off Site Hedge Baseline'!$B$1:$L$257,8,FALSE))))</f>
        <v/>
      </c>
      <c r="I213" s="520" t="str">
        <f>IF(B213="","",IF(ISNA(VLOOKUP($B213,'E-1 Off Site Hedge Baseline'!$B$1:$L$257,10,FALSE)),"",(VLOOKUP($B213,'E-1 Off Site Hedge Baseline'!$B$1:$L$257,10,FALSE))))</f>
        <v/>
      </c>
      <c r="J213" s="520" t="str">
        <f>IF(B213="","",IF(ISNA(VLOOKUP($B213,'E-1 Off Site Hedge Baseline'!$B$1:$L$257,11,FALSE)),"",(VLOOKUP($B213,'E-1 Off Site Hedge Baseline'!$B$1:$L$257,11,FALSE))))</f>
        <v/>
      </c>
      <c r="K213" s="520" t="str">
        <f>IF(B213="","",IF(ISNA(VLOOKUP($B213,'E-1 Off Site Hedge Baseline'!$B$1:$U$257,113,FALSE)),"",(VLOOKUP($B213,'E-1 Off Site Hedge Baseline'!$B$1:$U$257,13,FALSE))))</f>
        <v/>
      </c>
      <c r="L213" s="507" t="str">
        <f>IF(B213="","",IF(ISNA(VLOOKUP($B213,'E-1 Off Site Hedge Baseline'!$B$1:$U$257,12,FALSE)),"",(VLOOKUP($B213,'E-1 Off Site Hedge Baseline'!$B$1:$U$257,12,FALSE))))</f>
        <v/>
      </c>
      <c r="M213" s="418" t="str">
        <f t="shared" si="32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05" t="str">
        <f>IF(B213="","",VLOOKUP(B213,'E-1 Off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45"/>
      <c r="T213" s="499" t="str">
        <f>IFERROR(IF(AND(Q213="V.Low",OR(S213="Good",S213="Moderate")),"Error ▲",VLOOKUP(S213,'G-1 All Habitats'!$Z$2:$AA$9,2,FALSE)),"")</f>
        <v/>
      </c>
      <c r="U213" s="145"/>
      <c r="V213" s="507" t="str">
        <f>IF(U213="","",IF(VLOOKUP(U213,'G-3 Multipliers'!$L$3:$N$6,2,FALSE)=0,"Spatial Data Missing ⚠",VLOOKUP(U213,'G-3 Multipliers'!$L$3:$N$6,2,FALSE)))</f>
        <v/>
      </c>
      <c r="W213" s="505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5"/>
        <v/>
      </c>
      <c r="AD213" s="537" t="str">
        <f>IF(M213="","",VLOOKUP(M213,'G-6 Hedgerow Data'!$B$3:$AG$15,31,FALSE))</f>
        <v/>
      </c>
      <c r="AE213" s="520" t="str">
        <f t="shared" si="29"/>
        <v/>
      </c>
      <c r="AF213" s="520" t="str">
        <f t="shared" si="30"/>
        <v/>
      </c>
      <c r="AG213" s="524" t="str">
        <f>IFERROR(IF(O213="","",VLOOKUP(AD213,'G-3 Multipliers'!$P$3:$Q$6,2,FALSE)),"")</f>
        <v/>
      </c>
      <c r="AH213" s="197"/>
      <c r="AI213" s="499" t="str">
        <f>IF(AH213="","",IF(VLOOKUP(AH213,'G-3 Multipliers'!$S$3:$T$6,2,FALSE)=0,"Spatial Data Missing ⚠",VLOOKUP(AH213,'G-3 Multipliers'!$S$3:$T$6,2,FALSE)))</f>
        <v/>
      </c>
      <c r="AJ213" s="545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1" t="str">
        <f>'E-1 Off Site Hedge Baseline'!AK212</f>
        <v/>
      </c>
      <c r="C214" s="520" t="str">
        <f>IF(B214="","",IF(ISNA(VLOOKUP($B214,'E-1 Off Site Hedge Baseline'!$B$1:$L$257,3,FALSE)),"",(VLOOKUP($B214,'E-1 Off Site Hedge Baseline'!$B$1:$L$257,3,FALSE))))</f>
        <v/>
      </c>
      <c r="D214" s="520" t="str">
        <f>IF(B214="","",IF(ISNA(VLOOKUP($B214,'E-1 Off Site Hedge Baseline'!$B$1:$L$258,4,FALSE)),"",(VLOOKUP($B214,'E-1 Off Site Hedge Baseline'!$B$1:$L$258,4,FALSE))))</f>
        <v/>
      </c>
      <c r="E214" s="520" t="str">
        <f>IF(B214="","",IF(ISNA(VLOOKUP($B214,'E-1 Off Site Hedge Baseline'!$B$1:$L$257,5,FALSE)),"",(VLOOKUP($B214,'E-1 Off Site Hedge Baseline'!$B$1:$L$257,5,FALSE))))</f>
        <v/>
      </c>
      <c r="F214" s="520" t="str">
        <f>IF(B214="","",IF(ISNA(VLOOKUP($B214,'E-1 Off Site Hedge Baseline'!$B$1:$L$257,6,FALSE)),"",(VLOOKUP($B214,'E-1 Off Site Hedge Baseline'!$B$1:$L$257,6,FALSE))))</f>
        <v/>
      </c>
      <c r="G214" s="520" t="str">
        <f>IF(B214="","",IF(ISNA(VLOOKUP($B214,'E-1 Off Site Hedge Baseline'!$B$1:$L$257,7,FALSE)),"",(VLOOKUP($B214,'E-1 Off Site Hedge Baseline'!$B$1:$L$257,7,FALSE))))</f>
        <v/>
      </c>
      <c r="H214" s="520" t="str">
        <f>IF(B214="","",IF(ISNA(VLOOKUP($B214,'E-1 Off Site Hedge Baseline'!$B$1:$L$257,8,FALSE)),"",(VLOOKUP($B214,'E-1 Off Site Hedge Baseline'!$B$1:$L$257,8,FALSE))))</f>
        <v/>
      </c>
      <c r="I214" s="520" t="str">
        <f>IF(B214="","",IF(ISNA(VLOOKUP($B214,'E-1 Off Site Hedge Baseline'!$B$1:$L$257,10,FALSE)),"",(VLOOKUP($B214,'E-1 Off Site Hedge Baseline'!$B$1:$L$257,10,FALSE))))</f>
        <v/>
      </c>
      <c r="J214" s="520" t="str">
        <f>IF(B214="","",IF(ISNA(VLOOKUP($B214,'E-1 Off Site Hedge Baseline'!$B$1:$L$257,11,FALSE)),"",(VLOOKUP($B214,'E-1 Off Site Hedge Baseline'!$B$1:$L$257,11,FALSE))))</f>
        <v/>
      </c>
      <c r="K214" s="520" t="str">
        <f>IF(B214="","",IF(ISNA(VLOOKUP($B214,'E-1 Off Site Hedge Baseline'!$B$1:$U$257,113,FALSE)),"",(VLOOKUP($B214,'E-1 Off Site Hedge Baseline'!$B$1:$U$257,13,FALSE))))</f>
        <v/>
      </c>
      <c r="L214" s="507" t="str">
        <f>IF(B214="","",IF(ISNA(VLOOKUP($B214,'E-1 Off Site Hedge Baseline'!$B$1:$U$257,12,FALSE)),"",(VLOOKUP($B214,'E-1 Off Site Hedge Baseline'!$B$1:$U$257,12,FALSE))))</f>
        <v/>
      </c>
      <c r="M214" s="418" t="str">
        <f t="shared" si="32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05" t="str">
        <f>IF(B214="","",VLOOKUP(B214,'E-1 Off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45"/>
      <c r="T214" s="499" t="str">
        <f>IFERROR(IF(AND(Q214="V.Low",OR(S214="Good",S214="Moderate")),"Error ▲",VLOOKUP(S214,'G-1 All Habitats'!$Z$2:$AA$9,2,FALSE)),"")</f>
        <v/>
      </c>
      <c r="U214" s="145"/>
      <c r="V214" s="507" t="str">
        <f>IF(U214="","",IF(VLOOKUP(U214,'G-3 Multipliers'!$L$3:$N$6,2,FALSE)=0,"Spatial Data Missing ⚠",VLOOKUP(U214,'G-3 Multipliers'!$L$3:$N$6,2,FALSE)))</f>
        <v/>
      </c>
      <c r="W214" s="505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5"/>
        <v/>
      </c>
      <c r="AD214" s="537" t="str">
        <f>IF(M214="","",VLOOKUP(M214,'G-6 Hedgerow Data'!$B$3:$AG$15,31,FALSE))</f>
        <v/>
      </c>
      <c r="AE214" s="520" t="str">
        <f t="shared" si="29"/>
        <v/>
      </c>
      <c r="AF214" s="520" t="str">
        <f t="shared" si="30"/>
        <v/>
      </c>
      <c r="AG214" s="524" t="str">
        <f>IFERROR(IF(O214="","",VLOOKUP(AD214,'G-3 Multipliers'!$P$3:$Q$6,2,FALSE)),"")</f>
        <v/>
      </c>
      <c r="AH214" s="197"/>
      <c r="AI214" s="499" t="str">
        <f>IF(AH214="","",IF(VLOOKUP(AH214,'G-3 Multipliers'!$S$3:$T$6,2,FALSE)=0,"Spatial Data Missing ⚠",VLOOKUP(AH214,'G-3 Multipliers'!$S$3:$T$6,2,FALSE)))</f>
        <v/>
      </c>
      <c r="AJ214" s="545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1" t="str">
        <f>'E-1 Off Site Hedge Baseline'!AK213</f>
        <v/>
      </c>
      <c r="C215" s="520" t="str">
        <f>IF(B215="","",IF(ISNA(VLOOKUP($B215,'E-1 Off Site Hedge Baseline'!$B$1:$L$257,3,FALSE)),"",(VLOOKUP($B215,'E-1 Off Site Hedge Baseline'!$B$1:$L$257,3,FALSE))))</f>
        <v/>
      </c>
      <c r="D215" s="520" t="str">
        <f>IF(B215="","",IF(ISNA(VLOOKUP($B215,'E-1 Off Site Hedge Baseline'!$B$1:$L$258,4,FALSE)),"",(VLOOKUP($B215,'E-1 Off Site Hedge Baseline'!$B$1:$L$258,4,FALSE))))</f>
        <v/>
      </c>
      <c r="E215" s="520" t="str">
        <f>IF(B215="","",IF(ISNA(VLOOKUP($B215,'E-1 Off Site Hedge Baseline'!$B$1:$L$257,5,FALSE)),"",(VLOOKUP($B215,'E-1 Off Site Hedge Baseline'!$B$1:$L$257,5,FALSE))))</f>
        <v/>
      </c>
      <c r="F215" s="520" t="str">
        <f>IF(B215="","",IF(ISNA(VLOOKUP($B215,'E-1 Off Site Hedge Baseline'!$B$1:$L$257,6,FALSE)),"",(VLOOKUP($B215,'E-1 Off Site Hedge Baseline'!$B$1:$L$257,6,FALSE))))</f>
        <v/>
      </c>
      <c r="G215" s="520" t="str">
        <f>IF(B215="","",IF(ISNA(VLOOKUP($B215,'E-1 Off Site Hedge Baseline'!$B$1:$L$257,7,FALSE)),"",(VLOOKUP($B215,'E-1 Off Site Hedge Baseline'!$B$1:$L$257,7,FALSE))))</f>
        <v/>
      </c>
      <c r="H215" s="520" t="str">
        <f>IF(B215="","",IF(ISNA(VLOOKUP($B215,'E-1 Off Site Hedge Baseline'!$B$1:$L$257,8,FALSE)),"",(VLOOKUP($B215,'E-1 Off Site Hedge Baseline'!$B$1:$L$257,8,FALSE))))</f>
        <v/>
      </c>
      <c r="I215" s="520" t="str">
        <f>IF(B215="","",IF(ISNA(VLOOKUP($B215,'E-1 Off Site Hedge Baseline'!$B$1:$L$257,10,FALSE)),"",(VLOOKUP($B215,'E-1 Off Site Hedge Baseline'!$B$1:$L$257,10,FALSE))))</f>
        <v/>
      </c>
      <c r="J215" s="520" t="str">
        <f>IF(B215="","",IF(ISNA(VLOOKUP($B215,'E-1 Off Site Hedge Baseline'!$B$1:$L$257,11,FALSE)),"",(VLOOKUP($B215,'E-1 Off Site Hedge Baseline'!$B$1:$L$257,11,FALSE))))</f>
        <v/>
      </c>
      <c r="K215" s="520" t="str">
        <f>IF(B215="","",IF(ISNA(VLOOKUP($B215,'E-1 Off Site Hedge Baseline'!$B$1:$U$257,113,FALSE)),"",(VLOOKUP($B215,'E-1 Off Site Hedge Baseline'!$B$1:$U$257,13,FALSE))))</f>
        <v/>
      </c>
      <c r="L215" s="507" t="str">
        <f>IF(B215="","",IF(ISNA(VLOOKUP($B215,'E-1 Off Site Hedge Baseline'!$B$1:$U$257,12,FALSE)),"",(VLOOKUP($B215,'E-1 Off Site Hedge Baseline'!$B$1:$U$257,12,FALSE))))</f>
        <v/>
      </c>
      <c r="M215" s="418" t="str">
        <f t="shared" si="32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05" t="str">
        <f>IF(B215="","",VLOOKUP(B215,'E-1 Off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45"/>
      <c r="T215" s="499" t="str">
        <f>IFERROR(IF(AND(Q215="V.Low",OR(S215="Good",S215="Moderate")),"Error ▲",VLOOKUP(S215,'G-1 All Habitats'!$Z$2:$AA$9,2,FALSE)),"")</f>
        <v/>
      </c>
      <c r="U215" s="145"/>
      <c r="V215" s="507" t="str">
        <f>IF(U215="","",IF(VLOOKUP(U215,'G-3 Multipliers'!$L$3:$N$6,2,FALSE)=0,"Spatial Data Missing ⚠",VLOOKUP(U215,'G-3 Multipliers'!$L$3:$N$6,2,FALSE)))</f>
        <v/>
      </c>
      <c r="W215" s="505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5"/>
        <v/>
      </c>
      <c r="AD215" s="537" t="str">
        <f>IF(M215="","",VLOOKUP(M215,'G-6 Hedgerow Data'!$B$3:$AG$15,31,FALSE))</f>
        <v/>
      </c>
      <c r="AE215" s="520" t="str">
        <f t="shared" si="29"/>
        <v/>
      </c>
      <c r="AF215" s="520" t="str">
        <f t="shared" si="30"/>
        <v/>
      </c>
      <c r="AG215" s="524" t="str">
        <f>IFERROR(IF(O215="","",VLOOKUP(AD215,'G-3 Multipliers'!$P$3:$Q$6,2,FALSE)),"")</f>
        <v/>
      </c>
      <c r="AH215" s="197"/>
      <c r="AI215" s="499" t="str">
        <f>IF(AH215="","",IF(VLOOKUP(AH215,'G-3 Multipliers'!$S$3:$T$6,2,FALSE)=0,"Spatial Data Missing ⚠",VLOOKUP(AH215,'G-3 Multipliers'!$S$3:$T$6,2,FALSE)))</f>
        <v/>
      </c>
      <c r="AJ215" s="545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1" t="str">
        <f>'E-1 Off Site Hedge Baseline'!AK214</f>
        <v/>
      </c>
      <c r="C216" s="520" t="str">
        <f>IF(B216="","",IF(ISNA(VLOOKUP($B216,'E-1 Off Site Hedge Baseline'!$B$1:$L$257,3,FALSE)),"",(VLOOKUP($B216,'E-1 Off Site Hedge Baseline'!$B$1:$L$257,3,FALSE))))</f>
        <v/>
      </c>
      <c r="D216" s="520" t="str">
        <f>IF(B216="","",IF(ISNA(VLOOKUP($B216,'E-1 Off Site Hedge Baseline'!$B$1:$L$258,4,FALSE)),"",(VLOOKUP($B216,'E-1 Off Site Hedge Baseline'!$B$1:$L$258,4,FALSE))))</f>
        <v/>
      </c>
      <c r="E216" s="520" t="str">
        <f>IF(B216="","",IF(ISNA(VLOOKUP($B216,'E-1 Off Site Hedge Baseline'!$B$1:$L$257,5,FALSE)),"",(VLOOKUP($B216,'E-1 Off Site Hedge Baseline'!$B$1:$L$257,5,FALSE))))</f>
        <v/>
      </c>
      <c r="F216" s="520" t="str">
        <f>IF(B216="","",IF(ISNA(VLOOKUP($B216,'E-1 Off Site Hedge Baseline'!$B$1:$L$257,6,FALSE)),"",(VLOOKUP($B216,'E-1 Off Site Hedge Baseline'!$B$1:$L$257,6,FALSE))))</f>
        <v/>
      </c>
      <c r="G216" s="520" t="str">
        <f>IF(B216="","",IF(ISNA(VLOOKUP($B216,'E-1 Off Site Hedge Baseline'!$B$1:$L$257,7,FALSE)),"",(VLOOKUP($B216,'E-1 Off Site Hedge Baseline'!$B$1:$L$257,7,FALSE))))</f>
        <v/>
      </c>
      <c r="H216" s="520" t="str">
        <f>IF(B216="","",IF(ISNA(VLOOKUP($B216,'E-1 Off Site Hedge Baseline'!$B$1:$L$257,8,FALSE)),"",(VLOOKUP($B216,'E-1 Off Site Hedge Baseline'!$B$1:$L$257,8,FALSE))))</f>
        <v/>
      </c>
      <c r="I216" s="520" t="str">
        <f>IF(B216="","",IF(ISNA(VLOOKUP($B216,'E-1 Off Site Hedge Baseline'!$B$1:$L$257,10,FALSE)),"",(VLOOKUP($B216,'E-1 Off Site Hedge Baseline'!$B$1:$L$257,10,FALSE))))</f>
        <v/>
      </c>
      <c r="J216" s="520" t="str">
        <f>IF(B216="","",IF(ISNA(VLOOKUP($B216,'E-1 Off Site Hedge Baseline'!$B$1:$L$257,11,FALSE)),"",(VLOOKUP($B216,'E-1 Off Site Hedge Baseline'!$B$1:$L$257,11,FALSE))))</f>
        <v/>
      </c>
      <c r="K216" s="520" t="str">
        <f>IF(B216="","",IF(ISNA(VLOOKUP($B216,'E-1 Off Site Hedge Baseline'!$B$1:$U$257,113,FALSE)),"",(VLOOKUP($B216,'E-1 Off Site Hedge Baseline'!$B$1:$U$257,13,FALSE))))</f>
        <v/>
      </c>
      <c r="L216" s="507" t="str">
        <f>IF(B216="","",IF(ISNA(VLOOKUP($B216,'E-1 Off Site Hedge Baseline'!$B$1:$U$257,12,FALSE)),"",(VLOOKUP($B216,'E-1 Off Site Hedge Baseline'!$B$1:$U$257,12,FALSE))))</f>
        <v/>
      </c>
      <c r="M216" s="418" t="str">
        <f t="shared" si="32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05" t="str">
        <f>IF(B216="","",VLOOKUP(B216,'E-1 Off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45"/>
      <c r="T216" s="499" t="str">
        <f>IFERROR(IF(AND(Q216="V.Low",OR(S216="Good",S216="Moderate")),"Error ▲",VLOOKUP(S216,'G-1 All Habitats'!$Z$2:$AA$9,2,FALSE)),"")</f>
        <v/>
      </c>
      <c r="U216" s="145"/>
      <c r="V216" s="507" t="str">
        <f>IF(U216="","",IF(VLOOKUP(U216,'G-3 Multipliers'!$L$3:$N$6,2,FALSE)=0,"Spatial Data Missing ⚠",VLOOKUP(U216,'G-3 Multipliers'!$L$3:$N$6,2,FALSE)))</f>
        <v/>
      </c>
      <c r="W216" s="505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5"/>
        <v/>
      </c>
      <c r="AD216" s="537" t="str">
        <f>IF(M216="","",VLOOKUP(M216,'G-6 Hedgerow Data'!$B$3:$AG$15,31,FALSE))</f>
        <v/>
      </c>
      <c r="AE216" s="520" t="str">
        <f t="shared" si="29"/>
        <v/>
      </c>
      <c r="AF216" s="520" t="str">
        <f t="shared" si="30"/>
        <v/>
      </c>
      <c r="AG216" s="524" t="str">
        <f>IFERROR(IF(O216="","",VLOOKUP(AD216,'G-3 Multipliers'!$P$3:$Q$6,2,FALSE)),"")</f>
        <v/>
      </c>
      <c r="AH216" s="197"/>
      <c r="AI216" s="499" t="str">
        <f>IF(AH216="","",IF(VLOOKUP(AH216,'G-3 Multipliers'!$S$3:$T$6,2,FALSE)=0,"Spatial Data Missing ⚠",VLOOKUP(AH216,'G-3 Multipliers'!$S$3:$T$6,2,FALSE)))</f>
        <v/>
      </c>
      <c r="AJ216" s="545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1" t="str">
        <f>'E-1 Off Site Hedge Baseline'!AK215</f>
        <v/>
      </c>
      <c r="C217" s="520" t="str">
        <f>IF(B217="","",IF(ISNA(VLOOKUP($B217,'E-1 Off Site Hedge Baseline'!$B$1:$L$257,3,FALSE)),"",(VLOOKUP($B217,'E-1 Off Site Hedge Baseline'!$B$1:$L$257,3,FALSE))))</f>
        <v/>
      </c>
      <c r="D217" s="520" t="str">
        <f>IF(B217="","",IF(ISNA(VLOOKUP($B217,'E-1 Off Site Hedge Baseline'!$B$1:$L$258,4,FALSE)),"",(VLOOKUP($B217,'E-1 Off Site Hedge Baseline'!$B$1:$L$258,4,FALSE))))</f>
        <v/>
      </c>
      <c r="E217" s="520" t="str">
        <f>IF(B217="","",IF(ISNA(VLOOKUP($B217,'E-1 Off Site Hedge Baseline'!$B$1:$L$257,5,FALSE)),"",(VLOOKUP($B217,'E-1 Off Site Hedge Baseline'!$B$1:$L$257,5,FALSE))))</f>
        <v/>
      </c>
      <c r="F217" s="520" t="str">
        <f>IF(B217="","",IF(ISNA(VLOOKUP($B217,'E-1 Off Site Hedge Baseline'!$B$1:$L$257,6,FALSE)),"",(VLOOKUP($B217,'E-1 Off Site Hedge Baseline'!$B$1:$L$257,6,FALSE))))</f>
        <v/>
      </c>
      <c r="G217" s="520" t="str">
        <f>IF(B217="","",IF(ISNA(VLOOKUP($B217,'E-1 Off Site Hedge Baseline'!$B$1:$L$257,7,FALSE)),"",(VLOOKUP($B217,'E-1 Off Site Hedge Baseline'!$B$1:$L$257,7,FALSE))))</f>
        <v/>
      </c>
      <c r="H217" s="520" t="str">
        <f>IF(B217="","",IF(ISNA(VLOOKUP($B217,'E-1 Off Site Hedge Baseline'!$B$1:$L$257,8,FALSE)),"",(VLOOKUP($B217,'E-1 Off Site Hedge Baseline'!$B$1:$L$257,8,FALSE))))</f>
        <v/>
      </c>
      <c r="I217" s="520" t="str">
        <f>IF(B217="","",IF(ISNA(VLOOKUP($B217,'E-1 Off Site Hedge Baseline'!$B$1:$L$257,10,FALSE)),"",(VLOOKUP($B217,'E-1 Off Site Hedge Baseline'!$B$1:$L$257,10,FALSE))))</f>
        <v/>
      </c>
      <c r="J217" s="520" t="str">
        <f>IF(B217="","",IF(ISNA(VLOOKUP($B217,'E-1 Off Site Hedge Baseline'!$B$1:$L$257,11,FALSE)),"",(VLOOKUP($B217,'E-1 Off Site Hedge Baseline'!$B$1:$L$257,11,FALSE))))</f>
        <v/>
      </c>
      <c r="K217" s="520" t="str">
        <f>IF(B217="","",IF(ISNA(VLOOKUP($B217,'E-1 Off Site Hedge Baseline'!$B$1:$U$257,113,FALSE)),"",(VLOOKUP($B217,'E-1 Off Site Hedge Baseline'!$B$1:$U$257,13,FALSE))))</f>
        <v/>
      </c>
      <c r="L217" s="507" t="str">
        <f>IF(B217="","",IF(ISNA(VLOOKUP($B217,'E-1 Off Site Hedge Baseline'!$B$1:$U$257,12,FALSE)),"",(VLOOKUP($B217,'E-1 Off Site Hedge Baseline'!$B$1:$U$257,12,FALSE))))</f>
        <v/>
      </c>
      <c r="M217" s="418" t="str">
        <f t="shared" si="32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05" t="str">
        <f>IF(B217="","",VLOOKUP(B217,'E-1 Off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45"/>
      <c r="T217" s="499" t="str">
        <f>IFERROR(IF(AND(Q217="V.Low",OR(S217="Good",S217="Moderate")),"Error ▲",VLOOKUP(S217,'G-1 All Habitats'!$Z$2:$AA$9,2,FALSE)),"")</f>
        <v/>
      </c>
      <c r="U217" s="145"/>
      <c r="V217" s="507" t="str">
        <f>IF(U217="","",IF(VLOOKUP(U217,'G-3 Multipliers'!$L$3:$N$6,2,FALSE)=0,"Spatial Data Missing ⚠",VLOOKUP(U217,'G-3 Multipliers'!$L$3:$N$6,2,FALSE)))</f>
        <v/>
      </c>
      <c r="W217" s="505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5"/>
        <v/>
      </c>
      <c r="AD217" s="537" t="str">
        <f>IF(M217="","",VLOOKUP(M217,'G-6 Hedgerow Data'!$B$3:$AG$15,31,FALSE))</f>
        <v/>
      </c>
      <c r="AE217" s="520" t="str">
        <f t="shared" si="29"/>
        <v/>
      </c>
      <c r="AF217" s="520" t="str">
        <f t="shared" si="30"/>
        <v/>
      </c>
      <c r="AG217" s="524" t="str">
        <f>IFERROR(IF(O217="","",VLOOKUP(AD217,'G-3 Multipliers'!$P$3:$Q$6,2,FALSE)),"")</f>
        <v/>
      </c>
      <c r="AH217" s="197"/>
      <c r="AI217" s="499" t="str">
        <f>IF(AH217="","",IF(VLOOKUP(AH217,'G-3 Multipliers'!$S$3:$T$6,2,FALSE)=0,"Spatial Data Missing ⚠",VLOOKUP(AH217,'G-3 Multipliers'!$S$3:$T$6,2,FALSE)))</f>
        <v/>
      </c>
      <c r="AJ217" s="545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1" t="str">
        <f>'E-1 Off Site Hedge Baseline'!AK216</f>
        <v/>
      </c>
      <c r="C218" s="520" t="str">
        <f>IF(B218="","",IF(ISNA(VLOOKUP($B218,'E-1 Off Site Hedge Baseline'!$B$1:$L$257,3,FALSE)),"",(VLOOKUP($B218,'E-1 Off Site Hedge Baseline'!$B$1:$L$257,3,FALSE))))</f>
        <v/>
      </c>
      <c r="D218" s="520" t="str">
        <f>IF(B218="","",IF(ISNA(VLOOKUP($B218,'E-1 Off Site Hedge Baseline'!$B$1:$L$258,4,FALSE)),"",(VLOOKUP($B218,'E-1 Off Site Hedge Baseline'!$B$1:$L$258,4,FALSE))))</f>
        <v/>
      </c>
      <c r="E218" s="520" t="str">
        <f>IF(B218="","",IF(ISNA(VLOOKUP($B218,'E-1 Off Site Hedge Baseline'!$B$1:$L$257,5,FALSE)),"",(VLOOKUP($B218,'E-1 Off Site Hedge Baseline'!$B$1:$L$257,5,FALSE))))</f>
        <v/>
      </c>
      <c r="F218" s="520" t="str">
        <f>IF(B218="","",IF(ISNA(VLOOKUP($B218,'E-1 Off Site Hedge Baseline'!$B$1:$L$257,6,FALSE)),"",(VLOOKUP($B218,'E-1 Off Site Hedge Baseline'!$B$1:$L$257,6,FALSE))))</f>
        <v/>
      </c>
      <c r="G218" s="520" t="str">
        <f>IF(B218="","",IF(ISNA(VLOOKUP($B218,'E-1 Off Site Hedge Baseline'!$B$1:$L$257,7,FALSE)),"",(VLOOKUP($B218,'E-1 Off Site Hedge Baseline'!$B$1:$L$257,7,FALSE))))</f>
        <v/>
      </c>
      <c r="H218" s="520" t="str">
        <f>IF(B218="","",IF(ISNA(VLOOKUP($B218,'E-1 Off Site Hedge Baseline'!$B$1:$L$257,8,FALSE)),"",(VLOOKUP($B218,'E-1 Off Site Hedge Baseline'!$B$1:$L$257,8,FALSE))))</f>
        <v/>
      </c>
      <c r="I218" s="520" t="str">
        <f>IF(B218="","",IF(ISNA(VLOOKUP($B218,'E-1 Off Site Hedge Baseline'!$B$1:$L$257,10,FALSE)),"",(VLOOKUP($B218,'E-1 Off Site Hedge Baseline'!$B$1:$L$257,10,FALSE))))</f>
        <v/>
      </c>
      <c r="J218" s="520" t="str">
        <f>IF(B218="","",IF(ISNA(VLOOKUP($B218,'E-1 Off Site Hedge Baseline'!$B$1:$L$257,11,FALSE)),"",(VLOOKUP($B218,'E-1 Off Site Hedge Baseline'!$B$1:$L$257,11,FALSE))))</f>
        <v/>
      </c>
      <c r="K218" s="520" t="str">
        <f>IF(B218="","",IF(ISNA(VLOOKUP($B218,'E-1 Off Site Hedge Baseline'!$B$1:$U$257,113,FALSE)),"",(VLOOKUP($B218,'E-1 Off Site Hedge Baseline'!$B$1:$U$257,13,FALSE))))</f>
        <v/>
      </c>
      <c r="L218" s="507" t="str">
        <f>IF(B218="","",IF(ISNA(VLOOKUP($B218,'E-1 Off Site Hedge Baseline'!$B$1:$U$257,12,FALSE)),"",(VLOOKUP($B218,'E-1 Off Site Hedge Baseline'!$B$1:$U$257,12,FALSE))))</f>
        <v/>
      </c>
      <c r="M218" s="418" t="str">
        <f t="shared" si="32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05" t="str">
        <f>IF(B218="","",VLOOKUP(B218,'E-1 Off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45"/>
      <c r="T218" s="499" t="str">
        <f>IFERROR(IF(AND(Q218="V.Low",OR(S218="Good",S218="Moderate")),"Error ▲",VLOOKUP(S218,'G-1 All Habitats'!$Z$2:$AA$9,2,FALSE)),"")</f>
        <v/>
      </c>
      <c r="U218" s="145"/>
      <c r="V218" s="507" t="str">
        <f>IF(U218="","",IF(VLOOKUP(U218,'G-3 Multipliers'!$L$3:$N$6,2,FALSE)=0,"Spatial Data Missing ⚠",VLOOKUP(U218,'G-3 Multipliers'!$L$3:$N$6,2,FALSE)))</f>
        <v/>
      </c>
      <c r="W218" s="505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5"/>
        <v/>
      </c>
      <c r="AD218" s="537" t="str">
        <f>IF(M218="","",VLOOKUP(M218,'G-6 Hedgerow Data'!$B$3:$AG$15,31,FALSE))</f>
        <v/>
      </c>
      <c r="AE218" s="520" t="str">
        <f t="shared" si="29"/>
        <v/>
      </c>
      <c r="AF218" s="520" t="str">
        <f t="shared" si="30"/>
        <v/>
      </c>
      <c r="AG218" s="524" t="str">
        <f>IFERROR(IF(O218="","",VLOOKUP(AD218,'G-3 Multipliers'!$P$3:$Q$6,2,FALSE)),"")</f>
        <v/>
      </c>
      <c r="AH218" s="197"/>
      <c r="AI218" s="499" t="str">
        <f>IF(AH218="","",IF(VLOOKUP(AH218,'G-3 Multipliers'!$S$3:$T$6,2,FALSE)=0,"Spatial Data Missing ⚠",VLOOKUP(AH218,'G-3 Multipliers'!$S$3:$T$6,2,FALSE)))</f>
        <v/>
      </c>
      <c r="AJ218" s="545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1" t="str">
        <f>'E-1 Off Site Hedge Baseline'!AK217</f>
        <v/>
      </c>
      <c r="C219" s="520" t="str">
        <f>IF(B219="","",IF(ISNA(VLOOKUP($B219,'E-1 Off Site Hedge Baseline'!$B$1:$L$257,3,FALSE)),"",(VLOOKUP($B219,'E-1 Off Site Hedge Baseline'!$B$1:$L$257,3,FALSE))))</f>
        <v/>
      </c>
      <c r="D219" s="520" t="str">
        <f>IF(B219="","",IF(ISNA(VLOOKUP($B219,'E-1 Off Site Hedge Baseline'!$B$1:$L$258,4,FALSE)),"",(VLOOKUP($B219,'E-1 Off Site Hedge Baseline'!$B$1:$L$258,4,FALSE))))</f>
        <v/>
      </c>
      <c r="E219" s="520" t="str">
        <f>IF(B219="","",IF(ISNA(VLOOKUP($B219,'E-1 Off Site Hedge Baseline'!$B$1:$L$257,5,FALSE)),"",(VLOOKUP($B219,'E-1 Off Site Hedge Baseline'!$B$1:$L$257,5,FALSE))))</f>
        <v/>
      </c>
      <c r="F219" s="520" t="str">
        <f>IF(B219="","",IF(ISNA(VLOOKUP($B219,'E-1 Off Site Hedge Baseline'!$B$1:$L$257,6,FALSE)),"",(VLOOKUP($B219,'E-1 Off Site Hedge Baseline'!$B$1:$L$257,6,FALSE))))</f>
        <v/>
      </c>
      <c r="G219" s="520" t="str">
        <f>IF(B219="","",IF(ISNA(VLOOKUP($B219,'E-1 Off Site Hedge Baseline'!$B$1:$L$257,7,FALSE)),"",(VLOOKUP($B219,'E-1 Off Site Hedge Baseline'!$B$1:$L$257,7,FALSE))))</f>
        <v/>
      </c>
      <c r="H219" s="520" t="str">
        <f>IF(B219="","",IF(ISNA(VLOOKUP($B219,'E-1 Off Site Hedge Baseline'!$B$1:$L$257,8,FALSE)),"",(VLOOKUP($B219,'E-1 Off Site Hedge Baseline'!$B$1:$L$257,8,FALSE))))</f>
        <v/>
      </c>
      <c r="I219" s="520" t="str">
        <f>IF(B219="","",IF(ISNA(VLOOKUP($B219,'E-1 Off Site Hedge Baseline'!$B$1:$L$257,10,FALSE)),"",(VLOOKUP($B219,'E-1 Off Site Hedge Baseline'!$B$1:$L$257,10,FALSE))))</f>
        <v/>
      </c>
      <c r="J219" s="520" t="str">
        <f>IF(B219="","",IF(ISNA(VLOOKUP($B219,'E-1 Off Site Hedge Baseline'!$B$1:$L$257,11,FALSE)),"",(VLOOKUP($B219,'E-1 Off Site Hedge Baseline'!$B$1:$L$257,11,FALSE))))</f>
        <v/>
      </c>
      <c r="K219" s="520" t="str">
        <f>IF(B219="","",IF(ISNA(VLOOKUP($B219,'E-1 Off Site Hedge Baseline'!$B$1:$U$257,113,FALSE)),"",(VLOOKUP($B219,'E-1 Off Site Hedge Baseline'!$B$1:$U$257,13,FALSE))))</f>
        <v/>
      </c>
      <c r="L219" s="507" t="str">
        <f>IF(B219="","",IF(ISNA(VLOOKUP($B219,'E-1 Off Site Hedge Baseline'!$B$1:$U$257,12,FALSE)),"",(VLOOKUP($B219,'E-1 Off Site Hedge Baseline'!$B$1:$U$257,12,FALSE))))</f>
        <v/>
      </c>
      <c r="M219" s="418" t="str">
        <f t="shared" si="32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05" t="str">
        <f>IF(B219="","",VLOOKUP(B219,'E-1 Off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45"/>
      <c r="T219" s="499" t="str">
        <f>IFERROR(IF(AND(Q219="V.Low",OR(S219="Good",S219="Moderate")),"Error ▲",VLOOKUP(S219,'G-1 All Habitats'!$Z$2:$AA$9,2,FALSE)),"")</f>
        <v/>
      </c>
      <c r="U219" s="145"/>
      <c r="V219" s="507" t="str">
        <f>IF(U219="","",IF(VLOOKUP(U219,'G-3 Multipliers'!$L$3:$N$6,2,FALSE)=0,"Spatial Data Missing ⚠",VLOOKUP(U219,'G-3 Multipliers'!$L$3:$N$6,2,FALSE)))</f>
        <v/>
      </c>
      <c r="W219" s="505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5"/>
        <v/>
      </c>
      <c r="AD219" s="537" t="str">
        <f>IF(M219="","",VLOOKUP(M219,'G-6 Hedgerow Data'!$B$3:$AG$15,31,FALSE))</f>
        <v/>
      </c>
      <c r="AE219" s="520" t="str">
        <f t="shared" si="29"/>
        <v/>
      </c>
      <c r="AF219" s="520" t="str">
        <f t="shared" si="30"/>
        <v/>
      </c>
      <c r="AG219" s="524" t="str">
        <f>IFERROR(IF(O219="","",VLOOKUP(AD219,'G-3 Multipliers'!$P$3:$Q$6,2,FALSE)),"")</f>
        <v/>
      </c>
      <c r="AH219" s="197"/>
      <c r="AI219" s="499" t="str">
        <f>IF(AH219="","",IF(VLOOKUP(AH219,'G-3 Multipliers'!$S$3:$T$6,2,FALSE)=0,"Spatial Data Missing ⚠",VLOOKUP(AH219,'G-3 Multipliers'!$S$3:$T$6,2,FALSE)))</f>
        <v/>
      </c>
      <c r="AJ219" s="545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1" t="str">
        <f>'E-1 Off Site Hedge Baseline'!AK218</f>
        <v/>
      </c>
      <c r="C220" s="520" t="str">
        <f>IF(B220="","",IF(ISNA(VLOOKUP($B220,'E-1 Off Site Hedge Baseline'!$B$1:$L$257,3,FALSE)),"",(VLOOKUP($B220,'E-1 Off Site Hedge Baseline'!$B$1:$L$257,3,FALSE))))</f>
        <v/>
      </c>
      <c r="D220" s="520" t="str">
        <f>IF(B220="","",IF(ISNA(VLOOKUP($B220,'E-1 Off Site Hedge Baseline'!$B$1:$L$258,4,FALSE)),"",(VLOOKUP($B220,'E-1 Off Site Hedge Baseline'!$B$1:$L$258,4,FALSE))))</f>
        <v/>
      </c>
      <c r="E220" s="520" t="str">
        <f>IF(B220="","",IF(ISNA(VLOOKUP($B220,'E-1 Off Site Hedge Baseline'!$B$1:$L$257,5,FALSE)),"",(VLOOKUP($B220,'E-1 Off Site Hedge Baseline'!$B$1:$L$257,5,FALSE))))</f>
        <v/>
      </c>
      <c r="F220" s="520" t="str">
        <f>IF(B220="","",IF(ISNA(VLOOKUP($B220,'E-1 Off Site Hedge Baseline'!$B$1:$L$257,6,FALSE)),"",(VLOOKUP($B220,'E-1 Off Site Hedge Baseline'!$B$1:$L$257,6,FALSE))))</f>
        <v/>
      </c>
      <c r="G220" s="520" t="str">
        <f>IF(B220="","",IF(ISNA(VLOOKUP($B220,'E-1 Off Site Hedge Baseline'!$B$1:$L$257,7,FALSE)),"",(VLOOKUP($B220,'E-1 Off Site Hedge Baseline'!$B$1:$L$257,7,FALSE))))</f>
        <v/>
      </c>
      <c r="H220" s="520" t="str">
        <f>IF(B220="","",IF(ISNA(VLOOKUP($B220,'E-1 Off Site Hedge Baseline'!$B$1:$L$257,8,FALSE)),"",(VLOOKUP($B220,'E-1 Off Site Hedge Baseline'!$B$1:$L$257,8,FALSE))))</f>
        <v/>
      </c>
      <c r="I220" s="520" t="str">
        <f>IF(B220="","",IF(ISNA(VLOOKUP($B220,'E-1 Off Site Hedge Baseline'!$B$1:$L$257,10,FALSE)),"",(VLOOKUP($B220,'E-1 Off Site Hedge Baseline'!$B$1:$L$257,10,FALSE))))</f>
        <v/>
      </c>
      <c r="J220" s="520" t="str">
        <f>IF(B220="","",IF(ISNA(VLOOKUP($B220,'E-1 Off Site Hedge Baseline'!$B$1:$L$257,11,FALSE)),"",(VLOOKUP($B220,'E-1 Off Site Hedge Baseline'!$B$1:$L$257,11,FALSE))))</f>
        <v/>
      </c>
      <c r="K220" s="520" t="str">
        <f>IF(B220="","",IF(ISNA(VLOOKUP($B220,'E-1 Off Site Hedge Baseline'!$B$1:$U$257,113,FALSE)),"",(VLOOKUP($B220,'E-1 Off Site Hedge Baseline'!$B$1:$U$257,13,FALSE))))</f>
        <v/>
      </c>
      <c r="L220" s="507" t="str">
        <f>IF(B220="","",IF(ISNA(VLOOKUP($B220,'E-1 Off Site Hedge Baseline'!$B$1:$U$257,12,FALSE)),"",(VLOOKUP($B220,'E-1 Off Site Hedge Baseline'!$B$1:$U$257,12,FALSE))))</f>
        <v/>
      </c>
      <c r="M220" s="418" t="str">
        <f t="shared" si="32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05" t="str">
        <f>IF(B220="","",VLOOKUP(B220,'E-1 Off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45"/>
      <c r="T220" s="499" t="str">
        <f>IFERROR(IF(AND(Q220="V.Low",OR(S220="Good",S220="Moderate")),"Error ▲",VLOOKUP(S220,'G-1 All Habitats'!$Z$2:$AA$9,2,FALSE)),"")</f>
        <v/>
      </c>
      <c r="U220" s="145"/>
      <c r="V220" s="507" t="str">
        <f>IF(U220="","",IF(VLOOKUP(U220,'G-3 Multipliers'!$L$3:$N$6,2,FALSE)=0,"Spatial Data Missing ⚠",VLOOKUP(U220,'G-3 Multipliers'!$L$3:$N$6,2,FALSE)))</f>
        <v/>
      </c>
      <c r="W220" s="505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5"/>
        <v/>
      </c>
      <c r="AD220" s="537" t="str">
        <f>IF(M220="","",VLOOKUP(M220,'G-6 Hedgerow Data'!$B$3:$AG$15,31,FALSE))</f>
        <v/>
      </c>
      <c r="AE220" s="520" t="str">
        <f t="shared" si="29"/>
        <v/>
      </c>
      <c r="AF220" s="520" t="str">
        <f t="shared" si="30"/>
        <v/>
      </c>
      <c r="AG220" s="524" t="str">
        <f>IFERROR(IF(O220="","",VLOOKUP(AD220,'G-3 Multipliers'!$P$3:$Q$6,2,FALSE)),"")</f>
        <v/>
      </c>
      <c r="AH220" s="197"/>
      <c r="AI220" s="499" t="str">
        <f>IF(AH220="","",IF(VLOOKUP(AH220,'G-3 Multipliers'!$S$3:$T$6,2,FALSE)=0,"Spatial Data Missing ⚠",VLOOKUP(AH220,'G-3 Multipliers'!$S$3:$T$6,2,FALSE)))</f>
        <v/>
      </c>
      <c r="AJ220" s="545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1" t="str">
        <f>'E-1 Off Site Hedge Baseline'!AK219</f>
        <v/>
      </c>
      <c r="C221" s="520" t="str">
        <f>IF(B221="","",IF(ISNA(VLOOKUP($B221,'E-1 Off Site Hedge Baseline'!$B$1:$L$257,3,FALSE)),"",(VLOOKUP($B221,'E-1 Off Site Hedge Baseline'!$B$1:$L$257,3,FALSE))))</f>
        <v/>
      </c>
      <c r="D221" s="520" t="str">
        <f>IF(B221="","",IF(ISNA(VLOOKUP($B221,'E-1 Off Site Hedge Baseline'!$B$1:$L$258,4,FALSE)),"",(VLOOKUP($B221,'E-1 Off Site Hedge Baseline'!$B$1:$L$258,4,FALSE))))</f>
        <v/>
      </c>
      <c r="E221" s="520" t="str">
        <f>IF(B221="","",IF(ISNA(VLOOKUP($B221,'E-1 Off Site Hedge Baseline'!$B$1:$L$257,5,FALSE)),"",(VLOOKUP($B221,'E-1 Off Site Hedge Baseline'!$B$1:$L$257,5,FALSE))))</f>
        <v/>
      </c>
      <c r="F221" s="520" t="str">
        <f>IF(B221="","",IF(ISNA(VLOOKUP($B221,'E-1 Off Site Hedge Baseline'!$B$1:$L$257,6,FALSE)),"",(VLOOKUP($B221,'E-1 Off Site Hedge Baseline'!$B$1:$L$257,6,FALSE))))</f>
        <v/>
      </c>
      <c r="G221" s="520" t="str">
        <f>IF(B221="","",IF(ISNA(VLOOKUP($B221,'E-1 Off Site Hedge Baseline'!$B$1:$L$257,7,FALSE)),"",(VLOOKUP($B221,'E-1 Off Site Hedge Baseline'!$B$1:$L$257,7,FALSE))))</f>
        <v/>
      </c>
      <c r="H221" s="520" t="str">
        <f>IF(B221="","",IF(ISNA(VLOOKUP($B221,'E-1 Off Site Hedge Baseline'!$B$1:$L$257,8,FALSE)),"",(VLOOKUP($B221,'E-1 Off Site Hedge Baseline'!$B$1:$L$257,8,FALSE))))</f>
        <v/>
      </c>
      <c r="I221" s="520" t="str">
        <f>IF(B221="","",IF(ISNA(VLOOKUP($B221,'E-1 Off Site Hedge Baseline'!$B$1:$L$257,10,FALSE)),"",(VLOOKUP($B221,'E-1 Off Site Hedge Baseline'!$B$1:$L$257,10,FALSE))))</f>
        <v/>
      </c>
      <c r="J221" s="520" t="str">
        <f>IF(B221="","",IF(ISNA(VLOOKUP($B221,'E-1 Off Site Hedge Baseline'!$B$1:$L$257,11,FALSE)),"",(VLOOKUP($B221,'E-1 Off Site Hedge Baseline'!$B$1:$L$257,11,FALSE))))</f>
        <v/>
      </c>
      <c r="K221" s="520" t="str">
        <f>IF(B221="","",IF(ISNA(VLOOKUP($B221,'E-1 Off Site Hedge Baseline'!$B$1:$U$257,113,FALSE)),"",(VLOOKUP($B221,'E-1 Off Site Hedge Baseline'!$B$1:$U$257,13,FALSE))))</f>
        <v/>
      </c>
      <c r="L221" s="507" t="str">
        <f>IF(B221="","",IF(ISNA(VLOOKUP($B221,'E-1 Off Site Hedge Baseline'!$B$1:$U$257,12,FALSE)),"",(VLOOKUP($B221,'E-1 Off Site Hedge Baseline'!$B$1:$U$257,12,FALSE))))</f>
        <v/>
      </c>
      <c r="M221" s="418" t="str">
        <f t="shared" si="32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05" t="str">
        <f>IF(B221="","",VLOOKUP(B221,'E-1 Off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45"/>
      <c r="T221" s="499" t="str">
        <f>IFERROR(IF(AND(Q221="V.Low",OR(S221="Good",S221="Moderate")),"Error ▲",VLOOKUP(S221,'G-1 All Habitats'!$Z$2:$AA$9,2,FALSE)),"")</f>
        <v/>
      </c>
      <c r="U221" s="145"/>
      <c r="V221" s="507" t="str">
        <f>IF(U221="","",IF(VLOOKUP(U221,'G-3 Multipliers'!$L$3:$N$6,2,FALSE)=0,"Spatial Data Missing ⚠",VLOOKUP(U221,'G-3 Multipliers'!$L$3:$N$6,2,FALSE)))</f>
        <v/>
      </c>
      <c r="W221" s="505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5"/>
        <v/>
      </c>
      <c r="AD221" s="537" t="str">
        <f>IF(M221="","",VLOOKUP(M221,'G-6 Hedgerow Data'!$B$3:$AG$15,31,FALSE))</f>
        <v/>
      </c>
      <c r="AE221" s="520" t="str">
        <f t="shared" si="29"/>
        <v/>
      </c>
      <c r="AF221" s="520" t="str">
        <f t="shared" si="30"/>
        <v/>
      </c>
      <c r="AG221" s="524" t="str">
        <f>IFERROR(IF(O221="","",VLOOKUP(AD221,'G-3 Multipliers'!$P$3:$Q$6,2,FALSE)),"")</f>
        <v/>
      </c>
      <c r="AH221" s="197"/>
      <c r="AI221" s="499" t="str">
        <f>IF(AH221="","",IF(VLOOKUP(AH221,'G-3 Multipliers'!$S$3:$T$6,2,FALSE)=0,"Spatial Data Missing ⚠",VLOOKUP(AH221,'G-3 Multipliers'!$S$3:$T$6,2,FALSE)))</f>
        <v/>
      </c>
      <c r="AJ221" s="545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1" t="str">
        <f>'E-1 Off Site Hedge Baseline'!AK220</f>
        <v/>
      </c>
      <c r="C222" s="520" t="str">
        <f>IF(B222="","",IF(ISNA(VLOOKUP($B222,'E-1 Off Site Hedge Baseline'!$B$1:$L$257,3,FALSE)),"",(VLOOKUP($B222,'E-1 Off Site Hedge Baseline'!$B$1:$L$257,3,FALSE))))</f>
        <v/>
      </c>
      <c r="D222" s="520" t="str">
        <f>IF(B222="","",IF(ISNA(VLOOKUP($B222,'E-1 Off Site Hedge Baseline'!$B$1:$L$258,4,FALSE)),"",(VLOOKUP($B222,'E-1 Off Site Hedge Baseline'!$B$1:$L$258,4,FALSE))))</f>
        <v/>
      </c>
      <c r="E222" s="520" t="str">
        <f>IF(B222="","",IF(ISNA(VLOOKUP($B222,'E-1 Off Site Hedge Baseline'!$B$1:$L$257,5,FALSE)),"",(VLOOKUP($B222,'E-1 Off Site Hedge Baseline'!$B$1:$L$257,5,FALSE))))</f>
        <v/>
      </c>
      <c r="F222" s="520" t="str">
        <f>IF(B222="","",IF(ISNA(VLOOKUP($B222,'E-1 Off Site Hedge Baseline'!$B$1:$L$257,6,FALSE)),"",(VLOOKUP($B222,'E-1 Off Site Hedge Baseline'!$B$1:$L$257,6,FALSE))))</f>
        <v/>
      </c>
      <c r="G222" s="520" t="str">
        <f>IF(B222="","",IF(ISNA(VLOOKUP($B222,'E-1 Off Site Hedge Baseline'!$B$1:$L$257,7,FALSE)),"",(VLOOKUP($B222,'E-1 Off Site Hedge Baseline'!$B$1:$L$257,7,FALSE))))</f>
        <v/>
      </c>
      <c r="H222" s="520" t="str">
        <f>IF(B222="","",IF(ISNA(VLOOKUP($B222,'E-1 Off Site Hedge Baseline'!$B$1:$L$257,8,FALSE)),"",(VLOOKUP($B222,'E-1 Off Site Hedge Baseline'!$B$1:$L$257,8,FALSE))))</f>
        <v/>
      </c>
      <c r="I222" s="520" t="str">
        <f>IF(B222="","",IF(ISNA(VLOOKUP($B222,'E-1 Off Site Hedge Baseline'!$B$1:$L$257,10,FALSE)),"",(VLOOKUP($B222,'E-1 Off Site Hedge Baseline'!$B$1:$L$257,10,FALSE))))</f>
        <v/>
      </c>
      <c r="J222" s="520" t="str">
        <f>IF(B222="","",IF(ISNA(VLOOKUP($B222,'E-1 Off Site Hedge Baseline'!$B$1:$L$257,11,FALSE)),"",(VLOOKUP($B222,'E-1 Off Site Hedge Baseline'!$B$1:$L$257,11,FALSE))))</f>
        <v/>
      </c>
      <c r="K222" s="520" t="str">
        <f>IF(B222="","",IF(ISNA(VLOOKUP($B222,'E-1 Off Site Hedge Baseline'!$B$1:$U$257,113,FALSE)),"",(VLOOKUP($B222,'E-1 Off Site Hedge Baseline'!$B$1:$U$257,13,FALSE))))</f>
        <v/>
      </c>
      <c r="L222" s="507" t="str">
        <f>IF(B222="","",IF(ISNA(VLOOKUP($B222,'E-1 Off Site Hedge Baseline'!$B$1:$U$257,12,FALSE)),"",(VLOOKUP($B222,'E-1 Off Site Hedge Baseline'!$B$1:$U$257,12,FALSE))))</f>
        <v/>
      </c>
      <c r="M222" s="418" t="str">
        <f t="shared" si="32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05" t="str">
        <f>IF(B222="","",VLOOKUP(B222,'E-1 Off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45"/>
      <c r="T222" s="499" t="str">
        <f>IFERROR(IF(AND(Q222="V.Low",OR(S222="Good",S222="Moderate")),"Error ▲",VLOOKUP(S222,'G-1 All Habitats'!$Z$2:$AA$9,2,FALSE)),"")</f>
        <v/>
      </c>
      <c r="U222" s="145"/>
      <c r="V222" s="507" t="str">
        <f>IF(U222="","",IF(VLOOKUP(U222,'G-3 Multipliers'!$L$3:$N$6,2,FALSE)=0,"Spatial Data Missing ⚠",VLOOKUP(U222,'G-3 Multipliers'!$L$3:$N$6,2,FALSE)))</f>
        <v/>
      </c>
      <c r="W222" s="505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5"/>
        <v/>
      </c>
      <c r="AD222" s="537" t="str">
        <f>IF(M222="","",VLOOKUP(M222,'G-6 Hedgerow Data'!$B$3:$AG$15,31,FALSE))</f>
        <v/>
      </c>
      <c r="AE222" s="520" t="str">
        <f t="shared" si="29"/>
        <v/>
      </c>
      <c r="AF222" s="520" t="str">
        <f t="shared" si="30"/>
        <v/>
      </c>
      <c r="AG222" s="524" t="str">
        <f>IFERROR(IF(O222="","",VLOOKUP(AD222,'G-3 Multipliers'!$P$3:$Q$6,2,FALSE)),"")</f>
        <v/>
      </c>
      <c r="AH222" s="197"/>
      <c r="AI222" s="499" t="str">
        <f>IF(AH222="","",IF(VLOOKUP(AH222,'G-3 Multipliers'!$S$3:$T$6,2,FALSE)=0,"Spatial Data Missing ⚠",VLOOKUP(AH222,'G-3 Multipliers'!$S$3:$T$6,2,FALSE)))</f>
        <v/>
      </c>
      <c r="AJ222" s="545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1" t="str">
        <f>'E-1 Off Site Hedge Baseline'!AK221</f>
        <v/>
      </c>
      <c r="C223" s="520" t="str">
        <f>IF(B223="","",IF(ISNA(VLOOKUP($B223,'E-1 Off Site Hedge Baseline'!$B$1:$L$257,3,FALSE)),"",(VLOOKUP($B223,'E-1 Off Site Hedge Baseline'!$B$1:$L$257,3,FALSE))))</f>
        <v/>
      </c>
      <c r="D223" s="520" t="str">
        <f>IF(B223="","",IF(ISNA(VLOOKUP($B223,'E-1 Off Site Hedge Baseline'!$B$1:$L$258,4,FALSE)),"",(VLOOKUP($B223,'E-1 Off Site Hedge Baseline'!$B$1:$L$258,4,FALSE))))</f>
        <v/>
      </c>
      <c r="E223" s="520" t="str">
        <f>IF(B223="","",IF(ISNA(VLOOKUP($B223,'E-1 Off Site Hedge Baseline'!$B$1:$L$257,5,FALSE)),"",(VLOOKUP($B223,'E-1 Off Site Hedge Baseline'!$B$1:$L$257,5,FALSE))))</f>
        <v/>
      </c>
      <c r="F223" s="520" t="str">
        <f>IF(B223="","",IF(ISNA(VLOOKUP($B223,'E-1 Off Site Hedge Baseline'!$B$1:$L$257,6,FALSE)),"",(VLOOKUP($B223,'E-1 Off Site Hedge Baseline'!$B$1:$L$257,6,FALSE))))</f>
        <v/>
      </c>
      <c r="G223" s="520" t="str">
        <f>IF(B223="","",IF(ISNA(VLOOKUP($B223,'E-1 Off Site Hedge Baseline'!$B$1:$L$257,7,FALSE)),"",(VLOOKUP($B223,'E-1 Off Site Hedge Baseline'!$B$1:$L$257,7,FALSE))))</f>
        <v/>
      </c>
      <c r="H223" s="520" t="str">
        <f>IF(B223="","",IF(ISNA(VLOOKUP($B223,'E-1 Off Site Hedge Baseline'!$B$1:$L$257,8,FALSE)),"",(VLOOKUP($B223,'E-1 Off Site Hedge Baseline'!$B$1:$L$257,8,FALSE))))</f>
        <v/>
      </c>
      <c r="I223" s="520" t="str">
        <f>IF(B223="","",IF(ISNA(VLOOKUP($B223,'E-1 Off Site Hedge Baseline'!$B$1:$L$257,10,FALSE)),"",(VLOOKUP($B223,'E-1 Off Site Hedge Baseline'!$B$1:$L$257,10,FALSE))))</f>
        <v/>
      </c>
      <c r="J223" s="520" t="str">
        <f>IF(B223="","",IF(ISNA(VLOOKUP($B223,'E-1 Off Site Hedge Baseline'!$B$1:$L$257,11,FALSE)),"",(VLOOKUP($B223,'E-1 Off Site Hedge Baseline'!$B$1:$L$257,11,FALSE))))</f>
        <v/>
      </c>
      <c r="K223" s="520" t="str">
        <f>IF(B223="","",IF(ISNA(VLOOKUP($B223,'E-1 Off Site Hedge Baseline'!$B$1:$U$257,113,FALSE)),"",(VLOOKUP($B223,'E-1 Off Site Hedge Baseline'!$B$1:$U$257,13,FALSE))))</f>
        <v/>
      </c>
      <c r="L223" s="507" t="str">
        <f>IF(B223="","",IF(ISNA(VLOOKUP($B223,'E-1 Off Site Hedge Baseline'!$B$1:$U$257,12,FALSE)),"",(VLOOKUP($B223,'E-1 Off Site Hedge Baseline'!$B$1:$U$257,12,FALSE))))</f>
        <v/>
      </c>
      <c r="M223" s="418" t="str">
        <f t="shared" si="32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05" t="str">
        <f>IF(B223="","",VLOOKUP(B223,'E-1 Off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45"/>
      <c r="T223" s="499" t="str">
        <f>IFERROR(IF(AND(Q223="V.Low",OR(S223="Good",S223="Moderate")),"Error ▲",VLOOKUP(S223,'G-1 All Habitats'!$Z$2:$AA$9,2,FALSE)),"")</f>
        <v/>
      </c>
      <c r="U223" s="145"/>
      <c r="V223" s="507" t="str">
        <f>IF(U223="","",IF(VLOOKUP(U223,'G-3 Multipliers'!$L$3:$N$6,2,FALSE)=0,"Spatial Data Missing ⚠",VLOOKUP(U223,'G-3 Multipliers'!$L$3:$N$6,2,FALSE)))</f>
        <v/>
      </c>
      <c r="W223" s="505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5"/>
        <v/>
      </c>
      <c r="AD223" s="537" t="str">
        <f>IF(M223="","",VLOOKUP(M223,'G-6 Hedgerow Data'!$B$3:$AG$15,31,FALSE))</f>
        <v/>
      </c>
      <c r="AE223" s="520" t="str">
        <f t="shared" si="29"/>
        <v/>
      </c>
      <c r="AF223" s="520" t="str">
        <f t="shared" si="30"/>
        <v/>
      </c>
      <c r="AG223" s="524" t="str">
        <f>IFERROR(IF(O223="","",VLOOKUP(AD223,'G-3 Multipliers'!$P$3:$Q$6,2,FALSE)),"")</f>
        <v/>
      </c>
      <c r="AH223" s="197"/>
      <c r="AI223" s="499" t="str">
        <f>IF(AH223="","",IF(VLOOKUP(AH223,'G-3 Multipliers'!$S$3:$T$6,2,FALSE)=0,"Spatial Data Missing ⚠",VLOOKUP(AH223,'G-3 Multipliers'!$S$3:$T$6,2,FALSE)))</f>
        <v/>
      </c>
      <c r="AJ223" s="545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1" t="str">
        <f>'E-1 Off Site Hedge Baseline'!AK222</f>
        <v/>
      </c>
      <c r="C224" s="520" t="str">
        <f>IF(B224="","",IF(ISNA(VLOOKUP($B224,'E-1 Off Site Hedge Baseline'!$B$1:$L$257,3,FALSE)),"",(VLOOKUP($B224,'E-1 Off Site Hedge Baseline'!$B$1:$L$257,3,FALSE))))</f>
        <v/>
      </c>
      <c r="D224" s="520" t="str">
        <f>IF(B224="","",IF(ISNA(VLOOKUP($B224,'E-1 Off Site Hedge Baseline'!$B$1:$L$258,4,FALSE)),"",(VLOOKUP($B224,'E-1 Off Site Hedge Baseline'!$B$1:$L$258,4,FALSE))))</f>
        <v/>
      </c>
      <c r="E224" s="520" t="str">
        <f>IF(B224="","",IF(ISNA(VLOOKUP($B224,'E-1 Off Site Hedge Baseline'!$B$1:$L$257,5,FALSE)),"",(VLOOKUP($B224,'E-1 Off Site Hedge Baseline'!$B$1:$L$257,5,FALSE))))</f>
        <v/>
      </c>
      <c r="F224" s="520" t="str">
        <f>IF(B224="","",IF(ISNA(VLOOKUP($B224,'E-1 Off Site Hedge Baseline'!$B$1:$L$257,6,FALSE)),"",(VLOOKUP($B224,'E-1 Off Site Hedge Baseline'!$B$1:$L$257,6,FALSE))))</f>
        <v/>
      </c>
      <c r="G224" s="520" t="str">
        <f>IF(B224="","",IF(ISNA(VLOOKUP($B224,'E-1 Off Site Hedge Baseline'!$B$1:$L$257,7,FALSE)),"",(VLOOKUP($B224,'E-1 Off Site Hedge Baseline'!$B$1:$L$257,7,FALSE))))</f>
        <v/>
      </c>
      <c r="H224" s="520" t="str">
        <f>IF(B224="","",IF(ISNA(VLOOKUP($B224,'E-1 Off Site Hedge Baseline'!$B$1:$L$257,8,FALSE)),"",(VLOOKUP($B224,'E-1 Off Site Hedge Baseline'!$B$1:$L$257,8,FALSE))))</f>
        <v/>
      </c>
      <c r="I224" s="520" t="str">
        <f>IF(B224="","",IF(ISNA(VLOOKUP($B224,'E-1 Off Site Hedge Baseline'!$B$1:$L$257,10,FALSE)),"",(VLOOKUP($B224,'E-1 Off Site Hedge Baseline'!$B$1:$L$257,10,FALSE))))</f>
        <v/>
      </c>
      <c r="J224" s="520" t="str">
        <f>IF(B224="","",IF(ISNA(VLOOKUP($B224,'E-1 Off Site Hedge Baseline'!$B$1:$L$257,11,FALSE)),"",(VLOOKUP($B224,'E-1 Off Site Hedge Baseline'!$B$1:$L$257,11,FALSE))))</f>
        <v/>
      </c>
      <c r="K224" s="520" t="str">
        <f>IF(B224="","",IF(ISNA(VLOOKUP($B224,'E-1 Off Site Hedge Baseline'!$B$1:$U$257,113,FALSE)),"",(VLOOKUP($B224,'E-1 Off Site Hedge Baseline'!$B$1:$U$257,13,FALSE))))</f>
        <v/>
      </c>
      <c r="L224" s="507" t="str">
        <f>IF(B224="","",IF(ISNA(VLOOKUP($B224,'E-1 Off Site Hedge Baseline'!$B$1:$U$257,12,FALSE)),"",(VLOOKUP($B224,'E-1 Off Site Hedge Baseline'!$B$1:$U$257,12,FALSE))))</f>
        <v/>
      </c>
      <c r="M224" s="418" t="str">
        <f t="shared" si="32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05" t="str">
        <f>IF(B224="","",VLOOKUP(B224,'E-1 Off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45"/>
      <c r="T224" s="499" t="str">
        <f>IFERROR(IF(AND(Q224="V.Low",OR(S224="Good",S224="Moderate")),"Error ▲",VLOOKUP(S224,'G-1 All Habitats'!$Z$2:$AA$9,2,FALSE)),"")</f>
        <v/>
      </c>
      <c r="U224" s="145"/>
      <c r="V224" s="507" t="str">
        <f>IF(U224="","",IF(VLOOKUP(U224,'G-3 Multipliers'!$L$3:$N$6,2,FALSE)=0,"Spatial Data Missing ⚠",VLOOKUP(U224,'G-3 Multipliers'!$L$3:$N$6,2,FALSE)))</f>
        <v/>
      </c>
      <c r="W224" s="505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5"/>
        <v/>
      </c>
      <c r="AD224" s="537" t="str">
        <f>IF(M224="","",VLOOKUP(M224,'G-6 Hedgerow Data'!$B$3:$AG$15,31,FALSE))</f>
        <v/>
      </c>
      <c r="AE224" s="520" t="str">
        <f t="shared" si="29"/>
        <v/>
      </c>
      <c r="AF224" s="520" t="str">
        <f t="shared" si="30"/>
        <v/>
      </c>
      <c r="AG224" s="524" t="str">
        <f>IFERROR(IF(O224="","",VLOOKUP(AD224,'G-3 Multipliers'!$P$3:$Q$6,2,FALSE)),"")</f>
        <v/>
      </c>
      <c r="AH224" s="197"/>
      <c r="AI224" s="499" t="str">
        <f>IF(AH224="","",IF(VLOOKUP(AH224,'G-3 Multipliers'!$S$3:$T$6,2,FALSE)=0,"Spatial Data Missing ⚠",VLOOKUP(AH224,'G-3 Multipliers'!$S$3:$T$6,2,FALSE)))</f>
        <v/>
      </c>
      <c r="AJ224" s="545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1" t="str">
        <f>'E-1 Off Site Hedge Baseline'!AK223</f>
        <v/>
      </c>
      <c r="C225" s="520" t="str">
        <f>IF(B225="","",IF(ISNA(VLOOKUP($B225,'E-1 Off Site Hedge Baseline'!$B$1:$L$257,3,FALSE)),"",(VLOOKUP($B225,'E-1 Off Site Hedge Baseline'!$B$1:$L$257,3,FALSE))))</f>
        <v/>
      </c>
      <c r="D225" s="520" t="str">
        <f>IF(B225="","",IF(ISNA(VLOOKUP($B225,'E-1 Off Site Hedge Baseline'!$B$1:$L$258,4,FALSE)),"",(VLOOKUP($B225,'E-1 Off Site Hedge Baseline'!$B$1:$L$258,4,FALSE))))</f>
        <v/>
      </c>
      <c r="E225" s="520" t="str">
        <f>IF(B225="","",IF(ISNA(VLOOKUP($B225,'E-1 Off Site Hedge Baseline'!$B$1:$L$257,5,FALSE)),"",(VLOOKUP($B225,'E-1 Off Site Hedge Baseline'!$B$1:$L$257,5,FALSE))))</f>
        <v/>
      </c>
      <c r="F225" s="520" t="str">
        <f>IF(B225="","",IF(ISNA(VLOOKUP($B225,'E-1 Off Site Hedge Baseline'!$B$1:$L$257,6,FALSE)),"",(VLOOKUP($B225,'E-1 Off Site Hedge Baseline'!$B$1:$L$257,6,FALSE))))</f>
        <v/>
      </c>
      <c r="G225" s="520" t="str">
        <f>IF(B225="","",IF(ISNA(VLOOKUP($B225,'E-1 Off Site Hedge Baseline'!$B$1:$L$257,7,FALSE)),"",(VLOOKUP($B225,'E-1 Off Site Hedge Baseline'!$B$1:$L$257,7,FALSE))))</f>
        <v/>
      </c>
      <c r="H225" s="520" t="str">
        <f>IF(B225="","",IF(ISNA(VLOOKUP($B225,'E-1 Off Site Hedge Baseline'!$B$1:$L$257,8,FALSE)),"",(VLOOKUP($B225,'E-1 Off Site Hedge Baseline'!$B$1:$L$257,8,FALSE))))</f>
        <v/>
      </c>
      <c r="I225" s="520" t="str">
        <f>IF(B225="","",IF(ISNA(VLOOKUP($B225,'E-1 Off Site Hedge Baseline'!$B$1:$L$257,10,FALSE)),"",(VLOOKUP($B225,'E-1 Off Site Hedge Baseline'!$B$1:$L$257,10,FALSE))))</f>
        <v/>
      </c>
      <c r="J225" s="520" t="str">
        <f>IF(B225="","",IF(ISNA(VLOOKUP($B225,'E-1 Off Site Hedge Baseline'!$B$1:$L$257,11,FALSE)),"",(VLOOKUP($B225,'E-1 Off Site Hedge Baseline'!$B$1:$L$257,11,FALSE))))</f>
        <v/>
      </c>
      <c r="K225" s="520" t="str">
        <f>IF(B225="","",IF(ISNA(VLOOKUP($B225,'E-1 Off Site Hedge Baseline'!$B$1:$U$257,113,FALSE)),"",(VLOOKUP($B225,'E-1 Off Site Hedge Baseline'!$B$1:$U$257,13,FALSE))))</f>
        <v/>
      </c>
      <c r="L225" s="507" t="str">
        <f>IF(B225="","",IF(ISNA(VLOOKUP($B225,'E-1 Off Site Hedge Baseline'!$B$1:$U$257,12,FALSE)),"",(VLOOKUP($B225,'E-1 Off Site Hedge Baseline'!$B$1:$U$257,12,FALSE))))</f>
        <v/>
      </c>
      <c r="M225" s="418" t="str">
        <f t="shared" si="32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05" t="str">
        <f>IF(B225="","",VLOOKUP(B225,'E-1 Off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45"/>
      <c r="T225" s="499" t="str">
        <f>IFERROR(IF(AND(Q225="V.Low",OR(S225="Good",S225="Moderate")),"Error ▲",VLOOKUP(S225,'G-1 All Habitats'!$Z$2:$AA$9,2,FALSE)),"")</f>
        <v/>
      </c>
      <c r="U225" s="145"/>
      <c r="V225" s="507" t="str">
        <f>IF(U225="","",IF(VLOOKUP(U225,'G-3 Multipliers'!$L$3:$N$6,2,FALSE)=0,"Spatial Data Missing ⚠",VLOOKUP(U225,'G-3 Multipliers'!$L$3:$N$6,2,FALSE)))</f>
        <v/>
      </c>
      <c r="W225" s="505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5"/>
        <v/>
      </c>
      <c r="AD225" s="537" t="str">
        <f>IF(M225="","",VLOOKUP(M225,'G-6 Hedgerow Data'!$B$3:$AG$15,31,FALSE))</f>
        <v/>
      </c>
      <c r="AE225" s="520" t="str">
        <f t="shared" si="29"/>
        <v/>
      </c>
      <c r="AF225" s="520" t="str">
        <f t="shared" si="30"/>
        <v/>
      </c>
      <c r="AG225" s="524" t="str">
        <f>IFERROR(IF(O225="","",VLOOKUP(AD225,'G-3 Multipliers'!$P$3:$Q$6,2,FALSE)),"")</f>
        <v/>
      </c>
      <c r="AH225" s="197"/>
      <c r="AI225" s="499" t="str">
        <f>IF(AH225="","",IF(VLOOKUP(AH225,'G-3 Multipliers'!$S$3:$T$6,2,FALSE)=0,"Spatial Data Missing ⚠",VLOOKUP(AH225,'G-3 Multipliers'!$S$3:$T$6,2,FALSE)))</f>
        <v/>
      </c>
      <c r="AJ225" s="545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1" t="str">
        <f>'E-1 Off Site Hedge Baseline'!AK224</f>
        <v/>
      </c>
      <c r="C226" s="520" t="str">
        <f>IF(B226="","",IF(ISNA(VLOOKUP($B226,'E-1 Off Site Hedge Baseline'!$B$1:$L$257,3,FALSE)),"",(VLOOKUP($B226,'E-1 Off Site Hedge Baseline'!$B$1:$L$257,3,FALSE))))</f>
        <v/>
      </c>
      <c r="D226" s="520" t="str">
        <f>IF(B226="","",IF(ISNA(VLOOKUP($B226,'E-1 Off Site Hedge Baseline'!$B$1:$L$258,4,FALSE)),"",(VLOOKUP($B226,'E-1 Off Site Hedge Baseline'!$B$1:$L$258,4,FALSE))))</f>
        <v/>
      </c>
      <c r="E226" s="520" t="str">
        <f>IF(B226="","",IF(ISNA(VLOOKUP($B226,'E-1 Off Site Hedge Baseline'!$B$1:$L$257,5,FALSE)),"",(VLOOKUP($B226,'E-1 Off Site Hedge Baseline'!$B$1:$L$257,5,FALSE))))</f>
        <v/>
      </c>
      <c r="F226" s="520" t="str">
        <f>IF(B226="","",IF(ISNA(VLOOKUP($B226,'E-1 Off Site Hedge Baseline'!$B$1:$L$257,6,FALSE)),"",(VLOOKUP($B226,'E-1 Off Site Hedge Baseline'!$B$1:$L$257,6,FALSE))))</f>
        <v/>
      </c>
      <c r="G226" s="520" t="str">
        <f>IF(B226="","",IF(ISNA(VLOOKUP($B226,'E-1 Off Site Hedge Baseline'!$B$1:$L$257,7,FALSE)),"",(VLOOKUP($B226,'E-1 Off Site Hedge Baseline'!$B$1:$L$257,7,FALSE))))</f>
        <v/>
      </c>
      <c r="H226" s="520" t="str">
        <f>IF(B226="","",IF(ISNA(VLOOKUP($B226,'E-1 Off Site Hedge Baseline'!$B$1:$L$257,8,FALSE)),"",(VLOOKUP($B226,'E-1 Off Site Hedge Baseline'!$B$1:$L$257,8,FALSE))))</f>
        <v/>
      </c>
      <c r="I226" s="520" t="str">
        <f>IF(B226="","",IF(ISNA(VLOOKUP($B226,'E-1 Off Site Hedge Baseline'!$B$1:$L$257,10,FALSE)),"",(VLOOKUP($B226,'E-1 Off Site Hedge Baseline'!$B$1:$L$257,10,FALSE))))</f>
        <v/>
      </c>
      <c r="J226" s="520" t="str">
        <f>IF(B226="","",IF(ISNA(VLOOKUP($B226,'E-1 Off Site Hedge Baseline'!$B$1:$L$257,11,FALSE)),"",(VLOOKUP($B226,'E-1 Off Site Hedge Baseline'!$B$1:$L$257,11,FALSE))))</f>
        <v/>
      </c>
      <c r="K226" s="520" t="str">
        <f>IF(B226="","",IF(ISNA(VLOOKUP($B226,'E-1 Off Site Hedge Baseline'!$B$1:$U$257,113,FALSE)),"",(VLOOKUP($B226,'E-1 Off Site Hedge Baseline'!$B$1:$U$257,13,FALSE))))</f>
        <v/>
      </c>
      <c r="L226" s="507" t="str">
        <f>IF(B226="","",IF(ISNA(VLOOKUP($B226,'E-1 Off Site Hedge Baseline'!$B$1:$U$257,12,FALSE)),"",(VLOOKUP($B226,'E-1 Off Site Hedge Baseline'!$B$1:$U$257,12,FALSE))))</f>
        <v/>
      </c>
      <c r="M226" s="418" t="str">
        <f t="shared" si="32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05" t="str">
        <f>IF(B226="","",VLOOKUP(B226,'E-1 Off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45"/>
      <c r="T226" s="499" t="str">
        <f>IFERROR(IF(AND(Q226="V.Low",OR(S226="Good",S226="Moderate")),"Error ▲",VLOOKUP(S226,'G-1 All Habitats'!$Z$2:$AA$9,2,FALSE)),"")</f>
        <v/>
      </c>
      <c r="U226" s="145"/>
      <c r="V226" s="507" t="str">
        <f>IF(U226="","",IF(VLOOKUP(U226,'G-3 Multipliers'!$L$3:$N$6,2,FALSE)=0,"Spatial Data Missing ⚠",VLOOKUP(U226,'G-3 Multipliers'!$L$3:$N$6,2,FALSE)))</f>
        <v/>
      </c>
      <c r="W226" s="505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5"/>
        <v/>
      </c>
      <c r="AD226" s="537" t="str">
        <f>IF(M226="","",VLOOKUP(M226,'G-6 Hedgerow Data'!$B$3:$AG$15,31,FALSE))</f>
        <v/>
      </c>
      <c r="AE226" s="520" t="str">
        <f t="shared" si="29"/>
        <v/>
      </c>
      <c r="AF226" s="520" t="str">
        <f t="shared" si="30"/>
        <v/>
      </c>
      <c r="AG226" s="524" t="str">
        <f>IFERROR(IF(O226="","",VLOOKUP(AD226,'G-3 Multipliers'!$P$3:$Q$6,2,FALSE)),"")</f>
        <v/>
      </c>
      <c r="AH226" s="197"/>
      <c r="AI226" s="499" t="str">
        <f>IF(AH226="","",IF(VLOOKUP(AH226,'G-3 Multipliers'!$S$3:$T$6,2,FALSE)=0,"Spatial Data Missing ⚠",VLOOKUP(AH226,'G-3 Multipliers'!$S$3:$T$6,2,FALSE)))</f>
        <v/>
      </c>
      <c r="AJ226" s="545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1" t="str">
        <f>'E-1 Off Site Hedge Baseline'!AK225</f>
        <v/>
      </c>
      <c r="C227" s="520" t="str">
        <f>IF(B227="","",IF(ISNA(VLOOKUP($B227,'E-1 Off Site Hedge Baseline'!$B$1:$L$257,3,FALSE)),"",(VLOOKUP($B227,'E-1 Off Site Hedge Baseline'!$B$1:$L$257,3,FALSE))))</f>
        <v/>
      </c>
      <c r="D227" s="520" t="str">
        <f>IF(B227="","",IF(ISNA(VLOOKUP($B227,'E-1 Off Site Hedge Baseline'!$B$1:$L$258,4,FALSE)),"",(VLOOKUP($B227,'E-1 Off Site Hedge Baseline'!$B$1:$L$258,4,FALSE))))</f>
        <v/>
      </c>
      <c r="E227" s="520" t="str">
        <f>IF(B227="","",IF(ISNA(VLOOKUP($B227,'E-1 Off Site Hedge Baseline'!$B$1:$L$257,5,FALSE)),"",(VLOOKUP($B227,'E-1 Off Site Hedge Baseline'!$B$1:$L$257,5,FALSE))))</f>
        <v/>
      </c>
      <c r="F227" s="520" t="str">
        <f>IF(B227="","",IF(ISNA(VLOOKUP($B227,'E-1 Off Site Hedge Baseline'!$B$1:$L$257,6,FALSE)),"",(VLOOKUP($B227,'E-1 Off Site Hedge Baseline'!$B$1:$L$257,6,FALSE))))</f>
        <v/>
      </c>
      <c r="G227" s="520" t="str">
        <f>IF(B227="","",IF(ISNA(VLOOKUP($B227,'E-1 Off Site Hedge Baseline'!$B$1:$L$257,7,FALSE)),"",(VLOOKUP($B227,'E-1 Off Site Hedge Baseline'!$B$1:$L$257,7,FALSE))))</f>
        <v/>
      </c>
      <c r="H227" s="520" t="str">
        <f>IF(B227="","",IF(ISNA(VLOOKUP($B227,'E-1 Off Site Hedge Baseline'!$B$1:$L$257,8,FALSE)),"",(VLOOKUP($B227,'E-1 Off Site Hedge Baseline'!$B$1:$L$257,8,FALSE))))</f>
        <v/>
      </c>
      <c r="I227" s="520" t="str">
        <f>IF(B227="","",IF(ISNA(VLOOKUP($B227,'E-1 Off Site Hedge Baseline'!$B$1:$L$257,10,FALSE)),"",(VLOOKUP($B227,'E-1 Off Site Hedge Baseline'!$B$1:$L$257,10,FALSE))))</f>
        <v/>
      </c>
      <c r="J227" s="520" t="str">
        <f>IF(B227="","",IF(ISNA(VLOOKUP($B227,'E-1 Off Site Hedge Baseline'!$B$1:$L$257,11,FALSE)),"",(VLOOKUP($B227,'E-1 Off Site Hedge Baseline'!$B$1:$L$257,11,FALSE))))</f>
        <v/>
      </c>
      <c r="K227" s="520" t="str">
        <f>IF(B227="","",IF(ISNA(VLOOKUP($B227,'E-1 Off Site Hedge Baseline'!$B$1:$U$257,113,FALSE)),"",(VLOOKUP($B227,'E-1 Off Site Hedge Baseline'!$B$1:$U$257,13,FALSE))))</f>
        <v/>
      </c>
      <c r="L227" s="507" t="str">
        <f>IF(B227="","",IF(ISNA(VLOOKUP($B227,'E-1 Off Site Hedge Baseline'!$B$1:$U$257,12,FALSE)),"",(VLOOKUP($B227,'E-1 Off Site Hedge Baseline'!$B$1:$U$257,12,FALSE))))</f>
        <v/>
      </c>
      <c r="M227" s="418" t="str">
        <f t="shared" si="32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05" t="str">
        <f>IF(B227="","",VLOOKUP(B227,'E-1 Off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45"/>
      <c r="T227" s="499" t="str">
        <f>IFERROR(IF(AND(Q227="V.Low",OR(S227="Good",S227="Moderate")),"Error ▲",VLOOKUP(S227,'G-1 All Habitats'!$Z$2:$AA$9,2,FALSE)),"")</f>
        <v/>
      </c>
      <c r="U227" s="145"/>
      <c r="V227" s="507" t="str">
        <f>IF(U227="","",IF(VLOOKUP(U227,'G-3 Multipliers'!$L$3:$N$6,2,FALSE)=0,"Spatial Data Missing ⚠",VLOOKUP(U227,'G-3 Multipliers'!$L$3:$N$6,2,FALSE)))</f>
        <v/>
      </c>
      <c r="W227" s="505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5"/>
        <v/>
      </c>
      <c r="AD227" s="537" t="str">
        <f>IF(M227="","",VLOOKUP(M227,'G-6 Hedgerow Data'!$B$3:$AG$15,31,FALSE))</f>
        <v/>
      </c>
      <c r="AE227" s="520" t="str">
        <f t="shared" si="29"/>
        <v/>
      </c>
      <c r="AF227" s="520" t="str">
        <f t="shared" si="30"/>
        <v/>
      </c>
      <c r="AG227" s="524" t="str">
        <f>IFERROR(IF(O227="","",VLOOKUP(AD227,'G-3 Multipliers'!$P$3:$Q$6,2,FALSE)),"")</f>
        <v/>
      </c>
      <c r="AH227" s="197"/>
      <c r="AI227" s="499" t="str">
        <f>IF(AH227="","",IF(VLOOKUP(AH227,'G-3 Multipliers'!$S$3:$T$6,2,FALSE)=0,"Spatial Data Missing ⚠",VLOOKUP(AH227,'G-3 Multipliers'!$S$3:$T$6,2,FALSE)))</f>
        <v/>
      </c>
      <c r="AJ227" s="545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1" t="str">
        <f>'E-1 Off Site Hedge Baseline'!AK226</f>
        <v/>
      </c>
      <c r="C228" s="520" t="str">
        <f>IF(B228="","",IF(ISNA(VLOOKUP($B228,'E-1 Off Site Hedge Baseline'!$B$1:$L$257,3,FALSE)),"",(VLOOKUP($B228,'E-1 Off Site Hedge Baseline'!$B$1:$L$257,3,FALSE))))</f>
        <v/>
      </c>
      <c r="D228" s="520" t="str">
        <f>IF(B228="","",IF(ISNA(VLOOKUP($B228,'E-1 Off Site Hedge Baseline'!$B$1:$L$258,4,FALSE)),"",(VLOOKUP($B228,'E-1 Off Site Hedge Baseline'!$B$1:$L$258,4,FALSE))))</f>
        <v/>
      </c>
      <c r="E228" s="520" t="str">
        <f>IF(B228="","",IF(ISNA(VLOOKUP($B228,'E-1 Off Site Hedge Baseline'!$B$1:$L$257,5,FALSE)),"",(VLOOKUP($B228,'E-1 Off Site Hedge Baseline'!$B$1:$L$257,5,FALSE))))</f>
        <v/>
      </c>
      <c r="F228" s="520" t="str">
        <f>IF(B228="","",IF(ISNA(VLOOKUP($B228,'E-1 Off Site Hedge Baseline'!$B$1:$L$257,6,FALSE)),"",(VLOOKUP($B228,'E-1 Off Site Hedge Baseline'!$B$1:$L$257,6,FALSE))))</f>
        <v/>
      </c>
      <c r="G228" s="520" t="str">
        <f>IF(B228="","",IF(ISNA(VLOOKUP($B228,'E-1 Off Site Hedge Baseline'!$B$1:$L$257,7,FALSE)),"",(VLOOKUP($B228,'E-1 Off Site Hedge Baseline'!$B$1:$L$257,7,FALSE))))</f>
        <v/>
      </c>
      <c r="H228" s="520" t="str">
        <f>IF(B228="","",IF(ISNA(VLOOKUP($B228,'E-1 Off Site Hedge Baseline'!$B$1:$L$257,8,FALSE)),"",(VLOOKUP($B228,'E-1 Off Site Hedge Baseline'!$B$1:$L$257,8,FALSE))))</f>
        <v/>
      </c>
      <c r="I228" s="520" t="str">
        <f>IF(B228="","",IF(ISNA(VLOOKUP($B228,'E-1 Off Site Hedge Baseline'!$B$1:$L$257,10,FALSE)),"",(VLOOKUP($B228,'E-1 Off Site Hedge Baseline'!$B$1:$L$257,10,FALSE))))</f>
        <v/>
      </c>
      <c r="J228" s="520" t="str">
        <f>IF(B228="","",IF(ISNA(VLOOKUP($B228,'E-1 Off Site Hedge Baseline'!$B$1:$L$257,11,FALSE)),"",(VLOOKUP($B228,'E-1 Off Site Hedge Baseline'!$B$1:$L$257,11,FALSE))))</f>
        <v/>
      </c>
      <c r="K228" s="520" t="str">
        <f>IF(B228="","",IF(ISNA(VLOOKUP($B228,'E-1 Off Site Hedge Baseline'!$B$1:$U$257,113,FALSE)),"",(VLOOKUP($B228,'E-1 Off Site Hedge Baseline'!$B$1:$U$257,13,FALSE))))</f>
        <v/>
      </c>
      <c r="L228" s="507" t="str">
        <f>IF(B228="","",IF(ISNA(VLOOKUP($B228,'E-1 Off Site Hedge Baseline'!$B$1:$U$257,12,FALSE)),"",(VLOOKUP($B228,'E-1 Off Site Hedge Baseline'!$B$1:$U$257,12,FALSE))))</f>
        <v/>
      </c>
      <c r="M228" s="418" t="str">
        <f t="shared" si="32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05" t="str">
        <f>IF(B228="","",VLOOKUP(B228,'E-1 Off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45"/>
      <c r="T228" s="499" t="str">
        <f>IFERROR(IF(AND(Q228="V.Low",OR(S228="Good",S228="Moderate")),"Error ▲",VLOOKUP(S228,'G-1 All Habitats'!$Z$2:$AA$9,2,FALSE)),"")</f>
        <v/>
      </c>
      <c r="U228" s="145"/>
      <c r="V228" s="507" t="str">
        <f>IF(U228="","",IF(VLOOKUP(U228,'G-3 Multipliers'!$L$3:$N$6,2,FALSE)=0,"Spatial Data Missing ⚠",VLOOKUP(U228,'G-3 Multipliers'!$L$3:$N$6,2,FALSE)))</f>
        <v/>
      </c>
      <c r="W228" s="505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5"/>
        <v/>
      </c>
      <c r="AD228" s="537" t="str">
        <f>IF(M228="","",VLOOKUP(M228,'G-6 Hedgerow Data'!$B$3:$AG$15,31,FALSE))</f>
        <v/>
      </c>
      <c r="AE228" s="520" t="str">
        <f t="shared" si="29"/>
        <v/>
      </c>
      <c r="AF228" s="520" t="str">
        <f t="shared" si="30"/>
        <v/>
      </c>
      <c r="AG228" s="524" t="str">
        <f>IFERROR(IF(O228="","",VLOOKUP(AD228,'G-3 Multipliers'!$P$3:$Q$6,2,FALSE)),"")</f>
        <v/>
      </c>
      <c r="AH228" s="197"/>
      <c r="AI228" s="499" t="str">
        <f>IF(AH228="","",IF(VLOOKUP(AH228,'G-3 Multipliers'!$S$3:$T$6,2,FALSE)=0,"Spatial Data Missing ⚠",VLOOKUP(AH228,'G-3 Multipliers'!$S$3:$T$6,2,FALSE)))</f>
        <v/>
      </c>
      <c r="AJ228" s="545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1" t="str">
        <f>'E-1 Off Site Hedge Baseline'!AK227</f>
        <v/>
      </c>
      <c r="C229" s="520" t="str">
        <f>IF(B229="","",IF(ISNA(VLOOKUP($B229,'E-1 Off Site Hedge Baseline'!$B$1:$L$257,3,FALSE)),"",(VLOOKUP($B229,'E-1 Off Site Hedge Baseline'!$B$1:$L$257,3,FALSE))))</f>
        <v/>
      </c>
      <c r="D229" s="520" t="str">
        <f>IF(B229="","",IF(ISNA(VLOOKUP($B229,'E-1 Off Site Hedge Baseline'!$B$1:$L$258,4,FALSE)),"",(VLOOKUP($B229,'E-1 Off Site Hedge Baseline'!$B$1:$L$258,4,FALSE))))</f>
        <v/>
      </c>
      <c r="E229" s="520" t="str">
        <f>IF(B229="","",IF(ISNA(VLOOKUP($B229,'E-1 Off Site Hedge Baseline'!$B$1:$L$257,5,FALSE)),"",(VLOOKUP($B229,'E-1 Off Site Hedge Baseline'!$B$1:$L$257,5,FALSE))))</f>
        <v/>
      </c>
      <c r="F229" s="520" t="str">
        <f>IF(B229="","",IF(ISNA(VLOOKUP($B229,'E-1 Off Site Hedge Baseline'!$B$1:$L$257,6,FALSE)),"",(VLOOKUP($B229,'E-1 Off Site Hedge Baseline'!$B$1:$L$257,6,FALSE))))</f>
        <v/>
      </c>
      <c r="G229" s="520" t="str">
        <f>IF(B229="","",IF(ISNA(VLOOKUP($B229,'E-1 Off Site Hedge Baseline'!$B$1:$L$257,7,FALSE)),"",(VLOOKUP($B229,'E-1 Off Site Hedge Baseline'!$B$1:$L$257,7,FALSE))))</f>
        <v/>
      </c>
      <c r="H229" s="520" t="str">
        <f>IF(B229="","",IF(ISNA(VLOOKUP($B229,'E-1 Off Site Hedge Baseline'!$B$1:$L$257,8,FALSE)),"",(VLOOKUP($B229,'E-1 Off Site Hedge Baseline'!$B$1:$L$257,8,FALSE))))</f>
        <v/>
      </c>
      <c r="I229" s="520" t="str">
        <f>IF(B229="","",IF(ISNA(VLOOKUP($B229,'E-1 Off Site Hedge Baseline'!$B$1:$L$257,10,FALSE)),"",(VLOOKUP($B229,'E-1 Off Site Hedge Baseline'!$B$1:$L$257,10,FALSE))))</f>
        <v/>
      </c>
      <c r="J229" s="520" t="str">
        <f>IF(B229="","",IF(ISNA(VLOOKUP($B229,'E-1 Off Site Hedge Baseline'!$B$1:$L$257,11,FALSE)),"",(VLOOKUP($B229,'E-1 Off Site Hedge Baseline'!$B$1:$L$257,11,FALSE))))</f>
        <v/>
      </c>
      <c r="K229" s="520" t="str">
        <f>IF(B229="","",IF(ISNA(VLOOKUP($B229,'E-1 Off Site Hedge Baseline'!$B$1:$U$257,113,FALSE)),"",(VLOOKUP($B229,'E-1 Off Site Hedge Baseline'!$B$1:$U$257,13,FALSE))))</f>
        <v/>
      </c>
      <c r="L229" s="507" t="str">
        <f>IF(B229="","",IF(ISNA(VLOOKUP($B229,'E-1 Off Site Hedge Baseline'!$B$1:$U$257,12,FALSE)),"",(VLOOKUP($B229,'E-1 Off Site Hedge Baseline'!$B$1:$U$257,12,FALSE))))</f>
        <v/>
      </c>
      <c r="M229" s="418" t="str">
        <f t="shared" si="32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05" t="str">
        <f>IF(B229="","",VLOOKUP(B229,'E-1 Off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45"/>
      <c r="T229" s="499" t="str">
        <f>IFERROR(IF(AND(Q229="V.Low",OR(S229="Good",S229="Moderate")),"Error ▲",VLOOKUP(S229,'G-1 All Habitats'!$Z$2:$AA$9,2,FALSE)),"")</f>
        <v/>
      </c>
      <c r="U229" s="145"/>
      <c r="V229" s="507" t="str">
        <f>IF(U229="","",IF(VLOOKUP(U229,'G-3 Multipliers'!$L$3:$N$6,2,FALSE)=0,"Spatial Data Missing ⚠",VLOOKUP(U229,'G-3 Multipliers'!$L$3:$N$6,2,FALSE)))</f>
        <v/>
      </c>
      <c r="W229" s="505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5"/>
        <v/>
      </c>
      <c r="AD229" s="537" t="str">
        <f>IF(M229="","",VLOOKUP(M229,'G-6 Hedgerow Data'!$B$3:$AG$15,31,FALSE))</f>
        <v/>
      </c>
      <c r="AE229" s="520" t="str">
        <f t="shared" si="29"/>
        <v/>
      </c>
      <c r="AF229" s="520" t="str">
        <f t="shared" si="30"/>
        <v/>
      </c>
      <c r="AG229" s="524" t="str">
        <f>IFERROR(IF(O229="","",VLOOKUP(AD229,'G-3 Multipliers'!$P$3:$Q$6,2,FALSE)),"")</f>
        <v/>
      </c>
      <c r="AH229" s="197"/>
      <c r="AI229" s="499" t="str">
        <f>IF(AH229="","",IF(VLOOKUP(AH229,'G-3 Multipliers'!$S$3:$T$6,2,FALSE)=0,"Spatial Data Missing ⚠",VLOOKUP(AH229,'G-3 Multipliers'!$S$3:$T$6,2,FALSE)))</f>
        <v/>
      </c>
      <c r="AJ229" s="545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1" t="str">
        <f>'E-1 Off Site Hedge Baseline'!AK228</f>
        <v/>
      </c>
      <c r="C230" s="520" t="str">
        <f>IF(B230="","",IF(ISNA(VLOOKUP($B230,'E-1 Off Site Hedge Baseline'!$B$1:$L$257,3,FALSE)),"",(VLOOKUP($B230,'E-1 Off Site Hedge Baseline'!$B$1:$L$257,3,FALSE))))</f>
        <v/>
      </c>
      <c r="D230" s="520" t="str">
        <f>IF(B230="","",IF(ISNA(VLOOKUP($B230,'E-1 Off Site Hedge Baseline'!$B$1:$L$258,4,FALSE)),"",(VLOOKUP($B230,'E-1 Off Site Hedge Baseline'!$B$1:$L$258,4,FALSE))))</f>
        <v/>
      </c>
      <c r="E230" s="520" t="str">
        <f>IF(B230="","",IF(ISNA(VLOOKUP($B230,'E-1 Off Site Hedge Baseline'!$B$1:$L$257,5,FALSE)),"",(VLOOKUP($B230,'E-1 Off Site Hedge Baseline'!$B$1:$L$257,5,FALSE))))</f>
        <v/>
      </c>
      <c r="F230" s="520" t="str">
        <f>IF(B230="","",IF(ISNA(VLOOKUP($B230,'E-1 Off Site Hedge Baseline'!$B$1:$L$257,6,FALSE)),"",(VLOOKUP($B230,'E-1 Off Site Hedge Baseline'!$B$1:$L$257,6,FALSE))))</f>
        <v/>
      </c>
      <c r="G230" s="520" t="str">
        <f>IF(B230="","",IF(ISNA(VLOOKUP($B230,'E-1 Off Site Hedge Baseline'!$B$1:$L$257,7,FALSE)),"",(VLOOKUP($B230,'E-1 Off Site Hedge Baseline'!$B$1:$L$257,7,FALSE))))</f>
        <v/>
      </c>
      <c r="H230" s="520" t="str">
        <f>IF(B230="","",IF(ISNA(VLOOKUP($B230,'E-1 Off Site Hedge Baseline'!$B$1:$L$257,8,FALSE)),"",(VLOOKUP($B230,'E-1 Off Site Hedge Baseline'!$B$1:$L$257,8,FALSE))))</f>
        <v/>
      </c>
      <c r="I230" s="520" t="str">
        <f>IF(B230="","",IF(ISNA(VLOOKUP($B230,'E-1 Off Site Hedge Baseline'!$B$1:$L$257,10,FALSE)),"",(VLOOKUP($B230,'E-1 Off Site Hedge Baseline'!$B$1:$L$257,10,FALSE))))</f>
        <v/>
      </c>
      <c r="J230" s="520" t="str">
        <f>IF(B230="","",IF(ISNA(VLOOKUP($B230,'E-1 Off Site Hedge Baseline'!$B$1:$L$257,11,FALSE)),"",(VLOOKUP($B230,'E-1 Off Site Hedge Baseline'!$B$1:$L$257,11,FALSE))))</f>
        <v/>
      </c>
      <c r="K230" s="520" t="str">
        <f>IF(B230="","",IF(ISNA(VLOOKUP($B230,'E-1 Off Site Hedge Baseline'!$B$1:$U$257,113,FALSE)),"",(VLOOKUP($B230,'E-1 Off Site Hedge Baseline'!$B$1:$U$257,13,FALSE))))</f>
        <v/>
      </c>
      <c r="L230" s="507" t="str">
        <f>IF(B230="","",IF(ISNA(VLOOKUP($B230,'E-1 Off Site Hedge Baseline'!$B$1:$U$257,12,FALSE)),"",(VLOOKUP($B230,'E-1 Off Site Hedge Baseline'!$B$1:$U$257,12,FALSE))))</f>
        <v/>
      </c>
      <c r="M230" s="418" t="str">
        <f t="shared" si="32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05" t="str">
        <f>IF(B230="","",VLOOKUP(B230,'E-1 Off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45"/>
      <c r="T230" s="499" t="str">
        <f>IFERROR(IF(AND(Q230="V.Low",OR(S230="Good",S230="Moderate")),"Error ▲",VLOOKUP(S230,'G-1 All Habitats'!$Z$2:$AA$9,2,FALSE)),"")</f>
        <v/>
      </c>
      <c r="U230" s="145"/>
      <c r="V230" s="507" t="str">
        <f>IF(U230="","",IF(VLOOKUP(U230,'G-3 Multipliers'!$L$3:$N$6,2,FALSE)=0,"Spatial Data Missing ⚠",VLOOKUP(U230,'G-3 Multipliers'!$L$3:$N$6,2,FALSE)))</f>
        <v/>
      </c>
      <c r="W230" s="505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5"/>
        <v/>
      </c>
      <c r="AD230" s="537" t="str">
        <f>IF(M230="","",VLOOKUP(M230,'G-6 Hedgerow Data'!$B$3:$AG$15,31,FALSE))</f>
        <v/>
      </c>
      <c r="AE230" s="520" t="str">
        <f t="shared" si="29"/>
        <v/>
      </c>
      <c r="AF230" s="520" t="str">
        <f t="shared" si="30"/>
        <v/>
      </c>
      <c r="AG230" s="524" t="str">
        <f>IFERROR(IF(O230="","",VLOOKUP(AD230,'G-3 Multipliers'!$P$3:$Q$6,2,FALSE)),"")</f>
        <v/>
      </c>
      <c r="AH230" s="197"/>
      <c r="AI230" s="499" t="str">
        <f>IF(AH230="","",IF(VLOOKUP(AH230,'G-3 Multipliers'!$S$3:$T$6,2,FALSE)=0,"Spatial Data Missing ⚠",VLOOKUP(AH230,'G-3 Multipliers'!$S$3:$T$6,2,FALSE)))</f>
        <v/>
      </c>
      <c r="AJ230" s="545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1" t="str">
        <f>'E-1 Off Site Hedge Baseline'!AK229</f>
        <v/>
      </c>
      <c r="C231" s="520" t="str">
        <f>IF(B231="","",IF(ISNA(VLOOKUP($B231,'E-1 Off Site Hedge Baseline'!$B$1:$L$257,3,FALSE)),"",(VLOOKUP($B231,'E-1 Off Site Hedge Baseline'!$B$1:$L$257,3,FALSE))))</f>
        <v/>
      </c>
      <c r="D231" s="520" t="str">
        <f>IF(B231="","",IF(ISNA(VLOOKUP($B231,'E-1 Off Site Hedge Baseline'!$B$1:$L$258,4,FALSE)),"",(VLOOKUP($B231,'E-1 Off Site Hedge Baseline'!$B$1:$L$258,4,FALSE))))</f>
        <v/>
      </c>
      <c r="E231" s="520" t="str">
        <f>IF(B231="","",IF(ISNA(VLOOKUP($B231,'E-1 Off Site Hedge Baseline'!$B$1:$L$257,5,FALSE)),"",(VLOOKUP($B231,'E-1 Off Site Hedge Baseline'!$B$1:$L$257,5,FALSE))))</f>
        <v/>
      </c>
      <c r="F231" s="520" t="str">
        <f>IF(B231="","",IF(ISNA(VLOOKUP($B231,'E-1 Off Site Hedge Baseline'!$B$1:$L$257,6,FALSE)),"",(VLOOKUP($B231,'E-1 Off Site Hedge Baseline'!$B$1:$L$257,6,FALSE))))</f>
        <v/>
      </c>
      <c r="G231" s="520" t="str">
        <f>IF(B231="","",IF(ISNA(VLOOKUP($B231,'E-1 Off Site Hedge Baseline'!$B$1:$L$257,7,FALSE)),"",(VLOOKUP($B231,'E-1 Off Site Hedge Baseline'!$B$1:$L$257,7,FALSE))))</f>
        <v/>
      </c>
      <c r="H231" s="520" t="str">
        <f>IF(B231="","",IF(ISNA(VLOOKUP($B231,'E-1 Off Site Hedge Baseline'!$B$1:$L$257,8,FALSE)),"",(VLOOKUP($B231,'E-1 Off Site Hedge Baseline'!$B$1:$L$257,8,FALSE))))</f>
        <v/>
      </c>
      <c r="I231" s="520" t="str">
        <f>IF(B231="","",IF(ISNA(VLOOKUP($B231,'E-1 Off Site Hedge Baseline'!$B$1:$L$257,10,FALSE)),"",(VLOOKUP($B231,'E-1 Off Site Hedge Baseline'!$B$1:$L$257,10,FALSE))))</f>
        <v/>
      </c>
      <c r="J231" s="520" t="str">
        <f>IF(B231="","",IF(ISNA(VLOOKUP($B231,'E-1 Off Site Hedge Baseline'!$B$1:$L$257,11,FALSE)),"",(VLOOKUP($B231,'E-1 Off Site Hedge Baseline'!$B$1:$L$257,11,FALSE))))</f>
        <v/>
      </c>
      <c r="K231" s="520" t="str">
        <f>IF(B231="","",IF(ISNA(VLOOKUP($B231,'E-1 Off Site Hedge Baseline'!$B$1:$U$257,113,FALSE)),"",(VLOOKUP($B231,'E-1 Off Site Hedge Baseline'!$B$1:$U$257,13,FALSE))))</f>
        <v/>
      </c>
      <c r="L231" s="507" t="str">
        <f>IF(B231="","",IF(ISNA(VLOOKUP($B231,'E-1 Off Site Hedge Baseline'!$B$1:$U$257,12,FALSE)),"",(VLOOKUP($B231,'E-1 Off Site Hedge Baseline'!$B$1:$U$257,12,FALSE))))</f>
        <v/>
      </c>
      <c r="M231" s="418" t="str">
        <f t="shared" si="32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05" t="str">
        <f>IF(B231="","",VLOOKUP(B231,'E-1 Off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45"/>
      <c r="T231" s="499" t="str">
        <f>IFERROR(IF(AND(Q231="V.Low",OR(S231="Good",S231="Moderate")),"Error ▲",VLOOKUP(S231,'G-1 All Habitats'!$Z$2:$AA$9,2,FALSE)),"")</f>
        <v/>
      </c>
      <c r="U231" s="145"/>
      <c r="V231" s="507" t="str">
        <f>IF(U231="","",IF(VLOOKUP(U231,'G-3 Multipliers'!$L$3:$N$6,2,FALSE)=0,"Spatial Data Missing ⚠",VLOOKUP(U231,'G-3 Multipliers'!$L$3:$N$6,2,FALSE)))</f>
        <v/>
      </c>
      <c r="W231" s="505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5"/>
        <v/>
      </c>
      <c r="AD231" s="537" t="str">
        <f>IF(M231="","",VLOOKUP(M231,'G-6 Hedgerow Data'!$B$3:$AG$15,31,FALSE))</f>
        <v/>
      </c>
      <c r="AE231" s="520" t="str">
        <f t="shared" si="29"/>
        <v/>
      </c>
      <c r="AF231" s="520" t="str">
        <f t="shared" si="30"/>
        <v/>
      </c>
      <c r="AG231" s="524" t="str">
        <f>IFERROR(IF(O231="","",VLOOKUP(AD231,'G-3 Multipliers'!$P$3:$Q$6,2,FALSE)),"")</f>
        <v/>
      </c>
      <c r="AH231" s="197"/>
      <c r="AI231" s="499" t="str">
        <f>IF(AH231="","",IF(VLOOKUP(AH231,'G-3 Multipliers'!$S$3:$T$6,2,FALSE)=0,"Spatial Data Missing ⚠",VLOOKUP(AH231,'G-3 Multipliers'!$S$3:$T$6,2,FALSE)))</f>
        <v/>
      </c>
      <c r="AJ231" s="545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1" t="str">
        <f>'E-1 Off Site Hedge Baseline'!AK230</f>
        <v/>
      </c>
      <c r="C232" s="520" t="str">
        <f>IF(B232="","",IF(ISNA(VLOOKUP($B232,'E-1 Off Site Hedge Baseline'!$B$1:$L$257,3,FALSE)),"",(VLOOKUP($B232,'E-1 Off Site Hedge Baseline'!$B$1:$L$257,3,FALSE))))</f>
        <v/>
      </c>
      <c r="D232" s="520" t="str">
        <f>IF(B232="","",IF(ISNA(VLOOKUP($B232,'E-1 Off Site Hedge Baseline'!$B$1:$L$258,4,FALSE)),"",(VLOOKUP($B232,'E-1 Off Site Hedge Baseline'!$B$1:$L$258,4,FALSE))))</f>
        <v/>
      </c>
      <c r="E232" s="520" t="str">
        <f>IF(B232="","",IF(ISNA(VLOOKUP($B232,'E-1 Off Site Hedge Baseline'!$B$1:$L$257,5,FALSE)),"",(VLOOKUP($B232,'E-1 Off Site Hedge Baseline'!$B$1:$L$257,5,FALSE))))</f>
        <v/>
      </c>
      <c r="F232" s="520" t="str">
        <f>IF(B232="","",IF(ISNA(VLOOKUP($B232,'E-1 Off Site Hedge Baseline'!$B$1:$L$257,6,FALSE)),"",(VLOOKUP($B232,'E-1 Off Site Hedge Baseline'!$B$1:$L$257,6,FALSE))))</f>
        <v/>
      </c>
      <c r="G232" s="520" t="str">
        <f>IF(B232="","",IF(ISNA(VLOOKUP($B232,'E-1 Off Site Hedge Baseline'!$B$1:$L$257,7,FALSE)),"",(VLOOKUP($B232,'E-1 Off Site Hedge Baseline'!$B$1:$L$257,7,FALSE))))</f>
        <v/>
      </c>
      <c r="H232" s="520" t="str">
        <f>IF(B232="","",IF(ISNA(VLOOKUP($B232,'E-1 Off Site Hedge Baseline'!$B$1:$L$257,8,FALSE)),"",(VLOOKUP($B232,'E-1 Off Site Hedge Baseline'!$B$1:$L$257,8,FALSE))))</f>
        <v/>
      </c>
      <c r="I232" s="520" t="str">
        <f>IF(B232="","",IF(ISNA(VLOOKUP($B232,'E-1 Off Site Hedge Baseline'!$B$1:$L$257,10,FALSE)),"",(VLOOKUP($B232,'E-1 Off Site Hedge Baseline'!$B$1:$L$257,10,FALSE))))</f>
        <v/>
      </c>
      <c r="J232" s="520" t="str">
        <f>IF(B232="","",IF(ISNA(VLOOKUP($B232,'E-1 Off Site Hedge Baseline'!$B$1:$L$257,11,FALSE)),"",(VLOOKUP($B232,'E-1 Off Site Hedge Baseline'!$B$1:$L$257,11,FALSE))))</f>
        <v/>
      </c>
      <c r="K232" s="520" t="str">
        <f>IF(B232="","",IF(ISNA(VLOOKUP($B232,'E-1 Off Site Hedge Baseline'!$B$1:$U$257,113,FALSE)),"",(VLOOKUP($B232,'E-1 Off Site Hedge Baseline'!$B$1:$U$257,13,FALSE))))</f>
        <v/>
      </c>
      <c r="L232" s="507" t="str">
        <f>IF(B232="","",IF(ISNA(VLOOKUP($B232,'E-1 Off Site Hedge Baseline'!$B$1:$U$257,12,FALSE)),"",(VLOOKUP($B232,'E-1 Off Site Hedge Baseline'!$B$1:$U$257,12,FALSE))))</f>
        <v/>
      </c>
      <c r="M232" s="418" t="str">
        <f t="shared" si="32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05" t="str">
        <f>IF(B232="","",VLOOKUP(B232,'E-1 Off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45"/>
      <c r="T232" s="499" t="str">
        <f>IFERROR(IF(AND(Q232="V.Low",OR(S232="Good",S232="Moderate")),"Error ▲",VLOOKUP(S232,'G-1 All Habitats'!$Z$2:$AA$9,2,FALSE)),"")</f>
        <v/>
      </c>
      <c r="U232" s="145"/>
      <c r="V232" s="507" t="str">
        <f>IF(U232="","",IF(VLOOKUP(U232,'G-3 Multipliers'!$L$3:$N$6,2,FALSE)=0,"Spatial Data Missing ⚠",VLOOKUP(U232,'G-3 Multipliers'!$L$3:$N$6,2,FALSE)))</f>
        <v/>
      </c>
      <c r="W232" s="505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5"/>
        <v/>
      </c>
      <c r="AD232" s="537" t="str">
        <f>IF(M232="","",VLOOKUP(M232,'G-6 Hedgerow Data'!$B$3:$AG$15,31,FALSE))</f>
        <v/>
      </c>
      <c r="AE232" s="520" t="str">
        <f t="shared" si="29"/>
        <v/>
      </c>
      <c r="AF232" s="520" t="str">
        <f t="shared" si="30"/>
        <v/>
      </c>
      <c r="AG232" s="524" t="str">
        <f>IFERROR(IF(O232="","",VLOOKUP(AD232,'G-3 Multipliers'!$P$3:$Q$6,2,FALSE)),"")</f>
        <v/>
      </c>
      <c r="AH232" s="197"/>
      <c r="AI232" s="499" t="str">
        <f>IF(AH232="","",IF(VLOOKUP(AH232,'G-3 Multipliers'!$S$3:$T$6,2,FALSE)=0,"Spatial Data Missing ⚠",VLOOKUP(AH232,'G-3 Multipliers'!$S$3:$T$6,2,FALSE)))</f>
        <v/>
      </c>
      <c r="AJ232" s="545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1" t="str">
        <f>'E-1 Off Site Hedge Baseline'!AK231</f>
        <v/>
      </c>
      <c r="C233" s="520" t="str">
        <f>IF(B233="","",IF(ISNA(VLOOKUP($B233,'E-1 Off Site Hedge Baseline'!$B$1:$L$257,3,FALSE)),"",(VLOOKUP($B233,'E-1 Off Site Hedge Baseline'!$B$1:$L$257,3,FALSE))))</f>
        <v/>
      </c>
      <c r="D233" s="520" t="str">
        <f>IF(B233="","",IF(ISNA(VLOOKUP($B233,'E-1 Off Site Hedge Baseline'!$B$1:$L$258,4,FALSE)),"",(VLOOKUP($B233,'E-1 Off Site Hedge Baseline'!$B$1:$L$258,4,FALSE))))</f>
        <v/>
      </c>
      <c r="E233" s="520" t="str">
        <f>IF(B233="","",IF(ISNA(VLOOKUP($B233,'E-1 Off Site Hedge Baseline'!$B$1:$L$257,5,FALSE)),"",(VLOOKUP($B233,'E-1 Off Site Hedge Baseline'!$B$1:$L$257,5,FALSE))))</f>
        <v/>
      </c>
      <c r="F233" s="520" t="str">
        <f>IF(B233="","",IF(ISNA(VLOOKUP($B233,'E-1 Off Site Hedge Baseline'!$B$1:$L$257,6,FALSE)),"",(VLOOKUP($B233,'E-1 Off Site Hedge Baseline'!$B$1:$L$257,6,FALSE))))</f>
        <v/>
      </c>
      <c r="G233" s="520" t="str">
        <f>IF(B233="","",IF(ISNA(VLOOKUP($B233,'E-1 Off Site Hedge Baseline'!$B$1:$L$257,7,FALSE)),"",(VLOOKUP($B233,'E-1 Off Site Hedge Baseline'!$B$1:$L$257,7,FALSE))))</f>
        <v/>
      </c>
      <c r="H233" s="520" t="str">
        <f>IF(B233="","",IF(ISNA(VLOOKUP($B233,'E-1 Off Site Hedge Baseline'!$B$1:$L$257,8,FALSE)),"",(VLOOKUP($B233,'E-1 Off Site Hedge Baseline'!$B$1:$L$257,8,FALSE))))</f>
        <v/>
      </c>
      <c r="I233" s="520" t="str">
        <f>IF(B233="","",IF(ISNA(VLOOKUP($B233,'E-1 Off Site Hedge Baseline'!$B$1:$L$257,10,FALSE)),"",(VLOOKUP($B233,'E-1 Off Site Hedge Baseline'!$B$1:$L$257,10,FALSE))))</f>
        <v/>
      </c>
      <c r="J233" s="520" t="str">
        <f>IF(B233="","",IF(ISNA(VLOOKUP($B233,'E-1 Off Site Hedge Baseline'!$B$1:$L$257,11,FALSE)),"",(VLOOKUP($B233,'E-1 Off Site Hedge Baseline'!$B$1:$L$257,11,FALSE))))</f>
        <v/>
      </c>
      <c r="K233" s="520" t="str">
        <f>IF(B233="","",IF(ISNA(VLOOKUP($B233,'E-1 Off Site Hedge Baseline'!$B$1:$U$257,113,FALSE)),"",(VLOOKUP($B233,'E-1 Off Site Hedge Baseline'!$B$1:$U$257,13,FALSE))))</f>
        <v/>
      </c>
      <c r="L233" s="507" t="str">
        <f>IF(B233="","",IF(ISNA(VLOOKUP($B233,'E-1 Off Site Hedge Baseline'!$B$1:$U$257,12,FALSE)),"",(VLOOKUP($B233,'E-1 Off Site Hedge Baseline'!$B$1:$U$257,12,FALSE))))</f>
        <v/>
      </c>
      <c r="M233" s="418" t="str">
        <f t="shared" si="32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05" t="str">
        <f>IF(B233="","",VLOOKUP(B233,'E-1 Off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45"/>
      <c r="T233" s="499" t="str">
        <f>IFERROR(IF(AND(Q233="V.Low",OR(S233="Good",S233="Moderate")),"Error ▲",VLOOKUP(S233,'G-1 All Habitats'!$Z$2:$AA$9,2,FALSE)),"")</f>
        <v/>
      </c>
      <c r="U233" s="145"/>
      <c r="V233" s="507" t="str">
        <f>IF(U233="","",IF(VLOOKUP(U233,'G-3 Multipliers'!$L$3:$N$6,2,FALSE)=0,"Spatial Data Missing ⚠",VLOOKUP(U233,'G-3 Multipliers'!$L$3:$N$6,2,FALSE)))</f>
        <v/>
      </c>
      <c r="W233" s="505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5"/>
        <v/>
      </c>
      <c r="AD233" s="537" t="str">
        <f>IF(M233="","",VLOOKUP(M233,'G-6 Hedgerow Data'!$B$3:$AG$15,31,FALSE))</f>
        <v/>
      </c>
      <c r="AE233" s="520" t="str">
        <f t="shared" si="29"/>
        <v/>
      </c>
      <c r="AF233" s="520" t="str">
        <f t="shared" si="30"/>
        <v/>
      </c>
      <c r="AG233" s="524" t="str">
        <f>IFERROR(IF(O233="","",VLOOKUP(AD233,'G-3 Multipliers'!$P$3:$Q$6,2,FALSE)),"")</f>
        <v/>
      </c>
      <c r="AH233" s="197"/>
      <c r="AI233" s="499" t="str">
        <f>IF(AH233="","",IF(VLOOKUP(AH233,'G-3 Multipliers'!$S$3:$T$6,2,FALSE)=0,"Spatial Data Missing ⚠",VLOOKUP(AH233,'G-3 Multipliers'!$S$3:$T$6,2,FALSE)))</f>
        <v/>
      </c>
      <c r="AJ233" s="545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1" t="str">
        <f>'E-1 Off Site Hedge Baseline'!AK232</f>
        <v/>
      </c>
      <c r="C234" s="520" t="str">
        <f>IF(B234="","",IF(ISNA(VLOOKUP($B234,'E-1 Off Site Hedge Baseline'!$B$1:$L$257,3,FALSE)),"",(VLOOKUP($B234,'E-1 Off Site Hedge Baseline'!$B$1:$L$257,3,FALSE))))</f>
        <v/>
      </c>
      <c r="D234" s="520" t="str">
        <f>IF(B234="","",IF(ISNA(VLOOKUP($B234,'E-1 Off Site Hedge Baseline'!$B$1:$L$258,4,FALSE)),"",(VLOOKUP($B234,'E-1 Off Site Hedge Baseline'!$B$1:$L$258,4,FALSE))))</f>
        <v/>
      </c>
      <c r="E234" s="520" t="str">
        <f>IF(B234="","",IF(ISNA(VLOOKUP($B234,'E-1 Off Site Hedge Baseline'!$B$1:$L$257,5,FALSE)),"",(VLOOKUP($B234,'E-1 Off Site Hedge Baseline'!$B$1:$L$257,5,FALSE))))</f>
        <v/>
      </c>
      <c r="F234" s="520" t="str">
        <f>IF(B234="","",IF(ISNA(VLOOKUP($B234,'E-1 Off Site Hedge Baseline'!$B$1:$L$257,6,FALSE)),"",(VLOOKUP($B234,'E-1 Off Site Hedge Baseline'!$B$1:$L$257,6,FALSE))))</f>
        <v/>
      </c>
      <c r="G234" s="520" t="str">
        <f>IF(B234="","",IF(ISNA(VLOOKUP($B234,'E-1 Off Site Hedge Baseline'!$B$1:$L$257,7,FALSE)),"",(VLOOKUP($B234,'E-1 Off Site Hedge Baseline'!$B$1:$L$257,7,FALSE))))</f>
        <v/>
      </c>
      <c r="H234" s="520" t="str">
        <f>IF(B234="","",IF(ISNA(VLOOKUP($B234,'E-1 Off Site Hedge Baseline'!$B$1:$L$257,8,FALSE)),"",(VLOOKUP($B234,'E-1 Off Site Hedge Baseline'!$B$1:$L$257,8,FALSE))))</f>
        <v/>
      </c>
      <c r="I234" s="520" t="str">
        <f>IF(B234="","",IF(ISNA(VLOOKUP($B234,'E-1 Off Site Hedge Baseline'!$B$1:$L$257,10,FALSE)),"",(VLOOKUP($B234,'E-1 Off Site Hedge Baseline'!$B$1:$L$257,10,FALSE))))</f>
        <v/>
      </c>
      <c r="J234" s="520" t="str">
        <f>IF(B234="","",IF(ISNA(VLOOKUP($B234,'E-1 Off Site Hedge Baseline'!$B$1:$L$257,11,FALSE)),"",(VLOOKUP($B234,'E-1 Off Site Hedge Baseline'!$B$1:$L$257,11,FALSE))))</f>
        <v/>
      </c>
      <c r="K234" s="520" t="str">
        <f>IF(B234="","",IF(ISNA(VLOOKUP($B234,'E-1 Off Site Hedge Baseline'!$B$1:$U$257,113,FALSE)),"",(VLOOKUP($B234,'E-1 Off Site Hedge Baseline'!$B$1:$U$257,13,FALSE))))</f>
        <v/>
      </c>
      <c r="L234" s="507" t="str">
        <f>IF(B234="","",IF(ISNA(VLOOKUP($B234,'E-1 Off Site Hedge Baseline'!$B$1:$U$257,12,FALSE)),"",(VLOOKUP($B234,'E-1 Off Site Hedge Baseline'!$B$1:$U$257,12,FALSE))))</f>
        <v/>
      </c>
      <c r="M234" s="418" t="str">
        <f t="shared" si="32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05" t="str">
        <f>IF(B234="","",VLOOKUP(B234,'E-1 Off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45"/>
      <c r="T234" s="499" t="str">
        <f>IFERROR(IF(AND(Q234="V.Low",OR(S234="Good",S234="Moderate")),"Error ▲",VLOOKUP(S234,'G-1 All Habitats'!$Z$2:$AA$9,2,FALSE)),"")</f>
        <v/>
      </c>
      <c r="U234" s="145"/>
      <c r="V234" s="507" t="str">
        <f>IF(U234="","",IF(VLOOKUP(U234,'G-3 Multipliers'!$L$3:$N$6,2,FALSE)=0,"Spatial Data Missing ⚠",VLOOKUP(U234,'G-3 Multipliers'!$L$3:$N$6,2,FALSE)))</f>
        <v/>
      </c>
      <c r="W234" s="505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5"/>
        <v/>
      </c>
      <c r="AD234" s="537" t="str">
        <f>IF(M234="","",VLOOKUP(M234,'G-6 Hedgerow Data'!$B$3:$AG$15,31,FALSE))</f>
        <v/>
      </c>
      <c r="AE234" s="520" t="str">
        <f t="shared" si="29"/>
        <v/>
      </c>
      <c r="AF234" s="520" t="str">
        <f t="shared" si="30"/>
        <v/>
      </c>
      <c r="AG234" s="524" t="str">
        <f>IFERROR(IF(O234="","",VLOOKUP(AD234,'G-3 Multipliers'!$P$3:$Q$6,2,FALSE)),"")</f>
        <v/>
      </c>
      <c r="AH234" s="197"/>
      <c r="AI234" s="499" t="str">
        <f>IF(AH234="","",IF(VLOOKUP(AH234,'G-3 Multipliers'!$S$3:$T$6,2,FALSE)=0,"Spatial Data Missing ⚠",VLOOKUP(AH234,'G-3 Multipliers'!$S$3:$T$6,2,FALSE)))</f>
        <v/>
      </c>
      <c r="AJ234" s="545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1" t="str">
        <f>'E-1 Off Site Hedge Baseline'!AK233</f>
        <v/>
      </c>
      <c r="C235" s="520" t="str">
        <f>IF(B235="","",IF(ISNA(VLOOKUP($B235,'E-1 Off Site Hedge Baseline'!$B$1:$L$257,3,FALSE)),"",(VLOOKUP($B235,'E-1 Off Site Hedge Baseline'!$B$1:$L$257,3,FALSE))))</f>
        <v/>
      </c>
      <c r="D235" s="520" t="str">
        <f>IF(B235="","",IF(ISNA(VLOOKUP($B235,'E-1 Off Site Hedge Baseline'!$B$1:$L$258,4,FALSE)),"",(VLOOKUP($B235,'E-1 Off Site Hedge Baseline'!$B$1:$L$258,4,FALSE))))</f>
        <v/>
      </c>
      <c r="E235" s="520" t="str">
        <f>IF(B235="","",IF(ISNA(VLOOKUP($B235,'E-1 Off Site Hedge Baseline'!$B$1:$L$257,5,FALSE)),"",(VLOOKUP($B235,'E-1 Off Site Hedge Baseline'!$B$1:$L$257,5,FALSE))))</f>
        <v/>
      </c>
      <c r="F235" s="520" t="str">
        <f>IF(B235="","",IF(ISNA(VLOOKUP($B235,'E-1 Off Site Hedge Baseline'!$B$1:$L$257,6,FALSE)),"",(VLOOKUP($B235,'E-1 Off Site Hedge Baseline'!$B$1:$L$257,6,FALSE))))</f>
        <v/>
      </c>
      <c r="G235" s="520" t="str">
        <f>IF(B235="","",IF(ISNA(VLOOKUP($B235,'E-1 Off Site Hedge Baseline'!$B$1:$L$257,7,FALSE)),"",(VLOOKUP($B235,'E-1 Off Site Hedge Baseline'!$B$1:$L$257,7,FALSE))))</f>
        <v/>
      </c>
      <c r="H235" s="520" t="str">
        <f>IF(B235="","",IF(ISNA(VLOOKUP($B235,'E-1 Off Site Hedge Baseline'!$B$1:$L$257,8,FALSE)),"",(VLOOKUP($B235,'E-1 Off Site Hedge Baseline'!$B$1:$L$257,8,FALSE))))</f>
        <v/>
      </c>
      <c r="I235" s="520" t="str">
        <f>IF(B235="","",IF(ISNA(VLOOKUP($B235,'E-1 Off Site Hedge Baseline'!$B$1:$L$257,10,FALSE)),"",(VLOOKUP($B235,'E-1 Off Site Hedge Baseline'!$B$1:$L$257,10,FALSE))))</f>
        <v/>
      </c>
      <c r="J235" s="520" t="str">
        <f>IF(B235="","",IF(ISNA(VLOOKUP($B235,'E-1 Off Site Hedge Baseline'!$B$1:$L$257,11,FALSE)),"",(VLOOKUP($B235,'E-1 Off Site Hedge Baseline'!$B$1:$L$257,11,FALSE))))</f>
        <v/>
      </c>
      <c r="K235" s="520" t="str">
        <f>IF(B235="","",IF(ISNA(VLOOKUP($B235,'E-1 Off Site Hedge Baseline'!$B$1:$U$257,113,FALSE)),"",(VLOOKUP($B235,'E-1 Off Site Hedge Baseline'!$B$1:$U$257,13,FALSE))))</f>
        <v/>
      </c>
      <c r="L235" s="507" t="str">
        <f>IF(B235="","",IF(ISNA(VLOOKUP($B235,'E-1 Off Site Hedge Baseline'!$B$1:$U$257,12,FALSE)),"",(VLOOKUP($B235,'E-1 Off Site Hedge Baseline'!$B$1:$U$257,12,FALSE))))</f>
        <v/>
      </c>
      <c r="M235" s="418" t="str">
        <f t="shared" si="32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05" t="str">
        <f>IF(B235="","",VLOOKUP(B235,'E-1 Off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45"/>
      <c r="T235" s="499" t="str">
        <f>IFERROR(IF(AND(Q235="V.Low",OR(S235="Good",S235="Moderate")),"Error ▲",VLOOKUP(S235,'G-1 All Habitats'!$Z$2:$AA$9,2,FALSE)),"")</f>
        <v/>
      </c>
      <c r="U235" s="145"/>
      <c r="V235" s="507" t="str">
        <f>IF(U235="","",IF(VLOOKUP(U235,'G-3 Multipliers'!$L$3:$N$6,2,FALSE)=0,"Spatial Data Missing ⚠",VLOOKUP(U235,'G-3 Multipliers'!$L$3:$N$6,2,FALSE)))</f>
        <v/>
      </c>
      <c r="W235" s="505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5"/>
        <v/>
      </c>
      <c r="AD235" s="537" t="str">
        <f>IF(M235="","",VLOOKUP(M235,'G-6 Hedgerow Data'!$B$3:$AG$15,31,FALSE))</f>
        <v/>
      </c>
      <c r="AE235" s="520" t="str">
        <f t="shared" si="29"/>
        <v/>
      </c>
      <c r="AF235" s="520" t="str">
        <f t="shared" si="30"/>
        <v/>
      </c>
      <c r="AG235" s="524" t="str">
        <f>IFERROR(IF(O235="","",VLOOKUP(AD235,'G-3 Multipliers'!$P$3:$Q$6,2,FALSE)),"")</f>
        <v/>
      </c>
      <c r="AH235" s="197"/>
      <c r="AI235" s="499" t="str">
        <f>IF(AH235="","",IF(VLOOKUP(AH235,'G-3 Multipliers'!$S$3:$T$6,2,FALSE)=0,"Spatial Data Missing ⚠",VLOOKUP(AH235,'G-3 Multipliers'!$S$3:$T$6,2,FALSE)))</f>
        <v/>
      </c>
      <c r="AJ235" s="545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1" t="str">
        <f>'E-1 Off Site Hedge Baseline'!AK234</f>
        <v/>
      </c>
      <c r="C236" s="520" t="str">
        <f>IF(B236="","",IF(ISNA(VLOOKUP($B236,'E-1 Off Site Hedge Baseline'!$B$1:$L$257,3,FALSE)),"",(VLOOKUP($B236,'E-1 Off Site Hedge Baseline'!$B$1:$L$257,3,FALSE))))</f>
        <v/>
      </c>
      <c r="D236" s="520" t="str">
        <f>IF(B236="","",IF(ISNA(VLOOKUP($B236,'E-1 Off Site Hedge Baseline'!$B$1:$L$258,4,FALSE)),"",(VLOOKUP($B236,'E-1 Off Site Hedge Baseline'!$B$1:$L$258,4,FALSE))))</f>
        <v/>
      </c>
      <c r="E236" s="520" t="str">
        <f>IF(B236="","",IF(ISNA(VLOOKUP($B236,'E-1 Off Site Hedge Baseline'!$B$1:$L$257,5,FALSE)),"",(VLOOKUP($B236,'E-1 Off Site Hedge Baseline'!$B$1:$L$257,5,FALSE))))</f>
        <v/>
      </c>
      <c r="F236" s="520" t="str">
        <f>IF(B236="","",IF(ISNA(VLOOKUP($B236,'E-1 Off Site Hedge Baseline'!$B$1:$L$257,6,FALSE)),"",(VLOOKUP($B236,'E-1 Off Site Hedge Baseline'!$B$1:$L$257,6,FALSE))))</f>
        <v/>
      </c>
      <c r="G236" s="520" t="str">
        <f>IF(B236="","",IF(ISNA(VLOOKUP($B236,'E-1 Off Site Hedge Baseline'!$B$1:$L$257,7,FALSE)),"",(VLOOKUP($B236,'E-1 Off Site Hedge Baseline'!$B$1:$L$257,7,FALSE))))</f>
        <v/>
      </c>
      <c r="H236" s="520" t="str">
        <f>IF(B236="","",IF(ISNA(VLOOKUP($B236,'E-1 Off Site Hedge Baseline'!$B$1:$L$257,8,FALSE)),"",(VLOOKUP($B236,'E-1 Off Site Hedge Baseline'!$B$1:$L$257,8,FALSE))))</f>
        <v/>
      </c>
      <c r="I236" s="520" t="str">
        <f>IF(B236="","",IF(ISNA(VLOOKUP($B236,'E-1 Off Site Hedge Baseline'!$B$1:$L$257,10,FALSE)),"",(VLOOKUP($B236,'E-1 Off Site Hedge Baseline'!$B$1:$L$257,10,FALSE))))</f>
        <v/>
      </c>
      <c r="J236" s="520" t="str">
        <f>IF(B236="","",IF(ISNA(VLOOKUP($B236,'E-1 Off Site Hedge Baseline'!$B$1:$L$257,11,FALSE)),"",(VLOOKUP($B236,'E-1 Off Site Hedge Baseline'!$B$1:$L$257,11,FALSE))))</f>
        <v/>
      </c>
      <c r="K236" s="520" t="str">
        <f>IF(B236="","",IF(ISNA(VLOOKUP($B236,'E-1 Off Site Hedge Baseline'!$B$1:$U$257,113,FALSE)),"",(VLOOKUP($B236,'E-1 Off Site Hedge Baseline'!$B$1:$U$257,13,FALSE))))</f>
        <v/>
      </c>
      <c r="L236" s="507" t="str">
        <f>IF(B236="","",IF(ISNA(VLOOKUP($B236,'E-1 Off Site Hedge Baseline'!$B$1:$U$257,12,FALSE)),"",(VLOOKUP($B236,'E-1 Off Site Hedge Baseline'!$B$1:$U$257,12,FALSE))))</f>
        <v/>
      </c>
      <c r="M236" s="418" t="str">
        <f t="shared" si="32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05" t="str">
        <f>IF(B236="","",VLOOKUP(B236,'E-1 Off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45"/>
      <c r="T236" s="499" t="str">
        <f>IFERROR(IF(AND(Q236="V.Low",OR(S236="Good",S236="Moderate")),"Error ▲",VLOOKUP(S236,'G-1 All Habitats'!$Z$2:$AA$9,2,FALSE)),"")</f>
        <v/>
      </c>
      <c r="U236" s="145"/>
      <c r="V236" s="507" t="str">
        <f>IF(U236="","",IF(VLOOKUP(U236,'G-3 Multipliers'!$L$3:$N$6,2,FALSE)=0,"Spatial Data Missing ⚠",VLOOKUP(U236,'G-3 Multipliers'!$L$3:$N$6,2,FALSE)))</f>
        <v/>
      </c>
      <c r="W236" s="505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5"/>
        <v/>
      </c>
      <c r="AD236" s="537" t="str">
        <f>IF(M236="","",VLOOKUP(M236,'G-6 Hedgerow Data'!$B$3:$AG$15,31,FALSE))</f>
        <v/>
      </c>
      <c r="AE236" s="520" t="str">
        <f t="shared" si="29"/>
        <v/>
      </c>
      <c r="AF236" s="520" t="str">
        <f t="shared" si="30"/>
        <v/>
      </c>
      <c r="AG236" s="524" t="str">
        <f>IFERROR(IF(O236="","",VLOOKUP(AD236,'G-3 Multipliers'!$P$3:$Q$6,2,FALSE)),"")</f>
        <v/>
      </c>
      <c r="AH236" s="197"/>
      <c r="AI236" s="499" t="str">
        <f>IF(AH236="","",IF(VLOOKUP(AH236,'G-3 Multipliers'!$S$3:$T$6,2,FALSE)=0,"Spatial Data Missing ⚠",VLOOKUP(AH236,'G-3 Multipliers'!$S$3:$T$6,2,FALSE)))</f>
        <v/>
      </c>
      <c r="AJ236" s="545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1" t="str">
        <f>'E-1 Off Site Hedge Baseline'!AK235</f>
        <v/>
      </c>
      <c r="C237" s="520" t="str">
        <f>IF(B237="","",IF(ISNA(VLOOKUP($B237,'E-1 Off Site Hedge Baseline'!$B$1:$L$257,3,FALSE)),"",(VLOOKUP($B237,'E-1 Off Site Hedge Baseline'!$B$1:$L$257,3,FALSE))))</f>
        <v/>
      </c>
      <c r="D237" s="520" t="str">
        <f>IF(B237="","",IF(ISNA(VLOOKUP($B237,'E-1 Off Site Hedge Baseline'!$B$1:$L$258,4,FALSE)),"",(VLOOKUP($B237,'E-1 Off Site Hedge Baseline'!$B$1:$L$258,4,FALSE))))</f>
        <v/>
      </c>
      <c r="E237" s="520" t="str">
        <f>IF(B237="","",IF(ISNA(VLOOKUP($B237,'E-1 Off Site Hedge Baseline'!$B$1:$L$257,5,FALSE)),"",(VLOOKUP($B237,'E-1 Off Site Hedge Baseline'!$B$1:$L$257,5,FALSE))))</f>
        <v/>
      </c>
      <c r="F237" s="520" t="str">
        <f>IF(B237="","",IF(ISNA(VLOOKUP($B237,'E-1 Off Site Hedge Baseline'!$B$1:$L$257,6,FALSE)),"",(VLOOKUP($B237,'E-1 Off Site Hedge Baseline'!$B$1:$L$257,6,FALSE))))</f>
        <v/>
      </c>
      <c r="G237" s="520" t="str">
        <f>IF(B237="","",IF(ISNA(VLOOKUP($B237,'E-1 Off Site Hedge Baseline'!$B$1:$L$257,7,FALSE)),"",(VLOOKUP($B237,'E-1 Off Site Hedge Baseline'!$B$1:$L$257,7,FALSE))))</f>
        <v/>
      </c>
      <c r="H237" s="520" t="str">
        <f>IF(B237="","",IF(ISNA(VLOOKUP($B237,'E-1 Off Site Hedge Baseline'!$B$1:$L$257,8,FALSE)),"",(VLOOKUP($B237,'E-1 Off Site Hedge Baseline'!$B$1:$L$257,8,FALSE))))</f>
        <v/>
      </c>
      <c r="I237" s="520" t="str">
        <f>IF(B237="","",IF(ISNA(VLOOKUP($B237,'E-1 Off Site Hedge Baseline'!$B$1:$L$257,10,FALSE)),"",(VLOOKUP($B237,'E-1 Off Site Hedge Baseline'!$B$1:$L$257,10,FALSE))))</f>
        <v/>
      </c>
      <c r="J237" s="520" t="str">
        <f>IF(B237="","",IF(ISNA(VLOOKUP($B237,'E-1 Off Site Hedge Baseline'!$B$1:$L$257,11,FALSE)),"",(VLOOKUP($B237,'E-1 Off Site Hedge Baseline'!$B$1:$L$257,11,FALSE))))</f>
        <v/>
      </c>
      <c r="K237" s="520" t="str">
        <f>IF(B237="","",IF(ISNA(VLOOKUP($B237,'E-1 Off Site Hedge Baseline'!$B$1:$U$257,113,FALSE)),"",(VLOOKUP($B237,'E-1 Off Site Hedge Baseline'!$B$1:$U$257,13,FALSE))))</f>
        <v/>
      </c>
      <c r="L237" s="507" t="str">
        <f>IF(B237="","",IF(ISNA(VLOOKUP($B237,'E-1 Off Site Hedge Baseline'!$B$1:$U$257,12,FALSE)),"",(VLOOKUP($B237,'E-1 Off Site Hedge Baseline'!$B$1:$U$257,12,FALSE))))</f>
        <v/>
      </c>
      <c r="M237" s="418" t="str">
        <f t="shared" si="32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05" t="str">
        <f>IF(B237="","",VLOOKUP(B237,'E-1 Off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45"/>
      <c r="T237" s="499" t="str">
        <f>IFERROR(IF(AND(Q237="V.Low",OR(S237="Good",S237="Moderate")),"Error ▲",VLOOKUP(S237,'G-1 All Habitats'!$Z$2:$AA$9,2,FALSE)),"")</f>
        <v/>
      </c>
      <c r="U237" s="145"/>
      <c r="V237" s="507" t="str">
        <f>IF(U237="","",IF(VLOOKUP(U237,'G-3 Multipliers'!$L$3:$N$6,2,FALSE)=0,"Spatial Data Missing ⚠",VLOOKUP(U237,'G-3 Multipliers'!$L$3:$N$6,2,FALSE)))</f>
        <v/>
      </c>
      <c r="W237" s="505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5"/>
        <v/>
      </c>
      <c r="AD237" s="537" t="str">
        <f>IF(M237="","",VLOOKUP(M237,'G-6 Hedgerow Data'!$B$3:$AG$15,31,FALSE))</f>
        <v/>
      </c>
      <c r="AE237" s="520" t="str">
        <f t="shared" si="29"/>
        <v/>
      </c>
      <c r="AF237" s="520" t="str">
        <f t="shared" si="30"/>
        <v/>
      </c>
      <c r="AG237" s="524" t="str">
        <f>IFERROR(IF(O237="","",VLOOKUP(AD237,'G-3 Multipliers'!$P$3:$Q$6,2,FALSE)),"")</f>
        <v/>
      </c>
      <c r="AH237" s="197"/>
      <c r="AI237" s="499" t="str">
        <f>IF(AH237="","",IF(VLOOKUP(AH237,'G-3 Multipliers'!$S$3:$T$6,2,FALSE)=0,"Spatial Data Missing ⚠",VLOOKUP(AH237,'G-3 Multipliers'!$S$3:$T$6,2,FALSE)))</f>
        <v/>
      </c>
      <c r="AJ237" s="545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1" t="str">
        <f>'E-1 Off Site Hedge Baseline'!AK236</f>
        <v/>
      </c>
      <c r="C238" s="520" t="str">
        <f>IF(B238="","",IF(ISNA(VLOOKUP($B238,'E-1 Off Site Hedge Baseline'!$B$1:$L$257,3,FALSE)),"",(VLOOKUP($B238,'E-1 Off Site Hedge Baseline'!$B$1:$L$257,3,FALSE))))</f>
        <v/>
      </c>
      <c r="D238" s="520" t="str">
        <f>IF(B238="","",IF(ISNA(VLOOKUP($B238,'E-1 Off Site Hedge Baseline'!$B$1:$L$258,4,FALSE)),"",(VLOOKUP($B238,'E-1 Off Site Hedge Baseline'!$B$1:$L$258,4,FALSE))))</f>
        <v/>
      </c>
      <c r="E238" s="520" t="str">
        <f>IF(B238="","",IF(ISNA(VLOOKUP($B238,'E-1 Off Site Hedge Baseline'!$B$1:$L$257,5,FALSE)),"",(VLOOKUP($B238,'E-1 Off Site Hedge Baseline'!$B$1:$L$257,5,FALSE))))</f>
        <v/>
      </c>
      <c r="F238" s="520" t="str">
        <f>IF(B238="","",IF(ISNA(VLOOKUP($B238,'E-1 Off Site Hedge Baseline'!$B$1:$L$257,6,FALSE)),"",(VLOOKUP($B238,'E-1 Off Site Hedge Baseline'!$B$1:$L$257,6,FALSE))))</f>
        <v/>
      </c>
      <c r="G238" s="520" t="str">
        <f>IF(B238="","",IF(ISNA(VLOOKUP($B238,'E-1 Off Site Hedge Baseline'!$B$1:$L$257,7,FALSE)),"",(VLOOKUP($B238,'E-1 Off Site Hedge Baseline'!$B$1:$L$257,7,FALSE))))</f>
        <v/>
      </c>
      <c r="H238" s="520" t="str">
        <f>IF(B238="","",IF(ISNA(VLOOKUP($B238,'E-1 Off Site Hedge Baseline'!$B$1:$L$257,8,FALSE)),"",(VLOOKUP($B238,'E-1 Off Site Hedge Baseline'!$B$1:$L$257,8,FALSE))))</f>
        <v/>
      </c>
      <c r="I238" s="520" t="str">
        <f>IF(B238="","",IF(ISNA(VLOOKUP($B238,'E-1 Off Site Hedge Baseline'!$B$1:$L$257,10,FALSE)),"",(VLOOKUP($B238,'E-1 Off Site Hedge Baseline'!$B$1:$L$257,10,FALSE))))</f>
        <v/>
      </c>
      <c r="J238" s="520" t="str">
        <f>IF(B238="","",IF(ISNA(VLOOKUP($B238,'E-1 Off Site Hedge Baseline'!$B$1:$L$257,11,FALSE)),"",(VLOOKUP($B238,'E-1 Off Site Hedge Baseline'!$B$1:$L$257,11,FALSE))))</f>
        <v/>
      </c>
      <c r="K238" s="520" t="str">
        <f>IF(B238="","",IF(ISNA(VLOOKUP($B238,'E-1 Off Site Hedge Baseline'!$B$1:$U$257,113,FALSE)),"",(VLOOKUP($B238,'E-1 Off Site Hedge Baseline'!$B$1:$U$257,13,FALSE))))</f>
        <v/>
      </c>
      <c r="L238" s="507" t="str">
        <f>IF(B238="","",IF(ISNA(VLOOKUP($B238,'E-1 Off Site Hedge Baseline'!$B$1:$U$257,12,FALSE)),"",(VLOOKUP($B238,'E-1 Off Site Hedge Baseline'!$B$1:$U$257,12,FALSE))))</f>
        <v/>
      </c>
      <c r="M238" s="418" t="str">
        <f t="shared" si="32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05" t="str">
        <f>IF(B238="","",VLOOKUP(B238,'E-1 Off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45"/>
      <c r="T238" s="499" t="str">
        <f>IFERROR(IF(AND(Q238="V.Low",OR(S238="Good",S238="Moderate")),"Error ▲",VLOOKUP(S238,'G-1 All Habitats'!$Z$2:$AA$9,2,FALSE)),"")</f>
        <v/>
      </c>
      <c r="U238" s="145"/>
      <c r="V238" s="507" t="str">
        <f>IF(U238="","",IF(VLOOKUP(U238,'G-3 Multipliers'!$L$3:$N$6,2,FALSE)=0,"Spatial Data Missing ⚠",VLOOKUP(U238,'G-3 Multipliers'!$L$3:$N$6,2,FALSE)))</f>
        <v/>
      </c>
      <c r="W238" s="505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5"/>
        <v/>
      </c>
      <c r="AD238" s="537" t="str">
        <f>IF(M238="","",VLOOKUP(M238,'G-6 Hedgerow Data'!$B$3:$AG$15,31,FALSE))</f>
        <v/>
      </c>
      <c r="AE238" s="520" t="str">
        <f t="shared" si="29"/>
        <v/>
      </c>
      <c r="AF238" s="520" t="str">
        <f t="shared" si="30"/>
        <v/>
      </c>
      <c r="AG238" s="524" t="str">
        <f>IFERROR(IF(O238="","",VLOOKUP(AD238,'G-3 Multipliers'!$P$3:$Q$6,2,FALSE)),"")</f>
        <v/>
      </c>
      <c r="AH238" s="197"/>
      <c r="AI238" s="499" t="str">
        <f>IF(AH238="","",IF(VLOOKUP(AH238,'G-3 Multipliers'!$S$3:$T$6,2,FALSE)=0,"Spatial Data Missing ⚠",VLOOKUP(AH238,'G-3 Multipliers'!$S$3:$T$6,2,FALSE)))</f>
        <v/>
      </c>
      <c r="AJ238" s="545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1" t="str">
        <f>'E-1 Off Site Hedge Baseline'!AK237</f>
        <v/>
      </c>
      <c r="C239" s="520" t="str">
        <f>IF(B239="","",IF(ISNA(VLOOKUP($B239,'E-1 Off Site Hedge Baseline'!$B$1:$L$257,3,FALSE)),"",(VLOOKUP($B239,'E-1 Off Site Hedge Baseline'!$B$1:$L$257,3,FALSE))))</f>
        <v/>
      </c>
      <c r="D239" s="520" t="str">
        <f>IF(B239="","",IF(ISNA(VLOOKUP($B239,'E-1 Off Site Hedge Baseline'!$B$1:$L$258,4,FALSE)),"",(VLOOKUP($B239,'E-1 Off Site Hedge Baseline'!$B$1:$L$258,4,FALSE))))</f>
        <v/>
      </c>
      <c r="E239" s="520" t="str">
        <f>IF(B239="","",IF(ISNA(VLOOKUP($B239,'E-1 Off Site Hedge Baseline'!$B$1:$L$257,5,FALSE)),"",(VLOOKUP($B239,'E-1 Off Site Hedge Baseline'!$B$1:$L$257,5,FALSE))))</f>
        <v/>
      </c>
      <c r="F239" s="520" t="str">
        <f>IF(B239="","",IF(ISNA(VLOOKUP($B239,'E-1 Off Site Hedge Baseline'!$B$1:$L$257,6,FALSE)),"",(VLOOKUP($B239,'E-1 Off Site Hedge Baseline'!$B$1:$L$257,6,FALSE))))</f>
        <v/>
      </c>
      <c r="G239" s="520" t="str">
        <f>IF(B239="","",IF(ISNA(VLOOKUP($B239,'E-1 Off Site Hedge Baseline'!$B$1:$L$257,7,FALSE)),"",(VLOOKUP($B239,'E-1 Off Site Hedge Baseline'!$B$1:$L$257,7,FALSE))))</f>
        <v/>
      </c>
      <c r="H239" s="520" t="str">
        <f>IF(B239="","",IF(ISNA(VLOOKUP($B239,'E-1 Off Site Hedge Baseline'!$B$1:$L$257,8,FALSE)),"",(VLOOKUP($B239,'E-1 Off Site Hedge Baseline'!$B$1:$L$257,8,FALSE))))</f>
        <v/>
      </c>
      <c r="I239" s="520" t="str">
        <f>IF(B239="","",IF(ISNA(VLOOKUP($B239,'E-1 Off Site Hedge Baseline'!$B$1:$L$257,10,FALSE)),"",(VLOOKUP($B239,'E-1 Off Site Hedge Baseline'!$B$1:$L$257,10,FALSE))))</f>
        <v/>
      </c>
      <c r="J239" s="520" t="str">
        <f>IF(B239="","",IF(ISNA(VLOOKUP($B239,'E-1 Off Site Hedge Baseline'!$B$1:$L$257,11,FALSE)),"",(VLOOKUP($B239,'E-1 Off Site Hedge Baseline'!$B$1:$L$257,11,FALSE))))</f>
        <v/>
      </c>
      <c r="K239" s="520" t="str">
        <f>IF(B239="","",IF(ISNA(VLOOKUP($B239,'E-1 Off Site Hedge Baseline'!$B$1:$U$257,113,FALSE)),"",(VLOOKUP($B239,'E-1 Off Site Hedge Baseline'!$B$1:$U$257,13,FALSE))))</f>
        <v/>
      </c>
      <c r="L239" s="507" t="str">
        <f>IF(B239="","",IF(ISNA(VLOOKUP($B239,'E-1 Off Site Hedge Baseline'!$B$1:$U$257,12,FALSE)),"",(VLOOKUP($B239,'E-1 Off Site Hedge Baseline'!$B$1:$U$257,12,FALSE))))</f>
        <v/>
      </c>
      <c r="M239" s="418" t="str">
        <f t="shared" si="32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05" t="str">
        <f>IF(B239="","",VLOOKUP(B239,'E-1 Off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45"/>
      <c r="T239" s="499" t="str">
        <f>IFERROR(IF(AND(Q239="V.Low",OR(S239="Good",S239="Moderate")),"Error ▲",VLOOKUP(S239,'G-1 All Habitats'!$Z$2:$AA$9,2,FALSE)),"")</f>
        <v/>
      </c>
      <c r="U239" s="145"/>
      <c r="V239" s="507" t="str">
        <f>IF(U239="","",IF(VLOOKUP(U239,'G-3 Multipliers'!$L$3:$N$6,2,FALSE)=0,"Spatial Data Missing ⚠",VLOOKUP(U239,'G-3 Multipliers'!$L$3:$N$6,2,FALSE)))</f>
        <v/>
      </c>
      <c r="W239" s="505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5"/>
        <v/>
      </c>
      <c r="AD239" s="537" t="str">
        <f>IF(M239="","",VLOOKUP(M239,'G-6 Hedgerow Data'!$B$3:$AG$15,31,FALSE))</f>
        <v/>
      </c>
      <c r="AE239" s="520" t="str">
        <f t="shared" si="29"/>
        <v/>
      </c>
      <c r="AF239" s="520" t="str">
        <f t="shared" si="30"/>
        <v/>
      </c>
      <c r="AG239" s="524" t="str">
        <f>IFERROR(IF(O239="","",VLOOKUP(AD239,'G-3 Multipliers'!$P$3:$Q$6,2,FALSE)),"")</f>
        <v/>
      </c>
      <c r="AH239" s="197"/>
      <c r="AI239" s="499" t="str">
        <f>IF(AH239="","",IF(VLOOKUP(AH239,'G-3 Multipliers'!$S$3:$T$6,2,FALSE)=0,"Spatial Data Missing ⚠",VLOOKUP(AH239,'G-3 Multipliers'!$S$3:$T$6,2,FALSE)))</f>
        <v/>
      </c>
      <c r="AJ239" s="545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1" t="str">
        <f>'E-1 Off Site Hedge Baseline'!AK238</f>
        <v/>
      </c>
      <c r="C240" s="520" t="str">
        <f>IF(B240="","",IF(ISNA(VLOOKUP($B240,'E-1 Off Site Hedge Baseline'!$B$1:$L$257,3,FALSE)),"",(VLOOKUP($B240,'E-1 Off Site Hedge Baseline'!$B$1:$L$257,3,FALSE))))</f>
        <v/>
      </c>
      <c r="D240" s="520" t="str">
        <f>IF(B240="","",IF(ISNA(VLOOKUP($B240,'E-1 Off Site Hedge Baseline'!$B$1:$L$258,4,FALSE)),"",(VLOOKUP($B240,'E-1 Off Site Hedge Baseline'!$B$1:$L$258,4,FALSE))))</f>
        <v/>
      </c>
      <c r="E240" s="520" t="str">
        <f>IF(B240="","",IF(ISNA(VLOOKUP($B240,'E-1 Off Site Hedge Baseline'!$B$1:$L$257,5,FALSE)),"",(VLOOKUP($B240,'E-1 Off Site Hedge Baseline'!$B$1:$L$257,5,FALSE))))</f>
        <v/>
      </c>
      <c r="F240" s="520" t="str">
        <f>IF(B240="","",IF(ISNA(VLOOKUP($B240,'E-1 Off Site Hedge Baseline'!$B$1:$L$257,6,FALSE)),"",(VLOOKUP($B240,'E-1 Off Site Hedge Baseline'!$B$1:$L$257,6,FALSE))))</f>
        <v/>
      </c>
      <c r="G240" s="520" t="str">
        <f>IF(B240="","",IF(ISNA(VLOOKUP($B240,'E-1 Off Site Hedge Baseline'!$B$1:$L$257,7,FALSE)),"",(VLOOKUP($B240,'E-1 Off Site Hedge Baseline'!$B$1:$L$257,7,FALSE))))</f>
        <v/>
      </c>
      <c r="H240" s="520" t="str">
        <f>IF(B240="","",IF(ISNA(VLOOKUP($B240,'E-1 Off Site Hedge Baseline'!$B$1:$L$257,8,FALSE)),"",(VLOOKUP($B240,'E-1 Off Site Hedge Baseline'!$B$1:$L$257,8,FALSE))))</f>
        <v/>
      </c>
      <c r="I240" s="520" t="str">
        <f>IF(B240="","",IF(ISNA(VLOOKUP($B240,'E-1 Off Site Hedge Baseline'!$B$1:$L$257,10,FALSE)),"",(VLOOKUP($B240,'E-1 Off Site Hedge Baseline'!$B$1:$L$257,10,FALSE))))</f>
        <v/>
      </c>
      <c r="J240" s="520" t="str">
        <f>IF(B240="","",IF(ISNA(VLOOKUP($B240,'E-1 Off Site Hedge Baseline'!$B$1:$L$257,11,FALSE)),"",(VLOOKUP($B240,'E-1 Off Site Hedge Baseline'!$B$1:$L$257,11,FALSE))))</f>
        <v/>
      </c>
      <c r="K240" s="520" t="str">
        <f>IF(B240="","",IF(ISNA(VLOOKUP($B240,'E-1 Off Site Hedge Baseline'!$B$1:$U$257,113,FALSE)),"",(VLOOKUP($B240,'E-1 Off Site Hedge Baseline'!$B$1:$U$257,13,FALSE))))</f>
        <v/>
      </c>
      <c r="L240" s="507" t="str">
        <f>IF(B240="","",IF(ISNA(VLOOKUP($B240,'E-1 Off Site Hedge Baseline'!$B$1:$U$257,12,FALSE)),"",(VLOOKUP($B240,'E-1 Off Site Hedge Baseline'!$B$1:$U$257,12,FALSE))))</f>
        <v/>
      </c>
      <c r="M240" s="418" t="str">
        <f t="shared" si="32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05" t="str">
        <f>IF(B240="","",VLOOKUP(B240,'E-1 Off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45"/>
      <c r="T240" s="499" t="str">
        <f>IFERROR(IF(AND(Q240="V.Low",OR(S240="Good",S240="Moderate")),"Error ▲",VLOOKUP(S240,'G-1 All Habitats'!$Z$2:$AA$9,2,FALSE)),"")</f>
        <v/>
      </c>
      <c r="U240" s="145"/>
      <c r="V240" s="507" t="str">
        <f>IF(U240="","",IF(VLOOKUP(U240,'G-3 Multipliers'!$L$3:$N$6,2,FALSE)=0,"Spatial Data Missing ⚠",VLOOKUP(U240,'G-3 Multipliers'!$L$3:$N$6,2,FALSE)))</f>
        <v/>
      </c>
      <c r="W240" s="505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5"/>
        <v/>
      </c>
      <c r="AD240" s="537" t="str">
        <f>IF(M240="","",VLOOKUP(M240,'G-6 Hedgerow Data'!$B$3:$AG$15,31,FALSE))</f>
        <v/>
      </c>
      <c r="AE240" s="520" t="str">
        <f t="shared" si="29"/>
        <v/>
      </c>
      <c r="AF240" s="520" t="str">
        <f t="shared" si="30"/>
        <v/>
      </c>
      <c r="AG240" s="524" t="str">
        <f>IFERROR(IF(O240="","",VLOOKUP(AD240,'G-3 Multipliers'!$P$3:$Q$6,2,FALSE)),"")</f>
        <v/>
      </c>
      <c r="AH240" s="197"/>
      <c r="AI240" s="499" t="str">
        <f>IF(AH240="","",IF(VLOOKUP(AH240,'G-3 Multipliers'!$S$3:$T$6,2,FALSE)=0,"Spatial Data Missing ⚠",VLOOKUP(AH240,'G-3 Multipliers'!$S$3:$T$6,2,FALSE)))</f>
        <v/>
      </c>
      <c r="AJ240" s="545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1" t="str">
        <f>'E-1 Off Site Hedge Baseline'!AK239</f>
        <v/>
      </c>
      <c r="C241" s="520" t="str">
        <f>IF(B241="","",IF(ISNA(VLOOKUP($B241,'E-1 Off Site Hedge Baseline'!$B$1:$L$257,3,FALSE)),"",(VLOOKUP($B241,'E-1 Off Site Hedge Baseline'!$B$1:$L$257,3,FALSE))))</f>
        <v/>
      </c>
      <c r="D241" s="520" t="str">
        <f>IF(B241="","",IF(ISNA(VLOOKUP($B241,'E-1 Off Site Hedge Baseline'!$B$1:$L$258,4,FALSE)),"",(VLOOKUP($B241,'E-1 Off Site Hedge Baseline'!$B$1:$L$258,4,FALSE))))</f>
        <v/>
      </c>
      <c r="E241" s="520" t="str">
        <f>IF(B241="","",IF(ISNA(VLOOKUP($B241,'E-1 Off Site Hedge Baseline'!$B$1:$L$257,5,FALSE)),"",(VLOOKUP($B241,'E-1 Off Site Hedge Baseline'!$B$1:$L$257,5,FALSE))))</f>
        <v/>
      </c>
      <c r="F241" s="520" t="str">
        <f>IF(B241="","",IF(ISNA(VLOOKUP($B241,'E-1 Off Site Hedge Baseline'!$B$1:$L$257,6,FALSE)),"",(VLOOKUP($B241,'E-1 Off Site Hedge Baseline'!$B$1:$L$257,6,FALSE))))</f>
        <v/>
      </c>
      <c r="G241" s="520" t="str">
        <f>IF(B241="","",IF(ISNA(VLOOKUP($B241,'E-1 Off Site Hedge Baseline'!$B$1:$L$257,7,FALSE)),"",(VLOOKUP($B241,'E-1 Off Site Hedge Baseline'!$B$1:$L$257,7,FALSE))))</f>
        <v/>
      </c>
      <c r="H241" s="520" t="str">
        <f>IF(B241="","",IF(ISNA(VLOOKUP($B241,'E-1 Off Site Hedge Baseline'!$B$1:$L$257,8,FALSE)),"",(VLOOKUP($B241,'E-1 Off Site Hedge Baseline'!$B$1:$L$257,8,FALSE))))</f>
        <v/>
      </c>
      <c r="I241" s="520" t="str">
        <f>IF(B241="","",IF(ISNA(VLOOKUP($B241,'E-1 Off Site Hedge Baseline'!$B$1:$L$257,10,FALSE)),"",(VLOOKUP($B241,'E-1 Off Site Hedge Baseline'!$B$1:$L$257,10,FALSE))))</f>
        <v/>
      </c>
      <c r="J241" s="520" t="str">
        <f>IF(B241="","",IF(ISNA(VLOOKUP($B241,'E-1 Off Site Hedge Baseline'!$B$1:$L$257,11,FALSE)),"",(VLOOKUP($B241,'E-1 Off Site Hedge Baseline'!$B$1:$L$257,11,FALSE))))</f>
        <v/>
      </c>
      <c r="K241" s="520" t="str">
        <f>IF(B241="","",IF(ISNA(VLOOKUP($B241,'E-1 Off Site Hedge Baseline'!$B$1:$U$257,113,FALSE)),"",(VLOOKUP($B241,'E-1 Off Site Hedge Baseline'!$B$1:$U$257,13,FALSE))))</f>
        <v/>
      </c>
      <c r="L241" s="507" t="str">
        <f>IF(B241="","",IF(ISNA(VLOOKUP($B241,'E-1 Off Site Hedge Baseline'!$B$1:$U$257,12,FALSE)),"",(VLOOKUP($B241,'E-1 Off Site Hedge Baseline'!$B$1:$U$257,12,FALSE))))</f>
        <v/>
      </c>
      <c r="M241" s="418" t="str">
        <f t="shared" si="32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05" t="str">
        <f>IF(B241="","",VLOOKUP(B241,'E-1 Off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45"/>
      <c r="T241" s="499" t="str">
        <f>IFERROR(IF(AND(Q241="V.Low",OR(S241="Good",S241="Moderate")),"Error ▲",VLOOKUP(S241,'G-1 All Habitats'!$Z$2:$AA$9,2,FALSE)),"")</f>
        <v/>
      </c>
      <c r="U241" s="145"/>
      <c r="V241" s="507" t="str">
        <f>IF(U241="","",IF(VLOOKUP(U241,'G-3 Multipliers'!$L$3:$N$6,2,FALSE)=0,"Spatial Data Missing ⚠",VLOOKUP(U241,'G-3 Multipliers'!$L$3:$N$6,2,FALSE)))</f>
        <v/>
      </c>
      <c r="W241" s="505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5"/>
        <v/>
      </c>
      <c r="AD241" s="537" t="str">
        <f>IF(M241="","",VLOOKUP(M241,'G-6 Hedgerow Data'!$B$3:$AG$15,31,FALSE))</f>
        <v/>
      </c>
      <c r="AE241" s="520" t="str">
        <f t="shared" si="29"/>
        <v/>
      </c>
      <c r="AF241" s="520" t="str">
        <f t="shared" si="30"/>
        <v/>
      </c>
      <c r="AG241" s="524" t="str">
        <f>IFERROR(IF(O241="","",VLOOKUP(AD241,'G-3 Multipliers'!$P$3:$Q$6,2,FALSE)),"")</f>
        <v/>
      </c>
      <c r="AH241" s="197"/>
      <c r="AI241" s="499" t="str">
        <f>IF(AH241="","",IF(VLOOKUP(AH241,'G-3 Multipliers'!$S$3:$T$6,2,FALSE)=0,"Spatial Data Missing ⚠",VLOOKUP(AH241,'G-3 Multipliers'!$S$3:$T$6,2,FALSE)))</f>
        <v/>
      </c>
      <c r="AJ241" s="545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1" t="str">
        <f>'E-1 Off Site Hedge Baseline'!AK240</f>
        <v/>
      </c>
      <c r="C242" s="520" t="str">
        <f>IF(B242="","",IF(ISNA(VLOOKUP($B242,'E-1 Off Site Hedge Baseline'!$B$1:$L$257,3,FALSE)),"",(VLOOKUP($B242,'E-1 Off Site Hedge Baseline'!$B$1:$L$257,3,FALSE))))</f>
        <v/>
      </c>
      <c r="D242" s="520" t="str">
        <f>IF(B242="","",IF(ISNA(VLOOKUP($B242,'E-1 Off Site Hedge Baseline'!$B$1:$L$258,4,FALSE)),"",(VLOOKUP($B242,'E-1 Off Site Hedge Baseline'!$B$1:$L$258,4,FALSE))))</f>
        <v/>
      </c>
      <c r="E242" s="520" t="str">
        <f>IF(B242="","",IF(ISNA(VLOOKUP($B242,'E-1 Off Site Hedge Baseline'!$B$1:$L$257,5,FALSE)),"",(VLOOKUP($B242,'E-1 Off Site Hedge Baseline'!$B$1:$L$257,5,FALSE))))</f>
        <v/>
      </c>
      <c r="F242" s="520" t="str">
        <f>IF(B242="","",IF(ISNA(VLOOKUP($B242,'E-1 Off Site Hedge Baseline'!$B$1:$L$257,6,FALSE)),"",(VLOOKUP($B242,'E-1 Off Site Hedge Baseline'!$B$1:$L$257,6,FALSE))))</f>
        <v/>
      </c>
      <c r="G242" s="520" t="str">
        <f>IF(B242="","",IF(ISNA(VLOOKUP($B242,'E-1 Off Site Hedge Baseline'!$B$1:$L$257,7,FALSE)),"",(VLOOKUP($B242,'E-1 Off Site Hedge Baseline'!$B$1:$L$257,7,FALSE))))</f>
        <v/>
      </c>
      <c r="H242" s="520" t="str">
        <f>IF(B242="","",IF(ISNA(VLOOKUP($B242,'E-1 Off Site Hedge Baseline'!$B$1:$L$257,8,FALSE)),"",(VLOOKUP($B242,'E-1 Off Site Hedge Baseline'!$B$1:$L$257,8,FALSE))))</f>
        <v/>
      </c>
      <c r="I242" s="520" t="str">
        <f>IF(B242="","",IF(ISNA(VLOOKUP($B242,'E-1 Off Site Hedge Baseline'!$B$1:$L$257,10,FALSE)),"",(VLOOKUP($B242,'E-1 Off Site Hedge Baseline'!$B$1:$L$257,10,FALSE))))</f>
        <v/>
      </c>
      <c r="J242" s="520" t="str">
        <f>IF(B242="","",IF(ISNA(VLOOKUP($B242,'E-1 Off Site Hedge Baseline'!$B$1:$L$257,11,FALSE)),"",(VLOOKUP($B242,'E-1 Off Site Hedge Baseline'!$B$1:$L$257,11,FALSE))))</f>
        <v/>
      </c>
      <c r="K242" s="520" t="str">
        <f>IF(B242="","",IF(ISNA(VLOOKUP($B242,'E-1 Off Site Hedge Baseline'!$B$1:$U$257,113,FALSE)),"",(VLOOKUP($B242,'E-1 Off Site Hedge Baseline'!$B$1:$U$257,13,FALSE))))</f>
        <v/>
      </c>
      <c r="L242" s="507" t="str">
        <f>IF(B242="","",IF(ISNA(VLOOKUP($B242,'E-1 Off Site Hedge Baseline'!$B$1:$U$257,12,FALSE)),"",(VLOOKUP($B242,'E-1 Off Site Hedge Baseline'!$B$1:$U$257,12,FALSE))))</f>
        <v/>
      </c>
      <c r="M242" s="418" t="str">
        <f t="shared" si="32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05" t="str">
        <f>IF(B242="","",VLOOKUP(B242,'E-1 Off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45"/>
      <c r="T242" s="499" t="str">
        <f>IFERROR(IF(AND(Q242="V.Low",OR(S242="Good",S242="Moderate")),"Error ▲",VLOOKUP(S242,'G-1 All Habitats'!$Z$2:$AA$9,2,FALSE)),"")</f>
        <v/>
      </c>
      <c r="U242" s="145"/>
      <c r="V242" s="507" t="str">
        <f>IF(U242="","",IF(VLOOKUP(U242,'G-3 Multipliers'!$L$3:$N$6,2,FALSE)=0,"Spatial Data Missing ⚠",VLOOKUP(U242,'G-3 Multipliers'!$L$3:$N$6,2,FALSE)))</f>
        <v/>
      </c>
      <c r="W242" s="505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5"/>
        <v/>
      </c>
      <c r="AD242" s="537" t="str">
        <f>IF(M242="","",VLOOKUP(M242,'G-6 Hedgerow Data'!$B$3:$AG$15,31,FALSE))</f>
        <v/>
      </c>
      <c r="AE242" s="520" t="str">
        <f t="shared" si="29"/>
        <v/>
      </c>
      <c r="AF242" s="520" t="str">
        <f t="shared" si="30"/>
        <v/>
      </c>
      <c r="AG242" s="524" t="str">
        <f>IFERROR(IF(O242="","",VLOOKUP(AD242,'G-3 Multipliers'!$P$3:$Q$6,2,FALSE)),"")</f>
        <v/>
      </c>
      <c r="AH242" s="197"/>
      <c r="AI242" s="499" t="str">
        <f>IF(AH242="","",IF(VLOOKUP(AH242,'G-3 Multipliers'!$S$3:$T$6,2,FALSE)=0,"Spatial Data Missing ⚠",VLOOKUP(AH242,'G-3 Multipliers'!$S$3:$T$6,2,FALSE)))</f>
        <v/>
      </c>
      <c r="AJ242" s="545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1" t="str">
        <f>'E-1 Off Site Hedge Baseline'!AK241</f>
        <v/>
      </c>
      <c r="C243" s="520" t="str">
        <f>IF(B243="","",IF(ISNA(VLOOKUP($B243,'E-1 Off Site Hedge Baseline'!$B$1:$L$257,3,FALSE)),"",(VLOOKUP($B243,'E-1 Off Site Hedge Baseline'!$B$1:$L$257,3,FALSE))))</f>
        <v/>
      </c>
      <c r="D243" s="520" t="str">
        <f>IF(B243="","",IF(ISNA(VLOOKUP($B243,'E-1 Off Site Hedge Baseline'!$B$1:$L$258,4,FALSE)),"",(VLOOKUP($B243,'E-1 Off Site Hedge Baseline'!$B$1:$L$258,4,FALSE))))</f>
        <v/>
      </c>
      <c r="E243" s="520" t="str">
        <f>IF(B243="","",IF(ISNA(VLOOKUP($B243,'E-1 Off Site Hedge Baseline'!$B$1:$L$257,5,FALSE)),"",(VLOOKUP($B243,'E-1 Off Site Hedge Baseline'!$B$1:$L$257,5,FALSE))))</f>
        <v/>
      </c>
      <c r="F243" s="520" t="str">
        <f>IF(B243="","",IF(ISNA(VLOOKUP($B243,'E-1 Off Site Hedge Baseline'!$B$1:$L$257,6,FALSE)),"",(VLOOKUP($B243,'E-1 Off Site Hedge Baseline'!$B$1:$L$257,6,FALSE))))</f>
        <v/>
      </c>
      <c r="G243" s="520" t="str">
        <f>IF(B243="","",IF(ISNA(VLOOKUP($B243,'E-1 Off Site Hedge Baseline'!$B$1:$L$257,7,FALSE)),"",(VLOOKUP($B243,'E-1 Off Site Hedge Baseline'!$B$1:$L$257,7,FALSE))))</f>
        <v/>
      </c>
      <c r="H243" s="520" t="str">
        <f>IF(B243="","",IF(ISNA(VLOOKUP($B243,'E-1 Off Site Hedge Baseline'!$B$1:$L$257,8,FALSE)),"",(VLOOKUP($B243,'E-1 Off Site Hedge Baseline'!$B$1:$L$257,8,FALSE))))</f>
        <v/>
      </c>
      <c r="I243" s="520" t="str">
        <f>IF(B243="","",IF(ISNA(VLOOKUP($B243,'E-1 Off Site Hedge Baseline'!$B$1:$L$257,10,FALSE)),"",(VLOOKUP($B243,'E-1 Off Site Hedge Baseline'!$B$1:$L$257,10,FALSE))))</f>
        <v/>
      </c>
      <c r="J243" s="520" t="str">
        <f>IF(B243="","",IF(ISNA(VLOOKUP($B243,'E-1 Off Site Hedge Baseline'!$B$1:$L$257,11,FALSE)),"",(VLOOKUP($B243,'E-1 Off Site Hedge Baseline'!$B$1:$L$257,11,FALSE))))</f>
        <v/>
      </c>
      <c r="K243" s="520" t="str">
        <f>IF(B243="","",IF(ISNA(VLOOKUP($B243,'E-1 Off Site Hedge Baseline'!$B$1:$U$257,113,FALSE)),"",(VLOOKUP($B243,'E-1 Off Site Hedge Baseline'!$B$1:$U$257,13,FALSE))))</f>
        <v/>
      </c>
      <c r="L243" s="507" t="str">
        <f>IF(B243="","",IF(ISNA(VLOOKUP($B243,'E-1 Off Site Hedge Baseline'!$B$1:$U$257,12,FALSE)),"",(VLOOKUP($B243,'E-1 Off Site Hedge Baseline'!$B$1:$U$257,12,FALSE))))</f>
        <v/>
      </c>
      <c r="M243" s="418" t="str">
        <f t="shared" si="32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05" t="str">
        <f>IF(B243="","",VLOOKUP(B243,'E-1 Off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45"/>
      <c r="T243" s="499" t="str">
        <f>IFERROR(IF(AND(Q243="V.Low",OR(S243="Good",S243="Moderate")),"Error ▲",VLOOKUP(S243,'G-1 All Habitats'!$Z$2:$AA$9,2,FALSE)),"")</f>
        <v/>
      </c>
      <c r="U243" s="145"/>
      <c r="V243" s="507" t="str">
        <f>IF(U243="","",IF(VLOOKUP(U243,'G-3 Multipliers'!$L$3:$N$6,2,FALSE)=0,"Spatial Data Missing ⚠",VLOOKUP(U243,'G-3 Multipliers'!$L$3:$N$6,2,FALSE)))</f>
        <v/>
      </c>
      <c r="W243" s="505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5"/>
        <v/>
      </c>
      <c r="AD243" s="537" t="str">
        <f>IF(M243="","",VLOOKUP(M243,'G-6 Hedgerow Data'!$B$3:$AG$15,31,FALSE))</f>
        <v/>
      </c>
      <c r="AE243" s="520" t="str">
        <f t="shared" si="29"/>
        <v/>
      </c>
      <c r="AF243" s="520" t="str">
        <f t="shared" si="30"/>
        <v/>
      </c>
      <c r="AG243" s="524" t="str">
        <f>IFERROR(IF(O243="","",VLOOKUP(AD243,'G-3 Multipliers'!$P$3:$Q$6,2,FALSE)),"")</f>
        <v/>
      </c>
      <c r="AH243" s="197"/>
      <c r="AI243" s="499" t="str">
        <f>IF(AH243="","",IF(VLOOKUP(AH243,'G-3 Multipliers'!$S$3:$T$6,2,FALSE)=0,"Spatial Data Missing ⚠",VLOOKUP(AH243,'G-3 Multipliers'!$S$3:$T$6,2,FALSE)))</f>
        <v/>
      </c>
      <c r="AJ243" s="545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1" t="str">
        <f>'E-1 Off Site Hedge Baseline'!AK242</f>
        <v/>
      </c>
      <c r="C244" s="520" t="str">
        <f>IF(B244="","",IF(ISNA(VLOOKUP($B244,'E-1 Off Site Hedge Baseline'!$B$1:$L$257,3,FALSE)),"",(VLOOKUP($B244,'E-1 Off Site Hedge Baseline'!$B$1:$L$257,3,FALSE))))</f>
        <v/>
      </c>
      <c r="D244" s="520" t="str">
        <f>IF(B244="","",IF(ISNA(VLOOKUP($B244,'E-1 Off Site Hedge Baseline'!$B$1:$L$258,4,FALSE)),"",(VLOOKUP($B244,'E-1 Off Site Hedge Baseline'!$B$1:$L$258,4,FALSE))))</f>
        <v/>
      </c>
      <c r="E244" s="520" t="str">
        <f>IF(B244="","",IF(ISNA(VLOOKUP($B244,'E-1 Off Site Hedge Baseline'!$B$1:$L$257,5,FALSE)),"",(VLOOKUP($B244,'E-1 Off Site Hedge Baseline'!$B$1:$L$257,5,FALSE))))</f>
        <v/>
      </c>
      <c r="F244" s="520" t="str">
        <f>IF(B244="","",IF(ISNA(VLOOKUP($B244,'E-1 Off Site Hedge Baseline'!$B$1:$L$257,6,FALSE)),"",(VLOOKUP($B244,'E-1 Off Site Hedge Baseline'!$B$1:$L$257,6,FALSE))))</f>
        <v/>
      </c>
      <c r="G244" s="520" t="str">
        <f>IF(B244="","",IF(ISNA(VLOOKUP($B244,'E-1 Off Site Hedge Baseline'!$B$1:$L$257,7,FALSE)),"",(VLOOKUP($B244,'E-1 Off Site Hedge Baseline'!$B$1:$L$257,7,FALSE))))</f>
        <v/>
      </c>
      <c r="H244" s="520" t="str">
        <f>IF(B244="","",IF(ISNA(VLOOKUP($B244,'E-1 Off Site Hedge Baseline'!$B$1:$L$257,8,FALSE)),"",(VLOOKUP($B244,'E-1 Off Site Hedge Baseline'!$B$1:$L$257,8,FALSE))))</f>
        <v/>
      </c>
      <c r="I244" s="520" t="str">
        <f>IF(B244="","",IF(ISNA(VLOOKUP($B244,'E-1 Off Site Hedge Baseline'!$B$1:$L$257,10,FALSE)),"",(VLOOKUP($B244,'E-1 Off Site Hedge Baseline'!$B$1:$L$257,10,FALSE))))</f>
        <v/>
      </c>
      <c r="J244" s="520" t="str">
        <f>IF(B244="","",IF(ISNA(VLOOKUP($B244,'E-1 Off Site Hedge Baseline'!$B$1:$L$257,11,FALSE)),"",(VLOOKUP($B244,'E-1 Off Site Hedge Baseline'!$B$1:$L$257,11,FALSE))))</f>
        <v/>
      </c>
      <c r="K244" s="520" t="str">
        <f>IF(B244="","",IF(ISNA(VLOOKUP($B244,'E-1 Off Site Hedge Baseline'!$B$1:$U$257,113,FALSE)),"",(VLOOKUP($B244,'E-1 Off Site Hedge Baseline'!$B$1:$U$257,13,FALSE))))</f>
        <v/>
      </c>
      <c r="L244" s="507" t="str">
        <f>IF(B244="","",IF(ISNA(VLOOKUP($B244,'E-1 Off Site Hedge Baseline'!$B$1:$U$257,12,FALSE)),"",(VLOOKUP($B244,'E-1 Off Site Hedge Baseline'!$B$1:$U$257,12,FALSE))))</f>
        <v/>
      </c>
      <c r="M244" s="418" t="str">
        <f t="shared" si="32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05" t="str">
        <f>IF(B244="","",VLOOKUP(B244,'E-1 Off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45"/>
      <c r="T244" s="499" t="str">
        <f>IFERROR(IF(AND(Q244="V.Low",OR(S244="Good",S244="Moderate")),"Error ▲",VLOOKUP(S244,'G-1 All Habitats'!$Z$2:$AA$9,2,FALSE)),"")</f>
        <v/>
      </c>
      <c r="U244" s="145"/>
      <c r="V244" s="507" t="str">
        <f>IF(U244="","",IF(VLOOKUP(U244,'G-3 Multipliers'!$L$3:$N$6,2,FALSE)=0,"Spatial Data Missing ⚠",VLOOKUP(U244,'G-3 Multipliers'!$L$3:$N$6,2,FALSE)))</f>
        <v/>
      </c>
      <c r="W244" s="505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5"/>
        <v/>
      </c>
      <c r="AD244" s="537" t="str">
        <f>IF(M244="","",VLOOKUP(M244,'G-6 Hedgerow Data'!$B$3:$AG$15,31,FALSE))</f>
        <v/>
      </c>
      <c r="AE244" s="520" t="str">
        <f t="shared" si="29"/>
        <v/>
      </c>
      <c r="AF244" s="520" t="str">
        <f t="shared" si="30"/>
        <v/>
      </c>
      <c r="AG244" s="524" t="str">
        <f>IFERROR(IF(O244="","",VLOOKUP(AD244,'G-3 Multipliers'!$P$3:$Q$6,2,FALSE)),"")</f>
        <v/>
      </c>
      <c r="AH244" s="197"/>
      <c r="AI244" s="499" t="str">
        <f>IF(AH244="","",IF(VLOOKUP(AH244,'G-3 Multipliers'!$S$3:$T$6,2,FALSE)=0,"Spatial Data Missing ⚠",VLOOKUP(AH244,'G-3 Multipliers'!$S$3:$T$6,2,FALSE)))</f>
        <v/>
      </c>
      <c r="AJ244" s="545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1" t="str">
        <f>'E-1 Off Site Hedge Baseline'!AK243</f>
        <v/>
      </c>
      <c r="C245" s="520" t="str">
        <f>IF(B245="","",IF(ISNA(VLOOKUP($B245,'E-1 Off Site Hedge Baseline'!$B$1:$L$257,3,FALSE)),"",(VLOOKUP($B245,'E-1 Off Site Hedge Baseline'!$B$1:$L$257,3,FALSE))))</f>
        <v/>
      </c>
      <c r="D245" s="520" t="str">
        <f>IF(B245="","",IF(ISNA(VLOOKUP($B245,'E-1 Off Site Hedge Baseline'!$B$1:$L$258,4,FALSE)),"",(VLOOKUP($B245,'E-1 Off Site Hedge Baseline'!$B$1:$L$258,4,FALSE))))</f>
        <v/>
      </c>
      <c r="E245" s="520" t="str">
        <f>IF(B245="","",IF(ISNA(VLOOKUP($B245,'E-1 Off Site Hedge Baseline'!$B$1:$L$257,5,FALSE)),"",(VLOOKUP($B245,'E-1 Off Site Hedge Baseline'!$B$1:$L$257,5,FALSE))))</f>
        <v/>
      </c>
      <c r="F245" s="520" t="str">
        <f>IF(B245="","",IF(ISNA(VLOOKUP($B245,'E-1 Off Site Hedge Baseline'!$B$1:$L$257,6,FALSE)),"",(VLOOKUP($B245,'E-1 Off Site Hedge Baseline'!$B$1:$L$257,6,FALSE))))</f>
        <v/>
      </c>
      <c r="G245" s="520" t="str">
        <f>IF(B245="","",IF(ISNA(VLOOKUP($B245,'E-1 Off Site Hedge Baseline'!$B$1:$L$257,7,FALSE)),"",(VLOOKUP($B245,'E-1 Off Site Hedge Baseline'!$B$1:$L$257,7,FALSE))))</f>
        <v/>
      </c>
      <c r="H245" s="520" t="str">
        <f>IF(B245="","",IF(ISNA(VLOOKUP($B245,'E-1 Off Site Hedge Baseline'!$B$1:$L$257,8,FALSE)),"",(VLOOKUP($B245,'E-1 Off Site Hedge Baseline'!$B$1:$L$257,8,FALSE))))</f>
        <v/>
      </c>
      <c r="I245" s="520" t="str">
        <f>IF(B245="","",IF(ISNA(VLOOKUP($B245,'E-1 Off Site Hedge Baseline'!$B$1:$L$257,10,FALSE)),"",(VLOOKUP($B245,'E-1 Off Site Hedge Baseline'!$B$1:$L$257,10,FALSE))))</f>
        <v/>
      </c>
      <c r="J245" s="520" t="str">
        <f>IF(B245="","",IF(ISNA(VLOOKUP($B245,'E-1 Off Site Hedge Baseline'!$B$1:$L$257,11,FALSE)),"",(VLOOKUP($B245,'E-1 Off Site Hedge Baseline'!$B$1:$L$257,11,FALSE))))</f>
        <v/>
      </c>
      <c r="K245" s="520" t="str">
        <f>IF(B245="","",IF(ISNA(VLOOKUP($B245,'E-1 Off Site Hedge Baseline'!$B$1:$U$257,113,FALSE)),"",(VLOOKUP($B245,'E-1 Off Site Hedge Baseline'!$B$1:$U$257,13,FALSE))))</f>
        <v/>
      </c>
      <c r="L245" s="507" t="str">
        <f>IF(B245="","",IF(ISNA(VLOOKUP($B245,'E-1 Off Site Hedge Baseline'!$B$1:$U$257,12,FALSE)),"",(VLOOKUP($B245,'E-1 Off Site Hedge Baseline'!$B$1:$U$257,12,FALSE))))</f>
        <v/>
      </c>
      <c r="M245" s="418" t="str">
        <f t="shared" si="32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05" t="str">
        <f>IF(B245="","",VLOOKUP(B245,'E-1 Off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45"/>
      <c r="T245" s="499" t="str">
        <f>IFERROR(IF(AND(Q245="V.Low",OR(S245="Good",S245="Moderate")),"Error ▲",VLOOKUP(S245,'G-1 All Habitats'!$Z$2:$AA$9,2,FALSE)),"")</f>
        <v/>
      </c>
      <c r="U245" s="145"/>
      <c r="V245" s="507" t="str">
        <f>IF(U245="","",IF(VLOOKUP(U245,'G-3 Multipliers'!$L$3:$N$6,2,FALSE)=0,"Spatial Data Missing ⚠",VLOOKUP(U245,'G-3 Multipliers'!$L$3:$N$6,2,FALSE)))</f>
        <v/>
      </c>
      <c r="W245" s="505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5"/>
        <v/>
      </c>
      <c r="AD245" s="537" t="str">
        <f>IF(M245="","",VLOOKUP(M245,'G-6 Hedgerow Data'!$B$3:$AG$15,31,FALSE))</f>
        <v/>
      </c>
      <c r="AE245" s="520" t="str">
        <f t="shared" si="29"/>
        <v/>
      </c>
      <c r="AF245" s="520" t="str">
        <f t="shared" si="30"/>
        <v/>
      </c>
      <c r="AG245" s="524" t="str">
        <f>IFERROR(IF(O245="","",VLOOKUP(AD245,'G-3 Multipliers'!$P$3:$Q$6,2,FALSE)),"")</f>
        <v/>
      </c>
      <c r="AH245" s="197"/>
      <c r="AI245" s="499" t="str">
        <f>IF(AH245="","",IF(VLOOKUP(AH245,'G-3 Multipliers'!$S$3:$T$6,2,FALSE)=0,"Spatial Data Missing ⚠",VLOOKUP(AH245,'G-3 Multipliers'!$S$3:$T$6,2,FALSE)))</f>
        <v/>
      </c>
      <c r="AJ245" s="545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1" t="str">
        <f>'E-1 Off Site Hedge Baseline'!AK244</f>
        <v/>
      </c>
      <c r="C246" s="520" t="str">
        <f>IF(B246="","",IF(ISNA(VLOOKUP($B246,'E-1 Off Site Hedge Baseline'!$B$1:$L$257,3,FALSE)),"",(VLOOKUP($B246,'E-1 Off Site Hedge Baseline'!$B$1:$L$257,3,FALSE))))</f>
        <v/>
      </c>
      <c r="D246" s="520" t="str">
        <f>IF(B246="","",IF(ISNA(VLOOKUP($B246,'E-1 Off Site Hedge Baseline'!$B$1:$L$258,4,FALSE)),"",(VLOOKUP($B246,'E-1 Off Site Hedge Baseline'!$B$1:$L$258,4,FALSE))))</f>
        <v/>
      </c>
      <c r="E246" s="520" t="str">
        <f>IF(B246="","",IF(ISNA(VLOOKUP($B246,'E-1 Off Site Hedge Baseline'!$B$1:$L$257,5,FALSE)),"",(VLOOKUP($B246,'E-1 Off Site Hedge Baseline'!$B$1:$L$257,5,FALSE))))</f>
        <v/>
      </c>
      <c r="F246" s="520" t="str">
        <f>IF(B246="","",IF(ISNA(VLOOKUP($B246,'E-1 Off Site Hedge Baseline'!$B$1:$L$257,6,FALSE)),"",(VLOOKUP($B246,'E-1 Off Site Hedge Baseline'!$B$1:$L$257,6,FALSE))))</f>
        <v/>
      </c>
      <c r="G246" s="520" t="str">
        <f>IF(B246="","",IF(ISNA(VLOOKUP($B246,'E-1 Off Site Hedge Baseline'!$B$1:$L$257,7,FALSE)),"",(VLOOKUP($B246,'E-1 Off Site Hedge Baseline'!$B$1:$L$257,7,FALSE))))</f>
        <v/>
      </c>
      <c r="H246" s="520" t="str">
        <f>IF(B246="","",IF(ISNA(VLOOKUP($B246,'E-1 Off Site Hedge Baseline'!$B$1:$L$257,8,FALSE)),"",(VLOOKUP($B246,'E-1 Off Site Hedge Baseline'!$B$1:$L$257,8,FALSE))))</f>
        <v/>
      </c>
      <c r="I246" s="520" t="str">
        <f>IF(B246="","",IF(ISNA(VLOOKUP($B246,'E-1 Off Site Hedge Baseline'!$B$1:$L$257,10,FALSE)),"",(VLOOKUP($B246,'E-1 Off Site Hedge Baseline'!$B$1:$L$257,10,FALSE))))</f>
        <v/>
      </c>
      <c r="J246" s="520" t="str">
        <f>IF(B246="","",IF(ISNA(VLOOKUP($B246,'E-1 Off Site Hedge Baseline'!$B$1:$L$257,11,FALSE)),"",(VLOOKUP($B246,'E-1 Off Site Hedge Baseline'!$B$1:$L$257,11,FALSE))))</f>
        <v/>
      </c>
      <c r="K246" s="520" t="str">
        <f>IF(B246="","",IF(ISNA(VLOOKUP($B246,'E-1 Off Site Hedge Baseline'!$B$1:$U$257,113,FALSE)),"",(VLOOKUP($B246,'E-1 Off Site Hedge Baseline'!$B$1:$U$257,13,FALSE))))</f>
        <v/>
      </c>
      <c r="L246" s="507" t="str">
        <f>IF(B246="","",IF(ISNA(VLOOKUP($B246,'E-1 Off Site Hedge Baseline'!$B$1:$U$257,12,FALSE)),"",(VLOOKUP($B246,'E-1 Off Site Hedge Baseline'!$B$1:$U$257,12,FALSE))))</f>
        <v/>
      </c>
      <c r="M246" s="418" t="str">
        <f t="shared" si="32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05" t="str">
        <f>IF(B246="","",VLOOKUP(B246,'E-1 Off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45"/>
      <c r="T246" s="499" t="str">
        <f>IFERROR(IF(AND(Q246="V.Low",OR(S246="Good",S246="Moderate")),"Error ▲",VLOOKUP(S246,'G-1 All Habitats'!$Z$2:$AA$9,2,FALSE)),"")</f>
        <v/>
      </c>
      <c r="U246" s="145"/>
      <c r="V246" s="507" t="str">
        <f>IF(U246="","",IF(VLOOKUP(U246,'G-3 Multipliers'!$L$3:$N$6,2,FALSE)=0,"Spatial Data Missing ⚠",VLOOKUP(U246,'G-3 Multipliers'!$L$3:$N$6,2,FALSE)))</f>
        <v/>
      </c>
      <c r="W246" s="505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5"/>
        <v/>
      </c>
      <c r="AD246" s="537" t="str">
        <f>IF(M246="","",VLOOKUP(M246,'G-6 Hedgerow Data'!$B$3:$AG$15,31,FALSE))</f>
        <v/>
      </c>
      <c r="AE246" s="520" t="str">
        <f t="shared" si="29"/>
        <v/>
      </c>
      <c r="AF246" s="520" t="str">
        <f t="shared" si="30"/>
        <v/>
      </c>
      <c r="AG246" s="524" t="str">
        <f>IFERROR(IF(O246="","",VLOOKUP(AD246,'G-3 Multipliers'!$P$3:$Q$6,2,FALSE)),"")</f>
        <v/>
      </c>
      <c r="AH246" s="197"/>
      <c r="AI246" s="499" t="str">
        <f>IF(AH246="","",IF(VLOOKUP(AH246,'G-3 Multipliers'!$S$3:$T$6,2,FALSE)=0,"Spatial Data Missing ⚠",VLOOKUP(AH246,'G-3 Multipliers'!$S$3:$T$6,2,FALSE)))</f>
        <v/>
      </c>
      <c r="AJ246" s="545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1" t="str">
        <f>'E-1 Off Site Hedge Baseline'!AK245</f>
        <v/>
      </c>
      <c r="C247" s="520" t="str">
        <f>IF(B247="","",IF(ISNA(VLOOKUP($B247,'E-1 Off Site Hedge Baseline'!$B$1:$L$257,3,FALSE)),"",(VLOOKUP($B247,'E-1 Off Site Hedge Baseline'!$B$1:$L$257,3,FALSE))))</f>
        <v/>
      </c>
      <c r="D247" s="520" t="str">
        <f>IF(B247="","",IF(ISNA(VLOOKUP($B247,'E-1 Off Site Hedge Baseline'!$B$1:$L$258,4,FALSE)),"",(VLOOKUP($B247,'E-1 Off Site Hedge Baseline'!$B$1:$L$258,4,FALSE))))</f>
        <v/>
      </c>
      <c r="E247" s="520" t="str">
        <f>IF(B247="","",IF(ISNA(VLOOKUP($B247,'E-1 Off Site Hedge Baseline'!$B$1:$L$257,5,FALSE)),"",(VLOOKUP($B247,'E-1 Off Site Hedge Baseline'!$B$1:$L$257,5,FALSE))))</f>
        <v/>
      </c>
      <c r="F247" s="520" t="str">
        <f>IF(B247="","",IF(ISNA(VLOOKUP($B247,'E-1 Off Site Hedge Baseline'!$B$1:$L$257,6,FALSE)),"",(VLOOKUP($B247,'E-1 Off Site Hedge Baseline'!$B$1:$L$257,6,FALSE))))</f>
        <v/>
      </c>
      <c r="G247" s="520" t="str">
        <f>IF(B247="","",IF(ISNA(VLOOKUP($B247,'E-1 Off Site Hedge Baseline'!$B$1:$L$257,7,FALSE)),"",(VLOOKUP($B247,'E-1 Off Site Hedge Baseline'!$B$1:$L$257,7,FALSE))))</f>
        <v/>
      </c>
      <c r="H247" s="520" t="str">
        <f>IF(B247="","",IF(ISNA(VLOOKUP($B247,'E-1 Off Site Hedge Baseline'!$B$1:$L$257,8,FALSE)),"",(VLOOKUP($B247,'E-1 Off Site Hedge Baseline'!$B$1:$L$257,8,FALSE))))</f>
        <v/>
      </c>
      <c r="I247" s="520" t="str">
        <f>IF(B247="","",IF(ISNA(VLOOKUP($B247,'E-1 Off Site Hedge Baseline'!$B$1:$L$257,10,FALSE)),"",(VLOOKUP($B247,'E-1 Off Site Hedge Baseline'!$B$1:$L$257,10,FALSE))))</f>
        <v/>
      </c>
      <c r="J247" s="520" t="str">
        <f>IF(B247="","",IF(ISNA(VLOOKUP($B247,'E-1 Off Site Hedge Baseline'!$B$1:$L$257,11,FALSE)),"",(VLOOKUP($B247,'E-1 Off Site Hedge Baseline'!$B$1:$L$257,11,FALSE))))</f>
        <v/>
      </c>
      <c r="K247" s="520" t="str">
        <f>IF(B247="","",IF(ISNA(VLOOKUP($B247,'E-1 Off Site Hedge Baseline'!$B$1:$U$257,113,FALSE)),"",(VLOOKUP($B247,'E-1 Off Site Hedge Baseline'!$B$1:$U$257,13,FALSE))))</f>
        <v/>
      </c>
      <c r="L247" s="507" t="str">
        <f>IF(B247="","",IF(ISNA(VLOOKUP($B247,'E-1 Off Site Hedge Baseline'!$B$1:$U$257,12,FALSE)),"",(VLOOKUP($B247,'E-1 Off Site Hedge Baseline'!$B$1:$U$257,12,FALSE))))</f>
        <v/>
      </c>
      <c r="M247" s="418" t="str">
        <f t="shared" si="32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05" t="str">
        <f>IF(B247="","",VLOOKUP(B247,'E-1 Off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45"/>
      <c r="T247" s="499" t="str">
        <f>IFERROR(IF(AND(Q247="V.Low",OR(S247="Good",S247="Moderate")),"Error ▲",VLOOKUP(S247,'G-1 All Habitats'!$Z$2:$AA$9,2,FALSE)),"")</f>
        <v/>
      </c>
      <c r="U247" s="145"/>
      <c r="V247" s="507" t="str">
        <f>IF(U247="","",IF(VLOOKUP(U247,'G-3 Multipliers'!$L$3:$N$6,2,FALSE)=0,"Spatial Data Missing ⚠",VLOOKUP(U247,'G-3 Multipliers'!$L$3:$N$6,2,FALSE)))</f>
        <v/>
      </c>
      <c r="W247" s="505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5"/>
        <v/>
      </c>
      <c r="AD247" s="537" t="str">
        <f>IF(M247="","",VLOOKUP(M247,'G-6 Hedgerow Data'!$B$3:$AG$15,31,FALSE))</f>
        <v/>
      </c>
      <c r="AE247" s="520" t="str">
        <f t="shared" si="29"/>
        <v/>
      </c>
      <c r="AF247" s="520" t="str">
        <f t="shared" si="30"/>
        <v/>
      </c>
      <c r="AG247" s="524" t="str">
        <f>IFERROR(IF(O247="","",VLOOKUP(AD247,'G-3 Multipliers'!$P$3:$Q$6,2,FALSE)),"")</f>
        <v/>
      </c>
      <c r="AH247" s="197"/>
      <c r="AI247" s="499" t="str">
        <f>IF(AH247="","",IF(VLOOKUP(AH247,'G-3 Multipliers'!$S$3:$T$6,2,FALSE)=0,"Spatial Data Missing ⚠",VLOOKUP(AH247,'G-3 Multipliers'!$S$3:$T$6,2,FALSE)))</f>
        <v/>
      </c>
      <c r="AJ247" s="545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1" t="str">
        <f>'E-1 Off Site Hedge Baseline'!AK246</f>
        <v/>
      </c>
      <c r="C248" s="520" t="str">
        <f>IF(B248="","",IF(ISNA(VLOOKUP($B248,'E-1 Off Site Hedge Baseline'!$B$1:$L$257,3,FALSE)),"",(VLOOKUP($B248,'E-1 Off Site Hedge Baseline'!$B$1:$L$257,3,FALSE))))</f>
        <v/>
      </c>
      <c r="D248" s="520" t="str">
        <f>IF(B248="","",IF(ISNA(VLOOKUP($B248,'E-1 Off Site Hedge Baseline'!$B$1:$L$258,4,FALSE)),"",(VLOOKUP($B248,'E-1 Off Site Hedge Baseline'!$B$1:$L$258,4,FALSE))))</f>
        <v/>
      </c>
      <c r="E248" s="520" t="str">
        <f>IF(B248="","",IF(ISNA(VLOOKUP($B248,'E-1 Off Site Hedge Baseline'!$B$1:$L$257,5,FALSE)),"",(VLOOKUP($B248,'E-1 Off Site Hedge Baseline'!$B$1:$L$257,5,FALSE))))</f>
        <v/>
      </c>
      <c r="F248" s="520" t="str">
        <f>IF(B248="","",IF(ISNA(VLOOKUP($B248,'E-1 Off Site Hedge Baseline'!$B$1:$L$257,6,FALSE)),"",(VLOOKUP($B248,'E-1 Off Site Hedge Baseline'!$B$1:$L$257,6,FALSE))))</f>
        <v/>
      </c>
      <c r="G248" s="520" t="str">
        <f>IF(B248="","",IF(ISNA(VLOOKUP($B248,'E-1 Off Site Hedge Baseline'!$B$1:$L$257,7,FALSE)),"",(VLOOKUP($B248,'E-1 Off Site Hedge Baseline'!$B$1:$L$257,7,FALSE))))</f>
        <v/>
      </c>
      <c r="H248" s="520" t="str">
        <f>IF(B248="","",IF(ISNA(VLOOKUP($B248,'E-1 Off Site Hedge Baseline'!$B$1:$L$257,8,FALSE)),"",(VLOOKUP($B248,'E-1 Off Site Hedge Baseline'!$B$1:$L$257,8,FALSE))))</f>
        <v/>
      </c>
      <c r="I248" s="520" t="str">
        <f>IF(B248="","",IF(ISNA(VLOOKUP($B248,'E-1 Off Site Hedge Baseline'!$B$1:$L$257,10,FALSE)),"",(VLOOKUP($B248,'E-1 Off Site Hedge Baseline'!$B$1:$L$257,10,FALSE))))</f>
        <v/>
      </c>
      <c r="J248" s="520" t="str">
        <f>IF(B248="","",IF(ISNA(VLOOKUP($B248,'E-1 Off Site Hedge Baseline'!$B$1:$L$257,11,FALSE)),"",(VLOOKUP($B248,'E-1 Off Site Hedge Baseline'!$B$1:$L$257,11,FALSE))))</f>
        <v/>
      </c>
      <c r="K248" s="520" t="str">
        <f>IF(B248="","",IF(ISNA(VLOOKUP($B248,'E-1 Off Site Hedge Baseline'!$B$1:$U$257,113,FALSE)),"",(VLOOKUP($B248,'E-1 Off Site Hedge Baseline'!$B$1:$U$257,13,FALSE))))</f>
        <v/>
      </c>
      <c r="L248" s="507" t="str">
        <f>IF(B248="","",IF(ISNA(VLOOKUP($B248,'E-1 Off Site Hedge Baseline'!$B$1:$U$257,12,FALSE)),"",(VLOOKUP($B248,'E-1 Off Site Hedge Baseline'!$B$1:$U$257,12,FALSE))))</f>
        <v/>
      </c>
      <c r="M248" s="418" t="str">
        <f t="shared" si="32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05" t="str">
        <f>IF(B248="","",VLOOKUP(B248,'E-1 Off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45"/>
      <c r="T248" s="499" t="str">
        <f>IFERROR(IF(AND(Q248="V.Low",OR(S248="Good",S248="Moderate")),"Error ▲",VLOOKUP(S248,'G-1 All Habitats'!$Z$2:$AA$9,2,FALSE)),"")</f>
        <v/>
      </c>
      <c r="U248" s="145"/>
      <c r="V248" s="507" t="str">
        <f>IF(U248="","",IF(VLOOKUP(U248,'G-3 Multipliers'!$L$3:$N$6,2,FALSE)=0,"Spatial Data Missing ⚠",VLOOKUP(U248,'G-3 Multipliers'!$L$3:$N$6,2,FALSE)))</f>
        <v/>
      </c>
      <c r="W248" s="505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5"/>
        <v/>
      </c>
      <c r="AD248" s="537" t="str">
        <f>IF(M248="","",VLOOKUP(M248,'G-6 Hedgerow Data'!$B$3:$AG$15,31,FALSE))</f>
        <v/>
      </c>
      <c r="AE248" s="520" t="str">
        <f t="shared" si="29"/>
        <v/>
      </c>
      <c r="AF248" s="520" t="str">
        <f t="shared" si="30"/>
        <v/>
      </c>
      <c r="AG248" s="524" t="str">
        <f>IFERROR(IF(O248="","",VLOOKUP(AD248,'G-3 Multipliers'!$P$3:$Q$6,2,FALSE)),"")</f>
        <v/>
      </c>
      <c r="AH248" s="197"/>
      <c r="AI248" s="499" t="str">
        <f>IF(AH248="","",IF(VLOOKUP(AH248,'G-3 Multipliers'!$S$3:$T$6,2,FALSE)=0,"Spatial Data Missing ⚠",VLOOKUP(AH248,'G-3 Multipliers'!$S$3:$T$6,2,FALSE)))</f>
        <v/>
      </c>
      <c r="AJ248" s="545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1" t="str">
        <f>'E-1 Off Site Hedge Baseline'!AK247</f>
        <v/>
      </c>
      <c r="C249" s="520" t="str">
        <f>IF(B249="","",IF(ISNA(VLOOKUP($B249,'E-1 Off Site Hedge Baseline'!$B$1:$L$257,3,FALSE)),"",(VLOOKUP($B249,'E-1 Off Site Hedge Baseline'!$B$1:$L$257,3,FALSE))))</f>
        <v/>
      </c>
      <c r="D249" s="520" t="str">
        <f>IF(B249="","",IF(ISNA(VLOOKUP($B249,'E-1 Off Site Hedge Baseline'!$B$1:$L$258,4,FALSE)),"",(VLOOKUP($B249,'E-1 Off Site Hedge Baseline'!$B$1:$L$258,4,FALSE))))</f>
        <v/>
      </c>
      <c r="E249" s="520" t="str">
        <f>IF(B249="","",IF(ISNA(VLOOKUP($B249,'E-1 Off Site Hedge Baseline'!$B$1:$L$257,5,FALSE)),"",(VLOOKUP($B249,'E-1 Off Site Hedge Baseline'!$B$1:$L$257,5,FALSE))))</f>
        <v/>
      </c>
      <c r="F249" s="520" t="str">
        <f>IF(B249="","",IF(ISNA(VLOOKUP($B249,'E-1 Off Site Hedge Baseline'!$B$1:$L$257,6,FALSE)),"",(VLOOKUP($B249,'E-1 Off Site Hedge Baseline'!$B$1:$L$257,6,FALSE))))</f>
        <v/>
      </c>
      <c r="G249" s="520" t="str">
        <f>IF(B249="","",IF(ISNA(VLOOKUP($B249,'E-1 Off Site Hedge Baseline'!$B$1:$L$257,7,FALSE)),"",(VLOOKUP($B249,'E-1 Off Site Hedge Baseline'!$B$1:$L$257,7,FALSE))))</f>
        <v/>
      </c>
      <c r="H249" s="520" t="str">
        <f>IF(B249="","",IF(ISNA(VLOOKUP($B249,'E-1 Off Site Hedge Baseline'!$B$1:$L$257,8,FALSE)),"",(VLOOKUP($B249,'E-1 Off Site Hedge Baseline'!$B$1:$L$257,8,FALSE))))</f>
        <v/>
      </c>
      <c r="I249" s="520" t="str">
        <f>IF(B249="","",IF(ISNA(VLOOKUP($B249,'E-1 Off Site Hedge Baseline'!$B$1:$L$257,10,FALSE)),"",(VLOOKUP($B249,'E-1 Off Site Hedge Baseline'!$B$1:$L$257,10,FALSE))))</f>
        <v/>
      </c>
      <c r="J249" s="520" t="str">
        <f>IF(B249="","",IF(ISNA(VLOOKUP($B249,'E-1 Off Site Hedge Baseline'!$B$1:$L$257,11,FALSE)),"",(VLOOKUP($B249,'E-1 Off Site Hedge Baseline'!$B$1:$L$257,11,FALSE))))</f>
        <v/>
      </c>
      <c r="K249" s="520" t="str">
        <f>IF(B249="","",IF(ISNA(VLOOKUP($B249,'E-1 Off Site Hedge Baseline'!$B$1:$U$257,113,FALSE)),"",(VLOOKUP($B249,'E-1 Off Site Hedge Baseline'!$B$1:$U$257,13,FALSE))))</f>
        <v/>
      </c>
      <c r="L249" s="507" t="str">
        <f>IF(B249="","",IF(ISNA(VLOOKUP($B249,'E-1 Off Site Hedge Baseline'!$B$1:$U$257,12,FALSE)),"",(VLOOKUP($B249,'E-1 Off Site Hedge Baseline'!$B$1:$U$257,12,FALSE))))</f>
        <v/>
      </c>
      <c r="M249" s="418" t="str">
        <f t="shared" si="32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05" t="str">
        <f>IF(B249="","",VLOOKUP(B249,'E-1 Off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45"/>
      <c r="T249" s="499" t="str">
        <f>IFERROR(IF(AND(Q249="V.Low",OR(S249="Good",S249="Moderate")),"Error ▲",VLOOKUP(S249,'G-1 All Habitats'!$Z$2:$AA$9,2,FALSE)),"")</f>
        <v/>
      </c>
      <c r="U249" s="145"/>
      <c r="V249" s="507" t="str">
        <f>IF(U249="","",IF(VLOOKUP(U249,'G-3 Multipliers'!$L$3:$N$6,2,FALSE)=0,"Spatial Data Missing ⚠",VLOOKUP(U249,'G-3 Multipliers'!$L$3:$N$6,2,FALSE)))</f>
        <v/>
      </c>
      <c r="W249" s="505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5"/>
        <v/>
      </c>
      <c r="AD249" s="537" t="str">
        <f>IF(M249="","",VLOOKUP(M249,'G-6 Hedgerow Data'!$B$3:$AG$15,31,FALSE))</f>
        <v/>
      </c>
      <c r="AE249" s="520" t="str">
        <f t="shared" si="29"/>
        <v/>
      </c>
      <c r="AF249" s="520" t="str">
        <f t="shared" si="30"/>
        <v/>
      </c>
      <c r="AG249" s="524" t="str">
        <f>IFERROR(IF(O249="","",VLOOKUP(AD249,'G-3 Multipliers'!$P$3:$Q$6,2,FALSE)),"")</f>
        <v/>
      </c>
      <c r="AH249" s="197"/>
      <c r="AI249" s="499" t="str">
        <f>IF(AH249="","",IF(VLOOKUP(AH249,'G-3 Multipliers'!$S$3:$T$6,2,FALSE)=0,"Spatial Data Missing ⚠",VLOOKUP(AH249,'G-3 Multipliers'!$S$3:$T$6,2,FALSE)))</f>
        <v/>
      </c>
      <c r="AJ249" s="545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1" t="str">
        <f>'E-1 Off Site Hedge Baseline'!AK248</f>
        <v/>
      </c>
      <c r="C250" s="520" t="str">
        <f>IF(B250="","",IF(ISNA(VLOOKUP($B250,'E-1 Off Site Hedge Baseline'!$B$1:$L$257,3,FALSE)),"",(VLOOKUP($B250,'E-1 Off Site Hedge Baseline'!$B$1:$L$257,3,FALSE))))</f>
        <v/>
      </c>
      <c r="D250" s="520" t="str">
        <f>IF(B250="","",IF(ISNA(VLOOKUP($B250,'E-1 Off Site Hedge Baseline'!$B$1:$L$258,4,FALSE)),"",(VLOOKUP($B250,'E-1 Off Site Hedge Baseline'!$B$1:$L$258,4,FALSE))))</f>
        <v/>
      </c>
      <c r="E250" s="520" t="str">
        <f>IF(B250="","",IF(ISNA(VLOOKUP($B250,'E-1 Off Site Hedge Baseline'!$B$1:$L$257,5,FALSE)),"",(VLOOKUP($B250,'E-1 Off Site Hedge Baseline'!$B$1:$L$257,5,FALSE))))</f>
        <v/>
      </c>
      <c r="F250" s="520" t="str">
        <f>IF(B250="","",IF(ISNA(VLOOKUP($B250,'E-1 Off Site Hedge Baseline'!$B$1:$L$257,6,FALSE)),"",(VLOOKUP($B250,'E-1 Off Site Hedge Baseline'!$B$1:$L$257,6,FALSE))))</f>
        <v/>
      </c>
      <c r="G250" s="520" t="str">
        <f>IF(B250="","",IF(ISNA(VLOOKUP($B250,'E-1 Off Site Hedge Baseline'!$B$1:$L$257,7,FALSE)),"",(VLOOKUP($B250,'E-1 Off Site Hedge Baseline'!$B$1:$L$257,7,FALSE))))</f>
        <v/>
      </c>
      <c r="H250" s="520" t="str">
        <f>IF(B250="","",IF(ISNA(VLOOKUP($B250,'E-1 Off Site Hedge Baseline'!$B$1:$L$257,8,FALSE)),"",(VLOOKUP($B250,'E-1 Off Site Hedge Baseline'!$B$1:$L$257,8,FALSE))))</f>
        <v/>
      </c>
      <c r="I250" s="520" t="str">
        <f>IF(B250="","",IF(ISNA(VLOOKUP($B250,'E-1 Off Site Hedge Baseline'!$B$1:$L$257,10,FALSE)),"",(VLOOKUP($B250,'E-1 Off Site Hedge Baseline'!$B$1:$L$257,10,FALSE))))</f>
        <v/>
      </c>
      <c r="J250" s="520" t="str">
        <f>IF(B250="","",IF(ISNA(VLOOKUP($B250,'E-1 Off Site Hedge Baseline'!$B$1:$L$257,11,FALSE)),"",(VLOOKUP($B250,'E-1 Off Site Hedge Baseline'!$B$1:$L$257,11,FALSE))))</f>
        <v/>
      </c>
      <c r="K250" s="520" t="str">
        <f>IF(B250="","",IF(ISNA(VLOOKUP($B250,'E-1 Off Site Hedge Baseline'!$B$1:$U$257,113,FALSE)),"",(VLOOKUP($B250,'E-1 Off Site Hedge Baseline'!$B$1:$U$257,13,FALSE))))</f>
        <v/>
      </c>
      <c r="L250" s="507" t="str">
        <f>IF(B250="","",IF(ISNA(VLOOKUP($B250,'E-1 Off Site Hedge Baseline'!$B$1:$U$257,12,FALSE)),"",(VLOOKUP($B250,'E-1 Off Site Hedge Baseline'!$B$1:$U$257,12,FALSE))))</f>
        <v/>
      </c>
      <c r="M250" s="418" t="str">
        <f t="shared" si="32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05" t="str">
        <f>IF(B250="","",VLOOKUP(B250,'E-1 Off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45"/>
      <c r="T250" s="499" t="str">
        <f>IFERROR(IF(AND(Q250="V.Low",OR(S250="Good",S250="Moderate")),"Error ▲",VLOOKUP(S250,'G-1 All Habitats'!$Z$2:$AA$9,2,FALSE)),"")</f>
        <v/>
      </c>
      <c r="U250" s="145"/>
      <c r="V250" s="507" t="str">
        <f>IF(U250="","",IF(VLOOKUP(U250,'G-3 Multipliers'!$L$3:$N$6,2,FALSE)=0,"Spatial Data Missing ⚠",VLOOKUP(U250,'G-3 Multipliers'!$L$3:$N$6,2,FALSE)))</f>
        <v/>
      </c>
      <c r="W250" s="505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5"/>
        <v/>
      </c>
      <c r="AD250" s="537" t="str">
        <f>IF(M250="","",VLOOKUP(M250,'G-6 Hedgerow Data'!$B$3:$AG$15,31,FALSE))</f>
        <v/>
      </c>
      <c r="AE250" s="520" t="str">
        <f t="shared" si="29"/>
        <v/>
      </c>
      <c r="AF250" s="520" t="str">
        <f t="shared" si="30"/>
        <v/>
      </c>
      <c r="AG250" s="524" t="str">
        <f>IFERROR(IF(O250="","",VLOOKUP(AD250,'G-3 Multipliers'!$P$3:$Q$6,2,FALSE)),"")</f>
        <v/>
      </c>
      <c r="AH250" s="197"/>
      <c r="AI250" s="499" t="str">
        <f>IF(AH250="","",IF(VLOOKUP(AH250,'G-3 Multipliers'!$S$3:$T$6,2,FALSE)=0,"Spatial Data Missing ⚠",VLOOKUP(AH250,'G-3 Multipliers'!$S$3:$T$6,2,FALSE)))</f>
        <v/>
      </c>
      <c r="AJ250" s="545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1" t="str">
        <f>'E-1 Off Site Hedge Baseline'!AK249</f>
        <v/>
      </c>
      <c r="C251" s="520" t="str">
        <f>IF(B251="","",IF(ISNA(VLOOKUP($B251,'E-1 Off Site Hedge Baseline'!$B$1:$L$257,3,FALSE)),"",(VLOOKUP($B251,'E-1 Off Site Hedge Baseline'!$B$1:$L$257,3,FALSE))))</f>
        <v/>
      </c>
      <c r="D251" s="520" t="str">
        <f>IF(B251="","",IF(ISNA(VLOOKUP($B251,'E-1 Off Site Hedge Baseline'!$B$1:$L$258,4,FALSE)),"",(VLOOKUP($B251,'E-1 Off Site Hedge Baseline'!$B$1:$L$258,4,FALSE))))</f>
        <v/>
      </c>
      <c r="E251" s="520" t="str">
        <f>IF(B251="","",IF(ISNA(VLOOKUP($B251,'E-1 Off Site Hedge Baseline'!$B$1:$L$257,5,FALSE)),"",(VLOOKUP($B251,'E-1 Off Site Hedge Baseline'!$B$1:$L$257,5,FALSE))))</f>
        <v/>
      </c>
      <c r="F251" s="520" t="str">
        <f>IF(B251="","",IF(ISNA(VLOOKUP($B251,'E-1 Off Site Hedge Baseline'!$B$1:$L$257,6,FALSE)),"",(VLOOKUP($B251,'E-1 Off Site Hedge Baseline'!$B$1:$L$257,6,FALSE))))</f>
        <v/>
      </c>
      <c r="G251" s="520" t="str">
        <f>IF(B251="","",IF(ISNA(VLOOKUP($B251,'E-1 Off Site Hedge Baseline'!$B$1:$L$257,7,FALSE)),"",(VLOOKUP($B251,'E-1 Off Site Hedge Baseline'!$B$1:$L$257,7,FALSE))))</f>
        <v/>
      </c>
      <c r="H251" s="520" t="str">
        <f>IF(B251="","",IF(ISNA(VLOOKUP($B251,'E-1 Off Site Hedge Baseline'!$B$1:$L$257,8,FALSE)),"",(VLOOKUP($B251,'E-1 Off Site Hedge Baseline'!$B$1:$L$257,8,FALSE))))</f>
        <v/>
      </c>
      <c r="I251" s="520" t="str">
        <f>IF(B251="","",IF(ISNA(VLOOKUP($B251,'E-1 Off Site Hedge Baseline'!$B$1:$L$257,10,FALSE)),"",(VLOOKUP($B251,'E-1 Off Site Hedge Baseline'!$B$1:$L$257,10,FALSE))))</f>
        <v/>
      </c>
      <c r="J251" s="520" t="str">
        <f>IF(B251="","",IF(ISNA(VLOOKUP($B251,'E-1 Off Site Hedge Baseline'!$B$1:$L$257,11,FALSE)),"",(VLOOKUP($B251,'E-1 Off Site Hedge Baseline'!$B$1:$L$257,11,FALSE))))</f>
        <v/>
      </c>
      <c r="K251" s="520" t="str">
        <f>IF(B251="","",IF(ISNA(VLOOKUP($B251,'E-1 Off Site Hedge Baseline'!$B$1:$U$257,113,FALSE)),"",(VLOOKUP($B251,'E-1 Off Site Hedge Baseline'!$B$1:$U$257,13,FALSE))))</f>
        <v/>
      </c>
      <c r="L251" s="507" t="str">
        <f>IF(B251="","",IF(ISNA(VLOOKUP($B251,'E-1 Off Site Hedge Baseline'!$B$1:$U$257,12,FALSE)),"",(VLOOKUP($B251,'E-1 Off Site Hedge Baseline'!$B$1:$U$257,12,FALSE))))</f>
        <v/>
      </c>
      <c r="M251" s="418" t="str">
        <f t="shared" si="32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05" t="str">
        <f>IF(B251="","",VLOOKUP(B251,'E-1 Off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45"/>
      <c r="T251" s="499" t="str">
        <f>IFERROR(IF(AND(Q251="V.Low",OR(S251="Good",S251="Moderate")),"Error ▲",VLOOKUP(S251,'G-1 All Habitats'!$Z$2:$AA$9,2,FALSE)),"")</f>
        <v/>
      </c>
      <c r="U251" s="145"/>
      <c r="V251" s="507" t="str">
        <f>IF(U251="","",IF(VLOOKUP(U251,'G-3 Multipliers'!$L$3:$N$6,2,FALSE)=0,"Spatial Data Missing ⚠",VLOOKUP(U251,'G-3 Multipliers'!$L$3:$N$6,2,FALSE)))</f>
        <v/>
      </c>
      <c r="W251" s="505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5"/>
        <v/>
      </c>
      <c r="AD251" s="537" t="str">
        <f>IF(M251="","",VLOOKUP(M251,'G-6 Hedgerow Data'!$B$3:$AG$15,31,FALSE))</f>
        <v/>
      </c>
      <c r="AE251" s="520" t="str">
        <f t="shared" si="29"/>
        <v/>
      </c>
      <c r="AF251" s="520" t="str">
        <f t="shared" si="30"/>
        <v/>
      </c>
      <c r="AG251" s="524" t="str">
        <f>IFERROR(IF(O251="","",VLOOKUP(AD251,'G-3 Multipliers'!$P$3:$Q$6,2,FALSE)),"")</f>
        <v/>
      </c>
      <c r="AH251" s="197"/>
      <c r="AI251" s="499" t="str">
        <f>IF(AH251="","",IF(VLOOKUP(AH251,'G-3 Multipliers'!$S$3:$T$6,2,FALSE)=0,"Spatial Data Missing ⚠",VLOOKUP(AH251,'G-3 Multipliers'!$S$3:$T$6,2,FALSE)))</f>
        <v/>
      </c>
      <c r="AJ251" s="545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1" t="str">
        <f>'E-1 Off Site Hedge Baseline'!AK250</f>
        <v/>
      </c>
      <c r="C252" s="520" t="str">
        <f>IF(B252="","",IF(ISNA(VLOOKUP($B252,'E-1 Off Site Hedge Baseline'!$B$1:$L$257,3,FALSE)),"",(VLOOKUP($B252,'E-1 Off Site Hedge Baseline'!$B$1:$L$257,3,FALSE))))</f>
        <v/>
      </c>
      <c r="D252" s="520" t="str">
        <f>IF(B252="","",IF(ISNA(VLOOKUP($B252,'E-1 Off Site Hedge Baseline'!$B$1:$L$258,4,FALSE)),"",(VLOOKUP($B252,'E-1 Off Site Hedge Baseline'!$B$1:$L$258,4,FALSE))))</f>
        <v/>
      </c>
      <c r="E252" s="520" t="str">
        <f>IF(B252="","",IF(ISNA(VLOOKUP($B252,'E-1 Off Site Hedge Baseline'!$B$1:$L$257,5,FALSE)),"",(VLOOKUP($B252,'E-1 Off Site Hedge Baseline'!$B$1:$L$257,5,FALSE))))</f>
        <v/>
      </c>
      <c r="F252" s="520" t="str">
        <f>IF(B252="","",IF(ISNA(VLOOKUP($B252,'E-1 Off Site Hedge Baseline'!$B$1:$L$257,6,FALSE)),"",(VLOOKUP($B252,'E-1 Off Site Hedge Baseline'!$B$1:$L$257,6,FALSE))))</f>
        <v/>
      </c>
      <c r="G252" s="520" t="str">
        <f>IF(B252="","",IF(ISNA(VLOOKUP($B252,'E-1 Off Site Hedge Baseline'!$B$1:$L$257,7,FALSE)),"",(VLOOKUP($B252,'E-1 Off Site Hedge Baseline'!$B$1:$L$257,7,FALSE))))</f>
        <v/>
      </c>
      <c r="H252" s="520" t="str">
        <f>IF(B252="","",IF(ISNA(VLOOKUP($B252,'E-1 Off Site Hedge Baseline'!$B$1:$L$257,8,FALSE)),"",(VLOOKUP($B252,'E-1 Off Site Hedge Baseline'!$B$1:$L$257,8,FALSE))))</f>
        <v/>
      </c>
      <c r="I252" s="520" t="str">
        <f>IF(B252="","",IF(ISNA(VLOOKUP($B252,'E-1 Off Site Hedge Baseline'!$B$1:$L$257,10,FALSE)),"",(VLOOKUP($B252,'E-1 Off Site Hedge Baseline'!$B$1:$L$257,10,FALSE))))</f>
        <v/>
      </c>
      <c r="J252" s="520" t="str">
        <f>IF(B252="","",IF(ISNA(VLOOKUP($B252,'E-1 Off Site Hedge Baseline'!$B$1:$L$257,11,FALSE)),"",(VLOOKUP($B252,'E-1 Off Site Hedge Baseline'!$B$1:$L$257,11,FALSE))))</f>
        <v/>
      </c>
      <c r="K252" s="520" t="str">
        <f>IF(B252="","",IF(ISNA(VLOOKUP($B252,'E-1 Off Site Hedge Baseline'!$B$1:$U$257,113,FALSE)),"",(VLOOKUP($B252,'E-1 Off Site Hedge Baseline'!$B$1:$U$257,13,FALSE))))</f>
        <v/>
      </c>
      <c r="L252" s="507" t="str">
        <f>IF(B252="","",IF(ISNA(VLOOKUP($B252,'E-1 Off Site Hedge Baseline'!$B$1:$U$257,12,FALSE)),"",(VLOOKUP($B252,'E-1 Off Site Hedge Baseline'!$B$1:$U$257,12,FALSE))))</f>
        <v/>
      </c>
      <c r="M252" s="418" t="str">
        <f t="shared" si="32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05" t="str">
        <f>IF(B252="","",VLOOKUP(B252,'E-1 Off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45"/>
      <c r="T252" s="499" t="str">
        <f>IFERROR(IF(AND(Q252="V.Low",OR(S252="Good",S252="Moderate")),"Error ▲",VLOOKUP(S252,'G-1 All Habitats'!$Z$2:$AA$9,2,FALSE)),"")</f>
        <v/>
      </c>
      <c r="U252" s="145"/>
      <c r="V252" s="507" t="str">
        <f>IF(U252="","",IF(VLOOKUP(U252,'G-3 Multipliers'!$L$3:$N$6,2,FALSE)=0,"Spatial Data Missing ⚠",VLOOKUP(U252,'G-3 Multipliers'!$L$3:$N$6,2,FALSE)))</f>
        <v/>
      </c>
      <c r="W252" s="505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5"/>
        <v/>
      </c>
      <c r="AD252" s="537" t="str">
        <f>IF(M252="","",VLOOKUP(M252,'G-6 Hedgerow Data'!$B$3:$AG$15,31,FALSE))</f>
        <v/>
      </c>
      <c r="AE252" s="520" t="str">
        <f t="shared" si="29"/>
        <v/>
      </c>
      <c r="AF252" s="520" t="str">
        <f t="shared" si="30"/>
        <v/>
      </c>
      <c r="AG252" s="524" t="str">
        <f>IFERROR(IF(O252="","",VLOOKUP(AD252,'G-3 Multipliers'!$P$3:$Q$6,2,FALSE)),"")</f>
        <v/>
      </c>
      <c r="AH252" s="197"/>
      <c r="AI252" s="499" t="str">
        <f>IF(AH252="","",IF(VLOOKUP(AH252,'G-3 Multipliers'!$S$3:$T$6,2,FALSE)=0,"Spatial Data Missing ⚠",VLOOKUP(AH252,'G-3 Multipliers'!$S$3:$T$6,2,FALSE)))</f>
        <v/>
      </c>
      <c r="AJ252" s="545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1" t="str">
        <f>'E-1 Off Site Hedge Baseline'!AK251</f>
        <v/>
      </c>
      <c r="C253" s="520" t="str">
        <f>IF(B253="","",IF(ISNA(VLOOKUP($B253,'E-1 Off Site Hedge Baseline'!$B$1:$L$257,3,FALSE)),"",(VLOOKUP($B253,'E-1 Off Site Hedge Baseline'!$B$1:$L$257,3,FALSE))))</f>
        <v/>
      </c>
      <c r="D253" s="520" t="str">
        <f>IF(B253="","",IF(ISNA(VLOOKUP($B253,'E-1 Off Site Hedge Baseline'!$B$1:$L$258,4,FALSE)),"",(VLOOKUP($B253,'E-1 Off Site Hedge Baseline'!$B$1:$L$258,4,FALSE))))</f>
        <v/>
      </c>
      <c r="E253" s="520" t="str">
        <f>IF(B253="","",IF(ISNA(VLOOKUP($B253,'E-1 Off Site Hedge Baseline'!$B$1:$L$257,5,FALSE)),"",(VLOOKUP($B253,'E-1 Off Site Hedge Baseline'!$B$1:$L$257,5,FALSE))))</f>
        <v/>
      </c>
      <c r="F253" s="520" t="str">
        <f>IF(B253="","",IF(ISNA(VLOOKUP($B253,'E-1 Off Site Hedge Baseline'!$B$1:$L$257,6,FALSE)),"",(VLOOKUP($B253,'E-1 Off Site Hedge Baseline'!$B$1:$L$257,6,FALSE))))</f>
        <v/>
      </c>
      <c r="G253" s="520" t="str">
        <f>IF(B253="","",IF(ISNA(VLOOKUP($B253,'E-1 Off Site Hedge Baseline'!$B$1:$L$257,7,FALSE)),"",(VLOOKUP($B253,'E-1 Off Site Hedge Baseline'!$B$1:$L$257,7,FALSE))))</f>
        <v/>
      </c>
      <c r="H253" s="520" t="str">
        <f>IF(B253="","",IF(ISNA(VLOOKUP($B253,'E-1 Off Site Hedge Baseline'!$B$1:$L$257,8,FALSE)),"",(VLOOKUP($B253,'E-1 Off Site Hedge Baseline'!$B$1:$L$257,8,FALSE))))</f>
        <v/>
      </c>
      <c r="I253" s="520" t="str">
        <f>IF(B253="","",IF(ISNA(VLOOKUP($B253,'E-1 Off Site Hedge Baseline'!$B$1:$L$257,10,FALSE)),"",(VLOOKUP($B253,'E-1 Off Site Hedge Baseline'!$B$1:$L$257,10,FALSE))))</f>
        <v/>
      </c>
      <c r="J253" s="520" t="str">
        <f>IF(B253="","",IF(ISNA(VLOOKUP($B253,'E-1 Off Site Hedge Baseline'!$B$1:$L$257,11,FALSE)),"",(VLOOKUP($B253,'E-1 Off Site Hedge Baseline'!$B$1:$L$257,11,FALSE))))</f>
        <v/>
      </c>
      <c r="K253" s="520" t="str">
        <f>IF(B253="","",IF(ISNA(VLOOKUP($B253,'E-1 Off Site Hedge Baseline'!$B$1:$U$257,113,FALSE)),"",(VLOOKUP($B253,'E-1 Off Site Hedge Baseline'!$B$1:$U$257,13,FALSE))))</f>
        <v/>
      </c>
      <c r="L253" s="507" t="str">
        <f>IF(B253="","",IF(ISNA(VLOOKUP($B253,'E-1 Off Site Hedge Baseline'!$B$1:$U$257,12,FALSE)),"",(VLOOKUP($B253,'E-1 Off Site Hedge Baseline'!$B$1:$U$257,12,FALSE))))</f>
        <v/>
      </c>
      <c r="M253" s="418" t="str">
        <f t="shared" si="32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05" t="str">
        <f>IF(B253="","",VLOOKUP(B253,'E-1 Off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45"/>
      <c r="T253" s="499" t="str">
        <f>IFERROR(IF(AND(Q253="V.Low",OR(S253="Good",S253="Moderate")),"Error ▲",VLOOKUP(S253,'G-1 All Habitats'!$Z$2:$AA$9,2,FALSE)),"")</f>
        <v/>
      </c>
      <c r="U253" s="145"/>
      <c r="V253" s="507" t="str">
        <f>IF(U253="","",IF(VLOOKUP(U253,'G-3 Multipliers'!$L$3:$N$6,2,FALSE)=0,"Spatial Data Missing ⚠",VLOOKUP(U253,'G-3 Multipliers'!$L$3:$N$6,2,FALSE)))</f>
        <v/>
      </c>
      <c r="W253" s="505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5"/>
        <v/>
      </c>
      <c r="AD253" s="537" t="str">
        <f>IF(M253="","",VLOOKUP(M253,'G-6 Hedgerow Data'!$B$3:$AG$15,31,FALSE))</f>
        <v/>
      </c>
      <c r="AE253" s="520" t="str">
        <f t="shared" si="29"/>
        <v/>
      </c>
      <c r="AF253" s="520" t="str">
        <f t="shared" si="30"/>
        <v/>
      </c>
      <c r="AG253" s="524" t="str">
        <f>IFERROR(IF(O253="","",VLOOKUP(AD253,'G-3 Multipliers'!$P$3:$Q$6,2,FALSE)),"")</f>
        <v/>
      </c>
      <c r="AH253" s="197"/>
      <c r="AI253" s="499" t="str">
        <f>IF(AH253="","",IF(VLOOKUP(AH253,'G-3 Multipliers'!$S$3:$T$6,2,FALSE)=0,"Spatial Data Missing ⚠",VLOOKUP(AH253,'G-3 Multipliers'!$S$3:$T$6,2,FALSE)))</f>
        <v/>
      </c>
      <c r="AJ253" s="545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1" t="str">
        <f>'E-1 Off Site Hedge Baseline'!AK252</f>
        <v/>
      </c>
      <c r="C254" s="520" t="str">
        <f>IF(B254="","",IF(ISNA(VLOOKUP($B254,'E-1 Off Site Hedge Baseline'!$B$1:$L$257,3,FALSE)),"",(VLOOKUP($B254,'E-1 Off Site Hedge Baseline'!$B$1:$L$257,3,FALSE))))</f>
        <v/>
      </c>
      <c r="D254" s="520" t="str">
        <f>IF(B254="","",IF(ISNA(VLOOKUP($B254,'E-1 Off Site Hedge Baseline'!$B$1:$L$258,4,FALSE)),"",(VLOOKUP($B254,'E-1 Off Site Hedge Baseline'!$B$1:$L$258,4,FALSE))))</f>
        <v/>
      </c>
      <c r="E254" s="520" t="str">
        <f>IF(B254="","",IF(ISNA(VLOOKUP($B254,'E-1 Off Site Hedge Baseline'!$B$1:$L$257,5,FALSE)),"",(VLOOKUP($B254,'E-1 Off Site Hedge Baseline'!$B$1:$L$257,5,FALSE))))</f>
        <v/>
      </c>
      <c r="F254" s="520" t="str">
        <f>IF(B254="","",IF(ISNA(VLOOKUP($B254,'E-1 Off Site Hedge Baseline'!$B$1:$L$257,6,FALSE)),"",(VLOOKUP($B254,'E-1 Off Site Hedge Baseline'!$B$1:$L$257,6,FALSE))))</f>
        <v/>
      </c>
      <c r="G254" s="520" t="str">
        <f>IF(B254="","",IF(ISNA(VLOOKUP($B254,'E-1 Off Site Hedge Baseline'!$B$1:$L$257,7,FALSE)),"",(VLOOKUP($B254,'E-1 Off Site Hedge Baseline'!$B$1:$L$257,7,FALSE))))</f>
        <v/>
      </c>
      <c r="H254" s="520" t="str">
        <f>IF(B254="","",IF(ISNA(VLOOKUP($B254,'E-1 Off Site Hedge Baseline'!$B$1:$L$257,8,FALSE)),"",(VLOOKUP($B254,'E-1 Off Site Hedge Baseline'!$B$1:$L$257,8,FALSE))))</f>
        <v/>
      </c>
      <c r="I254" s="520" t="str">
        <f>IF(B254="","",IF(ISNA(VLOOKUP($B254,'E-1 Off Site Hedge Baseline'!$B$1:$L$257,10,FALSE)),"",(VLOOKUP($B254,'E-1 Off Site Hedge Baseline'!$B$1:$L$257,10,FALSE))))</f>
        <v/>
      </c>
      <c r="J254" s="520" t="str">
        <f>IF(B254="","",IF(ISNA(VLOOKUP($B254,'E-1 Off Site Hedge Baseline'!$B$1:$L$257,11,FALSE)),"",(VLOOKUP($B254,'E-1 Off Site Hedge Baseline'!$B$1:$L$257,11,FALSE))))</f>
        <v/>
      </c>
      <c r="K254" s="520" t="str">
        <f>IF(B254="","",IF(ISNA(VLOOKUP($B254,'E-1 Off Site Hedge Baseline'!$B$1:$U$257,113,FALSE)),"",(VLOOKUP($B254,'E-1 Off Site Hedge Baseline'!$B$1:$U$257,13,FALSE))))</f>
        <v/>
      </c>
      <c r="L254" s="507" t="str">
        <f>IF(B254="","",IF(ISNA(VLOOKUP($B254,'E-1 Off Site Hedge Baseline'!$B$1:$U$257,12,FALSE)),"",(VLOOKUP($B254,'E-1 Off Site Hedge Baseline'!$B$1:$U$257,12,FALSE))))</f>
        <v/>
      </c>
      <c r="M254" s="418" t="str">
        <f t="shared" si="32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05" t="str">
        <f>IF(B254="","",VLOOKUP(B254,'E-1 Off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45"/>
      <c r="T254" s="499" t="str">
        <f>IFERROR(IF(AND(Q254="V.Low",OR(S254="Good",S254="Moderate")),"Error ▲",VLOOKUP(S254,'G-1 All Habitats'!$Z$2:$AA$9,2,FALSE)),"")</f>
        <v/>
      </c>
      <c r="U254" s="145"/>
      <c r="V254" s="507" t="str">
        <f>IF(U254="","",IF(VLOOKUP(U254,'G-3 Multipliers'!$L$3:$N$6,2,FALSE)=0,"Spatial Data Missing ⚠",VLOOKUP(U254,'G-3 Multipliers'!$L$3:$N$6,2,FALSE)))</f>
        <v/>
      </c>
      <c r="W254" s="505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5"/>
        <v/>
      </c>
      <c r="AD254" s="537" t="str">
        <f>IF(M254="","",VLOOKUP(M254,'G-6 Hedgerow Data'!$B$3:$AG$15,31,FALSE))</f>
        <v/>
      </c>
      <c r="AE254" s="520" t="str">
        <f t="shared" si="29"/>
        <v/>
      </c>
      <c r="AF254" s="520" t="str">
        <f t="shared" si="30"/>
        <v/>
      </c>
      <c r="AG254" s="524" t="str">
        <f>IFERROR(IF(O254="","",VLOOKUP(AD254,'G-3 Multipliers'!$P$3:$Q$6,2,FALSE)),"")</f>
        <v/>
      </c>
      <c r="AH254" s="197"/>
      <c r="AI254" s="499" t="str">
        <f>IF(AH254="","",IF(VLOOKUP(AH254,'G-3 Multipliers'!$S$3:$T$6,2,FALSE)=0,"Spatial Data Missing ⚠",VLOOKUP(AH254,'G-3 Multipliers'!$S$3:$T$6,2,FALSE)))</f>
        <v/>
      </c>
      <c r="AJ254" s="545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1" t="str">
        <f>'E-1 Off Site Hedge Baseline'!AK253</f>
        <v/>
      </c>
      <c r="C255" s="520" t="str">
        <f>IF(B255="","",IF(ISNA(VLOOKUP($B255,'E-1 Off Site Hedge Baseline'!$B$1:$L$257,3,FALSE)),"",(VLOOKUP($B255,'E-1 Off Site Hedge Baseline'!$B$1:$L$257,3,FALSE))))</f>
        <v/>
      </c>
      <c r="D255" s="520" t="str">
        <f>IF(B255="","",IF(ISNA(VLOOKUP($B255,'E-1 Off Site Hedge Baseline'!$B$1:$L$258,4,FALSE)),"",(VLOOKUP($B255,'E-1 Off Site Hedge Baseline'!$B$1:$L$258,4,FALSE))))</f>
        <v/>
      </c>
      <c r="E255" s="520" t="str">
        <f>IF(B255="","",IF(ISNA(VLOOKUP($B255,'E-1 Off Site Hedge Baseline'!$B$1:$L$257,5,FALSE)),"",(VLOOKUP($B255,'E-1 Off Site Hedge Baseline'!$B$1:$L$257,5,FALSE))))</f>
        <v/>
      </c>
      <c r="F255" s="520" t="str">
        <f>IF(B255="","",IF(ISNA(VLOOKUP($B255,'E-1 Off Site Hedge Baseline'!$B$1:$L$257,6,FALSE)),"",(VLOOKUP($B255,'E-1 Off Site Hedge Baseline'!$B$1:$L$257,6,FALSE))))</f>
        <v/>
      </c>
      <c r="G255" s="520" t="str">
        <f>IF(B255="","",IF(ISNA(VLOOKUP($B255,'E-1 Off Site Hedge Baseline'!$B$1:$L$257,7,FALSE)),"",(VLOOKUP($B255,'E-1 Off Site Hedge Baseline'!$B$1:$L$257,7,FALSE))))</f>
        <v/>
      </c>
      <c r="H255" s="520" t="str">
        <f>IF(B255="","",IF(ISNA(VLOOKUP($B255,'E-1 Off Site Hedge Baseline'!$B$1:$L$257,8,FALSE)),"",(VLOOKUP($B255,'E-1 Off Site Hedge Baseline'!$B$1:$L$257,8,FALSE))))</f>
        <v/>
      </c>
      <c r="I255" s="520" t="str">
        <f>IF(B255="","",IF(ISNA(VLOOKUP($B255,'E-1 Off Site Hedge Baseline'!$B$1:$L$257,10,FALSE)),"",(VLOOKUP($B255,'E-1 Off Site Hedge Baseline'!$B$1:$L$257,10,FALSE))))</f>
        <v/>
      </c>
      <c r="J255" s="520" t="str">
        <f>IF(B255="","",IF(ISNA(VLOOKUP($B255,'E-1 Off Site Hedge Baseline'!$B$1:$L$257,11,FALSE)),"",(VLOOKUP($B255,'E-1 Off Site Hedge Baseline'!$B$1:$L$257,11,FALSE))))</f>
        <v/>
      </c>
      <c r="K255" s="520" t="str">
        <f>IF(B255="","",IF(ISNA(VLOOKUP($B255,'E-1 Off Site Hedge Baseline'!$B$1:$U$257,113,FALSE)),"",(VLOOKUP($B255,'E-1 Off Site Hedge Baseline'!$B$1:$U$257,13,FALSE))))</f>
        <v/>
      </c>
      <c r="L255" s="507" t="str">
        <f>IF(B255="","",IF(ISNA(VLOOKUP($B255,'E-1 Off Site Hedge Baseline'!$B$1:$U$257,12,FALSE)),"",(VLOOKUP($B255,'E-1 Off Site Hedge Baseline'!$B$1:$U$257,12,FALSE))))</f>
        <v/>
      </c>
      <c r="M255" s="418" t="str">
        <f t="shared" si="32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05" t="str">
        <f>IF(B255="","",VLOOKUP(B255,'E-1 Off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45"/>
      <c r="T255" s="499" t="str">
        <f>IFERROR(IF(AND(Q255="V.Low",OR(S255="Good",S255="Moderate")),"Error ▲",VLOOKUP(S255,'G-1 All Habitats'!$Z$2:$AA$9,2,FALSE)),"")</f>
        <v/>
      </c>
      <c r="U255" s="145"/>
      <c r="V255" s="507" t="str">
        <f>IF(U255="","",IF(VLOOKUP(U255,'G-3 Multipliers'!$L$3:$N$6,2,FALSE)=0,"Spatial Data Missing ⚠",VLOOKUP(U255,'G-3 Multipliers'!$L$3:$N$6,2,FALSE)))</f>
        <v/>
      </c>
      <c r="W255" s="505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5"/>
        <v/>
      </c>
      <c r="AD255" s="537" t="str">
        <f>IF(M255="","",VLOOKUP(M255,'G-6 Hedgerow Data'!$B$3:$AG$15,31,FALSE))</f>
        <v/>
      </c>
      <c r="AE255" s="520" t="str">
        <f t="shared" si="29"/>
        <v/>
      </c>
      <c r="AF255" s="520" t="str">
        <f t="shared" si="30"/>
        <v/>
      </c>
      <c r="AG255" s="524" t="str">
        <f>IFERROR(IF(O255="","",VLOOKUP(AD255,'G-3 Multipliers'!$P$3:$Q$6,2,FALSE)),"")</f>
        <v/>
      </c>
      <c r="AH255" s="197"/>
      <c r="AI255" s="499" t="str">
        <f>IF(AH255="","",IF(VLOOKUP(AH255,'G-3 Multipliers'!$S$3:$T$6,2,FALSE)=0,"Spatial Data Missing ⚠",VLOOKUP(AH255,'G-3 Multipliers'!$S$3:$T$6,2,FALSE)))</f>
        <v/>
      </c>
      <c r="AJ255" s="545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1" t="str">
        <f>'E-1 Off Site Hedge Baseline'!AK254</f>
        <v/>
      </c>
      <c r="C256" s="520" t="str">
        <f>IF(B256="","",IF(ISNA(VLOOKUP($B256,'E-1 Off Site Hedge Baseline'!$B$1:$L$257,3,FALSE)),"",(VLOOKUP($B256,'E-1 Off Site Hedge Baseline'!$B$1:$L$257,3,FALSE))))</f>
        <v/>
      </c>
      <c r="D256" s="520" t="str">
        <f>IF(B256="","",IF(ISNA(VLOOKUP($B256,'E-1 Off Site Hedge Baseline'!$B$1:$L$258,4,FALSE)),"",(VLOOKUP($B256,'E-1 Off Site Hedge Baseline'!$B$1:$L$258,4,FALSE))))</f>
        <v/>
      </c>
      <c r="E256" s="520" t="str">
        <f>IF(B256="","",IF(ISNA(VLOOKUP($B256,'E-1 Off Site Hedge Baseline'!$B$1:$L$257,5,FALSE)),"",(VLOOKUP($B256,'E-1 Off Site Hedge Baseline'!$B$1:$L$257,5,FALSE))))</f>
        <v/>
      </c>
      <c r="F256" s="520" t="str">
        <f>IF(B256="","",IF(ISNA(VLOOKUP($B256,'E-1 Off Site Hedge Baseline'!$B$1:$L$257,6,FALSE)),"",(VLOOKUP($B256,'E-1 Off Site Hedge Baseline'!$B$1:$L$257,6,FALSE))))</f>
        <v/>
      </c>
      <c r="G256" s="520" t="str">
        <f>IF(B256="","",IF(ISNA(VLOOKUP($B256,'E-1 Off Site Hedge Baseline'!$B$1:$L$257,7,FALSE)),"",(VLOOKUP($B256,'E-1 Off Site Hedge Baseline'!$B$1:$L$257,7,FALSE))))</f>
        <v/>
      </c>
      <c r="H256" s="520" t="str">
        <f>IF(B256="","",IF(ISNA(VLOOKUP($B256,'E-1 Off Site Hedge Baseline'!$B$1:$L$257,8,FALSE)),"",(VLOOKUP($B256,'E-1 Off Site Hedge Baseline'!$B$1:$L$257,8,FALSE))))</f>
        <v/>
      </c>
      <c r="I256" s="520" t="str">
        <f>IF(B256="","",IF(ISNA(VLOOKUP($B256,'E-1 Off Site Hedge Baseline'!$B$1:$L$257,10,FALSE)),"",(VLOOKUP($B256,'E-1 Off Site Hedge Baseline'!$B$1:$L$257,10,FALSE))))</f>
        <v/>
      </c>
      <c r="J256" s="520" t="str">
        <f>IF(B256="","",IF(ISNA(VLOOKUP($B256,'E-1 Off Site Hedge Baseline'!$B$1:$L$257,11,FALSE)),"",(VLOOKUP($B256,'E-1 Off Site Hedge Baseline'!$B$1:$L$257,11,FALSE))))</f>
        <v/>
      </c>
      <c r="K256" s="520" t="str">
        <f>IF(B256="","",IF(ISNA(VLOOKUP($B256,'E-1 Off Site Hedge Baseline'!$B$1:$U$257,113,FALSE)),"",(VLOOKUP($B256,'E-1 Off Site Hedge Baseline'!$B$1:$U$257,13,FALSE))))</f>
        <v/>
      </c>
      <c r="L256" s="507" t="str">
        <f>IF(B256="","",IF(ISNA(VLOOKUP($B256,'E-1 Off Site Hedge Baseline'!$B$1:$U$257,12,FALSE)),"",(VLOOKUP($B256,'E-1 Off Site Hedge Baseline'!$B$1:$U$257,12,FALSE))))</f>
        <v/>
      </c>
      <c r="M256" s="418" t="str">
        <f t="shared" si="32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05" t="str">
        <f>IF(B256="","",VLOOKUP(B256,'E-1 Off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45"/>
      <c r="T256" s="499" t="str">
        <f>IFERROR(IF(AND(Q256="V.Low",OR(S256="Good",S256="Moderate")),"Error ▲",VLOOKUP(S256,'G-1 All Habitats'!$Z$2:$AA$9,2,FALSE)),"")</f>
        <v/>
      </c>
      <c r="U256" s="145"/>
      <c r="V256" s="507" t="str">
        <f>IF(U256="","",IF(VLOOKUP(U256,'G-3 Multipliers'!$L$3:$N$6,2,FALSE)=0,"Spatial Data Missing ⚠",VLOOKUP(U256,'G-3 Multipliers'!$L$3:$N$6,2,FALSE)))</f>
        <v/>
      </c>
      <c r="W256" s="505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5"/>
        <v/>
      </c>
      <c r="AD256" s="537" t="str">
        <f>IF(M256="","",VLOOKUP(M256,'G-6 Hedgerow Data'!$B$3:$AG$15,31,FALSE))</f>
        <v/>
      </c>
      <c r="AE256" s="520" t="str">
        <f t="shared" si="29"/>
        <v/>
      </c>
      <c r="AF256" s="520" t="str">
        <f t="shared" si="30"/>
        <v/>
      </c>
      <c r="AG256" s="524" t="str">
        <f>IFERROR(IF(O256="","",VLOOKUP(AD256,'G-3 Multipliers'!$P$3:$Q$6,2,FALSE)),"")</f>
        <v/>
      </c>
      <c r="AH256" s="197"/>
      <c r="AI256" s="499" t="str">
        <f>IF(AH256="","",IF(VLOOKUP(AH256,'G-3 Multipliers'!$S$3:$T$6,2,FALSE)=0,"Spatial Data Missing ⚠",VLOOKUP(AH256,'G-3 Multipliers'!$S$3:$T$6,2,FALSE)))</f>
        <v/>
      </c>
      <c r="AJ256" s="545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8" t="str">
        <f>'E-1 Off Site Hedge Baseline'!AK255</f>
        <v/>
      </c>
      <c r="C257" s="508" t="str">
        <f>IF(B257="","",IF(ISNA(VLOOKUP($B257,'E-1 Off Site Hedge Baseline'!$B$1:$L$257,3,FALSE)),"",(VLOOKUP($B257,'E-1 Off Site Hedge Baseline'!$B$1:$L$257,3,FALSE))))</f>
        <v/>
      </c>
      <c r="D257" s="508" t="str">
        <f>IF(B257="","",IF(ISNA(VLOOKUP($B257,'E-1 Off Site Hedge Baseline'!$B$1:$L$258,4,FALSE)),"",(VLOOKUP($B257,'E-1 Off Site Hedge Baseline'!$B$1:$L$258,4,FALSE))))</f>
        <v/>
      </c>
      <c r="E257" s="508" t="str">
        <f>IF(B257="","",IF(ISNA(VLOOKUP($B257,'E-1 Off Site Hedge Baseline'!$B$1:$L$257,5,FALSE)),"",(VLOOKUP($B257,'E-1 Off Site Hedge Baseline'!$B$1:$L$257,5,FALSE))))</f>
        <v/>
      </c>
      <c r="F257" s="508" t="str">
        <f>IF(B257="","",IF(ISNA(VLOOKUP($B257,'E-1 Off Site Hedge Baseline'!$B$1:$L$257,6,FALSE)),"",(VLOOKUP($B257,'E-1 Off Site Hedge Baseline'!$B$1:$L$257,6,FALSE))))</f>
        <v/>
      </c>
      <c r="G257" s="508" t="str">
        <f>IF(B257="","",IF(ISNA(VLOOKUP($B257,'E-1 Off Site Hedge Baseline'!$B$1:$L$257,7,FALSE)),"",(VLOOKUP($B257,'E-1 Off Site Hedge Baseline'!$B$1:$L$257,7,FALSE))))</f>
        <v/>
      </c>
      <c r="H257" s="508" t="str">
        <f>IF(B257="","",IF(ISNA(VLOOKUP($B257,'E-1 Off Site Hedge Baseline'!$B$1:$L$257,8,FALSE)),"",(VLOOKUP($B257,'E-1 Off Site Hedge Baseline'!$B$1:$L$257,8,FALSE))))</f>
        <v/>
      </c>
      <c r="I257" s="508" t="str">
        <f>IF(B257="","",IF(ISNA(VLOOKUP($B257,'E-1 Off Site Hedge Baseline'!$B$1:$L$257,10,FALSE)),"",(VLOOKUP($B257,'E-1 Off Site Hedge Baseline'!$B$1:$L$257,10,FALSE))))</f>
        <v/>
      </c>
      <c r="J257" s="508" t="str">
        <f>IF(B257="","",IF(ISNA(VLOOKUP($B257,'E-1 Off Site Hedge Baseline'!$B$1:$L$257,11,FALSE)),"",(VLOOKUP($B257,'E-1 Off Site Hedge Baseline'!$B$1:$L$257,11,FALSE))))</f>
        <v/>
      </c>
      <c r="K257" s="508" t="str">
        <f>IF(B257="","",IF(ISNA(VLOOKUP($B257,'E-1 Off Site Hedge Baseline'!$B$1:$U$257,113,FALSE)),"",(VLOOKUP($B257,'E-1 Off Site Hedge Baseline'!$B$1:$U$257,13,FALSE))))</f>
        <v/>
      </c>
      <c r="L257" s="508" t="str">
        <f>IF(B257="","",IF(ISNA(VLOOKUP($B257,'E-1 Off Site Hedge Baseline'!$B$1:$U$257,12,FALSE)),"",(VLOOKUP($B257,'E-1 Off Site Hedge Baseline'!$B$1:$U$257,12,FALSE))))</f>
        <v/>
      </c>
      <c r="M257" s="420" t="str">
        <f t="shared" si="32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499" t="str">
        <f t="shared" si="26"/>
        <v/>
      </c>
      <c r="P257" s="509" t="str">
        <f>IF(B257="","",VLOOKUP(B257,'E-1 Off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161"/>
      <c r="T257" s="499" t="str">
        <f>IFERROR(IF(AND(Q257="V.Low",OR(S257="Good",S257="Moderate")),"Error ▲",VLOOKUP(S257,'G-1 All Habitats'!$Z$2:$AA$9,2,FALSE)),"")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5" t="str">
        <f>IF(U257="","",IF(VLOOKUP(U257,'G-3 Multipliers'!$L$3:$N$6,3,FALSE)=0,"Spatial Data Missing ⚠",VLOOKUP(U257,'G-3 Multipliers'!$L$3:$N$6,3,FALSE)))</f>
        <v/>
      </c>
      <c r="X257" s="498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6"/>
      <c r="Z257" s="206"/>
      <c r="AA257" s="507" t="str">
        <f t="shared" si="27"/>
        <v/>
      </c>
      <c r="AB257" s="521" t="str">
        <f t="shared" si="28"/>
        <v/>
      </c>
      <c r="AC257" s="522" t="str">
        <f t="shared" si="25"/>
        <v/>
      </c>
      <c r="AD257" s="500" t="str">
        <f>IF(M257="","",VLOOKUP(M257,'G-6 Hedgerow Data'!$B$3:$AG$15,31,FALSE))</f>
        <v/>
      </c>
      <c r="AE257" s="520" t="str">
        <f t="shared" si="29"/>
        <v/>
      </c>
      <c r="AF257" s="520" t="str">
        <f t="shared" si="30"/>
        <v/>
      </c>
      <c r="AG257" s="501" t="str">
        <f>IFERROR(IF(O257="","",VLOOKUP(AD257,'G-3 Multipliers'!$P$3:$Q$6,2,FALSE)),"")</f>
        <v/>
      </c>
      <c r="AH257" s="271"/>
      <c r="AI257" s="499" t="str">
        <f>IF(AH257="","",IF(VLOOKUP(AH257,'G-3 Multipliers'!$S$3:$T$6,2,FALSE)=0,"Spatial Data Missing ⚠",VLOOKUP(AH257,'G-3 Multipliers'!$S$3:$T$6,2,FALSE)))</f>
        <v/>
      </c>
      <c r="AJ257" s="546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7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7"/>
      <c r="AI258" s="427"/>
      <c r="AJ258" s="503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K9ytJJdmvB/r742R3tqoOeTykW/UVKEBW06AKVr+qsttA4f6cyUH0wzDnB++LDBrPzEwsG1H3vtYxtE5D/6M/Q==" saltValue="gkk+KHzS0r6y6EiRgNSVe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66" priority="7" operator="equal">
      <formula>"Same distinctiveness band or better"</formula>
    </cfRule>
    <cfRule type="cellIs" dxfId="65" priority="8" operator="equal">
      <formula>"Like for like or better"</formula>
    </cfRule>
    <cfRule type="cellIs" dxfId="64" priority="9" operator="equal">
      <formula>"Like for Like"</formula>
    </cfRule>
  </conditionalFormatting>
  <conditionalFormatting sqref="N12:AJ257">
    <cfRule type="containsText" dxfId="63" priority="2" operator="containsText" text="30+">
      <formula>NOT(ISERROR(SEARCH("30+",N12)))</formula>
    </cfRule>
    <cfRule type="beginsWith" dxfId="62" priority="3" operator="beginsWith" text="No">
      <formula>LEFT(N12,LEN("No"))="No"</formula>
    </cfRule>
    <cfRule type="containsText" dxfId="61" priority="4" operator="containsText" text="Spatial">
      <formula>NOT(ISERROR(SEARCH("Spatial",N12)))</formula>
    </cfRule>
    <cfRule type="containsText" dxfId="60" priority="5" operator="containsText" text="Check">
      <formula>NOT(ISERROR(SEARCH("Check",N12)))</formula>
    </cfRule>
    <cfRule type="containsText" dxfId="59" priority="6" operator="containsText" text="Error">
      <formula>NOT(ISERROR(SEARCH("Error",N12)))</formula>
    </cfRule>
  </conditionalFormatting>
  <conditionalFormatting sqref="X2">
    <cfRule type="containsText" dxfId="58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4"/>
      <c r="C4" s="945"/>
      <c r="D4" s="946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86" t="s">
        <v>196</v>
      </c>
      <c r="AA8" s="986"/>
    </row>
    <row r="9" spans="2:42" ht="57.75" thickBot="1" x14ac:dyDescent="0.25">
      <c r="C9" s="368" t="s">
        <v>254</v>
      </c>
      <c r="D9" s="201" t="s">
        <v>138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321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325</v>
      </c>
      <c r="Y9" s="202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9"/>
      <c r="E10" s="70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71"/>
      <c r="I10" s="499" t="str">
        <f>IFERROR(INDEX('G-7 Rivers Data'!$H$4:$L$8,MATCH(D10,'G-7 Rivers Data'!$B$4:$B$8,0),MATCH(H10,'G-7 Rivers Data'!$H$3:$L$3,0)),"")</f>
        <v/>
      </c>
      <c r="J10" s="426"/>
      <c r="K10" s="537" t="str">
        <f>IF(J10="","",IF(VLOOKUP(J10,'G-7 Rivers Data'!$AK$4:$AM$9,2,FALSE)=0,"Spatial Data Missing ⚠",VLOOKUP(J10,'G-7 Rivers Data'!$AK$4:$AM$9,2,FALSE)))</f>
        <v/>
      </c>
      <c r="L10" s="505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Data'!$B$2:$G$8,6,FALSE))</f>
        <v/>
      </c>
      <c r="R10" s="513" t="str">
        <f>IFERROR(IF(D10="","",E10*G10*I10*L10*N10*P10),"")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9"/>
      <c r="E11" s="70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71"/>
      <c r="I11" s="499" t="str">
        <f>IFERROR(INDEX('G-7 Rivers Data'!$H$4:$L$8,MATCH(D11,'G-7 Rivers Data'!$B$4:$B$8,0),MATCH(H11,'G-7 Rivers Data'!$H$3:$L$3,0)),"")</f>
        <v/>
      </c>
      <c r="J11" s="426"/>
      <c r="K11" s="498" t="str">
        <f>IF(J11="","",IF(VLOOKUP(J11,'G-7 Rivers Data'!$AK$4:$AM$9,2,FALSE)=0,"Spatial Data Missing ⚠",VLOOKUP(J11,'G-7 Rivers Data'!$AK$4:$AM$9,2,FALSE)))</f>
        <v/>
      </c>
      <c r="L11" s="505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Data'!$B$2:$G$8,6,FALSE))</f>
        <v/>
      </c>
      <c r="R11" s="513" t="str">
        <f t="shared" ref="R11:R74" si="0">IFERROR(IF(D11="","",E11*G11*I11*L11*N11*P11),"")</f>
        <v/>
      </c>
      <c r="S11" s="40"/>
      <c r="T11" s="71"/>
      <c r="U11" s="157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9"/>
      <c r="E12" s="70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71"/>
      <c r="I12" s="499" t="str">
        <f>IFERROR(INDEX('G-7 Rivers Data'!$H$4:$L$8,MATCH(D12,'G-7 Rivers Data'!$B$4:$B$8,0),MATCH(H12,'G-7 Rivers Data'!$H$3:$L$3,0)),"")</f>
        <v/>
      </c>
      <c r="J12" s="426"/>
      <c r="K12" s="498" t="str">
        <f>IF(J12="","",IF(VLOOKUP(J12,'G-7 Rivers Data'!$AK$4:$AM$9,2,FALSE)=0,"Spatial Data Missing ⚠",VLOOKUP(J12,'G-7 Rivers Data'!$AK$4:$AM$9,2,FALSE)))</f>
        <v/>
      </c>
      <c r="L12" s="505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Data'!$B$2:$G$8,6,FALSE))</f>
        <v/>
      </c>
      <c r="R12" s="513" t="str">
        <f t="shared" si="0"/>
        <v/>
      </c>
      <c r="S12" s="40"/>
      <c r="T12" s="71"/>
      <c r="U12" s="157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9"/>
      <c r="E13" s="70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71"/>
      <c r="I13" s="499" t="str">
        <f>IFERROR(INDEX('G-7 Rivers Data'!$H$4:$L$8,MATCH(D13,'G-7 Rivers Data'!$B$4:$B$8,0),MATCH(H13,'G-7 Rivers Data'!$H$3:$L$3,0)),"")</f>
        <v/>
      </c>
      <c r="J13" s="426"/>
      <c r="K13" s="498" t="str">
        <f>IF(J13="","",IF(VLOOKUP(J13,'G-7 Rivers Data'!$AK$4:$AM$9,2,FALSE)=0,"Spatial Data Missing ⚠",VLOOKUP(J13,'G-7 Rivers Data'!$AK$4:$AM$9,2,FALSE)))</f>
        <v/>
      </c>
      <c r="L13" s="505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Data'!$B$2:$G$8,6,FALSE))</f>
        <v/>
      </c>
      <c r="R13" s="513" t="str">
        <f t="shared" si="0"/>
        <v/>
      </c>
      <c r="S13" s="40"/>
      <c r="T13" s="71"/>
      <c r="U13" s="157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9"/>
      <c r="E14" s="172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426"/>
      <c r="K14" s="498" t="str">
        <f>IF(J14="","",IF(VLOOKUP(J14,'G-7 Rivers Data'!$AK$4:$AM$9,2,FALSE)=0,"Spatial Data Missing ⚠",VLOOKUP(J14,'G-7 Rivers Data'!$AK$4:$AM$9,2,FALSE)))</f>
        <v/>
      </c>
      <c r="L14" s="505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Data'!$B$2:$G$8,6,FALSE))</f>
        <v/>
      </c>
      <c r="R14" s="513" t="str">
        <f t="shared" si="0"/>
        <v/>
      </c>
      <c r="S14" s="40"/>
      <c r="T14" s="71"/>
      <c r="U14" s="157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9"/>
      <c r="E15" s="172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418"/>
      <c r="K15" s="498" t="str">
        <f>IF(J15="","",IF(VLOOKUP(J15,'G-7 Rivers Data'!$AK$4:$AM$9,2,FALSE)=0,"Spatial Data Missing ⚠",VLOOKUP(J15,'G-7 Rivers Data'!$AK$4:$AM$9,2,FALSE)))</f>
        <v/>
      </c>
      <c r="L15" s="505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Data'!$B$2:$G$8,6,FALSE))</f>
        <v/>
      </c>
      <c r="R15" s="513" t="str">
        <f t="shared" si="0"/>
        <v/>
      </c>
      <c r="S15" s="40"/>
      <c r="T15" s="145"/>
      <c r="U15" s="157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9"/>
      <c r="E16" s="172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418"/>
      <c r="K16" s="498" t="str">
        <f>IF(J16="","",IF(VLOOKUP(J16,'G-7 Rivers Data'!$AK$4:$AM$9,2,FALSE)=0,"Spatial Data Missing ⚠",VLOOKUP(J16,'G-7 Rivers Data'!$AK$4:$AM$9,2,FALSE)))</f>
        <v/>
      </c>
      <c r="L16" s="505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Data'!$B$2:$G$8,6,FALSE))</f>
        <v/>
      </c>
      <c r="R16" s="513" t="str">
        <f t="shared" si="0"/>
        <v/>
      </c>
      <c r="S16" s="40"/>
      <c r="T16" s="145"/>
      <c r="U16" s="157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9"/>
      <c r="E17" s="172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418"/>
      <c r="K17" s="498" t="str">
        <f>IF(J17="","",IF(VLOOKUP(J17,'G-7 Rivers Data'!$AK$4:$AM$9,2,FALSE)=0,"Spatial Data Missing ⚠",VLOOKUP(J17,'G-7 Rivers Data'!$AK$4:$AM$9,2,FALSE)))</f>
        <v/>
      </c>
      <c r="L17" s="505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Data'!$B$2:$G$8,6,FALSE))</f>
        <v/>
      </c>
      <c r="R17" s="513" t="str">
        <f t="shared" si="0"/>
        <v/>
      </c>
      <c r="S17" s="40"/>
      <c r="T17" s="145"/>
      <c r="U17" s="157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9"/>
      <c r="E18" s="172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418"/>
      <c r="K18" s="498" t="str">
        <f>IF(J18="","",IF(VLOOKUP(J18,'G-7 Rivers Data'!$AK$4:$AM$9,2,FALSE)=0,"Spatial Data Missing ⚠",VLOOKUP(J18,'G-7 Rivers Data'!$AK$4:$AM$9,2,FALSE)))</f>
        <v/>
      </c>
      <c r="L18" s="505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Data'!$B$2:$G$8,6,FALSE))</f>
        <v/>
      </c>
      <c r="R18" s="513" t="str">
        <f t="shared" si="0"/>
        <v/>
      </c>
      <c r="S18" s="40"/>
      <c r="T18" s="145"/>
      <c r="U18" s="157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9"/>
      <c r="E19" s="172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418"/>
      <c r="K19" s="498" t="str">
        <f>IF(J19="","",IF(VLOOKUP(J19,'G-7 Rivers Data'!$AK$4:$AM$9,2,FALSE)=0,"Spatial Data Missing ⚠",VLOOKUP(J19,'G-7 Rivers Data'!$AK$4:$AM$9,2,FALSE)))</f>
        <v/>
      </c>
      <c r="L19" s="505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Data'!$B$2:$G$8,6,FALSE))</f>
        <v/>
      </c>
      <c r="R19" s="513" t="str">
        <f t="shared" si="0"/>
        <v/>
      </c>
      <c r="S19" s="40"/>
      <c r="T19" s="145"/>
      <c r="U19" s="157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9"/>
      <c r="E20" s="172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418"/>
      <c r="K20" s="498" t="str">
        <f>IF(J20="","",IF(VLOOKUP(J20,'G-7 Rivers Data'!$AK$4:$AM$9,2,FALSE)=0,"Spatial Data Missing ⚠",VLOOKUP(J20,'G-7 Rivers Data'!$AK$4:$AM$9,2,FALSE)))</f>
        <v/>
      </c>
      <c r="L20" s="505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Data'!$B$2:$G$8,6,FALSE))</f>
        <v/>
      </c>
      <c r="R20" s="513" t="str">
        <f t="shared" si="0"/>
        <v/>
      </c>
      <c r="S20" s="40"/>
      <c r="T20" s="145"/>
      <c r="U20" s="157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9"/>
      <c r="E21" s="172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418"/>
      <c r="K21" s="498" t="str">
        <f>IF(J21="","",IF(VLOOKUP(J21,'G-7 Rivers Data'!$AK$4:$AM$9,2,FALSE)=0,"Spatial Data Missing ⚠",VLOOKUP(J21,'G-7 Rivers Data'!$AK$4:$AM$9,2,FALSE)))</f>
        <v/>
      </c>
      <c r="L21" s="505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Data'!$B$2:$G$8,6,FALSE))</f>
        <v/>
      </c>
      <c r="R21" s="513" t="str">
        <f t="shared" si="0"/>
        <v/>
      </c>
      <c r="S21" s="40"/>
      <c r="T21" s="145"/>
      <c r="U21" s="157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9"/>
      <c r="E22" s="172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418"/>
      <c r="K22" s="498" t="str">
        <f>IF(J22="","",IF(VLOOKUP(J22,'G-7 Rivers Data'!$AK$4:$AM$9,2,FALSE)=0,"Spatial Data Missing ⚠",VLOOKUP(J22,'G-7 Rivers Data'!$AK$4:$AM$9,2,FALSE)))</f>
        <v/>
      </c>
      <c r="L22" s="505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Data'!$B$2:$G$8,6,FALSE))</f>
        <v/>
      </c>
      <c r="R22" s="513" t="str">
        <f t="shared" si="0"/>
        <v/>
      </c>
      <c r="S22" s="40"/>
      <c r="T22" s="145"/>
      <c r="U22" s="157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9"/>
      <c r="E23" s="172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418"/>
      <c r="K23" s="498" t="str">
        <f>IF(J23="","",IF(VLOOKUP(J23,'G-7 Rivers Data'!$AK$4:$AM$9,2,FALSE)=0,"Spatial Data Missing ⚠",VLOOKUP(J23,'G-7 Rivers Data'!$AK$4:$AM$9,2,FALSE)))</f>
        <v/>
      </c>
      <c r="L23" s="505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Data'!$B$2:$G$8,6,FALSE))</f>
        <v/>
      </c>
      <c r="R23" s="513" t="str">
        <f t="shared" si="0"/>
        <v/>
      </c>
      <c r="S23" s="40"/>
      <c r="T23" s="145"/>
      <c r="U23" s="157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9"/>
      <c r="E24" s="172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418"/>
      <c r="K24" s="498" t="str">
        <f>IF(J24="","",IF(VLOOKUP(J24,'G-7 Rivers Data'!$AK$4:$AM$9,2,FALSE)=0,"Spatial Data Missing ⚠",VLOOKUP(J24,'G-7 Rivers Data'!$AK$4:$AM$9,2,FALSE)))</f>
        <v/>
      </c>
      <c r="L24" s="505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Data'!$B$2:$G$8,6,FALSE))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9"/>
      <c r="E25" s="172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418"/>
      <c r="K25" s="498" t="str">
        <f>IF(J25="","",IF(VLOOKUP(J25,'G-7 Rivers Data'!$AK$4:$AM$9,2,FALSE)=0,"Spatial Data Missing ⚠",VLOOKUP(J25,'G-7 Rivers Data'!$AK$4:$AM$9,2,FALSE)))</f>
        <v/>
      </c>
      <c r="L25" s="505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Data'!$B$2:$G$8,6,FALSE))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9"/>
      <c r="E26" s="172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418"/>
      <c r="K26" s="498" t="str">
        <f>IF(J26="","",IF(VLOOKUP(J26,'G-7 Rivers Data'!$AK$4:$AM$9,2,FALSE)=0,"Spatial Data Missing ⚠",VLOOKUP(J26,'G-7 Rivers Data'!$AK$4:$AM$9,2,FALSE)))</f>
        <v/>
      </c>
      <c r="L26" s="505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Data'!$B$2:$G$8,6,FALSE))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9"/>
      <c r="E27" s="172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418"/>
      <c r="K27" s="498" t="str">
        <f>IF(J27="","",IF(VLOOKUP(J27,'G-7 Rivers Data'!$AK$4:$AM$9,2,FALSE)=0,"Spatial Data Missing ⚠",VLOOKUP(J27,'G-7 Rivers Data'!$AK$4:$AM$9,2,FALSE)))</f>
        <v/>
      </c>
      <c r="L27" s="505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Data'!$B$2:$G$8,6,FALSE))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9"/>
      <c r="E28" s="172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418"/>
      <c r="K28" s="498" t="str">
        <f>IF(J28="","",IF(VLOOKUP(J28,'G-7 Rivers Data'!$AK$4:$AM$9,2,FALSE)=0,"Spatial Data Missing ⚠",VLOOKUP(J28,'G-7 Rivers Data'!$AK$4:$AM$9,2,FALSE)))</f>
        <v/>
      </c>
      <c r="L28" s="505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Data'!$B$2:$G$8,6,FALSE))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9"/>
      <c r="E29" s="172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418"/>
      <c r="K29" s="498" t="str">
        <f>IF(J29="","",IF(VLOOKUP(J29,'G-7 Rivers Data'!$AK$4:$AM$9,2,FALSE)=0,"Spatial Data Missing ⚠",VLOOKUP(J29,'G-7 Rivers Data'!$AK$4:$AM$9,2,FALSE)))</f>
        <v/>
      </c>
      <c r="L29" s="505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Data'!$B$2:$G$8,6,FALSE))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9"/>
      <c r="E30" s="172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418"/>
      <c r="K30" s="498" t="str">
        <f>IF(J30="","",IF(VLOOKUP(J30,'G-7 Rivers Data'!$AK$4:$AM$9,2,FALSE)=0,"Spatial Data Missing ⚠",VLOOKUP(J30,'G-7 Rivers Data'!$AK$4:$AM$9,2,FALSE)))</f>
        <v/>
      </c>
      <c r="L30" s="505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Data'!$B$2:$G$8,6,FALSE))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9"/>
      <c r="E31" s="172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418"/>
      <c r="K31" s="498" t="str">
        <f>IF(J31="","",IF(VLOOKUP(J31,'G-7 Rivers Data'!$AK$4:$AM$9,2,FALSE)=0,"Spatial Data Missing ⚠",VLOOKUP(J31,'G-7 Rivers Data'!$AK$4:$AM$9,2,FALSE)))</f>
        <v/>
      </c>
      <c r="L31" s="505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Data'!$B$2:$G$8,6,FALSE))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9"/>
      <c r="E32" s="172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418"/>
      <c r="K32" s="498" t="str">
        <f>IF(J32="","",IF(VLOOKUP(J32,'G-7 Rivers Data'!$AK$4:$AM$9,2,FALSE)=0,"Spatial Data Missing ⚠",VLOOKUP(J32,'G-7 Rivers Data'!$AK$4:$AM$9,2,FALSE)))</f>
        <v/>
      </c>
      <c r="L32" s="505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Data'!$B$2:$G$8,6,FALSE))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60"/>
      <c r="E33" s="172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418"/>
      <c r="K33" s="498" t="str">
        <f>IF(J33="","",IF(VLOOKUP(J33,'G-7 Rivers Data'!$AK$4:$AM$9,2,FALSE)=0,"Spatial Data Missing ⚠",VLOOKUP(J33,'G-7 Rivers Data'!$AK$4:$AM$9,2,FALSE)))</f>
        <v/>
      </c>
      <c r="L33" s="505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Data'!$B$2:$G$8,6,FALSE))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60"/>
      <c r="E34" s="172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418"/>
      <c r="K34" s="498" t="str">
        <f>IF(J34="","",IF(VLOOKUP(J34,'G-7 Rivers Data'!$AK$4:$AM$9,2,FALSE)=0,"Spatial Data Missing ⚠",VLOOKUP(J34,'G-7 Rivers Data'!$AK$4:$AM$9,2,FALSE)))</f>
        <v/>
      </c>
      <c r="L34" s="505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Data'!$B$2:$G$8,6,FALSE))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60"/>
      <c r="E35" s="172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418"/>
      <c r="K35" s="498" t="str">
        <f>IF(J35="","",IF(VLOOKUP(J35,'G-7 Rivers Data'!$AK$4:$AM$9,2,FALSE)=0,"Spatial Data Missing ⚠",VLOOKUP(J35,'G-7 Rivers Data'!$AK$4:$AM$9,2,FALSE)))</f>
        <v/>
      </c>
      <c r="L35" s="505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Data'!$B$2:$G$8,6,FALSE))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60"/>
      <c r="E36" s="172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418"/>
      <c r="K36" s="498" t="str">
        <f>IF(J36="","",IF(VLOOKUP(J36,'G-7 Rivers Data'!$AK$4:$AM$9,2,FALSE)=0,"Spatial Data Missing ⚠",VLOOKUP(J36,'G-7 Rivers Data'!$AK$4:$AM$9,2,FALSE)))</f>
        <v/>
      </c>
      <c r="L36" s="505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Data'!$B$2:$G$8,6,FALSE))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60"/>
      <c r="E37" s="172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418"/>
      <c r="K37" s="498" t="str">
        <f>IF(J37="","",IF(VLOOKUP(J37,'G-7 Rivers Data'!$AK$4:$AM$9,2,FALSE)=0,"Spatial Data Missing ⚠",VLOOKUP(J37,'G-7 Rivers Data'!$AK$4:$AM$9,2,FALSE)))</f>
        <v/>
      </c>
      <c r="L37" s="505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Data'!$B$2:$G$8,6,FALSE))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60"/>
      <c r="E38" s="172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418"/>
      <c r="K38" s="498" t="str">
        <f>IF(J38="","",IF(VLOOKUP(J38,'G-7 Rivers Data'!$AK$4:$AM$9,2,FALSE)=0,"Spatial Data Missing ⚠",VLOOKUP(J38,'G-7 Rivers Data'!$AK$4:$AM$9,2,FALSE)))</f>
        <v/>
      </c>
      <c r="L38" s="505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Data'!$B$2:$G$8,6,FALSE))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60"/>
      <c r="E39" s="172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418"/>
      <c r="K39" s="498" t="str">
        <f>IF(J39="","",IF(VLOOKUP(J39,'G-7 Rivers Data'!$AK$4:$AM$9,2,FALSE)=0,"Spatial Data Missing ⚠",VLOOKUP(J39,'G-7 Rivers Data'!$AK$4:$AM$9,2,FALSE)))</f>
        <v/>
      </c>
      <c r="L39" s="505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Data'!$B$2:$G$8,6,FALSE))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60"/>
      <c r="E40" s="172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418"/>
      <c r="K40" s="498" t="str">
        <f>IF(J40="","",IF(VLOOKUP(J40,'G-7 Rivers Data'!$AK$4:$AM$9,2,FALSE)=0,"Spatial Data Missing ⚠",VLOOKUP(J40,'G-7 Rivers Data'!$AK$4:$AM$9,2,FALSE)))</f>
        <v/>
      </c>
      <c r="L40" s="505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Data'!$B$2:$G$8,6,FALSE))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60"/>
      <c r="E41" s="172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418"/>
      <c r="K41" s="498" t="str">
        <f>IF(J41="","",IF(VLOOKUP(J41,'G-7 Rivers Data'!$AK$4:$AM$9,2,FALSE)=0,"Spatial Data Missing ⚠",VLOOKUP(J41,'G-7 Rivers Data'!$AK$4:$AM$9,2,FALSE)))</f>
        <v/>
      </c>
      <c r="L41" s="505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Data'!$B$2:$G$8,6,FALSE))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60"/>
      <c r="E42" s="172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418"/>
      <c r="K42" s="498" t="str">
        <f>IF(J42="","",IF(VLOOKUP(J42,'G-7 Rivers Data'!$AK$4:$AM$9,2,FALSE)=0,"Spatial Data Missing ⚠",VLOOKUP(J42,'G-7 Rivers Data'!$AK$4:$AM$9,2,FALSE)))</f>
        <v/>
      </c>
      <c r="L42" s="505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Data'!$B$2:$G$8,6,FALSE))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60"/>
      <c r="E43" s="172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418"/>
      <c r="K43" s="498" t="str">
        <f>IF(J43="","",IF(VLOOKUP(J43,'G-7 Rivers Data'!$AK$4:$AM$9,2,FALSE)=0,"Spatial Data Missing ⚠",VLOOKUP(J43,'G-7 Rivers Data'!$AK$4:$AM$9,2,FALSE)))</f>
        <v/>
      </c>
      <c r="L43" s="505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Data'!$B$2:$G$8,6,FALSE))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60"/>
      <c r="E44" s="172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418"/>
      <c r="K44" s="498" t="str">
        <f>IF(J44="","",IF(VLOOKUP(J44,'G-7 Rivers Data'!$AK$4:$AM$9,2,FALSE)=0,"Spatial Data Missing ⚠",VLOOKUP(J44,'G-7 Rivers Data'!$AK$4:$AM$9,2,FALSE)))</f>
        <v/>
      </c>
      <c r="L44" s="505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Data'!$B$2:$G$8,6,FALSE))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60"/>
      <c r="E45" s="172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418"/>
      <c r="K45" s="498" t="str">
        <f>IF(J45="","",IF(VLOOKUP(J45,'G-7 Rivers Data'!$AK$4:$AM$9,2,FALSE)=0,"Spatial Data Missing ⚠",VLOOKUP(J45,'G-7 Rivers Data'!$AK$4:$AM$9,2,FALSE)))</f>
        <v/>
      </c>
      <c r="L45" s="505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Data'!$B$2:$G$8,6,FALSE))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60"/>
      <c r="E46" s="172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418"/>
      <c r="K46" s="498" t="str">
        <f>IF(J46="","",IF(VLOOKUP(J46,'G-7 Rivers Data'!$AK$4:$AM$9,2,FALSE)=0,"Spatial Data Missing ⚠",VLOOKUP(J46,'G-7 Rivers Data'!$AK$4:$AM$9,2,FALSE)))</f>
        <v/>
      </c>
      <c r="L46" s="505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Data'!$B$2:$G$8,6,FALSE))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60"/>
      <c r="E47" s="172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418"/>
      <c r="K47" s="498" t="str">
        <f>IF(J47="","",IF(VLOOKUP(J47,'G-7 Rivers Data'!$AK$4:$AM$9,2,FALSE)=0,"Spatial Data Missing ⚠",VLOOKUP(J47,'G-7 Rivers Data'!$AK$4:$AM$9,2,FALSE)))</f>
        <v/>
      </c>
      <c r="L47" s="505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Data'!$B$2:$G$8,6,FALSE))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60"/>
      <c r="E48" s="172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418"/>
      <c r="K48" s="498" t="str">
        <f>IF(J48="","",IF(VLOOKUP(J48,'G-7 Rivers Data'!$AK$4:$AM$9,2,FALSE)=0,"Spatial Data Missing ⚠",VLOOKUP(J48,'G-7 Rivers Data'!$AK$4:$AM$9,2,FALSE)))</f>
        <v/>
      </c>
      <c r="L48" s="505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Data'!$B$2:$G$8,6,FALSE))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60"/>
      <c r="E49" s="172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418"/>
      <c r="K49" s="498" t="str">
        <f>IF(J49="","",IF(VLOOKUP(J49,'G-7 Rivers Data'!$AK$4:$AM$9,2,FALSE)=0,"Spatial Data Missing ⚠",VLOOKUP(J49,'G-7 Rivers Data'!$AK$4:$AM$9,2,FALSE)))</f>
        <v/>
      </c>
      <c r="L49" s="505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Data'!$B$2:$G$8,6,FALSE))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60"/>
      <c r="E50" s="172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418"/>
      <c r="K50" s="498" t="str">
        <f>IF(J50="","",IF(VLOOKUP(J50,'G-7 Rivers Data'!$AK$4:$AM$9,2,FALSE)=0,"Spatial Data Missing ⚠",VLOOKUP(J50,'G-7 Rivers Data'!$AK$4:$AM$9,2,FALSE)))</f>
        <v/>
      </c>
      <c r="L50" s="505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Data'!$B$2:$G$8,6,FALSE))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60"/>
      <c r="E51" s="172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418"/>
      <c r="K51" s="498" t="str">
        <f>IF(J51="","",IF(VLOOKUP(J51,'G-7 Rivers Data'!$AK$4:$AM$9,2,FALSE)=0,"Spatial Data Missing ⚠",VLOOKUP(J51,'G-7 Rivers Data'!$AK$4:$AM$9,2,FALSE)))</f>
        <v/>
      </c>
      <c r="L51" s="505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Data'!$B$2:$G$8,6,FALSE))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60"/>
      <c r="E52" s="172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418"/>
      <c r="K52" s="498" t="str">
        <f>IF(J52="","",IF(VLOOKUP(J52,'G-7 Rivers Data'!$AK$4:$AM$9,2,FALSE)=0,"Spatial Data Missing ⚠",VLOOKUP(J52,'G-7 Rivers Data'!$AK$4:$AM$9,2,FALSE)))</f>
        <v/>
      </c>
      <c r="L52" s="505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Data'!$B$2:$G$8,6,FALSE))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60"/>
      <c r="E53" s="172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418"/>
      <c r="K53" s="498" t="str">
        <f>IF(J53="","",IF(VLOOKUP(J53,'G-7 Rivers Data'!$AK$4:$AM$9,2,FALSE)=0,"Spatial Data Missing ⚠",VLOOKUP(J53,'G-7 Rivers Data'!$AK$4:$AM$9,2,FALSE)))</f>
        <v/>
      </c>
      <c r="L53" s="505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Data'!$B$2:$G$8,6,FALSE))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60"/>
      <c r="E54" s="172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418"/>
      <c r="K54" s="498" t="str">
        <f>IF(J54="","",IF(VLOOKUP(J54,'G-7 Rivers Data'!$AK$4:$AM$9,2,FALSE)=0,"Spatial Data Missing ⚠",VLOOKUP(J54,'G-7 Rivers Data'!$AK$4:$AM$9,2,FALSE)))</f>
        <v/>
      </c>
      <c r="L54" s="505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Data'!$B$2:$G$8,6,FALSE))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60"/>
      <c r="E55" s="172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418"/>
      <c r="K55" s="498" t="str">
        <f>IF(J55="","",IF(VLOOKUP(J55,'G-7 Rivers Data'!$AK$4:$AM$9,2,FALSE)=0,"Spatial Data Missing ⚠",VLOOKUP(J55,'G-7 Rivers Data'!$AK$4:$AM$9,2,FALSE)))</f>
        <v/>
      </c>
      <c r="L55" s="505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Data'!$B$2:$G$8,6,FALSE))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60"/>
      <c r="E56" s="172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418"/>
      <c r="K56" s="498" t="str">
        <f>IF(J56="","",IF(VLOOKUP(J56,'G-7 Rivers Data'!$AK$4:$AM$9,2,FALSE)=0,"Spatial Data Missing ⚠",VLOOKUP(J56,'G-7 Rivers Data'!$AK$4:$AM$9,2,FALSE)))</f>
        <v/>
      </c>
      <c r="L56" s="505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Data'!$B$2:$G$8,6,FALSE))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60"/>
      <c r="E57" s="172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418"/>
      <c r="K57" s="498" t="str">
        <f>IF(J57="","",IF(VLOOKUP(J57,'G-7 Rivers Data'!$AK$4:$AM$9,2,FALSE)=0,"Spatial Data Missing ⚠",VLOOKUP(J57,'G-7 Rivers Data'!$AK$4:$AM$9,2,FALSE)))</f>
        <v/>
      </c>
      <c r="L57" s="505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Data'!$B$2:$G$8,6,FALSE))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60"/>
      <c r="E58" s="172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418"/>
      <c r="K58" s="498" t="str">
        <f>IF(J58="","",IF(VLOOKUP(J58,'G-7 Rivers Data'!$AK$4:$AM$9,2,FALSE)=0,"Spatial Data Missing ⚠",VLOOKUP(J58,'G-7 Rivers Data'!$AK$4:$AM$9,2,FALSE)))</f>
        <v/>
      </c>
      <c r="L58" s="505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Data'!$B$2:$G$8,6,FALSE))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60"/>
      <c r="E59" s="172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418"/>
      <c r="K59" s="498" t="str">
        <f>IF(J59="","",IF(VLOOKUP(J59,'G-7 Rivers Data'!$AK$4:$AM$9,2,FALSE)=0,"Spatial Data Missing ⚠",VLOOKUP(J59,'G-7 Rivers Data'!$AK$4:$AM$9,2,FALSE)))</f>
        <v/>
      </c>
      <c r="L59" s="505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Data'!$B$2:$G$8,6,FALSE))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60"/>
      <c r="E60" s="172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418"/>
      <c r="K60" s="498" t="str">
        <f>IF(J60="","",IF(VLOOKUP(J60,'G-7 Rivers Data'!$AK$4:$AM$9,2,FALSE)=0,"Spatial Data Missing ⚠",VLOOKUP(J60,'G-7 Rivers Data'!$AK$4:$AM$9,2,FALSE)))</f>
        <v/>
      </c>
      <c r="L60" s="505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Data'!$B$2:$G$8,6,FALSE))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60"/>
      <c r="E61" s="172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418"/>
      <c r="K61" s="498" t="str">
        <f>IF(J61="","",IF(VLOOKUP(J61,'G-7 Rivers Data'!$AK$4:$AM$9,2,FALSE)=0,"Spatial Data Missing ⚠",VLOOKUP(J61,'G-7 Rivers Data'!$AK$4:$AM$9,2,FALSE)))</f>
        <v/>
      </c>
      <c r="L61" s="505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Data'!$B$2:$G$8,6,FALSE))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60"/>
      <c r="E62" s="172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418"/>
      <c r="K62" s="498" t="str">
        <f>IF(J62="","",IF(VLOOKUP(J62,'G-7 Rivers Data'!$AK$4:$AM$9,2,FALSE)=0,"Spatial Data Missing ⚠",VLOOKUP(J62,'G-7 Rivers Data'!$AK$4:$AM$9,2,FALSE)))</f>
        <v/>
      </c>
      <c r="L62" s="505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Data'!$B$2:$G$8,6,FALSE))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60"/>
      <c r="E63" s="172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418"/>
      <c r="K63" s="498" t="str">
        <f>IF(J63="","",IF(VLOOKUP(J63,'G-7 Rivers Data'!$AK$4:$AM$9,2,FALSE)=0,"Spatial Data Missing ⚠",VLOOKUP(J63,'G-7 Rivers Data'!$AK$4:$AM$9,2,FALSE)))</f>
        <v/>
      </c>
      <c r="L63" s="505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Data'!$B$2:$G$8,6,FALSE))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60"/>
      <c r="E64" s="172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418"/>
      <c r="K64" s="498" t="str">
        <f>IF(J64="","",IF(VLOOKUP(J64,'G-7 Rivers Data'!$AK$4:$AM$9,2,FALSE)=0,"Spatial Data Missing ⚠",VLOOKUP(J64,'G-7 Rivers Data'!$AK$4:$AM$9,2,FALSE)))</f>
        <v/>
      </c>
      <c r="L64" s="505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Data'!$B$2:$G$8,6,FALSE))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60"/>
      <c r="E65" s="172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418"/>
      <c r="K65" s="498" t="str">
        <f>IF(J65="","",IF(VLOOKUP(J65,'G-7 Rivers Data'!$AK$4:$AM$9,2,FALSE)=0,"Spatial Data Missing ⚠",VLOOKUP(J65,'G-7 Rivers Data'!$AK$4:$AM$9,2,FALSE)))</f>
        <v/>
      </c>
      <c r="L65" s="505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Data'!$B$2:$G$8,6,FALSE))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60"/>
      <c r="E66" s="172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418"/>
      <c r="K66" s="498" t="str">
        <f>IF(J66="","",IF(VLOOKUP(J66,'G-7 Rivers Data'!$AK$4:$AM$9,2,FALSE)=0,"Spatial Data Missing ⚠",VLOOKUP(J66,'G-7 Rivers Data'!$AK$4:$AM$9,2,FALSE)))</f>
        <v/>
      </c>
      <c r="L66" s="505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Data'!$B$2:$G$8,6,FALSE))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60"/>
      <c r="E67" s="172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418"/>
      <c r="K67" s="498" t="str">
        <f>IF(J67="","",IF(VLOOKUP(J67,'G-7 Rivers Data'!$AK$4:$AM$9,2,FALSE)=0,"Spatial Data Missing ⚠",VLOOKUP(J67,'G-7 Rivers Data'!$AK$4:$AM$9,2,FALSE)))</f>
        <v/>
      </c>
      <c r="L67" s="505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Data'!$B$2:$G$8,6,FALSE))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60"/>
      <c r="E68" s="172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418"/>
      <c r="K68" s="498" t="str">
        <f>IF(J68="","",IF(VLOOKUP(J68,'G-7 Rivers Data'!$AK$4:$AM$9,2,FALSE)=0,"Spatial Data Missing ⚠",VLOOKUP(J68,'G-7 Rivers Data'!$AK$4:$AM$9,2,FALSE)))</f>
        <v/>
      </c>
      <c r="L68" s="505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Data'!$B$2:$G$8,6,FALSE))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60"/>
      <c r="E69" s="172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418"/>
      <c r="K69" s="498" t="str">
        <f>IF(J69="","",IF(VLOOKUP(J69,'G-7 Rivers Data'!$AK$4:$AM$9,2,FALSE)=0,"Spatial Data Missing ⚠",VLOOKUP(J69,'G-7 Rivers Data'!$AK$4:$AM$9,2,FALSE)))</f>
        <v/>
      </c>
      <c r="L69" s="505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Data'!$B$2:$G$8,6,FALSE))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60"/>
      <c r="E70" s="172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418"/>
      <c r="K70" s="498" t="str">
        <f>IF(J70="","",IF(VLOOKUP(J70,'G-7 Rivers Data'!$AK$4:$AM$9,2,FALSE)=0,"Spatial Data Missing ⚠",VLOOKUP(J70,'G-7 Rivers Data'!$AK$4:$AM$9,2,FALSE)))</f>
        <v/>
      </c>
      <c r="L70" s="505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Data'!$B$2:$G$8,6,FALSE))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60"/>
      <c r="E71" s="172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418"/>
      <c r="K71" s="498" t="str">
        <f>IF(J71="","",IF(VLOOKUP(J71,'G-7 Rivers Data'!$AK$4:$AM$9,2,FALSE)=0,"Spatial Data Missing ⚠",VLOOKUP(J71,'G-7 Rivers Data'!$AK$4:$AM$9,2,FALSE)))</f>
        <v/>
      </c>
      <c r="L71" s="505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Data'!$B$2:$G$8,6,FALSE))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60"/>
      <c r="E72" s="172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418"/>
      <c r="K72" s="498" t="str">
        <f>IF(J72="","",IF(VLOOKUP(J72,'G-7 Rivers Data'!$AK$4:$AM$9,2,FALSE)=0,"Spatial Data Missing ⚠",VLOOKUP(J72,'G-7 Rivers Data'!$AK$4:$AM$9,2,FALSE)))</f>
        <v/>
      </c>
      <c r="L72" s="505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Data'!$B$2:$G$8,6,FALSE))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60"/>
      <c r="E73" s="172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418"/>
      <c r="K73" s="498" t="str">
        <f>IF(J73="","",IF(VLOOKUP(J73,'G-7 Rivers Data'!$AK$4:$AM$9,2,FALSE)=0,"Spatial Data Missing ⚠",VLOOKUP(J73,'G-7 Rivers Data'!$AK$4:$AM$9,2,FALSE)))</f>
        <v/>
      </c>
      <c r="L73" s="505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Data'!$B$2:$G$8,6,FALSE))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60"/>
      <c r="E74" s="172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418"/>
      <c r="K74" s="498" t="str">
        <f>IF(J74="","",IF(VLOOKUP(J74,'G-7 Rivers Data'!$AK$4:$AM$9,2,FALSE)=0,"Spatial Data Missing ⚠",VLOOKUP(J74,'G-7 Rivers Data'!$AK$4:$AM$9,2,FALSE)))</f>
        <v/>
      </c>
      <c r="L74" s="505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Data'!$B$2:$G$8,6,FALSE))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60"/>
      <c r="E75" s="172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418"/>
      <c r="K75" s="498" t="str">
        <f>IF(J75="","",IF(VLOOKUP(J75,'G-7 Rivers Data'!$AK$4:$AM$9,2,FALSE)=0,"Spatial Data Missing ⚠",VLOOKUP(J75,'G-7 Rivers Data'!$AK$4:$AM$9,2,FALSE)))</f>
        <v/>
      </c>
      <c r="L75" s="505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Data'!$B$2:$G$8,6,FALSE))</f>
        <v/>
      </c>
      <c r="R75" s="513" t="str">
        <f t="shared" ref="R75:R138" si="8">IFERROR(IF(D75="","",E75*G75*I75*L75*N75*P75),"")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60"/>
      <c r="E76" s="172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418"/>
      <c r="K76" s="498" t="str">
        <f>IF(J76="","",IF(VLOOKUP(J76,'G-7 Rivers Data'!$AK$4:$AM$9,2,FALSE)=0,"Spatial Data Missing ⚠",VLOOKUP(J76,'G-7 Rivers Data'!$AK$4:$AM$9,2,FALSE)))</f>
        <v/>
      </c>
      <c r="L76" s="505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Data'!$B$2:$G$8,6,FALSE))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60"/>
      <c r="E77" s="172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418"/>
      <c r="K77" s="498" t="str">
        <f>IF(J77="","",IF(VLOOKUP(J77,'G-7 Rivers Data'!$AK$4:$AM$9,2,FALSE)=0,"Spatial Data Missing ⚠",VLOOKUP(J77,'G-7 Rivers Data'!$AK$4:$AM$9,2,FALSE)))</f>
        <v/>
      </c>
      <c r="L77" s="505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Data'!$B$2:$G$8,6,FALSE))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60"/>
      <c r="E78" s="172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418"/>
      <c r="K78" s="498" t="str">
        <f>IF(J78="","",IF(VLOOKUP(J78,'G-7 Rivers Data'!$AK$4:$AM$9,2,FALSE)=0,"Spatial Data Missing ⚠",VLOOKUP(J78,'G-7 Rivers Data'!$AK$4:$AM$9,2,FALSE)))</f>
        <v/>
      </c>
      <c r="L78" s="505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Data'!$B$2:$G$8,6,FALSE))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60"/>
      <c r="E79" s="172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418"/>
      <c r="K79" s="498" t="str">
        <f>IF(J79="","",IF(VLOOKUP(J79,'G-7 Rivers Data'!$AK$4:$AM$9,2,FALSE)=0,"Spatial Data Missing ⚠",VLOOKUP(J79,'G-7 Rivers Data'!$AK$4:$AM$9,2,FALSE)))</f>
        <v/>
      </c>
      <c r="L79" s="505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Data'!$B$2:$G$8,6,FALSE))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60"/>
      <c r="E80" s="172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418"/>
      <c r="K80" s="498" t="str">
        <f>IF(J80="","",IF(VLOOKUP(J80,'G-7 Rivers Data'!$AK$4:$AM$9,2,FALSE)=0,"Spatial Data Missing ⚠",VLOOKUP(J80,'G-7 Rivers Data'!$AK$4:$AM$9,2,FALSE)))</f>
        <v/>
      </c>
      <c r="L80" s="505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Data'!$B$2:$G$8,6,FALSE))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60"/>
      <c r="E81" s="172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418"/>
      <c r="K81" s="498" t="str">
        <f>IF(J81="","",IF(VLOOKUP(J81,'G-7 Rivers Data'!$AK$4:$AM$9,2,FALSE)=0,"Spatial Data Missing ⚠",VLOOKUP(J81,'G-7 Rivers Data'!$AK$4:$AM$9,2,FALSE)))</f>
        <v/>
      </c>
      <c r="L81" s="505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Data'!$B$2:$G$8,6,FALSE))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60"/>
      <c r="E82" s="172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418"/>
      <c r="K82" s="498" t="str">
        <f>IF(J82="","",IF(VLOOKUP(J82,'G-7 Rivers Data'!$AK$4:$AM$9,2,FALSE)=0,"Spatial Data Missing ⚠",VLOOKUP(J82,'G-7 Rivers Data'!$AK$4:$AM$9,2,FALSE)))</f>
        <v/>
      </c>
      <c r="L82" s="505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Data'!$B$2:$G$8,6,FALSE))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60"/>
      <c r="E83" s="172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418"/>
      <c r="K83" s="498" t="str">
        <f>IF(J83="","",IF(VLOOKUP(J83,'G-7 Rivers Data'!$AK$4:$AM$9,2,FALSE)=0,"Spatial Data Missing ⚠",VLOOKUP(J83,'G-7 Rivers Data'!$AK$4:$AM$9,2,FALSE)))</f>
        <v/>
      </c>
      <c r="L83" s="505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Data'!$B$2:$G$8,6,FALSE))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60"/>
      <c r="E84" s="172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418"/>
      <c r="K84" s="498" t="str">
        <f>IF(J84="","",IF(VLOOKUP(J84,'G-7 Rivers Data'!$AK$4:$AM$9,2,FALSE)=0,"Spatial Data Missing ⚠",VLOOKUP(J84,'G-7 Rivers Data'!$AK$4:$AM$9,2,FALSE)))</f>
        <v/>
      </c>
      <c r="L84" s="505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Data'!$B$2:$G$8,6,FALSE))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60"/>
      <c r="E85" s="172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418"/>
      <c r="K85" s="498" t="str">
        <f>IF(J85="","",IF(VLOOKUP(J85,'G-7 Rivers Data'!$AK$4:$AM$9,2,FALSE)=0,"Spatial Data Missing ⚠",VLOOKUP(J85,'G-7 Rivers Data'!$AK$4:$AM$9,2,FALSE)))</f>
        <v/>
      </c>
      <c r="L85" s="505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Data'!$B$2:$G$8,6,FALSE))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60"/>
      <c r="E86" s="172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418"/>
      <c r="K86" s="498" t="str">
        <f>IF(J86="","",IF(VLOOKUP(J86,'G-7 Rivers Data'!$AK$4:$AM$9,2,FALSE)=0,"Spatial Data Missing ⚠",VLOOKUP(J86,'G-7 Rivers Data'!$AK$4:$AM$9,2,FALSE)))</f>
        <v/>
      </c>
      <c r="L86" s="505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Data'!$B$2:$G$8,6,FALSE))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60"/>
      <c r="E87" s="172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418"/>
      <c r="K87" s="498" t="str">
        <f>IF(J87="","",IF(VLOOKUP(J87,'G-7 Rivers Data'!$AK$4:$AM$9,2,FALSE)=0,"Spatial Data Missing ⚠",VLOOKUP(J87,'G-7 Rivers Data'!$AK$4:$AM$9,2,FALSE)))</f>
        <v/>
      </c>
      <c r="L87" s="505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Data'!$B$2:$G$8,6,FALSE))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60"/>
      <c r="E88" s="172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418"/>
      <c r="K88" s="498" t="str">
        <f>IF(J88="","",IF(VLOOKUP(J88,'G-7 Rivers Data'!$AK$4:$AM$9,2,FALSE)=0,"Spatial Data Missing ⚠",VLOOKUP(J88,'G-7 Rivers Data'!$AK$4:$AM$9,2,FALSE)))</f>
        <v/>
      </c>
      <c r="L88" s="505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Data'!$B$2:$G$8,6,FALSE))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60"/>
      <c r="E89" s="172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418"/>
      <c r="K89" s="498" t="str">
        <f>IF(J89="","",IF(VLOOKUP(J89,'G-7 Rivers Data'!$AK$4:$AM$9,2,FALSE)=0,"Spatial Data Missing ⚠",VLOOKUP(J89,'G-7 Rivers Data'!$AK$4:$AM$9,2,FALSE)))</f>
        <v/>
      </c>
      <c r="L89" s="505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Data'!$B$2:$G$8,6,FALSE))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60"/>
      <c r="E90" s="172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418"/>
      <c r="K90" s="498" t="str">
        <f>IF(J90="","",IF(VLOOKUP(J90,'G-7 Rivers Data'!$AK$4:$AM$9,2,FALSE)=0,"Spatial Data Missing ⚠",VLOOKUP(J90,'G-7 Rivers Data'!$AK$4:$AM$9,2,FALSE)))</f>
        <v/>
      </c>
      <c r="L90" s="505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Data'!$B$2:$G$8,6,FALSE))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60"/>
      <c r="E91" s="172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418"/>
      <c r="K91" s="498" t="str">
        <f>IF(J91="","",IF(VLOOKUP(J91,'G-7 Rivers Data'!$AK$4:$AM$9,2,FALSE)=0,"Spatial Data Missing ⚠",VLOOKUP(J91,'G-7 Rivers Data'!$AK$4:$AM$9,2,FALSE)))</f>
        <v/>
      </c>
      <c r="L91" s="505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Data'!$B$2:$G$8,6,FALSE))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60"/>
      <c r="E92" s="172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418"/>
      <c r="K92" s="498" t="str">
        <f>IF(J92="","",IF(VLOOKUP(J92,'G-7 Rivers Data'!$AK$4:$AM$9,2,FALSE)=0,"Spatial Data Missing ⚠",VLOOKUP(J92,'G-7 Rivers Data'!$AK$4:$AM$9,2,FALSE)))</f>
        <v/>
      </c>
      <c r="L92" s="505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Data'!$B$2:$G$8,6,FALSE))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60"/>
      <c r="E93" s="172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418"/>
      <c r="K93" s="498" t="str">
        <f>IF(J93="","",IF(VLOOKUP(J93,'G-7 Rivers Data'!$AK$4:$AM$9,2,FALSE)=0,"Spatial Data Missing ⚠",VLOOKUP(J93,'G-7 Rivers Data'!$AK$4:$AM$9,2,FALSE)))</f>
        <v/>
      </c>
      <c r="L93" s="505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Data'!$B$2:$G$8,6,FALSE))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60"/>
      <c r="E94" s="172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418"/>
      <c r="K94" s="498" t="str">
        <f>IF(J94="","",IF(VLOOKUP(J94,'G-7 Rivers Data'!$AK$4:$AM$9,2,FALSE)=0,"Spatial Data Missing ⚠",VLOOKUP(J94,'G-7 Rivers Data'!$AK$4:$AM$9,2,FALSE)))</f>
        <v/>
      </c>
      <c r="L94" s="505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Data'!$B$2:$G$8,6,FALSE))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60"/>
      <c r="E95" s="172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418"/>
      <c r="K95" s="498" t="str">
        <f>IF(J95="","",IF(VLOOKUP(J95,'G-7 Rivers Data'!$AK$4:$AM$9,2,FALSE)=0,"Spatial Data Missing ⚠",VLOOKUP(J95,'G-7 Rivers Data'!$AK$4:$AM$9,2,FALSE)))</f>
        <v/>
      </c>
      <c r="L95" s="505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Data'!$B$2:$G$8,6,FALSE))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60"/>
      <c r="E96" s="172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418"/>
      <c r="K96" s="498" t="str">
        <f>IF(J96="","",IF(VLOOKUP(J96,'G-7 Rivers Data'!$AK$4:$AM$9,2,FALSE)=0,"Spatial Data Missing ⚠",VLOOKUP(J96,'G-7 Rivers Data'!$AK$4:$AM$9,2,FALSE)))</f>
        <v/>
      </c>
      <c r="L96" s="505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Data'!$B$2:$G$8,6,FALSE))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60"/>
      <c r="E97" s="172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418"/>
      <c r="K97" s="498" t="str">
        <f>IF(J97="","",IF(VLOOKUP(J97,'G-7 Rivers Data'!$AK$4:$AM$9,2,FALSE)=0,"Spatial Data Missing ⚠",VLOOKUP(J97,'G-7 Rivers Data'!$AK$4:$AM$9,2,FALSE)))</f>
        <v/>
      </c>
      <c r="L97" s="505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Data'!$B$2:$G$8,6,FALSE))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60"/>
      <c r="E98" s="172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418"/>
      <c r="K98" s="498" t="str">
        <f>IF(J98="","",IF(VLOOKUP(J98,'G-7 Rivers Data'!$AK$4:$AM$9,2,FALSE)=0,"Spatial Data Missing ⚠",VLOOKUP(J98,'G-7 Rivers Data'!$AK$4:$AM$9,2,FALSE)))</f>
        <v/>
      </c>
      <c r="L98" s="505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Data'!$B$2:$G$8,6,FALSE))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60"/>
      <c r="E99" s="172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418"/>
      <c r="K99" s="498" t="str">
        <f>IF(J99="","",IF(VLOOKUP(J99,'G-7 Rivers Data'!$AK$4:$AM$9,2,FALSE)=0,"Spatial Data Missing ⚠",VLOOKUP(J99,'G-7 Rivers Data'!$AK$4:$AM$9,2,FALSE)))</f>
        <v/>
      </c>
      <c r="L99" s="505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Data'!$B$2:$G$8,6,FALSE))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60"/>
      <c r="E100" s="172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418"/>
      <c r="K100" s="498" t="str">
        <f>IF(J100="","",IF(VLOOKUP(J100,'G-7 Rivers Data'!$AK$4:$AM$9,2,FALSE)=0,"Spatial Data Missing ⚠",VLOOKUP(J100,'G-7 Rivers Data'!$AK$4:$AM$9,2,FALSE)))</f>
        <v/>
      </c>
      <c r="L100" s="505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Data'!$B$2:$G$8,6,FALSE))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60"/>
      <c r="E101" s="172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418"/>
      <c r="K101" s="498" t="str">
        <f>IF(J101="","",IF(VLOOKUP(J101,'G-7 Rivers Data'!$AK$4:$AM$9,2,FALSE)=0,"Spatial Data Missing ⚠",VLOOKUP(J101,'G-7 Rivers Data'!$AK$4:$AM$9,2,FALSE)))</f>
        <v/>
      </c>
      <c r="L101" s="505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Data'!$B$2:$G$8,6,FALSE))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60"/>
      <c r="E102" s="172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418"/>
      <c r="K102" s="498" t="str">
        <f>IF(J102="","",IF(VLOOKUP(J102,'G-7 Rivers Data'!$AK$4:$AM$9,2,FALSE)=0,"Spatial Data Missing ⚠",VLOOKUP(J102,'G-7 Rivers Data'!$AK$4:$AM$9,2,FALSE)))</f>
        <v/>
      </c>
      <c r="L102" s="505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Data'!$B$2:$G$8,6,FALSE))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60"/>
      <c r="E103" s="172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418"/>
      <c r="K103" s="498" t="str">
        <f>IF(J103="","",IF(VLOOKUP(J103,'G-7 Rivers Data'!$AK$4:$AM$9,2,FALSE)=0,"Spatial Data Missing ⚠",VLOOKUP(J103,'G-7 Rivers Data'!$AK$4:$AM$9,2,FALSE)))</f>
        <v/>
      </c>
      <c r="L103" s="505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Data'!$B$2:$G$8,6,FALSE))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60"/>
      <c r="E104" s="172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418"/>
      <c r="K104" s="498" t="str">
        <f>IF(J104="","",IF(VLOOKUP(J104,'G-7 Rivers Data'!$AK$4:$AM$9,2,FALSE)=0,"Spatial Data Missing ⚠",VLOOKUP(J104,'G-7 Rivers Data'!$AK$4:$AM$9,2,FALSE)))</f>
        <v/>
      </c>
      <c r="L104" s="505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Data'!$B$2:$G$8,6,FALSE))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60"/>
      <c r="E105" s="172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418"/>
      <c r="K105" s="498" t="str">
        <f>IF(J105="","",IF(VLOOKUP(J105,'G-7 Rivers Data'!$AK$4:$AM$9,2,FALSE)=0,"Spatial Data Missing ⚠",VLOOKUP(J105,'G-7 Rivers Data'!$AK$4:$AM$9,2,FALSE)))</f>
        <v/>
      </c>
      <c r="L105" s="505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Data'!$B$2:$G$8,6,FALSE))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60"/>
      <c r="E106" s="172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418"/>
      <c r="K106" s="498" t="str">
        <f>IF(J106="","",IF(VLOOKUP(J106,'G-7 Rivers Data'!$AK$4:$AM$9,2,FALSE)=0,"Spatial Data Missing ⚠",VLOOKUP(J106,'G-7 Rivers Data'!$AK$4:$AM$9,2,FALSE)))</f>
        <v/>
      </c>
      <c r="L106" s="505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Data'!$B$2:$G$8,6,FALSE))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60"/>
      <c r="E107" s="172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418"/>
      <c r="K107" s="498" t="str">
        <f>IF(J107="","",IF(VLOOKUP(J107,'G-7 Rivers Data'!$AK$4:$AM$9,2,FALSE)=0,"Spatial Data Missing ⚠",VLOOKUP(J107,'G-7 Rivers Data'!$AK$4:$AM$9,2,FALSE)))</f>
        <v/>
      </c>
      <c r="L107" s="505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Data'!$B$2:$G$8,6,FALSE))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60"/>
      <c r="E108" s="172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418"/>
      <c r="K108" s="498" t="str">
        <f>IF(J108="","",IF(VLOOKUP(J108,'G-7 Rivers Data'!$AK$4:$AM$9,2,FALSE)=0,"Spatial Data Missing ⚠",VLOOKUP(J108,'G-7 Rivers Data'!$AK$4:$AM$9,2,FALSE)))</f>
        <v/>
      </c>
      <c r="L108" s="505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Data'!$B$2:$G$8,6,FALSE))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60"/>
      <c r="E109" s="172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418"/>
      <c r="K109" s="498" t="str">
        <f>IF(J109="","",IF(VLOOKUP(J109,'G-7 Rivers Data'!$AK$4:$AM$9,2,FALSE)=0,"Spatial Data Missing ⚠",VLOOKUP(J109,'G-7 Rivers Data'!$AK$4:$AM$9,2,FALSE)))</f>
        <v/>
      </c>
      <c r="L109" s="505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Data'!$B$2:$G$8,6,FALSE))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60"/>
      <c r="E110" s="172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418"/>
      <c r="K110" s="498" t="str">
        <f>IF(J110="","",IF(VLOOKUP(J110,'G-7 Rivers Data'!$AK$4:$AM$9,2,FALSE)=0,"Spatial Data Missing ⚠",VLOOKUP(J110,'G-7 Rivers Data'!$AK$4:$AM$9,2,FALSE)))</f>
        <v/>
      </c>
      <c r="L110" s="505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Data'!$B$2:$G$8,6,FALSE))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60"/>
      <c r="E111" s="172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418"/>
      <c r="K111" s="498" t="str">
        <f>IF(J111="","",IF(VLOOKUP(J111,'G-7 Rivers Data'!$AK$4:$AM$9,2,FALSE)=0,"Spatial Data Missing ⚠",VLOOKUP(J111,'G-7 Rivers Data'!$AK$4:$AM$9,2,FALSE)))</f>
        <v/>
      </c>
      <c r="L111" s="505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Data'!$B$2:$G$8,6,FALSE))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60"/>
      <c r="E112" s="172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418"/>
      <c r="K112" s="498" t="str">
        <f>IF(J112="","",IF(VLOOKUP(J112,'G-7 Rivers Data'!$AK$4:$AM$9,2,FALSE)=0,"Spatial Data Missing ⚠",VLOOKUP(J112,'G-7 Rivers Data'!$AK$4:$AM$9,2,FALSE)))</f>
        <v/>
      </c>
      <c r="L112" s="505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Data'!$B$2:$G$8,6,FALSE))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60"/>
      <c r="E113" s="172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418"/>
      <c r="K113" s="498" t="str">
        <f>IF(J113="","",IF(VLOOKUP(J113,'G-7 Rivers Data'!$AK$4:$AM$9,2,FALSE)=0,"Spatial Data Missing ⚠",VLOOKUP(J113,'G-7 Rivers Data'!$AK$4:$AM$9,2,FALSE)))</f>
        <v/>
      </c>
      <c r="L113" s="505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Data'!$B$2:$G$8,6,FALSE))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60"/>
      <c r="E114" s="172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418"/>
      <c r="K114" s="498" t="str">
        <f>IF(J114="","",IF(VLOOKUP(J114,'G-7 Rivers Data'!$AK$4:$AM$9,2,FALSE)=0,"Spatial Data Missing ⚠",VLOOKUP(J114,'G-7 Rivers Data'!$AK$4:$AM$9,2,FALSE)))</f>
        <v/>
      </c>
      <c r="L114" s="505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Data'!$B$2:$G$8,6,FALSE))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60"/>
      <c r="E115" s="172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418"/>
      <c r="K115" s="498" t="str">
        <f>IF(J115="","",IF(VLOOKUP(J115,'G-7 Rivers Data'!$AK$4:$AM$9,2,FALSE)=0,"Spatial Data Missing ⚠",VLOOKUP(J115,'G-7 Rivers Data'!$AK$4:$AM$9,2,FALSE)))</f>
        <v/>
      </c>
      <c r="L115" s="505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Data'!$B$2:$G$8,6,FALSE))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60"/>
      <c r="E116" s="172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418"/>
      <c r="K116" s="498" t="str">
        <f>IF(J116="","",IF(VLOOKUP(J116,'G-7 Rivers Data'!$AK$4:$AM$9,2,FALSE)=0,"Spatial Data Missing ⚠",VLOOKUP(J116,'G-7 Rivers Data'!$AK$4:$AM$9,2,FALSE)))</f>
        <v/>
      </c>
      <c r="L116" s="505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Data'!$B$2:$G$8,6,FALSE))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60"/>
      <c r="E117" s="172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418"/>
      <c r="K117" s="498" t="str">
        <f>IF(J117="","",IF(VLOOKUP(J117,'G-7 Rivers Data'!$AK$4:$AM$9,2,FALSE)=0,"Spatial Data Missing ⚠",VLOOKUP(J117,'G-7 Rivers Data'!$AK$4:$AM$9,2,FALSE)))</f>
        <v/>
      </c>
      <c r="L117" s="505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Data'!$B$2:$G$8,6,FALSE))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60"/>
      <c r="E118" s="172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418"/>
      <c r="K118" s="498" t="str">
        <f>IF(J118="","",IF(VLOOKUP(J118,'G-7 Rivers Data'!$AK$4:$AM$9,2,FALSE)=0,"Spatial Data Missing ⚠",VLOOKUP(J118,'G-7 Rivers Data'!$AK$4:$AM$9,2,FALSE)))</f>
        <v/>
      </c>
      <c r="L118" s="505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Data'!$B$2:$G$8,6,FALSE))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60"/>
      <c r="E119" s="172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418"/>
      <c r="K119" s="498" t="str">
        <f>IF(J119="","",IF(VLOOKUP(J119,'G-7 Rivers Data'!$AK$4:$AM$9,2,FALSE)=0,"Spatial Data Missing ⚠",VLOOKUP(J119,'G-7 Rivers Data'!$AK$4:$AM$9,2,FALSE)))</f>
        <v/>
      </c>
      <c r="L119" s="505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Data'!$B$2:$G$8,6,FALSE))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60"/>
      <c r="E120" s="172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418"/>
      <c r="K120" s="498" t="str">
        <f>IF(J120="","",IF(VLOOKUP(J120,'G-7 Rivers Data'!$AK$4:$AM$9,2,FALSE)=0,"Spatial Data Missing ⚠",VLOOKUP(J120,'G-7 Rivers Data'!$AK$4:$AM$9,2,FALSE)))</f>
        <v/>
      </c>
      <c r="L120" s="505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Data'!$B$2:$G$8,6,FALSE))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60"/>
      <c r="E121" s="172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418"/>
      <c r="K121" s="498" t="str">
        <f>IF(J121="","",IF(VLOOKUP(J121,'G-7 Rivers Data'!$AK$4:$AM$9,2,FALSE)=0,"Spatial Data Missing ⚠",VLOOKUP(J121,'G-7 Rivers Data'!$AK$4:$AM$9,2,FALSE)))</f>
        <v/>
      </c>
      <c r="L121" s="505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Data'!$B$2:$G$8,6,FALSE))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60"/>
      <c r="E122" s="172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418"/>
      <c r="K122" s="498" t="str">
        <f>IF(J122="","",IF(VLOOKUP(J122,'G-7 Rivers Data'!$AK$4:$AM$9,2,FALSE)=0,"Spatial Data Missing ⚠",VLOOKUP(J122,'G-7 Rivers Data'!$AK$4:$AM$9,2,FALSE)))</f>
        <v/>
      </c>
      <c r="L122" s="505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Data'!$B$2:$G$8,6,FALSE))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60"/>
      <c r="E123" s="172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418"/>
      <c r="K123" s="498" t="str">
        <f>IF(J123="","",IF(VLOOKUP(J123,'G-7 Rivers Data'!$AK$4:$AM$9,2,FALSE)=0,"Spatial Data Missing ⚠",VLOOKUP(J123,'G-7 Rivers Data'!$AK$4:$AM$9,2,FALSE)))</f>
        <v/>
      </c>
      <c r="L123" s="505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Data'!$B$2:$G$8,6,FALSE))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60"/>
      <c r="E124" s="172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418"/>
      <c r="K124" s="498" t="str">
        <f>IF(J124="","",IF(VLOOKUP(J124,'G-7 Rivers Data'!$AK$4:$AM$9,2,FALSE)=0,"Spatial Data Missing ⚠",VLOOKUP(J124,'G-7 Rivers Data'!$AK$4:$AM$9,2,FALSE)))</f>
        <v/>
      </c>
      <c r="L124" s="505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Data'!$B$2:$G$8,6,FALSE))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60"/>
      <c r="E125" s="172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418"/>
      <c r="K125" s="498" t="str">
        <f>IF(J125="","",IF(VLOOKUP(J125,'G-7 Rivers Data'!$AK$4:$AM$9,2,FALSE)=0,"Spatial Data Missing ⚠",VLOOKUP(J125,'G-7 Rivers Data'!$AK$4:$AM$9,2,FALSE)))</f>
        <v/>
      </c>
      <c r="L125" s="505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Data'!$B$2:$G$8,6,FALSE))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60"/>
      <c r="E126" s="172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418"/>
      <c r="K126" s="498" t="str">
        <f>IF(J126="","",IF(VLOOKUP(J126,'G-7 Rivers Data'!$AK$4:$AM$9,2,FALSE)=0,"Spatial Data Missing ⚠",VLOOKUP(J126,'G-7 Rivers Data'!$AK$4:$AM$9,2,FALSE)))</f>
        <v/>
      </c>
      <c r="L126" s="505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Data'!$B$2:$G$8,6,FALSE))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60"/>
      <c r="E127" s="172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418"/>
      <c r="K127" s="498" t="str">
        <f>IF(J127="","",IF(VLOOKUP(J127,'G-7 Rivers Data'!$AK$4:$AM$9,2,FALSE)=0,"Spatial Data Missing ⚠",VLOOKUP(J127,'G-7 Rivers Data'!$AK$4:$AM$9,2,FALSE)))</f>
        <v/>
      </c>
      <c r="L127" s="505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Data'!$B$2:$G$8,6,FALSE))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60"/>
      <c r="E128" s="172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418"/>
      <c r="K128" s="498" t="str">
        <f>IF(J128="","",IF(VLOOKUP(J128,'G-7 Rivers Data'!$AK$4:$AM$9,2,FALSE)=0,"Spatial Data Missing ⚠",VLOOKUP(J128,'G-7 Rivers Data'!$AK$4:$AM$9,2,FALSE)))</f>
        <v/>
      </c>
      <c r="L128" s="505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Data'!$B$2:$G$8,6,FALSE))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60"/>
      <c r="E129" s="172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418"/>
      <c r="K129" s="498" t="str">
        <f>IF(J129="","",IF(VLOOKUP(J129,'G-7 Rivers Data'!$AK$4:$AM$9,2,FALSE)=0,"Spatial Data Missing ⚠",VLOOKUP(J129,'G-7 Rivers Data'!$AK$4:$AM$9,2,FALSE)))</f>
        <v/>
      </c>
      <c r="L129" s="505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Data'!$B$2:$G$8,6,FALSE))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60"/>
      <c r="E130" s="172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418"/>
      <c r="K130" s="498" t="str">
        <f>IF(J130="","",IF(VLOOKUP(J130,'G-7 Rivers Data'!$AK$4:$AM$9,2,FALSE)=0,"Spatial Data Missing ⚠",VLOOKUP(J130,'G-7 Rivers Data'!$AK$4:$AM$9,2,FALSE)))</f>
        <v/>
      </c>
      <c r="L130" s="505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Data'!$B$2:$G$8,6,FALSE))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60"/>
      <c r="E131" s="172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418"/>
      <c r="K131" s="498" t="str">
        <f>IF(J131="","",IF(VLOOKUP(J131,'G-7 Rivers Data'!$AK$4:$AM$9,2,FALSE)=0,"Spatial Data Missing ⚠",VLOOKUP(J131,'G-7 Rivers Data'!$AK$4:$AM$9,2,FALSE)))</f>
        <v/>
      </c>
      <c r="L131" s="505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Data'!$B$2:$G$8,6,FALSE))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60"/>
      <c r="E132" s="172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418"/>
      <c r="K132" s="498" t="str">
        <f>IF(J132="","",IF(VLOOKUP(J132,'G-7 Rivers Data'!$AK$4:$AM$9,2,FALSE)=0,"Spatial Data Missing ⚠",VLOOKUP(J132,'G-7 Rivers Data'!$AK$4:$AM$9,2,FALSE)))</f>
        <v/>
      </c>
      <c r="L132" s="505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Data'!$B$2:$G$8,6,FALSE))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60"/>
      <c r="E133" s="172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418"/>
      <c r="K133" s="498" t="str">
        <f>IF(J133="","",IF(VLOOKUP(J133,'G-7 Rivers Data'!$AK$4:$AM$9,2,FALSE)=0,"Spatial Data Missing ⚠",VLOOKUP(J133,'G-7 Rivers Data'!$AK$4:$AM$9,2,FALSE)))</f>
        <v/>
      </c>
      <c r="L133" s="505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Data'!$B$2:$G$8,6,FALSE))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60"/>
      <c r="E134" s="172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418"/>
      <c r="K134" s="498" t="str">
        <f>IF(J134="","",IF(VLOOKUP(J134,'G-7 Rivers Data'!$AK$4:$AM$9,2,FALSE)=0,"Spatial Data Missing ⚠",VLOOKUP(J134,'G-7 Rivers Data'!$AK$4:$AM$9,2,FALSE)))</f>
        <v/>
      </c>
      <c r="L134" s="505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Data'!$B$2:$G$8,6,FALSE))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60"/>
      <c r="E135" s="172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418"/>
      <c r="K135" s="498" t="str">
        <f>IF(J135="","",IF(VLOOKUP(J135,'G-7 Rivers Data'!$AK$4:$AM$9,2,FALSE)=0,"Spatial Data Missing ⚠",VLOOKUP(J135,'G-7 Rivers Data'!$AK$4:$AM$9,2,FALSE)))</f>
        <v/>
      </c>
      <c r="L135" s="505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Data'!$B$2:$G$8,6,FALSE))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60"/>
      <c r="E136" s="172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418"/>
      <c r="K136" s="498" t="str">
        <f>IF(J136="","",IF(VLOOKUP(J136,'G-7 Rivers Data'!$AK$4:$AM$9,2,FALSE)=0,"Spatial Data Missing ⚠",VLOOKUP(J136,'G-7 Rivers Data'!$AK$4:$AM$9,2,FALSE)))</f>
        <v/>
      </c>
      <c r="L136" s="505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Data'!$B$2:$G$8,6,FALSE))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60"/>
      <c r="E137" s="172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418"/>
      <c r="K137" s="498" t="str">
        <f>IF(J137="","",IF(VLOOKUP(J137,'G-7 Rivers Data'!$AK$4:$AM$9,2,FALSE)=0,"Spatial Data Missing ⚠",VLOOKUP(J137,'G-7 Rivers Data'!$AK$4:$AM$9,2,FALSE)))</f>
        <v/>
      </c>
      <c r="L137" s="505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Data'!$B$2:$G$8,6,FALSE))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60"/>
      <c r="E138" s="172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418"/>
      <c r="K138" s="498" t="str">
        <f>IF(J138="","",IF(VLOOKUP(J138,'G-7 Rivers Data'!$AK$4:$AM$9,2,FALSE)=0,"Spatial Data Missing ⚠",VLOOKUP(J138,'G-7 Rivers Data'!$AK$4:$AM$9,2,FALSE)))</f>
        <v/>
      </c>
      <c r="L138" s="505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Data'!$B$2:$G$8,6,FALSE))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60"/>
      <c r="E139" s="172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418"/>
      <c r="K139" s="498" t="str">
        <f>IF(J139="","",IF(VLOOKUP(J139,'G-7 Rivers Data'!$AK$4:$AM$9,2,FALSE)=0,"Spatial Data Missing ⚠",VLOOKUP(J139,'G-7 Rivers Data'!$AK$4:$AM$9,2,FALSE)))</f>
        <v/>
      </c>
      <c r="L139" s="505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Data'!$B$2:$G$8,6,FALSE))</f>
        <v/>
      </c>
      <c r="R139" s="513" t="str">
        <f t="shared" ref="R139:R202" si="16">IFERROR(IF(D139="","",E139*G139*I139*L139*N139*P139),"")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60"/>
      <c r="E140" s="172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418"/>
      <c r="K140" s="498" t="str">
        <f>IF(J140="","",IF(VLOOKUP(J140,'G-7 Rivers Data'!$AK$4:$AM$9,2,FALSE)=0,"Spatial Data Missing ⚠",VLOOKUP(J140,'G-7 Rivers Data'!$AK$4:$AM$9,2,FALSE)))</f>
        <v/>
      </c>
      <c r="L140" s="505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Data'!$B$2:$G$8,6,FALSE))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60"/>
      <c r="E141" s="172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418"/>
      <c r="K141" s="498" t="str">
        <f>IF(J141="","",IF(VLOOKUP(J141,'G-7 Rivers Data'!$AK$4:$AM$9,2,FALSE)=0,"Spatial Data Missing ⚠",VLOOKUP(J141,'G-7 Rivers Data'!$AK$4:$AM$9,2,FALSE)))</f>
        <v/>
      </c>
      <c r="L141" s="505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Data'!$B$2:$G$8,6,FALSE))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60"/>
      <c r="E142" s="172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418"/>
      <c r="K142" s="498" t="str">
        <f>IF(J142="","",IF(VLOOKUP(J142,'G-7 Rivers Data'!$AK$4:$AM$9,2,FALSE)=0,"Spatial Data Missing ⚠",VLOOKUP(J142,'G-7 Rivers Data'!$AK$4:$AM$9,2,FALSE)))</f>
        <v/>
      </c>
      <c r="L142" s="505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Data'!$B$2:$G$8,6,FALSE))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60"/>
      <c r="E143" s="172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418"/>
      <c r="K143" s="498" t="str">
        <f>IF(J143="","",IF(VLOOKUP(J143,'G-7 Rivers Data'!$AK$4:$AM$9,2,FALSE)=0,"Spatial Data Missing ⚠",VLOOKUP(J143,'G-7 Rivers Data'!$AK$4:$AM$9,2,FALSE)))</f>
        <v/>
      </c>
      <c r="L143" s="505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Data'!$B$2:$G$8,6,FALSE))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60"/>
      <c r="E144" s="172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418"/>
      <c r="K144" s="498" t="str">
        <f>IF(J144="","",IF(VLOOKUP(J144,'G-7 Rivers Data'!$AK$4:$AM$9,2,FALSE)=0,"Spatial Data Missing ⚠",VLOOKUP(J144,'G-7 Rivers Data'!$AK$4:$AM$9,2,FALSE)))</f>
        <v/>
      </c>
      <c r="L144" s="505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Data'!$B$2:$G$8,6,FALSE))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60"/>
      <c r="E145" s="172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418"/>
      <c r="K145" s="498" t="str">
        <f>IF(J145="","",IF(VLOOKUP(J145,'G-7 Rivers Data'!$AK$4:$AM$9,2,FALSE)=0,"Spatial Data Missing ⚠",VLOOKUP(J145,'G-7 Rivers Data'!$AK$4:$AM$9,2,FALSE)))</f>
        <v/>
      </c>
      <c r="L145" s="505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Data'!$B$2:$G$8,6,FALSE))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60"/>
      <c r="E146" s="172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418"/>
      <c r="K146" s="498" t="str">
        <f>IF(J146="","",IF(VLOOKUP(J146,'G-7 Rivers Data'!$AK$4:$AM$9,2,FALSE)=0,"Spatial Data Missing ⚠",VLOOKUP(J146,'G-7 Rivers Data'!$AK$4:$AM$9,2,FALSE)))</f>
        <v/>
      </c>
      <c r="L146" s="505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Data'!$B$2:$G$8,6,FALSE))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60"/>
      <c r="E147" s="172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418"/>
      <c r="K147" s="498" t="str">
        <f>IF(J147="","",IF(VLOOKUP(J147,'G-7 Rivers Data'!$AK$4:$AM$9,2,FALSE)=0,"Spatial Data Missing ⚠",VLOOKUP(J147,'G-7 Rivers Data'!$AK$4:$AM$9,2,FALSE)))</f>
        <v/>
      </c>
      <c r="L147" s="505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Data'!$B$2:$G$8,6,FALSE))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60"/>
      <c r="E148" s="172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418"/>
      <c r="K148" s="498" t="str">
        <f>IF(J148="","",IF(VLOOKUP(J148,'G-7 Rivers Data'!$AK$4:$AM$9,2,FALSE)=0,"Spatial Data Missing ⚠",VLOOKUP(J148,'G-7 Rivers Data'!$AK$4:$AM$9,2,FALSE)))</f>
        <v/>
      </c>
      <c r="L148" s="505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Data'!$B$2:$G$8,6,FALSE))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60"/>
      <c r="E149" s="172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418"/>
      <c r="K149" s="498" t="str">
        <f>IF(J149="","",IF(VLOOKUP(J149,'G-7 Rivers Data'!$AK$4:$AM$9,2,FALSE)=0,"Spatial Data Missing ⚠",VLOOKUP(J149,'G-7 Rivers Data'!$AK$4:$AM$9,2,FALSE)))</f>
        <v/>
      </c>
      <c r="L149" s="505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Data'!$B$2:$G$8,6,FALSE))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60"/>
      <c r="E150" s="172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418"/>
      <c r="K150" s="498" t="str">
        <f>IF(J150="","",IF(VLOOKUP(J150,'G-7 Rivers Data'!$AK$4:$AM$9,2,FALSE)=0,"Spatial Data Missing ⚠",VLOOKUP(J150,'G-7 Rivers Data'!$AK$4:$AM$9,2,FALSE)))</f>
        <v/>
      </c>
      <c r="L150" s="505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Data'!$B$2:$G$8,6,FALSE))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60"/>
      <c r="E151" s="172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418"/>
      <c r="K151" s="498" t="str">
        <f>IF(J151="","",IF(VLOOKUP(J151,'G-7 Rivers Data'!$AK$4:$AM$9,2,FALSE)=0,"Spatial Data Missing ⚠",VLOOKUP(J151,'G-7 Rivers Data'!$AK$4:$AM$9,2,FALSE)))</f>
        <v/>
      </c>
      <c r="L151" s="505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Data'!$B$2:$G$8,6,FALSE))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60"/>
      <c r="E152" s="172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418"/>
      <c r="K152" s="498" t="str">
        <f>IF(J152="","",IF(VLOOKUP(J152,'G-7 Rivers Data'!$AK$4:$AM$9,2,FALSE)=0,"Spatial Data Missing ⚠",VLOOKUP(J152,'G-7 Rivers Data'!$AK$4:$AM$9,2,FALSE)))</f>
        <v/>
      </c>
      <c r="L152" s="505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Data'!$B$2:$G$8,6,FALSE))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60"/>
      <c r="E153" s="172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418"/>
      <c r="K153" s="498" t="str">
        <f>IF(J153="","",IF(VLOOKUP(J153,'G-7 Rivers Data'!$AK$4:$AM$9,2,FALSE)=0,"Spatial Data Missing ⚠",VLOOKUP(J153,'G-7 Rivers Data'!$AK$4:$AM$9,2,FALSE)))</f>
        <v/>
      </c>
      <c r="L153" s="505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Data'!$B$2:$G$8,6,FALSE))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60"/>
      <c r="E154" s="172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418"/>
      <c r="K154" s="498" t="str">
        <f>IF(J154="","",IF(VLOOKUP(J154,'G-7 Rivers Data'!$AK$4:$AM$9,2,FALSE)=0,"Spatial Data Missing ⚠",VLOOKUP(J154,'G-7 Rivers Data'!$AK$4:$AM$9,2,FALSE)))</f>
        <v/>
      </c>
      <c r="L154" s="505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Data'!$B$2:$G$8,6,FALSE))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60"/>
      <c r="E155" s="172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418"/>
      <c r="K155" s="498" t="str">
        <f>IF(J155="","",IF(VLOOKUP(J155,'G-7 Rivers Data'!$AK$4:$AM$9,2,FALSE)=0,"Spatial Data Missing ⚠",VLOOKUP(J155,'G-7 Rivers Data'!$AK$4:$AM$9,2,FALSE)))</f>
        <v/>
      </c>
      <c r="L155" s="505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Data'!$B$2:$G$8,6,FALSE))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60"/>
      <c r="E156" s="172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418"/>
      <c r="K156" s="498" t="str">
        <f>IF(J156="","",IF(VLOOKUP(J156,'G-7 Rivers Data'!$AK$4:$AM$9,2,FALSE)=0,"Spatial Data Missing ⚠",VLOOKUP(J156,'G-7 Rivers Data'!$AK$4:$AM$9,2,FALSE)))</f>
        <v/>
      </c>
      <c r="L156" s="505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Data'!$B$2:$G$8,6,FALSE))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60"/>
      <c r="E157" s="172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418"/>
      <c r="K157" s="498" t="str">
        <f>IF(J157="","",IF(VLOOKUP(J157,'G-7 Rivers Data'!$AK$4:$AM$9,2,FALSE)=0,"Spatial Data Missing ⚠",VLOOKUP(J157,'G-7 Rivers Data'!$AK$4:$AM$9,2,FALSE)))</f>
        <v/>
      </c>
      <c r="L157" s="505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Data'!$B$2:$G$8,6,FALSE))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60"/>
      <c r="E158" s="172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418"/>
      <c r="K158" s="498" t="str">
        <f>IF(J158="","",IF(VLOOKUP(J158,'G-7 Rivers Data'!$AK$4:$AM$9,2,FALSE)=0,"Spatial Data Missing ⚠",VLOOKUP(J158,'G-7 Rivers Data'!$AK$4:$AM$9,2,FALSE)))</f>
        <v/>
      </c>
      <c r="L158" s="505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Data'!$B$2:$G$8,6,FALSE))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60"/>
      <c r="E159" s="172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418"/>
      <c r="K159" s="498" t="str">
        <f>IF(J159="","",IF(VLOOKUP(J159,'G-7 Rivers Data'!$AK$4:$AM$9,2,FALSE)=0,"Spatial Data Missing ⚠",VLOOKUP(J159,'G-7 Rivers Data'!$AK$4:$AM$9,2,FALSE)))</f>
        <v/>
      </c>
      <c r="L159" s="505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Data'!$B$2:$G$8,6,FALSE))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60"/>
      <c r="E160" s="172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418"/>
      <c r="K160" s="498" t="str">
        <f>IF(J160="","",IF(VLOOKUP(J160,'G-7 Rivers Data'!$AK$4:$AM$9,2,FALSE)=0,"Spatial Data Missing ⚠",VLOOKUP(J160,'G-7 Rivers Data'!$AK$4:$AM$9,2,FALSE)))</f>
        <v/>
      </c>
      <c r="L160" s="505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Data'!$B$2:$G$8,6,FALSE))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60"/>
      <c r="E161" s="172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418"/>
      <c r="K161" s="498" t="str">
        <f>IF(J161="","",IF(VLOOKUP(J161,'G-7 Rivers Data'!$AK$4:$AM$9,2,FALSE)=0,"Spatial Data Missing ⚠",VLOOKUP(J161,'G-7 Rivers Data'!$AK$4:$AM$9,2,FALSE)))</f>
        <v/>
      </c>
      <c r="L161" s="505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Data'!$B$2:$G$8,6,FALSE))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60"/>
      <c r="E162" s="172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418"/>
      <c r="K162" s="498" t="str">
        <f>IF(J162="","",IF(VLOOKUP(J162,'G-7 Rivers Data'!$AK$4:$AM$9,2,FALSE)=0,"Spatial Data Missing ⚠",VLOOKUP(J162,'G-7 Rivers Data'!$AK$4:$AM$9,2,FALSE)))</f>
        <v/>
      </c>
      <c r="L162" s="505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Data'!$B$2:$G$8,6,FALSE))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60"/>
      <c r="E163" s="172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418"/>
      <c r="K163" s="498" t="str">
        <f>IF(J163="","",IF(VLOOKUP(J163,'G-7 Rivers Data'!$AK$4:$AM$9,2,FALSE)=0,"Spatial Data Missing ⚠",VLOOKUP(J163,'G-7 Rivers Data'!$AK$4:$AM$9,2,FALSE)))</f>
        <v/>
      </c>
      <c r="L163" s="505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Data'!$B$2:$G$8,6,FALSE))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60"/>
      <c r="E164" s="172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418"/>
      <c r="K164" s="498" t="str">
        <f>IF(J164="","",IF(VLOOKUP(J164,'G-7 Rivers Data'!$AK$4:$AM$9,2,FALSE)=0,"Spatial Data Missing ⚠",VLOOKUP(J164,'G-7 Rivers Data'!$AK$4:$AM$9,2,FALSE)))</f>
        <v/>
      </c>
      <c r="L164" s="505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Data'!$B$2:$G$8,6,FALSE))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60"/>
      <c r="E165" s="172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418"/>
      <c r="K165" s="498" t="str">
        <f>IF(J165="","",IF(VLOOKUP(J165,'G-7 Rivers Data'!$AK$4:$AM$9,2,FALSE)=0,"Spatial Data Missing ⚠",VLOOKUP(J165,'G-7 Rivers Data'!$AK$4:$AM$9,2,FALSE)))</f>
        <v/>
      </c>
      <c r="L165" s="505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Data'!$B$2:$G$8,6,FALSE))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60"/>
      <c r="E166" s="172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418"/>
      <c r="K166" s="498" t="str">
        <f>IF(J166="","",IF(VLOOKUP(J166,'G-7 Rivers Data'!$AK$4:$AM$9,2,FALSE)=0,"Spatial Data Missing ⚠",VLOOKUP(J166,'G-7 Rivers Data'!$AK$4:$AM$9,2,FALSE)))</f>
        <v/>
      </c>
      <c r="L166" s="505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Data'!$B$2:$G$8,6,FALSE))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60"/>
      <c r="E167" s="172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418"/>
      <c r="K167" s="498" t="str">
        <f>IF(J167="","",IF(VLOOKUP(J167,'G-7 Rivers Data'!$AK$4:$AM$9,2,FALSE)=0,"Spatial Data Missing ⚠",VLOOKUP(J167,'G-7 Rivers Data'!$AK$4:$AM$9,2,FALSE)))</f>
        <v/>
      </c>
      <c r="L167" s="505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Data'!$B$2:$G$8,6,FALSE))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60"/>
      <c r="E168" s="172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418"/>
      <c r="K168" s="498" t="str">
        <f>IF(J168="","",IF(VLOOKUP(J168,'G-7 Rivers Data'!$AK$4:$AM$9,2,FALSE)=0,"Spatial Data Missing ⚠",VLOOKUP(J168,'G-7 Rivers Data'!$AK$4:$AM$9,2,FALSE)))</f>
        <v/>
      </c>
      <c r="L168" s="505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Data'!$B$2:$G$8,6,FALSE))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60"/>
      <c r="E169" s="172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418"/>
      <c r="K169" s="498" t="str">
        <f>IF(J169="","",IF(VLOOKUP(J169,'G-7 Rivers Data'!$AK$4:$AM$9,2,FALSE)=0,"Spatial Data Missing ⚠",VLOOKUP(J169,'G-7 Rivers Data'!$AK$4:$AM$9,2,FALSE)))</f>
        <v/>
      </c>
      <c r="L169" s="505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Data'!$B$2:$G$8,6,FALSE))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60"/>
      <c r="E170" s="172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418"/>
      <c r="K170" s="498" t="str">
        <f>IF(J170="","",IF(VLOOKUP(J170,'G-7 Rivers Data'!$AK$4:$AM$9,2,FALSE)=0,"Spatial Data Missing ⚠",VLOOKUP(J170,'G-7 Rivers Data'!$AK$4:$AM$9,2,FALSE)))</f>
        <v/>
      </c>
      <c r="L170" s="505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Data'!$B$2:$G$8,6,FALSE))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60"/>
      <c r="E171" s="172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418"/>
      <c r="K171" s="498" t="str">
        <f>IF(J171="","",IF(VLOOKUP(J171,'G-7 Rivers Data'!$AK$4:$AM$9,2,FALSE)=0,"Spatial Data Missing ⚠",VLOOKUP(J171,'G-7 Rivers Data'!$AK$4:$AM$9,2,FALSE)))</f>
        <v/>
      </c>
      <c r="L171" s="505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Data'!$B$2:$G$8,6,FALSE))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60"/>
      <c r="E172" s="172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418"/>
      <c r="K172" s="498" t="str">
        <f>IF(J172="","",IF(VLOOKUP(J172,'G-7 Rivers Data'!$AK$4:$AM$9,2,FALSE)=0,"Spatial Data Missing ⚠",VLOOKUP(J172,'G-7 Rivers Data'!$AK$4:$AM$9,2,FALSE)))</f>
        <v/>
      </c>
      <c r="L172" s="505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Data'!$B$2:$G$8,6,FALSE))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60"/>
      <c r="E173" s="172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418"/>
      <c r="K173" s="498" t="str">
        <f>IF(J173="","",IF(VLOOKUP(J173,'G-7 Rivers Data'!$AK$4:$AM$9,2,FALSE)=0,"Spatial Data Missing ⚠",VLOOKUP(J173,'G-7 Rivers Data'!$AK$4:$AM$9,2,FALSE)))</f>
        <v/>
      </c>
      <c r="L173" s="505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Data'!$B$2:$G$8,6,FALSE))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60"/>
      <c r="E174" s="172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418"/>
      <c r="K174" s="498" t="str">
        <f>IF(J174="","",IF(VLOOKUP(J174,'G-7 Rivers Data'!$AK$4:$AM$9,2,FALSE)=0,"Spatial Data Missing ⚠",VLOOKUP(J174,'G-7 Rivers Data'!$AK$4:$AM$9,2,FALSE)))</f>
        <v/>
      </c>
      <c r="L174" s="505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Data'!$B$2:$G$8,6,FALSE))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60"/>
      <c r="E175" s="172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418"/>
      <c r="K175" s="498" t="str">
        <f>IF(J175="","",IF(VLOOKUP(J175,'G-7 Rivers Data'!$AK$4:$AM$9,2,FALSE)=0,"Spatial Data Missing ⚠",VLOOKUP(J175,'G-7 Rivers Data'!$AK$4:$AM$9,2,FALSE)))</f>
        <v/>
      </c>
      <c r="L175" s="505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Data'!$B$2:$G$8,6,FALSE))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60"/>
      <c r="E176" s="172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418"/>
      <c r="K176" s="498" t="str">
        <f>IF(J176="","",IF(VLOOKUP(J176,'G-7 Rivers Data'!$AK$4:$AM$9,2,FALSE)=0,"Spatial Data Missing ⚠",VLOOKUP(J176,'G-7 Rivers Data'!$AK$4:$AM$9,2,FALSE)))</f>
        <v/>
      </c>
      <c r="L176" s="505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Data'!$B$2:$G$8,6,FALSE))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60"/>
      <c r="E177" s="172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418"/>
      <c r="K177" s="498" t="str">
        <f>IF(J177="","",IF(VLOOKUP(J177,'G-7 Rivers Data'!$AK$4:$AM$9,2,FALSE)=0,"Spatial Data Missing ⚠",VLOOKUP(J177,'G-7 Rivers Data'!$AK$4:$AM$9,2,FALSE)))</f>
        <v/>
      </c>
      <c r="L177" s="505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Data'!$B$2:$G$8,6,FALSE))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60"/>
      <c r="E178" s="172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418"/>
      <c r="K178" s="498" t="str">
        <f>IF(J178="","",IF(VLOOKUP(J178,'G-7 Rivers Data'!$AK$4:$AM$9,2,FALSE)=0,"Spatial Data Missing ⚠",VLOOKUP(J178,'G-7 Rivers Data'!$AK$4:$AM$9,2,FALSE)))</f>
        <v/>
      </c>
      <c r="L178" s="505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Data'!$B$2:$G$8,6,FALSE))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60"/>
      <c r="E179" s="172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418"/>
      <c r="K179" s="498" t="str">
        <f>IF(J179="","",IF(VLOOKUP(J179,'G-7 Rivers Data'!$AK$4:$AM$9,2,FALSE)=0,"Spatial Data Missing ⚠",VLOOKUP(J179,'G-7 Rivers Data'!$AK$4:$AM$9,2,FALSE)))</f>
        <v/>
      </c>
      <c r="L179" s="505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Data'!$B$2:$G$8,6,FALSE))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60"/>
      <c r="E180" s="172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418"/>
      <c r="K180" s="498" t="str">
        <f>IF(J180="","",IF(VLOOKUP(J180,'G-7 Rivers Data'!$AK$4:$AM$9,2,FALSE)=0,"Spatial Data Missing ⚠",VLOOKUP(J180,'G-7 Rivers Data'!$AK$4:$AM$9,2,FALSE)))</f>
        <v/>
      </c>
      <c r="L180" s="505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Data'!$B$2:$G$8,6,FALSE))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60"/>
      <c r="E181" s="172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418"/>
      <c r="K181" s="498" t="str">
        <f>IF(J181="","",IF(VLOOKUP(J181,'G-7 Rivers Data'!$AK$4:$AM$9,2,FALSE)=0,"Spatial Data Missing ⚠",VLOOKUP(J181,'G-7 Rivers Data'!$AK$4:$AM$9,2,FALSE)))</f>
        <v/>
      </c>
      <c r="L181" s="505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Data'!$B$2:$G$8,6,FALSE))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60"/>
      <c r="E182" s="172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418"/>
      <c r="K182" s="498" t="str">
        <f>IF(J182="","",IF(VLOOKUP(J182,'G-7 Rivers Data'!$AK$4:$AM$9,2,FALSE)=0,"Spatial Data Missing ⚠",VLOOKUP(J182,'G-7 Rivers Data'!$AK$4:$AM$9,2,FALSE)))</f>
        <v/>
      </c>
      <c r="L182" s="505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Data'!$B$2:$G$8,6,FALSE))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60"/>
      <c r="E183" s="172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418"/>
      <c r="K183" s="498" t="str">
        <f>IF(J183="","",IF(VLOOKUP(J183,'G-7 Rivers Data'!$AK$4:$AM$9,2,FALSE)=0,"Spatial Data Missing ⚠",VLOOKUP(J183,'G-7 Rivers Data'!$AK$4:$AM$9,2,FALSE)))</f>
        <v/>
      </c>
      <c r="L183" s="505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Data'!$B$2:$G$8,6,FALSE))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60"/>
      <c r="E184" s="172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418"/>
      <c r="K184" s="498" t="str">
        <f>IF(J184="","",IF(VLOOKUP(J184,'G-7 Rivers Data'!$AK$4:$AM$9,2,FALSE)=0,"Spatial Data Missing ⚠",VLOOKUP(J184,'G-7 Rivers Data'!$AK$4:$AM$9,2,FALSE)))</f>
        <v/>
      </c>
      <c r="L184" s="505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Data'!$B$2:$G$8,6,FALSE))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60"/>
      <c r="E185" s="172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418"/>
      <c r="K185" s="498" t="str">
        <f>IF(J185="","",IF(VLOOKUP(J185,'G-7 Rivers Data'!$AK$4:$AM$9,2,FALSE)=0,"Spatial Data Missing ⚠",VLOOKUP(J185,'G-7 Rivers Data'!$AK$4:$AM$9,2,FALSE)))</f>
        <v/>
      </c>
      <c r="L185" s="505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Data'!$B$2:$G$8,6,FALSE))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60"/>
      <c r="E186" s="172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418"/>
      <c r="K186" s="498" t="str">
        <f>IF(J186="","",IF(VLOOKUP(J186,'G-7 Rivers Data'!$AK$4:$AM$9,2,FALSE)=0,"Spatial Data Missing ⚠",VLOOKUP(J186,'G-7 Rivers Data'!$AK$4:$AM$9,2,FALSE)))</f>
        <v/>
      </c>
      <c r="L186" s="505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Data'!$B$2:$G$8,6,FALSE))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60"/>
      <c r="E187" s="172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418"/>
      <c r="K187" s="498" t="str">
        <f>IF(J187="","",IF(VLOOKUP(J187,'G-7 Rivers Data'!$AK$4:$AM$9,2,FALSE)=0,"Spatial Data Missing ⚠",VLOOKUP(J187,'G-7 Rivers Data'!$AK$4:$AM$9,2,FALSE)))</f>
        <v/>
      </c>
      <c r="L187" s="505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Data'!$B$2:$G$8,6,FALSE))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60"/>
      <c r="E188" s="172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418"/>
      <c r="K188" s="498" t="str">
        <f>IF(J188="","",IF(VLOOKUP(J188,'G-7 Rivers Data'!$AK$4:$AM$9,2,FALSE)=0,"Spatial Data Missing ⚠",VLOOKUP(J188,'G-7 Rivers Data'!$AK$4:$AM$9,2,FALSE)))</f>
        <v/>
      </c>
      <c r="L188" s="505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Data'!$B$2:$G$8,6,FALSE))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60"/>
      <c r="E189" s="172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418"/>
      <c r="K189" s="498" t="str">
        <f>IF(J189="","",IF(VLOOKUP(J189,'G-7 Rivers Data'!$AK$4:$AM$9,2,FALSE)=0,"Spatial Data Missing ⚠",VLOOKUP(J189,'G-7 Rivers Data'!$AK$4:$AM$9,2,FALSE)))</f>
        <v/>
      </c>
      <c r="L189" s="505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Data'!$B$2:$G$8,6,FALSE))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60"/>
      <c r="E190" s="172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418"/>
      <c r="K190" s="498" t="str">
        <f>IF(J190="","",IF(VLOOKUP(J190,'G-7 Rivers Data'!$AK$4:$AM$9,2,FALSE)=0,"Spatial Data Missing ⚠",VLOOKUP(J190,'G-7 Rivers Data'!$AK$4:$AM$9,2,FALSE)))</f>
        <v/>
      </c>
      <c r="L190" s="505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Data'!$B$2:$G$8,6,FALSE))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60"/>
      <c r="E191" s="172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418"/>
      <c r="K191" s="498" t="str">
        <f>IF(J191="","",IF(VLOOKUP(J191,'G-7 Rivers Data'!$AK$4:$AM$9,2,FALSE)=0,"Spatial Data Missing ⚠",VLOOKUP(J191,'G-7 Rivers Data'!$AK$4:$AM$9,2,FALSE)))</f>
        <v/>
      </c>
      <c r="L191" s="505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Data'!$B$2:$G$8,6,FALSE))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60"/>
      <c r="E192" s="172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418"/>
      <c r="K192" s="498" t="str">
        <f>IF(J192="","",IF(VLOOKUP(J192,'G-7 Rivers Data'!$AK$4:$AM$9,2,FALSE)=0,"Spatial Data Missing ⚠",VLOOKUP(J192,'G-7 Rivers Data'!$AK$4:$AM$9,2,FALSE)))</f>
        <v/>
      </c>
      <c r="L192" s="505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Data'!$B$2:$G$8,6,FALSE))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60"/>
      <c r="E193" s="172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418"/>
      <c r="K193" s="498" t="str">
        <f>IF(J193="","",IF(VLOOKUP(J193,'G-7 Rivers Data'!$AK$4:$AM$9,2,FALSE)=0,"Spatial Data Missing ⚠",VLOOKUP(J193,'G-7 Rivers Data'!$AK$4:$AM$9,2,FALSE)))</f>
        <v/>
      </c>
      <c r="L193" s="505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Data'!$B$2:$G$8,6,FALSE))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60"/>
      <c r="E194" s="172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418"/>
      <c r="K194" s="498" t="str">
        <f>IF(J194="","",IF(VLOOKUP(J194,'G-7 Rivers Data'!$AK$4:$AM$9,2,FALSE)=0,"Spatial Data Missing ⚠",VLOOKUP(J194,'G-7 Rivers Data'!$AK$4:$AM$9,2,FALSE)))</f>
        <v/>
      </c>
      <c r="L194" s="505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Data'!$B$2:$G$8,6,FALSE))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60"/>
      <c r="E195" s="172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418"/>
      <c r="K195" s="498" t="str">
        <f>IF(J195="","",IF(VLOOKUP(J195,'G-7 Rivers Data'!$AK$4:$AM$9,2,FALSE)=0,"Spatial Data Missing ⚠",VLOOKUP(J195,'G-7 Rivers Data'!$AK$4:$AM$9,2,FALSE)))</f>
        <v/>
      </c>
      <c r="L195" s="505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Data'!$B$2:$G$8,6,FALSE))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60"/>
      <c r="E196" s="172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418"/>
      <c r="K196" s="498" t="str">
        <f>IF(J196="","",IF(VLOOKUP(J196,'G-7 Rivers Data'!$AK$4:$AM$9,2,FALSE)=0,"Spatial Data Missing ⚠",VLOOKUP(J196,'G-7 Rivers Data'!$AK$4:$AM$9,2,FALSE)))</f>
        <v/>
      </c>
      <c r="L196" s="505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Data'!$B$2:$G$8,6,FALSE))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60"/>
      <c r="E197" s="172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418"/>
      <c r="K197" s="498" t="str">
        <f>IF(J197="","",IF(VLOOKUP(J197,'G-7 Rivers Data'!$AK$4:$AM$9,2,FALSE)=0,"Spatial Data Missing ⚠",VLOOKUP(J197,'G-7 Rivers Data'!$AK$4:$AM$9,2,FALSE)))</f>
        <v/>
      </c>
      <c r="L197" s="505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Data'!$B$2:$G$8,6,FALSE))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60"/>
      <c r="E198" s="172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418"/>
      <c r="K198" s="498" t="str">
        <f>IF(J198="","",IF(VLOOKUP(J198,'G-7 Rivers Data'!$AK$4:$AM$9,2,FALSE)=0,"Spatial Data Missing ⚠",VLOOKUP(J198,'G-7 Rivers Data'!$AK$4:$AM$9,2,FALSE)))</f>
        <v/>
      </c>
      <c r="L198" s="505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Data'!$B$2:$G$8,6,FALSE))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60"/>
      <c r="E199" s="172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418"/>
      <c r="K199" s="498" t="str">
        <f>IF(J199="","",IF(VLOOKUP(J199,'G-7 Rivers Data'!$AK$4:$AM$9,2,FALSE)=0,"Spatial Data Missing ⚠",VLOOKUP(J199,'G-7 Rivers Data'!$AK$4:$AM$9,2,FALSE)))</f>
        <v/>
      </c>
      <c r="L199" s="505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Data'!$B$2:$G$8,6,FALSE))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60"/>
      <c r="E200" s="172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418"/>
      <c r="K200" s="498" t="str">
        <f>IF(J200="","",IF(VLOOKUP(J200,'G-7 Rivers Data'!$AK$4:$AM$9,2,FALSE)=0,"Spatial Data Missing ⚠",VLOOKUP(J200,'G-7 Rivers Data'!$AK$4:$AM$9,2,FALSE)))</f>
        <v/>
      </c>
      <c r="L200" s="505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Data'!$B$2:$G$8,6,FALSE))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60"/>
      <c r="E201" s="172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418"/>
      <c r="K201" s="498" t="str">
        <f>IF(J201="","",IF(VLOOKUP(J201,'G-7 Rivers Data'!$AK$4:$AM$9,2,FALSE)=0,"Spatial Data Missing ⚠",VLOOKUP(J201,'G-7 Rivers Data'!$AK$4:$AM$9,2,FALSE)))</f>
        <v/>
      </c>
      <c r="L201" s="505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Data'!$B$2:$G$8,6,FALSE))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60"/>
      <c r="E202" s="172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418"/>
      <c r="K202" s="498" t="str">
        <f>IF(J202="","",IF(VLOOKUP(J202,'G-7 Rivers Data'!$AK$4:$AM$9,2,FALSE)=0,"Spatial Data Missing ⚠",VLOOKUP(J202,'G-7 Rivers Data'!$AK$4:$AM$9,2,FALSE)))</f>
        <v/>
      </c>
      <c r="L202" s="505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Data'!$B$2:$G$8,6,FALSE))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60"/>
      <c r="E203" s="172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418"/>
      <c r="K203" s="498" t="str">
        <f>IF(J203="","",IF(VLOOKUP(J203,'G-7 Rivers Data'!$AK$4:$AM$9,2,FALSE)=0,"Spatial Data Missing ⚠",VLOOKUP(J203,'G-7 Rivers Data'!$AK$4:$AM$9,2,FALSE)))</f>
        <v/>
      </c>
      <c r="L203" s="505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Data'!$B$2:$G$8,6,FALSE))</f>
        <v/>
      </c>
      <c r="R203" s="513" t="str">
        <f t="shared" ref="R203:R257" si="24">IFERROR(IF(D203="","",E203*G203*I203*L203*N203*P203),"")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60"/>
      <c r="E204" s="172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418"/>
      <c r="K204" s="498" t="str">
        <f>IF(J204="","",IF(VLOOKUP(J204,'G-7 Rivers Data'!$AK$4:$AM$9,2,FALSE)=0,"Spatial Data Missing ⚠",VLOOKUP(J204,'G-7 Rivers Data'!$AK$4:$AM$9,2,FALSE)))</f>
        <v/>
      </c>
      <c r="L204" s="505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Data'!$B$2:$G$8,6,FALSE))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60"/>
      <c r="E205" s="172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418"/>
      <c r="K205" s="498" t="str">
        <f>IF(J205="","",IF(VLOOKUP(J205,'G-7 Rivers Data'!$AK$4:$AM$9,2,FALSE)=0,"Spatial Data Missing ⚠",VLOOKUP(J205,'G-7 Rivers Data'!$AK$4:$AM$9,2,FALSE)))</f>
        <v/>
      </c>
      <c r="L205" s="505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Data'!$B$2:$G$8,6,FALSE))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60"/>
      <c r="E206" s="172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418"/>
      <c r="K206" s="498" t="str">
        <f>IF(J206="","",IF(VLOOKUP(J206,'G-7 Rivers Data'!$AK$4:$AM$9,2,FALSE)=0,"Spatial Data Missing ⚠",VLOOKUP(J206,'G-7 Rivers Data'!$AK$4:$AM$9,2,FALSE)))</f>
        <v/>
      </c>
      <c r="L206" s="505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Data'!$B$2:$G$8,6,FALSE))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60"/>
      <c r="E207" s="172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418"/>
      <c r="K207" s="498" t="str">
        <f>IF(J207="","",IF(VLOOKUP(J207,'G-7 Rivers Data'!$AK$4:$AM$9,2,FALSE)=0,"Spatial Data Missing ⚠",VLOOKUP(J207,'G-7 Rivers Data'!$AK$4:$AM$9,2,FALSE)))</f>
        <v/>
      </c>
      <c r="L207" s="505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Data'!$B$2:$G$8,6,FALSE))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60"/>
      <c r="E208" s="172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418"/>
      <c r="K208" s="498" t="str">
        <f>IF(J208="","",IF(VLOOKUP(J208,'G-7 Rivers Data'!$AK$4:$AM$9,2,FALSE)=0,"Spatial Data Missing ⚠",VLOOKUP(J208,'G-7 Rivers Data'!$AK$4:$AM$9,2,FALSE)))</f>
        <v/>
      </c>
      <c r="L208" s="505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Data'!$B$2:$G$8,6,FALSE))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60"/>
      <c r="E209" s="172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418"/>
      <c r="K209" s="498" t="str">
        <f>IF(J209="","",IF(VLOOKUP(J209,'G-7 Rivers Data'!$AK$4:$AM$9,2,FALSE)=0,"Spatial Data Missing ⚠",VLOOKUP(J209,'G-7 Rivers Data'!$AK$4:$AM$9,2,FALSE)))</f>
        <v/>
      </c>
      <c r="L209" s="505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Data'!$B$2:$G$8,6,FALSE))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60"/>
      <c r="E210" s="172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418"/>
      <c r="K210" s="498" t="str">
        <f>IF(J210="","",IF(VLOOKUP(J210,'G-7 Rivers Data'!$AK$4:$AM$9,2,FALSE)=0,"Spatial Data Missing ⚠",VLOOKUP(J210,'G-7 Rivers Data'!$AK$4:$AM$9,2,FALSE)))</f>
        <v/>
      </c>
      <c r="L210" s="505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Data'!$B$2:$G$8,6,FALSE))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60"/>
      <c r="E211" s="172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418"/>
      <c r="K211" s="498" t="str">
        <f>IF(J211="","",IF(VLOOKUP(J211,'G-7 Rivers Data'!$AK$4:$AM$9,2,FALSE)=0,"Spatial Data Missing ⚠",VLOOKUP(J211,'G-7 Rivers Data'!$AK$4:$AM$9,2,FALSE)))</f>
        <v/>
      </c>
      <c r="L211" s="505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Data'!$B$2:$G$8,6,FALSE))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60"/>
      <c r="E212" s="172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418"/>
      <c r="K212" s="498" t="str">
        <f>IF(J212="","",IF(VLOOKUP(J212,'G-7 Rivers Data'!$AK$4:$AM$9,2,FALSE)=0,"Spatial Data Missing ⚠",VLOOKUP(J212,'G-7 Rivers Data'!$AK$4:$AM$9,2,FALSE)))</f>
        <v/>
      </c>
      <c r="L212" s="505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Data'!$B$2:$G$8,6,FALSE))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60"/>
      <c r="E213" s="172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418"/>
      <c r="K213" s="498" t="str">
        <f>IF(J213="","",IF(VLOOKUP(J213,'G-7 Rivers Data'!$AK$4:$AM$9,2,FALSE)=0,"Spatial Data Missing ⚠",VLOOKUP(J213,'G-7 Rivers Data'!$AK$4:$AM$9,2,FALSE)))</f>
        <v/>
      </c>
      <c r="L213" s="505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Data'!$B$2:$G$8,6,FALSE))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60"/>
      <c r="E214" s="172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418"/>
      <c r="K214" s="498" t="str">
        <f>IF(J214="","",IF(VLOOKUP(J214,'G-7 Rivers Data'!$AK$4:$AM$9,2,FALSE)=0,"Spatial Data Missing ⚠",VLOOKUP(J214,'G-7 Rivers Data'!$AK$4:$AM$9,2,FALSE)))</f>
        <v/>
      </c>
      <c r="L214" s="505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Data'!$B$2:$G$8,6,FALSE))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60"/>
      <c r="E215" s="172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418"/>
      <c r="K215" s="498" t="str">
        <f>IF(J215="","",IF(VLOOKUP(J215,'G-7 Rivers Data'!$AK$4:$AM$9,2,FALSE)=0,"Spatial Data Missing ⚠",VLOOKUP(J215,'G-7 Rivers Data'!$AK$4:$AM$9,2,FALSE)))</f>
        <v/>
      </c>
      <c r="L215" s="505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Data'!$B$2:$G$8,6,FALSE))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60"/>
      <c r="E216" s="172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418"/>
      <c r="K216" s="498" t="str">
        <f>IF(J216="","",IF(VLOOKUP(J216,'G-7 Rivers Data'!$AK$4:$AM$9,2,FALSE)=0,"Spatial Data Missing ⚠",VLOOKUP(J216,'G-7 Rivers Data'!$AK$4:$AM$9,2,FALSE)))</f>
        <v/>
      </c>
      <c r="L216" s="505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Data'!$B$2:$G$8,6,FALSE))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60"/>
      <c r="E217" s="172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418"/>
      <c r="K217" s="498" t="str">
        <f>IF(J217="","",IF(VLOOKUP(J217,'G-7 Rivers Data'!$AK$4:$AM$9,2,FALSE)=0,"Spatial Data Missing ⚠",VLOOKUP(J217,'G-7 Rivers Data'!$AK$4:$AM$9,2,FALSE)))</f>
        <v/>
      </c>
      <c r="L217" s="505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Data'!$B$2:$G$8,6,FALSE))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60"/>
      <c r="E218" s="172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418"/>
      <c r="K218" s="498" t="str">
        <f>IF(J218="","",IF(VLOOKUP(J218,'G-7 Rivers Data'!$AK$4:$AM$9,2,FALSE)=0,"Spatial Data Missing ⚠",VLOOKUP(J218,'G-7 Rivers Data'!$AK$4:$AM$9,2,FALSE)))</f>
        <v/>
      </c>
      <c r="L218" s="505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Data'!$B$2:$G$8,6,FALSE))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60"/>
      <c r="E219" s="172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418"/>
      <c r="K219" s="498" t="str">
        <f>IF(J219="","",IF(VLOOKUP(J219,'G-7 Rivers Data'!$AK$4:$AM$9,2,FALSE)=0,"Spatial Data Missing ⚠",VLOOKUP(J219,'G-7 Rivers Data'!$AK$4:$AM$9,2,FALSE)))</f>
        <v/>
      </c>
      <c r="L219" s="505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Data'!$B$2:$G$8,6,FALSE))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60"/>
      <c r="E220" s="172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418"/>
      <c r="K220" s="498" t="str">
        <f>IF(J220="","",IF(VLOOKUP(J220,'G-7 Rivers Data'!$AK$4:$AM$9,2,FALSE)=0,"Spatial Data Missing ⚠",VLOOKUP(J220,'G-7 Rivers Data'!$AK$4:$AM$9,2,FALSE)))</f>
        <v/>
      </c>
      <c r="L220" s="505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Data'!$B$2:$G$8,6,FALSE))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60"/>
      <c r="E221" s="172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418"/>
      <c r="K221" s="498" t="str">
        <f>IF(J221="","",IF(VLOOKUP(J221,'G-7 Rivers Data'!$AK$4:$AM$9,2,FALSE)=0,"Spatial Data Missing ⚠",VLOOKUP(J221,'G-7 Rivers Data'!$AK$4:$AM$9,2,FALSE)))</f>
        <v/>
      </c>
      <c r="L221" s="505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Data'!$B$2:$G$8,6,FALSE))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60"/>
      <c r="E222" s="172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418"/>
      <c r="K222" s="498" t="str">
        <f>IF(J222="","",IF(VLOOKUP(J222,'G-7 Rivers Data'!$AK$4:$AM$9,2,FALSE)=0,"Spatial Data Missing ⚠",VLOOKUP(J222,'G-7 Rivers Data'!$AK$4:$AM$9,2,FALSE)))</f>
        <v/>
      </c>
      <c r="L222" s="505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Data'!$B$2:$G$8,6,FALSE))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60"/>
      <c r="E223" s="172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418"/>
      <c r="K223" s="498" t="str">
        <f>IF(J223="","",IF(VLOOKUP(J223,'G-7 Rivers Data'!$AK$4:$AM$9,2,FALSE)=0,"Spatial Data Missing ⚠",VLOOKUP(J223,'G-7 Rivers Data'!$AK$4:$AM$9,2,FALSE)))</f>
        <v/>
      </c>
      <c r="L223" s="505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Data'!$B$2:$G$8,6,FALSE))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60"/>
      <c r="E224" s="172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418"/>
      <c r="K224" s="498" t="str">
        <f>IF(J224="","",IF(VLOOKUP(J224,'G-7 Rivers Data'!$AK$4:$AM$9,2,FALSE)=0,"Spatial Data Missing ⚠",VLOOKUP(J224,'G-7 Rivers Data'!$AK$4:$AM$9,2,FALSE)))</f>
        <v/>
      </c>
      <c r="L224" s="505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Data'!$B$2:$G$8,6,FALSE))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60"/>
      <c r="E225" s="172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418"/>
      <c r="K225" s="498" t="str">
        <f>IF(J225="","",IF(VLOOKUP(J225,'G-7 Rivers Data'!$AK$4:$AM$9,2,FALSE)=0,"Spatial Data Missing ⚠",VLOOKUP(J225,'G-7 Rivers Data'!$AK$4:$AM$9,2,FALSE)))</f>
        <v/>
      </c>
      <c r="L225" s="505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Data'!$B$2:$G$8,6,FALSE))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60"/>
      <c r="E226" s="172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418"/>
      <c r="K226" s="498" t="str">
        <f>IF(J226="","",IF(VLOOKUP(J226,'G-7 Rivers Data'!$AK$4:$AM$9,2,FALSE)=0,"Spatial Data Missing ⚠",VLOOKUP(J226,'G-7 Rivers Data'!$AK$4:$AM$9,2,FALSE)))</f>
        <v/>
      </c>
      <c r="L226" s="505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Data'!$B$2:$G$8,6,FALSE))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60"/>
      <c r="E227" s="172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418"/>
      <c r="K227" s="498" t="str">
        <f>IF(J227="","",IF(VLOOKUP(J227,'G-7 Rivers Data'!$AK$4:$AM$9,2,FALSE)=0,"Spatial Data Missing ⚠",VLOOKUP(J227,'G-7 Rivers Data'!$AK$4:$AM$9,2,FALSE)))</f>
        <v/>
      </c>
      <c r="L227" s="505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Data'!$B$2:$G$8,6,FALSE))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60"/>
      <c r="E228" s="172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418"/>
      <c r="K228" s="498" t="str">
        <f>IF(J228="","",IF(VLOOKUP(J228,'G-7 Rivers Data'!$AK$4:$AM$9,2,FALSE)=0,"Spatial Data Missing ⚠",VLOOKUP(J228,'G-7 Rivers Data'!$AK$4:$AM$9,2,FALSE)))</f>
        <v/>
      </c>
      <c r="L228" s="505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Data'!$B$2:$G$8,6,FALSE))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60"/>
      <c r="E229" s="172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418"/>
      <c r="K229" s="498" t="str">
        <f>IF(J229="","",IF(VLOOKUP(J229,'G-7 Rivers Data'!$AK$4:$AM$9,2,FALSE)=0,"Spatial Data Missing ⚠",VLOOKUP(J229,'G-7 Rivers Data'!$AK$4:$AM$9,2,FALSE)))</f>
        <v/>
      </c>
      <c r="L229" s="505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Data'!$B$2:$G$8,6,FALSE))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60"/>
      <c r="E230" s="172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418"/>
      <c r="K230" s="498" t="str">
        <f>IF(J230="","",IF(VLOOKUP(J230,'G-7 Rivers Data'!$AK$4:$AM$9,2,FALSE)=0,"Spatial Data Missing ⚠",VLOOKUP(J230,'G-7 Rivers Data'!$AK$4:$AM$9,2,FALSE)))</f>
        <v/>
      </c>
      <c r="L230" s="505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Data'!$B$2:$G$8,6,FALSE))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60"/>
      <c r="E231" s="172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418"/>
      <c r="K231" s="498" t="str">
        <f>IF(J231="","",IF(VLOOKUP(J231,'G-7 Rivers Data'!$AK$4:$AM$9,2,FALSE)=0,"Spatial Data Missing ⚠",VLOOKUP(J231,'G-7 Rivers Data'!$AK$4:$AM$9,2,FALSE)))</f>
        <v/>
      </c>
      <c r="L231" s="505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Data'!$B$2:$G$8,6,FALSE))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60"/>
      <c r="E232" s="172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418"/>
      <c r="K232" s="498" t="str">
        <f>IF(J232="","",IF(VLOOKUP(J232,'G-7 Rivers Data'!$AK$4:$AM$9,2,FALSE)=0,"Spatial Data Missing ⚠",VLOOKUP(J232,'G-7 Rivers Data'!$AK$4:$AM$9,2,FALSE)))</f>
        <v/>
      </c>
      <c r="L232" s="505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Data'!$B$2:$G$8,6,FALSE))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60"/>
      <c r="E233" s="172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418"/>
      <c r="K233" s="498" t="str">
        <f>IF(J233="","",IF(VLOOKUP(J233,'G-7 Rivers Data'!$AK$4:$AM$9,2,FALSE)=0,"Spatial Data Missing ⚠",VLOOKUP(J233,'G-7 Rivers Data'!$AK$4:$AM$9,2,FALSE)))</f>
        <v/>
      </c>
      <c r="L233" s="505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Data'!$B$2:$G$8,6,FALSE))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60"/>
      <c r="E234" s="172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418"/>
      <c r="K234" s="498" t="str">
        <f>IF(J234="","",IF(VLOOKUP(J234,'G-7 Rivers Data'!$AK$4:$AM$9,2,FALSE)=0,"Spatial Data Missing ⚠",VLOOKUP(J234,'G-7 Rivers Data'!$AK$4:$AM$9,2,FALSE)))</f>
        <v/>
      </c>
      <c r="L234" s="505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Data'!$B$2:$G$8,6,FALSE))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60"/>
      <c r="E235" s="172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418"/>
      <c r="K235" s="498" t="str">
        <f>IF(J235="","",IF(VLOOKUP(J235,'G-7 Rivers Data'!$AK$4:$AM$9,2,FALSE)=0,"Spatial Data Missing ⚠",VLOOKUP(J235,'G-7 Rivers Data'!$AK$4:$AM$9,2,FALSE)))</f>
        <v/>
      </c>
      <c r="L235" s="505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Data'!$B$2:$G$8,6,FALSE))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60"/>
      <c r="E236" s="172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418"/>
      <c r="K236" s="498" t="str">
        <f>IF(J236="","",IF(VLOOKUP(J236,'G-7 Rivers Data'!$AK$4:$AM$9,2,FALSE)=0,"Spatial Data Missing ⚠",VLOOKUP(J236,'G-7 Rivers Data'!$AK$4:$AM$9,2,FALSE)))</f>
        <v/>
      </c>
      <c r="L236" s="505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Data'!$B$2:$G$8,6,FALSE))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60"/>
      <c r="E237" s="172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418"/>
      <c r="K237" s="498" t="str">
        <f>IF(J237="","",IF(VLOOKUP(J237,'G-7 Rivers Data'!$AK$4:$AM$9,2,FALSE)=0,"Spatial Data Missing ⚠",VLOOKUP(J237,'G-7 Rivers Data'!$AK$4:$AM$9,2,FALSE)))</f>
        <v/>
      </c>
      <c r="L237" s="505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Data'!$B$2:$G$8,6,FALSE))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60"/>
      <c r="E238" s="172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418"/>
      <c r="K238" s="498" t="str">
        <f>IF(J238="","",IF(VLOOKUP(J238,'G-7 Rivers Data'!$AK$4:$AM$9,2,FALSE)=0,"Spatial Data Missing ⚠",VLOOKUP(J238,'G-7 Rivers Data'!$AK$4:$AM$9,2,FALSE)))</f>
        <v/>
      </c>
      <c r="L238" s="505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Data'!$B$2:$G$8,6,FALSE))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60"/>
      <c r="E239" s="172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418"/>
      <c r="K239" s="498" t="str">
        <f>IF(J239="","",IF(VLOOKUP(J239,'G-7 Rivers Data'!$AK$4:$AM$9,2,FALSE)=0,"Spatial Data Missing ⚠",VLOOKUP(J239,'G-7 Rivers Data'!$AK$4:$AM$9,2,FALSE)))</f>
        <v/>
      </c>
      <c r="L239" s="505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Data'!$B$2:$G$8,6,FALSE))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60"/>
      <c r="E240" s="172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418"/>
      <c r="K240" s="498" t="str">
        <f>IF(J240="","",IF(VLOOKUP(J240,'G-7 Rivers Data'!$AK$4:$AM$9,2,FALSE)=0,"Spatial Data Missing ⚠",VLOOKUP(J240,'G-7 Rivers Data'!$AK$4:$AM$9,2,FALSE)))</f>
        <v/>
      </c>
      <c r="L240" s="505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Data'!$B$2:$G$8,6,FALSE))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60"/>
      <c r="E241" s="172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418"/>
      <c r="K241" s="498" t="str">
        <f>IF(J241="","",IF(VLOOKUP(J241,'G-7 Rivers Data'!$AK$4:$AM$9,2,FALSE)=0,"Spatial Data Missing ⚠",VLOOKUP(J241,'G-7 Rivers Data'!$AK$4:$AM$9,2,FALSE)))</f>
        <v/>
      </c>
      <c r="L241" s="505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Data'!$B$2:$G$8,6,FALSE))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60"/>
      <c r="E242" s="172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418"/>
      <c r="K242" s="498" t="str">
        <f>IF(J242="","",IF(VLOOKUP(J242,'G-7 Rivers Data'!$AK$4:$AM$9,2,FALSE)=0,"Spatial Data Missing ⚠",VLOOKUP(J242,'G-7 Rivers Data'!$AK$4:$AM$9,2,FALSE)))</f>
        <v/>
      </c>
      <c r="L242" s="505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Data'!$B$2:$G$8,6,FALSE))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60"/>
      <c r="E243" s="172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418"/>
      <c r="K243" s="498" t="str">
        <f>IF(J243="","",IF(VLOOKUP(J243,'G-7 Rivers Data'!$AK$4:$AM$9,2,FALSE)=0,"Spatial Data Missing ⚠",VLOOKUP(J243,'G-7 Rivers Data'!$AK$4:$AM$9,2,FALSE)))</f>
        <v/>
      </c>
      <c r="L243" s="505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Data'!$B$2:$G$8,6,FALSE))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60"/>
      <c r="E244" s="172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418"/>
      <c r="K244" s="498" t="str">
        <f>IF(J244="","",IF(VLOOKUP(J244,'G-7 Rivers Data'!$AK$4:$AM$9,2,FALSE)=0,"Spatial Data Missing ⚠",VLOOKUP(J244,'G-7 Rivers Data'!$AK$4:$AM$9,2,FALSE)))</f>
        <v/>
      </c>
      <c r="L244" s="505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Data'!$B$2:$G$8,6,FALSE))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60"/>
      <c r="E245" s="172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418"/>
      <c r="K245" s="498" t="str">
        <f>IF(J245="","",IF(VLOOKUP(J245,'G-7 Rivers Data'!$AK$4:$AM$9,2,FALSE)=0,"Spatial Data Missing ⚠",VLOOKUP(J245,'G-7 Rivers Data'!$AK$4:$AM$9,2,FALSE)))</f>
        <v/>
      </c>
      <c r="L245" s="505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Data'!$B$2:$G$8,6,FALSE))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60"/>
      <c r="E246" s="172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418"/>
      <c r="K246" s="498" t="str">
        <f>IF(J246="","",IF(VLOOKUP(J246,'G-7 Rivers Data'!$AK$4:$AM$9,2,FALSE)=0,"Spatial Data Missing ⚠",VLOOKUP(J246,'G-7 Rivers Data'!$AK$4:$AM$9,2,FALSE)))</f>
        <v/>
      </c>
      <c r="L246" s="505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Data'!$B$2:$G$8,6,FALSE))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60"/>
      <c r="E247" s="172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418"/>
      <c r="K247" s="498" t="str">
        <f>IF(J247="","",IF(VLOOKUP(J247,'G-7 Rivers Data'!$AK$4:$AM$9,2,FALSE)=0,"Spatial Data Missing ⚠",VLOOKUP(J247,'G-7 Rivers Data'!$AK$4:$AM$9,2,FALSE)))</f>
        <v/>
      </c>
      <c r="L247" s="505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Data'!$B$2:$G$8,6,FALSE))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60"/>
      <c r="E248" s="172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418"/>
      <c r="K248" s="498" t="str">
        <f>IF(J248="","",IF(VLOOKUP(J248,'G-7 Rivers Data'!$AK$4:$AM$9,2,FALSE)=0,"Spatial Data Missing ⚠",VLOOKUP(J248,'G-7 Rivers Data'!$AK$4:$AM$9,2,FALSE)))</f>
        <v/>
      </c>
      <c r="L248" s="505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Data'!$B$2:$G$8,6,FALSE))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60"/>
      <c r="E249" s="172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418"/>
      <c r="K249" s="498" t="str">
        <f>IF(J249="","",IF(VLOOKUP(J249,'G-7 Rivers Data'!$AK$4:$AM$9,2,FALSE)=0,"Spatial Data Missing ⚠",VLOOKUP(J249,'G-7 Rivers Data'!$AK$4:$AM$9,2,FALSE)))</f>
        <v/>
      </c>
      <c r="L249" s="505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Data'!$B$2:$G$8,6,FALSE))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60"/>
      <c r="E250" s="172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418"/>
      <c r="K250" s="498" t="str">
        <f>IF(J250="","",IF(VLOOKUP(J250,'G-7 Rivers Data'!$AK$4:$AM$9,2,FALSE)=0,"Spatial Data Missing ⚠",VLOOKUP(J250,'G-7 Rivers Data'!$AK$4:$AM$9,2,FALSE)))</f>
        <v/>
      </c>
      <c r="L250" s="505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Data'!$B$2:$G$8,6,FALSE))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60"/>
      <c r="E251" s="172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418"/>
      <c r="K251" s="498" t="str">
        <f>IF(J251="","",IF(VLOOKUP(J251,'G-7 Rivers Data'!$AK$4:$AM$9,2,FALSE)=0,"Spatial Data Missing ⚠",VLOOKUP(J251,'G-7 Rivers Data'!$AK$4:$AM$9,2,FALSE)))</f>
        <v/>
      </c>
      <c r="L251" s="505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Data'!$B$2:$G$8,6,FALSE))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60"/>
      <c r="E252" s="172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418"/>
      <c r="K252" s="498" t="str">
        <f>IF(J252="","",IF(VLOOKUP(J252,'G-7 Rivers Data'!$AK$4:$AM$9,2,FALSE)=0,"Spatial Data Missing ⚠",VLOOKUP(J252,'G-7 Rivers Data'!$AK$4:$AM$9,2,FALSE)))</f>
        <v/>
      </c>
      <c r="L252" s="505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Data'!$B$2:$G$8,6,FALSE))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60"/>
      <c r="E253" s="172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418"/>
      <c r="K253" s="498" t="str">
        <f>IF(J253="","",IF(VLOOKUP(J253,'G-7 Rivers Data'!$AK$4:$AM$9,2,FALSE)=0,"Spatial Data Missing ⚠",VLOOKUP(J253,'G-7 Rivers Data'!$AK$4:$AM$9,2,FALSE)))</f>
        <v/>
      </c>
      <c r="L253" s="505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Data'!$B$2:$G$8,6,FALSE))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60"/>
      <c r="E254" s="172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418"/>
      <c r="K254" s="498" t="str">
        <f>IF(J254="","",IF(VLOOKUP(J254,'G-7 Rivers Data'!$AK$4:$AM$9,2,FALSE)=0,"Spatial Data Missing ⚠",VLOOKUP(J254,'G-7 Rivers Data'!$AK$4:$AM$9,2,FALSE)))</f>
        <v/>
      </c>
      <c r="L254" s="505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Data'!$B$2:$G$8,6,FALSE))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60"/>
      <c r="E255" s="172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418"/>
      <c r="K255" s="498" t="str">
        <f>IF(J255="","",IF(VLOOKUP(J255,'G-7 Rivers Data'!$AK$4:$AM$9,2,FALSE)=0,"Spatial Data Missing ⚠",VLOOKUP(J255,'G-7 Rivers Data'!$AK$4:$AM$9,2,FALSE)))</f>
        <v/>
      </c>
      <c r="L255" s="505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Data'!$B$2:$G$8,6,FALSE))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60"/>
      <c r="E256" s="172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418"/>
      <c r="K256" s="498" t="str">
        <f>IF(J256="","",IF(VLOOKUP(J256,'G-7 Rivers Data'!$AK$4:$AM$9,2,FALSE)=0,"Spatial Data Missing ⚠",VLOOKUP(J256,'G-7 Rivers Data'!$AK$4:$AM$9,2,FALSE)))</f>
        <v/>
      </c>
      <c r="L256" s="505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Data'!$B$2:$G$8,6,FALSE))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60"/>
      <c r="E257" s="172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420"/>
      <c r="K257" s="634" t="str">
        <f>IF(J257="","",IF(VLOOKUP(J257,'G-7 Rivers Data'!$AK$4:$AM$9,2,FALSE)=0,"Spatial Data Missing ⚠",VLOOKUP(J257,'G-7 Rivers Data'!$AK$4:$AM$9,2,FALSE)))</f>
        <v/>
      </c>
      <c r="L257" s="505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10" t="str">
        <f>IF(D257="","",VLOOKUP(D257,'G-7 Rivers Data'!$B$2:$G$8,6,FALSE))</f>
        <v/>
      </c>
      <c r="R257" s="555" t="str">
        <f t="shared" si="24"/>
        <v/>
      </c>
      <c r="S257" s="40"/>
      <c r="T257" s="410"/>
      <c r="U257" s="411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3">
        <f>SUM(R10:R257)</f>
        <v>0</v>
      </c>
      <c r="S258" s="166"/>
      <c r="T258" s="517">
        <f>SUM(T10:T257)</f>
        <v>0</v>
      </c>
      <c r="U258" s="518">
        <f>SUM(U10:U257)</f>
        <v>0</v>
      </c>
      <c r="V258" s="518">
        <f>SUM(V10:V257)</f>
        <v>0</v>
      </c>
      <c r="W258" s="518">
        <f t="shared" ref="W258:X258" si="32">SUM(W10:W257)</f>
        <v>0</v>
      </c>
      <c r="X258" s="518">
        <f t="shared" si="32"/>
        <v>0</v>
      </c>
      <c r="Y258" s="515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RPH6/hYvcnhbH9aj1SIgJhUpYlBnFWyc9rs6RjzvLdvN4vXEGzJceSVasooGwnibYrIIdyuTLcYMv2zuXg97uQ==" saltValue="3v5XhrtD5G1c0cdH+ol3u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="85" zoomScaleNormal="85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20" t="str">
        <f>IF(OR(COUNTIF(L$12:$L260,"*30+*")&gt;0,COUNTIF(P$12:$P260,"*30+*")&gt;0),"Note; Habitat selected has a time to target condition greater than 30 years. Non standard agreement may be required. ⚠","")</f>
        <v/>
      </c>
      <c r="M3" s="920"/>
      <c r="N3" s="920"/>
      <c r="O3" s="920"/>
      <c r="P3" s="920"/>
      <c r="Q3" s="920"/>
    </row>
    <row r="4" spans="2:34" ht="15" customHeight="1" thickBot="1" x14ac:dyDescent="0.25">
      <c r="B4" s="1020"/>
      <c r="C4" s="1021"/>
      <c r="D4" s="1021"/>
      <c r="E4" s="1022"/>
      <c r="L4" s="920"/>
      <c r="M4" s="920"/>
      <c r="N4" s="920"/>
      <c r="O4" s="920"/>
      <c r="P4" s="920"/>
      <c r="Q4" s="920"/>
    </row>
    <row r="5" spans="2:34" ht="26.45" customHeight="1" x14ac:dyDescent="0.2">
      <c r="L5" s="920"/>
      <c r="M5" s="920"/>
      <c r="N5" s="920"/>
      <c r="O5" s="920"/>
      <c r="P5" s="920"/>
      <c r="Q5" s="920"/>
    </row>
    <row r="6" spans="2:34" ht="23.25" customHeight="1" x14ac:dyDescent="0.2">
      <c r="L6" s="403"/>
      <c r="M6" s="403"/>
      <c r="N6" s="403"/>
      <c r="O6" s="403"/>
      <c r="P6" s="403"/>
    </row>
    <row r="7" spans="2:34" ht="6" customHeight="1" x14ac:dyDescent="0.2">
      <c r="L7" s="403"/>
      <c r="M7" s="403"/>
      <c r="N7" s="403"/>
      <c r="O7" s="403"/>
      <c r="P7" s="403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7"/>
      <c r="C10" s="940" t="s">
        <v>301</v>
      </c>
      <c r="D10" s="940"/>
      <c r="E10" s="940" t="s">
        <v>272</v>
      </c>
      <c r="F10" s="940"/>
      <c r="G10" s="940" t="s">
        <v>273</v>
      </c>
      <c r="H10" s="940"/>
      <c r="I10" s="940" t="s">
        <v>191</v>
      </c>
      <c r="J10" s="940"/>
      <c r="K10" s="940"/>
      <c r="L10" s="967" t="s">
        <v>228</v>
      </c>
      <c r="M10" s="968"/>
      <c r="N10" s="968"/>
      <c r="O10" s="968"/>
      <c r="P10" s="968"/>
      <c r="Q10" s="969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39" t="s">
        <v>329</v>
      </c>
      <c r="AA10" s="880" t="s">
        <v>196</v>
      </c>
      <c r="AB10" s="878"/>
    </row>
    <row r="11" spans="2:34" s="42" customFormat="1" ht="71.25" x14ac:dyDescent="0.2">
      <c r="B11" s="135" t="s">
        <v>254</v>
      </c>
      <c r="C11" s="201" t="s">
        <v>138</v>
      </c>
      <c r="D11" s="202" t="s">
        <v>294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312</v>
      </c>
      <c r="R11" s="368" t="s">
        <v>238</v>
      </c>
      <c r="S11" s="201" t="s">
        <v>330</v>
      </c>
      <c r="T11" s="201" t="s">
        <v>240</v>
      </c>
      <c r="U11" s="202" t="s">
        <v>241</v>
      </c>
      <c r="V11" s="141" t="s">
        <v>322</v>
      </c>
      <c r="W11" s="359" t="s">
        <v>323</v>
      </c>
      <c r="X11" s="141" t="s">
        <v>322</v>
      </c>
      <c r="Y11" s="359" t="s">
        <v>323</v>
      </c>
      <c r="Z11" s="940"/>
      <c r="AA11" s="141" t="s">
        <v>215</v>
      </c>
      <c r="AB11" s="359" t="s">
        <v>216</v>
      </c>
      <c r="AH11" s="261" t="s">
        <v>200</v>
      </c>
    </row>
    <row r="12" spans="2:34" ht="75.95" customHeight="1" x14ac:dyDescent="0.2">
      <c r="B12" s="368">
        <v>1</v>
      </c>
      <c r="C12" s="260"/>
      <c r="D12" s="70"/>
      <c r="E12" s="498" t="str">
        <f>IF(C12="","",VLOOKUP(C12,'G-7 Rivers Data'!$B$2:$G$8,2,FALSE))</f>
        <v/>
      </c>
      <c r="F12" s="499" t="str">
        <f>IFERROR(VLOOKUP(E12,'G-7 Rivers Data'!$C$4:$D$8,2,FALSE),"")</f>
        <v/>
      </c>
      <c r="G12" s="145"/>
      <c r="H12" s="499" t="str">
        <f>IFERROR(INDEX('G-7 Rivers Data'!$H$4:$L$8,MATCH(C12,'G-7 Rivers Data'!$B$4:$B$8,0),MATCH(G12,'G-7 Rivers Data'!$H$3:$L$3,0)),"")</f>
        <v/>
      </c>
      <c r="I12" s="71"/>
      <c r="J12" s="507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498" t="str">
        <f>IFERROR(INDEX('G-7 Rivers Data'!$O$3:$O$7,MATCH(G12,'G-7 Rivers Data'!$N$3:$N$7,0)),"")</f>
        <v/>
      </c>
      <c r="M12" s="8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40" t="str">
        <f>(IF(AND(S12="Standard difficulty applied",L12&gt;M12),R12,IF(AND(S12="Low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565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8" t="str">
        <f>IF(C13="","",VLOOKUP(C13,'G-7 Rivers Data'!$B$2:$G$8,2,FALSE))</f>
        <v/>
      </c>
      <c r="F13" s="499" t="str">
        <f>IFERROR(VLOOKUP(E13,'G-7 Rivers Data'!$C$4:$D$8,2,FALSE),"")</f>
        <v/>
      </c>
      <c r="G13" s="145"/>
      <c r="H13" s="499" t="str">
        <f>IFERROR(INDEX('G-7 Rivers Data'!$H$4:$L$8,MATCH(C13,'G-7 Rivers Data'!$B$4:$B$8,0),MATCH(G13,'G-7 Rivers Data'!$H$3:$L$3,0)),"")</f>
        <v/>
      </c>
      <c r="I13" s="146"/>
      <c r="J13" s="507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498" t="str">
        <f>IFERROR(INDEX('G-7 Rivers Data'!$O$3:$O$7,MATCH(G13,'G-7 Rivers Data'!$N$3:$N$7,0)),"")</f>
        <v/>
      </c>
      <c r="M13" s="8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565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8" t="str">
        <f>IF(C14="","",VLOOKUP(C14,'G-7 Rivers Data'!$B$2:$G$8,2,FALSE))</f>
        <v/>
      </c>
      <c r="F14" s="499" t="str">
        <f>IFERROR(VLOOKUP(E14,'G-7 Rivers Data'!$C$4:$D$8,2,FALSE),"")</f>
        <v/>
      </c>
      <c r="G14" s="145"/>
      <c r="H14" s="499" t="str">
        <f>IFERROR(INDEX('G-7 Rivers Data'!$H$4:$L$8,MATCH(C14,'G-7 Rivers Data'!$B$4:$B$8,0),MATCH(G14,'G-7 Rivers Data'!$H$3:$L$3,0)),"")</f>
        <v/>
      </c>
      <c r="I14" s="146"/>
      <c r="J14" s="507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498" t="str">
        <f>IFERROR(INDEX('G-7 Rivers Data'!$O$3:$O$7,MATCH(G14,'G-7 Rivers Data'!$N$3:$N$7,0)),"")</f>
        <v/>
      </c>
      <c r="M14" s="8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565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8" t="str">
        <f>IF(C15="","",VLOOKUP(C15,'G-7 Rivers Data'!$B$2:$G$8,2,FALSE))</f>
        <v/>
      </c>
      <c r="F15" s="499" t="str">
        <f>IFERROR(VLOOKUP(E15,'G-7 Rivers Data'!$C$4:$D$8,2,FALSE),"")</f>
        <v/>
      </c>
      <c r="G15" s="145"/>
      <c r="H15" s="499" t="str">
        <f>IFERROR(INDEX('G-7 Rivers Data'!$H$4:$L$8,MATCH(C15,'G-7 Rivers Data'!$B$4:$B$8,0),MATCH(G15,'G-7 Rivers Data'!$H$3:$L$3,0)),"")</f>
        <v/>
      </c>
      <c r="I15" s="146"/>
      <c r="J15" s="507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498" t="str">
        <f>IFERROR(INDEX('G-7 Rivers Data'!$O$3:$O$7,MATCH(G15,'G-7 Rivers Data'!$N$3:$N$7,0)),"")</f>
        <v/>
      </c>
      <c r="M15" s="8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565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8" t="str">
        <f>IF(C16="","",VLOOKUP(C16,'G-7 Rivers Data'!$B$2:$G$8,2,FALSE))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146"/>
      <c r="J16" s="507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498" t="str">
        <f>IFERROR(INDEX('G-7 Rivers Data'!$O$3:$O$7,MATCH(G16,'G-7 Rivers Data'!$N$3:$N$7,0)),"")</f>
        <v/>
      </c>
      <c r="M16" s="8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565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8" t="str">
        <f>IF(C17="","",VLOOKUP(C17,'G-7 Rivers Data'!$B$2:$G$8,2,FALSE))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54"/>
      <c r="J17" s="507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498" t="str">
        <f>IFERROR(INDEX('G-7 Rivers Data'!$O$3:$O$7,MATCH(G17,'G-7 Rivers Data'!$N$3:$N$7,0)),"")</f>
        <v/>
      </c>
      <c r="M17" s="8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565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8" t="str">
        <f>IF(C18="","",VLOOKUP(C18,'G-7 Rivers Data'!$B$2:$G$8,2,FALSE))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54"/>
      <c r="J18" s="507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498" t="str">
        <f>IFERROR(INDEX('G-7 Rivers Data'!$O$3:$O$7,MATCH(G18,'G-7 Rivers Data'!$N$3:$N$7,0)),"")</f>
        <v/>
      </c>
      <c r="M18" s="8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565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8" t="str">
        <f>IF(C19="","",VLOOKUP(C19,'G-7 Rivers Data'!$B$2:$G$8,2,FALSE))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54"/>
      <c r="J19" s="507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498" t="str">
        <f>IFERROR(INDEX('G-7 Rivers Data'!$O$3:$O$7,MATCH(G19,'G-7 Rivers Data'!$N$3:$N$7,0)),"")</f>
        <v/>
      </c>
      <c r="M19" s="8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565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8" t="str">
        <f>IF(C20="","",VLOOKUP(C20,'G-7 Rivers Data'!$B$2:$G$8,2,FALSE))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54"/>
      <c r="J20" s="507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498" t="str">
        <f>IFERROR(INDEX('G-7 Rivers Data'!$O$3:$O$7,MATCH(G20,'G-7 Rivers Data'!$N$3:$N$7,0)),"")</f>
        <v/>
      </c>
      <c r="M20" s="8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565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8" t="str">
        <f>IF(C21="","",VLOOKUP(C21,'G-7 Rivers Data'!$B$2:$G$8,2,FALSE))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54"/>
      <c r="J21" s="507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498" t="str">
        <f>IFERROR(INDEX('G-7 Rivers Data'!$O$3:$O$7,MATCH(G21,'G-7 Rivers Data'!$N$3:$N$7,0)),"")</f>
        <v/>
      </c>
      <c r="M21" s="8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565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8" t="str">
        <f>IF(C22="","",VLOOKUP(C22,'G-7 Rivers Data'!$B$2:$G$8,2,FALSE))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54"/>
      <c r="J22" s="507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498" t="str">
        <f>IFERROR(INDEX('G-7 Rivers Data'!$O$3:$O$7,MATCH(G22,'G-7 Rivers Data'!$N$3:$N$7,0)),"")</f>
        <v/>
      </c>
      <c r="M22" s="8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565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8" t="str">
        <f>IF(C23="","",VLOOKUP(C23,'G-7 Rivers Data'!$B$2:$G$8,2,FALSE))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54"/>
      <c r="J23" s="507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498" t="str">
        <f>IFERROR(INDEX('G-7 Rivers Data'!$O$3:$O$7,MATCH(G23,'G-7 Rivers Data'!$N$3:$N$7,0)),"")</f>
        <v/>
      </c>
      <c r="M23" s="8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565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8" t="str">
        <f>IF(C24="","",VLOOKUP(C24,'G-7 Rivers Data'!$B$2:$G$8,2,FALSE))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54"/>
      <c r="J24" s="507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498" t="str">
        <f>IFERROR(INDEX('G-7 Rivers Data'!$O$3:$O$7,MATCH(G24,'G-7 Rivers Data'!$N$3:$N$7,0)),"")</f>
        <v/>
      </c>
      <c r="M24" s="8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565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8" t="str">
        <f>IF(C25="","",VLOOKUP(C25,'G-7 Rivers Data'!$B$2:$G$8,2,FALSE))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54"/>
      <c r="J25" s="507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498" t="str">
        <f>IFERROR(INDEX('G-7 Rivers Data'!$O$3:$O$7,MATCH(G25,'G-7 Rivers Data'!$N$3:$N$7,0)),"")</f>
        <v/>
      </c>
      <c r="M25" s="8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565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8" t="str">
        <f>IF(C26="","",VLOOKUP(C26,'G-7 Rivers Data'!$B$2:$G$8,2,FALSE))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54"/>
      <c r="J26" s="507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498" t="str">
        <f>IFERROR(INDEX('G-7 Rivers Data'!$O$3:$O$7,MATCH(G26,'G-7 Rivers Data'!$N$3:$N$7,0)),"")</f>
        <v/>
      </c>
      <c r="M26" s="8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565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8" t="str">
        <f>IF(C27="","",VLOOKUP(C27,'G-7 Rivers Data'!$B$2:$G$8,2,FALSE))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54"/>
      <c r="J27" s="507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498" t="str">
        <f>IFERROR(INDEX('G-7 Rivers Data'!$O$3:$O$7,MATCH(G27,'G-7 Rivers Data'!$N$3:$N$7,0)),"")</f>
        <v/>
      </c>
      <c r="M27" s="8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565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8" t="str">
        <f>IF(C28="","",VLOOKUP(C28,'G-7 Rivers Data'!$B$2:$G$8,2,FALSE))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54"/>
      <c r="J28" s="507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498" t="str">
        <f>IFERROR(INDEX('G-7 Rivers Data'!$O$3:$O$7,MATCH(G28,'G-7 Rivers Data'!$N$3:$N$7,0)),"")</f>
        <v/>
      </c>
      <c r="M28" s="8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565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8" t="str">
        <f>IF(C29="","",VLOOKUP(C29,'G-7 Rivers Data'!$B$2:$G$8,2,FALSE))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54"/>
      <c r="J29" s="507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498" t="str">
        <f>IFERROR(INDEX('G-7 Rivers Data'!$O$3:$O$7,MATCH(G29,'G-7 Rivers Data'!$N$3:$N$7,0)),"")</f>
        <v/>
      </c>
      <c r="M29" s="8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565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8" t="str">
        <f>IF(C30="","",VLOOKUP(C30,'G-7 Rivers Data'!$B$2:$G$8,2,FALSE))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54"/>
      <c r="J30" s="507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498" t="str">
        <f>IFERROR(INDEX('G-7 Rivers Data'!$O$3:$O$7,MATCH(G30,'G-7 Rivers Data'!$N$3:$N$7,0)),"")</f>
        <v/>
      </c>
      <c r="M30" s="8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565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8" t="str">
        <f>IF(C31="","",VLOOKUP(C31,'G-7 Rivers Data'!$B$2:$G$8,2,FALSE))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54"/>
      <c r="J31" s="507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498" t="str">
        <f>IFERROR(INDEX('G-7 Rivers Data'!$O$3:$O$7,MATCH(G31,'G-7 Rivers Data'!$N$3:$N$7,0)),"")</f>
        <v/>
      </c>
      <c r="M31" s="8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565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8" t="str">
        <f>IF(C32="","",VLOOKUP(C32,'G-7 Rivers Data'!$B$2:$G$8,2,FALSE))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54"/>
      <c r="J32" s="507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498" t="str">
        <f>IFERROR(INDEX('G-7 Rivers Data'!$O$3:$O$7,MATCH(G32,'G-7 Rivers Data'!$N$3:$N$7,0)),"")</f>
        <v/>
      </c>
      <c r="M32" s="8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565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8" t="str">
        <f>IF(C33="","",VLOOKUP(C33,'G-7 Rivers Data'!$B$2:$G$8,2,FALSE))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54"/>
      <c r="J33" s="507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498" t="str">
        <f>IFERROR(INDEX('G-7 Rivers Data'!$O$3:$O$7,MATCH(G33,'G-7 Rivers Data'!$N$3:$N$7,0)),"")</f>
        <v/>
      </c>
      <c r="M33" s="8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565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8" t="str">
        <f>IF(C34="","",VLOOKUP(C34,'G-7 Rivers Data'!$B$2:$G$8,2,FALSE))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54"/>
      <c r="J34" s="507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498" t="str">
        <f>IFERROR(INDEX('G-7 Rivers Data'!$O$3:$O$7,MATCH(G34,'G-7 Rivers Data'!$N$3:$N$7,0)),"")</f>
        <v/>
      </c>
      <c r="M34" s="8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565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8" t="str">
        <f>IF(C35="","",VLOOKUP(C35,'G-7 Rivers Data'!$B$2:$G$8,2,FALSE))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54"/>
      <c r="J35" s="507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498" t="str">
        <f>IFERROR(INDEX('G-7 Rivers Data'!$O$3:$O$7,MATCH(G35,'G-7 Rivers Data'!$N$3:$N$7,0)),"")</f>
        <v/>
      </c>
      <c r="M35" s="8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565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8" t="str">
        <f>IF(C36="","",VLOOKUP(C36,'G-7 Rivers Data'!$B$2:$G$8,2,FALSE))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54"/>
      <c r="J36" s="507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498" t="str">
        <f>IFERROR(INDEX('G-7 Rivers Data'!$O$3:$O$7,MATCH(G36,'G-7 Rivers Data'!$N$3:$N$7,0)),"")</f>
        <v/>
      </c>
      <c r="M36" s="8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565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8" t="str">
        <f>IF(C37="","",VLOOKUP(C37,'G-7 Rivers Data'!$B$2:$G$8,2,FALSE))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54"/>
      <c r="J37" s="507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498" t="str">
        <f>IFERROR(INDEX('G-7 Rivers Data'!$O$3:$O$7,MATCH(G37,'G-7 Rivers Data'!$N$3:$N$7,0)),"")</f>
        <v/>
      </c>
      <c r="M37" s="8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565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8" t="str">
        <f>IF(C38="","",VLOOKUP(C38,'G-7 Rivers Data'!$B$2:$G$8,2,FALSE))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54"/>
      <c r="J38" s="507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498" t="str">
        <f>IFERROR(INDEX('G-7 Rivers Data'!$O$3:$O$7,MATCH(G38,'G-7 Rivers Data'!$N$3:$N$7,0)),"")</f>
        <v/>
      </c>
      <c r="M38" s="8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565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8" t="str">
        <f>IF(C39="","",VLOOKUP(C39,'G-7 Rivers Data'!$B$2:$G$8,2,FALSE))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54"/>
      <c r="J39" s="507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498" t="str">
        <f>IFERROR(INDEX('G-7 Rivers Data'!$O$3:$O$7,MATCH(G39,'G-7 Rivers Data'!$N$3:$N$7,0)),"")</f>
        <v/>
      </c>
      <c r="M39" s="8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565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8" t="str">
        <f>IF(C40="","",VLOOKUP(C40,'G-7 Rivers Data'!$B$2:$G$8,2,FALSE))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54"/>
      <c r="J40" s="507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498" t="str">
        <f>IFERROR(INDEX('G-7 Rivers Data'!$O$3:$O$7,MATCH(G40,'G-7 Rivers Data'!$N$3:$N$7,0)),"")</f>
        <v/>
      </c>
      <c r="M40" s="8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565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8" t="str">
        <f>IF(C41="","",VLOOKUP(C41,'G-7 Rivers Data'!$B$2:$G$8,2,FALSE))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54"/>
      <c r="J41" s="507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498" t="str">
        <f>IFERROR(INDEX('G-7 Rivers Data'!$O$3:$O$7,MATCH(G41,'G-7 Rivers Data'!$N$3:$N$7,0)),"")</f>
        <v/>
      </c>
      <c r="M41" s="8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565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8" t="str">
        <f>IF(C42="","",VLOOKUP(C42,'G-7 Rivers Data'!$B$2:$G$8,2,FALSE))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54"/>
      <c r="J42" s="507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498" t="str">
        <f>IFERROR(INDEX('G-7 Rivers Data'!$O$3:$O$7,MATCH(G42,'G-7 Rivers Data'!$N$3:$N$7,0)),"")</f>
        <v/>
      </c>
      <c r="M42" s="8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565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8" t="str">
        <f>IF(C43="","",VLOOKUP(C43,'G-7 Rivers Data'!$B$2:$G$8,2,FALSE))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54"/>
      <c r="J43" s="507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498" t="str">
        <f>IFERROR(INDEX('G-7 Rivers Data'!$O$3:$O$7,MATCH(G43,'G-7 Rivers Data'!$N$3:$N$7,0)),"")</f>
        <v/>
      </c>
      <c r="M43" s="8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565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8" t="str">
        <f>IF(C44="","",VLOOKUP(C44,'G-7 Rivers Data'!$B$2:$G$8,2,FALSE))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54"/>
      <c r="J44" s="507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498" t="str">
        <f>IFERROR(INDEX('G-7 Rivers Data'!$O$3:$O$7,MATCH(G44,'G-7 Rivers Data'!$N$3:$N$7,0)),"")</f>
        <v/>
      </c>
      <c r="M44" s="8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565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8" t="str">
        <f>IF(C45="","",VLOOKUP(C45,'G-7 Rivers Data'!$B$2:$G$8,2,FALSE))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54"/>
      <c r="J45" s="507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498" t="str">
        <f>IFERROR(INDEX('G-7 Rivers Data'!$O$3:$O$7,MATCH(G45,'G-7 Rivers Data'!$N$3:$N$7,0)),"")</f>
        <v/>
      </c>
      <c r="M45" s="8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565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8" t="str">
        <f>IF(C46="","",VLOOKUP(C46,'G-7 Rivers Data'!$B$2:$G$8,2,FALSE))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54"/>
      <c r="J46" s="507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498" t="str">
        <f>IFERROR(INDEX('G-7 Rivers Data'!$O$3:$O$7,MATCH(G46,'G-7 Rivers Data'!$N$3:$N$7,0)),"")</f>
        <v/>
      </c>
      <c r="M46" s="8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565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8" t="str">
        <f>IF(C47="","",VLOOKUP(C47,'G-7 Rivers Data'!$B$2:$G$8,2,FALSE))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54"/>
      <c r="J47" s="507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498" t="str">
        <f>IFERROR(INDEX('G-7 Rivers Data'!$O$3:$O$7,MATCH(G47,'G-7 Rivers Data'!$N$3:$N$7,0)),"")</f>
        <v/>
      </c>
      <c r="M47" s="8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565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8" t="str">
        <f>IF(C48="","",VLOOKUP(C48,'G-7 Rivers Data'!$B$2:$G$8,2,FALSE))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54"/>
      <c r="J48" s="507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498" t="str">
        <f>IFERROR(INDEX('G-7 Rivers Data'!$O$3:$O$7,MATCH(G48,'G-7 Rivers Data'!$N$3:$N$7,0)),"")</f>
        <v/>
      </c>
      <c r="M48" s="8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565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8" t="str">
        <f>IF(C49="","",VLOOKUP(C49,'G-7 Rivers Data'!$B$2:$G$8,2,FALSE))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54"/>
      <c r="J49" s="507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498" t="str">
        <f>IFERROR(INDEX('G-7 Rivers Data'!$O$3:$O$7,MATCH(G49,'G-7 Rivers Data'!$N$3:$N$7,0)),"")</f>
        <v/>
      </c>
      <c r="M49" s="8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565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8" t="str">
        <f>IF(C50="","",VLOOKUP(C50,'G-7 Rivers Data'!$B$2:$G$8,2,FALSE))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54"/>
      <c r="J50" s="507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498" t="str">
        <f>IFERROR(INDEX('G-7 Rivers Data'!$O$3:$O$7,MATCH(G50,'G-7 Rivers Data'!$N$3:$N$7,0)),"")</f>
        <v/>
      </c>
      <c r="M50" s="8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565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8" t="str">
        <f>IF(C51="","",VLOOKUP(C51,'G-7 Rivers Data'!$B$2:$G$8,2,FALSE))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54"/>
      <c r="J51" s="507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498" t="str">
        <f>IFERROR(INDEX('G-7 Rivers Data'!$O$3:$O$7,MATCH(G51,'G-7 Rivers Data'!$N$3:$N$7,0)),"")</f>
        <v/>
      </c>
      <c r="M51" s="8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565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8" t="str">
        <f>IF(C52="","",VLOOKUP(C52,'G-7 Rivers Data'!$B$2:$G$8,2,FALSE))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54"/>
      <c r="J52" s="507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498" t="str">
        <f>IFERROR(INDEX('G-7 Rivers Data'!$O$3:$O$7,MATCH(G52,'G-7 Rivers Data'!$N$3:$N$7,0)),"")</f>
        <v/>
      </c>
      <c r="M52" s="8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565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8" t="str">
        <f>IF(C53="","",VLOOKUP(C53,'G-7 Rivers Data'!$B$2:$G$8,2,FALSE))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54"/>
      <c r="J53" s="507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498" t="str">
        <f>IFERROR(INDEX('G-7 Rivers Data'!$O$3:$O$7,MATCH(G53,'G-7 Rivers Data'!$N$3:$N$7,0)),"")</f>
        <v/>
      </c>
      <c r="M53" s="8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565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8" t="str">
        <f>IF(C54="","",VLOOKUP(C54,'G-7 Rivers Data'!$B$2:$G$8,2,FALSE))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54"/>
      <c r="J54" s="507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498" t="str">
        <f>IFERROR(INDEX('G-7 Rivers Data'!$O$3:$O$7,MATCH(G54,'G-7 Rivers Data'!$N$3:$N$7,0)),"")</f>
        <v/>
      </c>
      <c r="M54" s="8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565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8" t="str">
        <f>IF(C55="","",VLOOKUP(C55,'G-7 Rivers Data'!$B$2:$G$8,2,FALSE))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54"/>
      <c r="J55" s="507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498" t="str">
        <f>IFERROR(INDEX('G-7 Rivers Data'!$O$3:$O$7,MATCH(G55,'G-7 Rivers Data'!$N$3:$N$7,0)),"")</f>
        <v/>
      </c>
      <c r="M55" s="8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565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8" t="str">
        <f>IF(C56="","",VLOOKUP(C56,'G-7 Rivers Data'!$B$2:$G$8,2,FALSE))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54"/>
      <c r="J56" s="507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498" t="str">
        <f>IFERROR(INDEX('G-7 Rivers Data'!$O$3:$O$7,MATCH(G56,'G-7 Rivers Data'!$N$3:$N$7,0)),"")</f>
        <v/>
      </c>
      <c r="M56" s="8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565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8" t="str">
        <f>IF(C57="","",VLOOKUP(C57,'G-7 Rivers Data'!$B$2:$G$8,2,FALSE))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54"/>
      <c r="J57" s="507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498" t="str">
        <f>IFERROR(INDEX('G-7 Rivers Data'!$O$3:$O$7,MATCH(G57,'G-7 Rivers Data'!$N$3:$N$7,0)),"")</f>
        <v/>
      </c>
      <c r="M57" s="8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565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8" t="str">
        <f>IF(C58="","",VLOOKUP(C58,'G-7 Rivers Data'!$B$2:$G$8,2,FALSE))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54"/>
      <c r="J58" s="507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498" t="str">
        <f>IFERROR(INDEX('G-7 Rivers Data'!$O$3:$O$7,MATCH(G58,'G-7 Rivers Data'!$N$3:$N$7,0)),"")</f>
        <v/>
      </c>
      <c r="M58" s="8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565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8" t="str">
        <f>IF(C59="","",VLOOKUP(C59,'G-7 Rivers Data'!$B$2:$G$8,2,FALSE))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54"/>
      <c r="J59" s="507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498" t="str">
        <f>IFERROR(INDEX('G-7 Rivers Data'!$O$3:$O$7,MATCH(G59,'G-7 Rivers Data'!$N$3:$N$7,0)),"")</f>
        <v/>
      </c>
      <c r="M59" s="8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565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8" t="str">
        <f>IF(C60="","",VLOOKUP(C60,'G-7 Rivers Data'!$B$2:$G$8,2,FALSE))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54"/>
      <c r="J60" s="507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498" t="str">
        <f>IFERROR(INDEX('G-7 Rivers Data'!$O$3:$O$7,MATCH(G60,'G-7 Rivers Data'!$N$3:$N$7,0)),"")</f>
        <v/>
      </c>
      <c r="M60" s="8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565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8" t="str">
        <f>IF(C61="","",VLOOKUP(C61,'G-7 Rivers Data'!$B$2:$G$8,2,FALSE))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54"/>
      <c r="J61" s="507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498" t="str">
        <f>IFERROR(INDEX('G-7 Rivers Data'!$O$3:$O$7,MATCH(G61,'G-7 Rivers Data'!$N$3:$N$7,0)),"")</f>
        <v/>
      </c>
      <c r="M61" s="8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565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8" t="str">
        <f>IF(C62="","",VLOOKUP(C62,'G-7 Rivers Data'!$B$2:$G$8,2,FALSE))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54"/>
      <c r="J62" s="507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498" t="str">
        <f>IFERROR(INDEX('G-7 Rivers Data'!$O$3:$O$7,MATCH(G62,'G-7 Rivers Data'!$N$3:$N$7,0)),"")</f>
        <v/>
      </c>
      <c r="M62" s="8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565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8" t="str">
        <f>IF(C63="","",VLOOKUP(C63,'G-7 Rivers Data'!$B$2:$G$8,2,FALSE))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54"/>
      <c r="J63" s="507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498" t="str">
        <f>IFERROR(INDEX('G-7 Rivers Data'!$O$3:$O$7,MATCH(G63,'G-7 Rivers Data'!$N$3:$N$7,0)),"")</f>
        <v/>
      </c>
      <c r="M63" s="8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565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8" t="str">
        <f>IF(C64="","",VLOOKUP(C64,'G-7 Rivers Data'!$B$2:$G$8,2,FALSE))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54"/>
      <c r="J64" s="507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498" t="str">
        <f>IFERROR(INDEX('G-7 Rivers Data'!$O$3:$O$7,MATCH(G64,'G-7 Rivers Data'!$N$3:$N$7,0)),"")</f>
        <v/>
      </c>
      <c r="M64" s="8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565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8" t="str">
        <f>IF(C65="","",VLOOKUP(C65,'G-7 Rivers Data'!$B$2:$G$8,2,FALSE))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54"/>
      <c r="J65" s="507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498" t="str">
        <f>IFERROR(INDEX('G-7 Rivers Data'!$O$3:$O$7,MATCH(G65,'G-7 Rivers Data'!$N$3:$N$7,0)),"")</f>
        <v/>
      </c>
      <c r="M65" s="8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565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8" t="str">
        <f>IF(C66="","",VLOOKUP(C66,'G-7 Rivers Data'!$B$2:$G$8,2,FALSE))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54"/>
      <c r="J66" s="507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498" t="str">
        <f>IFERROR(INDEX('G-7 Rivers Data'!$O$3:$O$7,MATCH(G66,'G-7 Rivers Data'!$N$3:$N$7,0)),"")</f>
        <v/>
      </c>
      <c r="M66" s="8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565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8" t="str">
        <f>IF(C67="","",VLOOKUP(C67,'G-7 Rivers Data'!$B$2:$G$8,2,FALSE))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54"/>
      <c r="J67" s="507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498" t="str">
        <f>IFERROR(INDEX('G-7 Rivers Data'!$O$3:$O$7,MATCH(G67,'G-7 Rivers Data'!$N$3:$N$7,0)),"")</f>
        <v/>
      </c>
      <c r="M67" s="8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565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8" t="str">
        <f>IF(C68="","",VLOOKUP(C68,'G-7 Rivers Data'!$B$2:$G$8,2,FALSE))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54"/>
      <c r="J68" s="507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498" t="str">
        <f>IFERROR(INDEX('G-7 Rivers Data'!$O$3:$O$7,MATCH(G68,'G-7 Rivers Data'!$N$3:$N$7,0)),"")</f>
        <v/>
      </c>
      <c r="M68" s="8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565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8" t="str">
        <f>IF(C69="","",VLOOKUP(C69,'G-7 Rivers Data'!$B$2:$G$8,2,FALSE))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54"/>
      <c r="J69" s="507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498" t="str">
        <f>IFERROR(INDEX('G-7 Rivers Data'!$O$3:$O$7,MATCH(G69,'G-7 Rivers Data'!$N$3:$N$7,0)),"")</f>
        <v/>
      </c>
      <c r="M69" s="8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565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8" t="str">
        <f>IF(C70="","",VLOOKUP(C70,'G-7 Rivers Data'!$B$2:$G$8,2,FALSE))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54"/>
      <c r="J70" s="507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498" t="str">
        <f>IFERROR(INDEX('G-7 Rivers Data'!$O$3:$O$7,MATCH(G70,'G-7 Rivers Data'!$N$3:$N$7,0)),"")</f>
        <v/>
      </c>
      <c r="M70" s="8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565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8" t="str">
        <f>IF(C71="","",VLOOKUP(C71,'G-7 Rivers Data'!$B$2:$G$8,2,FALSE))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54"/>
      <c r="J71" s="507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498" t="str">
        <f>IFERROR(INDEX('G-7 Rivers Data'!$O$3:$O$7,MATCH(G71,'G-7 Rivers Data'!$N$3:$N$7,0)),"")</f>
        <v/>
      </c>
      <c r="M71" s="8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565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8" t="str">
        <f>IF(C72="","",VLOOKUP(C72,'G-7 Rivers Data'!$B$2:$G$8,2,FALSE))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54"/>
      <c r="J72" s="507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498" t="str">
        <f>IFERROR(INDEX('G-7 Rivers Data'!$O$3:$O$7,MATCH(G72,'G-7 Rivers Data'!$N$3:$N$7,0)),"")</f>
        <v/>
      </c>
      <c r="M72" s="8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565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8" t="str">
        <f>IF(C73="","",VLOOKUP(C73,'G-7 Rivers Data'!$B$2:$G$8,2,FALSE))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54"/>
      <c r="J73" s="507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498" t="str">
        <f>IFERROR(INDEX('G-7 Rivers Data'!$O$3:$O$7,MATCH(G73,'G-7 Rivers Data'!$N$3:$N$7,0)),"")</f>
        <v/>
      </c>
      <c r="M73" s="8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565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8" t="str">
        <f>IF(C74="","",VLOOKUP(C74,'G-7 Rivers Data'!$B$2:$G$8,2,FALSE))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54"/>
      <c r="J74" s="507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498" t="str">
        <f>IFERROR(INDEX('G-7 Rivers Data'!$O$3:$O$7,MATCH(G74,'G-7 Rivers Data'!$N$3:$N$7,0)),"")</f>
        <v/>
      </c>
      <c r="M74" s="8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565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8" t="str">
        <f>IF(C75="","",VLOOKUP(C75,'G-7 Rivers Data'!$B$2:$G$8,2,FALSE))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54"/>
      <c r="J75" s="507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498" t="str">
        <f>IFERROR(INDEX('G-7 Rivers Data'!$O$3:$O$7,MATCH(G75,'G-7 Rivers Data'!$N$3:$N$7,0)),"")</f>
        <v/>
      </c>
      <c r="M75" s="8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565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8" t="str">
        <f>IF(C76="","",VLOOKUP(C76,'G-7 Rivers Data'!$B$2:$G$8,2,FALSE))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54"/>
      <c r="J76" s="507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498" t="str">
        <f>IFERROR(INDEX('G-7 Rivers Data'!$O$3:$O$7,MATCH(G76,'G-7 Rivers Data'!$N$3:$N$7,0)),"")</f>
        <v/>
      </c>
      <c r="M76" s="8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565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8" t="str">
        <f>IF(C77="","",VLOOKUP(C77,'G-7 Rivers Data'!$B$2:$G$8,2,FALSE))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54"/>
      <c r="J77" s="507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498" t="str">
        <f>IFERROR(INDEX('G-7 Rivers Data'!$O$3:$O$7,MATCH(G77,'G-7 Rivers Data'!$N$3:$N$7,0)),"")</f>
        <v/>
      </c>
      <c r="M77" s="8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565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8" t="str">
        <f>IF(C78="","",VLOOKUP(C78,'G-7 Rivers Data'!$B$2:$G$8,2,FALSE))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54"/>
      <c r="J78" s="507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498" t="str">
        <f>IFERROR(INDEX('G-7 Rivers Data'!$O$3:$O$7,MATCH(G78,'G-7 Rivers Data'!$N$3:$N$7,0)),"")</f>
        <v/>
      </c>
      <c r="M78" s="8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565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8" t="str">
        <f>IF(C79="","",VLOOKUP(C79,'G-7 Rivers Data'!$B$2:$G$8,2,FALSE))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54"/>
      <c r="J79" s="507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498" t="str">
        <f>IFERROR(INDEX('G-7 Rivers Data'!$O$3:$O$7,MATCH(G79,'G-7 Rivers Data'!$N$3:$N$7,0)),"")</f>
        <v/>
      </c>
      <c r="M79" s="8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565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8" t="str">
        <f>IF(C80="","",VLOOKUP(C80,'G-7 Rivers Data'!$B$2:$G$8,2,FALSE))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54"/>
      <c r="J80" s="507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498" t="str">
        <f>IFERROR(INDEX('G-7 Rivers Data'!$O$3:$O$7,MATCH(G80,'G-7 Rivers Data'!$N$3:$N$7,0)),"")</f>
        <v/>
      </c>
      <c r="M80" s="8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565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8" t="str">
        <f>IF(C81="","",VLOOKUP(C81,'G-7 Rivers Data'!$B$2:$G$8,2,FALSE))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54"/>
      <c r="J81" s="507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498" t="str">
        <f>IFERROR(INDEX('G-7 Rivers Data'!$O$3:$O$7,MATCH(G81,'G-7 Rivers Data'!$N$3:$N$7,0)),"")</f>
        <v/>
      </c>
      <c r="M81" s="8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565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8" t="str">
        <f>IF(C82="","",VLOOKUP(C82,'G-7 Rivers Data'!$B$2:$G$8,2,FALSE))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54"/>
      <c r="J82" s="507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498" t="str">
        <f>IFERROR(INDEX('G-7 Rivers Data'!$O$3:$O$7,MATCH(G82,'G-7 Rivers Data'!$N$3:$N$7,0)),"")</f>
        <v/>
      </c>
      <c r="M82" s="8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565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8" t="str">
        <f>IF(C83="","",VLOOKUP(C83,'G-7 Rivers Data'!$B$2:$G$8,2,FALSE))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54"/>
      <c r="J83" s="507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498" t="str">
        <f>IFERROR(INDEX('G-7 Rivers Data'!$O$3:$O$7,MATCH(G83,'G-7 Rivers Data'!$N$3:$N$7,0)),"")</f>
        <v/>
      </c>
      <c r="M83" s="8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565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8" t="str">
        <f>IF(C84="","",VLOOKUP(C84,'G-7 Rivers Data'!$B$2:$G$8,2,FALSE))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54"/>
      <c r="J84" s="507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498" t="str">
        <f>IFERROR(INDEX('G-7 Rivers Data'!$O$3:$O$7,MATCH(G84,'G-7 Rivers Data'!$N$3:$N$7,0)),"")</f>
        <v/>
      </c>
      <c r="M84" s="8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565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8" t="str">
        <f>IF(C85="","",VLOOKUP(C85,'G-7 Rivers Data'!$B$2:$G$8,2,FALSE))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54"/>
      <c r="J85" s="507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498" t="str">
        <f>IFERROR(INDEX('G-7 Rivers Data'!$O$3:$O$7,MATCH(G85,'G-7 Rivers Data'!$N$3:$N$7,0)),"")</f>
        <v/>
      </c>
      <c r="M85" s="8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565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8" t="str">
        <f>IF(C86="","",VLOOKUP(C86,'G-7 Rivers Data'!$B$2:$G$8,2,FALSE))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54"/>
      <c r="J86" s="507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498" t="str">
        <f>IFERROR(INDEX('G-7 Rivers Data'!$O$3:$O$7,MATCH(G86,'G-7 Rivers Data'!$N$3:$N$7,0)),"")</f>
        <v/>
      </c>
      <c r="M86" s="8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565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8" t="str">
        <f>IF(C87="","",VLOOKUP(C87,'G-7 Rivers Data'!$B$2:$G$8,2,FALSE))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54"/>
      <c r="J87" s="507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498" t="str">
        <f>IFERROR(INDEX('G-7 Rivers Data'!$O$3:$O$7,MATCH(G87,'G-7 Rivers Data'!$N$3:$N$7,0)),"")</f>
        <v/>
      </c>
      <c r="M87" s="8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565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8" t="str">
        <f>IF(C88="","",VLOOKUP(C88,'G-7 Rivers Data'!$B$2:$G$8,2,FALSE))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54"/>
      <c r="J88" s="507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498" t="str">
        <f>IFERROR(INDEX('G-7 Rivers Data'!$O$3:$O$7,MATCH(G88,'G-7 Rivers Data'!$N$3:$N$7,0)),"")</f>
        <v/>
      </c>
      <c r="M88" s="8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565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8" t="str">
        <f>IF(C89="","",VLOOKUP(C89,'G-7 Rivers Data'!$B$2:$G$8,2,FALSE))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54"/>
      <c r="J89" s="507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498" t="str">
        <f>IFERROR(INDEX('G-7 Rivers Data'!$O$3:$O$7,MATCH(G89,'G-7 Rivers Data'!$N$3:$N$7,0)),"")</f>
        <v/>
      </c>
      <c r="M89" s="8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565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8" t="str">
        <f>IF(C90="","",VLOOKUP(C90,'G-7 Rivers Data'!$B$2:$G$8,2,FALSE))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54"/>
      <c r="J90" s="507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498" t="str">
        <f>IFERROR(INDEX('G-7 Rivers Data'!$O$3:$O$7,MATCH(G90,'G-7 Rivers Data'!$N$3:$N$7,0)),"")</f>
        <v/>
      </c>
      <c r="M90" s="8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565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8" t="str">
        <f>IF(C91="","",VLOOKUP(C91,'G-7 Rivers Data'!$B$2:$G$8,2,FALSE))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54"/>
      <c r="J91" s="507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498" t="str">
        <f>IFERROR(INDEX('G-7 Rivers Data'!$O$3:$O$7,MATCH(G91,'G-7 Rivers Data'!$N$3:$N$7,0)),"")</f>
        <v/>
      </c>
      <c r="M91" s="8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565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8" t="str">
        <f>IF(C92="","",VLOOKUP(C92,'G-7 Rivers Data'!$B$2:$G$8,2,FALSE))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54"/>
      <c r="J92" s="507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498" t="str">
        <f>IFERROR(INDEX('G-7 Rivers Data'!$O$3:$O$7,MATCH(G92,'G-7 Rivers Data'!$N$3:$N$7,0)),"")</f>
        <v/>
      </c>
      <c r="M92" s="8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565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8" t="str">
        <f>IF(C93="","",VLOOKUP(C93,'G-7 Rivers Data'!$B$2:$G$8,2,FALSE))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54"/>
      <c r="J93" s="507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498" t="str">
        <f>IFERROR(INDEX('G-7 Rivers Data'!$O$3:$O$7,MATCH(G93,'G-7 Rivers Data'!$N$3:$N$7,0)),"")</f>
        <v/>
      </c>
      <c r="M93" s="8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565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8" t="str">
        <f>IF(C94="","",VLOOKUP(C94,'G-7 Rivers Data'!$B$2:$G$8,2,FALSE))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54"/>
      <c r="J94" s="507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498" t="str">
        <f>IFERROR(INDEX('G-7 Rivers Data'!$O$3:$O$7,MATCH(G94,'G-7 Rivers Data'!$N$3:$N$7,0)),"")</f>
        <v/>
      </c>
      <c r="M94" s="8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565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8" t="str">
        <f>IF(C95="","",VLOOKUP(C95,'G-7 Rivers Data'!$B$2:$G$8,2,FALSE))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54"/>
      <c r="J95" s="507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498" t="str">
        <f>IFERROR(INDEX('G-7 Rivers Data'!$O$3:$O$7,MATCH(G95,'G-7 Rivers Data'!$N$3:$N$7,0)),"")</f>
        <v/>
      </c>
      <c r="M95" s="8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565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8" t="str">
        <f>IF(C96="","",VLOOKUP(C96,'G-7 Rivers Data'!$B$2:$G$8,2,FALSE))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54"/>
      <c r="J96" s="507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498" t="str">
        <f>IFERROR(INDEX('G-7 Rivers Data'!$O$3:$O$7,MATCH(G96,'G-7 Rivers Data'!$N$3:$N$7,0)),"")</f>
        <v/>
      </c>
      <c r="M96" s="8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565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8" t="str">
        <f>IF(C97="","",VLOOKUP(C97,'G-7 Rivers Data'!$B$2:$G$8,2,FALSE))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54"/>
      <c r="J97" s="507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498" t="str">
        <f>IFERROR(INDEX('G-7 Rivers Data'!$O$3:$O$7,MATCH(G97,'G-7 Rivers Data'!$N$3:$N$7,0)),"")</f>
        <v/>
      </c>
      <c r="M97" s="8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565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8" t="str">
        <f>IF(C98="","",VLOOKUP(C98,'G-7 Rivers Data'!$B$2:$G$8,2,FALSE))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54"/>
      <c r="J98" s="507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498" t="str">
        <f>IFERROR(INDEX('G-7 Rivers Data'!$O$3:$O$7,MATCH(G98,'G-7 Rivers Data'!$N$3:$N$7,0)),"")</f>
        <v/>
      </c>
      <c r="M98" s="8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565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8" t="str">
        <f>IF(C99="","",VLOOKUP(C99,'G-7 Rivers Data'!$B$2:$G$8,2,FALSE))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54"/>
      <c r="J99" s="507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498" t="str">
        <f>IFERROR(INDEX('G-7 Rivers Data'!$O$3:$O$7,MATCH(G99,'G-7 Rivers Data'!$N$3:$N$7,0)),"")</f>
        <v/>
      </c>
      <c r="M99" s="8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565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8" t="str">
        <f>IF(C100="","",VLOOKUP(C100,'G-7 Rivers Data'!$B$2:$G$8,2,FALSE))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54"/>
      <c r="J100" s="507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498" t="str">
        <f>IFERROR(INDEX('G-7 Rivers Data'!$O$3:$O$7,MATCH(G100,'G-7 Rivers Data'!$N$3:$N$7,0)),"")</f>
        <v/>
      </c>
      <c r="M100" s="8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565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8" t="str">
        <f>IF(C101="","",VLOOKUP(C101,'G-7 Rivers Data'!$B$2:$G$8,2,FALSE))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54"/>
      <c r="J101" s="507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498" t="str">
        <f>IFERROR(INDEX('G-7 Rivers Data'!$O$3:$O$7,MATCH(G101,'G-7 Rivers Data'!$N$3:$N$7,0)),"")</f>
        <v/>
      </c>
      <c r="M101" s="8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565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8" t="str">
        <f>IF(C102="","",VLOOKUP(C102,'G-7 Rivers Data'!$B$2:$G$8,2,FALSE))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54"/>
      <c r="J102" s="507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498" t="str">
        <f>IFERROR(INDEX('G-7 Rivers Data'!$O$3:$O$7,MATCH(G102,'G-7 Rivers Data'!$N$3:$N$7,0)),"")</f>
        <v/>
      </c>
      <c r="M102" s="8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565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8" t="str">
        <f>IF(C103="","",VLOOKUP(C103,'G-7 Rivers Data'!$B$2:$G$8,2,FALSE))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54"/>
      <c r="J103" s="507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498" t="str">
        <f>IFERROR(INDEX('G-7 Rivers Data'!$O$3:$O$7,MATCH(G103,'G-7 Rivers Data'!$N$3:$N$7,0)),"")</f>
        <v/>
      </c>
      <c r="M103" s="8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565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8" t="str">
        <f>IF(C104="","",VLOOKUP(C104,'G-7 Rivers Data'!$B$2:$G$8,2,FALSE))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54"/>
      <c r="J104" s="507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498" t="str">
        <f>IFERROR(INDEX('G-7 Rivers Data'!$O$3:$O$7,MATCH(G104,'G-7 Rivers Data'!$N$3:$N$7,0)),"")</f>
        <v/>
      </c>
      <c r="M104" s="8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565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8" t="str">
        <f>IF(C105="","",VLOOKUP(C105,'G-7 Rivers Data'!$B$2:$G$8,2,FALSE))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54"/>
      <c r="J105" s="507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498" t="str">
        <f>IFERROR(INDEX('G-7 Rivers Data'!$O$3:$O$7,MATCH(G105,'G-7 Rivers Data'!$N$3:$N$7,0)),"")</f>
        <v/>
      </c>
      <c r="M105" s="8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565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8" t="str">
        <f>IF(C106="","",VLOOKUP(C106,'G-7 Rivers Data'!$B$2:$G$8,2,FALSE))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54"/>
      <c r="J106" s="507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498" t="str">
        <f>IFERROR(INDEX('G-7 Rivers Data'!$O$3:$O$7,MATCH(G106,'G-7 Rivers Data'!$N$3:$N$7,0)),"")</f>
        <v/>
      </c>
      <c r="M106" s="8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565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8" t="str">
        <f>IF(C107="","",VLOOKUP(C107,'G-7 Rivers Data'!$B$2:$G$8,2,FALSE))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54"/>
      <c r="J107" s="507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498" t="str">
        <f>IFERROR(INDEX('G-7 Rivers Data'!$O$3:$O$7,MATCH(G107,'G-7 Rivers Data'!$N$3:$N$7,0)),"")</f>
        <v/>
      </c>
      <c r="M107" s="8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565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8" t="str">
        <f>IF(C108="","",VLOOKUP(C108,'G-7 Rivers Data'!$B$2:$G$8,2,FALSE))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54"/>
      <c r="J108" s="507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498" t="str">
        <f>IFERROR(INDEX('G-7 Rivers Data'!$O$3:$O$7,MATCH(G108,'G-7 Rivers Data'!$N$3:$N$7,0)),"")</f>
        <v/>
      </c>
      <c r="M108" s="8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565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8" t="str">
        <f>IF(C109="","",VLOOKUP(C109,'G-7 Rivers Data'!$B$2:$G$8,2,FALSE))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54"/>
      <c r="J109" s="507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498" t="str">
        <f>IFERROR(INDEX('G-7 Rivers Data'!$O$3:$O$7,MATCH(G109,'G-7 Rivers Data'!$N$3:$N$7,0)),"")</f>
        <v/>
      </c>
      <c r="M109" s="8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565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8" t="str">
        <f>IF(C110="","",VLOOKUP(C110,'G-7 Rivers Data'!$B$2:$G$8,2,FALSE))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54"/>
      <c r="J110" s="507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498" t="str">
        <f>IFERROR(INDEX('G-7 Rivers Data'!$O$3:$O$7,MATCH(G110,'G-7 Rivers Data'!$N$3:$N$7,0)),"")</f>
        <v/>
      </c>
      <c r="M110" s="8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565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8" t="str">
        <f>IF(C111="","",VLOOKUP(C111,'G-7 Rivers Data'!$B$2:$G$8,2,FALSE))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54"/>
      <c r="J111" s="507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498" t="str">
        <f>IFERROR(INDEX('G-7 Rivers Data'!$O$3:$O$7,MATCH(G111,'G-7 Rivers Data'!$N$3:$N$7,0)),"")</f>
        <v/>
      </c>
      <c r="M111" s="8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565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8" t="str">
        <f>IF(C112="","",VLOOKUP(C112,'G-7 Rivers Data'!$B$2:$G$8,2,FALSE))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54"/>
      <c r="J112" s="507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498" t="str">
        <f>IFERROR(INDEX('G-7 Rivers Data'!$O$3:$O$7,MATCH(G112,'G-7 Rivers Data'!$N$3:$N$7,0)),"")</f>
        <v/>
      </c>
      <c r="M112" s="8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565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8" t="str">
        <f>IF(C113="","",VLOOKUP(C113,'G-7 Rivers Data'!$B$2:$G$8,2,FALSE))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54"/>
      <c r="J113" s="507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498" t="str">
        <f>IFERROR(INDEX('G-7 Rivers Data'!$O$3:$O$7,MATCH(G113,'G-7 Rivers Data'!$N$3:$N$7,0)),"")</f>
        <v/>
      </c>
      <c r="M113" s="8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565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8" t="str">
        <f>IF(C114="","",VLOOKUP(C114,'G-7 Rivers Data'!$B$2:$G$8,2,FALSE))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54"/>
      <c r="J114" s="507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498" t="str">
        <f>IFERROR(INDEX('G-7 Rivers Data'!$O$3:$O$7,MATCH(G114,'G-7 Rivers Data'!$N$3:$N$7,0)),"")</f>
        <v/>
      </c>
      <c r="M114" s="8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565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8" t="str">
        <f>IF(C115="","",VLOOKUP(C115,'G-7 Rivers Data'!$B$2:$G$8,2,FALSE))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54"/>
      <c r="J115" s="507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498" t="str">
        <f>IFERROR(INDEX('G-7 Rivers Data'!$O$3:$O$7,MATCH(G115,'G-7 Rivers Data'!$N$3:$N$7,0)),"")</f>
        <v/>
      </c>
      <c r="M115" s="8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565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8" t="str">
        <f>IF(C116="","",VLOOKUP(C116,'G-7 Rivers Data'!$B$2:$G$8,2,FALSE))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54"/>
      <c r="J116" s="507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498" t="str">
        <f>IFERROR(INDEX('G-7 Rivers Data'!$O$3:$O$7,MATCH(G116,'G-7 Rivers Data'!$N$3:$N$7,0)),"")</f>
        <v/>
      </c>
      <c r="M116" s="8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565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8" t="str">
        <f>IF(C117="","",VLOOKUP(C117,'G-7 Rivers Data'!$B$2:$G$8,2,FALSE))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54"/>
      <c r="J117" s="507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498" t="str">
        <f>IFERROR(INDEX('G-7 Rivers Data'!$O$3:$O$7,MATCH(G117,'G-7 Rivers Data'!$N$3:$N$7,0)),"")</f>
        <v/>
      </c>
      <c r="M117" s="8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565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8" t="str">
        <f>IF(C118="","",VLOOKUP(C118,'G-7 Rivers Data'!$B$2:$G$8,2,FALSE))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54"/>
      <c r="J118" s="507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498" t="str">
        <f>IFERROR(INDEX('G-7 Rivers Data'!$O$3:$O$7,MATCH(G118,'G-7 Rivers Data'!$N$3:$N$7,0)),"")</f>
        <v/>
      </c>
      <c r="M118" s="8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565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8" t="str">
        <f>IF(C119="","",VLOOKUP(C119,'G-7 Rivers Data'!$B$2:$G$8,2,FALSE))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54"/>
      <c r="J119" s="507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498" t="str">
        <f>IFERROR(INDEX('G-7 Rivers Data'!$O$3:$O$7,MATCH(G119,'G-7 Rivers Data'!$N$3:$N$7,0)),"")</f>
        <v/>
      </c>
      <c r="M119" s="8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565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8" t="str">
        <f>IF(C120="","",VLOOKUP(C120,'G-7 Rivers Data'!$B$2:$G$8,2,FALSE))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54"/>
      <c r="J120" s="507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498" t="str">
        <f>IFERROR(INDEX('G-7 Rivers Data'!$O$3:$O$7,MATCH(G120,'G-7 Rivers Data'!$N$3:$N$7,0)),"")</f>
        <v/>
      </c>
      <c r="M120" s="8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565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8" t="str">
        <f>IF(C121="","",VLOOKUP(C121,'G-7 Rivers Data'!$B$2:$G$8,2,FALSE))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54"/>
      <c r="J121" s="507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498" t="str">
        <f>IFERROR(INDEX('G-7 Rivers Data'!$O$3:$O$7,MATCH(G121,'G-7 Rivers Data'!$N$3:$N$7,0)),"")</f>
        <v/>
      </c>
      <c r="M121" s="8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565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8" t="str">
        <f>IF(C122="","",VLOOKUP(C122,'G-7 Rivers Data'!$B$2:$G$8,2,FALSE))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54"/>
      <c r="J122" s="507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498" t="str">
        <f>IFERROR(INDEX('G-7 Rivers Data'!$O$3:$O$7,MATCH(G122,'G-7 Rivers Data'!$N$3:$N$7,0)),"")</f>
        <v/>
      </c>
      <c r="M122" s="8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565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8" t="str">
        <f>IF(C123="","",VLOOKUP(C123,'G-7 Rivers Data'!$B$2:$G$8,2,FALSE))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54"/>
      <c r="J123" s="507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498" t="str">
        <f>IFERROR(INDEX('G-7 Rivers Data'!$O$3:$O$7,MATCH(G123,'G-7 Rivers Data'!$N$3:$N$7,0)),"")</f>
        <v/>
      </c>
      <c r="M123" s="8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565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8" t="str">
        <f>IF(C124="","",VLOOKUP(C124,'G-7 Rivers Data'!$B$2:$G$8,2,FALSE))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54"/>
      <c r="J124" s="507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498" t="str">
        <f>IFERROR(INDEX('G-7 Rivers Data'!$O$3:$O$7,MATCH(G124,'G-7 Rivers Data'!$N$3:$N$7,0)),"")</f>
        <v/>
      </c>
      <c r="M124" s="8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565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8" t="str">
        <f>IF(C125="","",VLOOKUP(C125,'G-7 Rivers Data'!$B$2:$G$8,2,FALSE))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54"/>
      <c r="J125" s="507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498" t="str">
        <f>IFERROR(INDEX('G-7 Rivers Data'!$O$3:$O$7,MATCH(G125,'G-7 Rivers Data'!$N$3:$N$7,0)),"")</f>
        <v/>
      </c>
      <c r="M125" s="8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565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8" t="str">
        <f>IF(C126="","",VLOOKUP(C126,'G-7 Rivers Data'!$B$2:$G$8,2,FALSE))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54"/>
      <c r="J126" s="507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498" t="str">
        <f>IFERROR(INDEX('G-7 Rivers Data'!$O$3:$O$7,MATCH(G126,'G-7 Rivers Data'!$N$3:$N$7,0)),"")</f>
        <v/>
      </c>
      <c r="M126" s="8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565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8" t="str">
        <f>IF(C127="","",VLOOKUP(C127,'G-7 Rivers Data'!$B$2:$G$8,2,FALSE))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54"/>
      <c r="J127" s="507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498" t="str">
        <f>IFERROR(INDEX('G-7 Rivers Data'!$O$3:$O$7,MATCH(G127,'G-7 Rivers Data'!$N$3:$N$7,0)),"")</f>
        <v/>
      </c>
      <c r="M127" s="8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565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8" t="str">
        <f>IF(C128="","",VLOOKUP(C128,'G-7 Rivers Data'!$B$2:$G$8,2,FALSE))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54"/>
      <c r="J128" s="507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498" t="str">
        <f>IFERROR(INDEX('G-7 Rivers Data'!$O$3:$O$7,MATCH(G128,'G-7 Rivers Data'!$N$3:$N$7,0)),"")</f>
        <v/>
      </c>
      <c r="M128" s="8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565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8" t="str">
        <f>IF(C129="","",VLOOKUP(C129,'G-7 Rivers Data'!$B$2:$G$8,2,FALSE))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54"/>
      <c r="J129" s="507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498" t="str">
        <f>IFERROR(INDEX('G-7 Rivers Data'!$O$3:$O$7,MATCH(G129,'G-7 Rivers Data'!$N$3:$N$7,0)),"")</f>
        <v/>
      </c>
      <c r="M129" s="8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565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8" t="str">
        <f>IF(C130="","",VLOOKUP(C130,'G-7 Rivers Data'!$B$2:$G$8,2,FALSE))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54"/>
      <c r="J130" s="507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498" t="str">
        <f>IFERROR(INDEX('G-7 Rivers Data'!$O$3:$O$7,MATCH(G130,'G-7 Rivers Data'!$N$3:$N$7,0)),"")</f>
        <v/>
      </c>
      <c r="M130" s="8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565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8" t="str">
        <f>IF(C131="","",VLOOKUP(C131,'G-7 Rivers Data'!$B$2:$G$8,2,FALSE))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54"/>
      <c r="J131" s="507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498" t="str">
        <f>IFERROR(INDEX('G-7 Rivers Data'!$O$3:$O$7,MATCH(G131,'G-7 Rivers Data'!$N$3:$N$7,0)),"")</f>
        <v/>
      </c>
      <c r="M131" s="8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565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8" t="str">
        <f>IF(C132="","",VLOOKUP(C132,'G-7 Rivers Data'!$B$2:$G$8,2,FALSE))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54"/>
      <c r="J132" s="507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498" t="str">
        <f>IFERROR(INDEX('G-7 Rivers Data'!$O$3:$O$7,MATCH(G132,'G-7 Rivers Data'!$N$3:$N$7,0)),"")</f>
        <v/>
      </c>
      <c r="M132" s="8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565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8" t="str">
        <f>IF(C133="","",VLOOKUP(C133,'G-7 Rivers Data'!$B$2:$G$8,2,FALSE))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54"/>
      <c r="J133" s="507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498" t="str">
        <f>IFERROR(INDEX('G-7 Rivers Data'!$O$3:$O$7,MATCH(G133,'G-7 Rivers Data'!$N$3:$N$7,0)),"")</f>
        <v/>
      </c>
      <c r="M133" s="8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565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8" t="str">
        <f>IF(C134="","",VLOOKUP(C134,'G-7 Rivers Data'!$B$2:$G$8,2,FALSE))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54"/>
      <c r="J134" s="507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498" t="str">
        <f>IFERROR(INDEX('G-7 Rivers Data'!$O$3:$O$7,MATCH(G134,'G-7 Rivers Data'!$N$3:$N$7,0)),"")</f>
        <v/>
      </c>
      <c r="M134" s="8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565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8" t="str">
        <f>IF(C135="","",VLOOKUP(C135,'G-7 Rivers Data'!$B$2:$G$8,2,FALSE))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54"/>
      <c r="J135" s="507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498" t="str">
        <f>IFERROR(INDEX('G-7 Rivers Data'!$O$3:$O$7,MATCH(G135,'G-7 Rivers Data'!$N$3:$N$7,0)),"")</f>
        <v/>
      </c>
      <c r="M135" s="8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565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8" t="str">
        <f>IF(C136="","",VLOOKUP(C136,'G-7 Rivers Data'!$B$2:$G$8,2,FALSE))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54"/>
      <c r="J136" s="507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498" t="str">
        <f>IFERROR(INDEX('G-7 Rivers Data'!$O$3:$O$7,MATCH(G136,'G-7 Rivers Data'!$N$3:$N$7,0)),"")</f>
        <v/>
      </c>
      <c r="M136" s="8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565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8" t="str">
        <f>IF(C137="","",VLOOKUP(C137,'G-7 Rivers Data'!$B$2:$G$8,2,FALSE))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54"/>
      <c r="J137" s="507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498" t="str">
        <f>IFERROR(INDEX('G-7 Rivers Data'!$O$3:$O$7,MATCH(G137,'G-7 Rivers Data'!$N$3:$N$7,0)),"")</f>
        <v/>
      </c>
      <c r="M137" s="8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565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8" t="str">
        <f>IF(C138="","",VLOOKUP(C138,'G-7 Rivers Data'!$B$2:$G$8,2,FALSE))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54"/>
      <c r="J138" s="507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498" t="str">
        <f>IFERROR(INDEX('G-7 Rivers Data'!$O$3:$O$7,MATCH(G138,'G-7 Rivers Data'!$N$3:$N$7,0)),"")</f>
        <v/>
      </c>
      <c r="M138" s="8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565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8" t="str">
        <f>IF(C139="","",VLOOKUP(C139,'G-7 Rivers Data'!$B$2:$G$8,2,FALSE))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54"/>
      <c r="J139" s="507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498" t="str">
        <f>IFERROR(INDEX('G-7 Rivers Data'!$O$3:$O$7,MATCH(G139,'G-7 Rivers Data'!$N$3:$N$7,0)),"")</f>
        <v/>
      </c>
      <c r="M139" s="8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565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8" t="str">
        <f>IF(C140="","",VLOOKUP(C140,'G-7 Rivers Data'!$B$2:$G$8,2,FALSE))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54"/>
      <c r="J140" s="507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498" t="str">
        <f>IFERROR(INDEX('G-7 Rivers Data'!$O$3:$O$7,MATCH(G140,'G-7 Rivers Data'!$N$3:$N$7,0)),"")</f>
        <v/>
      </c>
      <c r="M140" s="8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565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8" t="str">
        <f>IF(C141="","",VLOOKUP(C141,'G-7 Rivers Data'!$B$2:$G$8,2,FALSE))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54"/>
      <c r="J141" s="507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498" t="str">
        <f>IFERROR(INDEX('G-7 Rivers Data'!$O$3:$O$7,MATCH(G141,'G-7 Rivers Data'!$N$3:$N$7,0)),"")</f>
        <v/>
      </c>
      <c r="M141" s="8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565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8" t="str">
        <f>IF(C142="","",VLOOKUP(C142,'G-7 Rivers Data'!$B$2:$G$8,2,FALSE))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54"/>
      <c r="J142" s="507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498" t="str">
        <f>IFERROR(INDEX('G-7 Rivers Data'!$O$3:$O$7,MATCH(G142,'G-7 Rivers Data'!$N$3:$N$7,0)),"")</f>
        <v/>
      </c>
      <c r="M142" s="8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565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8" t="str">
        <f>IF(C143="","",VLOOKUP(C143,'G-7 Rivers Data'!$B$2:$G$8,2,FALSE))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54"/>
      <c r="J143" s="507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498" t="str">
        <f>IFERROR(INDEX('G-7 Rivers Data'!$O$3:$O$7,MATCH(G143,'G-7 Rivers Data'!$N$3:$N$7,0)),"")</f>
        <v/>
      </c>
      <c r="M143" s="8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565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8" t="str">
        <f>IF(C144="","",VLOOKUP(C144,'G-7 Rivers Data'!$B$2:$G$8,2,FALSE))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54"/>
      <c r="J144" s="507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498" t="str">
        <f>IFERROR(INDEX('G-7 Rivers Data'!$O$3:$O$7,MATCH(G144,'G-7 Rivers Data'!$N$3:$N$7,0)),"")</f>
        <v/>
      </c>
      <c r="M144" s="8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565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8" t="str">
        <f>IF(C145="","",VLOOKUP(C145,'G-7 Rivers Data'!$B$2:$G$8,2,FALSE))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54"/>
      <c r="J145" s="507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498" t="str">
        <f>IFERROR(INDEX('G-7 Rivers Data'!$O$3:$O$7,MATCH(G145,'G-7 Rivers Data'!$N$3:$N$7,0)),"")</f>
        <v/>
      </c>
      <c r="M145" s="8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565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8" t="str">
        <f>IF(C146="","",VLOOKUP(C146,'G-7 Rivers Data'!$B$2:$G$8,2,FALSE))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54"/>
      <c r="J146" s="507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498" t="str">
        <f>IFERROR(INDEX('G-7 Rivers Data'!$O$3:$O$7,MATCH(G146,'G-7 Rivers Data'!$N$3:$N$7,0)),"")</f>
        <v/>
      </c>
      <c r="M146" s="8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565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8" t="str">
        <f>IF(C147="","",VLOOKUP(C147,'G-7 Rivers Data'!$B$2:$G$8,2,FALSE))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54"/>
      <c r="J147" s="507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498" t="str">
        <f>IFERROR(INDEX('G-7 Rivers Data'!$O$3:$O$7,MATCH(G147,'G-7 Rivers Data'!$N$3:$N$7,0)),"")</f>
        <v/>
      </c>
      <c r="M147" s="8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565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8" t="str">
        <f>IF(C148="","",VLOOKUP(C148,'G-7 Rivers Data'!$B$2:$G$8,2,FALSE))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54"/>
      <c r="J148" s="507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498" t="str">
        <f>IFERROR(INDEX('G-7 Rivers Data'!$O$3:$O$7,MATCH(G148,'G-7 Rivers Data'!$N$3:$N$7,0)),"")</f>
        <v/>
      </c>
      <c r="M148" s="8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565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8" t="str">
        <f>IF(C149="","",VLOOKUP(C149,'G-7 Rivers Data'!$B$2:$G$8,2,FALSE))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54"/>
      <c r="J149" s="507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498" t="str">
        <f>IFERROR(INDEX('G-7 Rivers Data'!$O$3:$O$7,MATCH(G149,'G-7 Rivers Data'!$N$3:$N$7,0)),"")</f>
        <v/>
      </c>
      <c r="M149" s="8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565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8" t="str">
        <f>IF(C150="","",VLOOKUP(C150,'G-7 Rivers Data'!$B$2:$G$8,2,FALSE))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54"/>
      <c r="J150" s="507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498" t="str">
        <f>IFERROR(INDEX('G-7 Rivers Data'!$O$3:$O$7,MATCH(G150,'G-7 Rivers Data'!$N$3:$N$7,0)),"")</f>
        <v/>
      </c>
      <c r="M150" s="8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565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8" t="str">
        <f>IF(C151="","",VLOOKUP(C151,'G-7 Rivers Data'!$B$2:$G$8,2,FALSE))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54"/>
      <c r="J151" s="507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498" t="str">
        <f>IFERROR(INDEX('G-7 Rivers Data'!$O$3:$O$7,MATCH(G151,'G-7 Rivers Data'!$N$3:$N$7,0)),"")</f>
        <v/>
      </c>
      <c r="M151" s="8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565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8" t="str">
        <f>IF(C152="","",VLOOKUP(C152,'G-7 Rivers Data'!$B$2:$G$8,2,FALSE))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54"/>
      <c r="J152" s="507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498" t="str">
        <f>IFERROR(INDEX('G-7 Rivers Data'!$O$3:$O$7,MATCH(G152,'G-7 Rivers Data'!$N$3:$N$7,0)),"")</f>
        <v/>
      </c>
      <c r="M152" s="8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565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8" t="str">
        <f>IF(C153="","",VLOOKUP(C153,'G-7 Rivers Data'!$B$2:$G$8,2,FALSE))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54"/>
      <c r="J153" s="507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498" t="str">
        <f>IFERROR(INDEX('G-7 Rivers Data'!$O$3:$O$7,MATCH(G153,'G-7 Rivers Data'!$N$3:$N$7,0)),"")</f>
        <v/>
      </c>
      <c r="M153" s="8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565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8" t="str">
        <f>IF(C154="","",VLOOKUP(C154,'G-7 Rivers Data'!$B$2:$G$8,2,FALSE))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54"/>
      <c r="J154" s="507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498" t="str">
        <f>IFERROR(INDEX('G-7 Rivers Data'!$O$3:$O$7,MATCH(G154,'G-7 Rivers Data'!$N$3:$N$7,0)),"")</f>
        <v/>
      </c>
      <c r="M154" s="8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565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8" t="str">
        <f>IF(C155="","",VLOOKUP(C155,'G-7 Rivers Data'!$B$2:$G$8,2,FALSE))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54"/>
      <c r="J155" s="507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498" t="str">
        <f>IFERROR(INDEX('G-7 Rivers Data'!$O$3:$O$7,MATCH(G155,'G-7 Rivers Data'!$N$3:$N$7,0)),"")</f>
        <v/>
      </c>
      <c r="M155" s="8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565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8" t="str">
        <f>IF(C156="","",VLOOKUP(C156,'G-7 Rivers Data'!$B$2:$G$8,2,FALSE))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54"/>
      <c r="J156" s="507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498" t="str">
        <f>IFERROR(INDEX('G-7 Rivers Data'!$O$3:$O$7,MATCH(G156,'G-7 Rivers Data'!$N$3:$N$7,0)),"")</f>
        <v/>
      </c>
      <c r="M156" s="8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565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8" t="str">
        <f>IF(C157="","",VLOOKUP(C157,'G-7 Rivers Data'!$B$2:$G$8,2,FALSE))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54"/>
      <c r="J157" s="507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498" t="str">
        <f>IFERROR(INDEX('G-7 Rivers Data'!$O$3:$O$7,MATCH(G157,'G-7 Rivers Data'!$N$3:$N$7,0)),"")</f>
        <v/>
      </c>
      <c r="M157" s="8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565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8" t="str">
        <f>IF(C158="","",VLOOKUP(C158,'G-7 Rivers Data'!$B$2:$G$8,2,FALSE))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54"/>
      <c r="J158" s="507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498" t="str">
        <f>IFERROR(INDEX('G-7 Rivers Data'!$O$3:$O$7,MATCH(G158,'G-7 Rivers Data'!$N$3:$N$7,0)),"")</f>
        <v/>
      </c>
      <c r="M158" s="8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565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8" t="str">
        <f>IF(C159="","",VLOOKUP(C159,'G-7 Rivers Data'!$B$2:$G$8,2,FALSE))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54"/>
      <c r="J159" s="507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498" t="str">
        <f>IFERROR(INDEX('G-7 Rivers Data'!$O$3:$O$7,MATCH(G159,'G-7 Rivers Data'!$N$3:$N$7,0)),"")</f>
        <v/>
      </c>
      <c r="M159" s="8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565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8" t="str">
        <f>IF(C160="","",VLOOKUP(C160,'G-7 Rivers Data'!$B$2:$G$8,2,FALSE))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54"/>
      <c r="J160" s="507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498" t="str">
        <f>IFERROR(INDEX('G-7 Rivers Data'!$O$3:$O$7,MATCH(G160,'G-7 Rivers Data'!$N$3:$N$7,0)),"")</f>
        <v/>
      </c>
      <c r="M160" s="8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565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8" t="str">
        <f>IF(C161="","",VLOOKUP(C161,'G-7 Rivers Data'!$B$2:$G$8,2,FALSE))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54"/>
      <c r="J161" s="507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498" t="str">
        <f>IFERROR(INDEX('G-7 Rivers Data'!$O$3:$O$7,MATCH(G161,'G-7 Rivers Data'!$N$3:$N$7,0)),"")</f>
        <v/>
      </c>
      <c r="M161" s="8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565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8" t="str">
        <f>IF(C162="","",VLOOKUP(C162,'G-7 Rivers Data'!$B$2:$G$8,2,FALSE))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54"/>
      <c r="J162" s="507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498" t="str">
        <f>IFERROR(INDEX('G-7 Rivers Data'!$O$3:$O$7,MATCH(G162,'G-7 Rivers Data'!$N$3:$N$7,0)),"")</f>
        <v/>
      </c>
      <c r="M162" s="8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565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8" t="str">
        <f>IF(C163="","",VLOOKUP(C163,'G-7 Rivers Data'!$B$2:$G$8,2,FALSE))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54"/>
      <c r="J163" s="507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498" t="str">
        <f>IFERROR(INDEX('G-7 Rivers Data'!$O$3:$O$7,MATCH(G163,'G-7 Rivers Data'!$N$3:$N$7,0)),"")</f>
        <v/>
      </c>
      <c r="M163" s="8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565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8" t="str">
        <f>IF(C164="","",VLOOKUP(C164,'G-7 Rivers Data'!$B$2:$G$8,2,FALSE))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54"/>
      <c r="J164" s="507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498" t="str">
        <f>IFERROR(INDEX('G-7 Rivers Data'!$O$3:$O$7,MATCH(G164,'G-7 Rivers Data'!$N$3:$N$7,0)),"")</f>
        <v/>
      </c>
      <c r="M164" s="8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565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8" t="str">
        <f>IF(C165="","",VLOOKUP(C165,'G-7 Rivers Data'!$B$2:$G$8,2,FALSE))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54"/>
      <c r="J165" s="507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498" t="str">
        <f>IFERROR(INDEX('G-7 Rivers Data'!$O$3:$O$7,MATCH(G165,'G-7 Rivers Data'!$N$3:$N$7,0)),"")</f>
        <v/>
      </c>
      <c r="M165" s="8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565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8" t="str">
        <f>IF(C166="","",VLOOKUP(C166,'G-7 Rivers Data'!$B$2:$G$8,2,FALSE))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54"/>
      <c r="J166" s="507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498" t="str">
        <f>IFERROR(INDEX('G-7 Rivers Data'!$O$3:$O$7,MATCH(G166,'G-7 Rivers Data'!$N$3:$N$7,0)),"")</f>
        <v/>
      </c>
      <c r="M166" s="8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565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8" t="str">
        <f>IF(C167="","",VLOOKUP(C167,'G-7 Rivers Data'!$B$2:$G$8,2,FALSE))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54"/>
      <c r="J167" s="507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498" t="str">
        <f>IFERROR(INDEX('G-7 Rivers Data'!$O$3:$O$7,MATCH(G167,'G-7 Rivers Data'!$N$3:$N$7,0)),"")</f>
        <v/>
      </c>
      <c r="M167" s="8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565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8" t="str">
        <f>IF(C168="","",VLOOKUP(C168,'G-7 Rivers Data'!$B$2:$G$8,2,FALSE))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54"/>
      <c r="J168" s="507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498" t="str">
        <f>IFERROR(INDEX('G-7 Rivers Data'!$O$3:$O$7,MATCH(G168,'G-7 Rivers Data'!$N$3:$N$7,0)),"")</f>
        <v/>
      </c>
      <c r="M168" s="8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565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8" t="str">
        <f>IF(C169="","",VLOOKUP(C169,'G-7 Rivers Data'!$B$2:$G$8,2,FALSE))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54"/>
      <c r="J169" s="507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498" t="str">
        <f>IFERROR(INDEX('G-7 Rivers Data'!$O$3:$O$7,MATCH(G169,'G-7 Rivers Data'!$N$3:$N$7,0)),"")</f>
        <v/>
      </c>
      <c r="M169" s="8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565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8" t="str">
        <f>IF(C170="","",VLOOKUP(C170,'G-7 Rivers Data'!$B$2:$G$8,2,FALSE))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54"/>
      <c r="J170" s="507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498" t="str">
        <f>IFERROR(INDEX('G-7 Rivers Data'!$O$3:$O$7,MATCH(G170,'G-7 Rivers Data'!$N$3:$N$7,0)),"")</f>
        <v/>
      </c>
      <c r="M170" s="8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565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8" t="str">
        <f>IF(C171="","",VLOOKUP(C171,'G-7 Rivers Data'!$B$2:$G$8,2,FALSE))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54"/>
      <c r="J171" s="507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498" t="str">
        <f>IFERROR(INDEX('G-7 Rivers Data'!$O$3:$O$7,MATCH(G171,'G-7 Rivers Data'!$N$3:$N$7,0)),"")</f>
        <v/>
      </c>
      <c r="M171" s="8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565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8" t="str">
        <f>IF(C172="","",VLOOKUP(C172,'G-7 Rivers Data'!$B$2:$G$8,2,FALSE))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54"/>
      <c r="J172" s="507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498" t="str">
        <f>IFERROR(INDEX('G-7 Rivers Data'!$O$3:$O$7,MATCH(G172,'G-7 Rivers Data'!$N$3:$N$7,0)),"")</f>
        <v/>
      </c>
      <c r="M172" s="8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565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8" t="str">
        <f>IF(C173="","",VLOOKUP(C173,'G-7 Rivers Data'!$B$2:$G$8,2,FALSE))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54"/>
      <c r="J173" s="507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498" t="str">
        <f>IFERROR(INDEX('G-7 Rivers Data'!$O$3:$O$7,MATCH(G173,'G-7 Rivers Data'!$N$3:$N$7,0)),"")</f>
        <v/>
      </c>
      <c r="M173" s="8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565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8" t="str">
        <f>IF(C174="","",VLOOKUP(C174,'G-7 Rivers Data'!$B$2:$G$8,2,FALSE))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54"/>
      <c r="J174" s="507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498" t="str">
        <f>IFERROR(INDEX('G-7 Rivers Data'!$O$3:$O$7,MATCH(G174,'G-7 Rivers Data'!$N$3:$N$7,0)),"")</f>
        <v/>
      </c>
      <c r="M174" s="8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565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8" t="str">
        <f>IF(C175="","",VLOOKUP(C175,'G-7 Rivers Data'!$B$2:$G$8,2,FALSE))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54"/>
      <c r="J175" s="507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498" t="str">
        <f>IFERROR(INDEX('G-7 Rivers Data'!$O$3:$O$7,MATCH(G175,'G-7 Rivers Data'!$N$3:$N$7,0)),"")</f>
        <v/>
      </c>
      <c r="M175" s="8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565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8" t="str">
        <f>IF(C176="","",VLOOKUP(C176,'G-7 Rivers Data'!$B$2:$G$8,2,FALSE))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54"/>
      <c r="J176" s="507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498" t="str">
        <f>IFERROR(INDEX('G-7 Rivers Data'!$O$3:$O$7,MATCH(G176,'G-7 Rivers Data'!$N$3:$N$7,0)),"")</f>
        <v/>
      </c>
      <c r="M176" s="8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565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8" t="str">
        <f>IF(C177="","",VLOOKUP(C177,'G-7 Rivers Data'!$B$2:$G$8,2,FALSE))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54"/>
      <c r="J177" s="507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498" t="str">
        <f>IFERROR(INDEX('G-7 Rivers Data'!$O$3:$O$7,MATCH(G177,'G-7 Rivers Data'!$N$3:$N$7,0)),"")</f>
        <v/>
      </c>
      <c r="M177" s="8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565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8" t="str">
        <f>IF(C178="","",VLOOKUP(C178,'G-7 Rivers Data'!$B$2:$G$8,2,FALSE))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54"/>
      <c r="J178" s="507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498" t="str">
        <f>IFERROR(INDEX('G-7 Rivers Data'!$O$3:$O$7,MATCH(G178,'G-7 Rivers Data'!$N$3:$N$7,0)),"")</f>
        <v/>
      </c>
      <c r="M178" s="8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565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8" t="str">
        <f>IF(C179="","",VLOOKUP(C179,'G-7 Rivers Data'!$B$2:$G$8,2,FALSE))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54"/>
      <c r="J179" s="507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498" t="str">
        <f>IFERROR(INDEX('G-7 Rivers Data'!$O$3:$O$7,MATCH(G179,'G-7 Rivers Data'!$N$3:$N$7,0)),"")</f>
        <v/>
      </c>
      <c r="M179" s="8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565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8" t="str">
        <f>IF(C180="","",VLOOKUP(C180,'G-7 Rivers Data'!$B$2:$G$8,2,FALSE))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54"/>
      <c r="J180" s="507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498" t="str">
        <f>IFERROR(INDEX('G-7 Rivers Data'!$O$3:$O$7,MATCH(G180,'G-7 Rivers Data'!$N$3:$N$7,0)),"")</f>
        <v/>
      </c>
      <c r="M180" s="8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565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8" t="str">
        <f>IF(C181="","",VLOOKUP(C181,'G-7 Rivers Data'!$B$2:$G$8,2,FALSE))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54"/>
      <c r="J181" s="507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498" t="str">
        <f>IFERROR(INDEX('G-7 Rivers Data'!$O$3:$O$7,MATCH(G181,'G-7 Rivers Data'!$N$3:$N$7,0)),"")</f>
        <v/>
      </c>
      <c r="M181" s="8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565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8" t="str">
        <f>IF(C182="","",VLOOKUP(C182,'G-7 Rivers Data'!$B$2:$G$8,2,FALSE))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54"/>
      <c r="J182" s="507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498" t="str">
        <f>IFERROR(INDEX('G-7 Rivers Data'!$O$3:$O$7,MATCH(G182,'G-7 Rivers Data'!$N$3:$N$7,0)),"")</f>
        <v/>
      </c>
      <c r="M182" s="8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565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8" t="str">
        <f>IF(C183="","",VLOOKUP(C183,'G-7 Rivers Data'!$B$2:$G$8,2,FALSE))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54"/>
      <c r="J183" s="507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498" t="str">
        <f>IFERROR(INDEX('G-7 Rivers Data'!$O$3:$O$7,MATCH(G183,'G-7 Rivers Data'!$N$3:$N$7,0)),"")</f>
        <v/>
      </c>
      <c r="M183" s="8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565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8" t="str">
        <f>IF(C184="","",VLOOKUP(C184,'G-7 Rivers Data'!$B$2:$G$8,2,FALSE))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54"/>
      <c r="J184" s="507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498" t="str">
        <f>IFERROR(INDEX('G-7 Rivers Data'!$O$3:$O$7,MATCH(G184,'G-7 Rivers Data'!$N$3:$N$7,0)),"")</f>
        <v/>
      </c>
      <c r="M184" s="8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565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8" t="str">
        <f>IF(C185="","",VLOOKUP(C185,'G-7 Rivers Data'!$B$2:$G$8,2,FALSE))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54"/>
      <c r="J185" s="507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498" t="str">
        <f>IFERROR(INDEX('G-7 Rivers Data'!$O$3:$O$7,MATCH(G185,'G-7 Rivers Data'!$N$3:$N$7,0)),"")</f>
        <v/>
      </c>
      <c r="M185" s="8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565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8" t="str">
        <f>IF(C186="","",VLOOKUP(C186,'G-7 Rivers Data'!$B$2:$G$8,2,FALSE))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54"/>
      <c r="J186" s="507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498" t="str">
        <f>IFERROR(INDEX('G-7 Rivers Data'!$O$3:$O$7,MATCH(G186,'G-7 Rivers Data'!$N$3:$N$7,0)),"")</f>
        <v/>
      </c>
      <c r="M186" s="8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565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8" t="str">
        <f>IF(C187="","",VLOOKUP(C187,'G-7 Rivers Data'!$B$2:$G$8,2,FALSE))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54"/>
      <c r="J187" s="507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498" t="str">
        <f>IFERROR(INDEX('G-7 Rivers Data'!$O$3:$O$7,MATCH(G187,'G-7 Rivers Data'!$N$3:$N$7,0)),"")</f>
        <v/>
      </c>
      <c r="M187" s="8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565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8" t="str">
        <f>IF(C188="","",VLOOKUP(C188,'G-7 Rivers Data'!$B$2:$G$8,2,FALSE))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54"/>
      <c r="J188" s="507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498" t="str">
        <f>IFERROR(INDEX('G-7 Rivers Data'!$O$3:$O$7,MATCH(G188,'G-7 Rivers Data'!$N$3:$N$7,0)),"")</f>
        <v/>
      </c>
      <c r="M188" s="8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565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8" t="str">
        <f>IF(C189="","",VLOOKUP(C189,'G-7 Rivers Data'!$B$2:$G$8,2,FALSE))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54"/>
      <c r="J189" s="507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498" t="str">
        <f>IFERROR(INDEX('G-7 Rivers Data'!$O$3:$O$7,MATCH(G189,'G-7 Rivers Data'!$N$3:$N$7,0)),"")</f>
        <v/>
      </c>
      <c r="M189" s="8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565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8" t="str">
        <f>IF(C190="","",VLOOKUP(C190,'G-7 Rivers Data'!$B$2:$G$8,2,FALSE))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54"/>
      <c r="J190" s="507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498" t="str">
        <f>IFERROR(INDEX('G-7 Rivers Data'!$O$3:$O$7,MATCH(G190,'G-7 Rivers Data'!$N$3:$N$7,0)),"")</f>
        <v/>
      </c>
      <c r="M190" s="8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565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8" t="str">
        <f>IF(C191="","",VLOOKUP(C191,'G-7 Rivers Data'!$B$2:$G$8,2,FALSE))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54"/>
      <c r="J191" s="507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498" t="str">
        <f>IFERROR(INDEX('G-7 Rivers Data'!$O$3:$O$7,MATCH(G191,'G-7 Rivers Data'!$N$3:$N$7,0)),"")</f>
        <v/>
      </c>
      <c r="M191" s="8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565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8" t="str">
        <f>IF(C192="","",VLOOKUP(C192,'G-7 Rivers Data'!$B$2:$G$8,2,FALSE))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54"/>
      <c r="J192" s="507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498" t="str">
        <f>IFERROR(INDEX('G-7 Rivers Data'!$O$3:$O$7,MATCH(G192,'G-7 Rivers Data'!$N$3:$N$7,0)),"")</f>
        <v/>
      </c>
      <c r="M192" s="8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565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8" t="str">
        <f>IF(C193="","",VLOOKUP(C193,'G-7 Rivers Data'!$B$2:$G$8,2,FALSE))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54"/>
      <c r="J193" s="507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498" t="str">
        <f>IFERROR(INDEX('G-7 Rivers Data'!$O$3:$O$7,MATCH(G193,'G-7 Rivers Data'!$N$3:$N$7,0)),"")</f>
        <v/>
      </c>
      <c r="M193" s="8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565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8" t="str">
        <f>IF(C194="","",VLOOKUP(C194,'G-7 Rivers Data'!$B$2:$G$8,2,FALSE))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54"/>
      <c r="J194" s="507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498" t="str">
        <f>IFERROR(INDEX('G-7 Rivers Data'!$O$3:$O$7,MATCH(G194,'G-7 Rivers Data'!$N$3:$N$7,0)),"")</f>
        <v/>
      </c>
      <c r="M194" s="8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565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8" t="str">
        <f>IF(C195="","",VLOOKUP(C195,'G-7 Rivers Data'!$B$2:$G$8,2,FALSE))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54"/>
      <c r="J195" s="507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498" t="str">
        <f>IFERROR(INDEX('G-7 Rivers Data'!$O$3:$O$7,MATCH(G195,'G-7 Rivers Data'!$N$3:$N$7,0)),"")</f>
        <v/>
      </c>
      <c r="M195" s="8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565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8" t="str">
        <f>IF(C196="","",VLOOKUP(C196,'G-7 Rivers Data'!$B$2:$G$8,2,FALSE))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54"/>
      <c r="J196" s="507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498" t="str">
        <f>IFERROR(INDEX('G-7 Rivers Data'!$O$3:$O$7,MATCH(G196,'G-7 Rivers Data'!$N$3:$N$7,0)),"")</f>
        <v/>
      </c>
      <c r="M196" s="8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565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8" t="str">
        <f>IF(C197="","",VLOOKUP(C197,'G-7 Rivers Data'!$B$2:$G$8,2,FALSE))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54"/>
      <c r="J197" s="507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498" t="str">
        <f>IFERROR(INDEX('G-7 Rivers Data'!$O$3:$O$7,MATCH(G197,'G-7 Rivers Data'!$N$3:$N$7,0)),"")</f>
        <v/>
      </c>
      <c r="M197" s="8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565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8" t="str">
        <f>IF(C198="","",VLOOKUP(C198,'G-7 Rivers Data'!$B$2:$G$8,2,FALSE))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54"/>
      <c r="J198" s="507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498" t="str">
        <f>IFERROR(INDEX('G-7 Rivers Data'!$O$3:$O$7,MATCH(G198,'G-7 Rivers Data'!$N$3:$N$7,0)),"")</f>
        <v/>
      </c>
      <c r="M198" s="8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565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8" t="str">
        <f>IF(C199="","",VLOOKUP(C199,'G-7 Rivers Data'!$B$2:$G$8,2,FALSE))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54"/>
      <c r="J199" s="507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498" t="str">
        <f>IFERROR(INDEX('G-7 Rivers Data'!$O$3:$O$7,MATCH(G199,'G-7 Rivers Data'!$N$3:$N$7,0)),"")</f>
        <v/>
      </c>
      <c r="M199" s="8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565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8" t="str">
        <f>IF(C200="","",VLOOKUP(C200,'G-7 Rivers Data'!$B$2:$G$8,2,FALSE))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54"/>
      <c r="J200" s="507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498" t="str">
        <f>IFERROR(INDEX('G-7 Rivers Data'!$O$3:$O$7,MATCH(G200,'G-7 Rivers Data'!$N$3:$N$7,0)),"")</f>
        <v/>
      </c>
      <c r="M200" s="8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565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8" t="str">
        <f>IF(C201="","",VLOOKUP(C201,'G-7 Rivers Data'!$B$2:$G$8,2,FALSE))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54"/>
      <c r="J201" s="507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498" t="str">
        <f>IFERROR(INDEX('G-7 Rivers Data'!$O$3:$O$7,MATCH(G201,'G-7 Rivers Data'!$N$3:$N$7,0)),"")</f>
        <v/>
      </c>
      <c r="M201" s="8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565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8" t="str">
        <f>IF(C202="","",VLOOKUP(C202,'G-7 Rivers Data'!$B$2:$G$8,2,FALSE))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54"/>
      <c r="J202" s="507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498" t="str">
        <f>IFERROR(INDEX('G-7 Rivers Data'!$O$3:$O$7,MATCH(G202,'G-7 Rivers Data'!$N$3:$N$7,0)),"")</f>
        <v/>
      </c>
      <c r="M202" s="8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565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8" t="str">
        <f>IF(C203="","",VLOOKUP(C203,'G-7 Rivers Data'!$B$2:$G$8,2,FALSE))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54"/>
      <c r="J203" s="507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498" t="str">
        <f>IFERROR(INDEX('G-7 Rivers Data'!$O$3:$O$7,MATCH(G203,'G-7 Rivers Data'!$N$3:$N$7,0)),"")</f>
        <v/>
      </c>
      <c r="M203" s="8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565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8" t="str">
        <f>IF(C204="","",VLOOKUP(C204,'G-7 Rivers Data'!$B$2:$G$8,2,FALSE))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54"/>
      <c r="J204" s="507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498" t="str">
        <f>IFERROR(INDEX('G-7 Rivers Data'!$O$3:$O$7,MATCH(G204,'G-7 Rivers Data'!$N$3:$N$7,0)),"")</f>
        <v/>
      </c>
      <c r="M204" s="8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565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8" t="str">
        <f>IF(C205="","",VLOOKUP(C205,'G-7 Rivers Data'!$B$2:$G$8,2,FALSE))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54"/>
      <c r="J205" s="507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498" t="str">
        <f>IFERROR(INDEX('G-7 Rivers Data'!$O$3:$O$7,MATCH(G205,'G-7 Rivers Data'!$N$3:$N$7,0)),"")</f>
        <v/>
      </c>
      <c r="M205" s="8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565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8" t="str">
        <f>IF(C206="","",VLOOKUP(C206,'G-7 Rivers Data'!$B$2:$G$8,2,FALSE))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54"/>
      <c r="J206" s="507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498" t="str">
        <f>IFERROR(INDEX('G-7 Rivers Data'!$O$3:$O$7,MATCH(G206,'G-7 Rivers Data'!$N$3:$N$7,0)),"")</f>
        <v/>
      </c>
      <c r="M206" s="8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565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8" t="str">
        <f>IF(C207="","",VLOOKUP(C207,'G-7 Rivers Data'!$B$2:$G$8,2,FALSE))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54"/>
      <c r="J207" s="507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498" t="str">
        <f>IFERROR(INDEX('G-7 Rivers Data'!$O$3:$O$7,MATCH(G207,'G-7 Rivers Data'!$N$3:$N$7,0)),"")</f>
        <v/>
      </c>
      <c r="M207" s="8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565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8" t="str">
        <f>IF(C208="","",VLOOKUP(C208,'G-7 Rivers Data'!$B$2:$G$8,2,FALSE))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54"/>
      <c r="J208" s="507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498" t="str">
        <f>IFERROR(INDEX('G-7 Rivers Data'!$O$3:$O$7,MATCH(G208,'G-7 Rivers Data'!$N$3:$N$7,0)),"")</f>
        <v/>
      </c>
      <c r="M208" s="8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565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8" t="str">
        <f>IF(C209="","",VLOOKUP(C209,'G-7 Rivers Data'!$B$2:$G$8,2,FALSE))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54"/>
      <c r="J209" s="507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498" t="str">
        <f>IFERROR(INDEX('G-7 Rivers Data'!$O$3:$O$7,MATCH(G209,'G-7 Rivers Data'!$N$3:$N$7,0)),"")</f>
        <v/>
      </c>
      <c r="M209" s="8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565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8" t="str">
        <f>IF(C210="","",VLOOKUP(C210,'G-7 Rivers Data'!$B$2:$G$8,2,FALSE))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54"/>
      <c r="J210" s="507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498" t="str">
        <f>IFERROR(INDEX('G-7 Rivers Data'!$O$3:$O$7,MATCH(G210,'G-7 Rivers Data'!$N$3:$N$7,0)),"")</f>
        <v/>
      </c>
      <c r="M210" s="8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565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8" t="str">
        <f>IF(C211="","",VLOOKUP(C211,'G-7 Rivers Data'!$B$2:$G$8,2,FALSE))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54"/>
      <c r="J211" s="507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498" t="str">
        <f>IFERROR(INDEX('G-7 Rivers Data'!$O$3:$O$7,MATCH(G211,'G-7 Rivers Data'!$N$3:$N$7,0)),"")</f>
        <v/>
      </c>
      <c r="M211" s="8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565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8" t="str">
        <f>IF(C212="","",VLOOKUP(C212,'G-7 Rivers Data'!$B$2:$G$8,2,FALSE))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54"/>
      <c r="J212" s="507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498" t="str">
        <f>IFERROR(INDEX('G-7 Rivers Data'!$O$3:$O$7,MATCH(G212,'G-7 Rivers Data'!$N$3:$N$7,0)),"")</f>
        <v/>
      </c>
      <c r="M212" s="8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565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8" t="str">
        <f>IF(C213="","",VLOOKUP(C213,'G-7 Rivers Data'!$B$2:$G$8,2,FALSE))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54"/>
      <c r="J213" s="507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498" t="str">
        <f>IFERROR(INDEX('G-7 Rivers Data'!$O$3:$O$7,MATCH(G213,'G-7 Rivers Data'!$N$3:$N$7,0)),"")</f>
        <v/>
      </c>
      <c r="M213" s="8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565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8" t="str">
        <f>IF(C214="","",VLOOKUP(C214,'G-7 Rivers Data'!$B$2:$G$8,2,FALSE))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54"/>
      <c r="J214" s="507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498" t="str">
        <f>IFERROR(INDEX('G-7 Rivers Data'!$O$3:$O$7,MATCH(G214,'G-7 Rivers Data'!$N$3:$N$7,0)),"")</f>
        <v/>
      </c>
      <c r="M214" s="8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565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8" t="str">
        <f>IF(C215="","",VLOOKUP(C215,'G-7 Rivers Data'!$B$2:$G$8,2,FALSE))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54"/>
      <c r="J215" s="507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498" t="str">
        <f>IFERROR(INDEX('G-7 Rivers Data'!$O$3:$O$7,MATCH(G215,'G-7 Rivers Data'!$N$3:$N$7,0)),"")</f>
        <v/>
      </c>
      <c r="M215" s="8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565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8" t="str">
        <f>IF(C216="","",VLOOKUP(C216,'G-7 Rivers Data'!$B$2:$G$8,2,FALSE))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54"/>
      <c r="J216" s="507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498" t="str">
        <f>IFERROR(INDEX('G-7 Rivers Data'!$O$3:$O$7,MATCH(G216,'G-7 Rivers Data'!$N$3:$N$7,0)),"")</f>
        <v/>
      </c>
      <c r="M216" s="8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565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8" t="str">
        <f>IF(C217="","",VLOOKUP(C217,'G-7 Rivers Data'!$B$2:$G$8,2,FALSE))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54"/>
      <c r="J217" s="507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498" t="str">
        <f>IFERROR(INDEX('G-7 Rivers Data'!$O$3:$O$7,MATCH(G217,'G-7 Rivers Data'!$N$3:$N$7,0)),"")</f>
        <v/>
      </c>
      <c r="M217" s="8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565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8" t="str">
        <f>IF(C218="","",VLOOKUP(C218,'G-7 Rivers Data'!$B$2:$G$8,2,FALSE))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54"/>
      <c r="J218" s="507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498" t="str">
        <f>IFERROR(INDEX('G-7 Rivers Data'!$O$3:$O$7,MATCH(G218,'G-7 Rivers Data'!$N$3:$N$7,0)),"")</f>
        <v/>
      </c>
      <c r="M218" s="8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565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8" t="str">
        <f>IF(C219="","",VLOOKUP(C219,'G-7 Rivers Data'!$B$2:$G$8,2,FALSE))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54"/>
      <c r="J219" s="507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498" t="str">
        <f>IFERROR(INDEX('G-7 Rivers Data'!$O$3:$O$7,MATCH(G219,'G-7 Rivers Data'!$N$3:$N$7,0)),"")</f>
        <v/>
      </c>
      <c r="M219" s="8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565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8" t="str">
        <f>IF(C220="","",VLOOKUP(C220,'G-7 Rivers Data'!$B$2:$G$8,2,FALSE))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54"/>
      <c r="J220" s="507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498" t="str">
        <f>IFERROR(INDEX('G-7 Rivers Data'!$O$3:$O$7,MATCH(G220,'G-7 Rivers Data'!$N$3:$N$7,0)),"")</f>
        <v/>
      </c>
      <c r="M220" s="8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565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8" t="str">
        <f>IF(C221="","",VLOOKUP(C221,'G-7 Rivers Data'!$B$2:$G$8,2,FALSE))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54"/>
      <c r="J221" s="507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498" t="str">
        <f>IFERROR(INDEX('G-7 Rivers Data'!$O$3:$O$7,MATCH(G221,'G-7 Rivers Data'!$N$3:$N$7,0)),"")</f>
        <v/>
      </c>
      <c r="M221" s="8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565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8" t="str">
        <f>IF(C222="","",VLOOKUP(C222,'G-7 Rivers Data'!$B$2:$G$8,2,FALSE))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54"/>
      <c r="J222" s="507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498" t="str">
        <f>IFERROR(INDEX('G-7 Rivers Data'!$O$3:$O$7,MATCH(G222,'G-7 Rivers Data'!$N$3:$N$7,0)),"")</f>
        <v/>
      </c>
      <c r="M222" s="8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565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8" t="str">
        <f>IF(C223="","",VLOOKUP(C223,'G-7 Rivers Data'!$B$2:$G$8,2,FALSE))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54"/>
      <c r="J223" s="507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498" t="str">
        <f>IFERROR(INDEX('G-7 Rivers Data'!$O$3:$O$7,MATCH(G223,'G-7 Rivers Data'!$N$3:$N$7,0)),"")</f>
        <v/>
      </c>
      <c r="M223" s="8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565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8" t="str">
        <f>IF(C224="","",VLOOKUP(C224,'G-7 Rivers Data'!$B$2:$G$8,2,FALSE))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54"/>
      <c r="J224" s="507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498" t="str">
        <f>IFERROR(INDEX('G-7 Rivers Data'!$O$3:$O$7,MATCH(G224,'G-7 Rivers Data'!$N$3:$N$7,0)),"")</f>
        <v/>
      </c>
      <c r="M224" s="8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565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8" t="str">
        <f>IF(C225="","",VLOOKUP(C225,'G-7 Rivers Data'!$B$2:$G$8,2,FALSE))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54"/>
      <c r="J225" s="507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498" t="str">
        <f>IFERROR(INDEX('G-7 Rivers Data'!$O$3:$O$7,MATCH(G225,'G-7 Rivers Data'!$N$3:$N$7,0)),"")</f>
        <v/>
      </c>
      <c r="M225" s="8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565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8" t="str">
        <f>IF(C226="","",VLOOKUP(C226,'G-7 Rivers Data'!$B$2:$G$8,2,FALSE))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54"/>
      <c r="J226" s="507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498" t="str">
        <f>IFERROR(INDEX('G-7 Rivers Data'!$O$3:$O$7,MATCH(G226,'G-7 Rivers Data'!$N$3:$N$7,0)),"")</f>
        <v/>
      </c>
      <c r="M226" s="8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565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8" t="str">
        <f>IF(C227="","",VLOOKUP(C227,'G-7 Rivers Data'!$B$2:$G$8,2,FALSE))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54"/>
      <c r="J227" s="507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498" t="str">
        <f>IFERROR(INDEX('G-7 Rivers Data'!$O$3:$O$7,MATCH(G227,'G-7 Rivers Data'!$N$3:$N$7,0)),"")</f>
        <v/>
      </c>
      <c r="M227" s="8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565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8" t="str">
        <f>IF(C228="","",VLOOKUP(C228,'G-7 Rivers Data'!$B$2:$G$8,2,FALSE))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54"/>
      <c r="J228" s="507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498" t="str">
        <f>IFERROR(INDEX('G-7 Rivers Data'!$O$3:$O$7,MATCH(G228,'G-7 Rivers Data'!$N$3:$N$7,0)),"")</f>
        <v/>
      </c>
      <c r="M228" s="8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565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8" t="str">
        <f>IF(C229="","",VLOOKUP(C229,'G-7 Rivers Data'!$B$2:$G$8,2,FALSE))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54"/>
      <c r="J229" s="507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498" t="str">
        <f>IFERROR(INDEX('G-7 Rivers Data'!$O$3:$O$7,MATCH(G229,'G-7 Rivers Data'!$N$3:$N$7,0)),"")</f>
        <v/>
      </c>
      <c r="M229" s="8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565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8" t="str">
        <f>IF(C230="","",VLOOKUP(C230,'G-7 Rivers Data'!$B$2:$G$8,2,FALSE))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54"/>
      <c r="J230" s="507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498" t="str">
        <f>IFERROR(INDEX('G-7 Rivers Data'!$O$3:$O$7,MATCH(G230,'G-7 Rivers Data'!$N$3:$N$7,0)),"")</f>
        <v/>
      </c>
      <c r="M230" s="8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565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8" t="str">
        <f>IF(C231="","",VLOOKUP(C231,'G-7 Rivers Data'!$B$2:$G$8,2,FALSE))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54"/>
      <c r="J231" s="507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498" t="str">
        <f>IFERROR(INDEX('G-7 Rivers Data'!$O$3:$O$7,MATCH(G231,'G-7 Rivers Data'!$N$3:$N$7,0)),"")</f>
        <v/>
      </c>
      <c r="M231" s="8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565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8" t="str">
        <f>IF(C232="","",VLOOKUP(C232,'G-7 Rivers Data'!$B$2:$G$8,2,FALSE))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54"/>
      <c r="J232" s="507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498" t="str">
        <f>IFERROR(INDEX('G-7 Rivers Data'!$O$3:$O$7,MATCH(G232,'G-7 Rivers Data'!$N$3:$N$7,0)),"")</f>
        <v/>
      </c>
      <c r="M232" s="8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565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8" t="str">
        <f>IF(C233="","",VLOOKUP(C233,'G-7 Rivers Data'!$B$2:$G$8,2,FALSE))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54"/>
      <c r="J233" s="507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498" t="str">
        <f>IFERROR(INDEX('G-7 Rivers Data'!$O$3:$O$7,MATCH(G233,'G-7 Rivers Data'!$N$3:$N$7,0)),"")</f>
        <v/>
      </c>
      <c r="M233" s="8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565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8" t="str">
        <f>IF(C234="","",VLOOKUP(C234,'G-7 Rivers Data'!$B$2:$G$8,2,FALSE))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54"/>
      <c r="J234" s="507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498" t="str">
        <f>IFERROR(INDEX('G-7 Rivers Data'!$O$3:$O$7,MATCH(G234,'G-7 Rivers Data'!$N$3:$N$7,0)),"")</f>
        <v/>
      </c>
      <c r="M234" s="8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565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8" t="str">
        <f>IF(C235="","",VLOOKUP(C235,'G-7 Rivers Data'!$B$2:$G$8,2,FALSE))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54"/>
      <c r="J235" s="507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498" t="str">
        <f>IFERROR(INDEX('G-7 Rivers Data'!$O$3:$O$7,MATCH(G235,'G-7 Rivers Data'!$N$3:$N$7,0)),"")</f>
        <v/>
      </c>
      <c r="M235" s="8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565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8" t="str">
        <f>IF(C236="","",VLOOKUP(C236,'G-7 Rivers Data'!$B$2:$G$8,2,FALSE))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54"/>
      <c r="J236" s="507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498" t="str">
        <f>IFERROR(INDEX('G-7 Rivers Data'!$O$3:$O$7,MATCH(G236,'G-7 Rivers Data'!$N$3:$N$7,0)),"")</f>
        <v/>
      </c>
      <c r="M236" s="8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565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8" t="str">
        <f>IF(C237="","",VLOOKUP(C237,'G-7 Rivers Data'!$B$2:$G$8,2,FALSE))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54"/>
      <c r="J237" s="507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498" t="str">
        <f>IFERROR(INDEX('G-7 Rivers Data'!$O$3:$O$7,MATCH(G237,'G-7 Rivers Data'!$N$3:$N$7,0)),"")</f>
        <v/>
      </c>
      <c r="M237" s="8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565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8" t="str">
        <f>IF(C238="","",VLOOKUP(C238,'G-7 Rivers Data'!$B$2:$G$8,2,FALSE))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54"/>
      <c r="J238" s="507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498" t="str">
        <f>IFERROR(INDEX('G-7 Rivers Data'!$O$3:$O$7,MATCH(G238,'G-7 Rivers Data'!$N$3:$N$7,0)),"")</f>
        <v/>
      </c>
      <c r="M238" s="8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565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8" t="str">
        <f>IF(C239="","",VLOOKUP(C239,'G-7 Rivers Data'!$B$2:$G$8,2,FALSE))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54"/>
      <c r="J239" s="507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498" t="str">
        <f>IFERROR(INDEX('G-7 Rivers Data'!$O$3:$O$7,MATCH(G239,'G-7 Rivers Data'!$N$3:$N$7,0)),"")</f>
        <v/>
      </c>
      <c r="M239" s="8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565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8" t="str">
        <f>IF(C240="","",VLOOKUP(C240,'G-7 Rivers Data'!$B$2:$G$8,2,FALSE))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54"/>
      <c r="J240" s="507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498" t="str">
        <f>IFERROR(INDEX('G-7 Rivers Data'!$O$3:$O$7,MATCH(G240,'G-7 Rivers Data'!$N$3:$N$7,0)),"")</f>
        <v/>
      </c>
      <c r="M240" s="8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565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8" t="str">
        <f>IF(C241="","",VLOOKUP(C241,'G-7 Rivers Data'!$B$2:$G$8,2,FALSE))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54"/>
      <c r="J241" s="507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498" t="str">
        <f>IFERROR(INDEX('G-7 Rivers Data'!$O$3:$O$7,MATCH(G241,'G-7 Rivers Data'!$N$3:$N$7,0)),"")</f>
        <v/>
      </c>
      <c r="M241" s="8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565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8" t="str">
        <f>IF(C242="","",VLOOKUP(C242,'G-7 Rivers Data'!$B$2:$G$8,2,FALSE))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54"/>
      <c r="J242" s="507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498" t="str">
        <f>IFERROR(INDEX('G-7 Rivers Data'!$O$3:$O$7,MATCH(G242,'G-7 Rivers Data'!$N$3:$N$7,0)),"")</f>
        <v/>
      </c>
      <c r="M242" s="8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565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8" t="str">
        <f>IF(C243="","",VLOOKUP(C243,'G-7 Rivers Data'!$B$2:$G$8,2,FALSE))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54"/>
      <c r="J243" s="507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498" t="str">
        <f>IFERROR(INDEX('G-7 Rivers Data'!$O$3:$O$7,MATCH(G243,'G-7 Rivers Data'!$N$3:$N$7,0)),"")</f>
        <v/>
      </c>
      <c r="M243" s="8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565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8" t="str">
        <f>IF(C244="","",VLOOKUP(C244,'G-7 Rivers Data'!$B$2:$G$8,2,FALSE))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54"/>
      <c r="J244" s="507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498" t="str">
        <f>IFERROR(INDEX('G-7 Rivers Data'!$O$3:$O$7,MATCH(G244,'G-7 Rivers Data'!$N$3:$N$7,0)),"")</f>
        <v/>
      </c>
      <c r="M244" s="8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565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8" t="str">
        <f>IF(C245="","",VLOOKUP(C245,'G-7 Rivers Data'!$B$2:$G$8,2,FALSE))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54"/>
      <c r="J245" s="507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498" t="str">
        <f>IFERROR(INDEX('G-7 Rivers Data'!$O$3:$O$7,MATCH(G245,'G-7 Rivers Data'!$N$3:$N$7,0)),"")</f>
        <v/>
      </c>
      <c r="M245" s="8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565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8" t="str">
        <f>IF(C246="","",VLOOKUP(C246,'G-7 Rivers Data'!$B$2:$G$8,2,FALSE))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54"/>
      <c r="J246" s="507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498" t="str">
        <f>IFERROR(INDEX('G-7 Rivers Data'!$O$3:$O$7,MATCH(G246,'G-7 Rivers Data'!$N$3:$N$7,0)),"")</f>
        <v/>
      </c>
      <c r="M246" s="8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565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8" t="str">
        <f>IF(C247="","",VLOOKUP(C247,'G-7 Rivers Data'!$B$2:$G$8,2,FALSE))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54"/>
      <c r="J247" s="507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498" t="str">
        <f>IFERROR(INDEX('G-7 Rivers Data'!$O$3:$O$7,MATCH(G247,'G-7 Rivers Data'!$N$3:$N$7,0)),"")</f>
        <v/>
      </c>
      <c r="M247" s="8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565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8" t="str">
        <f>IF(C248="","",VLOOKUP(C248,'G-7 Rivers Data'!$B$2:$G$8,2,FALSE))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54"/>
      <c r="J248" s="507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498" t="str">
        <f>IFERROR(INDEX('G-7 Rivers Data'!$O$3:$O$7,MATCH(G248,'G-7 Rivers Data'!$N$3:$N$7,0)),"")</f>
        <v/>
      </c>
      <c r="M248" s="8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565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8" t="str">
        <f>IF(C249="","",VLOOKUP(C249,'G-7 Rivers Data'!$B$2:$G$8,2,FALSE))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54"/>
      <c r="J249" s="507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498" t="str">
        <f>IFERROR(INDEX('G-7 Rivers Data'!$O$3:$O$7,MATCH(G249,'G-7 Rivers Data'!$N$3:$N$7,0)),"")</f>
        <v/>
      </c>
      <c r="M249" s="8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565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8" t="str">
        <f>IF(C250="","",VLOOKUP(C250,'G-7 Rivers Data'!$B$2:$G$8,2,FALSE))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54"/>
      <c r="J250" s="507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498" t="str">
        <f>IFERROR(INDEX('G-7 Rivers Data'!$O$3:$O$7,MATCH(G250,'G-7 Rivers Data'!$N$3:$N$7,0)),"")</f>
        <v/>
      </c>
      <c r="M250" s="8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565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8" t="str">
        <f>IF(C251="","",VLOOKUP(C251,'G-7 Rivers Data'!$B$2:$G$8,2,FALSE))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54"/>
      <c r="J251" s="507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498" t="str">
        <f>IFERROR(INDEX('G-7 Rivers Data'!$O$3:$O$7,MATCH(G251,'G-7 Rivers Data'!$N$3:$N$7,0)),"")</f>
        <v/>
      </c>
      <c r="M251" s="8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565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8" t="str">
        <f>IF(C252="","",VLOOKUP(C252,'G-7 Rivers Data'!$B$2:$G$8,2,FALSE))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54"/>
      <c r="J252" s="507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498" t="str">
        <f>IFERROR(INDEX('G-7 Rivers Data'!$O$3:$O$7,MATCH(G252,'G-7 Rivers Data'!$N$3:$N$7,0)),"")</f>
        <v/>
      </c>
      <c r="M252" s="8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565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8" t="str">
        <f>IF(C253="","",VLOOKUP(C253,'G-7 Rivers Data'!$B$2:$G$8,2,FALSE))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54"/>
      <c r="J253" s="507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498" t="str">
        <f>IFERROR(INDEX('G-7 Rivers Data'!$O$3:$O$7,MATCH(G253,'G-7 Rivers Data'!$N$3:$N$7,0)),"")</f>
        <v/>
      </c>
      <c r="M253" s="8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565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8" t="str">
        <f>IF(C254="","",VLOOKUP(C254,'G-7 Rivers Data'!$B$2:$G$8,2,FALSE))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54"/>
      <c r="J254" s="507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498" t="str">
        <f>IFERROR(INDEX('G-7 Rivers Data'!$O$3:$O$7,MATCH(G254,'G-7 Rivers Data'!$N$3:$N$7,0)),"")</f>
        <v/>
      </c>
      <c r="M254" s="8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565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8" t="str">
        <f>IF(C255="","",VLOOKUP(C255,'G-7 Rivers Data'!$B$2:$G$8,2,FALSE))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54"/>
      <c r="J255" s="507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498" t="str">
        <f>IFERROR(INDEX('G-7 Rivers Data'!$O$3:$O$7,MATCH(G255,'G-7 Rivers Data'!$N$3:$N$7,0)),"")</f>
        <v/>
      </c>
      <c r="M255" s="8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565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8" t="str">
        <f>IF(C256="","",VLOOKUP(C256,'G-7 Rivers Data'!$B$2:$G$8,2,FALSE))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54"/>
      <c r="J256" s="507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498" t="str">
        <f>IFERROR(INDEX('G-7 Rivers Data'!$O$3:$O$7,MATCH(G256,'G-7 Rivers Data'!$N$3:$N$7,0)),"")</f>
        <v/>
      </c>
      <c r="M256" s="8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565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8" t="str">
        <f>IF(C257="","",VLOOKUP(C257,'G-7 Rivers Data'!$B$2:$G$8,2,FALSE))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54"/>
      <c r="J257" s="507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498" t="str">
        <f>IFERROR(INDEX('G-7 Rivers Data'!$O$3:$O$7,MATCH(G257,'G-7 Rivers Data'!$N$3:$N$7,0)),"")</f>
        <v/>
      </c>
      <c r="M257" s="8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565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8" t="str">
        <f>IF(C258="","",VLOOKUP(C258,'G-7 Rivers Data'!$B$2:$G$8,2,FALSE))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54"/>
      <c r="J258" s="507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498" t="str">
        <f>IFERROR(INDEX('G-7 Rivers Data'!$O$3:$O$7,MATCH(G258,'G-7 Rivers Data'!$N$3:$N$7,0)),"")</f>
        <v/>
      </c>
      <c r="M258" s="82"/>
      <c r="N258" s="195"/>
      <c r="O258" s="507" t="str">
        <f t="shared" si="19"/>
        <v/>
      </c>
      <c r="P258" s="521" t="str">
        <f t="shared" si="20"/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 t="shared" si="22"/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565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500" t="str">
        <f>IF(C259="","",VLOOKUP(C259,'G-7 Rivers Data'!$B$2:$G$8,2,FALSE))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07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500" t="str">
        <f>IFERROR(INDEX('G-7 Rivers Data'!$O$3:$O$7,MATCH(G259,'G-7 Rivers Data'!$N$3:$N$7,0)),"")</f>
        <v/>
      </c>
      <c r="M259" s="8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487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3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hidden="1" customWidth="1"/>
    <col min="5" max="5" width="18.85546875" style="31" hidden="1" customWidth="1"/>
    <col min="6" max="6" width="18.28515625" style="31" hidden="1" customWidth="1"/>
    <col min="7" max="7" width="18.140625" style="31" hidden="1" customWidth="1"/>
    <col min="8" max="8" width="19.28515625" style="31" hidden="1" customWidth="1"/>
    <col min="9" max="9" width="25.85546875" style="31" hidden="1" customWidth="1"/>
    <col min="10" max="13" width="19.28515625" style="31" hidden="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hidden="1" customWidth="1"/>
    <col min="20" max="20" width="12.5703125" style="31" bestFit="1" customWidth="1"/>
    <col min="21" max="21" width="12.5703125" style="31" hidden="1" customWidth="1"/>
    <col min="22" max="22" width="33.7109375" style="31" customWidth="1"/>
    <col min="23" max="23" width="15.42578125" style="31" hidden="1" customWidth="1"/>
    <col min="24" max="24" width="12.28515625" style="31" hidden="1" customWidth="1"/>
    <col min="25" max="25" width="18.42578125" style="31" hidden="1" customWidth="1"/>
    <col min="26" max="26" width="21" style="31" hidden="1" customWidth="1"/>
    <col min="27" max="27" width="24.42578125" style="31" hidden="1" customWidth="1"/>
    <col min="28" max="28" width="34.42578125" style="31" customWidth="1"/>
    <col min="29" max="29" width="18.42578125" style="31" customWidth="1"/>
    <col min="30" max="30" width="15.28515625" style="31" hidden="1" customWidth="1"/>
    <col min="31" max="31" width="16.5703125" style="31" hidden="1" customWidth="1"/>
    <col min="32" max="32" width="28.28515625" style="31" hidden="1" customWidth="1"/>
    <col min="33" max="33" width="16.28515625" style="31" customWidth="1"/>
    <col min="34" max="34" width="15.28515625" style="31" hidden="1" customWidth="1"/>
    <col min="35" max="35" width="17.5703125" style="31" customWidth="1"/>
    <col min="36" max="36" width="15.28515625" style="31" hidden="1" customWidth="1"/>
    <col min="37" max="37" width="19.5703125" style="31" customWidth="1"/>
    <col min="38" max="38" width="12.7109375" style="31" hidden="1" customWidth="1"/>
    <col min="39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20"/>
      <c r="Z3" s="920"/>
      <c r="AA3" s="920"/>
      <c r="AB3" s="920"/>
      <c r="AC3" s="920"/>
      <c r="AD3" s="920"/>
    </row>
    <row r="4" spans="2:48" ht="21" customHeight="1" thickBot="1" x14ac:dyDescent="0.25">
      <c r="B4" s="1020"/>
      <c r="C4" s="1021"/>
      <c r="D4" s="1021"/>
      <c r="E4" s="1022"/>
      <c r="Y4" s="920"/>
      <c r="Z4" s="920"/>
      <c r="AA4" s="920"/>
      <c r="AB4" s="920"/>
      <c r="AC4" s="920"/>
      <c r="AD4" s="920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3"/>
      <c r="AM9" s="450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67" t="s">
        <v>331</v>
      </c>
      <c r="O10" s="993" t="s">
        <v>249</v>
      </c>
      <c r="P10" s="99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329</v>
      </c>
      <c r="AN10" s="880" t="s">
        <v>196</v>
      </c>
      <c r="AO10" s="878"/>
    </row>
    <row r="11" spans="2:48" ht="62.25" customHeight="1" x14ac:dyDescent="0.2">
      <c r="B11" s="135" t="s">
        <v>254</v>
      </c>
      <c r="C11" s="201" t="s">
        <v>255</v>
      </c>
      <c r="D11" s="201" t="s">
        <v>294</v>
      </c>
      <c r="E11" s="201" t="s">
        <v>257</v>
      </c>
      <c r="F11" s="201" t="s">
        <v>258</v>
      </c>
      <c r="G11" s="201" t="s">
        <v>259</v>
      </c>
      <c r="H11" s="201" t="s">
        <v>260</v>
      </c>
      <c r="I11" s="201" t="s">
        <v>261</v>
      </c>
      <c r="J11" s="201" t="s">
        <v>191</v>
      </c>
      <c r="K11" s="201" t="s">
        <v>332</v>
      </c>
      <c r="L11" s="201" t="s">
        <v>309</v>
      </c>
      <c r="M11" s="202" t="s">
        <v>333</v>
      </c>
      <c r="N11" s="1023"/>
      <c r="O11" s="141" t="s">
        <v>310</v>
      </c>
      <c r="P11" s="359" t="s">
        <v>311</v>
      </c>
      <c r="Q11" s="985"/>
      <c r="R11" s="141" t="s">
        <v>189</v>
      </c>
      <c r="S11" s="359" t="s">
        <v>206</v>
      </c>
      <c r="T11" s="141" t="s">
        <v>190</v>
      </c>
      <c r="U11" s="359" t="s">
        <v>206</v>
      </c>
      <c r="V11" s="141" t="s">
        <v>191</v>
      </c>
      <c r="W11" s="103" t="s">
        <v>191</v>
      </c>
      <c r="X11" s="359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9" t="s">
        <v>312</v>
      </c>
      <c r="AE11" s="141" t="s">
        <v>313</v>
      </c>
      <c r="AF11" s="103" t="s">
        <v>305</v>
      </c>
      <c r="AG11" s="103" t="s">
        <v>271</v>
      </c>
      <c r="AH11" s="359" t="s">
        <v>241</v>
      </c>
      <c r="AI11" s="141" t="s">
        <v>322</v>
      </c>
      <c r="AJ11" s="359" t="s">
        <v>323</v>
      </c>
      <c r="AK11" s="141" t="s">
        <v>322</v>
      </c>
      <c r="AL11" s="359" t="s">
        <v>323</v>
      </c>
      <c r="AM11" s="985"/>
      <c r="AN11" s="141" t="s">
        <v>215</v>
      </c>
      <c r="AO11" s="359" t="s">
        <v>216</v>
      </c>
      <c r="AV11" s="261" t="s">
        <v>200</v>
      </c>
    </row>
    <row r="12" spans="2:48" ht="14.25" x14ac:dyDescent="0.2">
      <c r="B12" s="531" t="str">
        <f>'C-1 Site River Baseline'!AN10</f>
        <v/>
      </c>
      <c r="C12" s="507" t="str">
        <f>IF(B12="","",VLOOKUP($B12,'C-1 Site River Baseline'!$C$9:$R$257,2,FALSE))</f>
        <v/>
      </c>
      <c r="D12" s="507" t="str">
        <f>IF(C12="","",VLOOKUP($B12,'C-1 Site River Baseline'!$C$9:$R$257,3,FALSE))</f>
        <v/>
      </c>
      <c r="E12" s="507" t="str">
        <f>IF(D12="","",VLOOKUP($B12,'C-1 Site River Baseline'!$C$9:$R$257,4,FALSE))</f>
        <v/>
      </c>
      <c r="F12" s="507" t="str">
        <f>IF(E12="","",VLOOKUP($B12,'C-1 Site River Baseline'!$C$9:$R$257,5,FALSE))</f>
        <v/>
      </c>
      <c r="G12" s="507" t="str">
        <f>IF(F12="","",VLOOKUP($B12,'C-1 Site River Baseline'!$C$9:$R$257,6,FALSE))</f>
        <v/>
      </c>
      <c r="H12" s="507" t="str">
        <f>IF(G12="","",VLOOKUP($B12,'C-1 Site River Baseline'!$C$9:$R$257,7,FALSE))</f>
        <v/>
      </c>
      <c r="I12" s="507" t="str">
        <f>IF(H12="","",VLOOKUP($B12,'C-1 Site River Baseline'!$C$9:$R$257,8,FALSE))</f>
        <v/>
      </c>
      <c r="J12" s="507" t="str">
        <f>IF(I12="","",VLOOKUP($B12,'C-1 Site River Baseline'!$C$9:$R$257,9,FALSE))</f>
        <v/>
      </c>
      <c r="K12" s="507" t="str">
        <f>IF(J12="","",VLOOKUP($B12,'C-1 Site River Baseline'!$C$9:$R$257,10,FALSE))</f>
        <v/>
      </c>
      <c r="L12" s="507" t="str">
        <f>IF(B12="","",VLOOKUP($B12,'C-1 Site River Baseline'!$C$9:$R$257,15,FALSE))</f>
        <v/>
      </c>
      <c r="M12" s="499" t="str">
        <f>IF(L12="","",VLOOKUP($B12,'C-1 Site River Baseline'!$C$9:$R$257,16,FALSE))</f>
        <v/>
      </c>
      <c r="N12" s="426"/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7" t="str">
        <f>IF(N12="","",VLOOKUP(B12,'C-1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45"/>
      <c r="W12" s="507" t="str">
        <f>IF(V12="","",IF(VLOOKUP(V12,'G-7 Rivers Data'!$AG$4:$AI$9,2,FALSE)=0,"Spatial Data Missing ⚠",VLOOKUP(V12,'G-7 Rivers Data'!$AG$4:$AI$9,2,FALSE)))</f>
        <v/>
      </c>
      <c r="X12" s="499" t="str">
        <f>IF(V12="","",IF(VLOOKUP(V12,'G-7 Rivers Data'!$AG$4:$AI$9,3,FALSE)=0,"Spatial Data Missing ⚠",VLOOKUP(V12,'G-7 Rivers Data'!$AG$4:$AI$9,3,FALSE)))</f>
        <v/>
      </c>
      <c r="Y12" s="498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7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498" t="str">
        <f>IF(N12="","",VLOOKUP(N12,'G-7 Rivers Data'!$B$4:$G$8,5,FALSE))</f>
        <v/>
      </c>
      <c r="AF12" s="507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40" t="str">
        <f>(IF(AND(AF12="Standard difficulty applied",Y12&gt;Z12),AE12,IF(AND(AF12="Low Difficulty - only applicable if all habitat created before losses ⚠",Z12&gt;=Y12),"Low",AE12)))</f>
        <v/>
      </c>
      <c r="AH12" s="499" t="str">
        <f t="shared" ref="AH12:AH75" si="0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499" t="str">
        <f>IF(AK12="","",IF(VLOOKUP(AK12,'G-7 Rivers Data'!$AD$4:$AE$8,2,FALSE)=0,"Spatial Data Missing ⚠",VLOOKUP(AK12,'G-7 Rivers Data'!$AD$4:$AE$8,2,FALSE)))</f>
        <v/>
      </c>
      <c r="AM12" s="545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1" t="str">
        <f>'C-1 Site River Baseline'!AN11</f>
        <v/>
      </c>
      <c r="C13" s="520" t="str">
        <f>IF(B13="","",VLOOKUP($B13,'C-1 Site River Baseline'!$C$9:$R$257,2,FALSE))</f>
        <v/>
      </c>
      <c r="D13" s="520" t="str">
        <f>IF(C13="","",VLOOKUP($B13,'C-1 Site River Baseline'!$C$9:$R$257,3,FALSE))</f>
        <v/>
      </c>
      <c r="E13" s="520" t="str">
        <f>IF(D13="","",VLOOKUP($B13,'C-1 Site River Baseline'!$C$9:$R$257,4,FALSE))</f>
        <v/>
      </c>
      <c r="F13" s="520" t="str">
        <f>IF(E13="","",VLOOKUP($B13,'C-1 Site River Baseline'!$C$9:$R$257,5,FALSE))</f>
        <v/>
      </c>
      <c r="G13" s="520" t="str">
        <f>IF(F13="","",VLOOKUP($B13,'C-1 Site River Baseline'!$C$9:$R$257,6,FALSE))</f>
        <v/>
      </c>
      <c r="H13" s="520" t="str">
        <f>IF(G13="","",VLOOKUP($B13,'C-1 Site River Baseline'!$C$9:$R$257,7,FALSE))</f>
        <v/>
      </c>
      <c r="I13" s="520" t="str">
        <f>IF(H13="","",VLOOKUP($B13,'C-1 Site River Baseline'!$C$9:$R$257,8,FALSE))</f>
        <v/>
      </c>
      <c r="J13" s="520" t="str">
        <f>IF(I13="","",VLOOKUP($B13,'C-1 Site River Baseline'!$C$9:$R$257,9,FALSE))</f>
        <v/>
      </c>
      <c r="K13" s="520" t="str">
        <f>IF(J13="","",VLOOKUP($B13,'C-1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IF(L13="","",VLOOKUP($B13,'C-1 Site River Baseline'!$C$9:$R$257,16,FALSE))</f>
        <v/>
      </c>
      <c r="N13" s="426"/>
      <c r="O13" s="498" t="str">
        <f t="shared" ref="O13:O76" si="1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7" t="str">
        <f>IF(N13="","",VLOOKUP(B13,'C-1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07" t="str">
        <f>IF(V13="","",IF(VLOOKUP(V13,'G-7 Rivers Data'!$AG$4:$AI$9,2,FALSE)=0,"Spatial Data Missing ⚠",VLOOKUP(V13,'G-7 Rivers Data'!$AG$4:$AI$9,2,FALSE)))</f>
        <v/>
      </c>
      <c r="X13" s="499" t="str">
        <f>IF(V13="","",IF(VLOOKUP(V13,'G-7 Rivers Data'!$AG$4:$AI$9,3,FALSE)=0,"Spatial Data Missing ⚠",VLOOKUP(V13,'G-7 Rivers Data'!$AG$4:$AI$9,3,FALSE)))</f>
        <v/>
      </c>
      <c r="Y13" s="498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7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1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4" t="str">
        <f>IFERROR(IF(AC13="Check Data ⚠","Check Data ⚠",VLOOKUP(AC13,'G-4 Temporal multipliers'!$A$4:$C$37,3,FALSE)),"")</f>
        <v/>
      </c>
      <c r="AE13" s="498" t="str">
        <f>IF(N13="","",VLOOKUP(N13,'G-7 Rivers Data'!$B$4:$G$8,5,FALSE))</f>
        <v/>
      </c>
      <c r="AF13" s="507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40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9" t="str">
        <f t="shared" si="0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499" t="str">
        <f>IF(AK13="","",IF(VLOOKUP(AK13,'G-7 Rivers Data'!$AD$4:$AE$8,2,FALSE)=0,"Spatial Data Missing ⚠",VLOOKUP(AK13,'G-7 Rivers Data'!$AD$4:$AE$8,2,FALSE)))</f>
        <v/>
      </c>
      <c r="AM13" s="545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1" t="str">
        <f>'C-1 Site River Baseline'!AN12</f>
        <v/>
      </c>
      <c r="C14" s="520" t="str">
        <f>IF(B14="","",VLOOKUP($B14,'C-1 Site River Baseline'!$C$9:$R$257,2,FALSE))</f>
        <v/>
      </c>
      <c r="D14" s="520" t="str">
        <f>IF(C14="","",VLOOKUP($B14,'C-1 Site River Baseline'!$C$9:$R$257,3,FALSE))</f>
        <v/>
      </c>
      <c r="E14" s="520" t="str">
        <f>IF(D14="","",VLOOKUP($B14,'C-1 Site River Baseline'!$C$9:$R$257,4,FALSE))</f>
        <v/>
      </c>
      <c r="F14" s="520" t="str">
        <f>IF(E14="","",VLOOKUP($B14,'C-1 Site River Baseline'!$C$9:$R$257,5,FALSE))</f>
        <v/>
      </c>
      <c r="G14" s="520" t="str">
        <f>IF(F14="","",VLOOKUP($B14,'C-1 Site River Baseline'!$C$9:$R$257,6,FALSE))</f>
        <v/>
      </c>
      <c r="H14" s="520" t="str">
        <f>IF(G14="","",VLOOKUP($B14,'C-1 Site River Baseline'!$C$9:$R$257,7,FALSE))</f>
        <v/>
      </c>
      <c r="I14" s="520" t="str">
        <f>IF(H14="","",VLOOKUP($B14,'C-1 Site River Baseline'!$C$9:$R$257,8,FALSE))</f>
        <v/>
      </c>
      <c r="J14" s="520" t="str">
        <f>IF(I14="","",VLOOKUP($B14,'C-1 Site River Baseline'!$C$9:$R$257,9,FALSE))</f>
        <v/>
      </c>
      <c r="K14" s="520" t="str">
        <f>IF(J14="","",VLOOKUP($B14,'C-1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IF(L14="","",VLOOKUP($B14,'C-1 Site River Baseline'!$C$9:$R$257,16,FALSE))</f>
        <v/>
      </c>
      <c r="N14" s="426" t="str">
        <f t="shared" ref="N14:N76" si="6">C14</f>
        <v/>
      </c>
      <c r="O14" s="498" t="str">
        <f t="shared" si="1"/>
        <v/>
      </c>
      <c r="P14" s="499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7" t="str">
        <f>IF(N14="","",VLOOKUP(B14,'C-1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07" t="str">
        <f>IF(V14="","",IF(VLOOKUP(V14,'G-7 Rivers Data'!$AG$4:$AI$9,2,FALSE)=0,"Spatial Data Missing ⚠",VLOOKUP(V14,'G-7 Rivers Data'!$AG$4:$AI$9,2,FALSE)))</f>
        <v/>
      </c>
      <c r="X14" s="499" t="str">
        <f>IF(V14="","",IF(VLOOKUP(V14,'G-7 Rivers Data'!$AG$4:$AI$9,3,FALSE)=0,"Spatial Data Missing ⚠",VLOOKUP(V14,'G-7 Rivers Data'!$AG$4:$AI$9,3,FALSE)))</f>
        <v/>
      </c>
      <c r="Y14" s="498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7" t="str">
        <f t="shared" si="2"/>
        <v/>
      </c>
      <c r="AC14" s="521" t="str">
        <f t="shared" si="3"/>
        <v/>
      </c>
      <c r="AD14" s="564" t="str">
        <f>IFERROR(IF(AC14="Check Data ⚠","Check Data ⚠",VLOOKUP(AC14,'G-4 Temporal multipliers'!$A$4:$C$37,3,FALSE)),"")</f>
        <v/>
      </c>
      <c r="AE14" s="498" t="str">
        <f>IF(N14="","",VLOOKUP(N14,'G-7 Rivers Data'!$B$4:$G$8,5,FALSE))</f>
        <v/>
      </c>
      <c r="AF14" s="507" t="str">
        <f t="shared" si="4"/>
        <v/>
      </c>
      <c r="AG14" s="540" t="str">
        <f t="shared" si="5"/>
        <v/>
      </c>
      <c r="AH14" s="499" t="str">
        <f t="shared" si="0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499" t="str">
        <f>IF(AK14="","",IF(VLOOKUP(AK14,'G-7 Rivers Data'!$AD$4:$AE$8,2,FALSE)=0,"Spatial Data Missing ⚠",VLOOKUP(AK14,'G-7 Rivers Data'!$AD$4:$AE$8,2,FALSE)))</f>
        <v/>
      </c>
      <c r="AM14" s="54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1" t="str">
        <f>'C-1 Site River Baseline'!AN13</f>
        <v/>
      </c>
      <c r="C15" s="520" t="str">
        <f>IF(B15="","",VLOOKUP($B15,'C-1 Site River Baseline'!$C$9:$R$257,2,FALSE))</f>
        <v/>
      </c>
      <c r="D15" s="520" t="str">
        <f>IF(C15="","",VLOOKUP($B15,'C-1 Site River Baseline'!$C$9:$R$257,3,FALSE))</f>
        <v/>
      </c>
      <c r="E15" s="520" t="str">
        <f>IF(D15="","",VLOOKUP($B15,'C-1 Site River Baseline'!$C$9:$R$257,4,FALSE))</f>
        <v/>
      </c>
      <c r="F15" s="520" t="str">
        <f>IF(E15="","",VLOOKUP($B15,'C-1 Site River Baseline'!$C$9:$R$257,5,FALSE))</f>
        <v/>
      </c>
      <c r="G15" s="520" t="str">
        <f>IF(F15="","",VLOOKUP($B15,'C-1 Site River Baseline'!$C$9:$R$257,6,FALSE))</f>
        <v/>
      </c>
      <c r="H15" s="520" t="str">
        <f>IF(G15="","",VLOOKUP($B15,'C-1 Site River Baseline'!$C$9:$R$257,7,FALSE))</f>
        <v/>
      </c>
      <c r="I15" s="520" t="str">
        <f>IF(H15="","",VLOOKUP($B15,'C-1 Site River Baseline'!$C$9:$R$257,8,FALSE))</f>
        <v/>
      </c>
      <c r="J15" s="520" t="str">
        <f>IF(I15="","",VLOOKUP($B15,'C-1 Site River Baseline'!$C$9:$R$257,9,FALSE))</f>
        <v/>
      </c>
      <c r="K15" s="520" t="str">
        <f>IF(J15="","",VLOOKUP($B15,'C-1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IF(L15="","",VLOOKUP($B15,'C-1 Site River Baseline'!$C$9:$R$257,16,FALSE))</f>
        <v/>
      </c>
      <c r="N15" s="426" t="str">
        <f t="shared" si="6"/>
        <v/>
      </c>
      <c r="O15" s="498" t="str">
        <f t="shared" si="1"/>
        <v/>
      </c>
      <c r="P15" s="499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7" t="str">
        <f>IF(N15="","",VLOOKUP(B15,'C-1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07" t="str">
        <f>IF(V15="","",IF(VLOOKUP(V15,'G-7 Rivers Data'!$AG$4:$AI$9,2,FALSE)=0,"Spatial Data Missing ⚠",VLOOKUP(V15,'G-7 Rivers Data'!$AG$4:$AI$9,2,FALSE)))</f>
        <v/>
      </c>
      <c r="X15" s="499" t="str">
        <f>IF(V15="","",IF(VLOOKUP(V15,'G-7 Rivers Data'!$AG$4:$AI$9,3,FALSE)=0,"Spatial Data Missing ⚠",VLOOKUP(V15,'G-7 Rivers Data'!$AG$4:$AI$9,3,FALSE)))</f>
        <v/>
      </c>
      <c r="Y15" s="498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7" t="str">
        <f t="shared" si="2"/>
        <v/>
      </c>
      <c r="AC15" s="521" t="str">
        <f t="shared" si="3"/>
        <v/>
      </c>
      <c r="AD15" s="564" t="str">
        <f>IFERROR(IF(AC15="Check Data ⚠","Check Data ⚠",VLOOKUP(AC15,'G-4 Temporal multipliers'!$A$4:$C$37,3,FALSE)),"")</f>
        <v/>
      </c>
      <c r="AE15" s="498" t="str">
        <f>IF(N15="","",VLOOKUP(N15,'G-7 Rivers Data'!$B$4:$G$8,5,FALSE))</f>
        <v/>
      </c>
      <c r="AF15" s="507" t="str">
        <f t="shared" si="4"/>
        <v/>
      </c>
      <c r="AG15" s="540" t="str">
        <f t="shared" si="5"/>
        <v/>
      </c>
      <c r="AH15" s="499" t="str">
        <f t="shared" si="0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499" t="str">
        <f>IF(AK15="","",IF(VLOOKUP(AK15,'G-7 Rivers Data'!$AD$4:$AE$8,2,FALSE)=0,"Spatial Data Missing ⚠",VLOOKUP(AK15,'G-7 Rivers Data'!$AD$4:$AE$8,2,FALSE)))</f>
        <v/>
      </c>
      <c r="AM15" s="545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1" t="str">
        <f>'C-1 Site River Baseline'!AN14</f>
        <v/>
      </c>
      <c r="C16" s="520" t="str">
        <f>IF(B16="","",VLOOKUP($B16,'C-1 Site River Baseline'!$C$9:$R$257,2,FALSE))</f>
        <v/>
      </c>
      <c r="D16" s="520" t="str">
        <f>IF(C16="","",VLOOKUP($B16,'C-1 Site River Baseline'!$C$9:$R$257,3,FALSE))</f>
        <v/>
      </c>
      <c r="E16" s="520" t="str">
        <f>IF(D16="","",VLOOKUP($B16,'C-1 Site River Baseline'!$C$9:$R$257,4,FALSE))</f>
        <v/>
      </c>
      <c r="F16" s="520" t="str">
        <f>IF(E16="","",VLOOKUP($B16,'C-1 Site River Baseline'!$C$9:$R$257,5,FALSE))</f>
        <v/>
      </c>
      <c r="G16" s="520" t="str">
        <f>IF(F16="","",VLOOKUP($B16,'C-1 Site River Baseline'!$C$9:$R$257,6,FALSE))</f>
        <v/>
      </c>
      <c r="H16" s="520" t="str">
        <f>IF(G16="","",VLOOKUP($B16,'C-1 Site River Baseline'!$C$9:$R$257,7,FALSE))</f>
        <v/>
      </c>
      <c r="I16" s="520" t="str">
        <f>IF(H16="","",VLOOKUP($B16,'C-1 Site River Baseline'!$C$9:$R$257,8,FALSE))</f>
        <v/>
      </c>
      <c r="J16" s="520" t="str">
        <f>IF(I16="","",VLOOKUP($B16,'C-1 Site River Baseline'!$C$9:$R$257,9,FALSE))</f>
        <v/>
      </c>
      <c r="K16" s="520" t="str">
        <f>IF(J16="","",VLOOKUP($B16,'C-1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IF(L16="","",VLOOKUP($B16,'C-1 Site River Baseline'!$C$9:$R$257,16,FALSE))</f>
        <v/>
      </c>
      <c r="N16" s="426" t="str">
        <f t="shared" si="6"/>
        <v/>
      </c>
      <c r="O16" s="498" t="str">
        <f t="shared" si="1"/>
        <v/>
      </c>
      <c r="P16" s="499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7" t="str">
        <f>IF(N16="","",VLOOKUP(B16,'C-1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07" t="str">
        <f>IF(V16="","",IF(VLOOKUP(V16,'G-7 Rivers Data'!$AG$4:$AI$9,2,FALSE)=0,"Spatial Data Missing ⚠",VLOOKUP(V16,'G-7 Rivers Data'!$AG$4:$AI$9,2,FALSE)))</f>
        <v/>
      </c>
      <c r="X16" s="499" t="str">
        <f>IF(V16="","",IF(VLOOKUP(V16,'G-7 Rivers Data'!$AG$4:$AI$9,3,FALSE)=0,"Spatial Data Missing ⚠",VLOOKUP(V16,'G-7 Rivers Data'!$AG$4:$AI$9,3,FALSE)))</f>
        <v/>
      </c>
      <c r="Y16" s="498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7" t="str">
        <f t="shared" si="2"/>
        <v/>
      </c>
      <c r="AC16" s="521" t="str">
        <f t="shared" si="3"/>
        <v/>
      </c>
      <c r="AD16" s="564" t="str">
        <f>IFERROR(IF(AC16="Check Data ⚠","Check Data ⚠",VLOOKUP(AC16,'G-4 Temporal multipliers'!$A$4:$C$37,3,FALSE)),"")</f>
        <v/>
      </c>
      <c r="AE16" s="498" t="str">
        <f>IF(N16="","",VLOOKUP(N16,'G-7 Rivers Data'!$B$4:$G$8,5,FALSE))</f>
        <v/>
      </c>
      <c r="AF16" s="507" t="str">
        <f t="shared" si="4"/>
        <v/>
      </c>
      <c r="AG16" s="540" t="str">
        <f t="shared" si="5"/>
        <v/>
      </c>
      <c r="AH16" s="499" t="str">
        <f t="shared" si="0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499" t="str">
        <f>IF(AK16="","",IF(VLOOKUP(AK16,'G-7 Rivers Data'!$AD$4:$AE$8,2,FALSE)=0,"Spatial Data Missing ⚠",VLOOKUP(AK16,'G-7 Rivers Data'!$AD$4:$AE$8,2,FALSE)))</f>
        <v/>
      </c>
      <c r="AM16" s="545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1" t="str">
        <f>'C-1 Site River Baseline'!AN15</f>
        <v/>
      </c>
      <c r="C17" s="520" t="str">
        <f>IF(B17="","",VLOOKUP($B17,'C-1 Site River Baseline'!$C$9:$R$257,2,FALSE))</f>
        <v/>
      </c>
      <c r="D17" s="520" t="str">
        <f>IF(C17="","",VLOOKUP($B17,'C-1 Site River Baseline'!$C$9:$R$257,3,FALSE))</f>
        <v/>
      </c>
      <c r="E17" s="520" t="str">
        <f>IF(D17="","",VLOOKUP($B17,'C-1 Site River Baseline'!$C$9:$R$257,4,FALSE))</f>
        <v/>
      </c>
      <c r="F17" s="520" t="str">
        <f>IF(E17="","",VLOOKUP($B17,'C-1 Site River Baseline'!$C$9:$R$257,5,FALSE))</f>
        <v/>
      </c>
      <c r="G17" s="520" t="str">
        <f>IF(F17="","",VLOOKUP($B17,'C-1 Site River Baseline'!$C$9:$R$257,6,FALSE))</f>
        <v/>
      </c>
      <c r="H17" s="520" t="str">
        <f>IF(G17="","",VLOOKUP($B17,'C-1 Site River Baseline'!$C$9:$R$257,7,FALSE))</f>
        <v/>
      </c>
      <c r="I17" s="520" t="str">
        <f>IF(H17="","",VLOOKUP($B17,'C-1 Site River Baseline'!$C$9:$R$257,8,FALSE))</f>
        <v/>
      </c>
      <c r="J17" s="520" t="str">
        <f>IF(I17="","",VLOOKUP($B17,'C-1 Site River Baseline'!$C$9:$R$257,9,FALSE))</f>
        <v/>
      </c>
      <c r="K17" s="520" t="str">
        <f>IF(J17="","",VLOOKUP($B17,'C-1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IF(L17="","",VLOOKUP($B17,'C-1 Site River Baseline'!$C$9:$R$257,16,FALSE))</f>
        <v/>
      </c>
      <c r="N17" s="426" t="str">
        <f t="shared" si="6"/>
        <v/>
      </c>
      <c r="O17" s="498" t="str">
        <f t="shared" si="1"/>
        <v/>
      </c>
      <c r="P17" s="499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7" t="str">
        <f>IF(N17="","",VLOOKUP(B17,'C-1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07" t="str">
        <f>IF(V17="","",IF(VLOOKUP(V17,'G-7 Rivers Data'!$AG$4:$AI$9,2,FALSE)=0,"Spatial Data Missing ⚠",VLOOKUP(V17,'G-7 Rivers Data'!$AG$4:$AI$9,2,FALSE)))</f>
        <v/>
      </c>
      <c r="X17" s="499" t="str">
        <f>IF(V17="","",IF(VLOOKUP(V17,'G-7 Rivers Data'!$AG$4:$AI$9,3,FALSE)=0,"Spatial Data Missing ⚠",VLOOKUP(V17,'G-7 Rivers Data'!$AG$4:$AI$9,3,FALSE)))</f>
        <v/>
      </c>
      <c r="Y17" s="498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7" t="str">
        <f t="shared" si="2"/>
        <v/>
      </c>
      <c r="AC17" s="521" t="str">
        <f t="shared" si="3"/>
        <v/>
      </c>
      <c r="AD17" s="564" t="str">
        <f>IFERROR(IF(AC17="Check Data ⚠","Check Data ⚠",VLOOKUP(AC17,'G-4 Temporal multipliers'!$A$4:$C$37,3,FALSE)),"")</f>
        <v/>
      </c>
      <c r="AE17" s="498" t="str">
        <f>IF(N17="","",VLOOKUP(N17,'G-7 Rivers Data'!$B$4:$G$8,5,FALSE))</f>
        <v/>
      </c>
      <c r="AF17" s="507" t="str">
        <f t="shared" si="4"/>
        <v/>
      </c>
      <c r="AG17" s="540" t="str">
        <f t="shared" si="5"/>
        <v/>
      </c>
      <c r="AH17" s="499" t="str">
        <f t="shared" si="0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499" t="str">
        <f>IF(AK17="","",IF(VLOOKUP(AK17,'G-7 Rivers Data'!$AD$4:$AE$8,2,FALSE)=0,"Spatial Data Missing ⚠",VLOOKUP(AK17,'G-7 Rivers Data'!$AD$4:$AE$8,2,FALSE)))</f>
        <v/>
      </c>
      <c r="AM17" s="545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1" t="str">
        <f>'C-1 Site River Baseline'!AN16</f>
        <v/>
      </c>
      <c r="C18" s="520" t="str">
        <f>IF(B18="","",VLOOKUP($B18,'C-1 Site River Baseline'!$C$9:$R$257,2,FALSE))</f>
        <v/>
      </c>
      <c r="D18" s="520" t="str">
        <f>IF(C18="","",VLOOKUP($B18,'C-1 Site River Baseline'!$C$9:$R$257,3,FALSE))</f>
        <v/>
      </c>
      <c r="E18" s="520" t="str">
        <f>IF(D18="","",VLOOKUP($B18,'C-1 Site River Baseline'!$C$9:$R$257,4,FALSE))</f>
        <v/>
      </c>
      <c r="F18" s="520" t="str">
        <f>IF(E18="","",VLOOKUP($B18,'C-1 Site River Baseline'!$C$9:$R$257,5,FALSE))</f>
        <v/>
      </c>
      <c r="G18" s="520" t="str">
        <f>IF(F18="","",VLOOKUP($B18,'C-1 Site River Baseline'!$C$9:$R$257,6,FALSE))</f>
        <v/>
      </c>
      <c r="H18" s="520" t="str">
        <f>IF(G18="","",VLOOKUP($B18,'C-1 Site River Baseline'!$C$9:$R$257,7,FALSE))</f>
        <v/>
      </c>
      <c r="I18" s="520" t="str">
        <f>IF(H18="","",VLOOKUP($B18,'C-1 Site River Baseline'!$C$9:$R$257,8,FALSE))</f>
        <v/>
      </c>
      <c r="J18" s="520" t="str">
        <f>IF(I18="","",VLOOKUP($B18,'C-1 Site River Baseline'!$C$9:$R$257,9,FALSE))</f>
        <v/>
      </c>
      <c r="K18" s="520" t="str">
        <f>IF(J18="","",VLOOKUP($B18,'C-1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IF(L18="","",VLOOKUP($B18,'C-1 Site River Baseline'!$C$9:$R$257,16,FALSE))</f>
        <v/>
      </c>
      <c r="N18" s="426" t="str">
        <f t="shared" si="6"/>
        <v/>
      </c>
      <c r="O18" s="498" t="str">
        <f t="shared" si="1"/>
        <v/>
      </c>
      <c r="P18" s="499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7" t="str">
        <f>IF(N18="","",VLOOKUP(B18,'C-1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07" t="str">
        <f>IF(V18="","",IF(VLOOKUP(V18,'G-7 Rivers Data'!$AG$4:$AI$9,2,FALSE)=0,"Spatial Data Missing ⚠",VLOOKUP(V18,'G-7 Rivers Data'!$AG$4:$AI$9,2,FALSE)))</f>
        <v/>
      </c>
      <c r="X18" s="499" t="str">
        <f>IF(V18="","",IF(VLOOKUP(V18,'G-7 Rivers Data'!$AG$4:$AI$9,3,FALSE)=0,"Spatial Data Missing ⚠",VLOOKUP(V18,'G-7 Rivers Data'!$AG$4:$AI$9,3,FALSE)))</f>
        <v/>
      </c>
      <c r="Y18" s="498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7" t="str">
        <f t="shared" si="2"/>
        <v/>
      </c>
      <c r="AC18" s="521" t="str">
        <f t="shared" si="3"/>
        <v/>
      </c>
      <c r="AD18" s="564" t="str">
        <f>IFERROR(IF(AC18="Check Data ⚠","Check Data ⚠",VLOOKUP(AC18,'G-4 Temporal multipliers'!$A$4:$C$37,3,FALSE)),"")</f>
        <v/>
      </c>
      <c r="AE18" s="498" t="str">
        <f>IF(N18="","",VLOOKUP(N18,'G-7 Rivers Data'!$B$4:$G$8,5,FALSE))</f>
        <v/>
      </c>
      <c r="AF18" s="507" t="str">
        <f t="shared" si="4"/>
        <v/>
      </c>
      <c r="AG18" s="540" t="str">
        <f t="shared" si="5"/>
        <v/>
      </c>
      <c r="AH18" s="499" t="str">
        <f t="shared" si="0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499" t="str">
        <f>IF(AK18="","",IF(VLOOKUP(AK18,'G-7 Rivers Data'!$AD$4:$AE$8,2,FALSE)=0,"Spatial Data Missing ⚠",VLOOKUP(AK18,'G-7 Rivers Data'!$AD$4:$AE$8,2,FALSE)))</f>
        <v/>
      </c>
      <c r="AM18" s="545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1" t="str">
        <f>'C-1 Site River Baseline'!AN17</f>
        <v/>
      </c>
      <c r="C19" s="520" t="str">
        <f>IF(B19="","",VLOOKUP($B19,'C-1 Site River Baseline'!$C$9:$R$257,2,FALSE))</f>
        <v/>
      </c>
      <c r="D19" s="520" t="str">
        <f>IF(C19="","",VLOOKUP($B19,'C-1 Site River Baseline'!$C$9:$R$257,3,FALSE))</f>
        <v/>
      </c>
      <c r="E19" s="520" t="str">
        <f>IF(D19="","",VLOOKUP($B19,'C-1 Site River Baseline'!$C$9:$R$257,4,FALSE))</f>
        <v/>
      </c>
      <c r="F19" s="520" t="str">
        <f>IF(E19="","",VLOOKUP($B19,'C-1 Site River Baseline'!$C$9:$R$257,5,FALSE))</f>
        <v/>
      </c>
      <c r="G19" s="520" t="str">
        <f>IF(F19="","",VLOOKUP($B19,'C-1 Site River Baseline'!$C$9:$R$257,6,FALSE))</f>
        <v/>
      </c>
      <c r="H19" s="520" t="str">
        <f>IF(G19="","",VLOOKUP($B19,'C-1 Site River Baseline'!$C$9:$R$257,7,FALSE))</f>
        <v/>
      </c>
      <c r="I19" s="520" t="str">
        <f>IF(H19="","",VLOOKUP($B19,'C-1 Site River Baseline'!$C$9:$R$257,8,FALSE))</f>
        <v/>
      </c>
      <c r="J19" s="520" t="str">
        <f>IF(I19="","",VLOOKUP($B19,'C-1 Site River Baseline'!$C$9:$R$257,9,FALSE))</f>
        <v/>
      </c>
      <c r="K19" s="520" t="str">
        <f>IF(J19="","",VLOOKUP($B19,'C-1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IF(L19="","",VLOOKUP($B19,'C-1 Site River Baseline'!$C$9:$R$257,16,FALSE))</f>
        <v/>
      </c>
      <c r="N19" s="426" t="str">
        <f t="shared" si="6"/>
        <v/>
      </c>
      <c r="O19" s="498" t="str">
        <f t="shared" si="1"/>
        <v/>
      </c>
      <c r="P19" s="499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7" t="str">
        <f>IF(N19="","",VLOOKUP(B19,'C-1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07" t="str">
        <f>IF(V19="","",IF(VLOOKUP(V19,'G-7 Rivers Data'!$AG$4:$AI$9,2,FALSE)=0,"Spatial Data Missing ⚠",VLOOKUP(V19,'G-7 Rivers Data'!$AG$4:$AI$9,2,FALSE)))</f>
        <v/>
      </c>
      <c r="X19" s="499" t="str">
        <f>IF(V19="","",IF(VLOOKUP(V19,'G-7 Rivers Data'!$AG$4:$AI$9,3,FALSE)=0,"Spatial Data Missing ⚠",VLOOKUP(V19,'G-7 Rivers Data'!$AG$4:$AI$9,3,FALSE)))</f>
        <v/>
      </c>
      <c r="Y19" s="498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7" t="str">
        <f t="shared" si="2"/>
        <v/>
      </c>
      <c r="AC19" s="521" t="str">
        <f t="shared" si="3"/>
        <v/>
      </c>
      <c r="AD19" s="564" t="str">
        <f>IFERROR(IF(AC19="Check Data ⚠","Check Data ⚠",VLOOKUP(AC19,'G-4 Temporal multipliers'!$A$4:$C$37,3,FALSE)),"")</f>
        <v/>
      </c>
      <c r="AE19" s="498" t="str">
        <f>IF(N19="","",VLOOKUP(N19,'G-7 Rivers Data'!$B$4:$G$8,5,FALSE))</f>
        <v/>
      </c>
      <c r="AF19" s="507" t="str">
        <f t="shared" si="4"/>
        <v/>
      </c>
      <c r="AG19" s="540" t="str">
        <f t="shared" si="5"/>
        <v/>
      </c>
      <c r="AH19" s="499" t="str">
        <f t="shared" si="0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499" t="str">
        <f>IF(AK19="","",IF(VLOOKUP(AK19,'G-7 Rivers Data'!$AD$4:$AE$8,2,FALSE)=0,"Spatial Data Missing ⚠",VLOOKUP(AK19,'G-7 Rivers Data'!$AD$4:$AE$8,2,FALSE)))</f>
        <v/>
      </c>
      <c r="AM19" s="545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1" t="str">
        <f>'C-1 Site River Baseline'!AN18</f>
        <v/>
      </c>
      <c r="C20" s="520" t="str">
        <f>IF(B20="","",VLOOKUP($B20,'C-1 Site River Baseline'!$C$9:$R$257,2,FALSE))</f>
        <v/>
      </c>
      <c r="D20" s="520" t="str">
        <f>IF(C20="","",VLOOKUP($B20,'C-1 Site River Baseline'!$C$9:$R$257,3,FALSE))</f>
        <v/>
      </c>
      <c r="E20" s="520" t="str">
        <f>IF(D20="","",VLOOKUP($B20,'C-1 Site River Baseline'!$C$9:$R$257,4,FALSE))</f>
        <v/>
      </c>
      <c r="F20" s="520" t="str">
        <f>IF(E20="","",VLOOKUP($B20,'C-1 Site River Baseline'!$C$9:$R$257,5,FALSE))</f>
        <v/>
      </c>
      <c r="G20" s="520" t="str">
        <f>IF(F20="","",VLOOKUP($B20,'C-1 Site River Baseline'!$C$9:$R$257,6,FALSE))</f>
        <v/>
      </c>
      <c r="H20" s="520" t="str">
        <f>IF(G20="","",VLOOKUP($B20,'C-1 Site River Baseline'!$C$9:$R$257,7,FALSE))</f>
        <v/>
      </c>
      <c r="I20" s="520" t="str">
        <f>IF(H20="","",VLOOKUP($B20,'C-1 Site River Baseline'!$C$9:$R$257,8,FALSE))</f>
        <v/>
      </c>
      <c r="J20" s="520" t="str">
        <f>IF(I20="","",VLOOKUP($B20,'C-1 Site River Baseline'!$C$9:$R$257,9,FALSE))</f>
        <v/>
      </c>
      <c r="K20" s="520" t="str">
        <f>IF(J20="","",VLOOKUP($B20,'C-1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IF(L20="","",VLOOKUP($B20,'C-1 Site River Baseline'!$C$9:$R$257,16,FALSE))</f>
        <v/>
      </c>
      <c r="N20" s="426" t="str">
        <f t="shared" si="6"/>
        <v/>
      </c>
      <c r="O20" s="498" t="str">
        <f t="shared" si="1"/>
        <v/>
      </c>
      <c r="P20" s="499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7" t="str">
        <f>IF(N20="","",VLOOKUP(B20,'C-1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07" t="str">
        <f>IF(V20="","",IF(VLOOKUP(V20,'G-7 Rivers Data'!$AG$4:$AI$9,2,FALSE)=0,"Spatial Data Missing ⚠",VLOOKUP(V20,'G-7 Rivers Data'!$AG$4:$AI$9,2,FALSE)))</f>
        <v/>
      </c>
      <c r="X20" s="499" t="str">
        <f>IF(V20="","",IF(VLOOKUP(V20,'G-7 Rivers Data'!$AG$4:$AI$9,3,FALSE)=0,"Spatial Data Missing ⚠",VLOOKUP(V20,'G-7 Rivers Data'!$AG$4:$AI$9,3,FALSE)))</f>
        <v/>
      </c>
      <c r="Y20" s="498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7" t="str">
        <f t="shared" si="2"/>
        <v/>
      </c>
      <c r="AC20" s="521" t="str">
        <f t="shared" si="3"/>
        <v/>
      </c>
      <c r="AD20" s="564" t="str">
        <f>IFERROR(IF(AC20="Check Data ⚠","Check Data ⚠",VLOOKUP(AC20,'G-4 Temporal multipliers'!$A$4:$C$37,3,FALSE)),"")</f>
        <v/>
      </c>
      <c r="AE20" s="498" t="str">
        <f>IF(N20="","",VLOOKUP(N20,'G-7 Rivers Data'!$B$4:$G$8,5,FALSE))</f>
        <v/>
      </c>
      <c r="AF20" s="507" t="str">
        <f t="shared" si="4"/>
        <v/>
      </c>
      <c r="AG20" s="540" t="str">
        <f t="shared" si="5"/>
        <v/>
      </c>
      <c r="AH20" s="499" t="str">
        <f t="shared" si="0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499" t="str">
        <f>IF(AK20="","",IF(VLOOKUP(AK20,'G-7 Rivers Data'!$AD$4:$AE$8,2,FALSE)=0,"Spatial Data Missing ⚠",VLOOKUP(AK20,'G-7 Rivers Data'!$AD$4:$AE$8,2,FALSE)))</f>
        <v/>
      </c>
      <c r="AM20" s="545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1" t="str">
        <f>'C-1 Site River Baseline'!AN19</f>
        <v/>
      </c>
      <c r="C21" s="520" t="str">
        <f>IF(B21="","",VLOOKUP($B21,'C-1 Site River Baseline'!$C$9:$R$257,2,FALSE))</f>
        <v/>
      </c>
      <c r="D21" s="520" t="str">
        <f>IF(C21="","",VLOOKUP($B21,'C-1 Site River Baseline'!$C$9:$R$257,3,FALSE))</f>
        <v/>
      </c>
      <c r="E21" s="520" t="str">
        <f>IF(D21="","",VLOOKUP($B21,'C-1 Site River Baseline'!$C$9:$R$257,4,FALSE))</f>
        <v/>
      </c>
      <c r="F21" s="520" t="str">
        <f>IF(E21="","",VLOOKUP($B21,'C-1 Site River Baseline'!$C$9:$R$257,5,FALSE))</f>
        <v/>
      </c>
      <c r="G21" s="520" t="str">
        <f>IF(F21="","",VLOOKUP($B21,'C-1 Site River Baseline'!$C$9:$R$257,6,FALSE))</f>
        <v/>
      </c>
      <c r="H21" s="520" t="str">
        <f>IF(G21="","",VLOOKUP($B21,'C-1 Site River Baseline'!$C$9:$R$257,7,FALSE))</f>
        <v/>
      </c>
      <c r="I21" s="520" t="str">
        <f>IF(H21="","",VLOOKUP($B21,'C-1 Site River Baseline'!$C$9:$R$257,8,FALSE))</f>
        <v/>
      </c>
      <c r="J21" s="520" t="str">
        <f>IF(I21="","",VLOOKUP($B21,'C-1 Site River Baseline'!$C$9:$R$257,9,FALSE))</f>
        <v/>
      </c>
      <c r="K21" s="520" t="str">
        <f>IF(J21="","",VLOOKUP($B21,'C-1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IF(L21="","",VLOOKUP($B21,'C-1 Site River Baseline'!$C$9:$R$257,16,FALSE))</f>
        <v/>
      </c>
      <c r="N21" s="426" t="str">
        <f t="shared" si="6"/>
        <v/>
      </c>
      <c r="O21" s="498" t="str">
        <f t="shared" si="1"/>
        <v/>
      </c>
      <c r="P21" s="499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7" t="str">
        <f>IF(N21="","",VLOOKUP(B21,'C-1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07" t="str">
        <f>IF(V21="","",IF(VLOOKUP(V21,'G-7 Rivers Data'!$AG$4:$AI$9,2,FALSE)=0,"Spatial Data Missing ⚠",VLOOKUP(V21,'G-7 Rivers Data'!$AG$4:$AI$9,2,FALSE)))</f>
        <v/>
      </c>
      <c r="X21" s="499" t="str">
        <f>IF(V21="","",IF(VLOOKUP(V21,'G-7 Rivers Data'!$AG$4:$AI$9,3,FALSE)=0,"Spatial Data Missing ⚠",VLOOKUP(V21,'G-7 Rivers Data'!$AG$4:$AI$9,3,FALSE)))</f>
        <v/>
      </c>
      <c r="Y21" s="498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7" t="str">
        <f t="shared" si="2"/>
        <v/>
      </c>
      <c r="AC21" s="521" t="str">
        <f t="shared" si="3"/>
        <v/>
      </c>
      <c r="AD21" s="564" t="str">
        <f>IFERROR(IF(AC21="Check Data ⚠","Check Data ⚠",VLOOKUP(AC21,'G-4 Temporal multipliers'!$A$4:$C$37,3,FALSE)),"")</f>
        <v/>
      </c>
      <c r="AE21" s="498" t="str">
        <f>IF(N21="","",VLOOKUP(N21,'G-7 Rivers Data'!$B$4:$G$8,5,FALSE))</f>
        <v/>
      </c>
      <c r="AF21" s="507" t="str">
        <f t="shared" si="4"/>
        <v/>
      </c>
      <c r="AG21" s="540" t="str">
        <f t="shared" si="5"/>
        <v/>
      </c>
      <c r="AH21" s="499" t="str">
        <f t="shared" si="0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499" t="str">
        <f>IF(AK21="","",IF(VLOOKUP(AK21,'G-7 Rivers Data'!$AD$4:$AE$8,2,FALSE)=0,"Spatial Data Missing ⚠",VLOOKUP(AK21,'G-7 Rivers Data'!$AD$4:$AE$8,2,FALSE)))</f>
        <v/>
      </c>
      <c r="AM21" s="545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1" t="str">
        <f>'C-1 Site River Baseline'!AN20</f>
        <v/>
      </c>
      <c r="C22" s="520" t="str">
        <f>IF(B22="","",VLOOKUP($B22,'C-1 Site River Baseline'!$C$9:$R$257,2,FALSE))</f>
        <v/>
      </c>
      <c r="D22" s="520" t="str">
        <f>IF(C22="","",VLOOKUP($B22,'C-1 Site River Baseline'!$C$9:$R$257,3,FALSE))</f>
        <v/>
      </c>
      <c r="E22" s="520" t="str">
        <f>IF(D22="","",VLOOKUP($B22,'C-1 Site River Baseline'!$C$9:$R$257,4,FALSE))</f>
        <v/>
      </c>
      <c r="F22" s="520" t="str">
        <f>IF(E22="","",VLOOKUP($B22,'C-1 Site River Baseline'!$C$9:$R$257,5,FALSE))</f>
        <v/>
      </c>
      <c r="G22" s="520" t="str">
        <f>IF(F22="","",VLOOKUP($B22,'C-1 Site River Baseline'!$C$9:$R$257,6,FALSE))</f>
        <v/>
      </c>
      <c r="H22" s="520" t="str">
        <f>IF(G22="","",VLOOKUP($B22,'C-1 Site River Baseline'!$C$9:$R$257,7,FALSE))</f>
        <v/>
      </c>
      <c r="I22" s="520" t="str">
        <f>IF(H22="","",VLOOKUP($B22,'C-1 Site River Baseline'!$C$9:$R$257,8,FALSE))</f>
        <v/>
      </c>
      <c r="J22" s="520" t="str">
        <f>IF(I22="","",VLOOKUP($B22,'C-1 Site River Baseline'!$C$9:$R$257,9,FALSE))</f>
        <v/>
      </c>
      <c r="K22" s="520" t="str">
        <f>IF(J22="","",VLOOKUP($B22,'C-1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IF(L22="","",VLOOKUP($B22,'C-1 Site River Baseline'!$C$9:$R$257,16,FALSE))</f>
        <v/>
      </c>
      <c r="N22" s="426" t="str">
        <f t="shared" si="6"/>
        <v/>
      </c>
      <c r="O22" s="498" t="str">
        <f t="shared" si="1"/>
        <v/>
      </c>
      <c r="P22" s="499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7" t="str">
        <f>IF(N22="","",VLOOKUP(B22,'C-1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07" t="str">
        <f>IF(V22="","",IF(VLOOKUP(V22,'G-7 Rivers Data'!$AG$4:$AI$9,2,FALSE)=0,"Spatial Data Missing ⚠",VLOOKUP(V22,'G-7 Rivers Data'!$AG$4:$AI$9,2,FALSE)))</f>
        <v/>
      </c>
      <c r="X22" s="499" t="str">
        <f>IF(V22="","",IF(VLOOKUP(V22,'G-7 Rivers Data'!$AG$4:$AI$9,3,FALSE)=0,"Spatial Data Missing ⚠",VLOOKUP(V22,'G-7 Rivers Data'!$AG$4:$AI$9,3,FALSE)))</f>
        <v/>
      </c>
      <c r="Y22" s="498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7" t="str">
        <f t="shared" si="2"/>
        <v/>
      </c>
      <c r="AC22" s="521" t="str">
        <f t="shared" si="3"/>
        <v/>
      </c>
      <c r="AD22" s="564" t="str">
        <f>IFERROR(IF(AC22="Check Data ⚠","Check Data ⚠",VLOOKUP(AC22,'G-4 Temporal multipliers'!$A$4:$C$37,3,FALSE)),"")</f>
        <v/>
      </c>
      <c r="AE22" s="498" t="str">
        <f>IF(N22="","",VLOOKUP(N22,'G-7 Rivers Data'!$B$4:$G$8,5,FALSE))</f>
        <v/>
      </c>
      <c r="AF22" s="507" t="str">
        <f t="shared" si="4"/>
        <v/>
      </c>
      <c r="AG22" s="540" t="str">
        <f t="shared" si="5"/>
        <v/>
      </c>
      <c r="AH22" s="499" t="str">
        <f t="shared" si="0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499" t="str">
        <f>IF(AK22="","",IF(VLOOKUP(AK22,'G-7 Rivers Data'!$AD$4:$AE$8,2,FALSE)=0,"Spatial Data Missing ⚠",VLOOKUP(AK22,'G-7 Rivers Data'!$AD$4:$AE$8,2,FALSE)))</f>
        <v/>
      </c>
      <c r="AM22" s="545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1" t="str">
        <f>'C-1 Site River Baseline'!AN21</f>
        <v/>
      </c>
      <c r="C23" s="520" t="str">
        <f>IF(B23="","",VLOOKUP($B23,'C-1 Site River Baseline'!$C$9:$R$257,2,FALSE))</f>
        <v/>
      </c>
      <c r="D23" s="520" t="str">
        <f>IF(C23="","",VLOOKUP($B23,'C-1 Site River Baseline'!$C$9:$R$257,3,FALSE))</f>
        <v/>
      </c>
      <c r="E23" s="520" t="str">
        <f>IF(D23="","",VLOOKUP($B23,'C-1 Site River Baseline'!$C$9:$R$257,4,FALSE))</f>
        <v/>
      </c>
      <c r="F23" s="520" t="str">
        <f>IF(E23="","",VLOOKUP($B23,'C-1 Site River Baseline'!$C$9:$R$257,5,FALSE))</f>
        <v/>
      </c>
      <c r="G23" s="520" t="str">
        <f>IF(F23="","",VLOOKUP($B23,'C-1 Site River Baseline'!$C$9:$R$257,6,FALSE))</f>
        <v/>
      </c>
      <c r="H23" s="520" t="str">
        <f>IF(G23="","",VLOOKUP($B23,'C-1 Site River Baseline'!$C$9:$R$257,7,FALSE))</f>
        <v/>
      </c>
      <c r="I23" s="520" t="str">
        <f>IF(H23="","",VLOOKUP($B23,'C-1 Site River Baseline'!$C$9:$R$257,8,FALSE))</f>
        <v/>
      </c>
      <c r="J23" s="520" t="str">
        <f>IF(I23="","",VLOOKUP($B23,'C-1 Site River Baseline'!$C$9:$R$257,9,FALSE))</f>
        <v/>
      </c>
      <c r="K23" s="520" t="str">
        <f>IF(J23="","",VLOOKUP($B23,'C-1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IF(L23="","",VLOOKUP($B23,'C-1 Site River Baseline'!$C$9:$R$257,16,FALSE))</f>
        <v/>
      </c>
      <c r="N23" s="426" t="str">
        <f t="shared" si="6"/>
        <v/>
      </c>
      <c r="O23" s="498" t="str">
        <f t="shared" si="1"/>
        <v/>
      </c>
      <c r="P23" s="499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7" t="str">
        <f>IF(N23="","",VLOOKUP(B23,'C-1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07" t="str">
        <f>IF(V23="","",IF(VLOOKUP(V23,'G-7 Rivers Data'!$AG$4:$AI$9,2,FALSE)=0,"Spatial Data Missing ⚠",VLOOKUP(V23,'G-7 Rivers Data'!$AG$4:$AI$9,2,FALSE)))</f>
        <v/>
      </c>
      <c r="X23" s="499" t="str">
        <f>IF(V23="","",IF(VLOOKUP(V23,'G-7 Rivers Data'!$AG$4:$AI$9,3,FALSE)=0,"Spatial Data Missing ⚠",VLOOKUP(V23,'G-7 Rivers Data'!$AG$4:$AI$9,3,FALSE)))</f>
        <v/>
      </c>
      <c r="Y23" s="498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7" t="str">
        <f t="shared" si="2"/>
        <v/>
      </c>
      <c r="AC23" s="521" t="str">
        <f t="shared" si="3"/>
        <v/>
      </c>
      <c r="AD23" s="564" t="str">
        <f>IFERROR(IF(AC23="Check Data ⚠","Check Data ⚠",VLOOKUP(AC23,'G-4 Temporal multipliers'!$A$4:$C$37,3,FALSE)),"")</f>
        <v/>
      </c>
      <c r="AE23" s="498" t="str">
        <f>IF(N23="","",VLOOKUP(N23,'G-7 Rivers Data'!$B$4:$G$8,5,FALSE))</f>
        <v/>
      </c>
      <c r="AF23" s="507" t="str">
        <f t="shared" si="4"/>
        <v/>
      </c>
      <c r="AG23" s="540" t="str">
        <f t="shared" si="5"/>
        <v/>
      </c>
      <c r="AH23" s="499" t="str">
        <f t="shared" si="0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499" t="str">
        <f>IF(AK23="","",IF(VLOOKUP(AK23,'G-7 Rivers Data'!$AD$4:$AE$8,2,FALSE)=0,"Spatial Data Missing ⚠",VLOOKUP(AK23,'G-7 Rivers Data'!$AD$4:$AE$8,2,FALSE)))</f>
        <v/>
      </c>
      <c r="AM23" s="545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1" t="str">
        <f>'C-1 Site River Baseline'!AN22</f>
        <v/>
      </c>
      <c r="C24" s="520" t="str">
        <f>IF(B24="","",VLOOKUP($B24,'C-1 Site River Baseline'!$C$9:$R$257,2,FALSE))</f>
        <v/>
      </c>
      <c r="D24" s="520" t="str">
        <f>IF(C24="","",VLOOKUP($B24,'C-1 Site River Baseline'!$C$9:$R$257,3,FALSE))</f>
        <v/>
      </c>
      <c r="E24" s="520" t="str">
        <f>IF(D24="","",VLOOKUP($B24,'C-1 Site River Baseline'!$C$9:$R$257,4,FALSE))</f>
        <v/>
      </c>
      <c r="F24" s="520" t="str">
        <f>IF(E24="","",VLOOKUP($B24,'C-1 Site River Baseline'!$C$9:$R$257,5,FALSE))</f>
        <v/>
      </c>
      <c r="G24" s="520" t="str">
        <f>IF(F24="","",VLOOKUP($B24,'C-1 Site River Baseline'!$C$9:$R$257,6,FALSE))</f>
        <v/>
      </c>
      <c r="H24" s="520" t="str">
        <f>IF(G24="","",VLOOKUP($B24,'C-1 Site River Baseline'!$C$9:$R$257,7,FALSE))</f>
        <v/>
      </c>
      <c r="I24" s="520" t="str">
        <f>IF(H24="","",VLOOKUP($B24,'C-1 Site River Baseline'!$C$9:$R$257,8,FALSE))</f>
        <v/>
      </c>
      <c r="J24" s="520" t="str">
        <f>IF(I24="","",VLOOKUP($B24,'C-1 Site River Baseline'!$C$9:$R$257,9,FALSE))</f>
        <v/>
      </c>
      <c r="K24" s="520" t="str">
        <f>IF(J24="","",VLOOKUP($B24,'C-1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IF(L24="","",VLOOKUP($B24,'C-1 Site River Baseline'!$C$9:$R$257,16,FALSE))</f>
        <v/>
      </c>
      <c r="N24" s="426" t="str">
        <f t="shared" si="6"/>
        <v/>
      </c>
      <c r="O24" s="498" t="str">
        <f t="shared" si="1"/>
        <v/>
      </c>
      <c r="P24" s="499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7" t="str">
        <f>IF(N24="","",VLOOKUP(B24,'C-1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07" t="str">
        <f>IF(V24="","",IF(VLOOKUP(V24,'G-7 Rivers Data'!$AG$4:$AI$9,2,FALSE)=0,"Spatial Data Missing ⚠",VLOOKUP(V24,'G-7 Rivers Data'!$AG$4:$AI$9,2,FALSE)))</f>
        <v/>
      </c>
      <c r="X24" s="499" t="str">
        <f>IF(V24="","",IF(VLOOKUP(V24,'G-7 Rivers Data'!$AG$4:$AI$9,3,FALSE)=0,"Spatial Data Missing ⚠",VLOOKUP(V24,'G-7 Rivers Data'!$AG$4:$AI$9,3,FALSE)))</f>
        <v/>
      </c>
      <c r="Y24" s="498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7" t="str">
        <f t="shared" si="2"/>
        <v/>
      </c>
      <c r="AC24" s="521" t="str">
        <f t="shared" si="3"/>
        <v/>
      </c>
      <c r="AD24" s="564" t="str">
        <f>IFERROR(IF(AC24="Check Data ⚠","Check Data ⚠",VLOOKUP(AC24,'G-4 Temporal multipliers'!$A$4:$C$37,3,FALSE)),"")</f>
        <v/>
      </c>
      <c r="AE24" s="498" t="str">
        <f>IF(N24="","",VLOOKUP(N24,'G-7 Rivers Data'!$B$4:$G$8,5,FALSE))</f>
        <v/>
      </c>
      <c r="AF24" s="507" t="str">
        <f t="shared" si="4"/>
        <v/>
      </c>
      <c r="AG24" s="540" t="str">
        <f t="shared" si="5"/>
        <v/>
      </c>
      <c r="AH24" s="499" t="str">
        <f t="shared" si="0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499" t="str">
        <f>IF(AK24="","",IF(VLOOKUP(AK24,'G-7 Rivers Data'!$AD$4:$AE$8,2,FALSE)=0,"Spatial Data Missing ⚠",VLOOKUP(AK24,'G-7 Rivers Data'!$AD$4:$AE$8,2,FALSE)))</f>
        <v/>
      </c>
      <c r="AM24" s="545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1" t="str">
        <f>'C-1 Site River Baseline'!AN23</f>
        <v/>
      </c>
      <c r="C25" s="520" t="str">
        <f>IF(B25="","",VLOOKUP($B25,'C-1 Site River Baseline'!$C$9:$R$257,2,FALSE))</f>
        <v/>
      </c>
      <c r="D25" s="520" t="str">
        <f>IF(C25="","",VLOOKUP($B25,'C-1 Site River Baseline'!$C$9:$R$257,3,FALSE))</f>
        <v/>
      </c>
      <c r="E25" s="520" t="str">
        <f>IF(D25="","",VLOOKUP($B25,'C-1 Site River Baseline'!$C$9:$R$257,4,FALSE))</f>
        <v/>
      </c>
      <c r="F25" s="520" t="str">
        <f>IF(E25="","",VLOOKUP($B25,'C-1 Site River Baseline'!$C$9:$R$257,5,FALSE))</f>
        <v/>
      </c>
      <c r="G25" s="520" t="str">
        <f>IF(F25="","",VLOOKUP($B25,'C-1 Site River Baseline'!$C$9:$R$257,6,FALSE))</f>
        <v/>
      </c>
      <c r="H25" s="520" t="str">
        <f>IF(G25="","",VLOOKUP($B25,'C-1 Site River Baseline'!$C$9:$R$257,7,FALSE))</f>
        <v/>
      </c>
      <c r="I25" s="520" t="str">
        <f>IF(H25="","",VLOOKUP($B25,'C-1 Site River Baseline'!$C$9:$R$257,8,FALSE))</f>
        <v/>
      </c>
      <c r="J25" s="520" t="str">
        <f>IF(I25="","",VLOOKUP($B25,'C-1 Site River Baseline'!$C$9:$R$257,9,FALSE))</f>
        <v/>
      </c>
      <c r="K25" s="520" t="str">
        <f>IF(J25="","",VLOOKUP($B25,'C-1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IF(L25="","",VLOOKUP($B25,'C-1 Site River Baseline'!$C$9:$R$257,16,FALSE))</f>
        <v/>
      </c>
      <c r="N25" s="426" t="str">
        <f t="shared" si="6"/>
        <v/>
      </c>
      <c r="O25" s="498" t="str">
        <f t="shared" si="1"/>
        <v/>
      </c>
      <c r="P25" s="499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7" t="str">
        <f>IF(N25="","",VLOOKUP(B25,'C-1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07" t="str">
        <f>IF(V25="","",IF(VLOOKUP(V25,'G-7 Rivers Data'!$AG$4:$AI$9,2,FALSE)=0,"Spatial Data Missing ⚠",VLOOKUP(V25,'G-7 Rivers Data'!$AG$4:$AI$9,2,FALSE)))</f>
        <v/>
      </c>
      <c r="X25" s="499" t="str">
        <f>IF(V25="","",IF(VLOOKUP(V25,'G-7 Rivers Data'!$AG$4:$AI$9,3,FALSE)=0,"Spatial Data Missing ⚠",VLOOKUP(V25,'G-7 Rivers Data'!$AG$4:$AI$9,3,FALSE)))</f>
        <v/>
      </c>
      <c r="Y25" s="498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7" t="str">
        <f t="shared" si="2"/>
        <v/>
      </c>
      <c r="AC25" s="521" t="str">
        <f t="shared" si="3"/>
        <v/>
      </c>
      <c r="AD25" s="564" t="str">
        <f>IFERROR(IF(AC25="Check Data ⚠","Check Data ⚠",VLOOKUP(AC25,'G-4 Temporal multipliers'!$A$4:$C$37,3,FALSE)),"")</f>
        <v/>
      </c>
      <c r="AE25" s="498" t="str">
        <f>IF(N25="","",VLOOKUP(N25,'G-7 Rivers Data'!$B$4:$G$8,5,FALSE))</f>
        <v/>
      </c>
      <c r="AF25" s="507" t="str">
        <f t="shared" si="4"/>
        <v/>
      </c>
      <c r="AG25" s="540" t="str">
        <f t="shared" si="5"/>
        <v/>
      </c>
      <c r="AH25" s="499" t="str">
        <f t="shared" si="0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499" t="str">
        <f>IF(AK25="","",IF(VLOOKUP(AK25,'G-7 Rivers Data'!$AD$4:$AE$8,2,FALSE)=0,"Spatial Data Missing ⚠",VLOOKUP(AK25,'G-7 Rivers Data'!$AD$4:$AE$8,2,FALSE)))</f>
        <v/>
      </c>
      <c r="AM25" s="545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1" t="str">
        <f>'C-1 Site River Baseline'!AN24</f>
        <v/>
      </c>
      <c r="C26" s="520" t="str">
        <f>IF(B26="","",VLOOKUP($B26,'C-1 Site River Baseline'!$C$9:$R$257,2,FALSE))</f>
        <v/>
      </c>
      <c r="D26" s="520" t="str">
        <f>IF(C26="","",VLOOKUP($B26,'C-1 Site River Baseline'!$C$9:$R$257,3,FALSE))</f>
        <v/>
      </c>
      <c r="E26" s="520" t="str">
        <f>IF(D26="","",VLOOKUP($B26,'C-1 Site River Baseline'!$C$9:$R$257,4,FALSE))</f>
        <v/>
      </c>
      <c r="F26" s="520" t="str">
        <f>IF(E26="","",VLOOKUP($B26,'C-1 Site River Baseline'!$C$9:$R$257,5,FALSE))</f>
        <v/>
      </c>
      <c r="G26" s="520" t="str">
        <f>IF(F26="","",VLOOKUP($B26,'C-1 Site River Baseline'!$C$9:$R$257,6,FALSE))</f>
        <v/>
      </c>
      <c r="H26" s="520" t="str">
        <f>IF(G26="","",VLOOKUP($B26,'C-1 Site River Baseline'!$C$9:$R$257,7,FALSE))</f>
        <v/>
      </c>
      <c r="I26" s="520" t="str">
        <f>IF(H26="","",VLOOKUP($B26,'C-1 Site River Baseline'!$C$9:$R$257,8,FALSE))</f>
        <v/>
      </c>
      <c r="J26" s="520" t="str">
        <f>IF(I26="","",VLOOKUP($B26,'C-1 Site River Baseline'!$C$9:$R$257,9,FALSE))</f>
        <v/>
      </c>
      <c r="K26" s="520" t="str">
        <f>IF(J26="","",VLOOKUP($B26,'C-1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IF(L26="","",VLOOKUP($B26,'C-1 Site River Baseline'!$C$9:$R$257,16,FALSE))</f>
        <v/>
      </c>
      <c r="N26" s="426" t="str">
        <f t="shared" si="6"/>
        <v/>
      </c>
      <c r="O26" s="498" t="str">
        <f t="shared" si="1"/>
        <v/>
      </c>
      <c r="P26" s="499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7" t="str">
        <f>IF(N26="","",VLOOKUP(B26,'C-1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07" t="str">
        <f>IF(V26="","",IF(VLOOKUP(V26,'G-7 Rivers Data'!$AG$4:$AI$9,2,FALSE)=0,"Spatial Data Missing ⚠",VLOOKUP(V26,'G-7 Rivers Data'!$AG$4:$AI$9,2,FALSE)))</f>
        <v/>
      </c>
      <c r="X26" s="499" t="str">
        <f>IF(V26="","",IF(VLOOKUP(V26,'G-7 Rivers Data'!$AG$4:$AI$9,3,FALSE)=0,"Spatial Data Missing ⚠",VLOOKUP(V26,'G-7 Rivers Data'!$AG$4:$AI$9,3,FALSE)))</f>
        <v/>
      </c>
      <c r="Y26" s="498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7" t="str">
        <f t="shared" si="2"/>
        <v/>
      </c>
      <c r="AC26" s="521" t="str">
        <f t="shared" si="3"/>
        <v/>
      </c>
      <c r="AD26" s="564" t="str">
        <f>IFERROR(IF(AC26="Check Data ⚠","Check Data ⚠",VLOOKUP(AC26,'G-4 Temporal multipliers'!$A$4:$C$37,3,FALSE)),"")</f>
        <v/>
      </c>
      <c r="AE26" s="498" t="str">
        <f>IF(N26="","",VLOOKUP(N26,'G-7 Rivers Data'!$B$4:$G$8,5,FALSE))</f>
        <v/>
      </c>
      <c r="AF26" s="507" t="str">
        <f t="shared" si="4"/>
        <v/>
      </c>
      <c r="AG26" s="540" t="str">
        <f t="shared" si="5"/>
        <v/>
      </c>
      <c r="AH26" s="499" t="str">
        <f t="shared" si="0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499" t="str">
        <f>IF(AK26="","",IF(VLOOKUP(AK26,'G-7 Rivers Data'!$AD$4:$AE$8,2,FALSE)=0,"Spatial Data Missing ⚠",VLOOKUP(AK26,'G-7 Rivers Data'!$AD$4:$AE$8,2,FALSE)))</f>
        <v/>
      </c>
      <c r="AM26" s="545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1" t="str">
        <f>'C-1 Site River Baseline'!AN25</f>
        <v/>
      </c>
      <c r="C27" s="520" t="str">
        <f>IF(B27="","",VLOOKUP($B27,'C-1 Site River Baseline'!$C$9:$R$257,2,FALSE))</f>
        <v/>
      </c>
      <c r="D27" s="520" t="str">
        <f>IF(C27="","",VLOOKUP($B27,'C-1 Site River Baseline'!$C$9:$R$257,3,FALSE))</f>
        <v/>
      </c>
      <c r="E27" s="520" t="str">
        <f>IF(D27="","",VLOOKUP($B27,'C-1 Site River Baseline'!$C$9:$R$257,4,FALSE))</f>
        <v/>
      </c>
      <c r="F27" s="520" t="str">
        <f>IF(E27="","",VLOOKUP($B27,'C-1 Site River Baseline'!$C$9:$R$257,5,FALSE))</f>
        <v/>
      </c>
      <c r="G27" s="520" t="str">
        <f>IF(F27="","",VLOOKUP($B27,'C-1 Site River Baseline'!$C$9:$R$257,6,FALSE))</f>
        <v/>
      </c>
      <c r="H27" s="520" t="str">
        <f>IF(G27="","",VLOOKUP($B27,'C-1 Site River Baseline'!$C$9:$R$257,7,FALSE))</f>
        <v/>
      </c>
      <c r="I27" s="520" t="str">
        <f>IF(H27="","",VLOOKUP($B27,'C-1 Site River Baseline'!$C$9:$R$257,8,FALSE))</f>
        <v/>
      </c>
      <c r="J27" s="520" t="str">
        <f>IF(I27="","",VLOOKUP($B27,'C-1 Site River Baseline'!$C$9:$R$257,9,FALSE))</f>
        <v/>
      </c>
      <c r="K27" s="520" t="str">
        <f>IF(J27="","",VLOOKUP($B27,'C-1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IF(L27="","",VLOOKUP($B27,'C-1 Site River Baseline'!$C$9:$R$257,16,FALSE))</f>
        <v/>
      </c>
      <c r="N27" s="426" t="str">
        <f t="shared" si="6"/>
        <v/>
      </c>
      <c r="O27" s="498" t="str">
        <f t="shared" si="1"/>
        <v/>
      </c>
      <c r="P27" s="499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7" t="str">
        <f>IF(N27="","",VLOOKUP(B27,'C-1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07" t="str">
        <f>IF(V27="","",IF(VLOOKUP(V27,'G-7 Rivers Data'!$AG$4:$AI$9,2,FALSE)=0,"Spatial Data Missing ⚠",VLOOKUP(V27,'G-7 Rivers Data'!$AG$4:$AI$9,2,FALSE)))</f>
        <v/>
      </c>
      <c r="X27" s="499" t="str">
        <f>IF(V27="","",IF(VLOOKUP(V27,'G-7 Rivers Data'!$AG$4:$AI$9,3,FALSE)=0,"Spatial Data Missing ⚠",VLOOKUP(V27,'G-7 Rivers Data'!$AG$4:$AI$9,3,FALSE)))</f>
        <v/>
      </c>
      <c r="Y27" s="498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7" t="str">
        <f t="shared" si="2"/>
        <v/>
      </c>
      <c r="AC27" s="521" t="str">
        <f t="shared" si="3"/>
        <v/>
      </c>
      <c r="AD27" s="564" t="str">
        <f>IFERROR(IF(AC27="Check Data ⚠","Check Data ⚠",VLOOKUP(AC27,'G-4 Temporal multipliers'!$A$4:$C$37,3,FALSE)),"")</f>
        <v/>
      </c>
      <c r="AE27" s="498" t="str">
        <f>IF(N27="","",VLOOKUP(N27,'G-7 Rivers Data'!$B$4:$G$8,5,FALSE))</f>
        <v/>
      </c>
      <c r="AF27" s="507" t="str">
        <f t="shared" si="4"/>
        <v/>
      </c>
      <c r="AG27" s="540" t="str">
        <f t="shared" si="5"/>
        <v/>
      </c>
      <c r="AH27" s="499" t="str">
        <f t="shared" si="0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499" t="str">
        <f>IF(AK27="","",IF(VLOOKUP(AK27,'G-7 Rivers Data'!$AD$4:$AE$8,2,FALSE)=0,"Spatial Data Missing ⚠",VLOOKUP(AK27,'G-7 Rivers Data'!$AD$4:$AE$8,2,FALSE)))</f>
        <v/>
      </c>
      <c r="AM27" s="545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1" t="str">
        <f>'C-1 Site River Baseline'!AN26</f>
        <v/>
      </c>
      <c r="C28" s="520" t="str">
        <f>IF(B28="","",VLOOKUP($B28,'C-1 Site River Baseline'!$C$9:$R$257,2,FALSE))</f>
        <v/>
      </c>
      <c r="D28" s="520" t="str">
        <f>IF(C28="","",VLOOKUP($B28,'C-1 Site River Baseline'!$C$9:$R$257,3,FALSE))</f>
        <v/>
      </c>
      <c r="E28" s="520" t="str">
        <f>IF(D28="","",VLOOKUP($B28,'C-1 Site River Baseline'!$C$9:$R$257,4,FALSE))</f>
        <v/>
      </c>
      <c r="F28" s="520" t="str">
        <f>IF(E28="","",VLOOKUP($B28,'C-1 Site River Baseline'!$C$9:$R$257,5,FALSE))</f>
        <v/>
      </c>
      <c r="G28" s="520" t="str">
        <f>IF(F28="","",VLOOKUP($B28,'C-1 Site River Baseline'!$C$9:$R$257,6,FALSE))</f>
        <v/>
      </c>
      <c r="H28" s="520" t="str">
        <f>IF(G28="","",VLOOKUP($B28,'C-1 Site River Baseline'!$C$9:$R$257,7,FALSE))</f>
        <v/>
      </c>
      <c r="I28" s="520" t="str">
        <f>IF(H28="","",VLOOKUP($B28,'C-1 Site River Baseline'!$C$9:$R$257,8,FALSE))</f>
        <v/>
      </c>
      <c r="J28" s="520" t="str">
        <f>IF(I28="","",VLOOKUP($B28,'C-1 Site River Baseline'!$C$9:$R$257,9,FALSE))</f>
        <v/>
      </c>
      <c r="K28" s="520" t="str">
        <f>IF(J28="","",VLOOKUP($B28,'C-1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IF(L28="","",VLOOKUP($B28,'C-1 Site River Baseline'!$C$9:$R$257,16,FALSE))</f>
        <v/>
      </c>
      <c r="N28" s="426" t="str">
        <f t="shared" si="6"/>
        <v/>
      </c>
      <c r="O28" s="498" t="str">
        <f t="shared" si="1"/>
        <v/>
      </c>
      <c r="P28" s="499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7" t="str">
        <f>IF(N28="","",VLOOKUP(B28,'C-1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07" t="str">
        <f>IF(V28="","",IF(VLOOKUP(V28,'G-7 Rivers Data'!$AG$4:$AI$9,2,FALSE)=0,"Spatial Data Missing ⚠",VLOOKUP(V28,'G-7 Rivers Data'!$AG$4:$AI$9,2,FALSE)))</f>
        <v/>
      </c>
      <c r="X28" s="499" t="str">
        <f>IF(V28="","",IF(VLOOKUP(V28,'G-7 Rivers Data'!$AG$4:$AI$9,3,FALSE)=0,"Spatial Data Missing ⚠",VLOOKUP(V28,'G-7 Rivers Data'!$AG$4:$AI$9,3,FALSE)))</f>
        <v/>
      </c>
      <c r="Y28" s="498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7" t="str">
        <f t="shared" si="2"/>
        <v/>
      </c>
      <c r="AC28" s="521" t="str">
        <f t="shared" si="3"/>
        <v/>
      </c>
      <c r="AD28" s="564" t="str">
        <f>IFERROR(IF(AC28="Check Data ⚠","Check Data ⚠",VLOOKUP(AC28,'G-4 Temporal multipliers'!$A$4:$C$37,3,FALSE)),"")</f>
        <v/>
      </c>
      <c r="AE28" s="498" t="str">
        <f>IF(N28="","",VLOOKUP(N28,'G-7 Rivers Data'!$B$4:$G$8,5,FALSE))</f>
        <v/>
      </c>
      <c r="AF28" s="507" t="str">
        <f t="shared" si="4"/>
        <v/>
      </c>
      <c r="AG28" s="540" t="str">
        <f t="shared" si="5"/>
        <v/>
      </c>
      <c r="AH28" s="499" t="str">
        <f t="shared" si="0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499" t="str">
        <f>IF(AK28="","",IF(VLOOKUP(AK28,'G-7 Rivers Data'!$AD$4:$AE$8,2,FALSE)=0,"Spatial Data Missing ⚠",VLOOKUP(AK28,'G-7 Rivers Data'!$AD$4:$AE$8,2,FALSE)))</f>
        <v/>
      </c>
      <c r="AM28" s="545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1" t="str">
        <f>'C-1 Site River Baseline'!AN27</f>
        <v/>
      </c>
      <c r="C29" s="520" t="str">
        <f>IF(B29="","",VLOOKUP($B29,'C-1 Site River Baseline'!$C$9:$R$257,2,FALSE))</f>
        <v/>
      </c>
      <c r="D29" s="520" t="str">
        <f>IF(C29="","",VLOOKUP($B29,'C-1 Site River Baseline'!$C$9:$R$257,3,FALSE))</f>
        <v/>
      </c>
      <c r="E29" s="520" t="str">
        <f>IF(D29="","",VLOOKUP($B29,'C-1 Site River Baseline'!$C$9:$R$257,4,FALSE))</f>
        <v/>
      </c>
      <c r="F29" s="520" t="str">
        <f>IF(E29="","",VLOOKUP($B29,'C-1 Site River Baseline'!$C$9:$R$257,5,FALSE))</f>
        <v/>
      </c>
      <c r="G29" s="520" t="str">
        <f>IF(F29="","",VLOOKUP($B29,'C-1 Site River Baseline'!$C$9:$R$257,6,FALSE))</f>
        <v/>
      </c>
      <c r="H29" s="520" t="str">
        <f>IF(G29="","",VLOOKUP($B29,'C-1 Site River Baseline'!$C$9:$R$257,7,FALSE))</f>
        <v/>
      </c>
      <c r="I29" s="520" t="str">
        <f>IF(H29="","",VLOOKUP($B29,'C-1 Site River Baseline'!$C$9:$R$257,8,FALSE))</f>
        <v/>
      </c>
      <c r="J29" s="520" t="str">
        <f>IF(I29="","",VLOOKUP($B29,'C-1 Site River Baseline'!$C$9:$R$257,9,FALSE))</f>
        <v/>
      </c>
      <c r="K29" s="520" t="str">
        <f>IF(J29="","",VLOOKUP($B29,'C-1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IF(L29="","",VLOOKUP($B29,'C-1 Site River Baseline'!$C$9:$R$257,16,FALSE))</f>
        <v/>
      </c>
      <c r="N29" s="426" t="str">
        <f t="shared" si="6"/>
        <v/>
      </c>
      <c r="O29" s="498" t="str">
        <f t="shared" si="1"/>
        <v/>
      </c>
      <c r="P29" s="499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7" t="str">
        <f>IF(N29="","",VLOOKUP(B29,'C-1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07" t="str">
        <f>IF(V29="","",IF(VLOOKUP(V29,'G-7 Rivers Data'!$AG$4:$AI$9,2,FALSE)=0,"Spatial Data Missing ⚠",VLOOKUP(V29,'G-7 Rivers Data'!$AG$4:$AI$9,2,FALSE)))</f>
        <v/>
      </c>
      <c r="X29" s="499" t="str">
        <f>IF(V29="","",IF(VLOOKUP(V29,'G-7 Rivers Data'!$AG$4:$AI$9,3,FALSE)=0,"Spatial Data Missing ⚠",VLOOKUP(V29,'G-7 Rivers Data'!$AG$4:$AI$9,3,FALSE)))</f>
        <v/>
      </c>
      <c r="Y29" s="498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7" t="str">
        <f t="shared" si="2"/>
        <v/>
      </c>
      <c r="AC29" s="521" t="str">
        <f t="shared" si="3"/>
        <v/>
      </c>
      <c r="AD29" s="564" t="str">
        <f>IFERROR(IF(AC29="Check Data ⚠","Check Data ⚠",VLOOKUP(AC29,'G-4 Temporal multipliers'!$A$4:$C$37,3,FALSE)),"")</f>
        <v/>
      </c>
      <c r="AE29" s="498" t="str">
        <f>IF(N29="","",VLOOKUP(N29,'G-7 Rivers Data'!$B$4:$G$8,5,FALSE))</f>
        <v/>
      </c>
      <c r="AF29" s="507" t="str">
        <f t="shared" si="4"/>
        <v/>
      </c>
      <c r="AG29" s="540" t="str">
        <f t="shared" si="5"/>
        <v/>
      </c>
      <c r="AH29" s="499" t="str">
        <f t="shared" si="0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499" t="str">
        <f>IF(AK29="","",IF(VLOOKUP(AK29,'G-7 Rivers Data'!$AD$4:$AE$8,2,FALSE)=0,"Spatial Data Missing ⚠",VLOOKUP(AK29,'G-7 Rivers Data'!$AD$4:$AE$8,2,FALSE)))</f>
        <v/>
      </c>
      <c r="AM29" s="545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1" t="str">
        <f>'C-1 Site River Baseline'!AN28</f>
        <v/>
      </c>
      <c r="C30" s="520" t="str">
        <f>IF(B30="","",VLOOKUP($B30,'C-1 Site River Baseline'!$C$9:$R$257,2,FALSE))</f>
        <v/>
      </c>
      <c r="D30" s="520" t="str">
        <f>IF(C30="","",VLOOKUP($B30,'C-1 Site River Baseline'!$C$9:$R$257,3,FALSE))</f>
        <v/>
      </c>
      <c r="E30" s="520" t="str">
        <f>IF(D30="","",VLOOKUP($B30,'C-1 Site River Baseline'!$C$9:$R$257,4,FALSE))</f>
        <v/>
      </c>
      <c r="F30" s="520" t="str">
        <f>IF(E30="","",VLOOKUP($B30,'C-1 Site River Baseline'!$C$9:$R$257,5,FALSE))</f>
        <v/>
      </c>
      <c r="G30" s="520" t="str">
        <f>IF(F30="","",VLOOKUP($B30,'C-1 Site River Baseline'!$C$9:$R$257,6,FALSE))</f>
        <v/>
      </c>
      <c r="H30" s="520" t="str">
        <f>IF(G30="","",VLOOKUP($B30,'C-1 Site River Baseline'!$C$9:$R$257,7,FALSE))</f>
        <v/>
      </c>
      <c r="I30" s="520" t="str">
        <f>IF(H30="","",VLOOKUP($B30,'C-1 Site River Baseline'!$C$9:$R$257,8,FALSE))</f>
        <v/>
      </c>
      <c r="J30" s="520" t="str">
        <f>IF(I30="","",VLOOKUP($B30,'C-1 Site River Baseline'!$C$9:$R$257,9,FALSE))</f>
        <v/>
      </c>
      <c r="K30" s="520" t="str">
        <f>IF(J30="","",VLOOKUP($B30,'C-1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IF(L30="","",VLOOKUP($B30,'C-1 Site River Baseline'!$C$9:$R$257,16,FALSE))</f>
        <v/>
      </c>
      <c r="N30" s="426" t="str">
        <f t="shared" si="6"/>
        <v/>
      </c>
      <c r="O30" s="498" t="str">
        <f t="shared" si="1"/>
        <v/>
      </c>
      <c r="P30" s="499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7" t="str">
        <f>IF(N30="","",VLOOKUP(B30,'C-1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07" t="str">
        <f>IF(V30="","",IF(VLOOKUP(V30,'G-7 Rivers Data'!$AG$4:$AI$9,2,FALSE)=0,"Spatial Data Missing ⚠",VLOOKUP(V30,'G-7 Rivers Data'!$AG$4:$AI$9,2,FALSE)))</f>
        <v/>
      </c>
      <c r="X30" s="499" t="str">
        <f>IF(V30="","",IF(VLOOKUP(V30,'G-7 Rivers Data'!$AG$4:$AI$9,3,FALSE)=0,"Spatial Data Missing ⚠",VLOOKUP(V30,'G-7 Rivers Data'!$AG$4:$AI$9,3,FALSE)))</f>
        <v/>
      </c>
      <c r="Y30" s="498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7" t="str">
        <f t="shared" si="2"/>
        <v/>
      </c>
      <c r="AC30" s="521" t="str">
        <f t="shared" si="3"/>
        <v/>
      </c>
      <c r="AD30" s="564" t="str">
        <f>IFERROR(IF(AC30="Check Data ⚠","Check Data ⚠",VLOOKUP(AC30,'G-4 Temporal multipliers'!$A$4:$C$37,3,FALSE)),"")</f>
        <v/>
      </c>
      <c r="AE30" s="498" t="str">
        <f>IF(N30="","",VLOOKUP(N30,'G-7 Rivers Data'!$B$4:$G$8,5,FALSE))</f>
        <v/>
      </c>
      <c r="AF30" s="507" t="str">
        <f t="shared" si="4"/>
        <v/>
      </c>
      <c r="AG30" s="540" t="str">
        <f t="shared" si="5"/>
        <v/>
      </c>
      <c r="AH30" s="499" t="str">
        <f t="shared" si="0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499" t="str">
        <f>IF(AK30="","",IF(VLOOKUP(AK30,'G-7 Rivers Data'!$AD$4:$AE$8,2,FALSE)=0,"Spatial Data Missing ⚠",VLOOKUP(AK30,'G-7 Rivers Data'!$AD$4:$AE$8,2,FALSE)))</f>
        <v/>
      </c>
      <c r="AM30" s="545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1" t="str">
        <f>'C-1 Site River Baseline'!AN29</f>
        <v/>
      </c>
      <c r="C31" s="520" t="str">
        <f>IF(B31="","",VLOOKUP($B31,'C-1 Site River Baseline'!$C$9:$R$257,2,FALSE))</f>
        <v/>
      </c>
      <c r="D31" s="520" t="str">
        <f>IF(C31="","",VLOOKUP($B31,'C-1 Site River Baseline'!$C$9:$R$257,3,FALSE))</f>
        <v/>
      </c>
      <c r="E31" s="520" t="str">
        <f>IF(D31="","",VLOOKUP($B31,'C-1 Site River Baseline'!$C$9:$R$257,4,FALSE))</f>
        <v/>
      </c>
      <c r="F31" s="520" t="str">
        <f>IF(E31="","",VLOOKUP($B31,'C-1 Site River Baseline'!$C$9:$R$257,5,FALSE))</f>
        <v/>
      </c>
      <c r="G31" s="520" t="str">
        <f>IF(F31="","",VLOOKUP($B31,'C-1 Site River Baseline'!$C$9:$R$257,6,FALSE))</f>
        <v/>
      </c>
      <c r="H31" s="520" t="str">
        <f>IF(G31="","",VLOOKUP($B31,'C-1 Site River Baseline'!$C$9:$R$257,7,FALSE))</f>
        <v/>
      </c>
      <c r="I31" s="520" t="str">
        <f>IF(H31="","",VLOOKUP($B31,'C-1 Site River Baseline'!$C$9:$R$257,8,FALSE))</f>
        <v/>
      </c>
      <c r="J31" s="520" t="str">
        <f>IF(I31="","",VLOOKUP($B31,'C-1 Site River Baseline'!$C$9:$R$257,9,FALSE))</f>
        <v/>
      </c>
      <c r="K31" s="520" t="str">
        <f>IF(J31="","",VLOOKUP($B31,'C-1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IF(L31="","",VLOOKUP($B31,'C-1 Site River Baseline'!$C$9:$R$257,16,FALSE))</f>
        <v/>
      </c>
      <c r="N31" s="426" t="str">
        <f t="shared" si="6"/>
        <v/>
      </c>
      <c r="O31" s="498" t="str">
        <f t="shared" si="1"/>
        <v/>
      </c>
      <c r="P31" s="499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7" t="str">
        <f>IF(N31="","",VLOOKUP(B31,'C-1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07" t="str">
        <f>IF(V31="","",IF(VLOOKUP(V31,'G-7 Rivers Data'!$AG$4:$AI$9,2,FALSE)=0,"Spatial Data Missing ⚠",VLOOKUP(V31,'G-7 Rivers Data'!$AG$4:$AI$9,2,FALSE)))</f>
        <v/>
      </c>
      <c r="X31" s="499" t="str">
        <f>IF(V31="","",IF(VLOOKUP(V31,'G-7 Rivers Data'!$AG$4:$AI$9,3,FALSE)=0,"Spatial Data Missing ⚠",VLOOKUP(V31,'G-7 Rivers Data'!$AG$4:$AI$9,3,FALSE)))</f>
        <v/>
      </c>
      <c r="Y31" s="498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7" t="str">
        <f t="shared" si="2"/>
        <v/>
      </c>
      <c r="AC31" s="521" t="str">
        <f t="shared" si="3"/>
        <v/>
      </c>
      <c r="AD31" s="564" t="str">
        <f>IFERROR(IF(AC31="Check Data ⚠","Check Data ⚠",VLOOKUP(AC31,'G-4 Temporal multipliers'!$A$4:$C$37,3,FALSE)),"")</f>
        <v/>
      </c>
      <c r="AE31" s="498" t="str">
        <f>IF(N31="","",VLOOKUP(N31,'G-7 Rivers Data'!$B$4:$G$8,5,FALSE))</f>
        <v/>
      </c>
      <c r="AF31" s="507" t="str">
        <f t="shared" si="4"/>
        <v/>
      </c>
      <c r="AG31" s="540" t="str">
        <f t="shared" si="5"/>
        <v/>
      </c>
      <c r="AH31" s="499" t="str">
        <f t="shared" si="0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499" t="str">
        <f>IF(AK31="","",IF(VLOOKUP(AK31,'G-7 Rivers Data'!$AD$4:$AE$8,2,FALSE)=0,"Spatial Data Missing ⚠",VLOOKUP(AK31,'G-7 Rivers Data'!$AD$4:$AE$8,2,FALSE)))</f>
        <v/>
      </c>
      <c r="AM31" s="545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1" t="str">
        <f>'C-1 Site River Baseline'!AN30</f>
        <v/>
      </c>
      <c r="C32" s="520" t="str">
        <f>IF(B32="","",VLOOKUP($B32,'C-1 Site River Baseline'!$C$9:$R$257,2,FALSE))</f>
        <v/>
      </c>
      <c r="D32" s="520" t="str">
        <f>IF(C32="","",VLOOKUP($B32,'C-1 Site River Baseline'!$C$9:$R$257,3,FALSE))</f>
        <v/>
      </c>
      <c r="E32" s="520" t="str">
        <f>IF(D32="","",VLOOKUP($B32,'C-1 Site River Baseline'!$C$9:$R$257,4,FALSE))</f>
        <v/>
      </c>
      <c r="F32" s="520" t="str">
        <f>IF(E32="","",VLOOKUP($B32,'C-1 Site River Baseline'!$C$9:$R$257,5,FALSE))</f>
        <v/>
      </c>
      <c r="G32" s="520" t="str">
        <f>IF(F32="","",VLOOKUP($B32,'C-1 Site River Baseline'!$C$9:$R$257,6,FALSE))</f>
        <v/>
      </c>
      <c r="H32" s="520" t="str">
        <f>IF(G32="","",VLOOKUP($B32,'C-1 Site River Baseline'!$C$9:$R$257,7,FALSE))</f>
        <v/>
      </c>
      <c r="I32" s="520" t="str">
        <f>IF(H32="","",VLOOKUP($B32,'C-1 Site River Baseline'!$C$9:$R$257,8,FALSE))</f>
        <v/>
      </c>
      <c r="J32" s="520" t="str">
        <f>IF(I32="","",VLOOKUP($B32,'C-1 Site River Baseline'!$C$9:$R$257,9,FALSE))</f>
        <v/>
      </c>
      <c r="K32" s="520" t="str">
        <f>IF(J32="","",VLOOKUP($B32,'C-1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IF(L32="","",VLOOKUP($B32,'C-1 Site River Baseline'!$C$9:$R$257,16,FALSE))</f>
        <v/>
      </c>
      <c r="N32" s="426" t="str">
        <f t="shared" si="6"/>
        <v/>
      </c>
      <c r="O32" s="498" t="str">
        <f t="shared" si="1"/>
        <v/>
      </c>
      <c r="P32" s="499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7" t="str">
        <f>IF(N32="","",VLOOKUP(B32,'C-1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07" t="str">
        <f>IF(V32="","",IF(VLOOKUP(V32,'G-7 Rivers Data'!$AG$4:$AI$9,2,FALSE)=0,"Spatial Data Missing ⚠",VLOOKUP(V32,'G-7 Rivers Data'!$AG$4:$AI$9,2,FALSE)))</f>
        <v/>
      </c>
      <c r="X32" s="499" t="str">
        <f>IF(V32="","",IF(VLOOKUP(V32,'G-7 Rivers Data'!$AG$4:$AI$9,3,FALSE)=0,"Spatial Data Missing ⚠",VLOOKUP(V32,'G-7 Rivers Data'!$AG$4:$AI$9,3,FALSE)))</f>
        <v/>
      </c>
      <c r="Y32" s="498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7" t="str">
        <f t="shared" si="2"/>
        <v/>
      </c>
      <c r="AC32" s="521" t="str">
        <f t="shared" si="3"/>
        <v/>
      </c>
      <c r="AD32" s="564" t="str">
        <f>IFERROR(IF(AC32="Check Data ⚠","Check Data ⚠",VLOOKUP(AC32,'G-4 Temporal multipliers'!$A$4:$C$37,3,FALSE)),"")</f>
        <v/>
      </c>
      <c r="AE32" s="498" t="str">
        <f>IF(N32="","",VLOOKUP(N32,'G-7 Rivers Data'!$B$4:$G$8,5,FALSE))</f>
        <v/>
      </c>
      <c r="AF32" s="507" t="str">
        <f t="shared" si="4"/>
        <v/>
      </c>
      <c r="AG32" s="540" t="str">
        <f t="shared" si="5"/>
        <v/>
      </c>
      <c r="AH32" s="499" t="str">
        <f t="shared" si="0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499" t="str">
        <f>IF(AK32="","",IF(VLOOKUP(AK32,'G-7 Rivers Data'!$AD$4:$AE$8,2,FALSE)=0,"Spatial Data Missing ⚠",VLOOKUP(AK32,'G-7 Rivers Data'!$AD$4:$AE$8,2,FALSE)))</f>
        <v/>
      </c>
      <c r="AM32" s="545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1" t="str">
        <f>'C-1 Site River Baseline'!AN31</f>
        <v/>
      </c>
      <c r="C33" s="520" t="str">
        <f>IF(B33="","",VLOOKUP($B33,'C-1 Site River Baseline'!$C$9:$R$257,2,FALSE))</f>
        <v/>
      </c>
      <c r="D33" s="520" t="str">
        <f>IF(C33="","",VLOOKUP($B33,'C-1 Site River Baseline'!$C$9:$R$257,3,FALSE))</f>
        <v/>
      </c>
      <c r="E33" s="520" t="str">
        <f>IF(D33="","",VLOOKUP($B33,'C-1 Site River Baseline'!$C$9:$R$257,4,FALSE))</f>
        <v/>
      </c>
      <c r="F33" s="520" t="str">
        <f>IF(E33="","",VLOOKUP($B33,'C-1 Site River Baseline'!$C$9:$R$257,5,FALSE))</f>
        <v/>
      </c>
      <c r="G33" s="520" t="str">
        <f>IF(F33="","",VLOOKUP($B33,'C-1 Site River Baseline'!$C$9:$R$257,6,FALSE))</f>
        <v/>
      </c>
      <c r="H33" s="520" t="str">
        <f>IF(G33="","",VLOOKUP($B33,'C-1 Site River Baseline'!$C$9:$R$257,7,FALSE))</f>
        <v/>
      </c>
      <c r="I33" s="520" t="str">
        <f>IF(H33="","",VLOOKUP($B33,'C-1 Site River Baseline'!$C$9:$R$257,8,FALSE))</f>
        <v/>
      </c>
      <c r="J33" s="520" t="str">
        <f>IF(I33="","",VLOOKUP($B33,'C-1 Site River Baseline'!$C$9:$R$257,9,FALSE))</f>
        <v/>
      </c>
      <c r="K33" s="520" t="str">
        <f>IF(J33="","",VLOOKUP($B33,'C-1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IF(L33="","",VLOOKUP($B33,'C-1 Site River Baseline'!$C$9:$R$257,16,FALSE))</f>
        <v/>
      </c>
      <c r="N33" s="426" t="str">
        <f t="shared" si="6"/>
        <v/>
      </c>
      <c r="O33" s="498" t="str">
        <f t="shared" si="1"/>
        <v/>
      </c>
      <c r="P33" s="499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7" t="str">
        <f>IF(N33="","",VLOOKUP(B33,'C-1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07" t="str">
        <f>IF(V33="","",IF(VLOOKUP(V33,'G-7 Rivers Data'!$AG$4:$AI$9,2,FALSE)=0,"Spatial Data Missing ⚠",VLOOKUP(V33,'G-7 Rivers Data'!$AG$4:$AI$9,2,FALSE)))</f>
        <v/>
      </c>
      <c r="X33" s="499" t="str">
        <f>IF(V33="","",IF(VLOOKUP(V33,'G-7 Rivers Data'!$AG$4:$AI$9,3,FALSE)=0,"Spatial Data Missing ⚠",VLOOKUP(V33,'G-7 Rivers Data'!$AG$4:$AI$9,3,FALSE)))</f>
        <v/>
      </c>
      <c r="Y33" s="498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7" t="str">
        <f t="shared" si="2"/>
        <v/>
      </c>
      <c r="AC33" s="521" t="str">
        <f t="shared" si="3"/>
        <v/>
      </c>
      <c r="AD33" s="564" t="str">
        <f>IFERROR(IF(AC33="Check Data ⚠","Check Data ⚠",VLOOKUP(AC33,'G-4 Temporal multipliers'!$A$4:$C$37,3,FALSE)),"")</f>
        <v/>
      </c>
      <c r="AE33" s="498" t="str">
        <f>IF(N33="","",VLOOKUP(N33,'G-7 Rivers Data'!$B$4:$G$8,5,FALSE))</f>
        <v/>
      </c>
      <c r="AF33" s="507" t="str">
        <f t="shared" si="4"/>
        <v/>
      </c>
      <c r="AG33" s="540" t="str">
        <f t="shared" si="5"/>
        <v/>
      </c>
      <c r="AH33" s="499" t="str">
        <f t="shared" si="0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499" t="str">
        <f>IF(AK33="","",IF(VLOOKUP(AK33,'G-7 Rivers Data'!$AD$4:$AE$8,2,FALSE)=0,"Spatial Data Missing ⚠",VLOOKUP(AK33,'G-7 Rivers Data'!$AD$4:$AE$8,2,FALSE)))</f>
        <v/>
      </c>
      <c r="AM33" s="545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1" t="str">
        <f>'C-1 Site River Baseline'!AN32</f>
        <v/>
      </c>
      <c r="C34" s="520" t="str">
        <f>IF(B34="","",VLOOKUP($B34,'C-1 Site River Baseline'!$C$9:$R$257,2,FALSE))</f>
        <v/>
      </c>
      <c r="D34" s="520" t="str">
        <f>IF(C34="","",VLOOKUP($B34,'C-1 Site River Baseline'!$C$9:$R$257,3,FALSE))</f>
        <v/>
      </c>
      <c r="E34" s="520" t="str">
        <f>IF(D34="","",VLOOKUP($B34,'C-1 Site River Baseline'!$C$9:$R$257,4,FALSE))</f>
        <v/>
      </c>
      <c r="F34" s="520" t="str">
        <f>IF(E34="","",VLOOKUP($B34,'C-1 Site River Baseline'!$C$9:$R$257,5,FALSE))</f>
        <v/>
      </c>
      <c r="G34" s="520" t="str">
        <f>IF(F34="","",VLOOKUP($B34,'C-1 Site River Baseline'!$C$9:$R$257,6,FALSE))</f>
        <v/>
      </c>
      <c r="H34" s="520" t="str">
        <f>IF(G34="","",VLOOKUP($B34,'C-1 Site River Baseline'!$C$9:$R$257,7,FALSE))</f>
        <v/>
      </c>
      <c r="I34" s="520" t="str">
        <f>IF(H34="","",VLOOKUP($B34,'C-1 Site River Baseline'!$C$9:$R$257,8,FALSE))</f>
        <v/>
      </c>
      <c r="J34" s="520" t="str">
        <f>IF(I34="","",VLOOKUP($B34,'C-1 Site River Baseline'!$C$9:$R$257,9,FALSE))</f>
        <v/>
      </c>
      <c r="K34" s="520" t="str">
        <f>IF(J34="","",VLOOKUP($B34,'C-1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IF(L34="","",VLOOKUP($B34,'C-1 Site River Baseline'!$C$9:$R$257,16,FALSE))</f>
        <v/>
      </c>
      <c r="N34" s="426" t="str">
        <f t="shared" si="6"/>
        <v/>
      </c>
      <c r="O34" s="498" t="str">
        <f t="shared" si="1"/>
        <v/>
      </c>
      <c r="P34" s="499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7" t="str">
        <f>IF(N34="","",VLOOKUP(B34,'C-1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07" t="str">
        <f>IF(V34="","",IF(VLOOKUP(V34,'G-7 Rivers Data'!$AG$4:$AI$9,2,FALSE)=0,"Spatial Data Missing ⚠",VLOOKUP(V34,'G-7 Rivers Data'!$AG$4:$AI$9,2,FALSE)))</f>
        <v/>
      </c>
      <c r="X34" s="499" t="str">
        <f>IF(V34="","",IF(VLOOKUP(V34,'G-7 Rivers Data'!$AG$4:$AI$9,3,FALSE)=0,"Spatial Data Missing ⚠",VLOOKUP(V34,'G-7 Rivers Data'!$AG$4:$AI$9,3,FALSE)))</f>
        <v/>
      </c>
      <c r="Y34" s="498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7" t="str">
        <f t="shared" si="2"/>
        <v/>
      </c>
      <c r="AC34" s="521" t="str">
        <f t="shared" si="3"/>
        <v/>
      </c>
      <c r="AD34" s="564" t="str">
        <f>IFERROR(IF(AC34="Check Data ⚠","Check Data ⚠",VLOOKUP(AC34,'G-4 Temporal multipliers'!$A$4:$C$37,3,FALSE)),"")</f>
        <v/>
      </c>
      <c r="AE34" s="498" t="str">
        <f>IF(N34="","",VLOOKUP(N34,'G-7 Rivers Data'!$B$4:$G$8,5,FALSE))</f>
        <v/>
      </c>
      <c r="AF34" s="507" t="str">
        <f t="shared" si="4"/>
        <v/>
      </c>
      <c r="AG34" s="540" t="str">
        <f t="shared" si="5"/>
        <v/>
      </c>
      <c r="AH34" s="499" t="str">
        <f t="shared" si="0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499" t="str">
        <f>IF(AK34="","",IF(VLOOKUP(AK34,'G-7 Rivers Data'!$AD$4:$AE$8,2,FALSE)=0,"Spatial Data Missing ⚠",VLOOKUP(AK34,'G-7 Rivers Data'!$AD$4:$AE$8,2,FALSE)))</f>
        <v/>
      </c>
      <c r="AM34" s="545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1" t="str">
        <f>'C-1 Site River Baseline'!AN33</f>
        <v/>
      </c>
      <c r="C35" s="520" t="str">
        <f>IF(B35="","",VLOOKUP($B35,'C-1 Site River Baseline'!$C$9:$R$257,2,FALSE))</f>
        <v/>
      </c>
      <c r="D35" s="520" t="str">
        <f>IF(C35="","",VLOOKUP($B35,'C-1 Site River Baseline'!$C$9:$R$257,3,FALSE))</f>
        <v/>
      </c>
      <c r="E35" s="520" t="str">
        <f>IF(D35="","",VLOOKUP($B35,'C-1 Site River Baseline'!$C$9:$R$257,4,FALSE))</f>
        <v/>
      </c>
      <c r="F35" s="520" t="str">
        <f>IF(E35="","",VLOOKUP($B35,'C-1 Site River Baseline'!$C$9:$R$257,5,FALSE))</f>
        <v/>
      </c>
      <c r="G35" s="520" t="str">
        <f>IF(F35="","",VLOOKUP($B35,'C-1 Site River Baseline'!$C$9:$R$257,6,FALSE))</f>
        <v/>
      </c>
      <c r="H35" s="520" t="str">
        <f>IF(G35="","",VLOOKUP($B35,'C-1 Site River Baseline'!$C$9:$R$257,7,FALSE))</f>
        <v/>
      </c>
      <c r="I35" s="520" t="str">
        <f>IF(H35="","",VLOOKUP($B35,'C-1 Site River Baseline'!$C$9:$R$257,8,FALSE))</f>
        <v/>
      </c>
      <c r="J35" s="520" t="str">
        <f>IF(I35="","",VLOOKUP($B35,'C-1 Site River Baseline'!$C$9:$R$257,9,FALSE))</f>
        <v/>
      </c>
      <c r="K35" s="520" t="str">
        <f>IF(J35="","",VLOOKUP($B35,'C-1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IF(L35="","",VLOOKUP($B35,'C-1 Site River Baseline'!$C$9:$R$257,16,FALSE))</f>
        <v/>
      </c>
      <c r="N35" s="426" t="str">
        <f t="shared" si="6"/>
        <v/>
      </c>
      <c r="O35" s="498" t="str">
        <f t="shared" si="1"/>
        <v/>
      </c>
      <c r="P35" s="499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7" t="str">
        <f>IF(N35="","",VLOOKUP(B35,'C-1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07" t="str">
        <f>IF(V35="","",IF(VLOOKUP(V35,'G-7 Rivers Data'!$AG$4:$AI$9,2,FALSE)=0,"Spatial Data Missing ⚠",VLOOKUP(V35,'G-7 Rivers Data'!$AG$4:$AI$9,2,FALSE)))</f>
        <v/>
      </c>
      <c r="X35" s="499" t="str">
        <f>IF(V35="","",IF(VLOOKUP(V35,'G-7 Rivers Data'!$AG$4:$AI$9,3,FALSE)=0,"Spatial Data Missing ⚠",VLOOKUP(V35,'G-7 Rivers Data'!$AG$4:$AI$9,3,FALSE)))</f>
        <v/>
      </c>
      <c r="Y35" s="498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7" t="str">
        <f t="shared" si="2"/>
        <v/>
      </c>
      <c r="AC35" s="521" t="str">
        <f t="shared" si="3"/>
        <v/>
      </c>
      <c r="AD35" s="564" t="str">
        <f>IFERROR(IF(AC35="Check Data ⚠","Check Data ⚠",VLOOKUP(AC35,'G-4 Temporal multipliers'!$A$4:$C$37,3,FALSE)),"")</f>
        <v/>
      </c>
      <c r="AE35" s="498" t="str">
        <f>IF(N35="","",VLOOKUP(N35,'G-7 Rivers Data'!$B$4:$G$8,5,FALSE))</f>
        <v/>
      </c>
      <c r="AF35" s="507" t="str">
        <f t="shared" si="4"/>
        <v/>
      </c>
      <c r="AG35" s="540" t="str">
        <f t="shared" si="5"/>
        <v/>
      </c>
      <c r="AH35" s="499" t="str">
        <f t="shared" si="0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499" t="str">
        <f>IF(AK35="","",IF(VLOOKUP(AK35,'G-7 Rivers Data'!$AD$4:$AE$8,2,FALSE)=0,"Spatial Data Missing ⚠",VLOOKUP(AK35,'G-7 Rivers Data'!$AD$4:$AE$8,2,FALSE)))</f>
        <v/>
      </c>
      <c r="AM35" s="545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1" t="str">
        <f>'C-1 Site River Baseline'!AN34</f>
        <v/>
      </c>
      <c r="C36" s="520" t="str">
        <f>IF(B36="","",VLOOKUP($B36,'C-1 Site River Baseline'!$C$9:$R$257,2,FALSE))</f>
        <v/>
      </c>
      <c r="D36" s="520" t="str">
        <f>IF(C36="","",VLOOKUP($B36,'C-1 Site River Baseline'!$C$9:$R$257,3,FALSE))</f>
        <v/>
      </c>
      <c r="E36" s="520" t="str">
        <f>IF(D36="","",VLOOKUP($B36,'C-1 Site River Baseline'!$C$9:$R$257,4,FALSE))</f>
        <v/>
      </c>
      <c r="F36" s="520" t="str">
        <f>IF(E36="","",VLOOKUP($B36,'C-1 Site River Baseline'!$C$9:$R$257,5,FALSE))</f>
        <v/>
      </c>
      <c r="G36" s="520" t="str">
        <f>IF(F36="","",VLOOKUP($B36,'C-1 Site River Baseline'!$C$9:$R$257,6,FALSE))</f>
        <v/>
      </c>
      <c r="H36" s="520" t="str">
        <f>IF(G36="","",VLOOKUP($B36,'C-1 Site River Baseline'!$C$9:$R$257,7,FALSE))</f>
        <v/>
      </c>
      <c r="I36" s="520" t="str">
        <f>IF(H36="","",VLOOKUP($B36,'C-1 Site River Baseline'!$C$9:$R$257,8,FALSE))</f>
        <v/>
      </c>
      <c r="J36" s="520" t="str">
        <f>IF(I36="","",VLOOKUP($B36,'C-1 Site River Baseline'!$C$9:$R$257,9,FALSE))</f>
        <v/>
      </c>
      <c r="K36" s="520" t="str">
        <f>IF(J36="","",VLOOKUP($B36,'C-1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IF(L36="","",VLOOKUP($B36,'C-1 Site River Baseline'!$C$9:$R$257,16,FALSE))</f>
        <v/>
      </c>
      <c r="N36" s="426" t="str">
        <f t="shared" si="6"/>
        <v/>
      </c>
      <c r="O36" s="498" t="str">
        <f t="shared" si="1"/>
        <v/>
      </c>
      <c r="P36" s="499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7" t="str">
        <f>IF(N36="","",VLOOKUP(B36,'C-1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07" t="str">
        <f>IF(V36="","",IF(VLOOKUP(V36,'G-7 Rivers Data'!$AG$4:$AI$9,2,FALSE)=0,"Spatial Data Missing ⚠",VLOOKUP(V36,'G-7 Rivers Data'!$AG$4:$AI$9,2,FALSE)))</f>
        <v/>
      </c>
      <c r="X36" s="499" t="str">
        <f>IF(V36="","",IF(VLOOKUP(V36,'G-7 Rivers Data'!$AG$4:$AI$9,3,FALSE)=0,"Spatial Data Missing ⚠",VLOOKUP(V36,'G-7 Rivers Data'!$AG$4:$AI$9,3,FALSE)))</f>
        <v/>
      </c>
      <c r="Y36" s="498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7" t="str">
        <f t="shared" si="2"/>
        <v/>
      </c>
      <c r="AC36" s="521" t="str">
        <f t="shared" si="3"/>
        <v/>
      </c>
      <c r="AD36" s="564" t="str">
        <f>IFERROR(IF(AC36="Check Data ⚠","Check Data ⚠",VLOOKUP(AC36,'G-4 Temporal multipliers'!$A$4:$C$37,3,FALSE)),"")</f>
        <v/>
      </c>
      <c r="AE36" s="498" t="str">
        <f>IF(N36="","",VLOOKUP(N36,'G-7 Rivers Data'!$B$4:$G$8,5,FALSE))</f>
        <v/>
      </c>
      <c r="AF36" s="507" t="str">
        <f t="shared" si="4"/>
        <v/>
      </c>
      <c r="AG36" s="540" t="str">
        <f t="shared" si="5"/>
        <v/>
      </c>
      <c r="AH36" s="499" t="str">
        <f t="shared" si="0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499" t="str">
        <f>IF(AK36="","",IF(VLOOKUP(AK36,'G-7 Rivers Data'!$AD$4:$AE$8,2,FALSE)=0,"Spatial Data Missing ⚠",VLOOKUP(AK36,'G-7 Rivers Data'!$AD$4:$AE$8,2,FALSE)))</f>
        <v/>
      </c>
      <c r="AM36" s="545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1" t="str">
        <f>'C-1 Site River Baseline'!AN35</f>
        <v/>
      </c>
      <c r="C37" s="520" t="str">
        <f>IF(B37="","",VLOOKUP($B37,'C-1 Site River Baseline'!$C$9:$R$257,2,FALSE))</f>
        <v/>
      </c>
      <c r="D37" s="520" t="str">
        <f>IF(C37="","",VLOOKUP($B37,'C-1 Site River Baseline'!$C$9:$R$257,3,FALSE))</f>
        <v/>
      </c>
      <c r="E37" s="520" t="str">
        <f>IF(D37="","",VLOOKUP($B37,'C-1 Site River Baseline'!$C$9:$R$257,4,FALSE))</f>
        <v/>
      </c>
      <c r="F37" s="520" t="str">
        <f>IF(E37="","",VLOOKUP($B37,'C-1 Site River Baseline'!$C$9:$R$257,5,FALSE))</f>
        <v/>
      </c>
      <c r="G37" s="520" t="str">
        <f>IF(F37="","",VLOOKUP($B37,'C-1 Site River Baseline'!$C$9:$R$257,6,FALSE))</f>
        <v/>
      </c>
      <c r="H37" s="520" t="str">
        <f>IF(G37="","",VLOOKUP($B37,'C-1 Site River Baseline'!$C$9:$R$257,7,FALSE))</f>
        <v/>
      </c>
      <c r="I37" s="520" t="str">
        <f>IF(H37="","",VLOOKUP($B37,'C-1 Site River Baseline'!$C$9:$R$257,8,FALSE))</f>
        <v/>
      </c>
      <c r="J37" s="520" t="str">
        <f>IF(I37="","",VLOOKUP($B37,'C-1 Site River Baseline'!$C$9:$R$257,9,FALSE))</f>
        <v/>
      </c>
      <c r="K37" s="520" t="str">
        <f>IF(J37="","",VLOOKUP($B37,'C-1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IF(L37="","",VLOOKUP($B37,'C-1 Site River Baseline'!$C$9:$R$257,16,FALSE))</f>
        <v/>
      </c>
      <c r="N37" s="426" t="str">
        <f t="shared" si="6"/>
        <v/>
      </c>
      <c r="O37" s="498" t="str">
        <f t="shared" si="1"/>
        <v/>
      </c>
      <c r="P37" s="499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7" t="str">
        <f>IF(N37="","",VLOOKUP(B37,'C-1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07" t="str">
        <f>IF(V37="","",IF(VLOOKUP(V37,'G-7 Rivers Data'!$AG$4:$AI$9,2,FALSE)=0,"Spatial Data Missing ⚠",VLOOKUP(V37,'G-7 Rivers Data'!$AG$4:$AI$9,2,FALSE)))</f>
        <v/>
      </c>
      <c r="X37" s="499" t="str">
        <f>IF(V37="","",IF(VLOOKUP(V37,'G-7 Rivers Data'!$AG$4:$AI$9,3,FALSE)=0,"Spatial Data Missing ⚠",VLOOKUP(V37,'G-7 Rivers Data'!$AG$4:$AI$9,3,FALSE)))</f>
        <v/>
      </c>
      <c r="Y37" s="498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7" t="str">
        <f t="shared" si="2"/>
        <v/>
      </c>
      <c r="AC37" s="521" t="str">
        <f t="shared" si="3"/>
        <v/>
      </c>
      <c r="AD37" s="564" t="str">
        <f>IFERROR(IF(AC37="Check Data ⚠","Check Data ⚠",VLOOKUP(AC37,'G-4 Temporal multipliers'!$A$4:$C$37,3,FALSE)),"")</f>
        <v/>
      </c>
      <c r="AE37" s="498" t="str">
        <f>IF(N37="","",VLOOKUP(N37,'G-7 Rivers Data'!$B$4:$G$8,5,FALSE))</f>
        <v/>
      </c>
      <c r="AF37" s="507" t="str">
        <f t="shared" si="4"/>
        <v/>
      </c>
      <c r="AG37" s="540" t="str">
        <f t="shared" si="5"/>
        <v/>
      </c>
      <c r="AH37" s="499" t="str">
        <f t="shared" si="0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499" t="str">
        <f>IF(AK37="","",IF(VLOOKUP(AK37,'G-7 Rivers Data'!$AD$4:$AE$8,2,FALSE)=0,"Spatial Data Missing ⚠",VLOOKUP(AK37,'G-7 Rivers Data'!$AD$4:$AE$8,2,FALSE)))</f>
        <v/>
      </c>
      <c r="AM37" s="545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1" t="str">
        <f>'C-1 Site River Baseline'!AN36</f>
        <v/>
      </c>
      <c r="C38" s="520" t="str">
        <f>IF(B38="","",VLOOKUP($B38,'C-1 Site River Baseline'!$C$9:$R$257,2,FALSE))</f>
        <v/>
      </c>
      <c r="D38" s="520" t="str">
        <f>IF(C38="","",VLOOKUP($B38,'C-1 Site River Baseline'!$C$9:$R$257,3,FALSE))</f>
        <v/>
      </c>
      <c r="E38" s="520" t="str">
        <f>IF(D38="","",VLOOKUP($B38,'C-1 Site River Baseline'!$C$9:$R$257,4,FALSE))</f>
        <v/>
      </c>
      <c r="F38" s="520" t="str">
        <f>IF(E38="","",VLOOKUP($B38,'C-1 Site River Baseline'!$C$9:$R$257,5,FALSE))</f>
        <v/>
      </c>
      <c r="G38" s="520" t="str">
        <f>IF(F38="","",VLOOKUP($B38,'C-1 Site River Baseline'!$C$9:$R$257,6,FALSE))</f>
        <v/>
      </c>
      <c r="H38" s="520" t="str">
        <f>IF(G38="","",VLOOKUP($B38,'C-1 Site River Baseline'!$C$9:$R$257,7,FALSE))</f>
        <v/>
      </c>
      <c r="I38" s="520" t="str">
        <f>IF(H38="","",VLOOKUP($B38,'C-1 Site River Baseline'!$C$9:$R$257,8,FALSE))</f>
        <v/>
      </c>
      <c r="J38" s="520" t="str">
        <f>IF(I38="","",VLOOKUP($B38,'C-1 Site River Baseline'!$C$9:$R$257,9,FALSE))</f>
        <v/>
      </c>
      <c r="K38" s="520" t="str">
        <f>IF(J38="","",VLOOKUP($B38,'C-1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IF(L38="","",VLOOKUP($B38,'C-1 Site River Baseline'!$C$9:$R$257,16,FALSE))</f>
        <v/>
      </c>
      <c r="N38" s="426" t="str">
        <f t="shared" si="6"/>
        <v/>
      </c>
      <c r="O38" s="498" t="str">
        <f t="shared" si="1"/>
        <v/>
      </c>
      <c r="P38" s="499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7" t="str">
        <f>IF(N38="","",VLOOKUP(B38,'C-1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07" t="str">
        <f>IF(V38="","",IF(VLOOKUP(V38,'G-7 Rivers Data'!$AG$4:$AI$9,2,FALSE)=0,"Spatial Data Missing ⚠",VLOOKUP(V38,'G-7 Rivers Data'!$AG$4:$AI$9,2,FALSE)))</f>
        <v/>
      </c>
      <c r="X38" s="499" t="str">
        <f>IF(V38="","",IF(VLOOKUP(V38,'G-7 Rivers Data'!$AG$4:$AI$9,3,FALSE)=0,"Spatial Data Missing ⚠",VLOOKUP(V38,'G-7 Rivers Data'!$AG$4:$AI$9,3,FALSE)))</f>
        <v/>
      </c>
      <c r="Y38" s="498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7" t="str">
        <f t="shared" si="2"/>
        <v/>
      </c>
      <c r="AC38" s="521" t="str">
        <f t="shared" si="3"/>
        <v/>
      </c>
      <c r="AD38" s="564" t="str">
        <f>IFERROR(IF(AC38="Check Data ⚠","Check Data ⚠",VLOOKUP(AC38,'G-4 Temporal multipliers'!$A$4:$C$37,3,FALSE)),"")</f>
        <v/>
      </c>
      <c r="AE38" s="498" t="str">
        <f>IF(N38="","",VLOOKUP(N38,'G-7 Rivers Data'!$B$4:$G$8,5,FALSE))</f>
        <v/>
      </c>
      <c r="AF38" s="507" t="str">
        <f t="shared" si="4"/>
        <v/>
      </c>
      <c r="AG38" s="540" t="str">
        <f t="shared" si="5"/>
        <v/>
      </c>
      <c r="AH38" s="499" t="str">
        <f t="shared" si="0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499" t="str">
        <f>IF(AK38="","",IF(VLOOKUP(AK38,'G-7 Rivers Data'!$AD$4:$AE$8,2,FALSE)=0,"Spatial Data Missing ⚠",VLOOKUP(AK38,'G-7 Rivers Data'!$AD$4:$AE$8,2,FALSE)))</f>
        <v/>
      </c>
      <c r="AM38" s="545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1" t="str">
        <f>'C-1 Site River Baseline'!AN37</f>
        <v/>
      </c>
      <c r="C39" s="520" t="str">
        <f>IF(B39="","",VLOOKUP($B39,'C-1 Site River Baseline'!$C$9:$R$257,2,FALSE))</f>
        <v/>
      </c>
      <c r="D39" s="520" t="str">
        <f>IF(C39="","",VLOOKUP($B39,'C-1 Site River Baseline'!$C$9:$R$257,3,FALSE))</f>
        <v/>
      </c>
      <c r="E39" s="520" t="str">
        <f>IF(D39="","",VLOOKUP($B39,'C-1 Site River Baseline'!$C$9:$R$257,4,FALSE))</f>
        <v/>
      </c>
      <c r="F39" s="520" t="str">
        <f>IF(E39="","",VLOOKUP($B39,'C-1 Site River Baseline'!$C$9:$R$257,5,FALSE))</f>
        <v/>
      </c>
      <c r="G39" s="520" t="str">
        <f>IF(F39="","",VLOOKUP($B39,'C-1 Site River Baseline'!$C$9:$R$257,6,FALSE))</f>
        <v/>
      </c>
      <c r="H39" s="520" t="str">
        <f>IF(G39="","",VLOOKUP($B39,'C-1 Site River Baseline'!$C$9:$R$257,7,FALSE))</f>
        <v/>
      </c>
      <c r="I39" s="520" t="str">
        <f>IF(H39="","",VLOOKUP($B39,'C-1 Site River Baseline'!$C$9:$R$257,8,FALSE))</f>
        <v/>
      </c>
      <c r="J39" s="520" t="str">
        <f>IF(I39="","",VLOOKUP($B39,'C-1 Site River Baseline'!$C$9:$R$257,9,FALSE))</f>
        <v/>
      </c>
      <c r="K39" s="520" t="str">
        <f>IF(J39="","",VLOOKUP($B39,'C-1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IF(L39="","",VLOOKUP($B39,'C-1 Site River Baseline'!$C$9:$R$257,16,FALSE))</f>
        <v/>
      </c>
      <c r="N39" s="426" t="str">
        <f t="shared" si="6"/>
        <v/>
      </c>
      <c r="O39" s="498" t="str">
        <f t="shared" si="1"/>
        <v/>
      </c>
      <c r="P39" s="499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7" t="str">
        <f>IF(N39="","",VLOOKUP(B39,'C-1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07" t="str">
        <f>IF(V39="","",IF(VLOOKUP(V39,'G-7 Rivers Data'!$AG$4:$AI$9,2,FALSE)=0,"Spatial Data Missing ⚠",VLOOKUP(V39,'G-7 Rivers Data'!$AG$4:$AI$9,2,FALSE)))</f>
        <v/>
      </c>
      <c r="X39" s="499" t="str">
        <f>IF(V39="","",IF(VLOOKUP(V39,'G-7 Rivers Data'!$AG$4:$AI$9,3,FALSE)=0,"Spatial Data Missing ⚠",VLOOKUP(V39,'G-7 Rivers Data'!$AG$4:$AI$9,3,FALSE)))</f>
        <v/>
      </c>
      <c r="Y39" s="498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7" t="str">
        <f t="shared" si="2"/>
        <v/>
      </c>
      <c r="AC39" s="521" t="str">
        <f t="shared" si="3"/>
        <v/>
      </c>
      <c r="AD39" s="564" t="str">
        <f>IFERROR(IF(AC39="Check Data ⚠","Check Data ⚠",VLOOKUP(AC39,'G-4 Temporal multipliers'!$A$4:$C$37,3,FALSE)),"")</f>
        <v/>
      </c>
      <c r="AE39" s="498" t="str">
        <f>IF(N39="","",VLOOKUP(N39,'G-7 Rivers Data'!$B$4:$G$8,5,FALSE))</f>
        <v/>
      </c>
      <c r="AF39" s="507" t="str">
        <f t="shared" si="4"/>
        <v/>
      </c>
      <c r="AG39" s="540" t="str">
        <f t="shared" si="5"/>
        <v/>
      </c>
      <c r="AH39" s="499" t="str">
        <f t="shared" si="0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499" t="str">
        <f>IF(AK39="","",IF(VLOOKUP(AK39,'G-7 Rivers Data'!$AD$4:$AE$8,2,FALSE)=0,"Spatial Data Missing ⚠",VLOOKUP(AK39,'G-7 Rivers Data'!$AD$4:$AE$8,2,FALSE)))</f>
        <v/>
      </c>
      <c r="AM39" s="545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1" t="str">
        <f>'C-1 Site River Baseline'!AN38</f>
        <v/>
      </c>
      <c r="C40" s="520" t="str">
        <f>IF(B40="","",VLOOKUP($B40,'C-1 Site River Baseline'!$C$9:$R$257,2,FALSE))</f>
        <v/>
      </c>
      <c r="D40" s="520" t="str">
        <f>IF(C40="","",VLOOKUP($B40,'C-1 Site River Baseline'!$C$9:$R$257,3,FALSE))</f>
        <v/>
      </c>
      <c r="E40" s="520" t="str">
        <f>IF(D40="","",VLOOKUP($B40,'C-1 Site River Baseline'!$C$9:$R$257,4,FALSE))</f>
        <v/>
      </c>
      <c r="F40" s="520" t="str">
        <f>IF(E40="","",VLOOKUP($B40,'C-1 Site River Baseline'!$C$9:$R$257,5,FALSE))</f>
        <v/>
      </c>
      <c r="G40" s="520" t="str">
        <f>IF(F40="","",VLOOKUP($B40,'C-1 Site River Baseline'!$C$9:$R$257,6,FALSE))</f>
        <v/>
      </c>
      <c r="H40" s="520" t="str">
        <f>IF(G40="","",VLOOKUP($B40,'C-1 Site River Baseline'!$C$9:$R$257,7,FALSE))</f>
        <v/>
      </c>
      <c r="I40" s="520" t="str">
        <f>IF(H40="","",VLOOKUP($B40,'C-1 Site River Baseline'!$C$9:$R$257,8,FALSE))</f>
        <v/>
      </c>
      <c r="J40" s="520" t="str">
        <f>IF(I40="","",VLOOKUP($B40,'C-1 Site River Baseline'!$C$9:$R$257,9,FALSE))</f>
        <v/>
      </c>
      <c r="K40" s="520" t="str">
        <f>IF(J40="","",VLOOKUP($B40,'C-1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IF(L40="","",VLOOKUP($B40,'C-1 Site River Baseline'!$C$9:$R$257,16,FALSE))</f>
        <v/>
      </c>
      <c r="N40" s="418"/>
      <c r="O40" s="498" t="str">
        <f t="shared" si="1"/>
        <v/>
      </c>
      <c r="P40" s="499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7" t="str">
        <f>IF(N40="","",VLOOKUP(B40,'C-1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07" t="str">
        <f>IF(V40="","",IF(VLOOKUP(V40,'G-7 Rivers Data'!$AG$4:$AI$9,2,FALSE)=0,"Spatial Data Missing ⚠",VLOOKUP(V40,'G-7 Rivers Data'!$AG$4:$AI$9,2,FALSE)))</f>
        <v/>
      </c>
      <c r="X40" s="499" t="str">
        <f>IF(V40="","",IF(VLOOKUP(V40,'G-7 Rivers Data'!$AG$4:$AI$9,3,FALSE)=0,"Spatial Data Missing ⚠",VLOOKUP(V40,'G-7 Rivers Data'!$AG$4:$AI$9,3,FALSE)))</f>
        <v/>
      </c>
      <c r="Y40" s="498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7" t="str">
        <f t="shared" si="2"/>
        <v/>
      </c>
      <c r="AC40" s="521" t="str">
        <f t="shared" si="3"/>
        <v/>
      </c>
      <c r="AD40" s="564" t="str">
        <f>IFERROR(IF(AC40="Check Data ⚠","Check Data ⚠",VLOOKUP(AC40,'G-4 Temporal multipliers'!$A$4:$C$37,3,FALSE)),"")</f>
        <v/>
      </c>
      <c r="AE40" s="498" t="str">
        <f>IF(N40="","",VLOOKUP(N40,'G-7 Rivers Data'!$B$4:$G$8,5,FALSE))</f>
        <v/>
      </c>
      <c r="AF40" s="507" t="str">
        <f t="shared" si="4"/>
        <v/>
      </c>
      <c r="AG40" s="540" t="str">
        <f t="shared" si="5"/>
        <v/>
      </c>
      <c r="AH40" s="499" t="str">
        <f t="shared" si="0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499" t="str">
        <f>IF(AK40="","",IF(VLOOKUP(AK40,'G-7 Rivers Data'!$AD$4:$AE$8,2,FALSE)=0,"Spatial Data Missing ⚠",VLOOKUP(AK40,'G-7 Rivers Data'!$AD$4:$AE$8,2,FALSE)))</f>
        <v/>
      </c>
      <c r="AM40" s="545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1" t="str">
        <f>'C-1 Site River Baseline'!AN39</f>
        <v/>
      </c>
      <c r="C41" s="520" t="str">
        <f>IF(B41="","",VLOOKUP($B41,'C-1 Site River Baseline'!$C$9:$R$257,2,FALSE))</f>
        <v/>
      </c>
      <c r="D41" s="520" t="str">
        <f>IF(C41="","",VLOOKUP($B41,'C-1 Site River Baseline'!$C$9:$R$257,3,FALSE))</f>
        <v/>
      </c>
      <c r="E41" s="520" t="str">
        <f>IF(D41="","",VLOOKUP($B41,'C-1 Site River Baseline'!$C$9:$R$257,4,FALSE))</f>
        <v/>
      </c>
      <c r="F41" s="520" t="str">
        <f>IF(E41="","",VLOOKUP($B41,'C-1 Site River Baseline'!$C$9:$R$257,5,FALSE))</f>
        <v/>
      </c>
      <c r="G41" s="520" t="str">
        <f>IF(F41="","",VLOOKUP($B41,'C-1 Site River Baseline'!$C$9:$R$257,6,FALSE))</f>
        <v/>
      </c>
      <c r="H41" s="520" t="str">
        <f>IF(G41="","",VLOOKUP($B41,'C-1 Site River Baseline'!$C$9:$R$257,7,FALSE))</f>
        <v/>
      </c>
      <c r="I41" s="520" t="str">
        <f>IF(H41="","",VLOOKUP($B41,'C-1 Site River Baseline'!$C$9:$R$257,8,FALSE))</f>
        <v/>
      </c>
      <c r="J41" s="520" t="str">
        <f>IF(I41="","",VLOOKUP($B41,'C-1 Site River Baseline'!$C$9:$R$257,9,FALSE))</f>
        <v/>
      </c>
      <c r="K41" s="520" t="str">
        <f>IF(J41="","",VLOOKUP($B41,'C-1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IF(L41="","",VLOOKUP($B41,'C-1 Site River Baseline'!$C$9:$R$257,16,FALSE))</f>
        <v/>
      </c>
      <c r="N41" s="418" t="str">
        <f t="shared" si="6"/>
        <v/>
      </c>
      <c r="O41" s="498" t="str">
        <f t="shared" si="1"/>
        <v/>
      </c>
      <c r="P41" s="499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7" t="str">
        <f>IF(N41="","",VLOOKUP(B41,'C-1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07" t="str">
        <f>IF(V41="","",IF(VLOOKUP(V41,'G-7 Rivers Data'!$AG$4:$AI$9,2,FALSE)=0,"Spatial Data Missing ⚠",VLOOKUP(V41,'G-7 Rivers Data'!$AG$4:$AI$9,2,FALSE)))</f>
        <v/>
      </c>
      <c r="X41" s="499" t="str">
        <f>IF(V41="","",IF(VLOOKUP(V41,'G-7 Rivers Data'!$AG$4:$AI$9,3,FALSE)=0,"Spatial Data Missing ⚠",VLOOKUP(V41,'G-7 Rivers Data'!$AG$4:$AI$9,3,FALSE)))</f>
        <v/>
      </c>
      <c r="Y41" s="498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7" t="str">
        <f t="shared" si="2"/>
        <v/>
      </c>
      <c r="AC41" s="521" t="str">
        <f t="shared" si="3"/>
        <v/>
      </c>
      <c r="AD41" s="564" t="str">
        <f>IFERROR(IF(AC41="Check Data ⚠","Check Data ⚠",VLOOKUP(AC41,'G-4 Temporal multipliers'!$A$4:$C$37,3,FALSE)),"")</f>
        <v/>
      </c>
      <c r="AE41" s="498" t="str">
        <f>IF(N41="","",VLOOKUP(N41,'G-7 Rivers Data'!$B$4:$G$8,5,FALSE))</f>
        <v/>
      </c>
      <c r="AF41" s="507" t="str">
        <f t="shared" si="4"/>
        <v/>
      </c>
      <c r="AG41" s="540" t="str">
        <f t="shared" si="5"/>
        <v/>
      </c>
      <c r="AH41" s="499" t="str">
        <f t="shared" si="0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499" t="str">
        <f>IF(AK41="","",IF(VLOOKUP(AK41,'G-7 Rivers Data'!$AD$4:$AE$8,2,FALSE)=0,"Spatial Data Missing ⚠",VLOOKUP(AK41,'G-7 Rivers Data'!$AD$4:$AE$8,2,FALSE)))</f>
        <v/>
      </c>
      <c r="AM41" s="545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1" t="str">
        <f>'C-1 Site River Baseline'!AN40</f>
        <v/>
      </c>
      <c r="C42" s="520" t="str">
        <f>IF(B42="","",VLOOKUP($B42,'C-1 Site River Baseline'!$C$9:$R$257,2,FALSE))</f>
        <v/>
      </c>
      <c r="D42" s="520" t="str">
        <f>IF(C42="","",VLOOKUP($B42,'C-1 Site River Baseline'!$C$9:$R$257,3,FALSE))</f>
        <v/>
      </c>
      <c r="E42" s="520" t="str">
        <f>IF(D42="","",VLOOKUP($B42,'C-1 Site River Baseline'!$C$9:$R$257,4,FALSE))</f>
        <v/>
      </c>
      <c r="F42" s="520" t="str">
        <f>IF(E42="","",VLOOKUP($B42,'C-1 Site River Baseline'!$C$9:$R$257,5,FALSE))</f>
        <v/>
      </c>
      <c r="G42" s="520" t="str">
        <f>IF(F42="","",VLOOKUP($B42,'C-1 Site River Baseline'!$C$9:$R$257,6,FALSE))</f>
        <v/>
      </c>
      <c r="H42" s="520" t="str">
        <f>IF(G42="","",VLOOKUP($B42,'C-1 Site River Baseline'!$C$9:$R$257,7,FALSE))</f>
        <v/>
      </c>
      <c r="I42" s="520" t="str">
        <f>IF(H42="","",VLOOKUP($B42,'C-1 Site River Baseline'!$C$9:$R$257,8,FALSE))</f>
        <v/>
      </c>
      <c r="J42" s="520" t="str">
        <f>IF(I42="","",VLOOKUP($B42,'C-1 Site River Baseline'!$C$9:$R$257,9,FALSE))</f>
        <v/>
      </c>
      <c r="K42" s="520" t="str">
        <f>IF(J42="","",VLOOKUP($B42,'C-1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IF(L42="","",VLOOKUP($B42,'C-1 Site River Baseline'!$C$9:$R$257,16,FALSE))</f>
        <v/>
      </c>
      <c r="N42" s="418" t="str">
        <f t="shared" si="6"/>
        <v/>
      </c>
      <c r="O42" s="498" t="str">
        <f t="shared" si="1"/>
        <v/>
      </c>
      <c r="P42" s="499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7" t="str">
        <f>IF(N42="","",VLOOKUP(B42,'C-1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07" t="str">
        <f>IF(V42="","",IF(VLOOKUP(V42,'G-7 Rivers Data'!$AG$4:$AI$9,2,FALSE)=0,"Spatial Data Missing ⚠",VLOOKUP(V42,'G-7 Rivers Data'!$AG$4:$AI$9,2,FALSE)))</f>
        <v/>
      </c>
      <c r="X42" s="499" t="str">
        <f>IF(V42="","",IF(VLOOKUP(V42,'G-7 Rivers Data'!$AG$4:$AI$9,3,FALSE)=0,"Spatial Data Missing ⚠",VLOOKUP(V42,'G-7 Rivers Data'!$AG$4:$AI$9,3,FALSE)))</f>
        <v/>
      </c>
      <c r="Y42" s="498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7" t="str">
        <f t="shared" si="2"/>
        <v/>
      </c>
      <c r="AC42" s="521" t="str">
        <f t="shared" si="3"/>
        <v/>
      </c>
      <c r="AD42" s="564" t="str">
        <f>IFERROR(IF(AC42="Check Data ⚠","Check Data ⚠",VLOOKUP(AC42,'G-4 Temporal multipliers'!$A$4:$C$37,3,FALSE)),"")</f>
        <v/>
      </c>
      <c r="AE42" s="498" t="str">
        <f>IF(N42="","",VLOOKUP(N42,'G-7 Rivers Data'!$B$4:$G$8,5,FALSE))</f>
        <v/>
      </c>
      <c r="AF42" s="507" t="str">
        <f t="shared" si="4"/>
        <v/>
      </c>
      <c r="AG42" s="540" t="str">
        <f t="shared" si="5"/>
        <v/>
      </c>
      <c r="AH42" s="499" t="str">
        <f t="shared" si="0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499" t="str">
        <f>IF(AK42="","",IF(VLOOKUP(AK42,'G-7 Rivers Data'!$AD$4:$AE$8,2,FALSE)=0,"Spatial Data Missing ⚠",VLOOKUP(AK42,'G-7 Rivers Data'!$AD$4:$AE$8,2,FALSE)))</f>
        <v/>
      </c>
      <c r="AM42" s="545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1" t="str">
        <f>'C-1 Site River Baseline'!AN41</f>
        <v/>
      </c>
      <c r="C43" s="520" t="str">
        <f>IF(B43="","",VLOOKUP($B43,'C-1 Site River Baseline'!$C$9:$R$257,2,FALSE))</f>
        <v/>
      </c>
      <c r="D43" s="520" t="str">
        <f>IF(C43="","",VLOOKUP($B43,'C-1 Site River Baseline'!$C$9:$R$257,3,FALSE))</f>
        <v/>
      </c>
      <c r="E43" s="520" t="str">
        <f>IF(D43="","",VLOOKUP($B43,'C-1 Site River Baseline'!$C$9:$R$257,4,FALSE))</f>
        <v/>
      </c>
      <c r="F43" s="520" t="str">
        <f>IF(E43="","",VLOOKUP($B43,'C-1 Site River Baseline'!$C$9:$R$257,5,FALSE))</f>
        <v/>
      </c>
      <c r="G43" s="520" t="str">
        <f>IF(F43="","",VLOOKUP($B43,'C-1 Site River Baseline'!$C$9:$R$257,6,FALSE))</f>
        <v/>
      </c>
      <c r="H43" s="520" t="str">
        <f>IF(G43="","",VLOOKUP($B43,'C-1 Site River Baseline'!$C$9:$R$257,7,FALSE))</f>
        <v/>
      </c>
      <c r="I43" s="520" t="str">
        <f>IF(H43="","",VLOOKUP($B43,'C-1 Site River Baseline'!$C$9:$R$257,8,FALSE))</f>
        <v/>
      </c>
      <c r="J43" s="520" t="str">
        <f>IF(I43="","",VLOOKUP($B43,'C-1 Site River Baseline'!$C$9:$R$257,9,FALSE))</f>
        <v/>
      </c>
      <c r="K43" s="520" t="str">
        <f>IF(J43="","",VLOOKUP($B43,'C-1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IF(L43="","",VLOOKUP($B43,'C-1 Site River Baseline'!$C$9:$R$257,16,FALSE))</f>
        <v/>
      </c>
      <c r="N43" s="418" t="str">
        <f t="shared" si="6"/>
        <v/>
      </c>
      <c r="O43" s="498" t="str">
        <f t="shared" si="1"/>
        <v/>
      </c>
      <c r="P43" s="499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7" t="str">
        <f>IF(N43="","",VLOOKUP(B43,'C-1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07" t="str">
        <f>IF(V43="","",IF(VLOOKUP(V43,'G-7 Rivers Data'!$AG$4:$AI$9,2,FALSE)=0,"Spatial Data Missing ⚠",VLOOKUP(V43,'G-7 Rivers Data'!$AG$4:$AI$9,2,FALSE)))</f>
        <v/>
      </c>
      <c r="X43" s="499" t="str">
        <f>IF(V43="","",IF(VLOOKUP(V43,'G-7 Rivers Data'!$AG$4:$AI$9,3,FALSE)=0,"Spatial Data Missing ⚠",VLOOKUP(V43,'G-7 Rivers Data'!$AG$4:$AI$9,3,FALSE)))</f>
        <v/>
      </c>
      <c r="Y43" s="498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7" t="str">
        <f t="shared" si="2"/>
        <v/>
      </c>
      <c r="AC43" s="521" t="str">
        <f t="shared" si="3"/>
        <v/>
      </c>
      <c r="AD43" s="564" t="str">
        <f>IFERROR(IF(AC43="Check Data ⚠","Check Data ⚠",VLOOKUP(AC43,'G-4 Temporal multipliers'!$A$4:$C$37,3,FALSE)),"")</f>
        <v/>
      </c>
      <c r="AE43" s="498" t="str">
        <f>IF(N43="","",VLOOKUP(N43,'G-7 Rivers Data'!$B$4:$G$8,5,FALSE))</f>
        <v/>
      </c>
      <c r="AF43" s="507" t="str">
        <f t="shared" si="4"/>
        <v/>
      </c>
      <c r="AG43" s="540" t="str">
        <f t="shared" si="5"/>
        <v/>
      </c>
      <c r="AH43" s="499" t="str">
        <f t="shared" si="0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499" t="str">
        <f>IF(AK43="","",IF(VLOOKUP(AK43,'G-7 Rivers Data'!$AD$4:$AE$8,2,FALSE)=0,"Spatial Data Missing ⚠",VLOOKUP(AK43,'G-7 Rivers Data'!$AD$4:$AE$8,2,FALSE)))</f>
        <v/>
      </c>
      <c r="AM43" s="545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1" t="str">
        <f>'C-1 Site River Baseline'!AN42</f>
        <v/>
      </c>
      <c r="C44" s="520" t="str">
        <f>IF(B44="","",VLOOKUP($B44,'C-1 Site River Baseline'!$C$9:$R$257,2,FALSE))</f>
        <v/>
      </c>
      <c r="D44" s="520" t="str">
        <f>IF(C44="","",VLOOKUP($B44,'C-1 Site River Baseline'!$C$9:$R$257,3,FALSE))</f>
        <v/>
      </c>
      <c r="E44" s="520" t="str">
        <f>IF(D44="","",VLOOKUP($B44,'C-1 Site River Baseline'!$C$9:$R$257,4,FALSE))</f>
        <v/>
      </c>
      <c r="F44" s="520" t="str">
        <f>IF(E44="","",VLOOKUP($B44,'C-1 Site River Baseline'!$C$9:$R$257,5,FALSE))</f>
        <v/>
      </c>
      <c r="G44" s="520" t="str">
        <f>IF(F44="","",VLOOKUP($B44,'C-1 Site River Baseline'!$C$9:$R$257,6,FALSE))</f>
        <v/>
      </c>
      <c r="H44" s="520" t="str">
        <f>IF(G44="","",VLOOKUP($B44,'C-1 Site River Baseline'!$C$9:$R$257,7,FALSE))</f>
        <v/>
      </c>
      <c r="I44" s="520" t="str">
        <f>IF(H44="","",VLOOKUP($B44,'C-1 Site River Baseline'!$C$9:$R$257,8,FALSE))</f>
        <v/>
      </c>
      <c r="J44" s="520" t="str">
        <f>IF(I44="","",VLOOKUP($B44,'C-1 Site River Baseline'!$C$9:$R$257,9,FALSE))</f>
        <v/>
      </c>
      <c r="K44" s="520" t="str">
        <f>IF(J44="","",VLOOKUP($B44,'C-1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IF(L44="","",VLOOKUP($B44,'C-1 Site River Baseline'!$C$9:$R$257,16,FALSE))</f>
        <v/>
      </c>
      <c r="N44" s="418" t="str">
        <f t="shared" si="6"/>
        <v/>
      </c>
      <c r="O44" s="498" t="str">
        <f t="shared" si="1"/>
        <v/>
      </c>
      <c r="P44" s="499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7" t="str">
        <f>IF(N44="","",VLOOKUP(B44,'C-1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07" t="str">
        <f>IF(V44="","",IF(VLOOKUP(V44,'G-7 Rivers Data'!$AG$4:$AI$9,2,FALSE)=0,"Spatial Data Missing ⚠",VLOOKUP(V44,'G-7 Rivers Data'!$AG$4:$AI$9,2,FALSE)))</f>
        <v/>
      </c>
      <c r="X44" s="499" t="str">
        <f>IF(V44="","",IF(VLOOKUP(V44,'G-7 Rivers Data'!$AG$4:$AI$9,3,FALSE)=0,"Spatial Data Missing ⚠",VLOOKUP(V44,'G-7 Rivers Data'!$AG$4:$AI$9,3,FALSE)))</f>
        <v/>
      </c>
      <c r="Y44" s="498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7" t="str">
        <f t="shared" si="2"/>
        <v/>
      </c>
      <c r="AC44" s="521" t="str">
        <f t="shared" si="3"/>
        <v/>
      </c>
      <c r="AD44" s="564" t="str">
        <f>IFERROR(IF(AC44="Check Data ⚠","Check Data ⚠",VLOOKUP(AC44,'G-4 Temporal multipliers'!$A$4:$C$37,3,FALSE)),"")</f>
        <v/>
      </c>
      <c r="AE44" s="498" t="str">
        <f>IF(N44="","",VLOOKUP(N44,'G-7 Rivers Data'!$B$4:$G$8,5,FALSE))</f>
        <v/>
      </c>
      <c r="AF44" s="507" t="str">
        <f t="shared" si="4"/>
        <v/>
      </c>
      <c r="AG44" s="540" t="str">
        <f t="shared" si="5"/>
        <v/>
      </c>
      <c r="AH44" s="499" t="str">
        <f t="shared" si="0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499" t="str">
        <f>IF(AK44="","",IF(VLOOKUP(AK44,'G-7 Rivers Data'!$AD$4:$AE$8,2,FALSE)=0,"Spatial Data Missing ⚠",VLOOKUP(AK44,'G-7 Rivers Data'!$AD$4:$AE$8,2,FALSE)))</f>
        <v/>
      </c>
      <c r="AM44" s="545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1" t="str">
        <f>'C-1 Site River Baseline'!AN43</f>
        <v/>
      </c>
      <c r="C45" s="520" t="str">
        <f>IF(B45="","",VLOOKUP($B45,'C-1 Site River Baseline'!$C$9:$R$257,2,FALSE))</f>
        <v/>
      </c>
      <c r="D45" s="520" t="str">
        <f>IF(C45="","",VLOOKUP($B45,'C-1 Site River Baseline'!$C$9:$R$257,3,FALSE))</f>
        <v/>
      </c>
      <c r="E45" s="520" t="str">
        <f>IF(D45="","",VLOOKUP($B45,'C-1 Site River Baseline'!$C$9:$R$257,4,FALSE))</f>
        <v/>
      </c>
      <c r="F45" s="520" t="str">
        <f>IF(E45="","",VLOOKUP($B45,'C-1 Site River Baseline'!$C$9:$R$257,5,FALSE))</f>
        <v/>
      </c>
      <c r="G45" s="520" t="str">
        <f>IF(F45="","",VLOOKUP($B45,'C-1 Site River Baseline'!$C$9:$R$257,6,FALSE))</f>
        <v/>
      </c>
      <c r="H45" s="520" t="str">
        <f>IF(G45="","",VLOOKUP($B45,'C-1 Site River Baseline'!$C$9:$R$257,7,FALSE))</f>
        <v/>
      </c>
      <c r="I45" s="520" t="str">
        <f>IF(H45="","",VLOOKUP($B45,'C-1 Site River Baseline'!$C$9:$R$257,8,FALSE))</f>
        <v/>
      </c>
      <c r="J45" s="520" t="str">
        <f>IF(I45="","",VLOOKUP($B45,'C-1 Site River Baseline'!$C$9:$R$257,9,FALSE))</f>
        <v/>
      </c>
      <c r="K45" s="520" t="str">
        <f>IF(J45="","",VLOOKUP($B45,'C-1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IF(L45="","",VLOOKUP($B45,'C-1 Site River Baseline'!$C$9:$R$257,16,FALSE))</f>
        <v/>
      </c>
      <c r="N45" s="418" t="str">
        <f t="shared" si="6"/>
        <v/>
      </c>
      <c r="O45" s="498" t="str">
        <f t="shared" si="1"/>
        <v/>
      </c>
      <c r="P45" s="499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7" t="str">
        <f>IF(N45="","",VLOOKUP(B45,'C-1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07" t="str">
        <f>IF(V45="","",IF(VLOOKUP(V45,'G-7 Rivers Data'!$AG$4:$AI$9,2,FALSE)=0,"Spatial Data Missing ⚠",VLOOKUP(V45,'G-7 Rivers Data'!$AG$4:$AI$9,2,FALSE)))</f>
        <v/>
      </c>
      <c r="X45" s="499" t="str">
        <f>IF(V45="","",IF(VLOOKUP(V45,'G-7 Rivers Data'!$AG$4:$AI$9,3,FALSE)=0,"Spatial Data Missing ⚠",VLOOKUP(V45,'G-7 Rivers Data'!$AG$4:$AI$9,3,FALSE)))</f>
        <v/>
      </c>
      <c r="Y45" s="498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7" t="str">
        <f t="shared" si="2"/>
        <v/>
      </c>
      <c r="AC45" s="521" t="str">
        <f t="shared" si="3"/>
        <v/>
      </c>
      <c r="AD45" s="564" t="str">
        <f>IFERROR(IF(AC45="Check Data ⚠","Check Data ⚠",VLOOKUP(AC45,'G-4 Temporal multipliers'!$A$4:$C$37,3,FALSE)),"")</f>
        <v/>
      </c>
      <c r="AE45" s="498" t="str">
        <f>IF(N45="","",VLOOKUP(N45,'G-7 Rivers Data'!$B$4:$G$8,5,FALSE))</f>
        <v/>
      </c>
      <c r="AF45" s="507" t="str">
        <f t="shared" si="4"/>
        <v/>
      </c>
      <c r="AG45" s="540" t="str">
        <f t="shared" si="5"/>
        <v/>
      </c>
      <c r="AH45" s="499" t="str">
        <f t="shared" si="0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499" t="str">
        <f>IF(AK45="","",IF(VLOOKUP(AK45,'G-7 Rivers Data'!$AD$4:$AE$8,2,FALSE)=0,"Spatial Data Missing ⚠",VLOOKUP(AK45,'G-7 Rivers Data'!$AD$4:$AE$8,2,FALSE)))</f>
        <v/>
      </c>
      <c r="AM45" s="545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1" t="str">
        <f>'C-1 Site River Baseline'!AN44</f>
        <v/>
      </c>
      <c r="C46" s="520" t="str">
        <f>IF(B46="","",VLOOKUP($B46,'C-1 Site River Baseline'!$C$9:$R$257,2,FALSE))</f>
        <v/>
      </c>
      <c r="D46" s="520" t="str">
        <f>IF(C46="","",VLOOKUP($B46,'C-1 Site River Baseline'!$C$9:$R$257,3,FALSE))</f>
        <v/>
      </c>
      <c r="E46" s="520" t="str">
        <f>IF(D46="","",VLOOKUP($B46,'C-1 Site River Baseline'!$C$9:$R$257,4,FALSE))</f>
        <v/>
      </c>
      <c r="F46" s="520" t="str">
        <f>IF(E46="","",VLOOKUP($B46,'C-1 Site River Baseline'!$C$9:$R$257,5,FALSE))</f>
        <v/>
      </c>
      <c r="G46" s="520" t="str">
        <f>IF(F46="","",VLOOKUP($B46,'C-1 Site River Baseline'!$C$9:$R$257,6,FALSE))</f>
        <v/>
      </c>
      <c r="H46" s="520" t="str">
        <f>IF(G46="","",VLOOKUP($B46,'C-1 Site River Baseline'!$C$9:$R$257,7,FALSE))</f>
        <v/>
      </c>
      <c r="I46" s="520" t="str">
        <f>IF(H46="","",VLOOKUP($B46,'C-1 Site River Baseline'!$C$9:$R$257,8,FALSE))</f>
        <v/>
      </c>
      <c r="J46" s="520" t="str">
        <f>IF(I46="","",VLOOKUP($B46,'C-1 Site River Baseline'!$C$9:$R$257,9,FALSE))</f>
        <v/>
      </c>
      <c r="K46" s="520" t="str">
        <f>IF(J46="","",VLOOKUP($B46,'C-1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IF(L46="","",VLOOKUP($B46,'C-1 Site River Baseline'!$C$9:$R$257,16,FALSE))</f>
        <v/>
      </c>
      <c r="N46" s="418" t="str">
        <f t="shared" si="6"/>
        <v/>
      </c>
      <c r="O46" s="498" t="str">
        <f t="shared" si="1"/>
        <v/>
      </c>
      <c r="P46" s="499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7" t="str">
        <f>IF(N46="","",VLOOKUP(B46,'C-1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07" t="str">
        <f>IF(V46="","",IF(VLOOKUP(V46,'G-7 Rivers Data'!$AG$4:$AI$9,2,FALSE)=0,"Spatial Data Missing ⚠",VLOOKUP(V46,'G-7 Rivers Data'!$AG$4:$AI$9,2,FALSE)))</f>
        <v/>
      </c>
      <c r="X46" s="499" t="str">
        <f>IF(V46="","",IF(VLOOKUP(V46,'G-7 Rivers Data'!$AG$4:$AI$9,3,FALSE)=0,"Spatial Data Missing ⚠",VLOOKUP(V46,'G-7 Rivers Data'!$AG$4:$AI$9,3,FALSE)))</f>
        <v/>
      </c>
      <c r="Y46" s="498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7" t="str">
        <f t="shared" si="2"/>
        <v/>
      </c>
      <c r="AC46" s="521" t="str">
        <f t="shared" si="3"/>
        <v/>
      </c>
      <c r="AD46" s="564" t="str">
        <f>IFERROR(IF(AC46="Check Data ⚠","Check Data ⚠",VLOOKUP(AC46,'G-4 Temporal multipliers'!$A$4:$C$37,3,FALSE)),"")</f>
        <v/>
      </c>
      <c r="AE46" s="498" t="str">
        <f>IF(N46="","",VLOOKUP(N46,'G-7 Rivers Data'!$B$4:$G$8,5,FALSE))</f>
        <v/>
      </c>
      <c r="AF46" s="507" t="str">
        <f t="shared" si="4"/>
        <v/>
      </c>
      <c r="AG46" s="540" t="str">
        <f t="shared" si="5"/>
        <v/>
      </c>
      <c r="AH46" s="499" t="str">
        <f t="shared" si="0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499" t="str">
        <f>IF(AK46="","",IF(VLOOKUP(AK46,'G-7 Rivers Data'!$AD$4:$AE$8,2,FALSE)=0,"Spatial Data Missing ⚠",VLOOKUP(AK46,'G-7 Rivers Data'!$AD$4:$AE$8,2,FALSE)))</f>
        <v/>
      </c>
      <c r="AM46" s="545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1" t="str">
        <f>'C-1 Site River Baseline'!AN45</f>
        <v/>
      </c>
      <c r="C47" s="520" t="str">
        <f>IF(B47="","",VLOOKUP($B47,'C-1 Site River Baseline'!$C$9:$R$257,2,FALSE))</f>
        <v/>
      </c>
      <c r="D47" s="520" t="str">
        <f>IF(C47="","",VLOOKUP($B47,'C-1 Site River Baseline'!$C$9:$R$257,3,FALSE))</f>
        <v/>
      </c>
      <c r="E47" s="520" t="str">
        <f>IF(D47="","",VLOOKUP($B47,'C-1 Site River Baseline'!$C$9:$R$257,4,FALSE))</f>
        <v/>
      </c>
      <c r="F47" s="520" t="str">
        <f>IF(E47="","",VLOOKUP($B47,'C-1 Site River Baseline'!$C$9:$R$257,5,FALSE))</f>
        <v/>
      </c>
      <c r="G47" s="520" t="str">
        <f>IF(F47="","",VLOOKUP($B47,'C-1 Site River Baseline'!$C$9:$R$257,6,FALSE))</f>
        <v/>
      </c>
      <c r="H47" s="520" t="str">
        <f>IF(G47="","",VLOOKUP($B47,'C-1 Site River Baseline'!$C$9:$R$257,7,FALSE))</f>
        <v/>
      </c>
      <c r="I47" s="520" t="str">
        <f>IF(H47="","",VLOOKUP($B47,'C-1 Site River Baseline'!$C$9:$R$257,8,FALSE))</f>
        <v/>
      </c>
      <c r="J47" s="520" t="str">
        <f>IF(I47="","",VLOOKUP($B47,'C-1 Site River Baseline'!$C$9:$R$257,9,FALSE))</f>
        <v/>
      </c>
      <c r="K47" s="520" t="str">
        <f>IF(J47="","",VLOOKUP($B47,'C-1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IF(L47="","",VLOOKUP($B47,'C-1 Site River Baseline'!$C$9:$R$257,16,FALSE))</f>
        <v/>
      </c>
      <c r="N47" s="418" t="str">
        <f t="shared" si="6"/>
        <v/>
      </c>
      <c r="O47" s="498" t="str">
        <f t="shared" si="1"/>
        <v/>
      </c>
      <c r="P47" s="499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7" t="str">
        <f>IF(N47="","",VLOOKUP(B47,'C-1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07" t="str">
        <f>IF(V47="","",IF(VLOOKUP(V47,'G-7 Rivers Data'!$AG$4:$AI$9,2,FALSE)=0,"Spatial Data Missing ⚠",VLOOKUP(V47,'G-7 Rivers Data'!$AG$4:$AI$9,2,FALSE)))</f>
        <v/>
      </c>
      <c r="X47" s="499" t="str">
        <f>IF(V47="","",IF(VLOOKUP(V47,'G-7 Rivers Data'!$AG$4:$AI$9,3,FALSE)=0,"Spatial Data Missing ⚠",VLOOKUP(V47,'G-7 Rivers Data'!$AG$4:$AI$9,3,FALSE)))</f>
        <v/>
      </c>
      <c r="Y47" s="498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7" t="str">
        <f t="shared" si="2"/>
        <v/>
      </c>
      <c r="AC47" s="521" t="str">
        <f t="shared" si="3"/>
        <v/>
      </c>
      <c r="AD47" s="564" t="str">
        <f>IFERROR(IF(AC47="Check Data ⚠","Check Data ⚠",VLOOKUP(AC47,'G-4 Temporal multipliers'!$A$4:$C$37,3,FALSE)),"")</f>
        <v/>
      </c>
      <c r="AE47" s="498" t="str">
        <f>IF(N47="","",VLOOKUP(N47,'G-7 Rivers Data'!$B$4:$G$8,5,FALSE))</f>
        <v/>
      </c>
      <c r="AF47" s="507" t="str">
        <f t="shared" si="4"/>
        <v/>
      </c>
      <c r="AG47" s="540" t="str">
        <f t="shared" si="5"/>
        <v/>
      </c>
      <c r="AH47" s="499" t="str">
        <f t="shared" si="0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499" t="str">
        <f>IF(AK47="","",IF(VLOOKUP(AK47,'G-7 Rivers Data'!$AD$4:$AE$8,2,FALSE)=0,"Spatial Data Missing ⚠",VLOOKUP(AK47,'G-7 Rivers Data'!$AD$4:$AE$8,2,FALSE)))</f>
        <v/>
      </c>
      <c r="AM47" s="545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1" t="str">
        <f>'C-1 Site River Baseline'!AN46</f>
        <v/>
      </c>
      <c r="C48" s="520" t="str">
        <f>IF(B48="","",VLOOKUP($B48,'C-1 Site River Baseline'!$C$9:$R$257,2,FALSE))</f>
        <v/>
      </c>
      <c r="D48" s="520" t="str">
        <f>IF(C48="","",VLOOKUP($B48,'C-1 Site River Baseline'!$C$9:$R$257,3,FALSE))</f>
        <v/>
      </c>
      <c r="E48" s="520" t="str">
        <f>IF(D48="","",VLOOKUP($B48,'C-1 Site River Baseline'!$C$9:$R$257,4,FALSE))</f>
        <v/>
      </c>
      <c r="F48" s="520" t="str">
        <f>IF(E48="","",VLOOKUP($B48,'C-1 Site River Baseline'!$C$9:$R$257,5,FALSE))</f>
        <v/>
      </c>
      <c r="G48" s="520" t="str">
        <f>IF(F48="","",VLOOKUP($B48,'C-1 Site River Baseline'!$C$9:$R$257,6,FALSE))</f>
        <v/>
      </c>
      <c r="H48" s="520" t="str">
        <f>IF(G48="","",VLOOKUP($B48,'C-1 Site River Baseline'!$C$9:$R$257,7,FALSE))</f>
        <v/>
      </c>
      <c r="I48" s="520" t="str">
        <f>IF(H48="","",VLOOKUP($B48,'C-1 Site River Baseline'!$C$9:$R$257,8,FALSE))</f>
        <v/>
      </c>
      <c r="J48" s="520" t="str">
        <f>IF(I48="","",VLOOKUP($B48,'C-1 Site River Baseline'!$C$9:$R$257,9,FALSE))</f>
        <v/>
      </c>
      <c r="K48" s="520" t="str">
        <f>IF(J48="","",VLOOKUP($B48,'C-1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IF(L48="","",VLOOKUP($B48,'C-1 Site River Baseline'!$C$9:$R$257,16,FALSE))</f>
        <v/>
      </c>
      <c r="N48" s="418" t="str">
        <f t="shared" si="6"/>
        <v/>
      </c>
      <c r="O48" s="498" t="str">
        <f t="shared" si="1"/>
        <v/>
      </c>
      <c r="P48" s="499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7" t="str">
        <f>IF(N48="","",VLOOKUP(B48,'C-1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07" t="str">
        <f>IF(V48="","",IF(VLOOKUP(V48,'G-7 Rivers Data'!$AG$4:$AI$9,2,FALSE)=0,"Spatial Data Missing ⚠",VLOOKUP(V48,'G-7 Rivers Data'!$AG$4:$AI$9,2,FALSE)))</f>
        <v/>
      </c>
      <c r="X48" s="499" t="str">
        <f>IF(V48="","",IF(VLOOKUP(V48,'G-7 Rivers Data'!$AG$4:$AI$9,3,FALSE)=0,"Spatial Data Missing ⚠",VLOOKUP(V48,'G-7 Rivers Data'!$AG$4:$AI$9,3,FALSE)))</f>
        <v/>
      </c>
      <c r="Y48" s="498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7" t="str">
        <f t="shared" si="2"/>
        <v/>
      </c>
      <c r="AC48" s="521" t="str">
        <f t="shared" si="3"/>
        <v/>
      </c>
      <c r="AD48" s="564" t="str">
        <f>IFERROR(IF(AC48="Check Data ⚠","Check Data ⚠",VLOOKUP(AC48,'G-4 Temporal multipliers'!$A$4:$C$37,3,FALSE)),"")</f>
        <v/>
      </c>
      <c r="AE48" s="498" t="str">
        <f>IF(N48="","",VLOOKUP(N48,'G-7 Rivers Data'!$B$4:$G$8,5,FALSE))</f>
        <v/>
      </c>
      <c r="AF48" s="507" t="str">
        <f t="shared" si="4"/>
        <v/>
      </c>
      <c r="AG48" s="540" t="str">
        <f t="shared" si="5"/>
        <v/>
      </c>
      <c r="AH48" s="499" t="str">
        <f t="shared" si="0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499" t="str">
        <f>IF(AK48="","",IF(VLOOKUP(AK48,'G-7 Rivers Data'!$AD$4:$AE$8,2,FALSE)=0,"Spatial Data Missing ⚠",VLOOKUP(AK48,'G-7 Rivers Data'!$AD$4:$AE$8,2,FALSE)))</f>
        <v/>
      </c>
      <c r="AM48" s="545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1" t="str">
        <f>'C-1 Site River Baseline'!AN47</f>
        <v/>
      </c>
      <c r="C49" s="520" t="str">
        <f>IF(B49="","",VLOOKUP($B49,'C-1 Site River Baseline'!$C$9:$R$257,2,FALSE))</f>
        <v/>
      </c>
      <c r="D49" s="520" t="str">
        <f>IF(C49="","",VLOOKUP($B49,'C-1 Site River Baseline'!$C$9:$R$257,3,FALSE))</f>
        <v/>
      </c>
      <c r="E49" s="520" t="str">
        <f>IF(D49="","",VLOOKUP($B49,'C-1 Site River Baseline'!$C$9:$R$257,4,FALSE))</f>
        <v/>
      </c>
      <c r="F49" s="520" t="str">
        <f>IF(E49="","",VLOOKUP($B49,'C-1 Site River Baseline'!$C$9:$R$257,5,FALSE))</f>
        <v/>
      </c>
      <c r="G49" s="520" t="str">
        <f>IF(F49="","",VLOOKUP($B49,'C-1 Site River Baseline'!$C$9:$R$257,6,FALSE))</f>
        <v/>
      </c>
      <c r="H49" s="520" t="str">
        <f>IF(G49="","",VLOOKUP($B49,'C-1 Site River Baseline'!$C$9:$R$257,7,FALSE))</f>
        <v/>
      </c>
      <c r="I49" s="520" t="str">
        <f>IF(H49="","",VLOOKUP($B49,'C-1 Site River Baseline'!$C$9:$R$257,8,FALSE))</f>
        <v/>
      </c>
      <c r="J49" s="520" t="str">
        <f>IF(I49="","",VLOOKUP($B49,'C-1 Site River Baseline'!$C$9:$R$257,9,FALSE))</f>
        <v/>
      </c>
      <c r="K49" s="520" t="str">
        <f>IF(J49="","",VLOOKUP($B49,'C-1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IF(L49="","",VLOOKUP($B49,'C-1 Site River Baseline'!$C$9:$R$257,16,FALSE))</f>
        <v/>
      </c>
      <c r="N49" s="418" t="str">
        <f t="shared" si="6"/>
        <v/>
      </c>
      <c r="O49" s="498" t="str">
        <f t="shared" si="1"/>
        <v/>
      </c>
      <c r="P49" s="499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7" t="str">
        <f>IF(N49="","",VLOOKUP(B49,'C-1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07" t="str">
        <f>IF(V49="","",IF(VLOOKUP(V49,'G-7 Rivers Data'!$AG$4:$AI$9,2,FALSE)=0,"Spatial Data Missing ⚠",VLOOKUP(V49,'G-7 Rivers Data'!$AG$4:$AI$9,2,FALSE)))</f>
        <v/>
      </c>
      <c r="X49" s="499" t="str">
        <f>IF(V49="","",IF(VLOOKUP(V49,'G-7 Rivers Data'!$AG$4:$AI$9,3,FALSE)=0,"Spatial Data Missing ⚠",VLOOKUP(V49,'G-7 Rivers Data'!$AG$4:$AI$9,3,FALSE)))</f>
        <v/>
      </c>
      <c r="Y49" s="498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7" t="str">
        <f t="shared" si="2"/>
        <v/>
      </c>
      <c r="AC49" s="521" t="str">
        <f t="shared" si="3"/>
        <v/>
      </c>
      <c r="AD49" s="564" t="str">
        <f>IFERROR(IF(AC49="Check Data ⚠","Check Data ⚠",VLOOKUP(AC49,'G-4 Temporal multipliers'!$A$4:$C$37,3,FALSE)),"")</f>
        <v/>
      </c>
      <c r="AE49" s="498" t="str">
        <f>IF(N49="","",VLOOKUP(N49,'G-7 Rivers Data'!$B$4:$G$8,5,FALSE))</f>
        <v/>
      </c>
      <c r="AF49" s="507" t="str">
        <f t="shared" si="4"/>
        <v/>
      </c>
      <c r="AG49" s="540" t="str">
        <f t="shared" si="5"/>
        <v/>
      </c>
      <c r="AH49" s="499" t="str">
        <f t="shared" si="0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499" t="str">
        <f>IF(AK49="","",IF(VLOOKUP(AK49,'G-7 Rivers Data'!$AD$4:$AE$8,2,FALSE)=0,"Spatial Data Missing ⚠",VLOOKUP(AK49,'G-7 Rivers Data'!$AD$4:$AE$8,2,FALSE)))</f>
        <v/>
      </c>
      <c r="AM49" s="545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1" t="str">
        <f>'C-1 Site River Baseline'!AN48</f>
        <v/>
      </c>
      <c r="C50" s="520" t="str">
        <f>IF(B50="","",VLOOKUP($B50,'C-1 Site River Baseline'!$C$9:$R$257,2,FALSE))</f>
        <v/>
      </c>
      <c r="D50" s="520" t="str">
        <f>IF(C50="","",VLOOKUP($B50,'C-1 Site River Baseline'!$C$9:$R$257,3,FALSE))</f>
        <v/>
      </c>
      <c r="E50" s="520" t="str">
        <f>IF(D50="","",VLOOKUP($B50,'C-1 Site River Baseline'!$C$9:$R$257,4,FALSE))</f>
        <v/>
      </c>
      <c r="F50" s="520" t="str">
        <f>IF(E50="","",VLOOKUP($B50,'C-1 Site River Baseline'!$C$9:$R$257,5,FALSE))</f>
        <v/>
      </c>
      <c r="G50" s="520" t="str">
        <f>IF(F50="","",VLOOKUP($B50,'C-1 Site River Baseline'!$C$9:$R$257,6,FALSE))</f>
        <v/>
      </c>
      <c r="H50" s="520" t="str">
        <f>IF(G50="","",VLOOKUP($B50,'C-1 Site River Baseline'!$C$9:$R$257,7,FALSE))</f>
        <v/>
      </c>
      <c r="I50" s="520" t="str">
        <f>IF(H50="","",VLOOKUP($B50,'C-1 Site River Baseline'!$C$9:$R$257,8,FALSE))</f>
        <v/>
      </c>
      <c r="J50" s="520" t="str">
        <f>IF(I50="","",VLOOKUP($B50,'C-1 Site River Baseline'!$C$9:$R$257,9,FALSE))</f>
        <v/>
      </c>
      <c r="K50" s="520" t="str">
        <f>IF(J50="","",VLOOKUP($B50,'C-1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IF(L50="","",VLOOKUP($B50,'C-1 Site River Baseline'!$C$9:$R$257,16,FALSE))</f>
        <v/>
      </c>
      <c r="N50" s="418" t="str">
        <f t="shared" si="6"/>
        <v/>
      </c>
      <c r="O50" s="498" t="str">
        <f t="shared" si="1"/>
        <v/>
      </c>
      <c r="P50" s="499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7" t="str">
        <f>IF(N50="","",VLOOKUP(B50,'C-1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07" t="str">
        <f>IF(V50="","",IF(VLOOKUP(V50,'G-7 Rivers Data'!$AG$4:$AI$9,2,FALSE)=0,"Spatial Data Missing ⚠",VLOOKUP(V50,'G-7 Rivers Data'!$AG$4:$AI$9,2,FALSE)))</f>
        <v/>
      </c>
      <c r="X50" s="499" t="str">
        <f>IF(V50="","",IF(VLOOKUP(V50,'G-7 Rivers Data'!$AG$4:$AI$9,3,FALSE)=0,"Spatial Data Missing ⚠",VLOOKUP(V50,'G-7 Rivers Data'!$AG$4:$AI$9,3,FALSE)))</f>
        <v/>
      </c>
      <c r="Y50" s="498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7" t="str">
        <f t="shared" si="2"/>
        <v/>
      </c>
      <c r="AC50" s="521" t="str">
        <f t="shared" si="3"/>
        <v/>
      </c>
      <c r="AD50" s="564" t="str">
        <f>IFERROR(IF(AC50="Check Data ⚠","Check Data ⚠",VLOOKUP(AC50,'G-4 Temporal multipliers'!$A$4:$C$37,3,FALSE)),"")</f>
        <v/>
      </c>
      <c r="AE50" s="498" t="str">
        <f>IF(N50="","",VLOOKUP(N50,'G-7 Rivers Data'!$B$4:$G$8,5,FALSE))</f>
        <v/>
      </c>
      <c r="AF50" s="507" t="str">
        <f t="shared" si="4"/>
        <v/>
      </c>
      <c r="AG50" s="540" t="str">
        <f t="shared" si="5"/>
        <v/>
      </c>
      <c r="AH50" s="499" t="str">
        <f t="shared" si="0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499" t="str">
        <f>IF(AK50="","",IF(VLOOKUP(AK50,'G-7 Rivers Data'!$AD$4:$AE$8,2,FALSE)=0,"Spatial Data Missing ⚠",VLOOKUP(AK50,'G-7 Rivers Data'!$AD$4:$AE$8,2,FALSE)))</f>
        <v/>
      </c>
      <c r="AM50" s="545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1" t="str">
        <f>'C-1 Site River Baseline'!AN49</f>
        <v/>
      </c>
      <c r="C51" s="520" t="str">
        <f>IF(B51="","",VLOOKUP($B51,'C-1 Site River Baseline'!$C$9:$R$257,2,FALSE))</f>
        <v/>
      </c>
      <c r="D51" s="520" t="str">
        <f>IF(C51="","",VLOOKUP($B51,'C-1 Site River Baseline'!$C$9:$R$257,3,FALSE))</f>
        <v/>
      </c>
      <c r="E51" s="520" t="str">
        <f>IF(D51="","",VLOOKUP($B51,'C-1 Site River Baseline'!$C$9:$R$257,4,FALSE))</f>
        <v/>
      </c>
      <c r="F51" s="520" t="str">
        <f>IF(E51="","",VLOOKUP($B51,'C-1 Site River Baseline'!$C$9:$R$257,5,FALSE))</f>
        <v/>
      </c>
      <c r="G51" s="520" t="str">
        <f>IF(F51="","",VLOOKUP($B51,'C-1 Site River Baseline'!$C$9:$R$257,6,FALSE))</f>
        <v/>
      </c>
      <c r="H51" s="520" t="str">
        <f>IF(G51="","",VLOOKUP($B51,'C-1 Site River Baseline'!$C$9:$R$257,7,FALSE))</f>
        <v/>
      </c>
      <c r="I51" s="520" t="str">
        <f>IF(H51="","",VLOOKUP($B51,'C-1 Site River Baseline'!$C$9:$R$257,8,FALSE))</f>
        <v/>
      </c>
      <c r="J51" s="520" t="str">
        <f>IF(I51="","",VLOOKUP($B51,'C-1 Site River Baseline'!$C$9:$R$257,9,FALSE))</f>
        <v/>
      </c>
      <c r="K51" s="520" t="str">
        <f>IF(J51="","",VLOOKUP($B51,'C-1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IF(L51="","",VLOOKUP($B51,'C-1 Site River Baseline'!$C$9:$R$257,16,FALSE))</f>
        <v/>
      </c>
      <c r="N51" s="418"/>
      <c r="O51" s="498" t="str">
        <f t="shared" si="1"/>
        <v/>
      </c>
      <c r="P51" s="499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7" t="str">
        <f>IF(N51="","",VLOOKUP(B51,'C-1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07" t="str">
        <f>IF(V51="","",IF(VLOOKUP(V51,'G-7 Rivers Data'!$AG$4:$AI$9,2,FALSE)=0,"Spatial Data Missing ⚠",VLOOKUP(V51,'G-7 Rivers Data'!$AG$4:$AI$9,2,FALSE)))</f>
        <v/>
      </c>
      <c r="X51" s="499" t="str">
        <f>IF(V51="","",IF(VLOOKUP(V51,'G-7 Rivers Data'!$AG$4:$AI$9,3,FALSE)=0,"Spatial Data Missing ⚠",VLOOKUP(V51,'G-7 Rivers Data'!$AG$4:$AI$9,3,FALSE)))</f>
        <v/>
      </c>
      <c r="Y51" s="498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7" t="str">
        <f t="shared" si="2"/>
        <v/>
      </c>
      <c r="AC51" s="521" t="str">
        <f t="shared" si="3"/>
        <v/>
      </c>
      <c r="AD51" s="564" t="str">
        <f>IFERROR(IF(AC51="Check Data ⚠","Check Data ⚠",VLOOKUP(AC51,'G-4 Temporal multipliers'!$A$4:$C$37,3,FALSE)),"")</f>
        <v/>
      </c>
      <c r="AE51" s="498" t="str">
        <f>IF(N51="","",VLOOKUP(N51,'G-7 Rivers Data'!$B$4:$G$8,5,FALSE))</f>
        <v/>
      </c>
      <c r="AF51" s="507" t="str">
        <f t="shared" si="4"/>
        <v/>
      </c>
      <c r="AG51" s="540" t="str">
        <f t="shared" si="5"/>
        <v/>
      </c>
      <c r="AH51" s="499" t="str">
        <f t="shared" si="0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499" t="str">
        <f>IF(AK51="","",IF(VLOOKUP(AK51,'G-7 Rivers Data'!$AD$4:$AE$8,2,FALSE)=0,"Spatial Data Missing ⚠",VLOOKUP(AK51,'G-7 Rivers Data'!$AD$4:$AE$8,2,FALSE)))</f>
        <v/>
      </c>
      <c r="AM51" s="545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1" t="str">
        <f>'C-1 Site River Baseline'!AN50</f>
        <v/>
      </c>
      <c r="C52" s="520" t="str">
        <f>IF(B52="","",VLOOKUP($B52,'C-1 Site River Baseline'!$C$9:$R$257,2,FALSE))</f>
        <v/>
      </c>
      <c r="D52" s="520" t="str">
        <f>IF(C52="","",VLOOKUP($B52,'C-1 Site River Baseline'!$C$9:$R$257,3,FALSE))</f>
        <v/>
      </c>
      <c r="E52" s="520" t="str">
        <f>IF(D52="","",VLOOKUP($B52,'C-1 Site River Baseline'!$C$9:$R$257,4,FALSE))</f>
        <v/>
      </c>
      <c r="F52" s="520" t="str">
        <f>IF(E52="","",VLOOKUP($B52,'C-1 Site River Baseline'!$C$9:$R$257,5,FALSE))</f>
        <v/>
      </c>
      <c r="G52" s="520" t="str">
        <f>IF(F52="","",VLOOKUP($B52,'C-1 Site River Baseline'!$C$9:$R$257,6,FALSE))</f>
        <v/>
      </c>
      <c r="H52" s="520" t="str">
        <f>IF(G52="","",VLOOKUP($B52,'C-1 Site River Baseline'!$C$9:$R$257,7,FALSE))</f>
        <v/>
      </c>
      <c r="I52" s="520" t="str">
        <f>IF(H52="","",VLOOKUP($B52,'C-1 Site River Baseline'!$C$9:$R$257,8,FALSE))</f>
        <v/>
      </c>
      <c r="J52" s="520" t="str">
        <f>IF(I52="","",VLOOKUP($B52,'C-1 Site River Baseline'!$C$9:$R$257,9,FALSE))</f>
        <v/>
      </c>
      <c r="K52" s="520" t="str">
        <f>IF(J52="","",VLOOKUP($B52,'C-1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IF(L52="","",VLOOKUP($B52,'C-1 Site River Baseline'!$C$9:$R$257,16,FALSE))</f>
        <v/>
      </c>
      <c r="N52" s="418" t="str">
        <f t="shared" si="6"/>
        <v/>
      </c>
      <c r="O52" s="498" t="str">
        <f t="shared" si="1"/>
        <v/>
      </c>
      <c r="P52" s="499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7" t="str">
        <f>IF(N52="","",VLOOKUP(B52,'C-1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07" t="str">
        <f>IF(V52="","",IF(VLOOKUP(V52,'G-7 Rivers Data'!$AG$4:$AI$9,2,FALSE)=0,"Spatial Data Missing ⚠",VLOOKUP(V52,'G-7 Rivers Data'!$AG$4:$AI$9,2,FALSE)))</f>
        <v/>
      </c>
      <c r="X52" s="499" t="str">
        <f>IF(V52="","",IF(VLOOKUP(V52,'G-7 Rivers Data'!$AG$4:$AI$9,3,FALSE)=0,"Spatial Data Missing ⚠",VLOOKUP(V52,'G-7 Rivers Data'!$AG$4:$AI$9,3,FALSE)))</f>
        <v/>
      </c>
      <c r="Y52" s="498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7" t="str">
        <f t="shared" si="2"/>
        <v/>
      </c>
      <c r="AC52" s="521" t="str">
        <f t="shared" si="3"/>
        <v/>
      </c>
      <c r="AD52" s="564" t="str">
        <f>IFERROR(IF(AC52="Check Data ⚠","Check Data ⚠",VLOOKUP(AC52,'G-4 Temporal multipliers'!$A$4:$C$37,3,FALSE)),"")</f>
        <v/>
      </c>
      <c r="AE52" s="498" t="str">
        <f>IF(N52="","",VLOOKUP(N52,'G-7 Rivers Data'!$B$4:$G$8,5,FALSE))</f>
        <v/>
      </c>
      <c r="AF52" s="507" t="str">
        <f t="shared" si="4"/>
        <v/>
      </c>
      <c r="AG52" s="540" t="str">
        <f t="shared" si="5"/>
        <v/>
      </c>
      <c r="AH52" s="499" t="str">
        <f t="shared" si="0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499" t="str">
        <f>IF(AK52="","",IF(VLOOKUP(AK52,'G-7 Rivers Data'!$AD$4:$AE$8,2,FALSE)=0,"Spatial Data Missing ⚠",VLOOKUP(AK52,'G-7 Rivers Data'!$AD$4:$AE$8,2,FALSE)))</f>
        <v/>
      </c>
      <c r="AM52" s="545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1" t="str">
        <f>'C-1 Site River Baseline'!AN51</f>
        <v/>
      </c>
      <c r="C53" s="520" t="str">
        <f>IF(B53="","",VLOOKUP($B53,'C-1 Site River Baseline'!$C$9:$R$257,2,FALSE))</f>
        <v/>
      </c>
      <c r="D53" s="520" t="str">
        <f>IF(C53="","",VLOOKUP($B53,'C-1 Site River Baseline'!$C$9:$R$257,3,FALSE))</f>
        <v/>
      </c>
      <c r="E53" s="520" t="str">
        <f>IF(D53="","",VLOOKUP($B53,'C-1 Site River Baseline'!$C$9:$R$257,4,FALSE))</f>
        <v/>
      </c>
      <c r="F53" s="520" t="str">
        <f>IF(E53="","",VLOOKUP($B53,'C-1 Site River Baseline'!$C$9:$R$257,5,FALSE))</f>
        <v/>
      </c>
      <c r="G53" s="520" t="str">
        <f>IF(F53="","",VLOOKUP($B53,'C-1 Site River Baseline'!$C$9:$R$257,6,FALSE))</f>
        <v/>
      </c>
      <c r="H53" s="520" t="str">
        <f>IF(G53="","",VLOOKUP($B53,'C-1 Site River Baseline'!$C$9:$R$257,7,FALSE))</f>
        <v/>
      </c>
      <c r="I53" s="520" t="str">
        <f>IF(H53="","",VLOOKUP($B53,'C-1 Site River Baseline'!$C$9:$R$257,8,FALSE))</f>
        <v/>
      </c>
      <c r="J53" s="520" t="str">
        <f>IF(I53="","",VLOOKUP($B53,'C-1 Site River Baseline'!$C$9:$R$257,9,FALSE))</f>
        <v/>
      </c>
      <c r="K53" s="520" t="str">
        <f>IF(J53="","",VLOOKUP($B53,'C-1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IF(L53="","",VLOOKUP($B53,'C-1 Site River Baseline'!$C$9:$R$257,16,FALSE))</f>
        <v/>
      </c>
      <c r="N53" s="418" t="str">
        <f t="shared" si="6"/>
        <v/>
      </c>
      <c r="O53" s="498" t="str">
        <f t="shared" si="1"/>
        <v/>
      </c>
      <c r="P53" s="499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7" t="str">
        <f>IF(N53="","",VLOOKUP(B53,'C-1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07" t="str">
        <f>IF(V53="","",IF(VLOOKUP(V53,'G-7 Rivers Data'!$AG$4:$AI$9,2,FALSE)=0,"Spatial Data Missing ⚠",VLOOKUP(V53,'G-7 Rivers Data'!$AG$4:$AI$9,2,FALSE)))</f>
        <v/>
      </c>
      <c r="X53" s="499" t="str">
        <f>IF(V53="","",IF(VLOOKUP(V53,'G-7 Rivers Data'!$AG$4:$AI$9,3,FALSE)=0,"Spatial Data Missing ⚠",VLOOKUP(V53,'G-7 Rivers Data'!$AG$4:$AI$9,3,FALSE)))</f>
        <v/>
      </c>
      <c r="Y53" s="498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7" t="str">
        <f t="shared" si="2"/>
        <v/>
      </c>
      <c r="AC53" s="521" t="str">
        <f t="shared" si="3"/>
        <v/>
      </c>
      <c r="AD53" s="564" t="str">
        <f>IFERROR(IF(AC53="Check Data ⚠","Check Data ⚠",VLOOKUP(AC53,'G-4 Temporal multipliers'!$A$4:$C$37,3,FALSE)),"")</f>
        <v/>
      </c>
      <c r="AE53" s="498" t="str">
        <f>IF(N53="","",VLOOKUP(N53,'G-7 Rivers Data'!$B$4:$G$8,5,FALSE))</f>
        <v/>
      </c>
      <c r="AF53" s="507" t="str">
        <f t="shared" si="4"/>
        <v/>
      </c>
      <c r="AG53" s="540" t="str">
        <f t="shared" si="5"/>
        <v/>
      </c>
      <c r="AH53" s="499" t="str">
        <f t="shared" si="0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499" t="str">
        <f>IF(AK53="","",IF(VLOOKUP(AK53,'G-7 Rivers Data'!$AD$4:$AE$8,2,FALSE)=0,"Spatial Data Missing ⚠",VLOOKUP(AK53,'G-7 Rivers Data'!$AD$4:$AE$8,2,FALSE)))</f>
        <v/>
      </c>
      <c r="AM53" s="545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1" t="str">
        <f>'C-1 Site River Baseline'!AN52</f>
        <v/>
      </c>
      <c r="C54" s="520" t="str">
        <f>IF(B54="","",VLOOKUP($B54,'C-1 Site River Baseline'!$C$9:$R$257,2,FALSE))</f>
        <v/>
      </c>
      <c r="D54" s="520" t="str">
        <f>IF(C54="","",VLOOKUP($B54,'C-1 Site River Baseline'!$C$9:$R$257,3,FALSE))</f>
        <v/>
      </c>
      <c r="E54" s="520" t="str">
        <f>IF(D54="","",VLOOKUP($B54,'C-1 Site River Baseline'!$C$9:$R$257,4,FALSE))</f>
        <v/>
      </c>
      <c r="F54" s="520" t="str">
        <f>IF(E54="","",VLOOKUP($B54,'C-1 Site River Baseline'!$C$9:$R$257,5,FALSE))</f>
        <v/>
      </c>
      <c r="G54" s="520" t="str">
        <f>IF(F54="","",VLOOKUP($B54,'C-1 Site River Baseline'!$C$9:$R$257,6,FALSE))</f>
        <v/>
      </c>
      <c r="H54" s="520" t="str">
        <f>IF(G54="","",VLOOKUP($B54,'C-1 Site River Baseline'!$C$9:$R$257,7,FALSE))</f>
        <v/>
      </c>
      <c r="I54" s="520" t="str">
        <f>IF(H54="","",VLOOKUP($B54,'C-1 Site River Baseline'!$C$9:$R$257,8,FALSE))</f>
        <v/>
      </c>
      <c r="J54" s="520" t="str">
        <f>IF(I54="","",VLOOKUP($B54,'C-1 Site River Baseline'!$C$9:$R$257,9,FALSE))</f>
        <v/>
      </c>
      <c r="K54" s="520" t="str">
        <f>IF(J54="","",VLOOKUP($B54,'C-1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IF(L54="","",VLOOKUP($B54,'C-1 Site River Baseline'!$C$9:$R$257,16,FALSE))</f>
        <v/>
      </c>
      <c r="N54" s="418" t="str">
        <f t="shared" si="6"/>
        <v/>
      </c>
      <c r="O54" s="498" t="str">
        <f t="shared" si="1"/>
        <v/>
      </c>
      <c r="P54" s="499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7" t="str">
        <f>IF(N54="","",VLOOKUP(B54,'C-1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07" t="str">
        <f>IF(V54="","",IF(VLOOKUP(V54,'G-7 Rivers Data'!$AG$4:$AI$9,2,FALSE)=0,"Spatial Data Missing ⚠",VLOOKUP(V54,'G-7 Rivers Data'!$AG$4:$AI$9,2,FALSE)))</f>
        <v/>
      </c>
      <c r="X54" s="499" t="str">
        <f>IF(V54="","",IF(VLOOKUP(V54,'G-7 Rivers Data'!$AG$4:$AI$9,3,FALSE)=0,"Spatial Data Missing ⚠",VLOOKUP(V54,'G-7 Rivers Data'!$AG$4:$AI$9,3,FALSE)))</f>
        <v/>
      </c>
      <c r="Y54" s="498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7" t="str">
        <f t="shared" si="2"/>
        <v/>
      </c>
      <c r="AC54" s="521" t="str">
        <f t="shared" si="3"/>
        <v/>
      </c>
      <c r="AD54" s="564" t="str">
        <f>IFERROR(IF(AC54="Check Data ⚠","Check Data ⚠",VLOOKUP(AC54,'G-4 Temporal multipliers'!$A$4:$C$37,3,FALSE)),"")</f>
        <v/>
      </c>
      <c r="AE54" s="498" t="str">
        <f>IF(N54="","",VLOOKUP(N54,'G-7 Rivers Data'!$B$4:$G$8,5,FALSE))</f>
        <v/>
      </c>
      <c r="AF54" s="507" t="str">
        <f t="shared" si="4"/>
        <v/>
      </c>
      <c r="AG54" s="540" t="str">
        <f t="shared" si="5"/>
        <v/>
      </c>
      <c r="AH54" s="499" t="str">
        <f t="shared" si="0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499" t="str">
        <f>IF(AK54="","",IF(VLOOKUP(AK54,'G-7 Rivers Data'!$AD$4:$AE$8,2,FALSE)=0,"Spatial Data Missing ⚠",VLOOKUP(AK54,'G-7 Rivers Data'!$AD$4:$AE$8,2,FALSE)))</f>
        <v/>
      </c>
      <c r="AM54" s="545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1" t="str">
        <f>'C-1 Site River Baseline'!AN53</f>
        <v/>
      </c>
      <c r="C55" s="520" t="str">
        <f>IF(B55="","",VLOOKUP($B55,'C-1 Site River Baseline'!$C$9:$R$257,2,FALSE))</f>
        <v/>
      </c>
      <c r="D55" s="520" t="str">
        <f>IF(C55="","",VLOOKUP($B55,'C-1 Site River Baseline'!$C$9:$R$257,3,FALSE))</f>
        <v/>
      </c>
      <c r="E55" s="520" t="str">
        <f>IF(D55="","",VLOOKUP($B55,'C-1 Site River Baseline'!$C$9:$R$257,4,FALSE))</f>
        <v/>
      </c>
      <c r="F55" s="520" t="str">
        <f>IF(E55="","",VLOOKUP($B55,'C-1 Site River Baseline'!$C$9:$R$257,5,FALSE))</f>
        <v/>
      </c>
      <c r="G55" s="520" t="str">
        <f>IF(F55="","",VLOOKUP($B55,'C-1 Site River Baseline'!$C$9:$R$257,6,FALSE))</f>
        <v/>
      </c>
      <c r="H55" s="520" t="str">
        <f>IF(G55="","",VLOOKUP($B55,'C-1 Site River Baseline'!$C$9:$R$257,7,FALSE))</f>
        <v/>
      </c>
      <c r="I55" s="520" t="str">
        <f>IF(H55="","",VLOOKUP($B55,'C-1 Site River Baseline'!$C$9:$R$257,8,FALSE))</f>
        <v/>
      </c>
      <c r="J55" s="520" t="str">
        <f>IF(I55="","",VLOOKUP($B55,'C-1 Site River Baseline'!$C$9:$R$257,9,FALSE))</f>
        <v/>
      </c>
      <c r="K55" s="520" t="str">
        <f>IF(J55="","",VLOOKUP($B55,'C-1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IF(L55="","",VLOOKUP($B55,'C-1 Site River Baseline'!$C$9:$R$257,16,FALSE))</f>
        <v/>
      </c>
      <c r="N55" s="418" t="str">
        <f t="shared" si="6"/>
        <v/>
      </c>
      <c r="O55" s="498" t="str">
        <f t="shared" si="1"/>
        <v/>
      </c>
      <c r="P55" s="499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7" t="str">
        <f>IF(N55="","",VLOOKUP(B55,'C-1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07" t="str">
        <f>IF(V55="","",IF(VLOOKUP(V55,'G-7 Rivers Data'!$AG$4:$AI$9,2,FALSE)=0,"Spatial Data Missing ⚠",VLOOKUP(V55,'G-7 Rivers Data'!$AG$4:$AI$9,2,FALSE)))</f>
        <v/>
      </c>
      <c r="X55" s="499" t="str">
        <f>IF(V55="","",IF(VLOOKUP(V55,'G-7 Rivers Data'!$AG$4:$AI$9,3,FALSE)=0,"Spatial Data Missing ⚠",VLOOKUP(V55,'G-7 Rivers Data'!$AG$4:$AI$9,3,FALSE)))</f>
        <v/>
      </c>
      <c r="Y55" s="498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7" t="str">
        <f t="shared" si="2"/>
        <v/>
      </c>
      <c r="AC55" s="521" t="str">
        <f t="shared" si="3"/>
        <v/>
      </c>
      <c r="AD55" s="564" t="str">
        <f>IFERROR(IF(AC55="Check Data ⚠","Check Data ⚠",VLOOKUP(AC55,'G-4 Temporal multipliers'!$A$4:$C$37,3,FALSE)),"")</f>
        <v/>
      </c>
      <c r="AE55" s="498" t="str">
        <f>IF(N55="","",VLOOKUP(N55,'G-7 Rivers Data'!$B$4:$G$8,5,FALSE))</f>
        <v/>
      </c>
      <c r="AF55" s="507" t="str">
        <f t="shared" si="4"/>
        <v/>
      </c>
      <c r="AG55" s="540" t="str">
        <f t="shared" si="5"/>
        <v/>
      </c>
      <c r="AH55" s="499" t="str">
        <f t="shared" si="0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499" t="str">
        <f>IF(AK55="","",IF(VLOOKUP(AK55,'G-7 Rivers Data'!$AD$4:$AE$8,2,FALSE)=0,"Spatial Data Missing ⚠",VLOOKUP(AK55,'G-7 Rivers Data'!$AD$4:$AE$8,2,FALSE)))</f>
        <v/>
      </c>
      <c r="AM55" s="545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1" t="str">
        <f>'C-1 Site River Baseline'!AN54</f>
        <v/>
      </c>
      <c r="C56" s="520" t="str">
        <f>IF(B56="","",VLOOKUP($B56,'C-1 Site River Baseline'!$C$9:$R$257,2,FALSE))</f>
        <v/>
      </c>
      <c r="D56" s="520" t="str">
        <f>IF(C56="","",VLOOKUP($B56,'C-1 Site River Baseline'!$C$9:$R$257,3,FALSE))</f>
        <v/>
      </c>
      <c r="E56" s="520" t="str">
        <f>IF(D56="","",VLOOKUP($B56,'C-1 Site River Baseline'!$C$9:$R$257,4,FALSE))</f>
        <v/>
      </c>
      <c r="F56" s="520" t="str">
        <f>IF(E56="","",VLOOKUP($B56,'C-1 Site River Baseline'!$C$9:$R$257,5,FALSE))</f>
        <v/>
      </c>
      <c r="G56" s="520" t="str">
        <f>IF(F56="","",VLOOKUP($B56,'C-1 Site River Baseline'!$C$9:$R$257,6,FALSE))</f>
        <v/>
      </c>
      <c r="H56" s="520" t="str">
        <f>IF(G56="","",VLOOKUP($B56,'C-1 Site River Baseline'!$C$9:$R$257,7,FALSE))</f>
        <v/>
      </c>
      <c r="I56" s="520" t="str">
        <f>IF(H56="","",VLOOKUP($B56,'C-1 Site River Baseline'!$C$9:$R$257,8,FALSE))</f>
        <v/>
      </c>
      <c r="J56" s="520" t="str">
        <f>IF(I56="","",VLOOKUP($B56,'C-1 Site River Baseline'!$C$9:$R$257,9,FALSE))</f>
        <v/>
      </c>
      <c r="K56" s="520" t="str">
        <f>IF(J56="","",VLOOKUP($B56,'C-1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IF(L56="","",VLOOKUP($B56,'C-1 Site River Baseline'!$C$9:$R$257,16,FALSE))</f>
        <v/>
      </c>
      <c r="N56" s="418" t="str">
        <f t="shared" si="6"/>
        <v/>
      </c>
      <c r="O56" s="498" t="str">
        <f t="shared" si="1"/>
        <v/>
      </c>
      <c r="P56" s="499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7" t="str">
        <f>IF(N56="","",VLOOKUP(B56,'C-1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07" t="str">
        <f>IF(V56="","",IF(VLOOKUP(V56,'G-7 Rivers Data'!$AG$4:$AI$9,2,FALSE)=0,"Spatial Data Missing ⚠",VLOOKUP(V56,'G-7 Rivers Data'!$AG$4:$AI$9,2,FALSE)))</f>
        <v/>
      </c>
      <c r="X56" s="499" t="str">
        <f>IF(V56="","",IF(VLOOKUP(V56,'G-7 Rivers Data'!$AG$4:$AI$9,3,FALSE)=0,"Spatial Data Missing ⚠",VLOOKUP(V56,'G-7 Rivers Data'!$AG$4:$AI$9,3,FALSE)))</f>
        <v/>
      </c>
      <c r="Y56" s="498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7" t="str">
        <f t="shared" si="2"/>
        <v/>
      </c>
      <c r="AC56" s="521" t="str">
        <f t="shared" si="3"/>
        <v/>
      </c>
      <c r="AD56" s="564" t="str">
        <f>IFERROR(IF(AC56="Check Data ⚠","Check Data ⚠",VLOOKUP(AC56,'G-4 Temporal multipliers'!$A$4:$C$37,3,FALSE)),"")</f>
        <v/>
      </c>
      <c r="AE56" s="498" t="str">
        <f>IF(N56="","",VLOOKUP(N56,'G-7 Rivers Data'!$B$4:$G$8,5,FALSE))</f>
        <v/>
      </c>
      <c r="AF56" s="507" t="str">
        <f t="shared" si="4"/>
        <v/>
      </c>
      <c r="AG56" s="540" t="str">
        <f t="shared" si="5"/>
        <v/>
      </c>
      <c r="AH56" s="499" t="str">
        <f t="shared" si="0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499" t="str">
        <f>IF(AK56="","",IF(VLOOKUP(AK56,'G-7 Rivers Data'!$AD$4:$AE$8,2,FALSE)=0,"Spatial Data Missing ⚠",VLOOKUP(AK56,'G-7 Rivers Data'!$AD$4:$AE$8,2,FALSE)))</f>
        <v/>
      </c>
      <c r="AM56" s="545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1" t="str">
        <f>'C-1 Site River Baseline'!AN55</f>
        <v/>
      </c>
      <c r="C57" s="520" t="str">
        <f>IF(B57="","",VLOOKUP($B57,'C-1 Site River Baseline'!$C$9:$R$257,2,FALSE))</f>
        <v/>
      </c>
      <c r="D57" s="520" t="str">
        <f>IF(C57="","",VLOOKUP($B57,'C-1 Site River Baseline'!$C$9:$R$257,3,FALSE))</f>
        <v/>
      </c>
      <c r="E57" s="520" t="str">
        <f>IF(D57="","",VLOOKUP($B57,'C-1 Site River Baseline'!$C$9:$R$257,4,FALSE))</f>
        <v/>
      </c>
      <c r="F57" s="520" t="str">
        <f>IF(E57="","",VLOOKUP($B57,'C-1 Site River Baseline'!$C$9:$R$257,5,FALSE))</f>
        <v/>
      </c>
      <c r="G57" s="520" t="str">
        <f>IF(F57="","",VLOOKUP($B57,'C-1 Site River Baseline'!$C$9:$R$257,6,FALSE))</f>
        <v/>
      </c>
      <c r="H57" s="520" t="str">
        <f>IF(G57="","",VLOOKUP($B57,'C-1 Site River Baseline'!$C$9:$R$257,7,FALSE))</f>
        <v/>
      </c>
      <c r="I57" s="520" t="str">
        <f>IF(H57="","",VLOOKUP($B57,'C-1 Site River Baseline'!$C$9:$R$257,8,FALSE))</f>
        <v/>
      </c>
      <c r="J57" s="520" t="str">
        <f>IF(I57="","",VLOOKUP($B57,'C-1 Site River Baseline'!$C$9:$R$257,9,FALSE))</f>
        <v/>
      </c>
      <c r="K57" s="520" t="str">
        <f>IF(J57="","",VLOOKUP($B57,'C-1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IF(L57="","",VLOOKUP($B57,'C-1 Site River Baseline'!$C$9:$R$257,16,FALSE))</f>
        <v/>
      </c>
      <c r="N57" s="418" t="str">
        <f t="shared" si="6"/>
        <v/>
      </c>
      <c r="O57" s="498" t="str">
        <f t="shared" si="1"/>
        <v/>
      </c>
      <c r="P57" s="499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7" t="str">
        <f>IF(N57="","",VLOOKUP(B57,'C-1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07" t="str">
        <f>IF(V57="","",IF(VLOOKUP(V57,'G-7 Rivers Data'!$AG$4:$AI$9,2,FALSE)=0,"Spatial Data Missing ⚠",VLOOKUP(V57,'G-7 Rivers Data'!$AG$4:$AI$9,2,FALSE)))</f>
        <v/>
      </c>
      <c r="X57" s="499" t="str">
        <f>IF(V57="","",IF(VLOOKUP(V57,'G-7 Rivers Data'!$AG$4:$AI$9,3,FALSE)=0,"Spatial Data Missing ⚠",VLOOKUP(V57,'G-7 Rivers Data'!$AG$4:$AI$9,3,FALSE)))</f>
        <v/>
      </c>
      <c r="Y57" s="498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7" t="str">
        <f t="shared" si="2"/>
        <v/>
      </c>
      <c r="AC57" s="521" t="str">
        <f t="shared" si="3"/>
        <v/>
      </c>
      <c r="AD57" s="564" t="str">
        <f>IFERROR(IF(AC57="Check Data ⚠","Check Data ⚠",VLOOKUP(AC57,'G-4 Temporal multipliers'!$A$4:$C$37,3,FALSE)),"")</f>
        <v/>
      </c>
      <c r="AE57" s="498" t="str">
        <f>IF(N57="","",VLOOKUP(N57,'G-7 Rivers Data'!$B$4:$G$8,5,FALSE))</f>
        <v/>
      </c>
      <c r="AF57" s="507" t="str">
        <f t="shared" si="4"/>
        <v/>
      </c>
      <c r="AG57" s="540" t="str">
        <f t="shared" si="5"/>
        <v/>
      </c>
      <c r="AH57" s="499" t="str">
        <f t="shared" si="0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499" t="str">
        <f>IF(AK57="","",IF(VLOOKUP(AK57,'G-7 Rivers Data'!$AD$4:$AE$8,2,FALSE)=0,"Spatial Data Missing ⚠",VLOOKUP(AK57,'G-7 Rivers Data'!$AD$4:$AE$8,2,FALSE)))</f>
        <v/>
      </c>
      <c r="AM57" s="545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1" t="str">
        <f>'C-1 Site River Baseline'!AN56</f>
        <v/>
      </c>
      <c r="C58" s="520" t="str">
        <f>IF(B58="","",VLOOKUP($B58,'C-1 Site River Baseline'!$C$9:$R$257,2,FALSE))</f>
        <v/>
      </c>
      <c r="D58" s="520" t="str">
        <f>IF(C58="","",VLOOKUP($B58,'C-1 Site River Baseline'!$C$9:$R$257,3,FALSE))</f>
        <v/>
      </c>
      <c r="E58" s="520" t="str">
        <f>IF(D58="","",VLOOKUP($B58,'C-1 Site River Baseline'!$C$9:$R$257,4,FALSE))</f>
        <v/>
      </c>
      <c r="F58" s="520" t="str">
        <f>IF(E58="","",VLOOKUP($B58,'C-1 Site River Baseline'!$C$9:$R$257,5,FALSE))</f>
        <v/>
      </c>
      <c r="G58" s="520" t="str">
        <f>IF(F58="","",VLOOKUP($B58,'C-1 Site River Baseline'!$C$9:$R$257,6,FALSE))</f>
        <v/>
      </c>
      <c r="H58" s="520" t="str">
        <f>IF(G58="","",VLOOKUP($B58,'C-1 Site River Baseline'!$C$9:$R$257,7,FALSE))</f>
        <v/>
      </c>
      <c r="I58" s="520" t="str">
        <f>IF(H58="","",VLOOKUP($B58,'C-1 Site River Baseline'!$C$9:$R$257,8,FALSE))</f>
        <v/>
      </c>
      <c r="J58" s="520" t="str">
        <f>IF(I58="","",VLOOKUP($B58,'C-1 Site River Baseline'!$C$9:$R$257,9,FALSE))</f>
        <v/>
      </c>
      <c r="K58" s="520" t="str">
        <f>IF(J58="","",VLOOKUP($B58,'C-1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IF(L58="","",VLOOKUP($B58,'C-1 Site River Baseline'!$C$9:$R$257,16,FALSE))</f>
        <v/>
      </c>
      <c r="N58" s="418" t="str">
        <f t="shared" si="6"/>
        <v/>
      </c>
      <c r="O58" s="498" t="str">
        <f t="shared" si="1"/>
        <v/>
      </c>
      <c r="P58" s="499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7" t="str">
        <f>IF(N58="","",VLOOKUP(B58,'C-1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07" t="str">
        <f>IF(V58="","",IF(VLOOKUP(V58,'G-7 Rivers Data'!$AG$4:$AI$9,2,FALSE)=0,"Spatial Data Missing ⚠",VLOOKUP(V58,'G-7 Rivers Data'!$AG$4:$AI$9,2,FALSE)))</f>
        <v/>
      </c>
      <c r="X58" s="499" t="str">
        <f>IF(V58="","",IF(VLOOKUP(V58,'G-7 Rivers Data'!$AG$4:$AI$9,3,FALSE)=0,"Spatial Data Missing ⚠",VLOOKUP(V58,'G-7 Rivers Data'!$AG$4:$AI$9,3,FALSE)))</f>
        <v/>
      </c>
      <c r="Y58" s="498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7" t="str">
        <f t="shared" si="2"/>
        <v/>
      </c>
      <c r="AC58" s="521" t="str">
        <f t="shared" si="3"/>
        <v/>
      </c>
      <c r="AD58" s="564" t="str">
        <f>IFERROR(IF(AC58="Check Data ⚠","Check Data ⚠",VLOOKUP(AC58,'G-4 Temporal multipliers'!$A$4:$C$37,3,FALSE)),"")</f>
        <v/>
      </c>
      <c r="AE58" s="498" t="str">
        <f>IF(N58="","",VLOOKUP(N58,'G-7 Rivers Data'!$B$4:$G$8,5,FALSE))</f>
        <v/>
      </c>
      <c r="AF58" s="507" t="str">
        <f t="shared" si="4"/>
        <v/>
      </c>
      <c r="AG58" s="540" t="str">
        <f t="shared" si="5"/>
        <v/>
      </c>
      <c r="AH58" s="499" t="str">
        <f t="shared" si="0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499" t="str">
        <f>IF(AK58="","",IF(VLOOKUP(AK58,'G-7 Rivers Data'!$AD$4:$AE$8,2,FALSE)=0,"Spatial Data Missing ⚠",VLOOKUP(AK58,'G-7 Rivers Data'!$AD$4:$AE$8,2,FALSE)))</f>
        <v/>
      </c>
      <c r="AM58" s="545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1" t="str">
        <f>'C-1 Site River Baseline'!AN57</f>
        <v/>
      </c>
      <c r="C59" s="520" t="str">
        <f>IF(B59="","",VLOOKUP($B59,'C-1 Site River Baseline'!$C$9:$R$257,2,FALSE))</f>
        <v/>
      </c>
      <c r="D59" s="520" t="str">
        <f>IF(C59="","",VLOOKUP($B59,'C-1 Site River Baseline'!$C$9:$R$257,3,FALSE))</f>
        <v/>
      </c>
      <c r="E59" s="520" t="str">
        <f>IF(D59="","",VLOOKUP($B59,'C-1 Site River Baseline'!$C$9:$R$257,4,FALSE))</f>
        <v/>
      </c>
      <c r="F59" s="520" t="str">
        <f>IF(E59="","",VLOOKUP($B59,'C-1 Site River Baseline'!$C$9:$R$257,5,FALSE))</f>
        <v/>
      </c>
      <c r="G59" s="520" t="str">
        <f>IF(F59="","",VLOOKUP($B59,'C-1 Site River Baseline'!$C$9:$R$257,6,FALSE))</f>
        <v/>
      </c>
      <c r="H59" s="520" t="str">
        <f>IF(G59="","",VLOOKUP($B59,'C-1 Site River Baseline'!$C$9:$R$257,7,FALSE))</f>
        <v/>
      </c>
      <c r="I59" s="520" t="str">
        <f>IF(H59="","",VLOOKUP($B59,'C-1 Site River Baseline'!$C$9:$R$257,8,FALSE))</f>
        <v/>
      </c>
      <c r="J59" s="520" t="str">
        <f>IF(I59="","",VLOOKUP($B59,'C-1 Site River Baseline'!$C$9:$R$257,9,FALSE))</f>
        <v/>
      </c>
      <c r="K59" s="520" t="str">
        <f>IF(J59="","",VLOOKUP($B59,'C-1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IF(L59="","",VLOOKUP($B59,'C-1 Site River Baseline'!$C$9:$R$257,16,FALSE))</f>
        <v/>
      </c>
      <c r="N59" s="418" t="str">
        <f t="shared" si="6"/>
        <v/>
      </c>
      <c r="O59" s="498" t="str">
        <f t="shared" si="1"/>
        <v/>
      </c>
      <c r="P59" s="499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7" t="str">
        <f>IF(N59="","",VLOOKUP(B59,'C-1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07" t="str">
        <f>IF(V59="","",IF(VLOOKUP(V59,'G-7 Rivers Data'!$AG$4:$AI$9,2,FALSE)=0,"Spatial Data Missing ⚠",VLOOKUP(V59,'G-7 Rivers Data'!$AG$4:$AI$9,2,FALSE)))</f>
        <v/>
      </c>
      <c r="X59" s="499" t="str">
        <f>IF(V59="","",IF(VLOOKUP(V59,'G-7 Rivers Data'!$AG$4:$AI$9,3,FALSE)=0,"Spatial Data Missing ⚠",VLOOKUP(V59,'G-7 Rivers Data'!$AG$4:$AI$9,3,FALSE)))</f>
        <v/>
      </c>
      <c r="Y59" s="498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7" t="str">
        <f t="shared" si="2"/>
        <v/>
      </c>
      <c r="AC59" s="521" t="str">
        <f t="shared" si="3"/>
        <v/>
      </c>
      <c r="AD59" s="564" t="str">
        <f>IFERROR(IF(AC59="Check Data ⚠","Check Data ⚠",VLOOKUP(AC59,'G-4 Temporal multipliers'!$A$4:$C$37,3,FALSE)),"")</f>
        <v/>
      </c>
      <c r="AE59" s="498" t="str">
        <f>IF(N59="","",VLOOKUP(N59,'G-7 Rivers Data'!$B$4:$G$8,5,FALSE))</f>
        <v/>
      </c>
      <c r="AF59" s="507" t="str">
        <f t="shared" si="4"/>
        <v/>
      </c>
      <c r="AG59" s="540" t="str">
        <f t="shared" si="5"/>
        <v/>
      </c>
      <c r="AH59" s="499" t="str">
        <f t="shared" si="0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499" t="str">
        <f>IF(AK59="","",IF(VLOOKUP(AK59,'G-7 Rivers Data'!$AD$4:$AE$8,2,FALSE)=0,"Spatial Data Missing ⚠",VLOOKUP(AK59,'G-7 Rivers Data'!$AD$4:$AE$8,2,FALSE)))</f>
        <v/>
      </c>
      <c r="AM59" s="545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1" t="str">
        <f>'C-1 Site River Baseline'!AN58</f>
        <v/>
      </c>
      <c r="C60" s="520" t="str">
        <f>IF(B60="","",VLOOKUP($B60,'C-1 Site River Baseline'!$C$9:$R$257,2,FALSE))</f>
        <v/>
      </c>
      <c r="D60" s="520" t="str">
        <f>IF(C60="","",VLOOKUP($B60,'C-1 Site River Baseline'!$C$9:$R$257,3,FALSE))</f>
        <v/>
      </c>
      <c r="E60" s="520" t="str">
        <f>IF(D60="","",VLOOKUP($B60,'C-1 Site River Baseline'!$C$9:$R$257,4,FALSE))</f>
        <v/>
      </c>
      <c r="F60" s="520" t="str">
        <f>IF(E60="","",VLOOKUP($B60,'C-1 Site River Baseline'!$C$9:$R$257,5,FALSE))</f>
        <v/>
      </c>
      <c r="G60" s="520" t="str">
        <f>IF(F60="","",VLOOKUP($B60,'C-1 Site River Baseline'!$C$9:$R$257,6,FALSE))</f>
        <v/>
      </c>
      <c r="H60" s="520" t="str">
        <f>IF(G60="","",VLOOKUP($B60,'C-1 Site River Baseline'!$C$9:$R$257,7,FALSE))</f>
        <v/>
      </c>
      <c r="I60" s="520" t="str">
        <f>IF(H60="","",VLOOKUP($B60,'C-1 Site River Baseline'!$C$9:$R$257,8,FALSE))</f>
        <v/>
      </c>
      <c r="J60" s="520" t="str">
        <f>IF(I60="","",VLOOKUP($B60,'C-1 Site River Baseline'!$C$9:$R$257,9,FALSE))</f>
        <v/>
      </c>
      <c r="K60" s="520" t="str">
        <f>IF(J60="","",VLOOKUP($B60,'C-1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IF(L60="","",VLOOKUP($B60,'C-1 Site River Baseline'!$C$9:$R$257,16,FALSE))</f>
        <v/>
      </c>
      <c r="N60" s="418" t="str">
        <f t="shared" si="6"/>
        <v/>
      </c>
      <c r="O60" s="498" t="str">
        <f t="shared" si="1"/>
        <v/>
      </c>
      <c r="P60" s="499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7" t="str">
        <f>IF(N60="","",VLOOKUP(B60,'C-1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07" t="str">
        <f>IF(V60="","",IF(VLOOKUP(V60,'G-7 Rivers Data'!$AG$4:$AI$9,2,FALSE)=0,"Spatial Data Missing ⚠",VLOOKUP(V60,'G-7 Rivers Data'!$AG$4:$AI$9,2,FALSE)))</f>
        <v/>
      </c>
      <c r="X60" s="499" t="str">
        <f>IF(V60="","",IF(VLOOKUP(V60,'G-7 Rivers Data'!$AG$4:$AI$9,3,FALSE)=0,"Spatial Data Missing ⚠",VLOOKUP(V60,'G-7 Rivers Data'!$AG$4:$AI$9,3,FALSE)))</f>
        <v/>
      </c>
      <c r="Y60" s="498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7" t="str">
        <f t="shared" si="2"/>
        <v/>
      </c>
      <c r="AC60" s="521" t="str">
        <f t="shared" si="3"/>
        <v/>
      </c>
      <c r="AD60" s="564" t="str">
        <f>IFERROR(IF(AC60="Check Data ⚠","Check Data ⚠",VLOOKUP(AC60,'G-4 Temporal multipliers'!$A$4:$C$37,3,FALSE)),"")</f>
        <v/>
      </c>
      <c r="AE60" s="498" t="str">
        <f>IF(N60="","",VLOOKUP(N60,'G-7 Rivers Data'!$B$4:$G$8,5,FALSE))</f>
        <v/>
      </c>
      <c r="AF60" s="507" t="str">
        <f t="shared" si="4"/>
        <v/>
      </c>
      <c r="AG60" s="540" t="str">
        <f t="shared" si="5"/>
        <v/>
      </c>
      <c r="AH60" s="499" t="str">
        <f t="shared" si="0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499" t="str">
        <f>IF(AK60="","",IF(VLOOKUP(AK60,'G-7 Rivers Data'!$AD$4:$AE$8,2,FALSE)=0,"Spatial Data Missing ⚠",VLOOKUP(AK60,'G-7 Rivers Data'!$AD$4:$AE$8,2,FALSE)))</f>
        <v/>
      </c>
      <c r="AM60" s="545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1" t="str">
        <f>'C-1 Site River Baseline'!AN59</f>
        <v/>
      </c>
      <c r="C61" s="520" t="str">
        <f>IF(B61="","",VLOOKUP($B61,'C-1 Site River Baseline'!$C$9:$R$257,2,FALSE))</f>
        <v/>
      </c>
      <c r="D61" s="520" t="str">
        <f>IF(C61="","",VLOOKUP($B61,'C-1 Site River Baseline'!$C$9:$R$257,3,FALSE))</f>
        <v/>
      </c>
      <c r="E61" s="520" t="str">
        <f>IF(D61="","",VLOOKUP($B61,'C-1 Site River Baseline'!$C$9:$R$257,4,FALSE))</f>
        <v/>
      </c>
      <c r="F61" s="520" t="str">
        <f>IF(E61="","",VLOOKUP($B61,'C-1 Site River Baseline'!$C$9:$R$257,5,FALSE))</f>
        <v/>
      </c>
      <c r="G61" s="520" t="str">
        <f>IF(F61="","",VLOOKUP($B61,'C-1 Site River Baseline'!$C$9:$R$257,6,FALSE))</f>
        <v/>
      </c>
      <c r="H61" s="520" t="str">
        <f>IF(G61="","",VLOOKUP($B61,'C-1 Site River Baseline'!$C$9:$R$257,7,FALSE))</f>
        <v/>
      </c>
      <c r="I61" s="520" t="str">
        <f>IF(H61="","",VLOOKUP($B61,'C-1 Site River Baseline'!$C$9:$R$257,8,FALSE))</f>
        <v/>
      </c>
      <c r="J61" s="520" t="str">
        <f>IF(I61="","",VLOOKUP($B61,'C-1 Site River Baseline'!$C$9:$R$257,9,FALSE))</f>
        <v/>
      </c>
      <c r="K61" s="520" t="str">
        <f>IF(J61="","",VLOOKUP($B61,'C-1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IF(L61="","",VLOOKUP($B61,'C-1 Site River Baseline'!$C$9:$R$257,16,FALSE))</f>
        <v/>
      </c>
      <c r="N61" s="418" t="str">
        <f t="shared" si="6"/>
        <v/>
      </c>
      <c r="O61" s="498" t="str">
        <f t="shared" si="1"/>
        <v/>
      </c>
      <c r="P61" s="499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7" t="str">
        <f>IF(N61="","",VLOOKUP(B61,'C-1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07" t="str">
        <f>IF(V61="","",IF(VLOOKUP(V61,'G-7 Rivers Data'!$AG$4:$AI$9,2,FALSE)=0,"Spatial Data Missing ⚠",VLOOKUP(V61,'G-7 Rivers Data'!$AG$4:$AI$9,2,FALSE)))</f>
        <v/>
      </c>
      <c r="X61" s="499" t="str">
        <f>IF(V61="","",IF(VLOOKUP(V61,'G-7 Rivers Data'!$AG$4:$AI$9,3,FALSE)=0,"Spatial Data Missing ⚠",VLOOKUP(V61,'G-7 Rivers Data'!$AG$4:$AI$9,3,FALSE)))</f>
        <v/>
      </c>
      <c r="Y61" s="498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7" t="str">
        <f t="shared" si="2"/>
        <v/>
      </c>
      <c r="AC61" s="521" t="str">
        <f t="shared" si="3"/>
        <v/>
      </c>
      <c r="AD61" s="564" t="str">
        <f>IFERROR(IF(AC61="Check Data ⚠","Check Data ⚠",VLOOKUP(AC61,'G-4 Temporal multipliers'!$A$4:$C$37,3,FALSE)),"")</f>
        <v/>
      </c>
      <c r="AE61" s="498" t="str">
        <f>IF(N61="","",VLOOKUP(N61,'G-7 Rivers Data'!$B$4:$G$8,5,FALSE))</f>
        <v/>
      </c>
      <c r="AF61" s="507" t="str">
        <f t="shared" si="4"/>
        <v/>
      </c>
      <c r="AG61" s="540" t="str">
        <f t="shared" si="5"/>
        <v/>
      </c>
      <c r="AH61" s="499" t="str">
        <f t="shared" si="0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499" t="str">
        <f>IF(AK61="","",IF(VLOOKUP(AK61,'G-7 Rivers Data'!$AD$4:$AE$8,2,FALSE)=0,"Spatial Data Missing ⚠",VLOOKUP(AK61,'G-7 Rivers Data'!$AD$4:$AE$8,2,FALSE)))</f>
        <v/>
      </c>
      <c r="AM61" s="545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1" t="str">
        <f>'C-1 Site River Baseline'!AN60</f>
        <v/>
      </c>
      <c r="C62" s="520" t="str">
        <f>IF(B62="","",VLOOKUP($B62,'C-1 Site River Baseline'!$C$9:$R$257,2,FALSE))</f>
        <v/>
      </c>
      <c r="D62" s="520" t="str">
        <f>IF(C62="","",VLOOKUP($B62,'C-1 Site River Baseline'!$C$9:$R$257,3,FALSE))</f>
        <v/>
      </c>
      <c r="E62" s="520" t="str">
        <f>IF(D62="","",VLOOKUP($B62,'C-1 Site River Baseline'!$C$9:$R$257,4,FALSE))</f>
        <v/>
      </c>
      <c r="F62" s="520" t="str">
        <f>IF(E62="","",VLOOKUP($B62,'C-1 Site River Baseline'!$C$9:$R$257,5,FALSE))</f>
        <v/>
      </c>
      <c r="G62" s="520" t="str">
        <f>IF(F62="","",VLOOKUP($B62,'C-1 Site River Baseline'!$C$9:$R$257,6,FALSE))</f>
        <v/>
      </c>
      <c r="H62" s="520" t="str">
        <f>IF(G62="","",VLOOKUP($B62,'C-1 Site River Baseline'!$C$9:$R$257,7,FALSE))</f>
        <v/>
      </c>
      <c r="I62" s="520" t="str">
        <f>IF(H62="","",VLOOKUP($B62,'C-1 Site River Baseline'!$C$9:$R$257,8,FALSE))</f>
        <v/>
      </c>
      <c r="J62" s="520" t="str">
        <f>IF(I62="","",VLOOKUP($B62,'C-1 Site River Baseline'!$C$9:$R$257,9,FALSE))</f>
        <v/>
      </c>
      <c r="K62" s="520" t="str">
        <f>IF(J62="","",VLOOKUP($B62,'C-1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IF(L62="","",VLOOKUP($B62,'C-1 Site River Baseline'!$C$9:$R$257,16,FALSE))</f>
        <v/>
      </c>
      <c r="N62" s="418" t="str">
        <f t="shared" si="6"/>
        <v/>
      </c>
      <c r="O62" s="498" t="str">
        <f t="shared" si="1"/>
        <v/>
      </c>
      <c r="P62" s="499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7" t="str">
        <f>IF(N62="","",VLOOKUP(B62,'C-1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07" t="str">
        <f>IF(V62="","",IF(VLOOKUP(V62,'G-7 Rivers Data'!$AG$4:$AI$9,2,FALSE)=0,"Spatial Data Missing ⚠",VLOOKUP(V62,'G-7 Rivers Data'!$AG$4:$AI$9,2,FALSE)))</f>
        <v/>
      </c>
      <c r="X62" s="499" t="str">
        <f>IF(V62="","",IF(VLOOKUP(V62,'G-7 Rivers Data'!$AG$4:$AI$9,3,FALSE)=0,"Spatial Data Missing ⚠",VLOOKUP(V62,'G-7 Rivers Data'!$AG$4:$AI$9,3,FALSE)))</f>
        <v/>
      </c>
      <c r="Y62" s="498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7" t="str">
        <f t="shared" si="2"/>
        <v/>
      </c>
      <c r="AC62" s="521" t="str">
        <f t="shared" si="3"/>
        <v/>
      </c>
      <c r="AD62" s="564" t="str">
        <f>IFERROR(IF(AC62="Check Data ⚠","Check Data ⚠",VLOOKUP(AC62,'G-4 Temporal multipliers'!$A$4:$C$37,3,FALSE)),"")</f>
        <v/>
      </c>
      <c r="AE62" s="498" t="str">
        <f>IF(N62="","",VLOOKUP(N62,'G-7 Rivers Data'!$B$4:$G$8,5,FALSE))</f>
        <v/>
      </c>
      <c r="AF62" s="507" t="str">
        <f t="shared" si="4"/>
        <v/>
      </c>
      <c r="AG62" s="540" t="str">
        <f t="shared" si="5"/>
        <v/>
      </c>
      <c r="AH62" s="499" t="str">
        <f t="shared" si="0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499" t="str">
        <f>IF(AK62="","",IF(VLOOKUP(AK62,'G-7 Rivers Data'!$AD$4:$AE$8,2,FALSE)=0,"Spatial Data Missing ⚠",VLOOKUP(AK62,'G-7 Rivers Data'!$AD$4:$AE$8,2,FALSE)))</f>
        <v/>
      </c>
      <c r="AM62" s="545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1" t="str">
        <f>'C-1 Site River Baseline'!AN61</f>
        <v/>
      </c>
      <c r="C63" s="520" t="str">
        <f>IF(B63="","",VLOOKUP($B63,'C-1 Site River Baseline'!$C$9:$R$257,2,FALSE))</f>
        <v/>
      </c>
      <c r="D63" s="520" t="str">
        <f>IF(C63="","",VLOOKUP($B63,'C-1 Site River Baseline'!$C$9:$R$257,3,FALSE))</f>
        <v/>
      </c>
      <c r="E63" s="520" t="str">
        <f>IF(D63="","",VLOOKUP($B63,'C-1 Site River Baseline'!$C$9:$R$257,4,FALSE))</f>
        <v/>
      </c>
      <c r="F63" s="520" t="str">
        <f>IF(E63="","",VLOOKUP($B63,'C-1 Site River Baseline'!$C$9:$R$257,5,FALSE))</f>
        <v/>
      </c>
      <c r="G63" s="520" t="str">
        <f>IF(F63="","",VLOOKUP($B63,'C-1 Site River Baseline'!$C$9:$R$257,6,FALSE))</f>
        <v/>
      </c>
      <c r="H63" s="520" t="str">
        <f>IF(G63="","",VLOOKUP($B63,'C-1 Site River Baseline'!$C$9:$R$257,7,FALSE))</f>
        <v/>
      </c>
      <c r="I63" s="520" t="str">
        <f>IF(H63="","",VLOOKUP($B63,'C-1 Site River Baseline'!$C$9:$R$257,8,FALSE))</f>
        <v/>
      </c>
      <c r="J63" s="520" t="str">
        <f>IF(I63="","",VLOOKUP($B63,'C-1 Site River Baseline'!$C$9:$R$257,9,FALSE))</f>
        <v/>
      </c>
      <c r="K63" s="520" t="str">
        <f>IF(J63="","",VLOOKUP($B63,'C-1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IF(L63="","",VLOOKUP($B63,'C-1 Site River Baseline'!$C$9:$R$257,16,FALSE))</f>
        <v/>
      </c>
      <c r="N63" s="418" t="str">
        <f t="shared" si="6"/>
        <v/>
      </c>
      <c r="O63" s="498" t="str">
        <f t="shared" si="1"/>
        <v/>
      </c>
      <c r="P63" s="499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7" t="str">
        <f>IF(N63="","",VLOOKUP(B63,'C-1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07" t="str">
        <f>IF(V63="","",IF(VLOOKUP(V63,'G-7 Rivers Data'!$AG$4:$AI$9,2,FALSE)=0,"Spatial Data Missing ⚠",VLOOKUP(V63,'G-7 Rivers Data'!$AG$4:$AI$9,2,FALSE)))</f>
        <v/>
      </c>
      <c r="X63" s="499" t="str">
        <f>IF(V63="","",IF(VLOOKUP(V63,'G-7 Rivers Data'!$AG$4:$AI$9,3,FALSE)=0,"Spatial Data Missing ⚠",VLOOKUP(V63,'G-7 Rivers Data'!$AG$4:$AI$9,3,FALSE)))</f>
        <v/>
      </c>
      <c r="Y63" s="498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7" t="str">
        <f t="shared" si="2"/>
        <v/>
      </c>
      <c r="AC63" s="521" t="str">
        <f t="shared" si="3"/>
        <v/>
      </c>
      <c r="AD63" s="564" t="str">
        <f>IFERROR(IF(AC63="Check Data ⚠","Check Data ⚠",VLOOKUP(AC63,'G-4 Temporal multipliers'!$A$4:$C$37,3,FALSE)),"")</f>
        <v/>
      </c>
      <c r="AE63" s="498" t="str">
        <f>IF(N63="","",VLOOKUP(N63,'G-7 Rivers Data'!$B$4:$G$8,5,FALSE))</f>
        <v/>
      </c>
      <c r="AF63" s="507" t="str">
        <f t="shared" si="4"/>
        <v/>
      </c>
      <c r="AG63" s="540" t="str">
        <f t="shared" si="5"/>
        <v/>
      </c>
      <c r="AH63" s="499" t="str">
        <f t="shared" si="0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499" t="str">
        <f>IF(AK63="","",IF(VLOOKUP(AK63,'G-7 Rivers Data'!$AD$4:$AE$8,2,FALSE)=0,"Spatial Data Missing ⚠",VLOOKUP(AK63,'G-7 Rivers Data'!$AD$4:$AE$8,2,FALSE)))</f>
        <v/>
      </c>
      <c r="AM63" s="545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1" t="str">
        <f>'C-1 Site River Baseline'!AN62</f>
        <v/>
      </c>
      <c r="C64" s="520" t="str">
        <f>IF(B64="","",VLOOKUP($B64,'C-1 Site River Baseline'!$C$9:$R$257,2,FALSE))</f>
        <v/>
      </c>
      <c r="D64" s="520" t="str">
        <f>IF(C64="","",VLOOKUP($B64,'C-1 Site River Baseline'!$C$9:$R$257,3,FALSE))</f>
        <v/>
      </c>
      <c r="E64" s="520" t="str">
        <f>IF(D64="","",VLOOKUP($B64,'C-1 Site River Baseline'!$C$9:$R$257,4,FALSE))</f>
        <v/>
      </c>
      <c r="F64" s="520" t="str">
        <f>IF(E64="","",VLOOKUP($B64,'C-1 Site River Baseline'!$C$9:$R$257,5,FALSE))</f>
        <v/>
      </c>
      <c r="G64" s="520" t="str">
        <f>IF(F64="","",VLOOKUP($B64,'C-1 Site River Baseline'!$C$9:$R$257,6,FALSE))</f>
        <v/>
      </c>
      <c r="H64" s="520" t="str">
        <f>IF(G64="","",VLOOKUP($B64,'C-1 Site River Baseline'!$C$9:$R$257,7,FALSE))</f>
        <v/>
      </c>
      <c r="I64" s="520" t="str">
        <f>IF(H64="","",VLOOKUP($B64,'C-1 Site River Baseline'!$C$9:$R$257,8,FALSE))</f>
        <v/>
      </c>
      <c r="J64" s="520" t="str">
        <f>IF(I64="","",VLOOKUP($B64,'C-1 Site River Baseline'!$C$9:$R$257,9,FALSE))</f>
        <v/>
      </c>
      <c r="K64" s="520" t="str">
        <f>IF(J64="","",VLOOKUP($B64,'C-1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IF(L64="","",VLOOKUP($B64,'C-1 Site River Baseline'!$C$9:$R$257,16,FALSE))</f>
        <v/>
      </c>
      <c r="N64" s="418" t="str">
        <f t="shared" si="6"/>
        <v/>
      </c>
      <c r="O64" s="498" t="str">
        <f t="shared" si="1"/>
        <v/>
      </c>
      <c r="P64" s="499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7" t="str">
        <f>IF(N64="","",VLOOKUP(B64,'C-1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07" t="str">
        <f>IF(V64="","",IF(VLOOKUP(V64,'G-7 Rivers Data'!$AG$4:$AI$9,2,FALSE)=0,"Spatial Data Missing ⚠",VLOOKUP(V64,'G-7 Rivers Data'!$AG$4:$AI$9,2,FALSE)))</f>
        <v/>
      </c>
      <c r="X64" s="499" t="str">
        <f>IF(V64="","",IF(VLOOKUP(V64,'G-7 Rivers Data'!$AG$4:$AI$9,3,FALSE)=0,"Spatial Data Missing ⚠",VLOOKUP(V64,'G-7 Rivers Data'!$AG$4:$AI$9,3,FALSE)))</f>
        <v/>
      </c>
      <c r="Y64" s="498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7" t="str">
        <f t="shared" si="2"/>
        <v/>
      </c>
      <c r="AC64" s="521" t="str">
        <f t="shared" si="3"/>
        <v/>
      </c>
      <c r="AD64" s="564" t="str">
        <f>IFERROR(IF(AC64="Check Data ⚠","Check Data ⚠",VLOOKUP(AC64,'G-4 Temporal multipliers'!$A$4:$C$37,3,FALSE)),"")</f>
        <v/>
      </c>
      <c r="AE64" s="498" t="str">
        <f>IF(N64="","",VLOOKUP(N64,'G-7 Rivers Data'!$B$4:$G$8,5,FALSE))</f>
        <v/>
      </c>
      <c r="AF64" s="507" t="str">
        <f t="shared" si="4"/>
        <v/>
      </c>
      <c r="AG64" s="540" t="str">
        <f t="shared" si="5"/>
        <v/>
      </c>
      <c r="AH64" s="499" t="str">
        <f t="shared" si="0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499" t="str">
        <f>IF(AK64="","",IF(VLOOKUP(AK64,'G-7 Rivers Data'!$AD$4:$AE$8,2,FALSE)=0,"Spatial Data Missing ⚠",VLOOKUP(AK64,'G-7 Rivers Data'!$AD$4:$AE$8,2,FALSE)))</f>
        <v/>
      </c>
      <c r="AM64" s="545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1" t="str">
        <f>'C-1 Site River Baseline'!AN63</f>
        <v/>
      </c>
      <c r="C65" s="520" t="str">
        <f>IF(B65="","",VLOOKUP($B65,'C-1 Site River Baseline'!$C$9:$R$257,2,FALSE))</f>
        <v/>
      </c>
      <c r="D65" s="520" t="str">
        <f>IF(C65="","",VLOOKUP($B65,'C-1 Site River Baseline'!$C$9:$R$257,3,FALSE))</f>
        <v/>
      </c>
      <c r="E65" s="520" t="str">
        <f>IF(D65="","",VLOOKUP($B65,'C-1 Site River Baseline'!$C$9:$R$257,4,FALSE))</f>
        <v/>
      </c>
      <c r="F65" s="520" t="str">
        <f>IF(E65="","",VLOOKUP($B65,'C-1 Site River Baseline'!$C$9:$R$257,5,FALSE))</f>
        <v/>
      </c>
      <c r="G65" s="520" t="str">
        <f>IF(F65="","",VLOOKUP($B65,'C-1 Site River Baseline'!$C$9:$R$257,6,FALSE))</f>
        <v/>
      </c>
      <c r="H65" s="520" t="str">
        <f>IF(G65="","",VLOOKUP($B65,'C-1 Site River Baseline'!$C$9:$R$257,7,FALSE))</f>
        <v/>
      </c>
      <c r="I65" s="520" t="str">
        <f>IF(H65="","",VLOOKUP($B65,'C-1 Site River Baseline'!$C$9:$R$257,8,FALSE))</f>
        <v/>
      </c>
      <c r="J65" s="520" t="str">
        <f>IF(I65="","",VLOOKUP($B65,'C-1 Site River Baseline'!$C$9:$R$257,9,FALSE))</f>
        <v/>
      </c>
      <c r="K65" s="520" t="str">
        <f>IF(J65="","",VLOOKUP($B65,'C-1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IF(L65="","",VLOOKUP($B65,'C-1 Site River Baseline'!$C$9:$R$257,16,FALSE))</f>
        <v/>
      </c>
      <c r="N65" s="418" t="str">
        <f t="shared" si="6"/>
        <v/>
      </c>
      <c r="O65" s="498" t="str">
        <f t="shared" si="1"/>
        <v/>
      </c>
      <c r="P65" s="499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7" t="str">
        <f>IF(N65="","",VLOOKUP(B65,'C-1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07" t="str">
        <f>IF(V65="","",IF(VLOOKUP(V65,'G-7 Rivers Data'!$AG$4:$AI$9,2,FALSE)=0,"Spatial Data Missing ⚠",VLOOKUP(V65,'G-7 Rivers Data'!$AG$4:$AI$9,2,FALSE)))</f>
        <v/>
      </c>
      <c r="X65" s="499" t="str">
        <f>IF(V65="","",IF(VLOOKUP(V65,'G-7 Rivers Data'!$AG$4:$AI$9,3,FALSE)=0,"Spatial Data Missing ⚠",VLOOKUP(V65,'G-7 Rivers Data'!$AG$4:$AI$9,3,FALSE)))</f>
        <v/>
      </c>
      <c r="Y65" s="498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7" t="str">
        <f t="shared" si="2"/>
        <v/>
      </c>
      <c r="AC65" s="521" t="str">
        <f t="shared" si="3"/>
        <v/>
      </c>
      <c r="AD65" s="564" t="str">
        <f>IFERROR(IF(AC65="Check Data ⚠","Check Data ⚠",VLOOKUP(AC65,'G-4 Temporal multipliers'!$A$4:$C$37,3,FALSE)),"")</f>
        <v/>
      </c>
      <c r="AE65" s="498" t="str">
        <f>IF(N65="","",VLOOKUP(N65,'G-7 Rivers Data'!$B$4:$G$8,5,FALSE))</f>
        <v/>
      </c>
      <c r="AF65" s="507" t="str">
        <f t="shared" si="4"/>
        <v/>
      </c>
      <c r="AG65" s="540" t="str">
        <f t="shared" si="5"/>
        <v/>
      </c>
      <c r="AH65" s="499" t="str">
        <f t="shared" si="0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499" t="str">
        <f>IF(AK65="","",IF(VLOOKUP(AK65,'G-7 Rivers Data'!$AD$4:$AE$8,2,FALSE)=0,"Spatial Data Missing ⚠",VLOOKUP(AK65,'G-7 Rivers Data'!$AD$4:$AE$8,2,FALSE)))</f>
        <v/>
      </c>
      <c r="AM65" s="545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1" t="str">
        <f>'C-1 Site River Baseline'!AN64</f>
        <v/>
      </c>
      <c r="C66" s="520" t="str">
        <f>IF(B66="","",VLOOKUP($B66,'C-1 Site River Baseline'!$C$9:$R$257,2,FALSE))</f>
        <v/>
      </c>
      <c r="D66" s="520" t="str">
        <f>IF(C66="","",VLOOKUP($B66,'C-1 Site River Baseline'!$C$9:$R$257,3,FALSE))</f>
        <v/>
      </c>
      <c r="E66" s="520" t="str">
        <f>IF(D66="","",VLOOKUP($B66,'C-1 Site River Baseline'!$C$9:$R$257,4,FALSE))</f>
        <v/>
      </c>
      <c r="F66" s="520" t="str">
        <f>IF(E66="","",VLOOKUP($B66,'C-1 Site River Baseline'!$C$9:$R$257,5,FALSE))</f>
        <v/>
      </c>
      <c r="G66" s="520" t="str">
        <f>IF(F66="","",VLOOKUP($B66,'C-1 Site River Baseline'!$C$9:$R$257,6,FALSE))</f>
        <v/>
      </c>
      <c r="H66" s="520" t="str">
        <f>IF(G66="","",VLOOKUP($B66,'C-1 Site River Baseline'!$C$9:$R$257,7,FALSE))</f>
        <v/>
      </c>
      <c r="I66" s="520" t="str">
        <f>IF(H66="","",VLOOKUP($B66,'C-1 Site River Baseline'!$C$9:$R$257,8,FALSE))</f>
        <v/>
      </c>
      <c r="J66" s="520" t="str">
        <f>IF(I66="","",VLOOKUP($B66,'C-1 Site River Baseline'!$C$9:$R$257,9,FALSE))</f>
        <v/>
      </c>
      <c r="K66" s="520" t="str">
        <f>IF(J66="","",VLOOKUP($B66,'C-1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IF(L66="","",VLOOKUP($B66,'C-1 Site River Baseline'!$C$9:$R$257,16,FALSE))</f>
        <v/>
      </c>
      <c r="N66" s="418" t="str">
        <f t="shared" si="6"/>
        <v/>
      </c>
      <c r="O66" s="498" t="str">
        <f t="shared" si="1"/>
        <v/>
      </c>
      <c r="P66" s="499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7" t="str">
        <f>IF(N66="","",VLOOKUP(B66,'C-1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07" t="str">
        <f>IF(V66="","",IF(VLOOKUP(V66,'G-7 Rivers Data'!$AG$4:$AI$9,2,FALSE)=0,"Spatial Data Missing ⚠",VLOOKUP(V66,'G-7 Rivers Data'!$AG$4:$AI$9,2,FALSE)))</f>
        <v/>
      </c>
      <c r="X66" s="499" t="str">
        <f>IF(V66="","",IF(VLOOKUP(V66,'G-7 Rivers Data'!$AG$4:$AI$9,3,FALSE)=0,"Spatial Data Missing ⚠",VLOOKUP(V66,'G-7 Rivers Data'!$AG$4:$AI$9,3,FALSE)))</f>
        <v/>
      </c>
      <c r="Y66" s="498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7" t="str">
        <f t="shared" si="2"/>
        <v/>
      </c>
      <c r="AC66" s="521" t="str">
        <f t="shared" si="3"/>
        <v/>
      </c>
      <c r="AD66" s="564" t="str">
        <f>IFERROR(IF(AC66="Check Data ⚠","Check Data ⚠",VLOOKUP(AC66,'G-4 Temporal multipliers'!$A$4:$C$37,3,FALSE)),"")</f>
        <v/>
      </c>
      <c r="AE66" s="498" t="str">
        <f>IF(N66="","",VLOOKUP(N66,'G-7 Rivers Data'!$B$4:$G$8,5,FALSE))</f>
        <v/>
      </c>
      <c r="AF66" s="507" t="str">
        <f t="shared" si="4"/>
        <v/>
      </c>
      <c r="AG66" s="540" t="str">
        <f t="shared" si="5"/>
        <v/>
      </c>
      <c r="AH66" s="499" t="str">
        <f t="shared" si="0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499" t="str">
        <f>IF(AK66="","",IF(VLOOKUP(AK66,'G-7 Rivers Data'!$AD$4:$AE$8,2,FALSE)=0,"Spatial Data Missing ⚠",VLOOKUP(AK66,'G-7 Rivers Data'!$AD$4:$AE$8,2,FALSE)))</f>
        <v/>
      </c>
      <c r="AM66" s="545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1" t="str">
        <f>'C-1 Site River Baseline'!AN65</f>
        <v/>
      </c>
      <c r="C67" s="520" t="str">
        <f>IF(B67="","",VLOOKUP($B67,'C-1 Site River Baseline'!$C$9:$R$257,2,FALSE))</f>
        <v/>
      </c>
      <c r="D67" s="520" t="str">
        <f>IF(C67="","",VLOOKUP($B67,'C-1 Site River Baseline'!$C$9:$R$257,3,FALSE))</f>
        <v/>
      </c>
      <c r="E67" s="520" t="str">
        <f>IF(D67="","",VLOOKUP($B67,'C-1 Site River Baseline'!$C$9:$R$257,4,FALSE))</f>
        <v/>
      </c>
      <c r="F67" s="520" t="str">
        <f>IF(E67="","",VLOOKUP($B67,'C-1 Site River Baseline'!$C$9:$R$257,5,FALSE))</f>
        <v/>
      </c>
      <c r="G67" s="520" t="str">
        <f>IF(F67="","",VLOOKUP($B67,'C-1 Site River Baseline'!$C$9:$R$257,6,FALSE))</f>
        <v/>
      </c>
      <c r="H67" s="520" t="str">
        <f>IF(G67="","",VLOOKUP($B67,'C-1 Site River Baseline'!$C$9:$R$257,7,FALSE))</f>
        <v/>
      </c>
      <c r="I67" s="520" t="str">
        <f>IF(H67="","",VLOOKUP($B67,'C-1 Site River Baseline'!$C$9:$R$257,8,FALSE))</f>
        <v/>
      </c>
      <c r="J67" s="520" t="str">
        <f>IF(I67="","",VLOOKUP($B67,'C-1 Site River Baseline'!$C$9:$R$257,9,FALSE))</f>
        <v/>
      </c>
      <c r="K67" s="520" t="str">
        <f>IF(J67="","",VLOOKUP($B67,'C-1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IF(L67="","",VLOOKUP($B67,'C-1 Site River Baseline'!$C$9:$R$257,16,FALSE))</f>
        <v/>
      </c>
      <c r="N67" s="418" t="str">
        <f t="shared" si="6"/>
        <v/>
      </c>
      <c r="O67" s="498" t="str">
        <f t="shared" si="1"/>
        <v/>
      </c>
      <c r="P67" s="499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7" t="str">
        <f>IF(N67="","",VLOOKUP(B67,'C-1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07" t="str">
        <f>IF(V67="","",IF(VLOOKUP(V67,'G-7 Rivers Data'!$AG$4:$AI$9,2,FALSE)=0,"Spatial Data Missing ⚠",VLOOKUP(V67,'G-7 Rivers Data'!$AG$4:$AI$9,2,FALSE)))</f>
        <v/>
      </c>
      <c r="X67" s="499" t="str">
        <f>IF(V67="","",IF(VLOOKUP(V67,'G-7 Rivers Data'!$AG$4:$AI$9,3,FALSE)=0,"Spatial Data Missing ⚠",VLOOKUP(V67,'G-7 Rivers Data'!$AG$4:$AI$9,3,FALSE)))</f>
        <v/>
      </c>
      <c r="Y67" s="498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7" t="str">
        <f t="shared" si="2"/>
        <v/>
      </c>
      <c r="AC67" s="521" t="str">
        <f t="shared" si="3"/>
        <v/>
      </c>
      <c r="AD67" s="564" t="str">
        <f>IFERROR(IF(AC67="Check Data ⚠","Check Data ⚠",VLOOKUP(AC67,'G-4 Temporal multipliers'!$A$4:$C$37,3,FALSE)),"")</f>
        <v/>
      </c>
      <c r="AE67" s="498" t="str">
        <f>IF(N67="","",VLOOKUP(N67,'G-7 Rivers Data'!$B$4:$G$8,5,FALSE))</f>
        <v/>
      </c>
      <c r="AF67" s="507" t="str">
        <f t="shared" si="4"/>
        <v/>
      </c>
      <c r="AG67" s="540" t="str">
        <f t="shared" si="5"/>
        <v/>
      </c>
      <c r="AH67" s="499" t="str">
        <f t="shared" si="0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499" t="str">
        <f>IF(AK67="","",IF(VLOOKUP(AK67,'G-7 Rivers Data'!$AD$4:$AE$8,2,FALSE)=0,"Spatial Data Missing ⚠",VLOOKUP(AK67,'G-7 Rivers Data'!$AD$4:$AE$8,2,FALSE)))</f>
        <v/>
      </c>
      <c r="AM67" s="545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1" t="str">
        <f>'C-1 Site River Baseline'!AN66</f>
        <v/>
      </c>
      <c r="C68" s="520" t="str">
        <f>IF(B68="","",VLOOKUP($B68,'C-1 Site River Baseline'!$C$9:$R$257,2,FALSE))</f>
        <v/>
      </c>
      <c r="D68" s="520" t="str">
        <f>IF(C68="","",VLOOKUP($B68,'C-1 Site River Baseline'!$C$9:$R$257,3,FALSE))</f>
        <v/>
      </c>
      <c r="E68" s="520" t="str">
        <f>IF(D68="","",VLOOKUP($B68,'C-1 Site River Baseline'!$C$9:$R$257,4,FALSE))</f>
        <v/>
      </c>
      <c r="F68" s="520" t="str">
        <f>IF(E68="","",VLOOKUP($B68,'C-1 Site River Baseline'!$C$9:$R$257,5,FALSE))</f>
        <v/>
      </c>
      <c r="G68" s="520" t="str">
        <f>IF(F68="","",VLOOKUP($B68,'C-1 Site River Baseline'!$C$9:$R$257,6,FALSE))</f>
        <v/>
      </c>
      <c r="H68" s="520" t="str">
        <f>IF(G68="","",VLOOKUP($B68,'C-1 Site River Baseline'!$C$9:$R$257,7,FALSE))</f>
        <v/>
      </c>
      <c r="I68" s="520" t="str">
        <f>IF(H68="","",VLOOKUP($B68,'C-1 Site River Baseline'!$C$9:$R$257,8,FALSE))</f>
        <v/>
      </c>
      <c r="J68" s="520" t="str">
        <f>IF(I68="","",VLOOKUP($B68,'C-1 Site River Baseline'!$C$9:$R$257,9,FALSE))</f>
        <v/>
      </c>
      <c r="K68" s="520" t="str">
        <f>IF(J68="","",VLOOKUP($B68,'C-1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IF(L68="","",VLOOKUP($B68,'C-1 Site River Baseline'!$C$9:$R$257,16,FALSE))</f>
        <v/>
      </c>
      <c r="N68" s="418" t="str">
        <f t="shared" si="6"/>
        <v/>
      </c>
      <c r="O68" s="498" t="str">
        <f t="shared" si="1"/>
        <v/>
      </c>
      <c r="P68" s="499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7" t="str">
        <f>IF(N68="","",VLOOKUP(B68,'C-1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07" t="str">
        <f>IF(V68="","",IF(VLOOKUP(V68,'G-7 Rivers Data'!$AG$4:$AI$9,2,FALSE)=0,"Spatial Data Missing ⚠",VLOOKUP(V68,'G-7 Rivers Data'!$AG$4:$AI$9,2,FALSE)))</f>
        <v/>
      </c>
      <c r="X68" s="499" t="str">
        <f>IF(V68="","",IF(VLOOKUP(V68,'G-7 Rivers Data'!$AG$4:$AI$9,3,FALSE)=0,"Spatial Data Missing ⚠",VLOOKUP(V68,'G-7 Rivers Data'!$AG$4:$AI$9,3,FALSE)))</f>
        <v/>
      </c>
      <c r="Y68" s="498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7" t="str">
        <f t="shared" si="2"/>
        <v/>
      </c>
      <c r="AC68" s="521" t="str">
        <f t="shared" si="3"/>
        <v/>
      </c>
      <c r="AD68" s="564" t="str">
        <f>IFERROR(IF(AC68="Check Data ⚠","Check Data ⚠",VLOOKUP(AC68,'G-4 Temporal multipliers'!$A$4:$C$37,3,FALSE)),"")</f>
        <v/>
      </c>
      <c r="AE68" s="498" t="str">
        <f>IF(N68="","",VLOOKUP(N68,'G-7 Rivers Data'!$B$4:$G$8,5,FALSE))</f>
        <v/>
      </c>
      <c r="AF68" s="507" t="str">
        <f t="shared" si="4"/>
        <v/>
      </c>
      <c r="AG68" s="540" t="str">
        <f t="shared" si="5"/>
        <v/>
      </c>
      <c r="AH68" s="499" t="str">
        <f t="shared" si="0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499" t="str">
        <f>IF(AK68="","",IF(VLOOKUP(AK68,'G-7 Rivers Data'!$AD$4:$AE$8,2,FALSE)=0,"Spatial Data Missing ⚠",VLOOKUP(AK68,'G-7 Rivers Data'!$AD$4:$AE$8,2,FALSE)))</f>
        <v/>
      </c>
      <c r="AM68" s="545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1" t="str">
        <f>'C-1 Site River Baseline'!AN67</f>
        <v/>
      </c>
      <c r="C69" s="520" t="str">
        <f>IF(B69="","",VLOOKUP($B69,'C-1 Site River Baseline'!$C$9:$R$257,2,FALSE))</f>
        <v/>
      </c>
      <c r="D69" s="520" t="str">
        <f>IF(C69="","",VLOOKUP($B69,'C-1 Site River Baseline'!$C$9:$R$257,3,FALSE))</f>
        <v/>
      </c>
      <c r="E69" s="520" t="str">
        <f>IF(D69="","",VLOOKUP($B69,'C-1 Site River Baseline'!$C$9:$R$257,4,FALSE))</f>
        <v/>
      </c>
      <c r="F69" s="520" t="str">
        <f>IF(E69="","",VLOOKUP($B69,'C-1 Site River Baseline'!$C$9:$R$257,5,FALSE))</f>
        <v/>
      </c>
      <c r="G69" s="520" t="str">
        <f>IF(F69="","",VLOOKUP($B69,'C-1 Site River Baseline'!$C$9:$R$257,6,FALSE))</f>
        <v/>
      </c>
      <c r="H69" s="520" t="str">
        <f>IF(G69="","",VLOOKUP($B69,'C-1 Site River Baseline'!$C$9:$R$257,7,FALSE))</f>
        <v/>
      </c>
      <c r="I69" s="520" t="str">
        <f>IF(H69="","",VLOOKUP($B69,'C-1 Site River Baseline'!$C$9:$R$257,8,FALSE))</f>
        <v/>
      </c>
      <c r="J69" s="520" t="str">
        <f>IF(I69="","",VLOOKUP($B69,'C-1 Site River Baseline'!$C$9:$R$257,9,FALSE))</f>
        <v/>
      </c>
      <c r="K69" s="520" t="str">
        <f>IF(J69="","",VLOOKUP($B69,'C-1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IF(L69="","",VLOOKUP($B69,'C-1 Site River Baseline'!$C$9:$R$257,16,FALSE))</f>
        <v/>
      </c>
      <c r="N69" s="418" t="str">
        <f t="shared" si="6"/>
        <v/>
      </c>
      <c r="O69" s="498" t="str">
        <f t="shared" si="1"/>
        <v/>
      </c>
      <c r="P69" s="499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7" t="str">
        <f>IF(N69="","",VLOOKUP(B69,'C-1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07" t="str">
        <f>IF(V69="","",IF(VLOOKUP(V69,'G-7 Rivers Data'!$AG$4:$AI$9,2,FALSE)=0,"Spatial Data Missing ⚠",VLOOKUP(V69,'G-7 Rivers Data'!$AG$4:$AI$9,2,FALSE)))</f>
        <v/>
      </c>
      <c r="X69" s="499" t="str">
        <f>IF(V69="","",IF(VLOOKUP(V69,'G-7 Rivers Data'!$AG$4:$AI$9,3,FALSE)=0,"Spatial Data Missing ⚠",VLOOKUP(V69,'G-7 Rivers Data'!$AG$4:$AI$9,3,FALSE)))</f>
        <v/>
      </c>
      <c r="Y69" s="498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7" t="str">
        <f t="shared" si="2"/>
        <v/>
      </c>
      <c r="AC69" s="521" t="str">
        <f t="shared" si="3"/>
        <v/>
      </c>
      <c r="AD69" s="564" t="str">
        <f>IFERROR(IF(AC69="Check Data ⚠","Check Data ⚠",VLOOKUP(AC69,'G-4 Temporal multipliers'!$A$4:$C$37,3,FALSE)),"")</f>
        <v/>
      </c>
      <c r="AE69" s="498" t="str">
        <f>IF(N69="","",VLOOKUP(N69,'G-7 Rivers Data'!$B$4:$G$8,5,FALSE))</f>
        <v/>
      </c>
      <c r="AF69" s="507" t="str">
        <f t="shared" si="4"/>
        <v/>
      </c>
      <c r="AG69" s="540" t="str">
        <f t="shared" si="5"/>
        <v/>
      </c>
      <c r="AH69" s="499" t="str">
        <f t="shared" si="0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499" t="str">
        <f>IF(AK69="","",IF(VLOOKUP(AK69,'G-7 Rivers Data'!$AD$4:$AE$8,2,FALSE)=0,"Spatial Data Missing ⚠",VLOOKUP(AK69,'G-7 Rivers Data'!$AD$4:$AE$8,2,FALSE)))</f>
        <v/>
      </c>
      <c r="AM69" s="545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1" t="str">
        <f>'C-1 Site River Baseline'!AN68</f>
        <v/>
      </c>
      <c r="C70" s="520" t="str">
        <f>IF(B70="","",VLOOKUP($B70,'C-1 Site River Baseline'!$C$9:$R$257,2,FALSE))</f>
        <v/>
      </c>
      <c r="D70" s="520" t="str">
        <f>IF(C70="","",VLOOKUP($B70,'C-1 Site River Baseline'!$C$9:$R$257,3,FALSE))</f>
        <v/>
      </c>
      <c r="E70" s="520" t="str">
        <f>IF(D70="","",VLOOKUP($B70,'C-1 Site River Baseline'!$C$9:$R$257,4,FALSE))</f>
        <v/>
      </c>
      <c r="F70" s="520" t="str">
        <f>IF(E70="","",VLOOKUP($B70,'C-1 Site River Baseline'!$C$9:$R$257,5,FALSE))</f>
        <v/>
      </c>
      <c r="G70" s="520" t="str">
        <f>IF(F70="","",VLOOKUP($B70,'C-1 Site River Baseline'!$C$9:$R$257,6,FALSE))</f>
        <v/>
      </c>
      <c r="H70" s="520" t="str">
        <f>IF(G70="","",VLOOKUP($B70,'C-1 Site River Baseline'!$C$9:$R$257,7,FALSE))</f>
        <v/>
      </c>
      <c r="I70" s="520" t="str">
        <f>IF(H70="","",VLOOKUP($B70,'C-1 Site River Baseline'!$C$9:$R$257,8,FALSE))</f>
        <v/>
      </c>
      <c r="J70" s="520" t="str">
        <f>IF(I70="","",VLOOKUP($B70,'C-1 Site River Baseline'!$C$9:$R$257,9,FALSE))</f>
        <v/>
      </c>
      <c r="K70" s="520" t="str">
        <f>IF(J70="","",VLOOKUP($B70,'C-1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IF(L70="","",VLOOKUP($B70,'C-1 Site River Baseline'!$C$9:$R$257,16,FALSE))</f>
        <v/>
      </c>
      <c r="N70" s="418" t="str">
        <f t="shared" si="6"/>
        <v/>
      </c>
      <c r="O70" s="498" t="str">
        <f t="shared" si="1"/>
        <v/>
      </c>
      <c r="P70" s="499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7" t="str">
        <f>IF(N70="","",VLOOKUP(B70,'C-1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07" t="str">
        <f>IF(V70="","",IF(VLOOKUP(V70,'G-7 Rivers Data'!$AG$4:$AI$9,2,FALSE)=0,"Spatial Data Missing ⚠",VLOOKUP(V70,'G-7 Rivers Data'!$AG$4:$AI$9,2,FALSE)))</f>
        <v/>
      </c>
      <c r="X70" s="499" t="str">
        <f>IF(V70="","",IF(VLOOKUP(V70,'G-7 Rivers Data'!$AG$4:$AI$9,3,FALSE)=0,"Spatial Data Missing ⚠",VLOOKUP(V70,'G-7 Rivers Data'!$AG$4:$AI$9,3,FALSE)))</f>
        <v/>
      </c>
      <c r="Y70" s="498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7" t="str">
        <f t="shared" si="2"/>
        <v/>
      </c>
      <c r="AC70" s="521" t="str">
        <f t="shared" si="3"/>
        <v/>
      </c>
      <c r="AD70" s="564" t="str">
        <f>IFERROR(IF(AC70="Check Data ⚠","Check Data ⚠",VLOOKUP(AC70,'G-4 Temporal multipliers'!$A$4:$C$37,3,FALSE)),"")</f>
        <v/>
      </c>
      <c r="AE70" s="498" t="str">
        <f>IF(N70="","",VLOOKUP(N70,'G-7 Rivers Data'!$B$4:$G$8,5,FALSE))</f>
        <v/>
      </c>
      <c r="AF70" s="507" t="str">
        <f t="shared" si="4"/>
        <v/>
      </c>
      <c r="AG70" s="540" t="str">
        <f t="shared" si="5"/>
        <v/>
      </c>
      <c r="AH70" s="499" t="str">
        <f t="shared" si="0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499" t="str">
        <f>IF(AK70="","",IF(VLOOKUP(AK70,'G-7 Rivers Data'!$AD$4:$AE$8,2,FALSE)=0,"Spatial Data Missing ⚠",VLOOKUP(AK70,'G-7 Rivers Data'!$AD$4:$AE$8,2,FALSE)))</f>
        <v/>
      </c>
      <c r="AM70" s="545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1" t="str">
        <f>'C-1 Site River Baseline'!AN69</f>
        <v/>
      </c>
      <c r="C71" s="520" t="str">
        <f>IF(B71="","",VLOOKUP($B71,'C-1 Site River Baseline'!$C$9:$R$257,2,FALSE))</f>
        <v/>
      </c>
      <c r="D71" s="520" t="str">
        <f>IF(C71="","",VLOOKUP($B71,'C-1 Site River Baseline'!$C$9:$R$257,3,FALSE))</f>
        <v/>
      </c>
      <c r="E71" s="520" t="str">
        <f>IF(D71="","",VLOOKUP($B71,'C-1 Site River Baseline'!$C$9:$R$257,4,FALSE))</f>
        <v/>
      </c>
      <c r="F71" s="520" t="str">
        <f>IF(E71="","",VLOOKUP($B71,'C-1 Site River Baseline'!$C$9:$R$257,5,FALSE))</f>
        <v/>
      </c>
      <c r="G71" s="520" t="str">
        <f>IF(F71="","",VLOOKUP($B71,'C-1 Site River Baseline'!$C$9:$R$257,6,FALSE))</f>
        <v/>
      </c>
      <c r="H71" s="520" t="str">
        <f>IF(G71="","",VLOOKUP($B71,'C-1 Site River Baseline'!$C$9:$R$257,7,FALSE))</f>
        <v/>
      </c>
      <c r="I71" s="520" t="str">
        <f>IF(H71="","",VLOOKUP($B71,'C-1 Site River Baseline'!$C$9:$R$257,8,FALSE))</f>
        <v/>
      </c>
      <c r="J71" s="520" t="str">
        <f>IF(I71="","",VLOOKUP($B71,'C-1 Site River Baseline'!$C$9:$R$257,9,FALSE))</f>
        <v/>
      </c>
      <c r="K71" s="520" t="str">
        <f>IF(J71="","",VLOOKUP($B71,'C-1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IF(L71="","",VLOOKUP($B71,'C-1 Site River Baseline'!$C$9:$R$257,16,FALSE))</f>
        <v/>
      </c>
      <c r="N71" s="418" t="str">
        <f t="shared" si="6"/>
        <v/>
      </c>
      <c r="O71" s="498" t="str">
        <f t="shared" si="1"/>
        <v/>
      </c>
      <c r="P71" s="499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7" t="str">
        <f>IF(N71="","",VLOOKUP(B71,'C-1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07" t="str">
        <f>IF(V71="","",IF(VLOOKUP(V71,'G-7 Rivers Data'!$AG$4:$AI$9,2,FALSE)=0,"Spatial Data Missing ⚠",VLOOKUP(V71,'G-7 Rivers Data'!$AG$4:$AI$9,2,FALSE)))</f>
        <v/>
      </c>
      <c r="X71" s="499" t="str">
        <f>IF(V71="","",IF(VLOOKUP(V71,'G-7 Rivers Data'!$AG$4:$AI$9,3,FALSE)=0,"Spatial Data Missing ⚠",VLOOKUP(V71,'G-7 Rivers Data'!$AG$4:$AI$9,3,FALSE)))</f>
        <v/>
      </c>
      <c r="Y71" s="498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7" t="str">
        <f t="shared" si="2"/>
        <v/>
      </c>
      <c r="AC71" s="521" t="str">
        <f t="shared" si="3"/>
        <v/>
      </c>
      <c r="AD71" s="564" t="str">
        <f>IFERROR(IF(AC71="Check Data ⚠","Check Data ⚠",VLOOKUP(AC71,'G-4 Temporal multipliers'!$A$4:$C$37,3,FALSE)),"")</f>
        <v/>
      </c>
      <c r="AE71" s="498" t="str">
        <f>IF(N71="","",VLOOKUP(N71,'G-7 Rivers Data'!$B$4:$G$8,5,FALSE))</f>
        <v/>
      </c>
      <c r="AF71" s="507" t="str">
        <f t="shared" si="4"/>
        <v/>
      </c>
      <c r="AG71" s="540" t="str">
        <f t="shared" si="5"/>
        <v/>
      </c>
      <c r="AH71" s="499" t="str">
        <f t="shared" si="0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499" t="str">
        <f>IF(AK71="","",IF(VLOOKUP(AK71,'G-7 Rivers Data'!$AD$4:$AE$8,2,FALSE)=0,"Spatial Data Missing ⚠",VLOOKUP(AK71,'G-7 Rivers Data'!$AD$4:$AE$8,2,FALSE)))</f>
        <v/>
      </c>
      <c r="AM71" s="545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1" t="str">
        <f>'C-1 Site River Baseline'!AN70</f>
        <v/>
      </c>
      <c r="C72" s="520" t="str">
        <f>IF(B72="","",VLOOKUP($B72,'C-1 Site River Baseline'!$C$9:$R$257,2,FALSE))</f>
        <v/>
      </c>
      <c r="D72" s="520" t="str">
        <f>IF(C72="","",VLOOKUP($B72,'C-1 Site River Baseline'!$C$9:$R$257,3,FALSE))</f>
        <v/>
      </c>
      <c r="E72" s="520" t="str">
        <f>IF(D72="","",VLOOKUP($B72,'C-1 Site River Baseline'!$C$9:$R$257,4,FALSE))</f>
        <v/>
      </c>
      <c r="F72" s="520" t="str">
        <f>IF(E72="","",VLOOKUP($B72,'C-1 Site River Baseline'!$C$9:$R$257,5,FALSE))</f>
        <v/>
      </c>
      <c r="G72" s="520" t="str">
        <f>IF(F72="","",VLOOKUP($B72,'C-1 Site River Baseline'!$C$9:$R$257,6,FALSE))</f>
        <v/>
      </c>
      <c r="H72" s="520" t="str">
        <f>IF(G72="","",VLOOKUP($B72,'C-1 Site River Baseline'!$C$9:$R$257,7,FALSE))</f>
        <v/>
      </c>
      <c r="I72" s="520" t="str">
        <f>IF(H72="","",VLOOKUP($B72,'C-1 Site River Baseline'!$C$9:$R$257,8,FALSE))</f>
        <v/>
      </c>
      <c r="J72" s="520" t="str">
        <f>IF(I72="","",VLOOKUP($B72,'C-1 Site River Baseline'!$C$9:$R$257,9,FALSE))</f>
        <v/>
      </c>
      <c r="K72" s="520" t="str">
        <f>IF(J72="","",VLOOKUP($B72,'C-1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IF(L72="","",VLOOKUP($B72,'C-1 Site River Baseline'!$C$9:$R$257,16,FALSE))</f>
        <v/>
      </c>
      <c r="N72" s="418" t="str">
        <f t="shared" si="6"/>
        <v/>
      </c>
      <c r="O72" s="498" t="str">
        <f t="shared" si="1"/>
        <v/>
      </c>
      <c r="P72" s="499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7" t="str">
        <f>IF(N72="","",VLOOKUP(B72,'C-1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07" t="str">
        <f>IF(V72="","",IF(VLOOKUP(V72,'G-7 Rivers Data'!$AG$4:$AI$9,2,FALSE)=0,"Spatial Data Missing ⚠",VLOOKUP(V72,'G-7 Rivers Data'!$AG$4:$AI$9,2,FALSE)))</f>
        <v/>
      </c>
      <c r="X72" s="499" t="str">
        <f>IF(V72="","",IF(VLOOKUP(V72,'G-7 Rivers Data'!$AG$4:$AI$9,3,FALSE)=0,"Spatial Data Missing ⚠",VLOOKUP(V72,'G-7 Rivers Data'!$AG$4:$AI$9,3,FALSE)))</f>
        <v/>
      </c>
      <c r="Y72" s="498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7" t="str">
        <f t="shared" si="2"/>
        <v/>
      </c>
      <c r="AC72" s="521" t="str">
        <f t="shared" si="3"/>
        <v/>
      </c>
      <c r="AD72" s="564" t="str">
        <f>IFERROR(IF(AC72="Check Data ⚠","Check Data ⚠",VLOOKUP(AC72,'G-4 Temporal multipliers'!$A$4:$C$37,3,FALSE)),"")</f>
        <v/>
      </c>
      <c r="AE72" s="498" t="str">
        <f>IF(N72="","",VLOOKUP(N72,'G-7 Rivers Data'!$B$4:$G$8,5,FALSE))</f>
        <v/>
      </c>
      <c r="AF72" s="507" t="str">
        <f t="shared" si="4"/>
        <v/>
      </c>
      <c r="AG72" s="540" t="str">
        <f t="shared" si="5"/>
        <v/>
      </c>
      <c r="AH72" s="499" t="str">
        <f t="shared" si="0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499" t="str">
        <f>IF(AK72="","",IF(VLOOKUP(AK72,'G-7 Rivers Data'!$AD$4:$AE$8,2,FALSE)=0,"Spatial Data Missing ⚠",VLOOKUP(AK72,'G-7 Rivers Data'!$AD$4:$AE$8,2,FALSE)))</f>
        <v/>
      </c>
      <c r="AM72" s="545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1" t="str">
        <f>'C-1 Site River Baseline'!AN71</f>
        <v/>
      </c>
      <c r="C73" s="520" t="str">
        <f>IF(B73="","",VLOOKUP($B73,'C-1 Site River Baseline'!$C$9:$R$257,2,FALSE))</f>
        <v/>
      </c>
      <c r="D73" s="520" t="str">
        <f>IF(C73="","",VLOOKUP($B73,'C-1 Site River Baseline'!$C$9:$R$257,3,FALSE))</f>
        <v/>
      </c>
      <c r="E73" s="520" t="str">
        <f>IF(D73="","",VLOOKUP($B73,'C-1 Site River Baseline'!$C$9:$R$257,4,FALSE))</f>
        <v/>
      </c>
      <c r="F73" s="520" t="str">
        <f>IF(E73="","",VLOOKUP($B73,'C-1 Site River Baseline'!$C$9:$R$257,5,FALSE))</f>
        <v/>
      </c>
      <c r="G73" s="520" t="str">
        <f>IF(F73="","",VLOOKUP($B73,'C-1 Site River Baseline'!$C$9:$R$257,6,FALSE))</f>
        <v/>
      </c>
      <c r="H73" s="520" t="str">
        <f>IF(G73="","",VLOOKUP($B73,'C-1 Site River Baseline'!$C$9:$R$257,7,FALSE))</f>
        <v/>
      </c>
      <c r="I73" s="520" t="str">
        <f>IF(H73="","",VLOOKUP($B73,'C-1 Site River Baseline'!$C$9:$R$257,8,FALSE))</f>
        <v/>
      </c>
      <c r="J73" s="520" t="str">
        <f>IF(I73="","",VLOOKUP($B73,'C-1 Site River Baseline'!$C$9:$R$257,9,FALSE))</f>
        <v/>
      </c>
      <c r="K73" s="520" t="str">
        <f>IF(J73="","",VLOOKUP($B73,'C-1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IF(L73="","",VLOOKUP($B73,'C-1 Site River Baseline'!$C$9:$R$257,16,FALSE))</f>
        <v/>
      </c>
      <c r="N73" s="418" t="str">
        <f t="shared" si="6"/>
        <v/>
      </c>
      <c r="O73" s="498" t="str">
        <f t="shared" si="1"/>
        <v/>
      </c>
      <c r="P73" s="499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7" t="str">
        <f>IF(N73="","",VLOOKUP(B73,'C-1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07" t="str">
        <f>IF(V73="","",IF(VLOOKUP(V73,'G-7 Rivers Data'!$AG$4:$AI$9,2,FALSE)=0,"Spatial Data Missing ⚠",VLOOKUP(V73,'G-7 Rivers Data'!$AG$4:$AI$9,2,FALSE)))</f>
        <v/>
      </c>
      <c r="X73" s="499" t="str">
        <f>IF(V73="","",IF(VLOOKUP(V73,'G-7 Rivers Data'!$AG$4:$AI$9,3,FALSE)=0,"Spatial Data Missing ⚠",VLOOKUP(V73,'G-7 Rivers Data'!$AG$4:$AI$9,3,FALSE)))</f>
        <v/>
      </c>
      <c r="Y73" s="498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7" t="str">
        <f t="shared" si="2"/>
        <v/>
      </c>
      <c r="AC73" s="521" t="str">
        <f t="shared" si="3"/>
        <v/>
      </c>
      <c r="AD73" s="564" t="str">
        <f>IFERROR(IF(AC73="Check Data ⚠","Check Data ⚠",VLOOKUP(AC73,'G-4 Temporal multipliers'!$A$4:$C$37,3,FALSE)),"")</f>
        <v/>
      </c>
      <c r="AE73" s="498" t="str">
        <f>IF(N73="","",VLOOKUP(N73,'G-7 Rivers Data'!$B$4:$G$8,5,FALSE))</f>
        <v/>
      </c>
      <c r="AF73" s="507" t="str">
        <f t="shared" si="4"/>
        <v/>
      </c>
      <c r="AG73" s="540" t="str">
        <f t="shared" si="5"/>
        <v/>
      </c>
      <c r="AH73" s="499" t="str">
        <f t="shared" si="0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499" t="str">
        <f>IF(AK73="","",IF(VLOOKUP(AK73,'G-7 Rivers Data'!$AD$4:$AE$8,2,FALSE)=0,"Spatial Data Missing ⚠",VLOOKUP(AK73,'G-7 Rivers Data'!$AD$4:$AE$8,2,FALSE)))</f>
        <v/>
      </c>
      <c r="AM73" s="545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1" t="str">
        <f>'C-1 Site River Baseline'!AN72</f>
        <v/>
      </c>
      <c r="C74" s="520" t="str">
        <f>IF(B74="","",VLOOKUP($B74,'C-1 Site River Baseline'!$C$9:$R$257,2,FALSE))</f>
        <v/>
      </c>
      <c r="D74" s="520" t="str">
        <f>IF(C74="","",VLOOKUP($B74,'C-1 Site River Baseline'!$C$9:$R$257,3,FALSE))</f>
        <v/>
      </c>
      <c r="E74" s="520" t="str">
        <f>IF(D74="","",VLOOKUP($B74,'C-1 Site River Baseline'!$C$9:$R$257,4,FALSE))</f>
        <v/>
      </c>
      <c r="F74" s="520" t="str">
        <f>IF(E74="","",VLOOKUP($B74,'C-1 Site River Baseline'!$C$9:$R$257,5,FALSE))</f>
        <v/>
      </c>
      <c r="G74" s="520" t="str">
        <f>IF(F74="","",VLOOKUP($B74,'C-1 Site River Baseline'!$C$9:$R$257,6,FALSE))</f>
        <v/>
      </c>
      <c r="H74" s="520" t="str">
        <f>IF(G74="","",VLOOKUP($B74,'C-1 Site River Baseline'!$C$9:$R$257,7,FALSE))</f>
        <v/>
      </c>
      <c r="I74" s="520" t="str">
        <f>IF(H74="","",VLOOKUP($B74,'C-1 Site River Baseline'!$C$9:$R$257,8,FALSE))</f>
        <v/>
      </c>
      <c r="J74" s="520" t="str">
        <f>IF(I74="","",VLOOKUP($B74,'C-1 Site River Baseline'!$C$9:$R$257,9,FALSE))</f>
        <v/>
      </c>
      <c r="K74" s="520" t="str">
        <f>IF(J74="","",VLOOKUP($B74,'C-1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IF(L74="","",VLOOKUP($B74,'C-1 Site River Baseline'!$C$9:$R$257,16,FALSE))</f>
        <v/>
      </c>
      <c r="N74" s="418" t="str">
        <f t="shared" si="6"/>
        <v/>
      </c>
      <c r="O74" s="498" t="str">
        <f t="shared" si="1"/>
        <v/>
      </c>
      <c r="P74" s="499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7" t="str">
        <f>IF(N74="","",VLOOKUP(B74,'C-1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07" t="str">
        <f>IF(V74="","",IF(VLOOKUP(V74,'G-7 Rivers Data'!$AG$4:$AI$9,2,FALSE)=0,"Spatial Data Missing ⚠",VLOOKUP(V74,'G-7 Rivers Data'!$AG$4:$AI$9,2,FALSE)))</f>
        <v/>
      </c>
      <c r="X74" s="499" t="str">
        <f>IF(V74="","",IF(VLOOKUP(V74,'G-7 Rivers Data'!$AG$4:$AI$9,3,FALSE)=0,"Spatial Data Missing ⚠",VLOOKUP(V74,'G-7 Rivers Data'!$AG$4:$AI$9,3,FALSE)))</f>
        <v/>
      </c>
      <c r="Y74" s="498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7" t="str">
        <f t="shared" si="2"/>
        <v/>
      </c>
      <c r="AC74" s="521" t="str">
        <f t="shared" si="3"/>
        <v/>
      </c>
      <c r="AD74" s="564" t="str">
        <f>IFERROR(IF(AC74="Check Data ⚠","Check Data ⚠",VLOOKUP(AC74,'G-4 Temporal multipliers'!$A$4:$C$37,3,FALSE)),"")</f>
        <v/>
      </c>
      <c r="AE74" s="498" t="str">
        <f>IF(N74="","",VLOOKUP(N74,'G-7 Rivers Data'!$B$4:$G$8,5,FALSE))</f>
        <v/>
      </c>
      <c r="AF74" s="507" t="str">
        <f t="shared" si="4"/>
        <v/>
      </c>
      <c r="AG74" s="540" t="str">
        <f t="shared" si="5"/>
        <v/>
      </c>
      <c r="AH74" s="499" t="str">
        <f t="shared" si="0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499" t="str">
        <f>IF(AK74="","",IF(VLOOKUP(AK74,'G-7 Rivers Data'!$AD$4:$AE$8,2,FALSE)=0,"Spatial Data Missing ⚠",VLOOKUP(AK74,'G-7 Rivers Data'!$AD$4:$AE$8,2,FALSE)))</f>
        <v/>
      </c>
      <c r="AM74" s="545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1" t="str">
        <f>'C-1 Site River Baseline'!AN73</f>
        <v/>
      </c>
      <c r="C75" s="520" t="str">
        <f>IF(B75="","",VLOOKUP($B75,'C-1 Site River Baseline'!$C$9:$R$257,2,FALSE))</f>
        <v/>
      </c>
      <c r="D75" s="520" t="str">
        <f>IF(C75="","",VLOOKUP($B75,'C-1 Site River Baseline'!$C$9:$R$257,3,FALSE))</f>
        <v/>
      </c>
      <c r="E75" s="520" t="str">
        <f>IF(D75="","",VLOOKUP($B75,'C-1 Site River Baseline'!$C$9:$R$257,4,FALSE))</f>
        <v/>
      </c>
      <c r="F75" s="520" t="str">
        <f>IF(E75="","",VLOOKUP($B75,'C-1 Site River Baseline'!$C$9:$R$257,5,FALSE))</f>
        <v/>
      </c>
      <c r="G75" s="520" t="str">
        <f>IF(F75="","",VLOOKUP($B75,'C-1 Site River Baseline'!$C$9:$R$257,6,FALSE))</f>
        <v/>
      </c>
      <c r="H75" s="520" t="str">
        <f>IF(G75="","",VLOOKUP($B75,'C-1 Site River Baseline'!$C$9:$R$257,7,FALSE))</f>
        <v/>
      </c>
      <c r="I75" s="520" t="str">
        <f>IF(H75="","",VLOOKUP($B75,'C-1 Site River Baseline'!$C$9:$R$257,8,FALSE))</f>
        <v/>
      </c>
      <c r="J75" s="520" t="str">
        <f>IF(I75="","",VLOOKUP($B75,'C-1 Site River Baseline'!$C$9:$R$257,9,FALSE))</f>
        <v/>
      </c>
      <c r="K75" s="520" t="str">
        <f>IF(J75="","",VLOOKUP($B75,'C-1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IF(L75="","",VLOOKUP($B75,'C-1 Site River Baseline'!$C$9:$R$257,16,FALSE))</f>
        <v/>
      </c>
      <c r="N75" s="418" t="str">
        <f t="shared" si="6"/>
        <v/>
      </c>
      <c r="O75" s="498" t="str">
        <f t="shared" si="1"/>
        <v/>
      </c>
      <c r="P75" s="499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7" t="str">
        <f>IF(N75="","",VLOOKUP(B75,'C-1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07" t="str">
        <f>IF(V75="","",IF(VLOOKUP(V75,'G-7 Rivers Data'!$AG$4:$AI$9,2,FALSE)=0,"Spatial Data Missing ⚠",VLOOKUP(V75,'G-7 Rivers Data'!$AG$4:$AI$9,2,FALSE)))</f>
        <v/>
      </c>
      <c r="X75" s="499" t="str">
        <f>IF(V75="","",IF(VLOOKUP(V75,'G-7 Rivers Data'!$AG$4:$AI$9,3,FALSE)=0,"Spatial Data Missing ⚠",VLOOKUP(V75,'G-7 Rivers Data'!$AG$4:$AI$9,3,FALSE)))</f>
        <v/>
      </c>
      <c r="Y75" s="498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7" t="str">
        <f t="shared" si="2"/>
        <v/>
      </c>
      <c r="AC75" s="521" t="str">
        <f t="shared" si="3"/>
        <v/>
      </c>
      <c r="AD75" s="564" t="str">
        <f>IFERROR(IF(AC75="Check Data ⚠","Check Data ⚠",VLOOKUP(AC75,'G-4 Temporal multipliers'!$A$4:$C$37,3,FALSE)),"")</f>
        <v/>
      </c>
      <c r="AE75" s="498" t="str">
        <f>IF(N75="","",VLOOKUP(N75,'G-7 Rivers Data'!$B$4:$G$8,5,FALSE))</f>
        <v/>
      </c>
      <c r="AF75" s="507" t="str">
        <f t="shared" si="4"/>
        <v/>
      </c>
      <c r="AG75" s="540" t="str">
        <f t="shared" si="5"/>
        <v/>
      </c>
      <c r="AH75" s="499" t="str">
        <f t="shared" si="0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499" t="str">
        <f>IF(AK75="","",IF(VLOOKUP(AK75,'G-7 Rivers Data'!$AD$4:$AE$8,2,FALSE)=0,"Spatial Data Missing ⚠",VLOOKUP(AK75,'G-7 Rivers Data'!$AD$4:$AE$8,2,FALSE)))</f>
        <v/>
      </c>
      <c r="AM75" s="545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1" t="str">
        <f>'C-1 Site River Baseline'!AN74</f>
        <v/>
      </c>
      <c r="C76" s="520" t="str">
        <f>IF(B76="","",VLOOKUP($B76,'C-1 Site River Baseline'!$C$9:$R$257,2,FALSE))</f>
        <v/>
      </c>
      <c r="D76" s="520" t="str">
        <f>IF(C76="","",VLOOKUP($B76,'C-1 Site River Baseline'!$C$9:$R$257,3,FALSE))</f>
        <v/>
      </c>
      <c r="E76" s="520" t="str">
        <f>IF(D76="","",VLOOKUP($B76,'C-1 Site River Baseline'!$C$9:$R$257,4,FALSE))</f>
        <v/>
      </c>
      <c r="F76" s="520" t="str">
        <f>IF(E76="","",VLOOKUP($B76,'C-1 Site River Baseline'!$C$9:$R$257,5,FALSE))</f>
        <v/>
      </c>
      <c r="G76" s="520" t="str">
        <f>IF(F76="","",VLOOKUP($B76,'C-1 Site River Baseline'!$C$9:$R$257,6,FALSE))</f>
        <v/>
      </c>
      <c r="H76" s="520" t="str">
        <f>IF(G76="","",VLOOKUP($B76,'C-1 Site River Baseline'!$C$9:$R$257,7,FALSE))</f>
        <v/>
      </c>
      <c r="I76" s="520" t="str">
        <f>IF(H76="","",VLOOKUP($B76,'C-1 Site River Baseline'!$C$9:$R$257,8,FALSE))</f>
        <v/>
      </c>
      <c r="J76" s="520" t="str">
        <f>IF(I76="","",VLOOKUP($B76,'C-1 Site River Baseline'!$C$9:$R$257,9,FALSE))</f>
        <v/>
      </c>
      <c r="K76" s="520" t="str">
        <f>IF(J76="","",VLOOKUP($B76,'C-1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IF(L76="","",VLOOKUP($B76,'C-1 Site River Baseline'!$C$9:$R$257,16,FALSE))</f>
        <v/>
      </c>
      <c r="N76" s="418" t="str">
        <f t="shared" si="6"/>
        <v/>
      </c>
      <c r="O76" s="498" t="str">
        <f t="shared" si="1"/>
        <v/>
      </c>
      <c r="P76" s="499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7" t="str">
        <f>IF(N76="","",VLOOKUP(B76,'C-1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07" t="str">
        <f>IF(V76="","",IF(VLOOKUP(V76,'G-7 Rivers Data'!$AG$4:$AI$9,2,FALSE)=0,"Spatial Data Missing ⚠",VLOOKUP(V76,'G-7 Rivers Data'!$AG$4:$AI$9,2,FALSE)))</f>
        <v/>
      </c>
      <c r="X76" s="499" t="str">
        <f>IF(V76="","",IF(VLOOKUP(V76,'G-7 Rivers Data'!$AG$4:$AI$9,3,FALSE)=0,"Spatial Data Missing ⚠",VLOOKUP(V76,'G-7 Rivers Data'!$AG$4:$AI$9,3,FALSE)))</f>
        <v/>
      </c>
      <c r="Y76" s="498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7" t="str">
        <f t="shared" si="2"/>
        <v/>
      </c>
      <c r="AC76" s="521" t="str">
        <f t="shared" si="3"/>
        <v/>
      </c>
      <c r="AD76" s="564" t="str">
        <f>IFERROR(IF(AC76="Check Data ⚠","Check Data ⚠",VLOOKUP(AC76,'G-4 Temporal multipliers'!$A$4:$C$37,3,FALSE)),"")</f>
        <v/>
      </c>
      <c r="AE76" s="498" t="str">
        <f>IF(N76="","",VLOOKUP(N76,'G-7 Rivers Data'!$B$4:$G$8,5,FALSE))</f>
        <v/>
      </c>
      <c r="AF76" s="507" t="str">
        <f t="shared" si="4"/>
        <v/>
      </c>
      <c r="AG76" s="540" t="str">
        <f t="shared" si="5"/>
        <v/>
      </c>
      <c r="AH76" s="499" t="str">
        <f t="shared" ref="AH76:AH139" si="8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499" t="str">
        <f>IF(AK76="","",IF(VLOOKUP(AK76,'G-7 Rivers Data'!$AD$4:$AE$8,2,FALSE)=0,"Spatial Data Missing ⚠",VLOOKUP(AK76,'G-7 Rivers Data'!$AD$4:$AE$8,2,FALSE)))</f>
        <v/>
      </c>
      <c r="AM76" s="545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1" t="str">
        <f>'C-1 Site River Baseline'!AN75</f>
        <v/>
      </c>
      <c r="C77" s="520" t="str">
        <f>IF(B77="","",VLOOKUP($B77,'C-1 Site River Baseline'!$C$9:$R$257,2,FALSE))</f>
        <v/>
      </c>
      <c r="D77" s="520" t="str">
        <f>IF(C77="","",VLOOKUP($B77,'C-1 Site River Baseline'!$C$9:$R$257,3,FALSE))</f>
        <v/>
      </c>
      <c r="E77" s="520" t="str">
        <f>IF(D77="","",VLOOKUP($B77,'C-1 Site River Baseline'!$C$9:$R$257,4,FALSE))</f>
        <v/>
      </c>
      <c r="F77" s="520" t="str">
        <f>IF(E77="","",VLOOKUP($B77,'C-1 Site River Baseline'!$C$9:$R$257,5,FALSE))</f>
        <v/>
      </c>
      <c r="G77" s="520" t="str">
        <f>IF(F77="","",VLOOKUP($B77,'C-1 Site River Baseline'!$C$9:$R$257,6,FALSE))</f>
        <v/>
      </c>
      <c r="H77" s="520" t="str">
        <f>IF(G77="","",VLOOKUP($B77,'C-1 Site River Baseline'!$C$9:$R$257,7,FALSE))</f>
        <v/>
      </c>
      <c r="I77" s="520" t="str">
        <f>IF(H77="","",VLOOKUP($B77,'C-1 Site River Baseline'!$C$9:$R$257,8,FALSE))</f>
        <v/>
      </c>
      <c r="J77" s="520" t="str">
        <f>IF(I77="","",VLOOKUP($B77,'C-1 Site River Baseline'!$C$9:$R$257,9,FALSE))</f>
        <v/>
      </c>
      <c r="K77" s="520" t="str">
        <f>IF(J77="","",VLOOKUP($B77,'C-1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IF(L77="","",VLOOKUP($B77,'C-1 Site River Baseline'!$C$9:$R$257,16,FALSE))</f>
        <v/>
      </c>
      <c r="N77" s="418" t="str">
        <f t="shared" ref="N77:N140" si="9">C77</f>
        <v/>
      </c>
      <c r="O77" s="498" t="str">
        <f t="shared" ref="O77:O140" si="10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7" t="str">
        <f>IF(N77="","",VLOOKUP(B77,'C-1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07" t="str">
        <f>IF(V77="","",IF(VLOOKUP(V77,'G-7 Rivers Data'!$AG$4:$AI$9,2,FALSE)=0,"Spatial Data Missing ⚠",VLOOKUP(V77,'G-7 Rivers Data'!$AG$4:$AI$9,2,FALSE)))</f>
        <v/>
      </c>
      <c r="X77" s="499" t="str">
        <f>IF(V77="","",IF(VLOOKUP(V77,'G-7 Rivers Data'!$AG$4:$AI$9,3,FALSE)=0,"Spatial Data Missing ⚠",VLOOKUP(V77,'G-7 Rivers Data'!$AG$4:$AI$9,3,FALSE)))</f>
        <v/>
      </c>
      <c r="Y77" s="498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7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1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4" t="str">
        <f>IFERROR(IF(AC77="Check Data ⚠","Check Data ⚠",VLOOKUP(AC77,'G-4 Temporal multipliers'!$A$4:$C$37,3,FALSE)),"")</f>
        <v/>
      </c>
      <c r="AE77" s="498" t="str">
        <f>IF(N77="","",VLOOKUP(N77,'G-7 Rivers Data'!$B$4:$G$8,5,FALSE))</f>
        <v/>
      </c>
      <c r="AF77" s="507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4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9" t="str">
        <f t="shared" si="8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499" t="str">
        <f>IF(AK77="","",IF(VLOOKUP(AK77,'G-7 Rivers Data'!$AD$4:$AE$8,2,FALSE)=0,"Spatial Data Missing ⚠",VLOOKUP(AK77,'G-7 Rivers Data'!$AD$4:$AE$8,2,FALSE)))</f>
        <v/>
      </c>
      <c r="AM77" s="545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1" t="str">
        <f>'C-1 Site River Baseline'!AN76</f>
        <v/>
      </c>
      <c r="C78" s="520" t="str">
        <f>IF(B78="","",VLOOKUP($B78,'C-1 Site River Baseline'!$C$9:$R$257,2,FALSE))</f>
        <v/>
      </c>
      <c r="D78" s="520" t="str">
        <f>IF(C78="","",VLOOKUP($B78,'C-1 Site River Baseline'!$C$9:$R$257,3,FALSE))</f>
        <v/>
      </c>
      <c r="E78" s="520" t="str">
        <f>IF(D78="","",VLOOKUP($B78,'C-1 Site River Baseline'!$C$9:$R$257,4,FALSE))</f>
        <v/>
      </c>
      <c r="F78" s="520" t="str">
        <f>IF(E78="","",VLOOKUP($B78,'C-1 Site River Baseline'!$C$9:$R$257,5,FALSE))</f>
        <v/>
      </c>
      <c r="G78" s="520" t="str">
        <f>IF(F78="","",VLOOKUP($B78,'C-1 Site River Baseline'!$C$9:$R$257,6,FALSE))</f>
        <v/>
      </c>
      <c r="H78" s="520" t="str">
        <f>IF(G78="","",VLOOKUP($B78,'C-1 Site River Baseline'!$C$9:$R$257,7,FALSE))</f>
        <v/>
      </c>
      <c r="I78" s="520" t="str">
        <f>IF(H78="","",VLOOKUP($B78,'C-1 Site River Baseline'!$C$9:$R$257,8,FALSE))</f>
        <v/>
      </c>
      <c r="J78" s="520" t="str">
        <f>IF(I78="","",VLOOKUP($B78,'C-1 Site River Baseline'!$C$9:$R$257,9,FALSE))</f>
        <v/>
      </c>
      <c r="K78" s="520" t="str">
        <f>IF(J78="","",VLOOKUP($B78,'C-1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IF(L78="","",VLOOKUP($B78,'C-1 Site River Baseline'!$C$9:$R$257,16,FALSE))</f>
        <v/>
      </c>
      <c r="N78" s="418" t="str">
        <f t="shared" si="9"/>
        <v/>
      </c>
      <c r="O78" s="498" t="str">
        <f t="shared" si="10"/>
        <v/>
      </c>
      <c r="P78" s="499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7" t="str">
        <f>IF(N78="","",VLOOKUP(B78,'C-1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07" t="str">
        <f>IF(V78="","",IF(VLOOKUP(V78,'G-7 Rivers Data'!$AG$4:$AI$9,2,FALSE)=0,"Spatial Data Missing ⚠",VLOOKUP(V78,'G-7 Rivers Data'!$AG$4:$AI$9,2,FALSE)))</f>
        <v/>
      </c>
      <c r="X78" s="499" t="str">
        <f>IF(V78="","",IF(VLOOKUP(V78,'G-7 Rivers Data'!$AG$4:$AI$9,3,FALSE)=0,"Spatial Data Missing ⚠",VLOOKUP(V78,'G-7 Rivers Data'!$AG$4:$AI$9,3,FALSE)))</f>
        <v/>
      </c>
      <c r="Y78" s="498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7" t="str">
        <f t="shared" si="11"/>
        <v/>
      </c>
      <c r="AC78" s="521" t="str">
        <f t="shared" si="12"/>
        <v/>
      </c>
      <c r="AD78" s="564" t="str">
        <f>IFERROR(IF(AC78="Check Data ⚠","Check Data ⚠",VLOOKUP(AC78,'G-4 Temporal multipliers'!$A$4:$C$37,3,FALSE)),"")</f>
        <v/>
      </c>
      <c r="AE78" s="498" t="str">
        <f>IF(N78="","",VLOOKUP(N78,'G-7 Rivers Data'!$B$4:$G$8,5,FALSE))</f>
        <v/>
      </c>
      <c r="AF78" s="507" t="str">
        <f t="shared" si="13"/>
        <v/>
      </c>
      <c r="AG78" s="540" t="str">
        <f t="shared" si="14"/>
        <v/>
      </c>
      <c r="AH78" s="499" t="str">
        <f t="shared" si="8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499" t="str">
        <f>IF(AK78="","",IF(VLOOKUP(AK78,'G-7 Rivers Data'!$AD$4:$AE$8,2,FALSE)=0,"Spatial Data Missing ⚠",VLOOKUP(AK78,'G-7 Rivers Data'!$AD$4:$AE$8,2,FALSE)))</f>
        <v/>
      </c>
      <c r="AM78" s="54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1" t="str">
        <f>'C-1 Site River Baseline'!AN77</f>
        <v/>
      </c>
      <c r="C79" s="520" t="str">
        <f>IF(B79="","",VLOOKUP($B79,'C-1 Site River Baseline'!$C$9:$R$257,2,FALSE))</f>
        <v/>
      </c>
      <c r="D79" s="520" t="str">
        <f>IF(C79="","",VLOOKUP($B79,'C-1 Site River Baseline'!$C$9:$R$257,3,FALSE))</f>
        <v/>
      </c>
      <c r="E79" s="520" t="str">
        <f>IF(D79="","",VLOOKUP($B79,'C-1 Site River Baseline'!$C$9:$R$257,4,FALSE))</f>
        <v/>
      </c>
      <c r="F79" s="520" t="str">
        <f>IF(E79="","",VLOOKUP($B79,'C-1 Site River Baseline'!$C$9:$R$257,5,FALSE))</f>
        <v/>
      </c>
      <c r="G79" s="520" t="str">
        <f>IF(F79="","",VLOOKUP($B79,'C-1 Site River Baseline'!$C$9:$R$257,6,FALSE))</f>
        <v/>
      </c>
      <c r="H79" s="520" t="str">
        <f>IF(G79="","",VLOOKUP($B79,'C-1 Site River Baseline'!$C$9:$R$257,7,FALSE))</f>
        <v/>
      </c>
      <c r="I79" s="520" t="str">
        <f>IF(H79="","",VLOOKUP($B79,'C-1 Site River Baseline'!$C$9:$R$257,8,FALSE))</f>
        <v/>
      </c>
      <c r="J79" s="520" t="str">
        <f>IF(I79="","",VLOOKUP($B79,'C-1 Site River Baseline'!$C$9:$R$257,9,FALSE))</f>
        <v/>
      </c>
      <c r="K79" s="520" t="str">
        <f>IF(J79="","",VLOOKUP($B79,'C-1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IF(L79="","",VLOOKUP($B79,'C-1 Site River Baseline'!$C$9:$R$257,16,FALSE))</f>
        <v/>
      </c>
      <c r="N79" s="418" t="str">
        <f t="shared" si="9"/>
        <v/>
      </c>
      <c r="O79" s="498" t="str">
        <f t="shared" si="10"/>
        <v/>
      </c>
      <c r="P79" s="499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7" t="str">
        <f>IF(N79="","",VLOOKUP(B79,'C-1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07" t="str">
        <f>IF(V79="","",IF(VLOOKUP(V79,'G-7 Rivers Data'!$AG$4:$AI$9,2,FALSE)=0,"Spatial Data Missing ⚠",VLOOKUP(V79,'G-7 Rivers Data'!$AG$4:$AI$9,2,FALSE)))</f>
        <v/>
      </c>
      <c r="X79" s="499" t="str">
        <f>IF(V79="","",IF(VLOOKUP(V79,'G-7 Rivers Data'!$AG$4:$AI$9,3,FALSE)=0,"Spatial Data Missing ⚠",VLOOKUP(V79,'G-7 Rivers Data'!$AG$4:$AI$9,3,FALSE)))</f>
        <v/>
      </c>
      <c r="Y79" s="498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7" t="str">
        <f t="shared" si="11"/>
        <v/>
      </c>
      <c r="AC79" s="521" t="str">
        <f t="shared" si="12"/>
        <v/>
      </c>
      <c r="AD79" s="564" t="str">
        <f>IFERROR(IF(AC79="Check Data ⚠","Check Data ⚠",VLOOKUP(AC79,'G-4 Temporal multipliers'!$A$4:$C$37,3,FALSE)),"")</f>
        <v/>
      </c>
      <c r="AE79" s="498" t="str">
        <f>IF(N79="","",VLOOKUP(N79,'G-7 Rivers Data'!$B$4:$G$8,5,FALSE))</f>
        <v/>
      </c>
      <c r="AF79" s="507" t="str">
        <f t="shared" si="13"/>
        <v/>
      </c>
      <c r="AG79" s="540" t="str">
        <f t="shared" si="14"/>
        <v/>
      </c>
      <c r="AH79" s="499" t="str">
        <f t="shared" si="8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499" t="str">
        <f>IF(AK79="","",IF(VLOOKUP(AK79,'G-7 Rivers Data'!$AD$4:$AE$8,2,FALSE)=0,"Spatial Data Missing ⚠",VLOOKUP(AK79,'G-7 Rivers Data'!$AD$4:$AE$8,2,FALSE)))</f>
        <v/>
      </c>
      <c r="AM79" s="545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1" t="str">
        <f>'C-1 Site River Baseline'!AN78</f>
        <v/>
      </c>
      <c r="C80" s="520" t="str">
        <f>IF(B80="","",VLOOKUP($B80,'C-1 Site River Baseline'!$C$9:$R$257,2,FALSE))</f>
        <v/>
      </c>
      <c r="D80" s="520" t="str">
        <f>IF(C80="","",VLOOKUP($B80,'C-1 Site River Baseline'!$C$9:$R$257,3,FALSE))</f>
        <v/>
      </c>
      <c r="E80" s="520" t="str">
        <f>IF(D80="","",VLOOKUP($B80,'C-1 Site River Baseline'!$C$9:$R$257,4,FALSE))</f>
        <v/>
      </c>
      <c r="F80" s="520" t="str">
        <f>IF(E80="","",VLOOKUP($B80,'C-1 Site River Baseline'!$C$9:$R$257,5,FALSE))</f>
        <v/>
      </c>
      <c r="G80" s="520" t="str">
        <f>IF(F80="","",VLOOKUP($B80,'C-1 Site River Baseline'!$C$9:$R$257,6,FALSE))</f>
        <v/>
      </c>
      <c r="H80" s="520" t="str">
        <f>IF(G80="","",VLOOKUP($B80,'C-1 Site River Baseline'!$C$9:$R$257,7,FALSE))</f>
        <v/>
      </c>
      <c r="I80" s="520" t="str">
        <f>IF(H80="","",VLOOKUP($B80,'C-1 Site River Baseline'!$C$9:$R$257,8,FALSE))</f>
        <v/>
      </c>
      <c r="J80" s="520" t="str">
        <f>IF(I80="","",VLOOKUP($B80,'C-1 Site River Baseline'!$C$9:$R$257,9,FALSE))</f>
        <v/>
      </c>
      <c r="K80" s="520" t="str">
        <f>IF(J80="","",VLOOKUP($B80,'C-1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IF(L80="","",VLOOKUP($B80,'C-1 Site River Baseline'!$C$9:$R$257,16,FALSE))</f>
        <v/>
      </c>
      <c r="N80" s="418" t="str">
        <f t="shared" si="9"/>
        <v/>
      </c>
      <c r="O80" s="498" t="str">
        <f t="shared" si="10"/>
        <v/>
      </c>
      <c r="P80" s="499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7" t="str">
        <f>IF(N80="","",VLOOKUP(B80,'C-1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07" t="str">
        <f>IF(V80="","",IF(VLOOKUP(V80,'G-7 Rivers Data'!$AG$4:$AI$9,2,FALSE)=0,"Spatial Data Missing ⚠",VLOOKUP(V80,'G-7 Rivers Data'!$AG$4:$AI$9,2,FALSE)))</f>
        <v/>
      </c>
      <c r="X80" s="499" t="str">
        <f>IF(V80="","",IF(VLOOKUP(V80,'G-7 Rivers Data'!$AG$4:$AI$9,3,FALSE)=0,"Spatial Data Missing ⚠",VLOOKUP(V80,'G-7 Rivers Data'!$AG$4:$AI$9,3,FALSE)))</f>
        <v/>
      </c>
      <c r="Y80" s="498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7" t="str">
        <f t="shared" si="11"/>
        <v/>
      </c>
      <c r="AC80" s="521" t="str">
        <f t="shared" si="12"/>
        <v/>
      </c>
      <c r="AD80" s="564" t="str">
        <f>IFERROR(IF(AC80="Check Data ⚠","Check Data ⚠",VLOOKUP(AC80,'G-4 Temporal multipliers'!$A$4:$C$37,3,FALSE)),"")</f>
        <v/>
      </c>
      <c r="AE80" s="498" t="str">
        <f>IF(N80="","",VLOOKUP(N80,'G-7 Rivers Data'!$B$4:$G$8,5,FALSE))</f>
        <v/>
      </c>
      <c r="AF80" s="507" t="str">
        <f t="shared" si="13"/>
        <v/>
      </c>
      <c r="AG80" s="540" t="str">
        <f t="shared" si="14"/>
        <v/>
      </c>
      <c r="AH80" s="499" t="str">
        <f t="shared" si="8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499" t="str">
        <f>IF(AK80="","",IF(VLOOKUP(AK80,'G-7 Rivers Data'!$AD$4:$AE$8,2,FALSE)=0,"Spatial Data Missing ⚠",VLOOKUP(AK80,'G-7 Rivers Data'!$AD$4:$AE$8,2,FALSE)))</f>
        <v/>
      </c>
      <c r="AM80" s="545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1" t="str">
        <f>'C-1 Site River Baseline'!AN79</f>
        <v/>
      </c>
      <c r="C81" s="520" t="str">
        <f>IF(B81="","",VLOOKUP($B81,'C-1 Site River Baseline'!$C$9:$R$257,2,FALSE))</f>
        <v/>
      </c>
      <c r="D81" s="520" t="str">
        <f>IF(C81="","",VLOOKUP($B81,'C-1 Site River Baseline'!$C$9:$R$257,3,FALSE))</f>
        <v/>
      </c>
      <c r="E81" s="520" t="str">
        <f>IF(D81="","",VLOOKUP($B81,'C-1 Site River Baseline'!$C$9:$R$257,4,FALSE))</f>
        <v/>
      </c>
      <c r="F81" s="520" t="str">
        <f>IF(E81="","",VLOOKUP($B81,'C-1 Site River Baseline'!$C$9:$R$257,5,FALSE))</f>
        <v/>
      </c>
      <c r="G81" s="520" t="str">
        <f>IF(F81="","",VLOOKUP($B81,'C-1 Site River Baseline'!$C$9:$R$257,6,FALSE))</f>
        <v/>
      </c>
      <c r="H81" s="520" t="str">
        <f>IF(G81="","",VLOOKUP($B81,'C-1 Site River Baseline'!$C$9:$R$257,7,FALSE))</f>
        <v/>
      </c>
      <c r="I81" s="520" t="str">
        <f>IF(H81="","",VLOOKUP($B81,'C-1 Site River Baseline'!$C$9:$R$257,8,FALSE))</f>
        <v/>
      </c>
      <c r="J81" s="520" t="str">
        <f>IF(I81="","",VLOOKUP($B81,'C-1 Site River Baseline'!$C$9:$R$257,9,FALSE))</f>
        <v/>
      </c>
      <c r="K81" s="520" t="str">
        <f>IF(J81="","",VLOOKUP($B81,'C-1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IF(L81="","",VLOOKUP($B81,'C-1 Site River Baseline'!$C$9:$R$257,16,FALSE))</f>
        <v/>
      </c>
      <c r="N81" s="418" t="str">
        <f t="shared" si="9"/>
        <v/>
      </c>
      <c r="O81" s="498" t="str">
        <f t="shared" si="10"/>
        <v/>
      </c>
      <c r="P81" s="499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7" t="str">
        <f>IF(N81="","",VLOOKUP(B81,'C-1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07" t="str">
        <f>IF(V81="","",IF(VLOOKUP(V81,'G-7 Rivers Data'!$AG$4:$AI$9,2,FALSE)=0,"Spatial Data Missing ⚠",VLOOKUP(V81,'G-7 Rivers Data'!$AG$4:$AI$9,2,FALSE)))</f>
        <v/>
      </c>
      <c r="X81" s="499" t="str">
        <f>IF(V81="","",IF(VLOOKUP(V81,'G-7 Rivers Data'!$AG$4:$AI$9,3,FALSE)=0,"Spatial Data Missing ⚠",VLOOKUP(V81,'G-7 Rivers Data'!$AG$4:$AI$9,3,FALSE)))</f>
        <v/>
      </c>
      <c r="Y81" s="498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7" t="str">
        <f t="shared" si="11"/>
        <v/>
      </c>
      <c r="AC81" s="521" t="str">
        <f t="shared" si="12"/>
        <v/>
      </c>
      <c r="AD81" s="564" t="str">
        <f>IFERROR(IF(AC81="Check Data ⚠","Check Data ⚠",VLOOKUP(AC81,'G-4 Temporal multipliers'!$A$4:$C$37,3,FALSE)),"")</f>
        <v/>
      </c>
      <c r="AE81" s="498" t="str">
        <f>IF(N81="","",VLOOKUP(N81,'G-7 Rivers Data'!$B$4:$G$8,5,FALSE))</f>
        <v/>
      </c>
      <c r="AF81" s="507" t="str">
        <f t="shared" si="13"/>
        <v/>
      </c>
      <c r="AG81" s="540" t="str">
        <f t="shared" si="14"/>
        <v/>
      </c>
      <c r="AH81" s="499" t="str">
        <f t="shared" si="8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499" t="str">
        <f>IF(AK81="","",IF(VLOOKUP(AK81,'G-7 Rivers Data'!$AD$4:$AE$8,2,FALSE)=0,"Spatial Data Missing ⚠",VLOOKUP(AK81,'G-7 Rivers Data'!$AD$4:$AE$8,2,FALSE)))</f>
        <v/>
      </c>
      <c r="AM81" s="545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1" t="str">
        <f>'C-1 Site River Baseline'!AN80</f>
        <v/>
      </c>
      <c r="C82" s="520" t="str">
        <f>IF(B82="","",VLOOKUP($B82,'C-1 Site River Baseline'!$C$9:$R$257,2,FALSE))</f>
        <v/>
      </c>
      <c r="D82" s="520" t="str">
        <f>IF(C82="","",VLOOKUP($B82,'C-1 Site River Baseline'!$C$9:$R$257,3,FALSE))</f>
        <v/>
      </c>
      <c r="E82" s="520" t="str">
        <f>IF(D82="","",VLOOKUP($B82,'C-1 Site River Baseline'!$C$9:$R$257,4,FALSE))</f>
        <v/>
      </c>
      <c r="F82" s="520" t="str">
        <f>IF(E82="","",VLOOKUP($B82,'C-1 Site River Baseline'!$C$9:$R$257,5,FALSE))</f>
        <v/>
      </c>
      <c r="G82" s="520" t="str">
        <f>IF(F82="","",VLOOKUP($B82,'C-1 Site River Baseline'!$C$9:$R$257,6,FALSE))</f>
        <v/>
      </c>
      <c r="H82" s="520" t="str">
        <f>IF(G82="","",VLOOKUP($B82,'C-1 Site River Baseline'!$C$9:$R$257,7,FALSE))</f>
        <v/>
      </c>
      <c r="I82" s="520" t="str">
        <f>IF(H82="","",VLOOKUP($B82,'C-1 Site River Baseline'!$C$9:$R$257,8,FALSE))</f>
        <v/>
      </c>
      <c r="J82" s="520" t="str">
        <f>IF(I82="","",VLOOKUP($B82,'C-1 Site River Baseline'!$C$9:$R$257,9,FALSE))</f>
        <v/>
      </c>
      <c r="K82" s="520" t="str">
        <f>IF(J82="","",VLOOKUP($B82,'C-1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IF(L82="","",VLOOKUP($B82,'C-1 Site River Baseline'!$C$9:$R$257,16,FALSE))</f>
        <v/>
      </c>
      <c r="N82" s="418" t="str">
        <f t="shared" si="9"/>
        <v/>
      </c>
      <c r="O82" s="498" t="str">
        <f t="shared" si="10"/>
        <v/>
      </c>
      <c r="P82" s="499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7" t="str">
        <f>IF(N82="","",VLOOKUP(B82,'C-1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07" t="str">
        <f>IF(V82="","",IF(VLOOKUP(V82,'G-7 Rivers Data'!$AG$4:$AI$9,2,FALSE)=0,"Spatial Data Missing ⚠",VLOOKUP(V82,'G-7 Rivers Data'!$AG$4:$AI$9,2,FALSE)))</f>
        <v/>
      </c>
      <c r="X82" s="499" t="str">
        <f>IF(V82="","",IF(VLOOKUP(V82,'G-7 Rivers Data'!$AG$4:$AI$9,3,FALSE)=0,"Spatial Data Missing ⚠",VLOOKUP(V82,'G-7 Rivers Data'!$AG$4:$AI$9,3,FALSE)))</f>
        <v/>
      </c>
      <c r="Y82" s="498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7" t="str">
        <f t="shared" si="11"/>
        <v/>
      </c>
      <c r="AC82" s="521" t="str">
        <f t="shared" si="12"/>
        <v/>
      </c>
      <c r="AD82" s="564" t="str">
        <f>IFERROR(IF(AC82="Check Data ⚠","Check Data ⚠",VLOOKUP(AC82,'G-4 Temporal multipliers'!$A$4:$C$37,3,FALSE)),"")</f>
        <v/>
      </c>
      <c r="AE82" s="498" t="str">
        <f>IF(N82="","",VLOOKUP(N82,'G-7 Rivers Data'!$B$4:$G$8,5,FALSE))</f>
        <v/>
      </c>
      <c r="AF82" s="507" t="str">
        <f t="shared" si="13"/>
        <v/>
      </c>
      <c r="AG82" s="540" t="str">
        <f t="shared" si="14"/>
        <v/>
      </c>
      <c r="AH82" s="499" t="str">
        <f t="shared" si="8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499" t="str">
        <f>IF(AK82="","",IF(VLOOKUP(AK82,'G-7 Rivers Data'!$AD$4:$AE$8,2,FALSE)=0,"Spatial Data Missing ⚠",VLOOKUP(AK82,'G-7 Rivers Data'!$AD$4:$AE$8,2,FALSE)))</f>
        <v/>
      </c>
      <c r="AM82" s="545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1" t="str">
        <f>'C-1 Site River Baseline'!AN81</f>
        <v/>
      </c>
      <c r="C83" s="520" t="str">
        <f>IF(B83="","",VLOOKUP($B83,'C-1 Site River Baseline'!$C$9:$R$257,2,FALSE))</f>
        <v/>
      </c>
      <c r="D83" s="520" t="str">
        <f>IF(C83="","",VLOOKUP($B83,'C-1 Site River Baseline'!$C$9:$R$257,3,FALSE))</f>
        <v/>
      </c>
      <c r="E83" s="520" t="str">
        <f>IF(D83="","",VLOOKUP($B83,'C-1 Site River Baseline'!$C$9:$R$257,4,FALSE))</f>
        <v/>
      </c>
      <c r="F83" s="520" t="str">
        <f>IF(E83="","",VLOOKUP($B83,'C-1 Site River Baseline'!$C$9:$R$257,5,FALSE))</f>
        <v/>
      </c>
      <c r="G83" s="520" t="str">
        <f>IF(F83="","",VLOOKUP($B83,'C-1 Site River Baseline'!$C$9:$R$257,6,FALSE))</f>
        <v/>
      </c>
      <c r="H83" s="520" t="str">
        <f>IF(G83="","",VLOOKUP($B83,'C-1 Site River Baseline'!$C$9:$R$257,7,FALSE))</f>
        <v/>
      </c>
      <c r="I83" s="520" t="str">
        <f>IF(H83="","",VLOOKUP($B83,'C-1 Site River Baseline'!$C$9:$R$257,8,FALSE))</f>
        <v/>
      </c>
      <c r="J83" s="520" t="str">
        <f>IF(I83="","",VLOOKUP($B83,'C-1 Site River Baseline'!$C$9:$R$257,9,FALSE))</f>
        <v/>
      </c>
      <c r="K83" s="520" t="str">
        <f>IF(J83="","",VLOOKUP($B83,'C-1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IF(L83="","",VLOOKUP($B83,'C-1 Site River Baseline'!$C$9:$R$257,16,FALSE))</f>
        <v/>
      </c>
      <c r="N83" s="418" t="str">
        <f t="shared" si="9"/>
        <v/>
      </c>
      <c r="O83" s="498" t="str">
        <f t="shared" si="10"/>
        <v/>
      </c>
      <c r="P83" s="499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7" t="str">
        <f>IF(N83="","",VLOOKUP(B83,'C-1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07" t="str">
        <f>IF(V83="","",IF(VLOOKUP(V83,'G-7 Rivers Data'!$AG$4:$AI$9,2,FALSE)=0,"Spatial Data Missing ⚠",VLOOKUP(V83,'G-7 Rivers Data'!$AG$4:$AI$9,2,FALSE)))</f>
        <v/>
      </c>
      <c r="X83" s="499" t="str">
        <f>IF(V83="","",IF(VLOOKUP(V83,'G-7 Rivers Data'!$AG$4:$AI$9,3,FALSE)=0,"Spatial Data Missing ⚠",VLOOKUP(V83,'G-7 Rivers Data'!$AG$4:$AI$9,3,FALSE)))</f>
        <v/>
      </c>
      <c r="Y83" s="498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7" t="str">
        <f t="shared" si="11"/>
        <v/>
      </c>
      <c r="AC83" s="521" t="str">
        <f t="shared" si="12"/>
        <v/>
      </c>
      <c r="AD83" s="564" t="str">
        <f>IFERROR(IF(AC83="Check Data ⚠","Check Data ⚠",VLOOKUP(AC83,'G-4 Temporal multipliers'!$A$4:$C$37,3,FALSE)),"")</f>
        <v/>
      </c>
      <c r="AE83" s="498" t="str">
        <f>IF(N83="","",VLOOKUP(N83,'G-7 Rivers Data'!$B$4:$G$8,5,FALSE))</f>
        <v/>
      </c>
      <c r="AF83" s="507" t="str">
        <f t="shared" si="13"/>
        <v/>
      </c>
      <c r="AG83" s="540" t="str">
        <f t="shared" si="14"/>
        <v/>
      </c>
      <c r="AH83" s="499" t="str">
        <f t="shared" si="8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499" t="str">
        <f>IF(AK83="","",IF(VLOOKUP(AK83,'G-7 Rivers Data'!$AD$4:$AE$8,2,FALSE)=0,"Spatial Data Missing ⚠",VLOOKUP(AK83,'G-7 Rivers Data'!$AD$4:$AE$8,2,FALSE)))</f>
        <v/>
      </c>
      <c r="AM83" s="545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1" t="str">
        <f>'C-1 Site River Baseline'!AN82</f>
        <v/>
      </c>
      <c r="C84" s="520" t="str">
        <f>IF(B84="","",VLOOKUP($B84,'C-1 Site River Baseline'!$C$9:$R$257,2,FALSE))</f>
        <v/>
      </c>
      <c r="D84" s="520" t="str">
        <f>IF(C84="","",VLOOKUP($B84,'C-1 Site River Baseline'!$C$9:$R$257,3,FALSE))</f>
        <v/>
      </c>
      <c r="E84" s="520" t="str">
        <f>IF(D84="","",VLOOKUP($B84,'C-1 Site River Baseline'!$C$9:$R$257,4,FALSE))</f>
        <v/>
      </c>
      <c r="F84" s="520" t="str">
        <f>IF(E84="","",VLOOKUP($B84,'C-1 Site River Baseline'!$C$9:$R$257,5,FALSE))</f>
        <v/>
      </c>
      <c r="G84" s="520" t="str">
        <f>IF(F84="","",VLOOKUP($B84,'C-1 Site River Baseline'!$C$9:$R$257,6,FALSE))</f>
        <v/>
      </c>
      <c r="H84" s="520" t="str">
        <f>IF(G84="","",VLOOKUP($B84,'C-1 Site River Baseline'!$C$9:$R$257,7,FALSE))</f>
        <v/>
      </c>
      <c r="I84" s="520" t="str">
        <f>IF(H84="","",VLOOKUP($B84,'C-1 Site River Baseline'!$C$9:$R$257,8,FALSE))</f>
        <v/>
      </c>
      <c r="J84" s="520" t="str">
        <f>IF(I84="","",VLOOKUP($B84,'C-1 Site River Baseline'!$C$9:$R$257,9,FALSE))</f>
        <v/>
      </c>
      <c r="K84" s="520" t="str">
        <f>IF(J84="","",VLOOKUP($B84,'C-1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IF(L84="","",VLOOKUP($B84,'C-1 Site River Baseline'!$C$9:$R$257,16,FALSE))</f>
        <v/>
      </c>
      <c r="N84" s="418" t="str">
        <f t="shared" si="9"/>
        <v/>
      </c>
      <c r="O84" s="498" t="str">
        <f t="shared" si="10"/>
        <v/>
      </c>
      <c r="P84" s="499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7" t="str">
        <f>IF(N84="","",VLOOKUP(B84,'C-1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07" t="str">
        <f>IF(V84="","",IF(VLOOKUP(V84,'G-7 Rivers Data'!$AG$4:$AI$9,2,FALSE)=0,"Spatial Data Missing ⚠",VLOOKUP(V84,'G-7 Rivers Data'!$AG$4:$AI$9,2,FALSE)))</f>
        <v/>
      </c>
      <c r="X84" s="499" t="str">
        <f>IF(V84="","",IF(VLOOKUP(V84,'G-7 Rivers Data'!$AG$4:$AI$9,3,FALSE)=0,"Spatial Data Missing ⚠",VLOOKUP(V84,'G-7 Rivers Data'!$AG$4:$AI$9,3,FALSE)))</f>
        <v/>
      </c>
      <c r="Y84" s="498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7" t="str">
        <f t="shared" si="11"/>
        <v/>
      </c>
      <c r="AC84" s="521" t="str">
        <f t="shared" si="12"/>
        <v/>
      </c>
      <c r="AD84" s="564" t="str">
        <f>IFERROR(IF(AC84="Check Data ⚠","Check Data ⚠",VLOOKUP(AC84,'G-4 Temporal multipliers'!$A$4:$C$37,3,FALSE)),"")</f>
        <v/>
      </c>
      <c r="AE84" s="498" t="str">
        <f>IF(N84="","",VLOOKUP(N84,'G-7 Rivers Data'!$B$4:$G$8,5,FALSE))</f>
        <v/>
      </c>
      <c r="AF84" s="507" t="str">
        <f t="shared" si="13"/>
        <v/>
      </c>
      <c r="AG84" s="540" t="str">
        <f t="shared" si="14"/>
        <v/>
      </c>
      <c r="AH84" s="499" t="str">
        <f t="shared" si="8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499" t="str">
        <f>IF(AK84="","",IF(VLOOKUP(AK84,'G-7 Rivers Data'!$AD$4:$AE$8,2,FALSE)=0,"Spatial Data Missing ⚠",VLOOKUP(AK84,'G-7 Rivers Data'!$AD$4:$AE$8,2,FALSE)))</f>
        <v/>
      </c>
      <c r="AM84" s="545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1" t="str">
        <f>'C-1 Site River Baseline'!AN83</f>
        <v/>
      </c>
      <c r="C85" s="520" t="str">
        <f>IF(B85="","",VLOOKUP($B85,'C-1 Site River Baseline'!$C$9:$R$257,2,FALSE))</f>
        <v/>
      </c>
      <c r="D85" s="520" t="str">
        <f>IF(C85="","",VLOOKUP($B85,'C-1 Site River Baseline'!$C$9:$R$257,3,FALSE))</f>
        <v/>
      </c>
      <c r="E85" s="520" t="str">
        <f>IF(D85="","",VLOOKUP($B85,'C-1 Site River Baseline'!$C$9:$R$257,4,FALSE))</f>
        <v/>
      </c>
      <c r="F85" s="520" t="str">
        <f>IF(E85="","",VLOOKUP($B85,'C-1 Site River Baseline'!$C$9:$R$257,5,FALSE))</f>
        <v/>
      </c>
      <c r="G85" s="520" t="str">
        <f>IF(F85="","",VLOOKUP($B85,'C-1 Site River Baseline'!$C$9:$R$257,6,FALSE))</f>
        <v/>
      </c>
      <c r="H85" s="520" t="str">
        <f>IF(G85="","",VLOOKUP($B85,'C-1 Site River Baseline'!$C$9:$R$257,7,FALSE))</f>
        <v/>
      </c>
      <c r="I85" s="520" t="str">
        <f>IF(H85="","",VLOOKUP($B85,'C-1 Site River Baseline'!$C$9:$R$257,8,FALSE))</f>
        <v/>
      </c>
      <c r="J85" s="520" t="str">
        <f>IF(I85="","",VLOOKUP($B85,'C-1 Site River Baseline'!$C$9:$R$257,9,FALSE))</f>
        <v/>
      </c>
      <c r="K85" s="520" t="str">
        <f>IF(J85="","",VLOOKUP($B85,'C-1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IF(L85="","",VLOOKUP($B85,'C-1 Site River Baseline'!$C$9:$R$257,16,FALSE))</f>
        <v/>
      </c>
      <c r="N85" s="418" t="str">
        <f t="shared" si="9"/>
        <v/>
      </c>
      <c r="O85" s="498" t="str">
        <f t="shared" si="10"/>
        <v/>
      </c>
      <c r="P85" s="499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7" t="str">
        <f>IF(N85="","",VLOOKUP(B85,'C-1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07" t="str">
        <f>IF(V85="","",IF(VLOOKUP(V85,'G-7 Rivers Data'!$AG$4:$AI$9,2,FALSE)=0,"Spatial Data Missing ⚠",VLOOKUP(V85,'G-7 Rivers Data'!$AG$4:$AI$9,2,FALSE)))</f>
        <v/>
      </c>
      <c r="X85" s="499" t="str">
        <f>IF(V85="","",IF(VLOOKUP(V85,'G-7 Rivers Data'!$AG$4:$AI$9,3,FALSE)=0,"Spatial Data Missing ⚠",VLOOKUP(V85,'G-7 Rivers Data'!$AG$4:$AI$9,3,FALSE)))</f>
        <v/>
      </c>
      <c r="Y85" s="498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7" t="str">
        <f t="shared" si="11"/>
        <v/>
      </c>
      <c r="AC85" s="521" t="str">
        <f t="shared" si="12"/>
        <v/>
      </c>
      <c r="AD85" s="564" t="str">
        <f>IFERROR(IF(AC85="Check Data ⚠","Check Data ⚠",VLOOKUP(AC85,'G-4 Temporal multipliers'!$A$4:$C$37,3,FALSE)),"")</f>
        <v/>
      </c>
      <c r="AE85" s="498" t="str">
        <f>IF(N85="","",VLOOKUP(N85,'G-7 Rivers Data'!$B$4:$G$8,5,FALSE))</f>
        <v/>
      </c>
      <c r="AF85" s="507" t="str">
        <f t="shared" si="13"/>
        <v/>
      </c>
      <c r="AG85" s="540" t="str">
        <f t="shared" si="14"/>
        <v/>
      </c>
      <c r="AH85" s="499" t="str">
        <f t="shared" si="8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499" t="str">
        <f>IF(AK85="","",IF(VLOOKUP(AK85,'G-7 Rivers Data'!$AD$4:$AE$8,2,FALSE)=0,"Spatial Data Missing ⚠",VLOOKUP(AK85,'G-7 Rivers Data'!$AD$4:$AE$8,2,FALSE)))</f>
        <v/>
      </c>
      <c r="AM85" s="545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1" t="str">
        <f>'C-1 Site River Baseline'!AN84</f>
        <v/>
      </c>
      <c r="C86" s="520" t="str">
        <f>IF(B86="","",VLOOKUP($B86,'C-1 Site River Baseline'!$C$9:$R$257,2,FALSE))</f>
        <v/>
      </c>
      <c r="D86" s="520" t="str">
        <f>IF(C86="","",VLOOKUP($B86,'C-1 Site River Baseline'!$C$9:$R$257,3,FALSE))</f>
        <v/>
      </c>
      <c r="E86" s="520" t="str">
        <f>IF(D86="","",VLOOKUP($B86,'C-1 Site River Baseline'!$C$9:$R$257,4,FALSE))</f>
        <v/>
      </c>
      <c r="F86" s="520" t="str">
        <f>IF(E86="","",VLOOKUP($B86,'C-1 Site River Baseline'!$C$9:$R$257,5,FALSE))</f>
        <v/>
      </c>
      <c r="G86" s="520" t="str">
        <f>IF(F86="","",VLOOKUP($B86,'C-1 Site River Baseline'!$C$9:$R$257,6,FALSE))</f>
        <v/>
      </c>
      <c r="H86" s="520" t="str">
        <f>IF(G86="","",VLOOKUP($B86,'C-1 Site River Baseline'!$C$9:$R$257,7,FALSE))</f>
        <v/>
      </c>
      <c r="I86" s="520" t="str">
        <f>IF(H86="","",VLOOKUP($B86,'C-1 Site River Baseline'!$C$9:$R$257,8,FALSE))</f>
        <v/>
      </c>
      <c r="J86" s="520" t="str">
        <f>IF(I86="","",VLOOKUP($B86,'C-1 Site River Baseline'!$C$9:$R$257,9,FALSE))</f>
        <v/>
      </c>
      <c r="K86" s="520" t="str">
        <f>IF(J86="","",VLOOKUP($B86,'C-1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IF(L86="","",VLOOKUP($B86,'C-1 Site River Baseline'!$C$9:$R$257,16,FALSE))</f>
        <v/>
      </c>
      <c r="N86" s="418" t="str">
        <f t="shared" si="9"/>
        <v/>
      </c>
      <c r="O86" s="498" t="str">
        <f t="shared" si="10"/>
        <v/>
      </c>
      <c r="P86" s="499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7" t="str">
        <f>IF(N86="","",VLOOKUP(B86,'C-1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07" t="str">
        <f>IF(V86="","",IF(VLOOKUP(V86,'G-7 Rivers Data'!$AG$4:$AI$9,2,FALSE)=0,"Spatial Data Missing ⚠",VLOOKUP(V86,'G-7 Rivers Data'!$AG$4:$AI$9,2,FALSE)))</f>
        <v/>
      </c>
      <c r="X86" s="499" t="str">
        <f>IF(V86="","",IF(VLOOKUP(V86,'G-7 Rivers Data'!$AG$4:$AI$9,3,FALSE)=0,"Spatial Data Missing ⚠",VLOOKUP(V86,'G-7 Rivers Data'!$AG$4:$AI$9,3,FALSE)))</f>
        <v/>
      </c>
      <c r="Y86" s="498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7" t="str">
        <f t="shared" si="11"/>
        <v/>
      </c>
      <c r="AC86" s="521" t="str">
        <f t="shared" si="12"/>
        <v/>
      </c>
      <c r="AD86" s="564" t="str">
        <f>IFERROR(IF(AC86="Check Data ⚠","Check Data ⚠",VLOOKUP(AC86,'G-4 Temporal multipliers'!$A$4:$C$37,3,FALSE)),"")</f>
        <v/>
      </c>
      <c r="AE86" s="498" t="str">
        <f>IF(N86="","",VLOOKUP(N86,'G-7 Rivers Data'!$B$4:$G$8,5,FALSE))</f>
        <v/>
      </c>
      <c r="AF86" s="507" t="str">
        <f t="shared" si="13"/>
        <v/>
      </c>
      <c r="AG86" s="540" t="str">
        <f t="shared" si="14"/>
        <v/>
      </c>
      <c r="AH86" s="499" t="str">
        <f t="shared" si="8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499" t="str">
        <f>IF(AK86="","",IF(VLOOKUP(AK86,'G-7 Rivers Data'!$AD$4:$AE$8,2,FALSE)=0,"Spatial Data Missing ⚠",VLOOKUP(AK86,'G-7 Rivers Data'!$AD$4:$AE$8,2,FALSE)))</f>
        <v/>
      </c>
      <c r="AM86" s="545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1" t="str">
        <f>'C-1 Site River Baseline'!AN85</f>
        <v/>
      </c>
      <c r="C87" s="520" t="str">
        <f>IF(B87="","",VLOOKUP($B87,'C-1 Site River Baseline'!$C$9:$R$257,2,FALSE))</f>
        <v/>
      </c>
      <c r="D87" s="520" t="str">
        <f>IF(C87="","",VLOOKUP($B87,'C-1 Site River Baseline'!$C$9:$R$257,3,FALSE))</f>
        <v/>
      </c>
      <c r="E87" s="520" t="str">
        <f>IF(D87="","",VLOOKUP($B87,'C-1 Site River Baseline'!$C$9:$R$257,4,FALSE))</f>
        <v/>
      </c>
      <c r="F87" s="520" t="str">
        <f>IF(E87="","",VLOOKUP($B87,'C-1 Site River Baseline'!$C$9:$R$257,5,FALSE))</f>
        <v/>
      </c>
      <c r="G87" s="520" t="str">
        <f>IF(F87="","",VLOOKUP($B87,'C-1 Site River Baseline'!$C$9:$R$257,6,FALSE))</f>
        <v/>
      </c>
      <c r="H87" s="520" t="str">
        <f>IF(G87="","",VLOOKUP($B87,'C-1 Site River Baseline'!$C$9:$R$257,7,FALSE))</f>
        <v/>
      </c>
      <c r="I87" s="520" t="str">
        <f>IF(H87="","",VLOOKUP($B87,'C-1 Site River Baseline'!$C$9:$R$257,8,FALSE))</f>
        <v/>
      </c>
      <c r="J87" s="520" t="str">
        <f>IF(I87="","",VLOOKUP($B87,'C-1 Site River Baseline'!$C$9:$R$257,9,FALSE))</f>
        <v/>
      </c>
      <c r="K87" s="520" t="str">
        <f>IF(J87="","",VLOOKUP($B87,'C-1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IF(L87="","",VLOOKUP($B87,'C-1 Site River Baseline'!$C$9:$R$257,16,FALSE))</f>
        <v/>
      </c>
      <c r="N87" s="418" t="str">
        <f t="shared" si="9"/>
        <v/>
      </c>
      <c r="O87" s="498" t="str">
        <f t="shared" si="10"/>
        <v/>
      </c>
      <c r="P87" s="499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7" t="str">
        <f>IF(N87="","",VLOOKUP(B87,'C-1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07" t="str">
        <f>IF(V87="","",IF(VLOOKUP(V87,'G-7 Rivers Data'!$AG$4:$AI$9,2,FALSE)=0,"Spatial Data Missing ⚠",VLOOKUP(V87,'G-7 Rivers Data'!$AG$4:$AI$9,2,FALSE)))</f>
        <v/>
      </c>
      <c r="X87" s="499" t="str">
        <f>IF(V87="","",IF(VLOOKUP(V87,'G-7 Rivers Data'!$AG$4:$AI$9,3,FALSE)=0,"Spatial Data Missing ⚠",VLOOKUP(V87,'G-7 Rivers Data'!$AG$4:$AI$9,3,FALSE)))</f>
        <v/>
      </c>
      <c r="Y87" s="498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7" t="str">
        <f t="shared" si="11"/>
        <v/>
      </c>
      <c r="AC87" s="521" t="str">
        <f t="shared" si="12"/>
        <v/>
      </c>
      <c r="AD87" s="564" t="str">
        <f>IFERROR(IF(AC87="Check Data ⚠","Check Data ⚠",VLOOKUP(AC87,'G-4 Temporal multipliers'!$A$4:$C$37,3,FALSE)),"")</f>
        <v/>
      </c>
      <c r="AE87" s="498" t="str">
        <f>IF(N87="","",VLOOKUP(N87,'G-7 Rivers Data'!$B$4:$G$8,5,FALSE))</f>
        <v/>
      </c>
      <c r="AF87" s="507" t="str">
        <f t="shared" si="13"/>
        <v/>
      </c>
      <c r="AG87" s="540" t="str">
        <f t="shared" si="14"/>
        <v/>
      </c>
      <c r="AH87" s="499" t="str">
        <f t="shared" si="8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499" t="str">
        <f>IF(AK87="","",IF(VLOOKUP(AK87,'G-7 Rivers Data'!$AD$4:$AE$8,2,FALSE)=0,"Spatial Data Missing ⚠",VLOOKUP(AK87,'G-7 Rivers Data'!$AD$4:$AE$8,2,FALSE)))</f>
        <v/>
      </c>
      <c r="AM87" s="545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1" t="str">
        <f>'C-1 Site River Baseline'!AN86</f>
        <v/>
      </c>
      <c r="C88" s="520" t="str">
        <f>IF(B88="","",VLOOKUP($B88,'C-1 Site River Baseline'!$C$9:$R$257,2,FALSE))</f>
        <v/>
      </c>
      <c r="D88" s="520" t="str">
        <f>IF(C88="","",VLOOKUP($B88,'C-1 Site River Baseline'!$C$9:$R$257,3,FALSE))</f>
        <v/>
      </c>
      <c r="E88" s="520" t="str">
        <f>IF(D88="","",VLOOKUP($B88,'C-1 Site River Baseline'!$C$9:$R$257,4,FALSE))</f>
        <v/>
      </c>
      <c r="F88" s="520" t="str">
        <f>IF(E88="","",VLOOKUP($B88,'C-1 Site River Baseline'!$C$9:$R$257,5,FALSE))</f>
        <v/>
      </c>
      <c r="G88" s="520" t="str">
        <f>IF(F88="","",VLOOKUP($B88,'C-1 Site River Baseline'!$C$9:$R$257,6,FALSE))</f>
        <v/>
      </c>
      <c r="H88" s="520" t="str">
        <f>IF(G88="","",VLOOKUP($B88,'C-1 Site River Baseline'!$C$9:$R$257,7,FALSE))</f>
        <v/>
      </c>
      <c r="I88" s="520" t="str">
        <f>IF(H88="","",VLOOKUP($B88,'C-1 Site River Baseline'!$C$9:$R$257,8,FALSE))</f>
        <v/>
      </c>
      <c r="J88" s="520" t="str">
        <f>IF(I88="","",VLOOKUP($B88,'C-1 Site River Baseline'!$C$9:$R$257,9,FALSE))</f>
        <v/>
      </c>
      <c r="K88" s="520" t="str">
        <f>IF(J88="","",VLOOKUP($B88,'C-1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IF(L88="","",VLOOKUP($B88,'C-1 Site River Baseline'!$C$9:$R$257,16,FALSE))</f>
        <v/>
      </c>
      <c r="N88" s="418" t="str">
        <f t="shared" si="9"/>
        <v/>
      </c>
      <c r="O88" s="498" t="str">
        <f t="shared" si="10"/>
        <v/>
      </c>
      <c r="P88" s="499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7" t="str">
        <f>IF(N88="","",VLOOKUP(B88,'C-1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07" t="str">
        <f>IF(V88="","",IF(VLOOKUP(V88,'G-7 Rivers Data'!$AG$4:$AI$9,2,FALSE)=0,"Spatial Data Missing ⚠",VLOOKUP(V88,'G-7 Rivers Data'!$AG$4:$AI$9,2,FALSE)))</f>
        <v/>
      </c>
      <c r="X88" s="499" t="str">
        <f>IF(V88="","",IF(VLOOKUP(V88,'G-7 Rivers Data'!$AG$4:$AI$9,3,FALSE)=0,"Spatial Data Missing ⚠",VLOOKUP(V88,'G-7 Rivers Data'!$AG$4:$AI$9,3,FALSE)))</f>
        <v/>
      </c>
      <c r="Y88" s="498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7" t="str">
        <f t="shared" si="11"/>
        <v/>
      </c>
      <c r="AC88" s="521" t="str">
        <f t="shared" si="12"/>
        <v/>
      </c>
      <c r="AD88" s="564" t="str">
        <f>IFERROR(IF(AC88="Check Data ⚠","Check Data ⚠",VLOOKUP(AC88,'G-4 Temporal multipliers'!$A$4:$C$37,3,FALSE)),"")</f>
        <v/>
      </c>
      <c r="AE88" s="498" t="str">
        <f>IF(N88="","",VLOOKUP(N88,'G-7 Rivers Data'!$B$4:$G$8,5,FALSE))</f>
        <v/>
      </c>
      <c r="AF88" s="507" t="str">
        <f t="shared" si="13"/>
        <v/>
      </c>
      <c r="AG88" s="540" t="str">
        <f t="shared" si="14"/>
        <v/>
      </c>
      <c r="AH88" s="499" t="str">
        <f t="shared" si="8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499" t="str">
        <f>IF(AK88="","",IF(VLOOKUP(AK88,'G-7 Rivers Data'!$AD$4:$AE$8,2,FALSE)=0,"Spatial Data Missing ⚠",VLOOKUP(AK88,'G-7 Rivers Data'!$AD$4:$AE$8,2,FALSE)))</f>
        <v/>
      </c>
      <c r="AM88" s="545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1" t="str">
        <f>'C-1 Site River Baseline'!AN87</f>
        <v/>
      </c>
      <c r="C89" s="520" t="str">
        <f>IF(B89="","",VLOOKUP($B89,'C-1 Site River Baseline'!$C$9:$R$257,2,FALSE))</f>
        <v/>
      </c>
      <c r="D89" s="520" t="str">
        <f>IF(C89="","",VLOOKUP($B89,'C-1 Site River Baseline'!$C$9:$R$257,3,FALSE))</f>
        <v/>
      </c>
      <c r="E89" s="520" t="str">
        <f>IF(D89="","",VLOOKUP($B89,'C-1 Site River Baseline'!$C$9:$R$257,4,FALSE))</f>
        <v/>
      </c>
      <c r="F89" s="520" t="str">
        <f>IF(E89="","",VLOOKUP($B89,'C-1 Site River Baseline'!$C$9:$R$257,5,FALSE))</f>
        <v/>
      </c>
      <c r="G89" s="520" t="str">
        <f>IF(F89="","",VLOOKUP($B89,'C-1 Site River Baseline'!$C$9:$R$257,6,FALSE))</f>
        <v/>
      </c>
      <c r="H89" s="520" t="str">
        <f>IF(G89="","",VLOOKUP($B89,'C-1 Site River Baseline'!$C$9:$R$257,7,FALSE))</f>
        <v/>
      </c>
      <c r="I89" s="520" t="str">
        <f>IF(H89="","",VLOOKUP($B89,'C-1 Site River Baseline'!$C$9:$R$257,8,FALSE))</f>
        <v/>
      </c>
      <c r="J89" s="520" t="str">
        <f>IF(I89="","",VLOOKUP($B89,'C-1 Site River Baseline'!$C$9:$R$257,9,FALSE))</f>
        <v/>
      </c>
      <c r="K89" s="520" t="str">
        <f>IF(J89="","",VLOOKUP($B89,'C-1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IF(L89="","",VLOOKUP($B89,'C-1 Site River Baseline'!$C$9:$R$257,16,FALSE))</f>
        <v/>
      </c>
      <c r="N89" s="418" t="str">
        <f t="shared" si="9"/>
        <v/>
      </c>
      <c r="O89" s="498" t="str">
        <f t="shared" si="10"/>
        <v/>
      </c>
      <c r="P89" s="499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7" t="str">
        <f>IF(N89="","",VLOOKUP(B89,'C-1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07" t="str">
        <f>IF(V89="","",IF(VLOOKUP(V89,'G-7 Rivers Data'!$AG$4:$AI$9,2,FALSE)=0,"Spatial Data Missing ⚠",VLOOKUP(V89,'G-7 Rivers Data'!$AG$4:$AI$9,2,FALSE)))</f>
        <v/>
      </c>
      <c r="X89" s="499" t="str">
        <f>IF(V89="","",IF(VLOOKUP(V89,'G-7 Rivers Data'!$AG$4:$AI$9,3,FALSE)=0,"Spatial Data Missing ⚠",VLOOKUP(V89,'G-7 Rivers Data'!$AG$4:$AI$9,3,FALSE)))</f>
        <v/>
      </c>
      <c r="Y89" s="498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7" t="str">
        <f t="shared" si="11"/>
        <v/>
      </c>
      <c r="AC89" s="521" t="str">
        <f t="shared" si="12"/>
        <v/>
      </c>
      <c r="AD89" s="564" t="str">
        <f>IFERROR(IF(AC89="Check Data ⚠","Check Data ⚠",VLOOKUP(AC89,'G-4 Temporal multipliers'!$A$4:$C$37,3,FALSE)),"")</f>
        <v/>
      </c>
      <c r="AE89" s="498" t="str">
        <f>IF(N89="","",VLOOKUP(N89,'G-7 Rivers Data'!$B$4:$G$8,5,FALSE))</f>
        <v/>
      </c>
      <c r="AF89" s="507" t="str">
        <f t="shared" si="13"/>
        <v/>
      </c>
      <c r="AG89" s="540" t="str">
        <f t="shared" si="14"/>
        <v/>
      </c>
      <c r="AH89" s="499" t="str">
        <f t="shared" si="8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499" t="str">
        <f>IF(AK89="","",IF(VLOOKUP(AK89,'G-7 Rivers Data'!$AD$4:$AE$8,2,FALSE)=0,"Spatial Data Missing ⚠",VLOOKUP(AK89,'G-7 Rivers Data'!$AD$4:$AE$8,2,FALSE)))</f>
        <v/>
      </c>
      <c r="AM89" s="545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1" t="str">
        <f>'C-1 Site River Baseline'!AN88</f>
        <v/>
      </c>
      <c r="C90" s="520" t="str">
        <f>IF(B90="","",VLOOKUP($B90,'C-1 Site River Baseline'!$C$9:$R$257,2,FALSE))</f>
        <v/>
      </c>
      <c r="D90" s="520" t="str">
        <f>IF(C90="","",VLOOKUP($B90,'C-1 Site River Baseline'!$C$9:$R$257,3,FALSE))</f>
        <v/>
      </c>
      <c r="E90" s="520" t="str">
        <f>IF(D90="","",VLOOKUP($B90,'C-1 Site River Baseline'!$C$9:$R$257,4,FALSE))</f>
        <v/>
      </c>
      <c r="F90" s="520" t="str">
        <f>IF(E90="","",VLOOKUP($B90,'C-1 Site River Baseline'!$C$9:$R$257,5,FALSE))</f>
        <v/>
      </c>
      <c r="G90" s="520" t="str">
        <f>IF(F90="","",VLOOKUP($B90,'C-1 Site River Baseline'!$C$9:$R$257,6,FALSE))</f>
        <v/>
      </c>
      <c r="H90" s="520" t="str">
        <f>IF(G90="","",VLOOKUP($B90,'C-1 Site River Baseline'!$C$9:$R$257,7,FALSE))</f>
        <v/>
      </c>
      <c r="I90" s="520" t="str">
        <f>IF(H90="","",VLOOKUP($B90,'C-1 Site River Baseline'!$C$9:$R$257,8,FALSE))</f>
        <v/>
      </c>
      <c r="J90" s="520" t="str">
        <f>IF(I90="","",VLOOKUP($B90,'C-1 Site River Baseline'!$C$9:$R$257,9,FALSE))</f>
        <v/>
      </c>
      <c r="K90" s="520" t="str">
        <f>IF(J90="","",VLOOKUP($B90,'C-1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IF(L90="","",VLOOKUP($B90,'C-1 Site River Baseline'!$C$9:$R$257,16,FALSE))</f>
        <v/>
      </c>
      <c r="N90" s="418" t="str">
        <f t="shared" si="9"/>
        <v/>
      </c>
      <c r="O90" s="498" t="str">
        <f t="shared" si="10"/>
        <v/>
      </c>
      <c r="P90" s="499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7" t="str">
        <f>IF(N90="","",VLOOKUP(B90,'C-1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07" t="str">
        <f>IF(V90="","",IF(VLOOKUP(V90,'G-7 Rivers Data'!$AG$4:$AI$9,2,FALSE)=0,"Spatial Data Missing ⚠",VLOOKUP(V90,'G-7 Rivers Data'!$AG$4:$AI$9,2,FALSE)))</f>
        <v/>
      </c>
      <c r="X90" s="499" t="str">
        <f>IF(V90="","",IF(VLOOKUP(V90,'G-7 Rivers Data'!$AG$4:$AI$9,3,FALSE)=0,"Spatial Data Missing ⚠",VLOOKUP(V90,'G-7 Rivers Data'!$AG$4:$AI$9,3,FALSE)))</f>
        <v/>
      </c>
      <c r="Y90" s="498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7" t="str">
        <f t="shared" si="11"/>
        <v/>
      </c>
      <c r="AC90" s="521" t="str">
        <f t="shared" si="12"/>
        <v/>
      </c>
      <c r="AD90" s="564" t="str">
        <f>IFERROR(IF(AC90="Check Data ⚠","Check Data ⚠",VLOOKUP(AC90,'G-4 Temporal multipliers'!$A$4:$C$37,3,FALSE)),"")</f>
        <v/>
      </c>
      <c r="AE90" s="498" t="str">
        <f>IF(N90="","",VLOOKUP(N90,'G-7 Rivers Data'!$B$4:$G$8,5,FALSE))</f>
        <v/>
      </c>
      <c r="AF90" s="507" t="str">
        <f t="shared" si="13"/>
        <v/>
      </c>
      <c r="AG90" s="540" t="str">
        <f t="shared" si="14"/>
        <v/>
      </c>
      <c r="AH90" s="499" t="str">
        <f t="shared" si="8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499" t="str">
        <f>IF(AK90="","",IF(VLOOKUP(AK90,'G-7 Rivers Data'!$AD$4:$AE$8,2,FALSE)=0,"Spatial Data Missing ⚠",VLOOKUP(AK90,'G-7 Rivers Data'!$AD$4:$AE$8,2,FALSE)))</f>
        <v/>
      </c>
      <c r="AM90" s="545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1" t="str">
        <f>'C-1 Site River Baseline'!AN89</f>
        <v/>
      </c>
      <c r="C91" s="520" t="str">
        <f>IF(B91="","",VLOOKUP($B91,'C-1 Site River Baseline'!$C$9:$R$257,2,FALSE))</f>
        <v/>
      </c>
      <c r="D91" s="520" t="str">
        <f>IF(C91="","",VLOOKUP($B91,'C-1 Site River Baseline'!$C$9:$R$257,3,FALSE))</f>
        <v/>
      </c>
      <c r="E91" s="520" t="str">
        <f>IF(D91="","",VLOOKUP($B91,'C-1 Site River Baseline'!$C$9:$R$257,4,FALSE))</f>
        <v/>
      </c>
      <c r="F91" s="520" t="str">
        <f>IF(E91="","",VLOOKUP($B91,'C-1 Site River Baseline'!$C$9:$R$257,5,FALSE))</f>
        <v/>
      </c>
      <c r="G91" s="520" t="str">
        <f>IF(F91="","",VLOOKUP($B91,'C-1 Site River Baseline'!$C$9:$R$257,6,FALSE))</f>
        <v/>
      </c>
      <c r="H91" s="520" t="str">
        <f>IF(G91="","",VLOOKUP($B91,'C-1 Site River Baseline'!$C$9:$R$257,7,FALSE))</f>
        <v/>
      </c>
      <c r="I91" s="520" t="str">
        <f>IF(H91="","",VLOOKUP($B91,'C-1 Site River Baseline'!$C$9:$R$257,8,FALSE))</f>
        <v/>
      </c>
      <c r="J91" s="520" t="str">
        <f>IF(I91="","",VLOOKUP($B91,'C-1 Site River Baseline'!$C$9:$R$257,9,FALSE))</f>
        <v/>
      </c>
      <c r="K91" s="520" t="str">
        <f>IF(J91="","",VLOOKUP($B91,'C-1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IF(L91="","",VLOOKUP($B91,'C-1 Site River Baseline'!$C$9:$R$257,16,FALSE))</f>
        <v/>
      </c>
      <c r="N91" s="418" t="str">
        <f t="shared" si="9"/>
        <v/>
      </c>
      <c r="O91" s="498" t="str">
        <f t="shared" si="10"/>
        <v/>
      </c>
      <c r="P91" s="499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7" t="str">
        <f>IF(N91="","",VLOOKUP(B91,'C-1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07" t="str">
        <f>IF(V91="","",IF(VLOOKUP(V91,'G-7 Rivers Data'!$AG$4:$AI$9,2,FALSE)=0,"Spatial Data Missing ⚠",VLOOKUP(V91,'G-7 Rivers Data'!$AG$4:$AI$9,2,FALSE)))</f>
        <v/>
      </c>
      <c r="X91" s="499" t="str">
        <f>IF(V91="","",IF(VLOOKUP(V91,'G-7 Rivers Data'!$AG$4:$AI$9,3,FALSE)=0,"Spatial Data Missing ⚠",VLOOKUP(V91,'G-7 Rivers Data'!$AG$4:$AI$9,3,FALSE)))</f>
        <v/>
      </c>
      <c r="Y91" s="498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7" t="str">
        <f t="shared" si="11"/>
        <v/>
      </c>
      <c r="AC91" s="521" t="str">
        <f t="shared" si="12"/>
        <v/>
      </c>
      <c r="AD91" s="564" t="str">
        <f>IFERROR(IF(AC91="Check Data ⚠","Check Data ⚠",VLOOKUP(AC91,'G-4 Temporal multipliers'!$A$4:$C$37,3,FALSE)),"")</f>
        <v/>
      </c>
      <c r="AE91" s="498" t="str">
        <f>IF(N91="","",VLOOKUP(N91,'G-7 Rivers Data'!$B$4:$G$8,5,FALSE))</f>
        <v/>
      </c>
      <c r="AF91" s="507" t="str">
        <f t="shared" si="13"/>
        <v/>
      </c>
      <c r="AG91" s="540" t="str">
        <f t="shared" si="14"/>
        <v/>
      </c>
      <c r="AH91" s="499" t="str">
        <f t="shared" si="8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499" t="str">
        <f>IF(AK91="","",IF(VLOOKUP(AK91,'G-7 Rivers Data'!$AD$4:$AE$8,2,FALSE)=0,"Spatial Data Missing ⚠",VLOOKUP(AK91,'G-7 Rivers Data'!$AD$4:$AE$8,2,FALSE)))</f>
        <v/>
      </c>
      <c r="AM91" s="545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1" t="str">
        <f>'C-1 Site River Baseline'!AN90</f>
        <v/>
      </c>
      <c r="C92" s="520" t="str">
        <f>IF(B92="","",VLOOKUP($B92,'C-1 Site River Baseline'!$C$9:$R$257,2,FALSE))</f>
        <v/>
      </c>
      <c r="D92" s="520" t="str">
        <f>IF(C92="","",VLOOKUP($B92,'C-1 Site River Baseline'!$C$9:$R$257,3,FALSE))</f>
        <v/>
      </c>
      <c r="E92" s="520" t="str">
        <f>IF(D92="","",VLOOKUP($B92,'C-1 Site River Baseline'!$C$9:$R$257,4,FALSE))</f>
        <v/>
      </c>
      <c r="F92" s="520" t="str">
        <f>IF(E92="","",VLOOKUP($B92,'C-1 Site River Baseline'!$C$9:$R$257,5,FALSE))</f>
        <v/>
      </c>
      <c r="G92" s="520" t="str">
        <f>IF(F92="","",VLOOKUP($B92,'C-1 Site River Baseline'!$C$9:$R$257,6,FALSE))</f>
        <v/>
      </c>
      <c r="H92" s="520" t="str">
        <f>IF(G92="","",VLOOKUP($B92,'C-1 Site River Baseline'!$C$9:$R$257,7,FALSE))</f>
        <v/>
      </c>
      <c r="I92" s="520" t="str">
        <f>IF(H92="","",VLOOKUP($B92,'C-1 Site River Baseline'!$C$9:$R$257,8,FALSE))</f>
        <v/>
      </c>
      <c r="J92" s="520" t="str">
        <f>IF(I92="","",VLOOKUP($B92,'C-1 Site River Baseline'!$C$9:$R$257,9,FALSE))</f>
        <v/>
      </c>
      <c r="K92" s="520" t="str">
        <f>IF(J92="","",VLOOKUP($B92,'C-1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IF(L92="","",VLOOKUP($B92,'C-1 Site River Baseline'!$C$9:$R$257,16,FALSE))</f>
        <v/>
      </c>
      <c r="N92" s="418" t="str">
        <f t="shared" si="9"/>
        <v/>
      </c>
      <c r="O92" s="498" t="str">
        <f t="shared" si="10"/>
        <v/>
      </c>
      <c r="P92" s="499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7" t="str">
        <f>IF(N92="","",VLOOKUP(B92,'C-1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07" t="str">
        <f>IF(V92="","",IF(VLOOKUP(V92,'G-7 Rivers Data'!$AG$4:$AI$9,2,FALSE)=0,"Spatial Data Missing ⚠",VLOOKUP(V92,'G-7 Rivers Data'!$AG$4:$AI$9,2,FALSE)))</f>
        <v/>
      </c>
      <c r="X92" s="499" t="str">
        <f>IF(V92="","",IF(VLOOKUP(V92,'G-7 Rivers Data'!$AG$4:$AI$9,3,FALSE)=0,"Spatial Data Missing ⚠",VLOOKUP(V92,'G-7 Rivers Data'!$AG$4:$AI$9,3,FALSE)))</f>
        <v/>
      </c>
      <c r="Y92" s="498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7" t="str">
        <f t="shared" si="11"/>
        <v/>
      </c>
      <c r="AC92" s="521" t="str">
        <f t="shared" si="12"/>
        <v/>
      </c>
      <c r="AD92" s="564" t="str">
        <f>IFERROR(IF(AC92="Check Data ⚠","Check Data ⚠",VLOOKUP(AC92,'G-4 Temporal multipliers'!$A$4:$C$37,3,FALSE)),"")</f>
        <v/>
      </c>
      <c r="AE92" s="498" t="str">
        <f>IF(N92="","",VLOOKUP(N92,'G-7 Rivers Data'!$B$4:$G$8,5,FALSE))</f>
        <v/>
      </c>
      <c r="AF92" s="507" t="str">
        <f t="shared" si="13"/>
        <v/>
      </c>
      <c r="AG92" s="540" t="str">
        <f t="shared" si="14"/>
        <v/>
      </c>
      <c r="AH92" s="499" t="str">
        <f t="shared" si="8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499" t="str">
        <f>IF(AK92="","",IF(VLOOKUP(AK92,'G-7 Rivers Data'!$AD$4:$AE$8,2,FALSE)=0,"Spatial Data Missing ⚠",VLOOKUP(AK92,'G-7 Rivers Data'!$AD$4:$AE$8,2,FALSE)))</f>
        <v/>
      </c>
      <c r="AM92" s="545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1" t="str">
        <f>'C-1 Site River Baseline'!AN91</f>
        <v/>
      </c>
      <c r="C93" s="520" t="str">
        <f>IF(B93="","",VLOOKUP($B93,'C-1 Site River Baseline'!$C$9:$R$257,2,FALSE))</f>
        <v/>
      </c>
      <c r="D93" s="520" t="str">
        <f>IF(C93="","",VLOOKUP($B93,'C-1 Site River Baseline'!$C$9:$R$257,3,FALSE))</f>
        <v/>
      </c>
      <c r="E93" s="520" t="str">
        <f>IF(D93="","",VLOOKUP($B93,'C-1 Site River Baseline'!$C$9:$R$257,4,FALSE))</f>
        <v/>
      </c>
      <c r="F93" s="520" t="str">
        <f>IF(E93="","",VLOOKUP($B93,'C-1 Site River Baseline'!$C$9:$R$257,5,FALSE))</f>
        <v/>
      </c>
      <c r="G93" s="520" t="str">
        <f>IF(F93="","",VLOOKUP($B93,'C-1 Site River Baseline'!$C$9:$R$257,6,FALSE))</f>
        <v/>
      </c>
      <c r="H93" s="520" t="str">
        <f>IF(G93="","",VLOOKUP($B93,'C-1 Site River Baseline'!$C$9:$R$257,7,FALSE))</f>
        <v/>
      </c>
      <c r="I93" s="520" t="str">
        <f>IF(H93="","",VLOOKUP($B93,'C-1 Site River Baseline'!$C$9:$R$257,8,FALSE))</f>
        <v/>
      </c>
      <c r="J93" s="520" t="str">
        <f>IF(I93="","",VLOOKUP($B93,'C-1 Site River Baseline'!$C$9:$R$257,9,FALSE))</f>
        <v/>
      </c>
      <c r="K93" s="520" t="str">
        <f>IF(J93="","",VLOOKUP($B93,'C-1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IF(L93="","",VLOOKUP($B93,'C-1 Site River Baseline'!$C$9:$R$257,16,FALSE))</f>
        <v/>
      </c>
      <c r="N93" s="418" t="str">
        <f t="shared" si="9"/>
        <v/>
      </c>
      <c r="O93" s="498" t="str">
        <f t="shared" si="10"/>
        <v/>
      </c>
      <c r="P93" s="499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7" t="str">
        <f>IF(N93="","",VLOOKUP(B93,'C-1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07" t="str">
        <f>IF(V93="","",IF(VLOOKUP(V93,'G-7 Rivers Data'!$AG$4:$AI$9,2,FALSE)=0,"Spatial Data Missing ⚠",VLOOKUP(V93,'G-7 Rivers Data'!$AG$4:$AI$9,2,FALSE)))</f>
        <v/>
      </c>
      <c r="X93" s="499" t="str">
        <f>IF(V93="","",IF(VLOOKUP(V93,'G-7 Rivers Data'!$AG$4:$AI$9,3,FALSE)=0,"Spatial Data Missing ⚠",VLOOKUP(V93,'G-7 Rivers Data'!$AG$4:$AI$9,3,FALSE)))</f>
        <v/>
      </c>
      <c r="Y93" s="498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7" t="str">
        <f t="shared" si="11"/>
        <v/>
      </c>
      <c r="AC93" s="521" t="str">
        <f t="shared" si="12"/>
        <v/>
      </c>
      <c r="AD93" s="564" t="str">
        <f>IFERROR(IF(AC93="Check Data ⚠","Check Data ⚠",VLOOKUP(AC93,'G-4 Temporal multipliers'!$A$4:$C$37,3,FALSE)),"")</f>
        <v/>
      </c>
      <c r="AE93" s="498" t="str">
        <f>IF(N93="","",VLOOKUP(N93,'G-7 Rivers Data'!$B$4:$G$8,5,FALSE))</f>
        <v/>
      </c>
      <c r="AF93" s="507" t="str">
        <f t="shared" si="13"/>
        <v/>
      </c>
      <c r="AG93" s="540" t="str">
        <f t="shared" si="14"/>
        <v/>
      </c>
      <c r="AH93" s="499" t="str">
        <f t="shared" si="8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499" t="str">
        <f>IF(AK93="","",IF(VLOOKUP(AK93,'G-7 Rivers Data'!$AD$4:$AE$8,2,FALSE)=0,"Spatial Data Missing ⚠",VLOOKUP(AK93,'G-7 Rivers Data'!$AD$4:$AE$8,2,FALSE)))</f>
        <v/>
      </c>
      <c r="AM93" s="545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1" t="str">
        <f>'C-1 Site River Baseline'!AN92</f>
        <v/>
      </c>
      <c r="C94" s="520" t="str">
        <f>IF(B94="","",VLOOKUP($B94,'C-1 Site River Baseline'!$C$9:$R$257,2,FALSE))</f>
        <v/>
      </c>
      <c r="D94" s="520" t="str">
        <f>IF(C94="","",VLOOKUP($B94,'C-1 Site River Baseline'!$C$9:$R$257,3,FALSE))</f>
        <v/>
      </c>
      <c r="E94" s="520" t="str">
        <f>IF(D94="","",VLOOKUP($B94,'C-1 Site River Baseline'!$C$9:$R$257,4,FALSE))</f>
        <v/>
      </c>
      <c r="F94" s="520" t="str">
        <f>IF(E94="","",VLOOKUP($B94,'C-1 Site River Baseline'!$C$9:$R$257,5,FALSE))</f>
        <v/>
      </c>
      <c r="G94" s="520" t="str">
        <f>IF(F94="","",VLOOKUP($B94,'C-1 Site River Baseline'!$C$9:$R$257,6,FALSE))</f>
        <v/>
      </c>
      <c r="H94" s="520" t="str">
        <f>IF(G94="","",VLOOKUP($B94,'C-1 Site River Baseline'!$C$9:$R$257,7,FALSE))</f>
        <v/>
      </c>
      <c r="I94" s="520" t="str">
        <f>IF(H94="","",VLOOKUP($B94,'C-1 Site River Baseline'!$C$9:$R$257,8,FALSE))</f>
        <v/>
      </c>
      <c r="J94" s="520" t="str">
        <f>IF(I94="","",VLOOKUP($B94,'C-1 Site River Baseline'!$C$9:$R$257,9,FALSE))</f>
        <v/>
      </c>
      <c r="K94" s="520" t="str">
        <f>IF(J94="","",VLOOKUP($B94,'C-1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IF(L94="","",VLOOKUP($B94,'C-1 Site River Baseline'!$C$9:$R$257,16,FALSE))</f>
        <v/>
      </c>
      <c r="N94" s="418" t="str">
        <f t="shared" si="9"/>
        <v/>
      </c>
      <c r="O94" s="498" t="str">
        <f t="shared" si="10"/>
        <v/>
      </c>
      <c r="P94" s="499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7" t="str">
        <f>IF(N94="","",VLOOKUP(B94,'C-1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07" t="str">
        <f>IF(V94="","",IF(VLOOKUP(V94,'G-7 Rivers Data'!$AG$4:$AI$9,2,FALSE)=0,"Spatial Data Missing ⚠",VLOOKUP(V94,'G-7 Rivers Data'!$AG$4:$AI$9,2,FALSE)))</f>
        <v/>
      </c>
      <c r="X94" s="499" t="str">
        <f>IF(V94="","",IF(VLOOKUP(V94,'G-7 Rivers Data'!$AG$4:$AI$9,3,FALSE)=0,"Spatial Data Missing ⚠",VLOOKUP(V94,'G-7 Rivers Data'!$AG$4:$AI$9,3,FALSE)))</f>
        <v/>
      </c>
      <c r="Y94" s="498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7" t="str">
        <f t="shared" si="11"/>
        <v/>
      </c>
      <c r="AC94" s="521" t="str">
        <f t="shared" si="12"/>
        <v/>
      </c>
      <c r="AD94" s="564" t="str">
        <f>IFERROR(IF(AC94="Check Data ⚠","Check Data ⚠",VLOOKUP(AC94,'G-4 Temporal multipliers'!$A$4:$C$37,3,FALSE)),"")</f>
        <v/>
      </c>
      <c r="AE94" s="498" t="str">
        <f>IF(N94="","",VLOOKUP(N94,'G-7 Rivers Data'!$B$4:$G$8,5,FALSE))</f>
        <v/>
      </c>
      <c r="AF94" s="507" t="str">
        <f t="shared" si="13"/>
        <v/>
      </c>
      <c r="AG94" s="540" t="str">
        <f t="shared" si="14"/>
        <v/>
      </c>
      <c r="AH94" s="499" t="str">
        <f t="shared" si="8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499" t="str">
        <f>IF(AK94="","",IF(VLOOKUP(AK94,'G-7 Rivers Data'!$AD$4:$AE$8,2,FALSE)=0,"Spatial Data Missing ⚠",VLOOKUP(AK94,'G-7 Rivers Data'!$AD$4:$AE$8,2,FALSE)))</f>
        <v/>
      </c>
      <c r="AM94" s="545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1" t="str">
        <f>'C-1 Site River Baseline'!AN93</f>
        <v/>
      </c>
      <c r="C95" s="520" t="str">
        <f>IF(B95="","",VLOOKUP($B95,'C-1 Site River Baseline'!$C$9:$R$257,2,FALSE))</f>
        <v/>
      </c>
      <c r="D95" s="520" t="str">
        <f>IF(C95="","",VLOOKUP($B95,'C-1 Site River Baseline'!$C$9:$R$257,3,FALSE))</f>
        <v/>
      </c>
      <c r="E95" s="520" t="str">
        <f>IF(D95="","",VLOOKUP($B95,'C-1 Site River Baseline'!$C$9:$R$257,4,FALSE))</f>
        <v/>
      </c>
      <c r="F95" s="520" t="str">
        <f>IF(E95="","",VLOOKUP($B95,'C-1 Site River Baseline'!$C$9:$R$257,5,FALSE))</f>
        <v/>
      </c>
      <c r="G95" s="520" t="str">
        <f>IF(F95="","",VLOOKUP($B95,'C-1 Site River Baseline'!$C$9:$R$257,6,FALSE))</f>
        <v/>
      </c>
      <c r="H95" s="520" t="str">
        <f>IF(G95="","",VLOOKUP($B95,'C-1 Site River Baseline'!$C$9:$R$257,7,FALSE))</f>
        <v/>
      </c>
      <c r="I95" s="520" t="str">
        <f>IF(H95="","",VLOOKUP($B95,'C-1 Site River Baseline'!$C$9:$R$257,8,FALSE))</f>
        <v/>
      </c>
      <c r="J95" s="520" t="str">
        <f>IF(I95="","",VLOOKUP($B95,'C-1 Site River Baseline'!$C$9:$R$257,9,FALSE))</f>
        <v/>
      </c>
      <c r="K95" s="520" t="str">
        <f>IF(J95="","",VLOOKUP($B95,'C-1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IF(L95="","",VLOOKUP($B95,'C-1 Site River Baseline'!$C$9:$R$257,16,FALSE))</f>
        <v/>
      </c>
      <c r="N95" s="418" t="str">
        <f t="shared" si="9"/>
        <v/>
      </c>
      <c r="O95" s="498" t="str">
        <f t="shared" si="10"/>
        <v/>
      </c>
      <c r="P95" s="499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7" t="str">
        <f>IF(N95="","",VLOOKUP(B95,'C-1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07" t="str">
        <f>IF(V95="","",IF(VLOOKUP(V95,'G-7 Rivers Data'!$AG$4:$AI$9,2,FALSE)=0,"Spatial Data Missing ⚠",VLOOKUP(V95,'G-7 Rivers Data'!$AG$4:$AI$9,2,FALSE)))</f>
        <v/>
      </c>
      <c r="X95" s="499" t="str">
        <f>IF(V95="","",IF(VLOOKUP(V95,'G-7 Rivers Data'!$AG$4:$AI$9,3,FALSE)=0,"Spatial Data Missing ⚠",VLOOKUP(V95,'G-7 Rivers Data'!$AG$4:$AI$9,3,FALSE)))</f>
        <v/>
      </c>
      <c r="Y95" s="498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7" t="str">
        <f t="shared" si="11"/>
        <v/>
      </c>
      <c r="AC95" s="521" t="str">
        <f t="shared" si="12"/>
        <v/>
      </c>
      <c r="AD95" s="564" t="str">
        <f>IFERROR(IF(AC95="Check Data ⚠","Check Data ⚠",VLOOKUP(AC95,'G-4 Temporal multipliers'!$A$4:$C$37,3,FALSE)),"")</f>
        <v/>
      </c>
      <c r="AE95" s="498" t="str">
        <f>IF(N95="","",VLOOKUP(N95,'G-7 Rivers Data'!$B$4:$G$8,5,FALSE))</f>
        <v/>
      </c>
      <c r="AF95" s="507" t="str">
        <f t="shared" si="13"/>
        <v/>
      </c>
      <c r="AG95" s="540" t="str">
        <f t="shared" si="14"/>
        <v/>
      </c>
      <c r="AH95" s="499" t="str">
        <f t="shared" si="8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499" t="str">
        <f>IF(AK95="","",IF(VLOOKUP(AK95,'G-7 Rivers Data'!$AD$4:$AE$8,2,FALSE)=0,"Spatial Data Missing ⚠",VLOOKUP(AK95,'G-7 Rivers Data'!$AD$4:$AE$8,2,FALSE)))</f>
        <v/>
      </c>
      <c r="AM95" s="545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1" t="str">
        <f>'C-1 Site River Baseline'!AN94</f>
        <v/>
      </c>
      <c r="C96" s="520" t="str">
        <f>IF(B96="","",VLOOKUP($B96,'C-1 Site River Baseline'!$C$9:$R$257,2,FALSE))</f>
        <v/>
      </c>
      <c r="D96" s="520" t="str">
        <f>IF(C96="","",VLOOKUP($B96,'C-1 Site River Baseline'!$C$9:$R$257,3,FALSE))</f>
        <v/>
      </c>
      <c r="E96" s="520" t="str">
        <f>IF(D96="","",VLOOKUP($B96,'C-1 Site River Baseline'!$C$9:$R$257,4,FALSE))</f>
        <v/>
      </c>
      <c r="F96" s="520" t="str">
        <f>IF(E96="","",VLOOKUP($B96,'C-1 Site River Baseline'!$C$9:$R$257,5,FALSE))</f>
        <v/>
      </c>
      <c r="G96" s="520" t="str">
        <f>IF(F96="","",VLOOKUP($B96,'C-1 Site River Baseline'!$C$9:$R$257,6,FALSE))</f>
        <v/>
      </c>
      <c r="H96" s="520" t="str">
        <f>IF(G96="","",VLOOKUP($B96,'C-1 Site River Baseline'!$C$9:$R$257,7,FALSE))</f>
        <v/>
      </c>
      <c r="I96" s="520" t="str">
        <f>IF(H96="","",VLOOKUP($B96,'C-1 Site River Baseline'!$C$9:$R$257,8,FALSE))</f>
        <v/>
      </c>
      <c r="J96" s="520" t="str">
        <f>IF(I96="","",VLOOKUP($B96,'C-1 Site River Baseline'!$C$9:$R$257,9,FALSE))</f>
        <v/>
      </c>
      <c r="K96" s="520" t="str">
        <f>IF(J96="","",VLOOKUP($B96,'C-1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IF(L96="","",VLOOKUP($B96,'C-1 Site River Baseline'!$C$9:$R$257,16,FALSE))</f>
        <v/>
      </c>
      <c r="N96" s="418" t="str">
        <f t="shared" si="9"/>
        <v/>
      </c>
      <c r="O96" s="498" t="str">
        <f t="shared" si="10"/>
        <v/>
      </c>
      <c r="P96" s="499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7" t="str">
        <f>IF(N96="","",VLOOKUP(B96,'C-1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07" t="str">
        <f>IF(V96="","",IF(VLOOKUP(V96,'G-7 Rivers Data'!$AG$4:$AI$9,2,FALSE)=0,"Spatial Data Missing ⚠",VLOOKUP(V96,'G-7 Rivers Data'!$AG$4:$AI$9,2,FALSE)))</f>
        <v/>
      </c>
      <c r="X96" s="499" t="str">
        <f>IF(V96="","",IF(VLOOKUP(V96,'G-7 Rivers Data'!$AG$4:$AI$9,3,FALSE)=0,"Spatial Data Missing ⚠",VLOOKUP(V96,'G-7 Rivers Data'!$AG$4:$AI$9,3,FALSE)))</f>
        <v/>
      </c>
      <c r="Y96" s="498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7" t="str">
        <f t="shared" si="11"/>
        <v/>
      </c>
      <c r="AC96" s="521" t="str">
        <f t="shared" si="12"/>
        <v/>
      </c>
      <c r="AD96" s="564" t="str">
        <f>IFERROR(IF(AC96="Check Data ⚠","Check Data ⚠",VLOOKUP(AC96,'G-4 Temporal multipliers'!$A$4:$C$37,3,FALSE)),"")</f>
        <v/>
      </c>
      <c r="AE96" s="498" t="str">
        <f>IF(N96="","",VLOOKUP(N96,'G-7 Rivers Data'!$B$4:$G$8,5,FALSE))</f>
        <v/>
      </c>
      <c r="AF96" s="507" t="str">
        <f t="shared" si="13"/>
        <v/>
      </c>
      <c r="AG96" s="540" t="str">
        <f t="shared" si="14"/>
        <v/>
      </c>
      <c r="AH96" s="499" t="str">
        <f t="shared" si="8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499" t="str">
        <f>IF(AK96="","",IF(VLOOKUP(AK96,'G-7 Rivers Data'!$AD$4:$AE$8,2,FALSE)=0,"Spatial Data Missing ⚠",VLOOKUP(AK96,'G-7 Rivers Data'!$AD$4:$AE$8,2,FALSE)))</f>
        <v/>
      </c>
      <c r="AM96" s="545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1" t="str">
        <f>'C-1 Site River Baseline'!AN95</f>
        <v/>
      </c>
      <c r="C97" s="520" t="str">
        <f>IF(B97="","",VLOOKUP($B97,'C-1 Site River Baseline'!$C$9:$R$257,2,FALSE))</f>
        <v/>
      </c>
      <c r="D97" s="520" t="str">
        <f>IF(C97="","",VLOOKUP($B97,'C-1 Site River Baseline'!$C$9:$R$257,3,FALSE))</f>
        <v/>
      </c>
      <c r="E97" s="520" t="str">
        <f>IF(D97="","",VLOOKUP($B97,'C-1 Site River Baseline'!$C$9:$R$257,4,FALSE))</f>
        <v/>
      </c>
      <c r="F97" s="520" t="str">
        <f>IF(E97="","",VLOOKUP($B97,'C-1 Site River Baseline'!$C$9:$R$257,5,FALSE))</f>
        <v/>
      </c>
      <c r="G97" s="520" t="str">
        <f>IF(F97="","",VLOOKUP($B97,'C-1 Site River Baseline'!$C$9:$R$257,6,FALSE))</f>
        <v/>
      </c>
      <c r="H97" s="520" t="str">
        <f>IF(G97="","",VLOOKUP($B97,'C-1 Site River Baseline'!$C$9:$R$257,7,FALSE))</f>
        <v/>
      </c>
      <c r="I97" s="520" t="str">
        <f>IF(H97="","",VLOOKUP($B97,'C-1 Site River Baseline'!$C$9:$R$257,8,FALSE))</f>
        <v/>
      </c>
      <c r="J97" s="520" t="str">
        <f>IF(I97="","",VLOOKUP($B97,'C-1 Site River Baseline'!$C$9:$R$257,9,FALSE))</f>
        <v/>
      </c>
      <c r="K97" s="520" t="str">
        <f>IF(J97="","",VLOOKUP($B97,'C-1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IF(L97="","",VLOOKUP($B97,'C-1 Site River Baseline'!$C$9:$R$257,16,FALSE))</f>
        <v/>
      </c>
      <c r="N97" s="418" t="str">
        <f t="shared" si="9"/>
        <v/>
      </c>
      <c r="O97" s="498" t="str">
        <f t="shared" si="10"/>
        <v/>
      </c>
      <c r="P97" s="499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7" t="str">
        <f>IF(N97="","",VLOOKUP(B97,'C-1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07" t="str">
        <f>IF(V97="","",IF(VLOOKUP(V97,'G-7 Rivers Data'!$AG$4:$AI$9,2,FALSE)=0,"Spatial Data Missing ⚠",VLOOKUP(V97,'G-7 Rivers Data'!$AG$4:$AI$9,2,FALSE)))</f>
        <v/>
      </c>
      <c r="X97" s="499" t="str">
        <f>IF(V97="","",IF(VLOOKUP(V97,'G-7 Rivers Data'!$AG$4:$AI$9,3,FALSE)=0,"Spatial Data Missing ⚠",VLOOKUP(V97,'G-7 Rivers Data'!$AG$4:$AI$9,3,FALSE)))</f>
        <v/>
      </c>
      <c r="Y97" s="498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7" t="str">
        <f t="shared" si="11"/>
        <v/>
      </c>
      <c r="AC97" s="521" t="str">
        <f t="shared" si="12"/>
        <v/>
      </c>
      <c r="AD97" s="564" t="str">
        <f>IFERROR(IF(AC97="Check Data ⚠","Check Data ⚠",VLOOKUP(AC97,'G-4 Temporal multipliers'!$A$4:$C$37,3,FALSE)),"")</f>
        <v/>
      </c>
      <c r="AE97" s="498" t="str">
        <f>IF(N97="","",VLOOKUP(N97,'G-7 Rivers Data'!$B$4:$G$8,5,FALSE))</f>
        <v/>
      </c>
      <c r="AF97" s="507" t="str">
        <f t="shared" si="13"/>
        <v/>
      </c>
      <c r="AG97" s="540" t="str">
        <f t="shared" si="14"/>
        <v/>
      </c>
      <c r="AH97" s="499" t="str">
        <f t="shared" si="8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499" t="str">
        <f>IF(AK97="","",IF(VLOOKUP(AK97,'G-7 Rivers Data'!$AD$4:$AE$8,2,FALSE)=0,"Spatial Data Missing ⚠",VLOOKUP(AK97,'G-7 Rivers Data'!$AD$4:$AE$8,2,FALSE)))</f>
        <v/>
      </c>
      <c r="AM97" s="545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1" t="str">
        <f>'C-1 Site River Baseline'!AN96</f>
        <v/>
      </c>
      <c r="C98" s="520" t="str">
        <f>IF(B98="","",VLOOKUP($B98,'C-1 Site River Baseline'!$C$9:$R$257,2,FALSE))</f>
        <v/>
      </c>
      <c r="D98" s="520" t="str">
        <f>IF(C98="","",VLOOKUP($B98,'C-1 Site River Baseline'!$C$9:$R$257,3,FALSE))</f>
        <v/>
      </c>
      <c r="E98" s="520" t="str">
        <f>IF(D98="","",VLOOKUP($B98,'C-1 Site River Baseline'!$C$9:$R$257,4,FALSE))</f>
        <v/>
      </c>
      <c r="F98" s="520" t="str">
        <f>IF(E98="","",VLOOKUP($B98,'C-1 Site River Baseline'!$C$9:$R$257,5,FALSE))</f>
        <v/>
      </c>
      <c r="G98" s="520" t="str">
        <f>IF(F98="","",VLOOKUP($B98,'C-1 Site River Baseline'!$C$9:$R$257,6,FALSE))</f>
        <v/>
      </c>
      <c r="H98" s="520" t="str">
        <f>IF(G98="","",VLOOKUP($B98,'C-1 Site River Baseline'!$C$9:$R$257,7,FALSE))</f>
        <v/>
      </c>
      <c r="I98" s="520" t="str">
        <f>IF(H98="","",VLOOKUP($B98,'C-1 Site River Baseline'!$C$9:$R$257,8,FALSE))</f>
        <v/>
      </c>
      <c r="J98" s="520" t="str">
        <f>IF(I98="","",VLOOKUP($B98,'C-1 Site River Baseline'!$C$9:$R$257,9,FALSE))</f>
        <v/>
      </c>
      <c r="K98" s="520" t="str">
        <f>IF(J98="","",VLOOKUP($B98,'C-1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IF(L98="","",VLOOKUP($B98,'C-1 Site River Baseline'!$C$9:$R$257,16,FALSE))</f>
        <v/>
      </c>
      <c r="N98" s="418" t="str">
        <f t="shared" si="9"/>
        <v/>
      </c>
      <c r="O98" s="498" t="str">
        <f t="shared" si="10"/>
        <v/>
      </c>
      <c r="P98" s="499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7" t="str">
        <f>IF(N98="","",VLOOKUP(B98,'C-1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07" t="str">
        <f>IF(V98="","",IF(VLOOKUP(V98,'G-7 Rivers Data'!$AG$4:$AI$9,2,FALSE)=0,"Spatial Data Missing ⚠",VLOOKUP(V98,'G-7 Rivers Data'!$AG$4:$AI$9,2,FALSE)))</f>
        <v/>
      </c>
      <c r="X98" s="499" t="str">
        <f>IF(V98="","",IF(VLOOKUP(V98,'G-7 Rivers Data'!$AG$4:$AI$9,3,FALSE)=0,"Spatial Data Missing ⚠",VLOOKUP(V98,'G-7 Rivers Data'!$AG$4:$AI$9,3,FALSE)))</f>
        <v/>
      </c>
      <c r="Y98" s="498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7" t="str">
        <f t="shared" si="11"/>
        <v/>
      </c>
      <c r="AC98" s="521" t="str">
        <f t="shared" si="12"/>
        <v/>
      </c>
      <c r="AD98" s="564" t="str">
        <f>IFERROR(IF(AC98="Check Data ⚠","Check Data ⚠",VLOOKUP(AC98,'G-4 Temporal multipliers'!$A$4:$C$37,3,FALSE)),"")</f>
        <v/>
      </c>
      <c r="AE98" s="498" t="str">
        <f>IF(N98="","",VLOOKUP(N98,'G-7 Rivers Data'!$B$4:$G$8,5,FALSE))</f>
        <v/>
      </c>
      <c r="AF98" s="507" t="str">
        <f t="shared" si="13"/>
        <v/>
      </c>
      <c r="AG98" s="540" t="str">
        <f t="shared" si="14"/>
        <v/>
      </c>
      <c r="AH98" s="499" t="str">
        <f t="shared" si="8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499" t="str">
        <f>IF(AK98="","",IF(VLOOKUP(AK98,'G-7 Rivers Data'!$AD$4:$AE$8,2,FALSE)=0,"Spatial Data Missing ⚠",VLOOKUP(AK98,'G-7 Rivers Data'!$AD$4:$AE$8,2,FALSE)))</f>
        <v/>
      </c>
      <c r="AM98" s="545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1" t="str">
        <f>'C-1 Site River Baseline'!AN97</f>
        <v/>
      </c>
      <c r="C99" s="520" t="str">
        <f>IF(B99="","",VLOOKUP($B99,'C-1 Site River Baseline'!$C$9:$R$257,2,FALSE))</f>
        <v/>
      </c>
      <c r="D99" s="520" t="str">
        <f>IF(C99="","",VLOOKUP($B99,'C-1 Site River Baseline'!$C$9:$R$257,3,FALSE))</f>
        <v/>
      </c>
      <c r="E99" s="520" t="str">
        <f>IF(D99="","",VLOOKUP($B99,'C-1 Site River Baseline'!$C$9:$R$257,4,FALSE))</f>
        <v/>
      </c>
      <c r="F99" s="520" t="str">
        <f>IF(E99="","",VLOOKUP($B99,'C-1 Site River Baseline'!$C$9:$R$257,5,FALSE))</f>
        <v/>
      </c>
      <c r="G99" s="520" t="str">
        <f>IF(F99="","",VLOOKUP($B99,'C-1 Site River Baseline'!$C$9:$R$257,6,FALSE))</f>
        <v/>
      </c>
      <c r="H99" s="520" t="str">
        <f>IF(G99="","",VLOOKUP($B99,'C-1 Site River Baseline'!$C$9:$R$257,7,FALSE))</f>
        <v/>
      </c>
      <c r="I99" s="520" t="str">
        <f>IF(H99="","",VLOOKUP($B99,'C-1 Site River Baseline'!$C$9:$R$257,8,FALSE))</f>
        <v/>
      </c>
      <c r="J99" s="520" t="str">
        <f>IF(I99="","",VLOOKUP($B99,'C-1 Site River Baseline'!$C$9:$R$257,9,FALSE))</f>
        <v/>
      </c>
      <c r="K99" s="520" t="str">
        <f>IF(J99="","",VLOOKUP($B99,'C-1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IF(L99="","",VLOOKUP($B99,'C-1 Site River Baseline'!$C$9:$R$257,16,FALSE))</f>
        <v/>
      </c>
      <c r="N99" s="418" t="str">
        <f t="shared" si="9"/>
        <v/>
      </c>
      <c r="O99" s="498" t="str">
        <f t="shared" si="10"/>
        <v/>
      </c>
      <c r="P99" s="499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7" t="str">
        <f>IF(N99="","",VLOOKUP(B99,'C-1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07" t="str">
        <f>IF(V99="","",IF(VLOOKUP(V99,'G-7 Rivers Data'!$AG$4:$AI$9,2,FALSE)=0,"Spatial Data Missing ⚠",VLOOKUP(V99,'G-7 Rivers Data'!$AG$4:$AI$9,2,FALSE)))</f>
        <v/>
      </c>
      <c r="X99" s="499" t="str">
        <f>IF(V99="","",IF(VLOOKUP(V99,'G-7 Rivers Data'!$AG$4:$AI$9,3,FALSE)=0,"Spatial Data Missing ⚠",VLOOKUP(V99,'G-7 Rivers Data'!$AG$4:$AI$9,3,FALSE)))</f>
        <v/>
      </c>
      <c r="Y99" s="498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7" t="str">
        <f t="shared" si="11"/>
        <v/>
      </c>
      <c r="AC99" s="521" t="str">
        <f t="shared" si="12"/>
        <v/>
      </c>
      <c r="AD99" s="564" t="str">
        <f>IFERROR(IF(AC99="Check Data ⚠","Check Data ⚠",VLOOKUP(AC99,'G-4 Temporal multipliers'!$A$4:$C$37,3,FALSE)),"")</f>
        <v/>
      </c>
      <c r="AE99" s="498" t="str">
        <f>IF(N99="","",VLOOKUP(N99,'G-7 Rivers Data'!$B$4:$G$8,5,FALSE))</f>
        <v/>
      </c>
      <c r="AF99" s="507" t="str">
        <f t="shared" si="13"/>
        <v/>
      </c>
      <c r="AG99" s="540" t="str">
        <f t="shared" si="14"/>
        <v/>
      </c>
      <c r="AH99" s="499" t="str">
        <f t="shared" si="8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499" t="str">
        <f>IF(AK99="","",IF(VLOOKUP(AK99,'G-7 Rivers Data'!$AD$4:$AE$8,2,FALSE)=0,"Spatial Data Missing ⚠",VLOOKUP(AK99,'G-7 Rivers Data'!$AD$4:$AE$8,2,FALSE)))</f>
        <v/>
      </c>
      <c r="AM99" s="545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1" t="str">
        <f>'C-1 Site River Baseline'!AN98</f>
        <v/>
      </c>
      <c r="C100" s="520" t="str">
        <f>IF(B100="","",VLOOKUP($B100,'C-1 Site River Baseline'!$C$9:$R$257,2,FALSE))</f>
        <v/>
      </c>
      <c r="D100" s="520" t="str">
        <f>IF(C100="","",VLOOKUP($B100,'C-1 Site River Baseline'!$C$9:$R$257,3,FALSE))</f>
        <v/>
      </c>
      <c r="E100" s="520" t="str">
        <f>IF(D100="","",VLOOKUP($B100,'C-1 Site River Baseline'!$C$9:$R$257,4,FALSE))</f>
        <v/>
      </c>
      <c r="F100" s="520" t="str">
        <f>IF(E100="","",VLOOKUP($B100,'C-1 Site River Baseline'!$C$9:$R$257,5,FALSE))</f>
        <v/>
      </c>
      <c r="G100" s="520" t="str">
        <f>IF(F100="","",VLOOKUP($B100,'C-1 Site River Baseline'!$C$9:$R$257,6,FALSE))</f>
        <v/>
      </c>
      <c r="H100" s="520" t="str">
        <f>IF(G100="","",VLOOKUP($B100,'C-1 Site River Baseline'!$C$9:$R$257,7,FALSE))</f>
        <v/>
      </c>
      <c r="I100" s="520" t="str">
        <f>IF(H100="","",VLOOKUP($B100,'C-1 Site River Baseline'!$C$9:$R$257,8,FALSE))</f>
        <v/>
      </c>
      <c r="J100" s="520" t="str">
        <f>IF(I100="","",VLOOKUP($B100,'C-1 Site River Baseline'!$C$9:$R$257,9,FALSE))</f>
        <v/>
      </c>
      <c r="K100" s="520" t="str">
        <f>IF(J100="","",VLOOKUP($B100,'C-1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IF(L100="","",VLOOKUP($B100,'C-1 Site River Baseline'!$C$9:$R$257,16,FALSE))</f>
        <v/>
      </c>
      <c r="N100" s="418" t="str">
        <f t="shared" si="9"/>
        <v/>
      </c>
      <c r="O100" s="498" t="str">
        <f t="shared" si="10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7" t="str">
        <f>IF(N100="","",VLOOKUP(B100,'C-1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07" t="str">
        <f>IF(V100="","",IF(VLOOKUP(V100,'G-7 Rivers Data'!$AG$4:$AI$9,2,FALSE)=0,"Spatial Data Missing ⚠",VLOOKUP(V100,'G-7 Rivers Data'!$AG$4:$AI$9,2,FALSE)))</f>
        <v/>
      </c>
      <c r="X100" s="499" t="str">
        <f>IF(V100="","",IF(VLOOKUP(V100,'G-7 Rivers Data'!$AG$4:$AI$9,3,FALSE)=0,"Spatial Data Missing ⚠",VLOOKUP(V100,'G-7 Rivers Data'!$AG$4:$AI$9,3,FALSE)))</f>
        <v/>
      </c>
      <c r="Y100" s="498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7" t="str">
        <f t="shared" si="11"/>
        <v/>
      </c>
      <c r="AC100" s="521" t="str">
        <f t="shared" si="12"/>
        <v/>
      </c>
      <c r="AD100" s="564" t="str">
        <f>IFERROR(IF(AC100="Check Data ⚠","Check Data ⚠",VLOOKUP(AC100,'G-4 Temporal multipliers'!$A$4:$C$37,3,FALSE)),"")</f>
        <v/>
      </c>
      <c r="AE100" s="498" t="str">
        <f>IF(N100="","",VLOOKUP(N100,'G-7 Rivers Data'!$B$4:$G$8,5,FALSE))</f>
        <v/>
      </c>
      <c r="AF100" s="507" t="str">
        <f t="shared" si="13"/>
        <v/>
      </c>
      <c r="AG100" s="540" t="str">
        <f t="shared" si="14"/>
        <v/>
      </c>
      <c r="AH100" s="499" t="str">
        <f t="shared" si="8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499" t="str">
        <f>IF(AK100="","",IF(VLOOKUP(AK100,'G-7 Rivers Data'!$AD$4:$AE$8,2,FALSE)=0,"Spatial Data Missing ⚠",VLOOKUP(AK100,'G-7 Rivers Data'!$AD$4:$AE$8,2,FALSE)))</f>
        <v/>
      </c>
      <c r="AM100" s="545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1" t="str">
        <f>'C-1 Site River Baseline'!AN99</f>
        <v/>
      </c>
      <c r="C101" s="520" t="str">
        <f>IF(B101="","",VLOOKUP($B101,'C-1 Site River Baseline'!$C$9:$R$257,2,FALSE))</f>
        <v/>
      </c>
      <c r="D101" s="520" t="str">
        <f>IF(C101="","",VLOOKUP($B101,'C-1 Site River Baseline'!$C$9:$R$257,3,FALSE))</f>
        <v/>
      </c>
      <c r="E101" s="520" t="str">
        <f>IF(D101="","",VLOOKUP($B101,'C-1 Site River Baseline'!$C$9:$R$257,4,FALSE))</f>
        <v/>
      </c>
      <c r="F101" s="520" t="str">
        <f>IF(E101="","",VLOOKUP($B101,'C-1 Site River Baseline'!$C$9:$R$257,5,FALSE))</f>
        <v/>
      </c>
      <c r="G101" s="520" t="str">
        <f>IF(F101="","",VLOOKUP($B101,'C-1 Site River Baseline'!$C$9:$R$257,6,FALSE))</f>
        <v/>
      </c>
      <c r="H101" s="520" t="str">
        <f>IF(G101="","",VLOOKUP($B101,'C-1 Site River Baseline'!$C$9:$R$257,7,FALSE))</f>
        <v/>
      </c>
      <c r="I101" s="520" t="str">
        <f>IF(H101="","",VLOOKUP($B101,'C-1 Site River Baseline'!$C$9:$R$257,8,FALSE))</f>
        <v/>
      </c>
      <c r="J101" s="520" t="str">
        <f>IF(I101="","",VLOOKUP($B101,'C-1 Site River Baseline'!$C$9:$R$257,9,FALSE))</f>
        <v/>
      </c>
      <c r="K101" s="520" t="str">
        <f>IF(J101="","",VLOOKUP($B101,'C-1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IF(L101="","",VLOOKUP($B101,'C-1 Site River Baseline'!$C$9:$R$257,16,FALSE))</f>
        <v/>
      </c>
      <c r="N101" s="418" t="str">
        <f t="shared" si="9"/>
        <v/>
      </c>
      <c r="O101" s="498" t="str">
        <f t="shared" si="10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7" t="str">
        <f>IF(N101="","",VLOOKUP(B101,'C-1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07" t="str">
        <f>IF(V101="","",IF(VLOOKUP(V101,'G-7 Rivers Data'!$AG$4:$AI$9,2,FALSE)=0,"Spatial Data Missing ⚠",VLOOKUP(V101,'G-7 Rivers Data'!$AG$4:$AI$9,2,FALSE)))</f>
        <v/>
      </c>
      <c r="X101" s="499" t="str">
        <f>IF(V101="","",IF(VLOOKUP(V101,'G-7 Rivers Data'!$AG$4:$AI$9,3,FALSE)=0,"Spatial Data Missing ⚠",VLOOKUP(V101,'G-7 Rivers Data'!$AG$4:$AI$9,3,FALSE)))</f>
        <v/>
      </c>
      <c r="Y101" s="498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7" t="str">
        <f t="shared" si="11"/>
        <v/>
      </c>
      <c r="AC101" s="521" t="str">
        <f t="shared" si="12"/>
        <v/>
      </c>
      <c r="AD101" s="564" t="str">
        <f>IFERROR(IF(AC101="Check Data ⚠","Check Data ⚠",VLOOKUP(AC101,'G-4 Temporal multipliers'!$A$4:$C$37,3,FALSE)),"")</f>
        <v/>
      </c>
      <c r="AE101" s="498" t="str">
        <f>IF(N101="","",VLOOKUP(N101,'G-7 Rivers Data'!$B$4:$G$8,5,FALSE))</f>
        <v/>
      </c>
      <c r="AF101" s="507" t="str">
        <f t="shared" si="13"/>
        <v/>
      </c>
      <c r="AG101" s="540" t="str">
        <f t="shared" si="14"/>
        <v/>
      </c>
      <c r="AH101" s="499" t="str">
        <f t="shared" si="8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499" t="str">
        <f>IF(AK101="","",IF(VLOOKUP(AK101,'G-7 Rivers Data'!$AD$4:$AE$8,2,FALSE)=0,"Spatial Data Missing ⚠",VLOOKUP(AK101,'G-7 Rivers Data'!$AD$4:$AE$8,2,FALSE)))</f>
        <v/>
      </c>
      <c r="AM101" s="545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1" t="str">
        <f>'C-1 Site River Baseline'!AN100</f>
        <v/>
      </c>
      <c r="C102" s="520" t="str">
        <f>IF(B102="","",VLOOKUP($B102,'C-1 Site River Baseline'!$C$9:$R$257,2,FALSE))</f>
        <v/>
      </c>
      <c r="D102" s="520" t="str">
        <f>IF(C102="","",VLOOKUP($B102,'C-1 Site River Baseline'!$C$9:$R$257,3,FALSE))</f>
        <v/>
      </c>
      <c r="E102" s="520" t="str">
        <f>IF(D102="","",VLOOKUP($B102,'C-1 Site River Baseline'!$C$9:$R$257,4,FALSE))</f>
        <v/>
      </c>
      <c r="F102" s="520" t="str">
        <f>IF(E102="","",VLOOKUP($B102,'C-1 Site River Baseline'!$C$9:$R$257,5,FALSE))</f>
        <v/>
      </c>
      <c r="G102" s="520" t="str">
        <f>IF(F102="","",VLOOKUP($B102,'C-1 Site River Baseline'!$C$9:$R$257,6,FALSE))</f>
        <v/>
      </c>
      <c r="H102" s="520" t="str">
        <f>IF(G102="","",VLOOKUP($B102,'C-1 Site River Baseline'!$C$9:$R$257,7,FALSE))</f>
        <v/>
      </c>
      <c r="I102" s="520" t="str">
        <f>IF(H102="","",VLOOKUP($B102,'C-1 Site River Baseline'!$C$9:$R$257,8,FALSE))</f>
        <v/>
      </c>
      <c r="J102" s="520" t="str">
        <f>IF(I102="","",VLOOKUP($B102,'C-1 Site River Baseline'!$C$9:$R$257,9,FALSE))</f>
        <v/>
      </c>
      <c r="K102" s="520" t="str">
        <f>IF(J102="","",VLOOKUP($B102,'C-1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IF(L102="","",VLOOKUP($B102,'C-1 Site River Baseline'!$C$9:$R$257,16,FALSE))</f>
        <v/>
      </c>
      <c r="N102" s="418" t="str">
        <f t="shared" si="9"/>
        <v/>
      </c>
      <c r="O102" s="498" t="str">
        <f t="shared" si="10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7" t="str">
        <f>IF(N102="","",VLOOKUP(B102,'C-1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07" t="str">
        <f>IF(V102="","",IF(VLOOKUP(V102,'G-7 Rivers Data'!$AG$4:$AI$9,2,FALSE)=0,"Spatial Data Missing ⚠",VLOOKUP(V102,'G-7 Rivers Data'!$AG$4:$AI$9,2,FALSE)))</f>
        <v/>
      </c>
      <c r="X102" s="499" t="str">
        <f>IF(V102="","",IF(VLOOKUP(V102,'G-7 Rivers Data'!$AG$4:$AI$9,3,FALSE)=0,"Spatial Data Missing ⚠",VLOOKUP(V102,'G-7 Rivers Data'!$AG$4:$AI$9,3,FALSE)))</f>
        <v/>
      </c>
      <c r="Y102" s="498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7" t="str">
        <f t="shared" si="11"/>
        <v/>
      </c>
      <c r="AC102" s="521" t="str">
        <f t="shared" si="12"/>
        <v/>
      </c>
      <c r="AD102" s="564" t="str">
        <f>IFERROR(IF(AC102="Check Data ⚠","Check Data ⚠",VLOOKUP(AC102,'G-4 Temporal multipliers'!$A$4:$C$37,3,FALSE)),"")</f>
        <v/>
      </c>
      <c r="AE102" s="498" t="str">
        <f>IF(N102="","",VLOOKUP(N102,'G-7 Rivers Data'!$B$4:$G$8,5,FALSE))</f>
        <v/>
      </c>
      <c r="AF102" s="507" t="str">
        <f t="shared" si="13"/>
        <v/>
      </c>
      <c r="AG102" s="540" t="str">
        <f t="shared" si="14"/>
        <v/>
      </c>
      <c r="AH102" s="499" t="str">
        <f t="shared" si="8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499" t="str">
        <f>IF(AK102="","",IF(VLOOKUP(AK102,'G-7 Rivers Data'!$AD$4:$AE$8,2,FALSE)=0,"Spatial Data Missing ⚠",VLOOKUP(AK102,'G-7 Rivers Data'!$AD$4:$AE$8,2,FALSE)))</f>
        <v/>
      </c>
      <c r="AM102" s="545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1" t="str">
        <f>'C-1 Site River Baseline'!AN101</f>
        <v/>
      </c>
      <c r="C103" s="520" t="str">
        <f>IF(B103="","",VLOOKUP($B103,'C-1 Site River Baseline'!$C$9:$R$257,2,FALSE))</f>
        <v/>
      </c>
      <c r="D103" s="520" t="str">
        <f>IF(C103="","",VLOOKUP($B103,'C-1 Site River Baseline'!$C$9:$R$257,3,FALSE))</f>
        <v/>
      </c>
      <c r="E103" s="520" t="str">
        <f>IF(D103="","",VLOOKUP($B103,'C-1 Site River Baseline'!$C$9:$R$257,4,FALSE))</f>
        <v/>
      </c>
      <c r="F103" s="520" t="str">
        <f>IF(E103="","",VLOOKUP($B103,'C-1 Site River Baseline'!$C$9:$R$257,5,FALSE))</f>
        <v/>
      </c>
      <c r="G103" s="520" t="str">
        <f>IF(F103="","",VLOOKUP($B103,'C-1 Site River Baseline'!$C$9:$R$257,6,FALSE))</f>
        <v/>
      </c>
      <c r="H103" s="520" t="str">
        <f>IF(G103="","",VLOOKUP($B103,'C-1 Site River Baseline'!$C$9:$R$257,7,FALSE))</f>
        <v/>
      </c>
      <c r="I103" s="520" t="str">
        <f>IF(H103="","",VLOOKUP($B103,'C-1 Site River Baseline'!$C$9:$R$257,8,FALSE))</f>
        <v/>
      </c>
      <c r="J103" s="520" t="str">
        <f>IF(I103="","",VLOOKUP($B103,'C-1 Site River Baseline'!$C$9:$R$257,9,FALSE))</f>
        <v/>
      </c>
      <c r="K103" s="520" t="str">
        <f>IF(J103="","",VLOOKUP($B103,'C-1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IF(L103="","",VLOOKUP($B103,'C-1 Site River Baseline'!$C$9:$R$257,16,FALSE))</f>
        <v/>
      </c>
      <c r="N103" s="418" t="str">
        <f t="shared" si="9"/>
        <v/>
      </c>
      <c r="O103" s="498" t="str">
        <f t="shared" si="10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7" t="str">
        <f>IF(N103="","",VLOOKUP(B103,'C-1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07" t="str">
        <f>IF(V103="","",IF(VLOOKUP(V103,'G-7 Rivers Data'!$AG$4:$AI$9,2,FALSE)=0,"Spatial Data Missing ⚠",VLOOKUP(V103,'G-7 Rivers Data'!$AG$4:$AI$9,2,FALSE)))</f>
        <v/>
      </c>
      <c r="X103" s="499" t="str">
        <f>IF(V103="","",IF(VLOOKUP(V103,'G-7 Rivers Data'!$AG$4:$AI$9,3,FALSE)=0,"Spatial Data Missing ⚠",VLOOKUP(V103,'G-7 Rivers Data'!$AG$4:$AI$9,3,FALSE)))</f>
        <v/>
      </c>
      <c r="Y103" s="498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7" t="str">
        <f t="shared" si="11"/>
        <v/>
      </c>
      <c r="AC103" s="521" t="str">
        <f t="shared" si="12"/>
        <v/>
      </c>
      <c r="AD103" s="564" t="str">
        <f>IFERROR(IF(AC103="Check Data ⚠","Check Data ⚠",VLOOKUP(AC103,'G-4 Temporal multipliers'!$A$4:$C$37,3,FALSE)),"")</f>
        <v/>
      </c>
      <c r="AE103" s="498" t="str">
        <f>IF(N103="","",VLOOKUP(N103,'G-7 Rivers Data'!$B$4:$G$8,5,FALSE))</f>
        <v/>
      </c>
      <c r="AF103" s="507" t="str">
        <f t="shared" si="13"/>
        <v/>
      </c>
      <c r="AG103" s="540" t="str">
        <f t="shared" si="14"/>
        <v/>
      </c>
      <c r="AH103" s="499" t="str">
        <f t="shared" si="8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499" t="str">
        <f>IF(AK103="","",IF(VLOOKUP(AK103,'G-7 Rivers Data'!$AD$4:$AE$8,2,FALSE)=0,"Spatial Data Missing ⚠",VLOOKUP(AK103,'G-7 Rivers Data'!$AD$4:$AE$8,2,FALSE)))</f>
        <v/>
      </c>
      <c r="AM103" s="545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1" t="str">
        <f>'C-1 Site River Baseline'!AN102</f>
        <v/>
      </c>
      <c r="C104" s="520" t="str">
        <f>IF(B104="","",VLOOKUP($B104,'C-1 Site River Baseline'!$C$9:$R$257,2,FALSE))</f>
        <v/>
      </c>
      <c r="D104" s="520" t="str">
        <f>IF(C104="","",VLOOKUP($B104,'C-1 Site River Baseline'!$C$9:$R$257,3,FALSE))</f>
        <v/>
      </c>
      <c r="E104" s="520" t="str">
        <f>IF(D104="","",VLOOKUP($B104,'C-1 Site River Baseline'!$C$9:$R$257,4,FALSE))</f>
        <v/>
      </c>
      <c r="F104" s="520" t="str">
        <f>IF(E104="","",VLOOKUP($B104,'C-1 Site River Baseline'!$C$9:$R$257,5,FALSE))</f>
        <v/>
      </c>
      <c r="G104" s="520" t="str">
        <f>IF(F104="","",VLOOKUP($B104,'C-1 Site River Baseline'!$C$9:$R$257,6,FALSE))</f>
        <v/>
      </c>
      <c r="H104" s="520" t="str">
        <f>IF(G104="","",VLOOKUP($B104,'C-1 Site River Baseline'!$C$9:$R$257,7,FALSE))</f>
        <v/>
      </c>
      <c r="I104" s="520" t="str">
        <f>IF(H104="","",VLOOKUP($B104,'C-1 Site River Baseline'!$C$9:$R$257,8,FALSE))</f>
        <v/>
      </c>
      <c r="J104" s="520" t="str">
        <f>IF(I104="","",VLOOKUP($B104,'C-1 Site River Baseline'!$C$9:$R$257,9,FALSE))</f>
        <v/>
      </c>
      <c r="K104" s="520" t="str">
        <f>IF(J104="","",VLOOKUP($B104,'C-1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IF(L104="","",VLOOKUP($B104,'C-1 Site River Baseline'!$C$9:$R$257,16,FALSE))</f>
        <v/>
      </c>
      <c r="N104" s="418" t="str">
        <f t="shared" si="9"/>
        <v/>
      </c>
      <c r="O104" s="498" t="str">
        <f t="shared" si="10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7" t="str">
        <f>IF(N104="","",VLOOKUP(B104,'C-1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07" t="str">
        <f>IF(V104="","",IF(VLOOKUP(V104,'G-7 Rivers Data'!$AG$4:$AI$9,2,FALSE)=0,"Spatial Data Missing ⚠",VLOOKUP(V104,'G-7 Rivers Data'!$AG$4:$AI$9,2,FALSE)))</f>
        <v/>
      </c>
      <c r="X104" s="499" t="str">
        <f>IF(V104="","",IF(VLOOKUP(V104,'G-7 Rivers Data'!$AG$4:$AI$9,3,FALSE)=0,"Spatial Data Missing ⚠",VLOOKUP(V104,'G-7 Rivers Data'!$AG$4:$AI$9,3,FALSE)))</f>
        <v/>
      </c>
      <c r="Y104" s="498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7" t="str">
        <f t="shared" si="11"/>
        <v/>
      </c>
      <c r="AC104" s="521" t="str">
        <f t="shared" si="12"/>
        <v/>
      </c>
      <c r="AD104" s="564" t="str">
        <f>IFERROR(IF(AC104="Check Data ⚠","Check Data ⚠",VLOOKUP(AC104,'G-4 Temporal multipliers'!$A$4:$C$37,3,FALSE)),"")</f>
        <v/>
      </c>
      <c r="AE104" s="498" t="str">
        <f>IF(N104="","",VLOOKUP(N104,'G-7 Rivers Data'!$B$4:$G$8,5,FALSE))</f>
        <v/>
      </c>
      <c r="AF104" s="507" t="str">
        <f t="shared" si="13"/>
        <v/>
      </c>
      <c r="AG104" s="540" t="str">
        <f t="shared" si="14"/>
        <v/>
      </c>
      <c r="AH104" s="499" t="str">
        <f t="shared" si="8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499" t="str">
        <f>IF(AK104="","",IF(VLOOKUP(AK104,'G-7 Rivers Data'!$AD$4:$AE$8,2,FALSE)=0,"Spatial Data Missing ⚠",VLOOKUP(AK104,'G-7 Rivers Data'!$AD$4:$AE$8,2,FALSE)))</f>
        <v/>
      </c>
      <c r="AM104" s="545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1" t="str">
        <f>'C-1 Site River Baseline'!AN103</f>
        <v/>
      </c>
      <c r="C105" s="520" t="str">
        <f>IF(B105="","",VLOOKUP($B105,'C-1 Site River Baseline'!$C$9:$R$257,2,FALSE))</f>
        <v/>
      </c>
      <c r="D105" s="520" t="str">
        <f>IF(C105="","",VLOOKUP($B105,'C-1 Site River Baseline'!$C$9:$R$257,3,FALSE))</f>
        <v/>
      </c>
      <c r="E105" s="520" t="str">
        <f>IF(D105="","",VLOOKUP($B105,'C-1 Site River Baseline'!$C$9:$R$257,4,FALSE))</f>
        <v/>
      </c>
      <c r="F105" s="520" t="str">
        <f>IF(E105="","",VLOOKUP($B105,'C-1 Site River Baseline'!$C$9:$R$257,5,FALSE))</f>
        <v/>
      </c>
      <c r="G105" s="520" t="str">
        <f>IF(F105="","",VLOOKUP($B105,'C-1 Site River Baseline'!$C$9:$R$257,6,FALSE))</f>
        <v/>
      </c>
      <c r="H105" s="520" t="str">
        <f>IF(G105="","",VLOOKUP($B105,'C-1 Site River Baseline'!$C$9:$R$257,7,FALSE))</f>
        <v/>
      </c>
      <c r="I105" s="520" t="str">
        <f>IF(H105="","",VLOOKUP($B105,'C-1 Site River Baseline'!$C$9:$R$257,8,FALSE))</f>
        <v/>
      </c>
      <c r="J105" s="520" t="str">
        <f>IF(I105="","",VLOOKUP($B105,'C-1 Site River Baseline'!$C$9:$R$257,9,FALSE))</f>
        <v/>
      </c>
      <c r="K105" s="520" t="str">
        <f>IF(J105="","",VLOOKUP($B105,'C-1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IF(L105="","",VLOOKUP($B105,'C-1 Site River Baseline'!$C$9:$R$257,16,FALSE))</f>
        <v/>
      </c>
      <c r="N105" s="418" t="str">
        <f t="shared" si="9"/>
        <v/>
      </c>
      <c r="O105" s="498" t="str">
        <f t="shared" si="10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7" t="str">
        <f>IF(N105="","",VLOOKUP(B105,'C-1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07" t="str">
        <f>IF(V105="","",IF(VLOOKUP(V105,'G-7 Rivers Data'!$AG$4:$AI$9,2,FALSE)=0,"Spatial Data Missing ⚠",VLOOKUP(V105,'G-7 Rivers Data'!$AG$4:$AI$9,2,FALSE)))</f>
        <v/>
      </c>
      <c r="X105" s="499" t="str">
        <f>IF(V105="","",IF(VLOOKUP(V105,'G-7 Rivers Data'!$AG$4:$AI$9,3,FALSE)=0,"Spatial Data Missing ⚠",VLOOKUP(V105,'G-7 Rivers Data'!$AG$4:$AI$9,3,FALSE)))</f>
        <v/>
      </c>
      <c r="Y105" s="498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7" t="str">
        <f t="shared" si="11"/>
        <v/>
      </c>
      <c r="AC105" s="521" t="str">
        <f t="shared" si="12"/>
        <v/>
      </c>
      <c r="AD105" s="564" t="str">
        <f>IFERROR(IF(AC105="Check Data ⚠","Check Data ⚠",VLOOKUP(AC105,'G-4 Temporal multipliers'!$A$4:$C$37,3,FALSE)),"")</f>
        <v/>
      </c>
      <c r="AE105" s="498" t="str">
        <f>IF(N105="","",VLOOKUP(N105,'G-7 Rivers Data'!$B$4:$G$8,5,FALSE))</f>
        <v/>
      </c>
      <c r="AF105" s="507" t="str">
        <f t="shared" si="13"/>
        <v/>
      </c>
      <c r="AG105" s="540" t="str">
        <f t="shared" si="14"/>
        <v/>
      </c>
      <c r="AH105" s="499" t="str">
        <f t="shared" si="8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499" t="str">
        <f>IF(AK105="","",IF(VLOOKUP(AK105,'G-7 Rivers Data'!$AD$4:$AE$8,2,FALSE)=0,"Spatial Data Missing ⚠",VLOOKUP(AK105,'G-7 Rivers Data'!$AD$4:$AE$8,2,FALSE)))</f>
        <v/>
      </c>
      <c r="AM105" s="545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1" t="str">
        <f>'C-1 Site River Baseline'!AN104</f>
        <v/>
      </c>
      <c r="C106" s="520" t="str">
        <f>IF(B106="","",VLOOKUP($B106,'C-1 Site River Baseline'!$C$9:$R$257,2,FALSE))</f>
        <v/>
      </c>
      <c r="D106" s="520" t="str">
        <f>IF(C106="","",VLOOKUP($B106,'C-1 Site River Baseline'!$C$9:$R$257,3,FALSE))</f>
        <v/>
      </c>
      <c r="E106" s="520" t="str">
        <f>IF(D106="","",VLOOKUP($B106,'C-1 Site River Baseline'!$C$9:$R$257,4,FALSE))</f>
        <v/>
      </c>
      <c r="F106" s="520" t="str">
        <f>IF(E106="","",VLOOKUP($B106,'C-1 Site River Baseline'!$C$9:$R$257,5,FALSE))</f>
        <v/>
      </c>
      <c r="G106" s="520" t="str">
        <f>IF(F106="","",VLOOKUP($B106,'C-1 Site River Baseline'!$C$9:$R$257,6,FALSE))</f>
        <v/>
      </c>
      <c r="H106" s="520" t="str">
        <f>IF(G106="","",VLOOKUP($B106,'C-1 Site River Baseline'!$C$9:$R$257,7,FALSE))</f>
        <v/>
      </c>
      <c r="I106" s="520" t="str">
        <f>IF(H106="","",VLOOKUP($B106,'C-1 Site River Baseline'!$C$9:$R$257,8,FALSE))</f>
        <v/>
      </c>
      <c r="J106" s="520" t="str">
        <f>IF(I106="","",VLOOKUP($B106,'C-1 Site River Baseline'!$C$9:$R$257,9,FALSE))</f>
        <v/>
      </c>
      <c r="K106" s="520" t="str">
        <f>IF(J106="","",VLOOKUP($B106,'C-1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IF(L106="","",VLOOKUP($B106,'C-1 Site River Baseline'!$C$9:$R$257,16,FALSE))</f>
        <v/>
      </c>
      <c r="N106" s="418" t="str">
        <f t="shared" si="9"/>
        <v/>
      </c>
      <c r="O106" s="498" t="str">
        <f t="shared" si="10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7" t="str">
        <f>IF(N106="","",VLOOKUP(B106,'C-1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07" t="str">
        <f>IF(V106="","",IF(VLOOKUP(V106,'G-7 Rivers Data'!$AG$4:$AI$9,2,FALSE)=0,"Spatial Data Missing ⚠",VLOOKUP(V106,'G-7 Rivers Data'!$AG$4:$AI$9,2,FALSE)))</f>
        <v/>
      </c>
      <c r="X106" s="499" t="str">
        <f>IF(V106="","",IF(VLOOKUP(V106,'G-7 Rivers Data'!$AG$4:$AI$9,3,FALSE)=0,"Spatial Data Missing ⚠",VLOOKUP(V106,'G-7 Rivers Data'!$AG$4:$AI$9,3,FALSE)))</f>
        <v/>
      </c>
      <c r="Y106" s="498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7" t="str">
        <f t="shared" si="11"/>
        <v/>
      </c>
      <c r="AC106" s="521" t="str">
        <f t="shared" si="12"/>
        <v/>
      </c>
      <c r="AD106" s="564" t="str">
        <f>IFERROR(IF(AC106="Check Data ⚠","Check Data ⚠",VLOOKUP(AC106,'G-4 Temporal multipliers'!$A$4:$C$37,3,FALSE)),"")</f>
        <v/>
      </c>
      <c r="AE106" s="498" t="str">
        <f>IF(N106="","",VLOOKUP(N106,'G-7 Rivers Data'!$B$4:$G$8,5,FALSE))</f>
        <v/>
      </c>
      <c r="AF106" s="507" t="str">
        <f t="shared" si="13"/>
        <v/>
      </c>
      <c r="AG106" s="540" t="str">
        <f t="shared" si="14"/>
        <v/>
      </c>
      <c r="AH106" s="499" t="str">
        <f t="shared" si="8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499" t="str">
        <f>IF(AK106="","",IF(VLOOKUP(AK106,'G-7 Rivers Data'!$AD$4:$AE$8,2,FALSE)=0,"Spatial Data Missing ⚠",VLOOKUP(AK106,'G-7 Rivers Data'!$AD$4:$AE$8,2,FALSE)))</f>
        <v/>
      </c>
      <c r="AM106" s="545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1" t="str">
        <f>'C-1 Site River Baseline'!AN105</f>
        <v/>
      </c>
      <c r="C107" s="520" t="str">
        <f>IF(B107="","",VLOOKUP($B107,'C-1 Site River Baseline'!$C$9:$R$257,2,FALSE))</f>
        <v/>
      </c>
      <c r="D107" s="520" t="str">
        <f>IF(C107="","",VLOOKUP($B107,'C-1 Site River Baseline'!$C$9:$R$257,3,FALSE))</f>
        <v/>
      </c>
      <c r="E107" s="520" t="str">
        <f>IF(D107="","",VLOOKUP($B107,'C-1 Site River Baseline'!$C$9:$R$257,4,FALSE))</f>
        <v/>
      </c>
      <c r="F107" s="520" t="str">
        <f>IF(E107="","",VLOOKUP($B107,'C-1 Site River Baseline'!$C$9:$R$257,5,FALSE))</f>
        <v/>
      </c>
      <c r="G107" s="520" t="str">
        <f>IF(F107="","",VLOOKUP($B107,'C-1 Site River Baseline'!$C$9:$R$257,6,FALSE))</f>
        <v/>
      </c>
      <c r="H107" s="520" t="str">
        <f>IF(G107="","",VLOOKUP($B107,'C-1 Site River Baseline'!$C$9:$R$257,7,FALSE))</f>
        <v/>
      </c>
      <c r="I107" s="520" t="str">
        <f>IF(H107="","",VLOOKUP($B107,'C-1 Site River Baseline'!$C$9:$R$257,8,FALSE))</f>
        <v/>
      </c>
      <c r="J107" s="520" t="str">
        <f>IF(I107="","",VLOOKUP($B107,'C-1 Site River Baseline'!$C$9:$R$257,9,FALSE))</f>
        <v/>
      </c>
      <c r="K107" s="520" t="str">
        <f>IF(J107="","",VLOOKUP($B107,'C-1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IF(L107="","",VLOOKUP($B107,'C-1 Site River Baseline'!$C$9:$R$257,16,FALSE))</f>
        <v/>
      </c>
      <c r="N107" s="418" t="str">
        <f t="shared" si="9"/>
        <v/>
      </c>
      <c r="O107" s="498" t="str">
        <f t="shared" si="10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7" t="str">
        <f>IF(N107="","",VLOOKUP(B107,'C-1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07" t="str">
        <f>IF(V107="","",IF(VLOOKUP(V107,'G-7 Rivers Data'!$AG$4:$AI$9,2,FALSE)=0,"Spatial Data Missing ⚠",VLOOKUP(V107,'G-7 Rivers Data'!$AG$4:$AI$9,2,FALSE)))</f>
        <v/>
      </c>
      <c r="X107" s="499" t="str">
        <f>IF(V107="","",IF(VLOOKUP(V107,'G-7 Rivers Data'!$AG$4:$AI$9,3,FALSE)=0,"Spatial Data Missing ⚠",VLOOKUP(V107,'G-7 Rivers Data'!$AG$4:$AI$9,3,FALSE)))</f>
        <v/>
      </c>
      <c r="Y107" s="498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7" t="str">
        <f t="shared" si="11"/>
        <v/>
      </c>
      <c r="AC107" s="521" t="str">
        <f t="shared" si="12"/>
        <v/>
      </c>
      <c r="AD107" s="564" t="str">
        <f>IFERROR(IF(AC107="Check Data ⚠","Check Data ⚠",VLOOKUP(AC107,'G-4 Temporal multipliers'!$A$4:$C$37,3,FALSE)),"")</f>
        <v/>
      </c>
      <c r="AE107" s="498" t="str">
        <f>IF(N107="","",VLOOKUP(N107,'G-7 Rivers Data'!$B$4:$G$8,5,FALSE))</f>
        <v/>
      </c>
      <c r="AF107" s="507" t="str">
        <f t="shared" si="13"/>
        <v/>
      </c>
      <c r="AG107" s="540" t="str">
        <f t="shared" si="14"/>
        <v/>
      </c>
      <c r="AH107" s="499" t="str">
        <f t="shared" si="8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499" t="str">
        <f>IF(AK107="","",IF(VLOOKUP(AK107,'G-7 Rivers Data'!$AD$4:$AE$8,2,FALSE)=0,"Spatial Data Missing ⚠",VLOOKUP(AK107,'G-7 Rivers Data'!$AD$4:$AE$8,2,FALSE)))</f>
        <v/>
      </c>
      <c r="AM107" s="545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1" t="str">
        <f>'C-1 Site River Baseline'!AN106</f>
        <v/>
      </c>
      <c r="C108" s="520" t="str">
        <f>IF(B108="","",VLOOKUP($B108,'C-1 Site River Baseline'!$C$9:$R$257,2,FALSE))</f>
        <v/>
      </c>
      <c r="D108" s="520" t="str">
        <f>IF(C108="","",VLOOKUP($B108,'C-1 Site River Baseline'!$C$9:$R$257,3,FALSE))</f>
        <v/>
      </c>
      <c r="E108" s="520" t="str">
        <f>IF(D108="","",VLOOKUP($B108,'C-1 Site River Baseline'!$C$9:$R$257,4,FALSE))</f>
        <v/>
      </c>
      <c r="F108" s="520" t="str">
        <f>IF(E108="","",VLOOKUP($B108,'C-1 Site River Baseline'!$C$9:$R$257,5,FALSE))</f>
        <v/>
      </c>
      <c r="G108" s="520" t="str">
        <f>IF(F108="","",VLOOKUP($B108,'C-1 Site River Baseline'!$C$9:$R$257,6,FALSE))</f>
        <v/>
      </c>
      <c r="H108" s="520" t="str">
        <f>IF(G108="","",VLOOKUP($B108,'C-1 Site River Baseline'!$C$9:$R$257,7,FALSE))</f>
        <v/>
      </c>
      <c r="I108" s="520" t="str">
        <f>IF(H108="","",VLOOKUP($B108,'C-1 Site River Baseline'!$C$9:$R$257,8,FALSE))</f>
        <v/>
      </c>
      <c r="J108" s="520" t="str">
        <f>IF(I108="","",VLOOKUP($B108,'C-1 Site River Baseline'!$C$9:$R$257,9,FALSE))</f>
        <v/>
      </c>
      <c r="K108" s="520" t="str">
        <f>IF(J108="","",VLOOKUP($B108,'C-1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IF(L108="","",VLOOKUP($B108,'C-1 Site River Baseline'!$C$9:$R$257,16,FALSE))</f>
        <v/>
      </c>
      <c r="N108" s="418" t="str">
        <f t="shared" si="9"/>
        <v/>
      </c>
      <c r="O108" s="498" t="str">
        <f t="shared" si="10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7" t="str">
        <f>IF(N108="","",VLOOKUP(B108,'C-1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07" t="str">
        <f>IF(V108="","",IF(VLOOKUP(V108,'G-7 Rivers Data'!$AG$4:$AI$9,2,FALSE)=0,"Spatial Data Missing ⚠",VLOOKUP(V108,'G-7 Rivers Data'!$AG$4:$AI$9,2,FALSE)))</f>
        <v/>
      </c>
      <c r="X108" s="499" t="str">
        <f>IF(V108="","",IF(VLOOKUP(V108,'G-7 Rivers Data'!$AG$4:$AI$9,3,FALSE)=0,"Spatial Data Missing ⚠",VLOOKUP(V108,'G-7 Rivers Data'!$AG$4:$AI$9,3,FALSE)))</f>
        <v/>
      </c>
      <c r="Y108" s="498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7" t="str">
        <f t="shared" si="11"/>
        <v/>
      </c>
      <c r="AC108" s="521" t="str">
        <f t="shared" si="12"/>
        <v/>
      </c>
      <c r="AD108" s="564" t="str">
        <f>IFERROR(IF(AC108="Check Data ⚠","Check Data ⚠",VLOOKUP(AC108,'G-4 Temporal multipliers'!$A$4:$C$37,3,FALSE)),"")</f>
        <v/>
      </c>
      <c r="AE108" s="498" t="str">
        <f>IF(N108="","",VLOOKUP(N108,'G-7 Rivers Data'!$B$4:$G$8,5,FALSE))</f>
        <v/>
      </c>
      <c r="AF108" s="507" t="str">
        <f t="shared" si="13"/>
        <v/>
      </c>
      <c r="AG108" s="540" t="str">
        <f t="shared" si="14"/>
        <v/>
      </c>
      <c r="AH108" s="499" t="str">
        <f t="shared" si="8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499" t="str">
        <f>IF(AK108="","",IF(VLOOKUP(AK108,'G-7 Rivers Data'!$AD$4:$AE$8,2,FALSE)=0,"Spatial Data Missing ⚠",VLOOKUP(AK108,'G-7 Rivers Data'!$AD$4:$AE$8,2,FALSE)))</f>
        <v/>
      </c>
      <c r="AM108" s="545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1" t="str">
        <f>'C-1 Site River Baseline'!AN107</f>
        <v/>
      </c>
      <c r="C109" s="520" t="str">
        <f>IF(B109="","",VLOOKUP($B109,'C-1 Site River Baseline'!$C$9:$R$257,2,FALSE))</f>
        <v/>
      </c>
      <c r="D109" s="520" t="str">
        <f>IF(C109="","",VLOOKUP($B109,'C-1 Site River Baseline'!$C$9:$R$257,3,FALSE))</f>
        <v/>
      </c>
      <c r="E109" s="520" t="str">
        <f>IF(D109="","",VLOOKUP($B109,'C-1 Site River Baseline'!$C$9:$R$257,4,FALSE))</f>
        <v/>
      </c>
      <c r="F109" s="520" t="str">
        <f>IF(E109="","",VLOOKUP($B109,'C-1 Site River Baseline'!$C$9:$R$257,5,FALSE))</f>
        <v/>
      </c>
      <c r="G109" s="520" t="str">
        <f>IF(F109="","",VLOOKUP($B109,'C-1 Site River Baseline'!$C$9:$R$257,6,FALSE))</f>
        <v/>
      </c>
      <c r="H109" s="520" t="str">
        <f>IF(G109="","",VLOOKUP($B109,'C-1 Site River Baseline'!$C$9:$R$257,7,FALSE))</f>
        <v/>
      </c>
      <c r="I109" s="520" t="str">
        <f>IF(H109="","",VLOOKUP($B109,'C-1 Site River Baseline'!$C$9:$R$257,8,FALSE))</f>
        <v/>
      </c>
      <c r="J109" s="520" t="str">
        <f>IF(I109="","",VLOOKUP($B109,'C-1 Site River Baseline'!$C$9:$R$257,9,FALSE))</f>
        <v/>
      </c>
      <c r="K109" s="520" t="str">
        <f>IF(J109="","",VLOOKUP($B109,'C-1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IF(L109="","",VLOOKUP($B109,'C-1 Site River Baseline'!$C$9:$R$257,16,FALSE))</f>
        <v/>
      </c>
      <c r="N109" s="418" t="str">
        <f t="shared" si="9"/>
        <v/>
      </c>
      <c r="O109" s="498" t="str">
        <f t="shared" si="10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7" t="str">
        <f>IF(N109="","",VLOOKUP(B109,'C-1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07" t="str">
        <f>IF(V109="","",IF(VLOOKUP(V109,'G-7 Rivers Data'!$AG$4:$AI$9,2,FALSE)=0,"Spatial Data Missing ⚠",VLOOKUP(V109,'G-7 Rivers Data'!$AG$4:$AI$9,2,FALSE)))</f>
        <v/>
      </c>
      <c r="X109" s="499" t="str">
        <f>IF(V109="","",IF(VLOOKUP(V109,'G-7 Rivers Data'!$AG$4:$AI$9,3,FALSE)=0,"Spatial Data Missing ⚠",VLOOKUP(V109,'G-7 Rivers Data'!$AG$4:$AI$9,3,FALSE)))</f>
        <v/>
      </c>
      <c r="Y109" s="498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7" t="str">
        <f t="shared" si="11"/>
        <v/>
      </c>
      <c r="AC109" s="521" t="str">
        <f t="shared" si="12"/>
        <v/>
      </c>
      <c r="AD109" s="564" t="str">
        <f>IFERROR(IF(AC109="Check Data ⚠","Check Data ⚠",VLOOKUP(AC109,'G-4 Temporal multipliers'!$A$4:$C$37,3,FALSE)),"")</f>
        <v/>
      </c>
      <c r="AE109" s="498" t="str">
        <f>IF(N109="","",VLOOKUP(N109,'G-7 Rivers Data'!$B$4:$G$8,5,FALSE))</f>
        <v/>
      </c>
      <c r="AF109" s="507" t="str">
        <f t="shared" si="13"/>
        <v/>
      </c>
      <c r="AG109" s="540" t="str">
        <f t="shared" si="14"/>
        <v/>
      </c>
      <c r="AH109" s="499" t="str">
        <f t="shared" si="8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499" t="str">
        <f>IF(AK109="","",IF(VLOOKUP(AK109,'G-7 Rivers Data'!$AD$4:$AE$8,2,FALSE)=0,"Spatial Data Missing ⚠",VLOOKUP(AK109,'G-7 Rivers Data'!$AD$4:$AE$8,2,FALSE)))</f>
        <v/>
      </c>
      <c r="AM109" s="545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1" t="str">
        <f>'C-1 Site River Baseline'!AN108</f>
        <v/>
      </c>
      <c r="C110" s="520" t="str">
        <f>IF(B110="","",VLOOKUP($B110,'C-1 Site River Baseline'!$C$9:$R$257,2,FALSE))</f>
        <v/>
      </c>
      <c r="D110" s="520" t="str">
        <f>IF(C110="","",VLOOKUP($B110,'C-1 Site River Baseline'!$C$9:$R$257,3,FALSE))</f>
        <v/>
      </c>
      <c r="E110" s="520" t="str">
        <f>IF(D110="","",VLOOKUP($B110,'C-1 Site River Baseline'!$C$9:$R$257,4,FALSE))</f>
        <v/>
      </c>
      <c r="F110" s="520" t="str">
        <f>IF(E110="","",VLOOKUP($B110,'C-1 Site River Baseline'!$C$9:$R$257,5,FALSE))</f>
        <v/>
      </c>
      <c r="G110" s="520" t="str">
        <f>IF(F110="","",VLOOKUP($B110,'C-1 Site River Baseline'!$C$9:$R$257,6,FALSE))</f>
        <v/>
      </c>
      <c r="H110" s="520" t="str">
        <f>IF(G110="","",VLOOKUP($B110,'C-1 Site River Baseline'!$C$9:$R$257,7,FALSE))</f>
        <v/>
      </c>
      <c r="I110" s="520" t="str">
        <f>IF(H110="","",VLOOKUP($B110,'C-1 Site River Baseline'!$C$9:$R$257,8,FALSE))</f>
        <v/>
      </c>
      <c r="J110" s="520" t="str">
        <f>IF(I110="","",VLOOKUP($B110,'C-1 Site River Baseline'!$C$9:$R$257,9,FALSE))</f>
        <v/>
      </c>
      <c r="K110" s="520" t="str">
        <f>IF(J110="","",VLOOKUP($B110,'C-1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IF(L110="","",VLOOKUP($B110,'C-1 Site River Baseline'!$C$9:$R$257,16,FALSE))</f>
        <v/>
      </c>
      <c r="N110" s="418" t="str">
        <f t="shared" si="9"/>
        <v/>
      </c>
      <c r="O110" s="498" t="str">
        <f t="shared" si="10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7" t="str">
        <f>IF(N110="","",VLOOKUP(B110,'C-1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07" t="str">
        <f>IF(V110="","",IF(VLOOKUP(V110,'G-7 Rivers Data'!$AG$4:$AI$9,2,FALSE)=0,"Spatial Data Missing ⚠",VLOOKUP(V110,'G-7 Rivers Data'!$AG$4:$AI$9,2,FALSE)))</f>
        <v/>
      </c>
      <c r="X110" s="499" t="str">
        <f>IF(V110="","",IF(VLOOKUP(V110,'G-7 Rivers Data'!$AG$4:$AI$9,3,FALSE)=0,"Spatial Data Missing ⚠",VLOOKUP(V110,'G-7 Rivers Data'!$AG$4:$AI$9,3,FALSE)))</f>
        <v/>
      </c>
      <c r="Y110" s="498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7" t="str">
        <f t="shared" si="11"/>
        <v/>
      </c>
      <c r="AC110" s="521" t="str">
        <f t="shared" si="12"/>
        <v/>
      </c>
      <c r="AD110" s="564" t="str">
        <f>IFERROR(IF(AC110="Check Data ⚠","Check Data ⚠",VLOOKUP(AC110,'G-4 Temporal multipliers'!$A$4:$C$37,3,FALSE)),"")</f>
        <v/>
      </c>
      <c r="AE110" s="498" t="str">
        <f>IF(N110="","",VLOOKUP(N110,'G-7 Rivers Data'!$B$4:$G$8,5,FALSE))</f>
        <v/>
      </c>
      <c r="AF110" s="507" t="str">
        <f t="shared" si="13"/>
        <v/>
      </c>
      <c r="AG110" s="540" t="str">
        <f t="shared" si="14"/>
        <v/>
      </c>
      <c r="AH110" s="499" t="str">
        <f t="shared" si="8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499" t="str">
        <f>IF(AK110="","",IF(VLOOKUP(AK110,'G-7 Rivers Data'!$AD$4:$AE$8,2,FALSE)=0,"Spatial Data Missing ⚠",VLOOKUP(AK110,'G-7 Rivers Data'!$AD$4:$AE$8,2,FALSE)))</f>
        <v/>
      </c>
      <c r="AM110" s="545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1" t="str">
        <f>'C-1 Site River Baseline'!AN109</f>
        <v/>
      </c>
      <c r="C111" s="520" t="str">
        <f>IF(B111="","",VLOOKUP($B111,'C-1 Site River Baseline'!$C$9:$R$257,2,FALSE))</f>
        <v/>
      </c>
      <c r="D111" s="520" t="str">
        <f>IF(C111="","",VLOOKUP($B111,'C-1 Site River Baseline'!$C$9:$R$257,3,FALSE))</f>
        <v/>
      </c>
      <c r="E111" s="520" t="str">
        <f>IF(D111="","",VLOOKUP($B111,'C-1 Site River Baseline'!$C$9:$R$257,4,FALSE))</f>
        <v/>
      </c>
      <c r="F111" s="520" t="str">
        <f>IF(E111="","",VLOOKUP($B111,'C-1 Site River Baseline'!$C$9:$R$257,5,FALSE))</f>
        <v/>
      </c>
      <c r="G111" s="520" t="str">
        <f>IF(F111="","",VLOOKUP($B111,'C-1 Site River Baseline'!$C$9:$R$257,6,FALSE))</f>
        <v/>
      </c>
      <c r="H111" s="520" t="str">
        <f>IF(G111="","",VLOOKUP($B111,'C-1 Site River Baseline'!$C$9:$R$257,7,FALSE))</f>
        <v/>
      </c>
      <c r="I111" s="520" t="str">
        <f>IF(H111="","",VLOOKUP($B111,'C-1 Site River Baseline'!$C$9:$R$257,8,FALSE))</f>
        <v/>
      </c>
      <c r="J111" s="520" t="str">
        <f>IF(I111="","",VLOOKUP($B111,'C-1 Site River Baseline'!$C$9:$R$257,9,FALSE))</f>
        <v/>
      </c>
      <c r="K111" s="520" t="str">
        <f>IF(J111="","",VLOOKUP($B111,'C-1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IF(L111="","",VLOOKUP($B111,'C-1 Site River Baseline'!$C$9:$R$257,16,FALSE))</f>
        <v/>
      </c>
      <c r="N111" s="418" t="str">
        <f t="shared" si="9"/>
        <v/>
      </c>
      <c r="O111" s="498" t="str">
        <f t="shared" si="10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7" t="str">
        <f>IF(N111="","",VLOOKUP(B111,'C-1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07" t="str">
        <f>IF(V111="","",IF(VLOOKUP(V111,'G-7 Rivers Data'!$AG$4:$AI$9,2,FALSE)=0,"Spatial Data Missing ⚠",VLOOKUP(V111,'G-7 Rivers Data'!$AG$4:$AI$9,2,FALSE)))</f>
        <v/>
      </c>
      <c r="X111" s="499" t="str">
        <f>IF(V111="","",IF(VLOOKUP(V111,'G-7 Rivers Data'!$AG$4:$AI$9,3,FALSE)=0,"Spatial Data Missing ⚠",VLOOKUP(V111,'G-7 Rivers Data'!$AG$4:$AI$9,3,FALSE)))</f>
        <v/>
      </c>
      <c r="Y111" s="498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7" t="str">
        <f t="shared" si="11"/>
        <v/>
      </c>
      <c r="AC111" s="521" t="str">
        <f t="shared" si="12"/>
        <v/>
      </c>
      <c r="AD111" s="564" t="str">
        <f>IFERROR(IF(AC111="Check Data ⚠","Check Data ⚠",VLOOKUP(AC111,'G-4 Temporal multipliers'!$A$4:$C$37,3,FALSE)),"")</f>
        <v/>
      </c>
      <c r="AE111" s="498" t="str">
        <f>IF(N111="","",VLOOKUP(N111,'G-7 Rivers Data'!$B$4:$G$8,5,FALSE))</f>
        <v/>
      </c>
      <c r="AF111" s="507" t="str">
        <f t="shared" si="13"/>
        <v/>
      </c>
      <c r="AG111" s="540" t="str">
        <f t="shared" si="14"/>
        <v/>
      </c>
      <c r="AH111" s="499" t="str">
        <f t="shared" si="8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499" t="str">
        <f>IF(AK111="","",IF(VLOOKUP(AK111,'G-7 Rivers Data'!$AD$4:$AE$8,2,FALSE)=0,"Spatial Data Missing ⚠",VLOOKUP(AK111,'G-7 Rivers Data'!$AD$4:$AE$8,2,FALSE)))</f>
        <v/>
      </c>
      <c r="AM111" s="545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1" t="str">
        <f>'C-1 Site River Baseline'!AN110</f>
        <v/>
      </c>
      <c r="C112" s="520" t="str">
        <f>IF(B112="","",VLOOKUP($B112,'C-1 Site River Baseline'!$C$9:$R$257,2,FALSE))</f>
        <v/>
      </c>
      <c r="D112" s="520" t="str">
        <f>IF(C112="","",VLOOKUP($B112,'C-1 Site River Baseline'!$C$9:$R$257,3,FALSE))</f>
        <v/>
      </c>
      <c r="E112" s="520" t="str">
        <f>IF(D112="","",VLOOKUP($B112,'C-1 Site River Baseline'!$C$9:$R$257,4,FALSE))</f>
        <v/>
      </c>
      <c r="F112" s="520" t="str">
        <f>IF(E112="","",VLOOKUP($B112,'C-1 Site River Baseline'!$C$9:$R$257,5,FALSE))</f>
        <v/>
      </c>
      <c r="G112" s="520" t="str">
        <f>IF(F112="","",VLOOKUP($B112,'C-1 Site River Baseline'!$C$9:$R$257,6,FALSE))</f>
        <v/>
      </c>
      <c r="H112" s="520" t="str">
        <f>IF(G112="","",VLOOKUP($B112,'C-1 Site River Baseline'!$C$9:$R$257,7,FALSE))</f>
        <v/>
      </c>
      <c r="I112" s="520" t="str">
        <f>IF(H112="","",VLOOKUP($B112,'C-1 Site River Baseline'!$C$9:$R$257,8,FALSE))</f>
        <v/>
      </c>
      <c r="J112" s="520" t="str">
        <f>IF(I112="","",VLOOKUP($B112,'C-1 Site River Baseline'!$C$9:$R$257,9,FALSE))</f>
        <v/>
      </c>
      <c r="K112" s="520" t="str">
        <f>IF(J112="","",VLOOKUP($B112,'C-1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IF(L112="","",VLOOKUP($B112,'C-1 Site River Baseline'!$C$9:$R$257,16,FALSE))</f>
        <v/>
      </c>
      <c r="N112" s="418" t="str">
        <f t="shared" si="9"/>
        <v/>
      </c>
      <c r="O112" s="498" t="str">
        <f t="shared" si="10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7" t="str">
        <f>IF(N112="","",VLOOKUP(B112,'C-1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07" t="str">
        <f>IF(V112="","",IF(VLOOKUP(V112,'G-7 Rivers Data'!$AG$4:$AI$9,2,FALSE)=0,"Spatial Data Missing ⚠",VLOOKUP(V112,'G-7 Rivers Data'!$AG$4:$AI$9,2,FALSE)))</f>
        <v/>
      </c>
      <c r="X112" s="499" t="str">
        <f>IF(V112="","",IF(VLOOKUP(V112,'G-7 Rivers Data'!$AG$4:$AI$9,3,FALSE)=0,"Spatial Data Missing ⚠",VLOOKUP(V112,'G-7 Rivers Data'!$AG$4:$AI$9,3,FALSE)))</f>
        <v/>
      </c>
      <c r="Y112" s="498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7" t="str">
        <f t="shared" si="11"/>
        <v/>
      </c>
      <c r="AC112" s="521" t="str">
        <f t="shared" si="12"/>
        <v/>
      </c>
      <c r="AD112" s="564" t="str">
        <f>IFERROR(IF(AC112="Check Data ⚠","Check Data ⚠",VLOOKUP(AC112,'G-4 Temporal multipliers'!$A$4:$C$37,3,FALSE)),"")</f>
        <v/>
      </c>
      <c r="AE112" s="498" t="str">
        <f>IF(N112="","",VLOOKUP(N112,'G-7 Rivers Data'!$B$4:$G$8,5,FALSE))</f>
        <v/>
      </c>
      <c r="AF112" s="507" t="str">
        <f t="shared" si="13"/>
        <v/>
      </c>
      <c r="AG112" s="540" t="str">
        <f t="shared" si="14"/>
        <v/>
      </c>
      <c r="AH112" s="499" t="str">
        <f t="shared" si="8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499" t="str">
        <f>IF(AK112="","",IF(VLOOKUP(AK112,'G-7 Rivers Data'!$AD$4:$AE$8,2,FALSE)=0,"Spatial Data Missing ⚠",VLOOKUP(AK112,'G-7 Rivers Data'!$AD$4:$AE$8,2,FALSE)))</f>
        <v/>
      </c>
      <c r="AM112" s="545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1" t="str">
        <f>'C-1 Site River Baseline'!AN111</f>
        <v/>
      </c>
      <c r="C113" s="520" t="str">
        <f>IF(B113="","",VLOOKUP($B113,'C-1 Site River Baseline'!$C$9:$R$257,2,FALSE))</f>
        <v/>
      </c>
      <c r="D113" s="520" t="str">
        <f>IF(C113="","",VLOOKUP($B113,'C-1 Site River Baseline'!$C$9:$R$257,3,FALSE))</f>
        <v/>
      </c>
      <c r="E113" s="520" t="str">
        <f>IF(D113="","",VLOOKUP($B113,'C-1 Site River Baseline'!$C$9:$R$257,4,FALSE))</f>
        <v/>
      </c>
      <c r="F113" s="520" t="str">
        <f>IF(E113="","",VLOOKUP($B113,'C-1 Site River Baseline'!$C$9:$R$257,5,FALSE))</f>
        <v/>
      </c>
      <c r="G113" s="520" t="str">
        <f>IF(F113="","",VLOOKUP($B113,'C-1 Site River Baseline'!$C$9:$R$257,6,FALSE))</f>
        <v/>
      </c>
      <c r="H113" s="520" t="str">
        <f>IF(G113="","",VLOOKUP($B113,'C-1 Site River Baseline'!$C$9:$R$257,7,FALSE))</f>
        <v/>
      </c>
      <c r="I113" s="520" t="str">
        <f>IF(H113="","",VLOOKUP($B113,'C-1 Site River Baseline'!$C$9:$R$257,8,FALSE))</f>
        <v/>
      </c>
      <c r="J113" s="520" t="str">
        <f>IF(I113="","",VLOOKUP($B113,'C-1 Site River Baseline'!$C$9:$R$257,9,FALSE))</f>
        <v/>
      </c>
      <c r="K113" s="520" t="str">
        <f>IF(J113="","",VLOOKUP($B113,'C-1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IF(L113="","",VLOOKUP($B113,'C-1 Site River Baseline'!$C$9:$R$257,16,FALSE))</f>
        <v/>
      </c>
      <c r="N113" s="418" t="str">
        <f t="shared" si="9"/>
        <v/>
      </c>
      <c r="O113" s="498" t="str">
        <f t="shared" si="10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7" t="str">
        <f>IF(N113="","",VLOOKUP(B113,'C-1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07" t="str">
        <f>IF(V113="","",IF(VLOOKUP(V113,'G-7 Rivers Data'!$AG$4:$AI$9,2,FALSE)=0,"Spatial Data Missing ⚠",VLOOKUP(V113,'G-7 Rivers Data'!$AG$4:$AI$9,2,FALSE)))</f>
        <v/>
      </c>
      <c r="X113" s="499" t="str">
        <f>IF(V113="","",IF(VLOOKUP(V113,'G-7 Rivers Data'!$AG$4:$AI$9,3,FALSE)=0,"Spatial Data Missing ⚠",VLOOKUP(V113,'G-7 Rivers Data'!$AG$4:$AI$9,3,FALSE)))</f>
        <v/>
      </c>
      <c r="Y113" s="498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7" t="str">
        <f t="shared" si="11"/>
        <v/>
      </c>
      <c r="AC113" s="521" t="str">
        <f t="shared" si="12"/>
        <v/>
      </c>
      <c r="AD113" s="564" t="str">
        <f>IFERROR(IF(AC113="Check Data ⚠","Check Data ⚠",VLOOKUP(AC113,'G-4 Temporal multipliers'!$A$4:$C$37,3,FALSE)),"")</f>
        <v/>
      </c>
      <c r="AE113" s="498" t="str">
        <f>IF(N113="","",VLOOKUP(N113,'G-7 Rivers Data'!$B$4:$G$8,5,FALSE))</f>
        <v/>
      </c>
      <c r="AF113" s="507" t="str">
        <f t="shared" si="13"/>
        <v/>
      </c>
      <c r="AG113" s="540" t="str">
        <f t="shared" si="14"/>
        <v/>
      </c>
      <c r="AH113" s="499" t="str">
        <f t="shared" si="8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499" t="str">
        <f>IF(AK113="","",IF(VLOOKUP(AK113,'G-7 Rivers Data'!$AD$4:$AE$8,2,FALSE)=0,"Spatial Data Missing ⚠",VLOOKUP(AK113,'G-7 Rivers Data'!$AD$4:$AE$8,2,FALSE)))</f>
        <v/>
      </c>
      <c r="AM113" s="545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1" t="str">
        <f>'C-1 Site River Baseline'!AN112</f>
        <v/>
      </c>
      <c r="C114" s="520" t="str">
        <f>IF(B114="","",VLOOKUP($B114,'C-1 Site River Baseline'!$C$9:$R$257,2,FALSE))</f>
        <v/>
      </c>
      <c r="D114" s="520" t="str">
        <f>IF(C114="","",VLOOKUP($B114,'C-1 Site River Baseline'!$C$9:$R$257,3,FALSE))</f>
        <v/>
      </c>
      <c r="E114" s="520" t="str">
        <f>IF(D114="","",VLOOKUP($B114,'C-1 Site River Baseline'!$C$9:$R$257,4,FALSE))</f>
        <v/>
      </c>
      <c r="F114" s="520" t="str">
        <f>IF(E114="","",VLOOKUP($B114,'C-1 Site River Baseline'!$C$9:$R$257,5,FALSE))</f>
        <v/>
      </c>
      <c r="G114" s="520" t="str">
        <f>IF(F114="","",VLOOKUP($B114,'C-1 Site River Baseline'!$C$9:$R$257,6,FALSE))</f>
        <v/>
      </c>
      <c r="H114" s="520" t="str">
        <f>IF(G114="","",VLOOKUP($B114,'C-1 Site River Baseline'!$C$9:$R$257,7,FALSE))</f>
        <v/>
      </c>
      <c r="I114" s="520" t="str">
        <f>IF(H114="","",VLOOKUP($B114,'C-1 Site River Baseline'!$C$9:$R$257,8,FALSE))</f>
        <v/>
      </c>
      <c r="J114" s="520" t="str">
        <f>IF(I114="","",VLOOKUP($B114,'C-1 Site River Baseline'!$C$9:$R$257,9,FALSE))</f>
        <v/>
      </c>
      <c r="K114" s="520" t="str">
        <f>IF(J114="","",VLOOKUP($B114,'C-1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IF(L114="","",VLOOKUP($B114,'C-1 Site River Baseline'!$C$9:$R$257,16,FALSE))</f>
        <v/>
      </c>
      <c r="N114" s="418" t="str">
        <f t="shared" si="9"/>
        <v/>
      </c>
      <c r="O114" s="498" t="str">
        <f t="shared" si="10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7" t="str">
        <f>IF(N114="","",VLOOKUP(B114,'C-1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07" t="str">
        <f>IF(V114="","",IF(VLOOKUP(V114,'G-7 Rivers Data'!$AG$4:$AI$9,2,FALSE)=0,"Spatial Data Missing ⚠",VLOOKUP(V114,'G-7 Rivers Data'!$AG$4:$AI$9,2,FALSE)))</f>
        <v/>
      </c>
      <c r="X114" s="499" t="str">
        <f>IF(V114="","",IF(VLOOKUP(V114,'G-7 Rivers Data'!$AG$4:$AI$9,3,FALSE)=0,"Spatial Data Missing ⚠",VLOOKUP(V114,'G-7 Rivers Data'!$AG$4:$AI$9,3,FALSE)))</f>
        <v/>
      </c>
      <c r="Y114" s="498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7" t="str">
        <f t="shared" si="11"/>
        <v/>
      </c>
      <c r="AC114" s="521" t="str">
        <f t="shared" si="12"/>
        <v/>
      </c>
      <c r="AD114" s="564" t="str">
        <f>IFERROR(IF(AC114="Check Data ⚠","Check Data ⚠",VLOOKUP(AC114,'G-4 Temporal multipliers'!$A$4:$C$37,3,FALSE)),"")</f>
        <v/>
      </c>
      <c r="AE114" s="498" t="str">
        <f>IF(N114="","",VLOOKUP(N114,'G-7 Rivers Data'!$B$4:$G$8,5,FALSE))</f>
        <v/>
      </c>
      <c r="AF114" s="507" t="str">
        <f t="shared" si="13"/>
        <v/>
      </c>
      <c r="AG114" s="540" t="str">
        <f t="shared" si="14"/>
        <v/>
      </c>
      <c r="AH114" s="499" t="str">
        <f t="shared" si="8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499" t="str">
        <f>IF(AK114="","",IF(VLOOKUP(AK114,'G-7 Rivers Data'!$AD$4:$AE$8,2,FALSE)=0,"Spatial Data Missing ⚠",VLOOKUP(AK114,'G-7 Rivers Data'!$AD$4:$AE$8,2,FALSE)))</f>
        <v/>
      </c>
      <c r="AM114" s="545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1" t="str">
        <f>'C-1 Site River Baseline'!AN113</f>
        <v/>
      </c>
      <c r="C115" s="520" t="str">
        <f>IF(B115="","",VLOOKUP($B115,'C-1 Site River Baseline'!$C$9:$R$257,2,FALSE))</f>
        <v/>
      </c>
      <c r="D115" s="520" t="str">
        <f>IF(C115="","",VLOOKUP($B115,'C-1 Site River Baseline'!$C$9:$R$257,3,FALSE))</f>
        <v/>
      </c>
      <c r="E115" s="520" t="str">
        <f>IF(D115="","",VLOOKUP($B115,'C-1 Site River Baseline'!$C$9:$R$257,4,FALSE))</f>
        <v/>
      </c>
      <c r="F115" s="520" t="str">
        <f>IF(E115="","",VLOOKUP($B115,'C-1 Site River Baseline'!$C$9:$R$257,5,FALSE))</f>
        <v/>
      </c>
      <c r="G115" s="520" t="str">
        <f>IF(F115="","",VLOOKUP($B115,'C-1 Site River Baseline'!$C$9:$R$257,6,FALSE))</f>
        <v/>
      </c>
      <c r="H115" s="520" t="str">
        <f>IF(G115="","",VLOOKUP($B115,'C-1 Site River Baseline'!$C$9:$R$257,7,FALSE))</f>
        <v/>
      </c>
      <c r="I115" s="520" t="str">
        <f>IF(H115="","",VLOOKUP($B115,'C-1 Site River Baseline'!$C$9:$R$257,8,FALSE))</f>
        <v/>
      </c>
      <c r="J115" s="520" t="str">
        <f>IF(I115="","",VLOOKUP($B115,'C-1 Site River Baseline'!$C$9:$R$257,9,FALSE))</f>
        <v/>
      </c>
      <c r="K115" s="520" t="str">
        <f>IF(J115="","",VLOOKUP($B115,'C-1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IF(L115="","",VLOOKUP($B115,'C-1 Site River Baseline'!$C$9:$R$257,16,FALSE))</f>
        <v/>
      </c>
      <c r="N115" s="418" t="str">
        <f t="shared" si="9"/>
        <v/>
      </c>
      <c r="O115" s="498" t="str">
        <f t="shared" si="10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7" t="str">
        <f>IF(N115="","",VLOOKUP(B115,'C-1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07" t="str">
        <f>IF(V115="","",IF(VLOOKUP(V115,'G-7 Rivers Data'!$AG$4:$AI$9,2,FALSE)=0,"Spatial Data Missing ⚠",VLOOKUP(V115,'G-7 Rivers Data'!$AG$4:$AI$9,2,FALSE)))</f>
        <v/>
      </c>
      <c r="X115" s="499" t="str">
        <f>IF(V115="","",IF(VLOOKUP(V115,'G-7 Rivers Data'!$AG$4:$AI$9,3,FALSE)=0,"Spatial Data Missing ⚠",VLOOKUP(V115,'G-7 Rivers Data'!$AG$4:$AI$9,3,FALSE)))</f>
        <v/>
      </c>
      <c r="Y115" s="498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7" t="str">
        <f t="shared" si="11"/>
        <v/>
      </c>
      <c r="AC115" s="521" t="str">
        <f t="shared" si="12"/>
        <v/>
      </c>
      <c r="AD115" s="564" t="str">
        <f>IFERROR(IF(AC115="Check Data ⚠","Check Data ⚠",VLOOKUP(AC115,'G-4 Temporal multipliers'!$A$4:$C$37,3,FALSE)),"")</f>
        <v/>
      </c>
      <c r="AE115" s="498" t="str">
        <f>IF(N115="","",VLOOKUP(N115,'G-7 Rivers Data'!$B$4:$G$8,5,FALSE))</f>
        <v/>
      </c>
      <c r="AF115" s="507" t="str">
        <f t="shared" si="13"/>
        <v/>
      </c>
      <c r="AG115" s="540" t="str">
        <f t="shared" si="14"/>
        <v/>
      </c>
      <c r="AH115" s="499" t="str">
        <f t="shared" si="8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499" t="str">
        <f>IF(AK115="","",IF(VLOOKUP(AK115,'G-7 Rivers Data'!$AD$4:$AE$8,2,FALSE)=0,"Spatial Data Missing ⚠",VLOOKUP(AK115,'G-7 Rivers Data'!$AD$4:$AE$8,2,FALSE)))</f>
        <v/>
      </c>
      <c r="AM115" s="545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1" t="str">
        <f>'C-1 Site River Baseline'!AN114</f>
        <v/>
      </c>
      <c r="C116" s="520" t="str">
        <f>IF(B116="","",VLOOKUP($B116,'C-1 Site River Baseline'!$C$9:$R$257,2,FALSE))</f>
        <v/>
      </c>
      <c r="D116" s="520" t="str">
        <f>IF(C116="","",VLOOKUP($B116,'C-1 Site River Baseline'!$C$9:$R$257,3,FALSE))</f>
        <v/>
      </c>
      <c r="E116" s="520" t="str">
        <f>IF(D116="","",VLOOKUP($B116,'C-1 Site River Baseline'!$C$9:$R$257,4,FALSE))</f>
        <v/>
      </c>
      <c r="F116" s="520" t="str">
        <f>IF(E116="","",VLOOKUP($B116,'C-1 Site River Baseline'!$C$9:$R$257,5,FALSE))</f>
        <v/>
      </c>
      <c r="G116" s="520" t="str">
        <f>IF(F116="","",VLOOKUP($B116,'C-1 Site River Baseline'!$C$9:$R$257,6,FALSE))</f>
        <v/>
      </c>
      <c r="H116" s="520" t="str">
        <f>IF(G116="","",VLOOKUP($B116,'C-1 Site River Baseline'!$C$9:$R$257,7,FALSE))</f>
        <v/>
      </c>
      <c r="I116" s="520" t="str">
        <f>IF(H116="","",VLOOKUP($B116,'C-1 Site River Baseline'!$C$9:$R$257,8,FALSE))</f>
        <v/>
      </c>
      <c r="J116" s="520" t="str">
        <f>IF(I116="","",VLOOKUP($B116,'C-1 Site River Baseline'!$C$9:$R$257,9,FALSE))</f>
        <v/>
      </c>
      <c r="K116" s="520" t="str">
        <f>IF(J116="","",VLOOKUP($B116,'C-1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IF(L116="","",VLOOKUP($B116,'C-1 Site River Baseline'!$C$9:$R$257,16,FALSE))</f>
        <v/>
      </c>
      <c r="N116" s="418" t="str">
        <f t="shared" si="9"/>
        <v/>
      </c>
      <c r="O116" s="498" t="str">
        <f t="shared" si="10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7" t="str">
        <f>IF(N116="","",VLOOKUP(B116,'C-1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07" t="str">
        <f>IF(V116="","",IF(VLOOKUP(V116,'G-7 Rivers Data'!$AG$4:$AI$9,2,FALSE)=0,"Spatial Data Missing ⚠",VLOOKUP(V116,'G-7 Rivers Data'!$AG$4:$AI$9,2,FALSE)))</f>
        <v/>
      </c>
      <c r="X116" s="499" t="str">
        <f>IF(V116="","",IF(VLOOKUP(V116,'G-7 Rivers Data'!$AG$4:$AI$9,3,FALSE)=0,"Spatial Data Missing ⚠",VLOOKUP(V116,'G-7 Rivers Data'!$AG$4:$AI$9,3,FALSE)))</f>
        <v/>
      </c>
      <c r="Y116" s="498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7" t="str">
        <f t="shared" si="11"/>
        <v/>
      </c>
      <c r="AC116" s="521" t="str">
        <f t="shared" si="12"/>
        <v/>
      </c>
      <c r="AD116" s="564" t="str">
        <f>IFERROR(IF(AC116="Check Data ⚠","Check Data ⚠",VLOOKUP(AC116,'G-4 Temporal multipliers'!$A$4:$C$37,3,FALSE)),"")</f>
        <v/>
      </c>
      <c r="AE116" s="498" t="str">
        <f>IF(N116="","",VLOOKUP(N116,'G-7 Rivers Data'!$B$4:$G$8,5,FALSE))</f>
        <v/>
      </c>
      <c r="AF116" s="507" t="str">
        <f t="shared" si="13"/>
        <v/>
      </c>
      <c r="AG116" s="540" t="str">
        <f t="shared" si="14"/>
        <v/>
      </c>
      <c r="AH116" s="499" t="str">
        <f t="shared" si="8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499" t="str">
        <f>IF(AK116="","",IF(VLOOKUP(AK116,'G-7 Rivers Data'!$AD$4:$AE$8,2,FALSE)=0,"Spatial Data Missing ⚠",VLOOKUP(AK116,'G-7 Rivers Data'!$AD$4:$AE$8,2,FALSE)))</f>
        <v/>
      </c>
      <c r="AM116" s="545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1" t="str">
        <f>'C-1 Site River Baseline'!AN115</f>
        <v/>
      </c>
      <c r="C117" s="520" t="str">
        <f>IF(B117="","",VLOOKUP($B117,'C-1 Site River Baseline'!$C$9:$R$257,2,FALSE))</f>
        <v/>
      </c>
      <c r="D117" s="520" t="str">
        <f>IF(C117="","",VLOOKUP($B117,'C-1 Site River Baseline'!$C$9:$R$257,3,FALSE))</f>
        <v/>
      </c>
      <c r="E117" s="520" t="str">
        <f>IF(D117="","",VLOOKUP($B117,'C-1 Site River Baseline'!$C$9:$R$257,4,FALSE))</f>
        <v/>
      </c>
      <c r="F117" s="520" t="str">
        <f>IF(E117="","",VLOOKUP($B117,'C-1 Site River Baseline'!$C$9:$R$257,5,FALSE))</f>
        <v/>
      </c>
      <c r="G117" s="520" t="str">
        <f>IF(F117="","",VLOOKUP($B117,'C-1 Site River Baseline'!$C$9:$R$257,6,FALSE))</f>
        <v/>
      </c>
      <c r="H117" s="520" t="str">
        <f>IF(G117="","",VLOOKUP($B117,'C-1 Site River Baseline'!$C$9:$R$257,7,FALSE))</f>
        <v/>
      </c>
      <c r="I117" s="520" t="str">
        <f>IF(H117="","",VLOOKUP($B117,'C-1 Site River Baseline'!$C$9:$R$257,8,FALSE))</f>
        <v/>
      </c>
      <c r="J117" s="520" t="str">
        <f>IF(I117="","",VLOOKUP($B117,'C-1 Site River Baseline'!$C$9:$R$257,9,FALSE))</f>
        <v/>
      </c>
      <c r="K117" s="520" t="str">
        <f>IF(J117="","",VLOOKUP($B117,'C-1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IF(L117="","",VLOOKUP($B117,'C-1 Site River Baseline'!$C$9:$R$257,16,FALSE))</f>
        <v/>
      </c>
      <c r="N117" s="418" t="str">
        <f t="shared" si="9"/>
        <v/>
      </c>
      <c r="O117" s="498" t="str">
        <f t="shared" si="10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7" t="str">
        <f>IF(N117="","",VLOOKUP(B117,'C-1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07" t="str">
        <f>IF(V117="","",IF(VLOOKUP(V117,'G-7 Rivers Data'!$AG$4:$AI$9,2,FALSE)=0,"Spatial Data Missing ⚠",VLOOKUP(V117,'G-7 Rivers Data'!$AG$4:$AI$9,2,FALSE)))</f>
        <v/>
      </c>
      <c r="X117" s="499" t="str">
        <f>IF(V117="","",IF(VLOOKUP(V117,'G-7 Rivers Data'!$AG$4:$AI$9,3,FALSE)=0,"Spatial Data Missing ⚠",VLOOKUP(V117,'G-7 Rivers Data'!$AG$4:$AI$9,3,FALSE)))</f>
        <v/>
      </c>
      <c r="Y117" s="498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7" t="str">
        <f t="shared" si="11"/>
        <v/>
      </c>
      <c r="AC117" s="521" t="str">
        <f t="shared" si="12"/>
        <v/>
      </c>
      <c r="AD117" s="564" t="str">
        <f>IFERROR(IF(AC117="Check Data ⚠","Check Data ⚠",VLOOKUP(AC117,'G-4 Temporal multipliers'!$A$4:$C$37,3,FALSE)),"")</f>
        <v/>
      </c>
      <c r="AE117" s="498" t="str">
        <f>IF(N117="","",VLOOKUP(N117,'G-7 Rivers Data'!$B$4:$G$8,5,FALSE))</f>
        <v/>
      </c>
      <c r="AF117" s="507" t="str">
        <f t="shared" si="13"/>
        <v/>
      </c>
      <c r="AG117" s="540" t="str">
        <f t="shared" si="14"/>
        <v/>
      </c>
      <c r="AH117" s="499" t="str">
        <f t="shared" si="8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499" t="str">
        <f>IF(AK117="","",IF(VLOOKUP(AK117,'G-7 Rivers Data'!$AD$4:$AE$8,2,FALSE)=0,"Spatial Data Missing ⚠",VLOOKUP(AK117,'G-7 Rivers Data'!$AD$4:$AE$8,2,FALSE)))</f>
        <v/>
      </c>
      <c r="AM117" s="545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1" t="str">
        <f>'C-1 Site River Baseline'!AN116</f>
        <v/>
      </c>
      <c r="C118" s="520" t="str">
        <f>IF(B118="","",VLOOKUP($B118,'C-1 Site River Baseline'!$C$9:$R$257,2,FALSE))</f>
        <v/>
      </c>
      <c r="D118" s="520" t="str">
        <f>IF(C118="","",VLOOKUP($B118,'C-1 Site River Baseline'!$C$9:$R$257,3,FALSE))</f>
        <v/>
      </c>
      <c r="E118" s="520" t="str">
        <f>IF(D118="","",VLOOKUP($B118,'C-1 Site River Baseline'!$C$9:$R$257,4,FALSE))</f>
        <v/>
      </c>
      <c r="F118" s="520" t="str">
        <f>IF(E118="","",VLOOKUP($B118,'C-1 Site River Baseline'!$C$9:$R$257,5,FALSE))</f>
        <v/>
      </c>
      <c r="G118" s="520" t="str">
        <f>IF(F118="","",VLOOKUP($B118,'C-1 Site River Baseline'!$C$9:$R$257,6,FALSE))</f>
        <v/>
      </c>
      <c r="H118" s="520" t="str">
        <f>IF(G118="","",VLOOKUP($B118,'C-1 Site River Baseline'!$C$9:$R$257,7,FALSE))</f>
        <v/>
      </c>
      <c r="I118" s="520" t="str">
        <f>IF(H118="","",VLOOKUP($B118,'C-1 Site River Baseline'!$C$9:$R$257,8,FALSE))</f>
        <v/>
      </c>
      <c r="J118" s="520" t="str">
        <f>IF(I118="","",VLOOKUP($B118,'C-1 Site River Baseline'!$C$9:$R$257,9,FALSE))</f>
        <v/>
      </c>
      <c r="K118" s="520" t="str">
        <f>IF(J118="","",VLOOKUP($B118,'C-1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IF(L118="","",VLOOKUP($B118,'C-1 Site River Baseline'!$C$9:$R$257,16,FALSE))</f>
        <v/>
      </c>
      <c r="N118" s="418" t="str">
        <f t="shared" si="9"/>
        <v/>
      </c>
      <c r="O118" s="498" t="str">
        <f t="shared" si="10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7" t="str">
        <f>IF(N118="","",VLOOKUP(B118,'C-1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07" t="str">
        <f>IF(V118="","",IF(VLOOKUP(V118,'G-7 Rivers Data'!$AG$4:$AI$9,2,FALSE)=0,"Spatial Data Missing ⚠",VLOOKUP(V118,'G-7 Rivers Data'!$AG$4:$AI$9,2,FALSE)))</f>
        <v/>
      </c>
      <c r="X118" s="499" t="str">
        <f>IF(V118="","",IF(VLOOKUP(V118,'G-7 Rivers Data'!$AG$4:$AI$9,3,FALSE)=0,"Spatial Data Missing ⚠",VLOOKUP(V118,'G-7 Rivers Data'!$AG$4:$AI$9,3,FALSE)))</f>
        <v/>
      </c>
      <c r="Y118" s="498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7" t="str">
        <f t="shared" si="11"/>
        <v/>
      </c>
      <c r="AC118" s="521" t="str">
        <f t="shared" si="12"/>
        <v/>
      </c>
      <c r="AD118" s="564" t="str">
        <f>IFERROR(IF(AC118="Check Data ⚠","Check Data ⚠",VLOOKUP(AC118,'G-4 Temporal multipliers'!$A$4:$C$37,3,FALSE)),"")</f>
        <v/>
      </c>
      <c r="AE118" s="498" t="str">
        <f>IF(N118="","",VLOOKUP(N118,'G-7 Rivers Data'!$B$4:$G$8,5,FALSE))</f>
        <v/>
      </c>
      <c r="AF118" s="507" t="str">
        <f t="shared" si="13"/>
        <v/>
      </c>
      <c r="AG118" s="540" t="str">
        <f t="shared" si="14"/>
        <v/>
      </c>
      <c r="AH118" s="499" t="str">
        <f t="shared" si="8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499" t="str">
        <f>IF(AK118="","",IF(VLOOKUP(AK118,'G-7 Rivers Data'!$AD$4:$AE$8,2,FALSE)=0,"Spatial Data Missing ⚠",VLOOKUP(AK118,'G-7 Rivers Data'!$AD$4:$AE$8,2,FALSE)))</f>
        <v/>
      </c>
      <c r="AM118" s="545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1" t="str">
        <f>'C-1 Site River Baseline'!AN117</f>
        <v/>
      </c>
      <c r="C119" s="520" t="str">
        <f>IF(B119="","",VLOOKUP($B119,'C-1 Site River Baseline'!$C$9:$R$257,2,FALSE))</f>
        <v/>
      </c>
      <c r="D119" s="520" t="str">
        <f>IF(C119="","",VLOOKUP($B119,'C-1 Site River Baseline'!$C$9:$R$257,3,FALSE))</f>
        <v/>
      </c>
      <c r="E119" s="520" t="str">
        <f>IF(D119="","",VLOOKUP($B119,'C-1 Site River Baseline'!$C$9:$R$257,4,FALSE))</f>
        <v/>
      </c>
      <c r="F119" s="520" t="str">
        <f>IF(E119="","",VLOOKUP($B119,'C-1 Site River Baseline'!$C$9:$R$257,5,FALSE))</f>
        <v/>
      </c>
      <c r="G119" s="520" t="str">
        <f>IF(F119="","",VLOOKUP($B119,'C-1 Site River Baseline'!$C$9:$R$257,6,FALSE))</f>
        <v/>
      </c>
      <c r="H119" s="520" t="str">
        <f>IF(G119="","",VLOOKUP($B119,'C-1 Site River Baseline'!$C$9:$R$257,7,FALSE))</f>
        <v/>
      </c>
      <c r="I119" s="520" t="str">
        <f>IF(H119="","",VLOOKUP($B119,'C-1 Site River Baseline'!$C$9:$R$257,8,FALSE))</f>
        <v/>
      </c>
      <c r="J119" s="520" t="str">
        <f>IF(I119="","",VLOOKUP($B119,'C-1 Site River Baseline'!$C$9:$R$257,9,FALSE))</f>
        <v/>
      </c>
      <c r="K119" s="520" t="str">
        <f>IF(J119="","",VLOOKUP($B119,'C-1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IF(L119="","",VLOOKUP($B119,'C-1 Site River Baseline'!$C$9:$R$257,16,FALSE))</f>
        <v/>
      </c>
      <c r="N119" s="418" t="str">
        <f t="shared" si="9"/>
        <v/>
      </c>
      <c r="O119" s="498" t="str">
        <f t="shared" si="10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7" t="str">
        <f>IF(N119="","",VLOOKUP(B119,'C-1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07" t="str">
        <f>IF(V119="","",IF(VLOOKUP(V119,'G-7 Rivers Data'!$AG$4:$AI$9,2,FALSE)=0,"Spatial Data Missing ⚠",VLOOKUP(V119,'G-7 Rivers Data'!$AG$4:$AI$9,2,FALSE)))</f>
        <v/>
      </c>
      <c r="X119" s="499" t="str">
        <f>IF(V119="","",IF(VLOOKUP(V119,'G-7 Rivers Data'!$AG$4:$AI$9,3,FALSE)=0,"Spatial Data Missing ⚠",VLOOKUP(V119,'G-7 Rivers Data'!$AG$4:$AI$9,3,FALSE)))</f>
        <v/>
      </c>
      <c r="Y119" s="498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7" t="str">
        <f t="shared" si="11"/>
        <v/>
      </c>
      <c r="AC119" s="521" t="str">
        <f t="shared" si="12"/>
        <v/>
      </c>
      <c r="AD119" s="564" t="str">
        <f>IFERROR(IF(AC119="Check Data ⚠","Check Data ⚠",VLOOKUP(AC119,'G-4 Temporal multipliers'!$A$4:$C$37,3,FALSE)),"")</f>
        <v/>
      </c>
      <c r="AE119" s="498" t="str">
        <f>IF(N119="","",VLOOKUP(N119,'G-7 Rivers Data'!$B$4:$G$8,5,FALSE))</f>
        <v/>
      </c>
      <c r="AF119" s="507" t="str">
        <f t="shared" si="13"/>
        <v/>
      </c>
      <c r="AG119" s="540" t="str">
        <f t="shared" si="14"/>
        <v/>
      </c>
      <c r="AH119" s="499" t="str">
        <f t="shared" si="8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499" t="str">
        <f>IF(AK119="","",IF(VLOOKUP(AK119,'G-7 Rivers Data'!$AD$4:$AE$8,2,FALSE)=0,"Spatial Data Missing ⚠",VLOOKUP(AK119,'G-7 Rivers Data'!$AD$4:$AE$8,2,FALSE)))</f>
        <v/>
      </c>
      <c r="AM119" s="545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1" t="str">
        <f>'C-1 Site River Baseline'!AN118</f>
        <v/>
      </c>
      <c r="C120" s="520" t="str">
        <f>IF(B120="","",VLOOKUP($B120,'C-1 Site River Baseline'!$C$9:$R$257,2,FALSE))</f>
        <v/>
      </c>
      <c r="D120" s="520" t="str">
        <f>IF(C120="","",VLOOKUP($B120,'C-1 Site River Baseline'!$C$9:$R$257,3,FALSE))</f>
        <v/>
      </c>
      <c r="E120" s="520" t="str">
        <f>IF(D120="","",VLOOKUP($B120,'C-1 Site River Baseline'!$C$9:$R$257,4,FALSE))</f>
        <v/>
      </c>
      <c r="F120" s="520" t="str">
        <f>IF(E120="","",VLOOKUP($B120,'C-1 Site River Baseline'!$C$9:$R$257,5,FALSE))</f>
        <v/>
      </c>
      <c r="G120" s="520" t="str">
        <f>IF(F120="","",VLOOKUP($B120,'C-1 Site River Baseline'!$C$9:$R$257,6,FALSE))</f>
        <v/>
      </c>
      <c r="H120" s="520" t="str">
        <f>IF(G120="","",VLOOKUP($B120,'C-1 Site River Baseline'!$C$9:$R$257,7,FALSE))</f>
        <v/>
      </c>
      <c r="I120" s="520" t="str">
        <f>IF(H120="","",VLOOKUP($B120,'C-1 Site River Baseline'!$C$9:$R$257,8,FALSE))</f>
        <v/>
      </c>
      <c r="J120" s="520" t="str">
        <f>IF(I120="","",VLOOKUP($B120,'C-1 Site River Baseline'!$C$9:$R$257,9,FALSE))</f>
        <v/>
      </c>
      <c r="K120" s="520" t="str">
        <f>IF(J120="","",VLOOKUP($B120,'C-1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IF(L120="","",VLOOKUP($B120,'C-1 Site River Baseline'!$C$9:$R$257,16,FALSE))</f>
        <v/>
      </c>
      <c r="N120" s="418" t="str">
        <f t="shared" si="9"/>
        <v/>
      </c>
      <c r="O120" s="498" t="str">
        <f t="shared" si="10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7" t="str">
        <f>IF(N120="","",VLOOKUP(B120,'C-1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07" t="str">
        <f>IF(V120="","",IF(VLOOKUP(V120,'G-7 Rivers Data'!$AG$4:$AI$9,2,FALSE)=0,"Spatial Data Missing ⚠",VLOOKUP(V120,'G-7 Rivers Data'!$AG$4:$AI$9,2,FALSE)))</f>
        <v/>
      </c>
      <c r="X120" s="499" t="str">
        <f>IF(V120="","",IF(VLOOKUP(V120,'G-7 Rivers Data'!$AG$4:$AI$9,3,FALSE)=0,"Spatial Data Missing ⚠",VLOOKUP(V120,'G-7 Rivers Data'!$AG$4:$AI$9,3,FALSE)))</f>
        <v/>
      </c>
      <c r="Y120" s="498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7" t="str">
        <f t="shared" si="11"/>
        <v/>
      </c>
      <c r="AC120" s="521" t="str">
        <f t="shared" si="12"/>
        <v/>
      </c>
      <c r="AD120" s="564" t="str">
        <f>IFERROR(IF(AC120="Check Data ⚠","Check Data ⚠",VLOOKUP(AC120,'G-4 Temporal multipliers'!$A$4:$C$37,3,FALSE)),"")</f>
        <v/>
      </c>
      <c r="AE120" s="498" t="str">
        <f>IF(N120="","",VLOOKUP(N120,'G-7 Rivers Data'!$B$4:$G$8,5,FALSE))</f>
        <v/>
      </c>
      <c r="AF120" s="507" t="str">
        <f t="shared" si="13"/>
        <v/>
      </c>
      <c r="AG120" s="540" t="str">
        <f t="shared" si="14"/>
        <v/>
      </c>
      <c r="AH120" s="499" t="str">
        <f t="shared" si="8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499" t="str">
        <f>IF(AK120="","",IF(VLOOKUP(AK120,'G-7 Rivers Data'!$AD$4:$AE$8,2,FALSE)=0,"Spatial Data Missing ⚠",VLOOKUP(AK120,'G-7 Rivers Data'!$AD$4:$AE$8,2,FALSE)))</f>
        <v/>
      </c>
      <c r="AM120" s="545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1" t="str">
        <f>'C-1 Site River Baseline'!AN119</f>
        <v/>
      </c>
      <c r="C121" s="520" t="str">
        <f>IF(B121="","",VLOOKUP($B121,'C-1 Site River Baseline'!$C$9:$R$257,2,FALSE))</f>
        <v/>
      </c>
      <c r="D121" s="520" t="str">
        <f>IF(C121="","",VLOOKUP($B121,'C-1 Site River Baseline'!$C$9:$R$257,3,FALSE))</f>
        <v/>
      </c>
      <c r="E121" s="520" t="str">
        <f>IF(D121="","",VLOOKUP($B121,'C-1 Site River Baseline'!$C$9:$R$257,4,FALSE))</f>
        <v/>
      </c>
      <c r="F121" s="520" t="str">
        <f>IF(E121="","",VLOOKUP($B121,'C-1 Site River Baseline'!$C$9:$R$257,5,FALSE))</f>
        <v/>
      </c>
      <c r="G121" s="520" t="str">
        <f>IF(F121="","",VLOOKUP($B121,'C-1 Site River Baseline'!$C$9:$R$257,6,FALSE))</f>
        <v/>
      </c>
      <c r="H121" s="520" t="str">
        <f>IF(G121="","",VLOOKUP($B121,'C-1 Site River Baseline'!$C$9:$R$257,7,FALSE))</f>
        <v/>
      </c>
      <c r="I121" s="520" t="str">
        <f>IF(H121="","",VLOOKUP($B121,'C-1 Site River Baseline'!$C$9:$R$257,8,FALSE))</f>
        <v/>
      </c>
      <c r="J121" s="520" t="str">
        <f>IF(I121="","",VLOOKUP($B121,'C-1 Site River Baseline'!$C$9:$R$257,9,FALSE))</f>
        <v/>
      </c>
      <c r="K121" s="520" t="str">
        <f>IF(J121="","",VLOOKUP($B121,'C-1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IF(L121="","",VLOOKUP($B121,'C-1 Site River Baseline'!$C$9:$R$257,16,FALSE))</f>
        <v/>
      </c>
      <c r="N121" s="418" t="str">
        <f t="shared" si="9"/>
        <v/>
      </c>
      <c r="O121" s="498" t="str">
        <f t="shared" si="10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7" t="str">
        <f>IF(N121="","",VLOOKUP(B121,'C-1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07" t="str">
        <f>IF(V121="","",IF(VLOOKUP(V121,'G-7 Rivers Data'!$AG$4:$AI$9,2,FALSE)=0,"Spatial Data Missing ⚠",VLOOKUP(V121,'G-7 Rivers Data'!$AG$4:$AI$9,2,FALSE)))</f>
        <v/>
      </c>
      <c r="X121" s="499" t="str">
        <f>IF(V121="","",IF(VLOOKUP(V121,'G-7 Rivers Data'!$AG$4:$AI$9,3,FALSE)=0,"Spatial Data Missing ⚠",VLOOKUP(V121,'G-7 Rivers Data'!$AG$4:$AI$9,3,FALSE)))</f>
        <v/>
      </c>
      <c r="Y121" s="498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7" t="str">
        <f t="shared" si="11"/>
        <v/>
      </c>
      <c r="AC121" s="521" t="str">
        <f t="shared" si="12"/>
        <v/>
      </c>
      <c r="AD121" s="564" t="str">
        <f>IFERROR(IF(AC121="Check Data ⚠","Check Data ⚠",VLOOKUP(AC121,'G-4 Temporal multipliers'!$A$4:$C$37,3,FALSE)),"")</f>
        <v/>
      </c>
      <c r="AE121" s="498" t="str">
        <f>IF(N121="","",VLOOKUP(N121,'G-7 Rivers Data'!$B$4:$G$8,5,FALSE))</f>
        <v/>
      </c>
      <c r="AF121" s="507" t="str">
        <f t="shared" si="13"/>
        <v/>
      </c>
      <c r="AG121" s="540" t="str">
        <f t="shared" si="14"/>
        <v/>
      </c>
      <c r="AH121" s="499" t="str">
        <f t="shared" si="8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499" t="str">
        <f>IF(AK121="","",IF(VLOOKUP(AK121,'G-7 Rivers Data'!$AD$4:$AE$8,2,FALSE)=0,"Spatial Data Missing ⚠",VLOOKUP(AK121,'G-7 Rivers Data'!$AD$4:$AE$8,2,FALSE)))</f>
        <v/>
      </c>
      <c r="AM121" s="545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1" t="str">
        <f>'C-1 Site River Baseline'!AN120</f>
        <v/>
      </c>
      <c r="C122" s="520" t="str">
        <f>IF(B122="","",VLOOKUP($B122,'C-1 Site River Baseline'!$C$9:$R$257,2,FALSE))</f>
        <v/>
      </c>
      <c r="D122" s="520" t="str">
        <f>IF(C122="","",VLOOKUP($B122,'C-1 Site River Baseline'!$C$9:$R$257,3,FALSE))</f>
        <v/>
      </c>
      <c r="E122" s="520" t="str">
        <f>IF(D122="","",VLOOKUP($B122,'C-1 Site River Baseline'!$C$9:$R$257,4,FALSE))</f>
        <v/>
      </c>
      <c r="F122" s="520" t="str">
        <f>IF(E122="","",VLOOKUP($B122,'C-1 Site River Baseline'!$C$9:$R$257,5,FALSE))</f>
        <v/>
      </c>
      <c r="G122" s="520" t="str">
        <f>IF(F122="","",VLOOKUP($B122,'C-1 Site River Baseline'!$C$9:$R$257,6,FALSE))</f>
        <v/>
      </c>
      <c r="H122" s="520" t="str">
        <f>IF(G122="","",VLOOKUP($B122,'C-1 Site River Baseline'!$C$9:$R$257,7,FALSE))</f>
        <v/>
      </c>
      <c r="I122" s="520" t="str">
        <f>IF(H122="","",VLOOKUP($B122,'C-1 Site River Baseline'!$C$9:$R$257,8,FALSE))</f>
        <v/>
      </c>
      <c r="J122" s="520" t="str">
        <f>IF(I122="","",VLOOKUP($B122,'C-1 Site River Baseline'!$C$9:$R$257,9,FALSE))</f>
        <v/>
      </c>
      <c r="K122" s="520" t="str">
        <f>IF(J122="","",VLOOKUP($B122,'C-1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IF(L122="","",VLOOKUP($B122,'C-1 Site River Baseline'!$C$9:$R$257,16,FALSE))</f>
        <v/>
      </c>
      <c r="N122" s="418" t="str">
        <f t="shared" si="9"/>
        <v/>
      </c>
      <c r="O122" s="498" t="str">
        <f t="shared" si="10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7" t="str">
        <f>IF(N122="","",VLOOKUP(B122,'C-1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07" t="str">
        <f>IF(V122="","",IF(VLOOKUP(V122,'G-7 Rivers Data'!$AG$4:$AI$9,2,FALSE)=0,"Spatial Data Missing ⚠",VLOOKUP(V122,'G-7 Rivers Data'!$AG$4:$AI$9,2,FALSE)))</f>
        <v/>
      </c>
      <c r="X122" s="499" t="str">
        <f>IF(V122="","",IF(VLOOKUP(V122,'G-7 Rivers Data'!$AG$4:$AI$9,3,FALSE)=0,"Spatial Data Missing ⚠",VLOOKUP(V122,'G-7 Rivers Data'!$AG$4:$AI$9,3,FALSE)))</f>
        <v/>
      </c>
      <c r="Y122" s="498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7" t="str">
        <f t="shared" si="11"/>
        <v/>
      </c>
      <c r="AC122" s="521" t="str">
        <f t="shared" si="12"/>
        <v/>
      </c>
      <c r="AD122" s="564" t="str">
        <f>IFERROR(IF(AC122="Check Data ⚠","Check Data ⚠",VLOOKUP(AC122,'G-4 Temporal multipliers'!$A$4:$C$37,3,FALSE)),"")</f>
        <v/>
      </c>
      <c r="AE122" s="498" t="str">
        <f>IF(N122="","",VLOOKUP(N122,'G-7 Rivers Data'!$B$4:$G$8,5,FALSE))</f>
        <v/>
      </c>
      <c r="AF122" s="507" t="str">
        <f t="shared" si="13"/>
        <v/>
      </c>
      <c r="AG122" s="540" t="str">
        <f t="shared" si="14"/>
        <v/>
      </c>
      <c r="AH122" s="499" t="str">
        <f t="shared" si="8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499" t="str">
        <f>IF(AK122="","",IF(VLOOKUP(AK122,'G-7 Rivers Data'!$AD$4:$AE$8,2,FALSE)=0,"Spatial Data Missing ⚠",VLOOKUP(AK122,'G-7 Rivers Data'!$AD$4:$AE$8,2,FALSE)))</f>
        <v/>
      </c>
      <c r="AM122" s="545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1" t="str">
        <f>'C-1 Site River Baseline'!AN121</f>
        <v/>
      </c>
      <c r="C123" s="520" t="str">
        <f>IF(B123="","",VLOOKUP($B123,'C-1 Site River Baseline'!$C$9:$R$257,2,FALSE))</f>
        <v/>
      </c>
      <c r="D123" s="520" t="str">
        <f>IF(C123="","",VLOOKUP($B123,'C-1 Site River Baseline'!$C$9:$R$257,3,FALSE))</f>
        <v/>
      </c>
      <c r="E123" s="520" t="str">
        <f>IF(D123="","",VLOOKUP($B123,'C-1 Site River Baseline'!$C$9:$R$257,4,FALSE))</f>
        <v/>
      </c>
      <c r="F123" s="520" t="str">
        <f>IF(E123="","",VLOOKUP($B123,'C-1 Site River Baseline'!$C$9:$R$257,5,FALSE))</f>
        <v/>
      </c>
      <c r="G123" s="520" t="str">
        <f>IF(F123="","",VLOOKUP($B123,'C-1 Site River Baseline'!$C$9:$R$257,6,FALSE))</f>
        <v/>
      </c>
      <c r="H123" s="520" t="str">
        <f>IF(G123="","",VLOOKUP($B123,'C-1 Site River Baseline'!$C$9:$R$257,7,FALSE))</f>
        <v/>
      </c>
      <c r="I123" s="520" t="str">
        <f>IF(H123="","",VLOOKUP($B123,'C-1 Site River Baseline'!$C$9:$R$257,8,FALSE))</f>
        <v/>
      </c>
      <c r="J123" s="520" t="str">
        <f>IF(I123="","",VLOOKUP($B123,'C-1 Site River Baseline'!$C$9:$R$257,9,FALSE))</f>
        <v/>
      </c>
      <c r="K123" s="520" t="str">
        <f>IF(J123="","",VLOOKUP($B123,'C-1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IF(L123="","",VLOOKUP($B123,'C-1 Site River Baseline'!$C$9:$R$257,16,FALSE))</f>
        <v/>
      </c>
      <c r="N123" s="418" t="str">
        <f t="shared" si="9"/>
        <v/>
      </c>
      <c r="O123" s="498" t="str">
        <f t="shared" si="10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7" t="str">
        <f>IF(N123="","",VLOOKUP(B123,'C-1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07" t="str">
        <f>IF(V123="","",IF(VLOOKUP(V123,'G-7 Rivers Data'!$AG$4:$AI$9,2,FALSE)=0,"Spatial Data Missing ⚠",VLOOKUP(V123,'G-7 Rivers Data'!$AG$4:$AI$9,2,FALSE)))</f>
        <v/>
      </c>
      <c r="X123" s="499" t="str">
        <f>IF(V123="","",IF(VLOOKUP(V123,'G-7 Rivers Data'!$AG$4:$AI$9,3,FALSE)=0,"Spatial Data Missing ⚠",VLOOKUP(V123,'G-7 Rivers Data'!$AG$4:$AI$9,3,FALSE)))</f>
        <v/>
      </c>
      <c r="Y123" s="498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7" t="str">
        <f t="shared" si="11"/>
        <v/>
      </c>
      <c r="AC123" s="521" t="str">
        <f t="shared" si="12"/>
        <v/>
      </c>
      <c r="AD123" s="564" t="str">
        <f>IFERROR(IF(AC123="Check Data ⚠","Check Data ⚠",VLOOKUP(AC123,'G-4 Temporal multipliers'!$A$4:$C$37,3,FALSE)),"")</f>
        <v/>
      </c>
      <c r="AE123" s="498" t="str">
        <f>IF(N123="","",VLOOKUP(N123,'G-7 Rivers Data'!$B$4:$G$8,5,FALSE))</f>
        <v/>
      </c>
      <c r="AF123" s="507" t="str">
        <f t="shared" si="13"/>
        <v/>
      </c>
      <c r="AG123" s="540" t="str">
        <f t="shared" si="14"/>
        <v/>
      </c>
      <c r="AH123" s="499" t="str">
        <f t="shared" si="8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499" t="str">
        <f>IF(AK123="","",IF(VLOOKUP(AK123,'G-7 Rivers Data'!$AD$4:$AE$8,2,FALSE)=0,"Spatial Data Missing ⚠",VLOOKUP(AK123,'G-7 Rivers Data'!$AD$4:$AE$8,2,FALSE)))</f>
        <v/>
      </c>
      <c r="AM123" s="545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1" t="str">
        <f>'C-1 Site River Baseline'!AN122</f>
        <v/>
      </c>
      <c r="C124" s="520" t="str">
        <f>IF(B124="","",VLOOKUP($B124,'C-1 Site River Baseline'!$C$9:$R$257,2,FALSE))</f>
        <v/>
      </c>
      <c r="D124" s="520" t="str">
        <f>IF(C124="","",VLOOKUP($B124,'C-1 Site River Baseline'!$C$9:$R$257,3,FALSE))</f>
        <v/>
      </c>
      <c r="E124" s="520" t="str">
        <f>IF(D124="","",VLOOKUP($B124,'C-1 Site River Baseline'!$C$9:$R$257,4,FALSE))</f>
        <v/>
      </c>
      <c r="F124" s="520" t="str">
        <f>IF(E124="","",VLOOKUP($B124,'C-1 Site River Baseline'!$C$9:$R$257,5,FALSE))</f>
        <v/>
      </c>
      <c r="G124" s="520" t="str">
        <f>IF(F124="","",VLOOKUP($B124,'C-1 Site River Baseline'!$C$9:$R$257,6,FALSE))</f>
        <v/>
      </c>
      <c r="H124" s="520" t="str">
        <f>IF(G124="","",VLOOKUP($B124,'C-1 Site River Baseline'!$C$9:$R$257,7,FALSE))</f>
        <v/>
      </c>
      <c r="I124" s="520" t="str">
        <f>IF(H124="","",VLOOKUP($B124,'C-1 Site River Baseline'!$C$9:$R$257,8,FALSE))</f>
        <v/>
      </c>
      <c r="J124" s="520" t="str">
        <f>IF(I124="","",VLOOKUP($B124,'C-1 Site River Baseline'!$C$9:$R$257,9,FALSE))</f>
        <v/>
      </c>
      <c r="K124" s="520" t="str">
        <f>IF(J124="","",VLOOKUP($B124,'C-1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IF(L124="","",VLOOKUP($B124,'C-1 Site River Baseline'!$C$9:$R$257,16,FALSE))</f>
        <v/>
      </c>
      <c r="N124" s="418" t="str">
        <f t="shared" si="9"/>
        <v/>
      </c>
      <c r="O124" s="498" t="str">
        <f t="shared" si="10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7" t="str">
        <f>IF(N124="","",VLOOKUP(B124,'C-1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07" t="str">
        <f>IF(V124="","",IF(VLOOKUP(V124,'G-7 Rivers Data'!$AG$4:$AI$9,2,FALSE)=0,"Spatial Data Missing ⚠",VLOOKUP(V124,'G-7 Rivers Data'!$AG$4:$AI$9,2,FALSE)))</f>
        <v/>
      </c>
      <c r="X124" s="499" t="str">
        <f>IF(V124="","",IF(VLOOKUP(V124,'G-7 Rivers Data'!$AG$4:$AI$9,3,FALSE)=0,"Spatial Data Missing ⚠",VLOOKUP(V124,'G-7 Rivers Data'!$AG$4:$AI$9,3,FALSE)))</f>
        <v/>
      </c>
      <c r="Y124" s="498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7" t="str">
        <f t="shared" si="11"/>
        <v/>
      </c>
      <c r="AC124" s="521" t="str">
        <f t="shared" si="12"/>
        <v/>
      </c>
      <c r="AD124" s="564" t="str">
        <f>IFERROR(IF(AC124="Check Data ⚠","Check Data ⚠",VLOOKUP(AC124,'G-4 Temporal multipliers'!$A$4:$C$37,3,FALSE)),"")</f>
        <v/>
      </c>
      <c r="AE124" s="498" t="str">
        <f>IF(N124="","",VLOOKUP(N124,'G-7 Rivers Data'!$B$4:$G$8,5,FALSE))</f>
        <v/>
      </c>
      <c r="AF124" s="507" t="str">
        <f t="shared" si="13"/>
        <v/>
      </c>
      <c r="AG124" s="540" t="str">
        <f t="shared" si="14"/>
        <v/>
      </c>
      <c r="AH124" s="499" t="str">
        <f t="shared" si="8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499" t="str">
        <f>IF(AK124="","",IF(VLOOKUP(AK124,'G-7 Rivers Data'!$AD$4:$AE$8,2,FALSE)=0,"Spatial Data Missing ⚠",VLOOKUP(AK124,'G-7 Rivers Data'!$AD$4:$AE$8,2,FALSE)))</f>
        <v/>
      </c>
      <c r="AM124" s="545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1" t="str">
        <f>'C-1 Site River Baseline'!AN123</f>
        <v/>
      </c>
      <c r="C125" s="520" t="str">
        <f>IF(B125="","",VLOOKUP($B125,'C-1 Site River Baseline'!$C$9:$R$257,2,FALSE))</f>
        <v/>
      </c>
      <c r="D125" s="520" t="str">
        <f>IF(C125="","",VLOOKUP($B125,'C-1 Site River Baseline'!$C$9:$R$257,3,FALSE))</f>
        <v/>
      </c>
      <c r="E125" s="520" t="str">
        <f>IF(D125="","",VLOOKUP($B125,'C-1 Site River Baseline'!$C$9:$R$257,4,FALSE))</f>
        <v/>
      </c>
      <c r="F125" s="520" t="str">
        <f>IF(E125="","",VLOOKUP($B125,'C-1 Site River Baseline'!$C$9:$R$257,5,FALSE))</f>
        <v/>
      </c>
      <c r="G125" s="520" t="str">
        <f>IF(F125="","",VLOOKUP($B125,'C-1 Site River Baseline'!$C$9:$R$257,6,FALSE))</f>
        <v/>
      </c>
      <c r="H125" s="520" t="str">
        <f>IF(G125="","",VLOOKUP($B125,'C-1 Site River Baseline'!$C$9:$R$257,7,FALSE))</f>
        <v/>
      </c>
      <c r="I125" s="520" t="str">
        <f>IF(H125="","",VLOOKUP($B125,'C-1 Site River Baseline'!$C$9:$R$257,8,FALSE))</f>
        <v/>
      </c>
      <c r="J125" s="520" t="str">
        <f>IF(I125="","",VLOOKUP($B125,'C-1 Site River Baseline'!$C$9:$R$257,9,FALSE))</f>
        <v/>
      </c>
      <c r="K125" s="520" t="str">
        <f>IF(J125="","",VLOOKUP($B125,'C-1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IF(L125="","",VLOOKUP($B125,'C-1 Site River Baseline'!$C$9:$R$257,16,FALSE))</f>
        <v/>
      </c>
      <c r="N125" s="418" t="str">
        <f t="shared" si="9"/>
        <v/>
      </c>
      <c r="O125" s="498" t="str">
        <f t="shared" si="10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7" t="str">
        <f>IF(N125="","",VLOOKUP(B125,'C-1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07" t="str">
        <f>IF(V125="","",IF(VLOOKUP(V125,'G-7 Rivers Data'!$AG$4:$AI$9,2,FALSE)=0,"Spatial Data Missing ⚠",VLOOKUP(V125,'G-7 Rivers Data'!$AG$4:$AI$9,2,FALSE)))</f>
        <v/>
      </c>
      <c r="X125" s="499" t="str">
        <f>IF(V125="","",IF(VLOOKUP(V125,'G-7 Rivers Data'!$AG$4:$AI$9,3,FALSE)=0,"Spatial Data Missing ⚠",VLOOKUP(V125,'G-7 Rivers Data'!$AG$4:$AI$9,3,FALSE)))</f>
        <v/>
      </c>
      <c r="Y125" s="498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7" t="str">
        <f t="shared" si="11"/>
        <v/>
      </c>
      <c r="AC125" s="521" t="str">
        <f t="shared" si="12"/>
        <v/>
      </c>
      <c r="AD125" s="564" t="str">
        <f>IFERROR(IF(AC125="Check Data ⚠","Check Data ⚠",VLOOKUP(AC125,'G-4 Temporal multipliers'!$A$4:$C$37,3,FALSE)),"")</f>
        <v/>
      </c>
      <c r="AE125" s="498" t="str">
        <f>IF(N125="","",VLOOKUP(N125,'G-7 Rivers Data'!$B$4:$G$8,5,FALSE))</f>
        <v/>
      </c>
      <c r="AF125" s="507" t="str">
        <f t="shared" si="13"/>
        <v/>
      </c>
      <c r="AG125" s="540" t="str">
        <f t="shared" si="14"/>
        <v/>
      </c>
      <c r="AH125" s="499" t="str">
        <f t="shared" si="8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499" t="str">
        <f>IF(AK125="","",IF(VLOOKUP(AK125,'G-7 Rivers Data'!$AD$4:$AE$8,2,FALSE)=0,"Spatial Data Missing ⚠",VLOOKUP(AK125,'G-7 Rivers Data'!$AD$4:$AE$8,2,FALSE)))</f>
        <v/>
      </c>
      <c r="AM125" s="545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1" t="str">
        <f>'C-1 Site River Baseline'!AN124</f>
        <v/>
      </c>
      <c r="C126" s="520" t="str">
        <f>IF(B126="","",VLOOKUP($B126,'C-1 Site River Baseline'!$C$9:$R$257,2,FALSE))</f>
        <v/>
      </c>
      <c r="D126" s="520" t="str">
        <f>IF(C126="","",VLOOKUP($B126,'C-1 Site River Baseline'!$C$9:$R$257,3,FALSE))</f>
        <v/>
      </c>
      <c r="E126" s="520" t="str">
        <f>IF(D126="","",VLOOKUP($B126,'C-1 Site River Baseline'!$C$9:$R$257,4,FALSE))</f>
        <v/>
      </c>
      <c r="F126" s="520" t="str">
        <f>IF(E126="","",VLOOKUP($B126,'C-1 Site River Baseline'!$C$9:$R$257,5,FALSE))</f>
        <v/>
      </c>
      <c r="G126" s="520" t="str">
        <f>IF(F126="","",VLOOKUP($B126,'C-1 Site River Baseline'!$C$9:$R$257,6,FALSE))</f>
        <v/>
      </c>
      <c r="H126" s="520" t="str">
        <f>IF(G126="","",VLOOKUP($B126,'C-1 Site River Baseline'!$C$9:$R$257,7,FALSE))</f>
        <v/>
      </c>
      <c r="I126" s="520" t="str">
        <f>IF(H126="","",VLOOKUP($B126,'C-1 Site River Baseline'!$C$9:$R$257,8,FALSE))</f>
        <v/>
      </c>
      <c r="J126" s="520" t="str">
        <f>IF(I126="","",VLOOKUP($B126,'C-1 Site River Baseline'!$C$9:$R$257,9,FALSE))</f>
        <v/>
      </c>
      <c r="K126" s="520" t="str">
        <f>IF(J126="","",VLOOKUP($B126,'C-1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IF(L126="","",VLOOKUP($B126,'C-1 Site River Baseline'!$C$9:$R$257,16,FALSE))</f>
        <v/>
      </c>
      <c r="N126" s="418" t="str">
        <f t="shared" si="9"/>
        <v/>
      </c>
      <c r="O126" s="498" t="str">
        <f t="shared" si="10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7" t="str">
        <f>IF(N126="","",VLOOKUP(B126,'C-1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07" t="str">
        <f>IF(V126="","",IF(VLOOKUP(V126,'G-7 Rivers Data'!$AG$4:$AI$9,2,FALSE)=0,"Spatial Data Missing ⚠",VLOOKUP(V126,'G-7 Rivers Data'!$AG$4:$AI$9,2,FALSE)))</f>
        <v/>
      </c>
      <c r="X126" s="499" t="str">
        <f>IF(V126="","",IF(VLOOKUP(V126,'G-7 Rivers Data'!$AG$4:$AI$9,3,FALSE)=0,"Spatial Data Missing ⚠",VLOOKUP(V126,'G-7 Rivers Data'!$AG$4:$AI$9,3,FALSE)))</f>
        <v/>
      </c>
      <c r="Y126" s="498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7" t="str">
        <f t="shared" si="11"/>
        <v/>
      </c>
      <c r="AC126" s="521" t="str">
        <f t="shared" si="12"/>
        <v/>
      </c>
      <c r="AD126" s="564" t="str">
        <f>IFERROR(IF(AC126="Check Data ⚠","Check Data ⚠",VLOOKUP(AC126,'G-4 Temporal multipliers'!$A$4:$C$37,3,FALSE)),"")</f>
        <v/>
      </c>
      <c r="AE126" s="498" t="str">
        <f>IF(N126="","",VLOOKUP(N126,'G-7 Rivers Data'!$B$4:$G$8,5,FALSE))</f>
        <v/>
      </c>
      <c r="AF126" s="507" t="str">
        <f t="shared" si="13"/>
        <v/>
      </c>
      <c r="AG126" s="540" t="str">
        <f t="shared" si="14"/>
        <v/>
      </c>
      <c r="AH126" s="499" t="str">
        <f t="shared" si="8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499" t="str">
        <f>IF(AK126="","",IF(VLOOKUP(AK126,'G-7 Rivers Data'!$AD$4:$AE$8,2,FALSE)=0,"Spatial Data Missing ⚠",VLOOKUP(AK126,'G-7 Rivers Data'!$AD$4:$AE$8,2,FALSE)))</f>
        <v/>
      </c>
      <c r="AM126" s="545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1" t="str">
        <f>'C-1 Site River Baseline'!AN125</f>
        <v/>
      </c>
      <c r="C127" s="520" t="str">
        <f>IF(B127="","",VLOOKUP($B127,'C-1 Site River Baseline'!$C$9:$R$257,2,FALSE))</f>
        <v/>
      </c>
      <c r="D127" s="520" t="str">
        <f>IF(C127="","",VLOOKUP($B127,'C-1 Site River Baseline'!$C$9:$R$257,3,FALSE))</f>
        <v/>
      </c>
      <c r="E127" s="520" t="str">
        <f>IF(D127="","",VLOOKUP($B127,'C-1 Site River Baseline'!$C$9:$R$257,4,FALSE))</f>
        <v/>
      </c>
      <c r="F127" s="520" t="str">
        <f>IF(E127="","",VLOOKUP($B127,'C-1 Site River Baseline'!$C$9:$R$257,5,FALSE))</f>
        <v/>
      </c>
      <c r="G127" s="520" t="str">
        <f>IF(F127="","",VLOOKUP($B127,'C-1 Site River Baseline'!$C$9:$R$257,6,FALSE))</f>
        <v/>
      </c>
      <c r="H127" s="520" t="str">
        <f>IF(G127="","",VLOOKUP($B127,'C-1 Site River Baseline'!$C$9:$R$257,7,FALSE))</f>
        <v/>
      </c>
      <c r="I127" s="520" t="str">
        <f>IF(H127="","",VLOOKUP($B127,'C-1 Site River Baseline'!$C$9:$R$257,8,FALSE))</f>
        <v/>
      </c>
      <c r="J127" s="520" t="str">
        <f>IF(I127="","",VLOOKUP($B127,'C-1 Site River Baseline'!$C$9:$R$257,9,FALSE))</f>
        <v/>
      </c>
      <c r="K127" s="520" t="str">
        <f>IF(J127="","",VLOOKUP($B127,'C-1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IF(L127="","",VLOOKUP($B127,'C-1 Site River Baseline'!$C$9:$R$257,16,FALSE))</f>
        <v/>
      </c>
      <c r="N127" s="418" t="str">
        <f t="shared" si="9"/>
        <v/>
      </c>
      <c r="O127" s="498" t="str">
        <f t="shared" si="10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7" t="str">
        <f>IF(N127="","",VLOOKUP(B127,'C-1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07" t="str">
        <f>IF(V127="","",IF(VLOOKUP(V127,'G-7 Rivers Data'!$AG$4:$AI$9,2,FALSE)=0,"Spatial Data Missing ⚠",VLOOKUP(V127,'G-7 Rivers Data'!$AG$4:$AI$9,2,FALSE)))</f>
        <v/>
      </c>
      <c r="X127" s="499" t="str">
        <f>IF(V127="","",IF(VLOOKUP(V127,'G-7 Rivers Data'!$AG$4:$AI$9,3,FALSE)=0,"Spatial Data Missing ⚠",VLOOKUP(V127,'G-7 Rivers Data'!$AG$4:$AI$9,3,FALSE)))</f>
        <v/>
      </c>
      <c r="Y127" s="498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7" t="str">
        <f t="shared" si="11"/>
        <v/>
      </c>
      <c r="AC127" s="521" t="str">
        <f t="shared" si="12"/>
        <v/>
      </c>
      <c r="AD127" s="564" t="str">
        <f>IFERROR(IF(AC127="Check Data ⚠","Check Data ⚠",VLOOKUP(AC127,'G-4 Temporal multipliers'!$A$4:$C$37,3,FALSE)),"")</f>
        <v/>
      </c>
      <c r="AE127" s="498" t="str">
        <f>IF(N127="","",VLOOKUP(N127,'G-7 Rivers Data'!$B$4:$G$8,5,FALSE))</f>
        <v/>
      </c>
      <c r="AF127" s="507" t="str">
        <f t="shared" si="13"/>
        <v/>
      </c>
      <c r="AG127" s="540" t="str">
        <f t="shared" si="14"/>
        <v/>
      </c>
      <c r="AH127" s="499" t="str">
        <f t="shared" si="8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499" t="str">
        <f>IF(AK127="","",IF(VLOOKUP(AK127,'G-7 Rivers Data'!$AD$4:$AE$8,2,FALSE)=0,"Spatial Data Missing ⚠",VLOOKUP(AK127,'G-7 Rivers Data'!$AD$4:$AE$8,2,FALSE)))</f>
        <v/>
      </c>
      <c r="AM127" s="545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1" t="str">
        <f>'C-1 Site River Baseline'!AN126</f>
        <v/>
      </c>
      <c r="C128" s="520" t="str">
        <f>IF(B128="","",VLOOKUP($B128,'C-1 Site River Baseline'!$C$9:$R$257,2,FALSE))</f>
        <v/>
      </c>
      <c r="D128" s="520" t="str">
        <f>IF(C128="","",VLOOKUP($B128,'C-1 Site River Baseline'!$C$9:$R$257,3,FALSE))</f>
        <v/>
      </c>
      <c r="E128" s="520" t="str">
        <f>IF(D128="","",VLOOKUP($B128,'C-1 Site River Baseline'!$C$9:$R$257,4,FALSE))</f>
        <v/>
      </c>
      <c r="F128" s="520" t="str">
        <f>IF(E128="","",VLOOKUP($B128,'C-1 Site River Baseline'!$C$9:$R$257,5,FALSE))</f>
        <v/>
      </c>
      <c r="G128" s="520" t="str">
        <f>IF(F128="","",VLOOKUP($B128,'C-1 Site River Baseline'!$C$9:$R$257,6,FALSE))</f>
        <v/>
      </c>
      <c r="H128" s="520" t="str">
        <f>IF(G128="","",VLOOKUP($B128,'C-1 Site River Baseline'!$C$9:$R$257,7,FALSE))</f>
        <v/>
      </c>
      <c r="I128" s="520" t="str">
        <f>IF(H128="","",VLOOKUP($B128,'C-1 Site River Baseline'!$C$9:$R$257,8,FALSE))</f>
        <v/>
      </c>
      <c r="J128" s="520" t="str">
        <f>IF(I128="","",VLOOKUP($B128,'C-1 Site River Baseline'!$C$9:$R$257,9,FALSE))</f>
        <v/>
      </c>
      <c r="K128" s="520" t="str">
        <f>IF(J128="","",VLOOKUP($B128,'C-1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IF(L128="","",VLOOKUP($B128,'C-1 Site River Baseline'!$C$9:$R$257,16,FALSE))</f>
        <v/>
      </c>
      <c r="N128" s="418" t="str">
        <f t="shared" si="9"/>
        <v/>
      </c>
      <c r="O128" s="498" t="str">
        <f t="shared" si="10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7" t="str">
        <f>IF(N128="","",VLOOKUP(B128,'C-1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07" t="str">
        <f>IF(V128="","",IF(VLOOKUP(V128,'G-7 Rivers Data'!$AG$4:$AI$9,2,FALSE)=0,"Spatial Data Missing ⚠",VLOOKUP(V128,'G-7 Rivers Data'!$AG$4:$AI$9,2,FALSE)))</f>
        <v/>
      </c>
      <c r="X128" s="499" t="str">
        <f>IF(V128="","",IF(VLOOKUP(V128,'G-7 Rivers Data'!$AG$4:$AI$9,3,FALSE)=0,"Spatial Data Missing ⚠",VLOOKUP(V128,'G-7 Rivers Data'!$AG$4:$AI$9,3,FALSE)))</f>
        <v/>
      </c>
      <c r="Y128" s="498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7" t="str">
        <f t="shared" si="11"/>
        <v/>
      </c>
      <c r="AC128" s="521" t="str">
        <f t="shared" si="12"/>
        <v/>
      </c>
      <c r="AD128" s="564" t="str">
        <f>IFERROR(IF(AC128="Check Data ⚠","Check Data ⚠",VLOOKUP(AC128,'G-4 Temporal multipliers'!$A$4:$C$37,3,FALSE)),"")</f>
        <v/>
      </c>
      <c r="AE128" s="498" t="str">
        <f>IF(N128="","",VLOOKUP(N128,'G-7 Rivers Data'!$B$4:$G$8,5,FALSE))</f>
        <v/>
      </c>
      <c r="AF128" s="507" t="str">
        <f t="shared" si="13"/>
        <v/>
      </c>
      <c r="AG128" s="540" t="str">
        <f t="shared" si="14"/>
        <v/>
      </c>
      <c r="AH128" s="499" t="str">
        <f t="shared" si="8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499" t="str">
        <f>IF(AK128="","",IF(VLOOKUP(AK128,'G-7 Rivers Data'!$AD$4:$AE$8,2,FALSE)=0,"Spatial Data Missing ⚠",VLOOKUP(AK128,'G-7 Rivers Data'!$AD$4:$AE$8,2,FALSE)))</f>
        <v/>
      </c>
      <c r="AM128" s="545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1" t="str">
        <f>'C-1 Site River Baseline'!AN127</f>
        <v/>
      </c>
      <c r="C129" s="520" t="str">
        <f>IF(B129="","",VLOOKUP($B129,'C-1 Site River Baseline'!$C$9:$R$257,2,FALSE))</f>
        <v/>
      </c>
      <c r="D129" s="520" t="str">
        <f>IF(C129="","",VLOOKUP($B129,'C-1 Site River Baseline'!$C$9:$R$257,3,FALSE))</f>
        <v/>
      </c>
      <c r="E129" s="520" t="str">
        <f>IF(D129="","",VLOOKUP($B129,'C-1 Site River Baseline'!$C$9:$R$257,4,FALSE))</f>
        <v/>
      </c>
      <c r="F129" s="520" t="str">
        <f>IF(E129="","",VLOOKUP($B129,'C-1 Site River Baseline'!$C$9:$R$257,5,FALSE))</f>
        <v/>
      </c>
      <c r="G129" s="520" t="str">
        <f>IF(F129="","",VLOOKUP($B129,'C-1 Site River Baseline'!$C$9:$R$257,6,FALSE))</f>
        <v/>
      </c>
      <c r="H129" s="520" t="str">
        <f>IF(G129="","",VLOOKUP($B129,'C-1 Site River Baseline'!$C$9:$R$257,7,FALSE))</f>
        <v/>
      </c>
      <c r="I129" s="520" t="str">
        <f>IF(H129="","",VLOOKUP($B129,'C-1 Site River Baseline'!$C$9:$R$257,8,FALSE))</f>
        <v/>
      </c>
      <c r="J129" s="520" t="str">
        <f>IF(I129="","",VLOOKUP($B129,'C-1 Site River Baseline'!$C$9:$R$257,9,FALSE))</f>
        <v/>
      </c>
      <c r="K129" s="520" t="str">
        <f>IF(J129="","",VLOOKUP($B129,'C-1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IF(L129="","",VLOOKUP($B129,'C-1 Site River Baseline'!$C$9:$R$257,16,FALSE))</f>
        <v/>
      </c>
      <c r="N129" s="418" t="str">
        <f t="shared" si="9"/>
        <v/>
      </c>
      <c r="O129" s="498" t="str">
        <f t="shared" si="10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7" t="str">
        <f>IF(N129="","",VLOOKUP(B129,'C-1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07" t="str">
        <f>IF(V129="","",IF(VLOOKUP(V129,'G-7 Rivers Data'!$AG$4:$AI$9,2,FALSE)=0,"Spatial Data Missing ⚠",VLOOKUP(V129,'G-7 Rivers Data'!$AG$4:$AI$9,2,FALSE)))</f>
        <v/>
      </c>
      <c r="X129" s="499" t="str">
        <f>IF(V129="","",IF(VLOOKUP(V129,'G-7 Rivers Data'!$AG$4:$AI$9,3,FALSE)=0,"Spatial Data Missing ⚠",VLOOKUP(V129,'G-7 Rivers Data'!$AG$4:$AI$9,3,FALSE)))</f>
        <v/>
      </c>
      <c r="Y129" s="498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7" t="str">
        <f t="shared" si="11"/>
        <v/>
      </c>
      <c r="AC129" s="521" t="str">
        <f t="shared" si="12"/>
        <v/>
      </c>
      <c r="AD129" s="564" t="str">
        <f>IFERROR(IF(AC129="Check Data ⚠","Check Data ⚠",VLOOKUP(AC129,'G-4 Temporal multipliers'!$A$4:$C$37,3,FALSE)),"")</f>
        <v/>
      </c>
      <c r="AE129" s="498" t="str">
        <f>IF(N129="","",VLOOKUP(N129,'G-7 Rivers Data'!$B$4:$G$8,5,FALSE))</f>
        <v/>
      </c>
      <c r="AF129" s="507" t="str">
        <f t="shared" si="13"/>
        <v/>
      </c>
      <c r="AG129" s="540" t="str">
        <f t="shared" si="14"/>
        <v/>
      </c>
      <c r="AH129" s="499" t="str">
        <f t="shared" si="8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499" t="str">
        <f>IF(AK129="","",IF(VLOOKUP(AK129,'G-7 Rivers Data'!$AD$4:$AE$8,2,FALSE)=0,"Spatial Data Missing ⚠",VLOOKUP(AK129,'G-7 Rivers Data'!$AD$4:$AE$8,2,FALSE)))</f>
        <v/>
      </c>
      <c r="AM129" s="545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1" t="str">
        <f>'C-1 Site River Baseline'!AN128</f>
        <v/>
      </c>
      <c r="C130" s="520" t="str">
        <f>IF(B130="","",VLOOKUP($B130,'C-1 Site River Baseline'!$C$9:$R$257,2,FALSE))</f>
        <v/>
      </c>
      <c r="D130" s="520" t="str">
        <f>IF(C130="","",VLOOKUP($B130,'C-1 Site River Baseline'!$C$9:$R$257,3,FALSE))</f>
        <v/>
      </c>
      <c r="E130" s="520" t="str">
        <f>IF(D130="","",VLOOKUP($B130,'C-1 Site River Baseline'!$C$9:$R$257,4,FALSE))</f>
        <v/>
      </c>
      <c r="F130" s="520" t="str">
        <f>IF(E130="","",VLOOKUP($B130,'C-1 Site River Baseline'!$C$9:$R$257,5,FALSE))</f>
        <v/>
      </c>
      <c r="G130" s="520" t="str">
        <f>IF(F130="","",VLOOKUP($B130,'C-1 Site River Baseline'!$C$9:$R$257,6,FALSE))</f>
        <v/>
      </c>
      <c r="H130" s="520" t="str">
        <f>IF(G130="","",VLOOKUP($B130,'C-1 Site River Baseline'!$C$9:$R$257,7,FALSE))</f>
        <v/>
      </c>
      <c r="I130" s="520" t="str">
        <f>IF(H130="","",VLOOKUP($B130,'C-1 Site River Baseline'!$C$9:$R$257,8,FALSE))</f>
        <v/>
      </c>
      <c r="J130" s="520" t="str">
        <f>IF(I130="","",VLOOKUP($B130,'C-1 Site River Baseline'!$C$9:$R$257,9,FALSE))</f>
        <v/>
      </c>
      <c r="K130" s="520" t="str">
        <f>IF(J130="","",VLOOKUP($B130,'C-1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IF(L130="","",VLOOKUP($B130,'C-1 Site River Baseline'!$C$9:$R$257,16,FALSE))</f>
        <v/>
      </c>
      <c r="N130" s="418" t="str">
        <f t="shared" si="9"/>
        <v/>
      </c>
      <c r="O130" s="498" t="str">
        <f t="shared" si="10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7" t="str">
        <f>IF(N130="","",VLOOKUP(B130,'C-1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07" t="str">
        <f>IF(V130="","",IF(VLOOKUP(V130,'G-7 Rivers Data'!$AG$4:$AI$9,2,FALSE)=0,"Spatial Data Missing ⚠",VLOOKUP(V130,'G-7 Rivers Data'!$AG$4:$AI$9,2,FALSE)))</f>
        <v/>
      </c>
      <c r="X130" s="499" t="str">
        <f>IF(V130="","",IF(VLOOKUP(V130,'G-7 Rivers Data'!$AG$4:$AI$9,3,FALSE)=0,"Spatial Data Missing ⚠",VLOOKUP(V130,'G-7 Rivers Data'!$AG$4:$AI$9,3,FALSE)))</f>
        <v/>
      </c>
      <c r="Y130" s="498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7" t="str">
        <f t="shared" si="11"/>
        <v/>
      </c>
      <c r="AC130" s="521" t="str">
        <f t="shared" si="12"/>
        <v/>
      </c>
      <c r="AD130" s="564" t="str">
        <f>IFERROR(IF(AC130="Check Data ⚠","Check Data ⚠",VLOOKUP(AC130,'G-4 Temporal multipliers'!$A$4:$C$37,3,FALSE)),"")</f>
        <v/>
      </c>
      <c r="AE130" s="498" t="str">
        <f>IF(N130="","",VLOOKUP(N130,'G-7 Rivers Data'!$B$4:$G$8,5,FALSE))</f>
        <v/>
      </c>
      <c r="AF130" s="507" t="str">
        <f t="shared" si="13"/>
        <v/>
      </c>
      <c r="AG130" s="540" t="str">
        <f t="shared" si="14"/>
        <v/>
      </c>
      <c r="AH130" s="499" t="str">
        <f t="shared" si="8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499" t="str">
        <f>IF(AK130="","",IF(VLOOKUP(AK130,'G-7 Rivers Data'!$AD$4:$AE$8,2,FALSE)=0,"Spatial Data Missing ⚠",VLOOKUP(AK130,'G-7 Rivers Data'!$AD$4:$AE$8,2,FALSE)))</f>
        <v/>
      </c>
      <c r="AM130" s="545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1" t="str">
        <f>'C-1 Site River Baseline'!AN129</f>
        <v/>
      </c>
      <c r="C131" s="520" t="str">
        <f>IF(B131="","",VLOOKUP($B131,'C-1 Site River Baseline'!$C$9:$R$257,2,FALSE))</f>
        <v/>
      </c>
      <c r="D131" s="520" t="str">
        <f>IF(C131="","",VLOOKUP($B131,'C-1 Site River Baseline'!$C$9:$R$257,3,FALSE))</f>
        <v/>
      </c>
      <c r="E131" s="520" t="str">
        <f>IF(D131="","",VLOOKUP($B131,'C-1 Site River Baseline'!$C$9:$R$257,4,FALSE))</f>
        <v/>
      </c>
      <c r="F131" s="520" t="str">
        <f>IF(E131="","",VLOOKUP($B131,'C-1 Site River Baseline'!$C$9:$R$257,5,FALSE))</f>
        <v/>
      </c>
      <c r="G131" s="520" t="str">
        <f>IF(F131="","",VLOOKUP($B131,'C-1 Site River Baseline'!$C$9:$R$257,6,FALSE))</f>
        <v/>
      </c>
      <c r="H131" s="520" t="str">
        <f>IF(G131="","",VLOOKUP($B131,'C-1 Site River Baseline'!$C$9:$R$257,7,FALSE))</f>
        <v/>
      </c>
      <c r="I131" s="520" t="str">
        <f>IF(H131="","",VLOOKUP($B131,'C-1 Site River Baseline'!$C$9:$R$257,8,FALSE))</f>
        <v/>
      </c>
      <c r="J131" s="520" t="str">
        <f>IF(I131="","",VLOOKUP($B131,'C-1 Site River Baseline'!$C$9:$R$257,9,FALSE))</f>
        <v/>
      </c>
      <c r="K131" s="520" t="str">
        <f>IF(J131="","",VLOOKUP($B131,'C-1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IF(L131="","",VLOOKUP($B131,'C-1 Site River Baseline'!$C$9:$R$257,16,FALSE))</f>
        <v/>
      </c>
      <c r="N131" s="418" t="str">
        <f t="shared" si="9"/>
        <v/>
      </c>
      <c r="O131" s="498" t="str">
        <f t="shared" si="10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7" t="str">
        <f>IF(N131="","",VLOOKUP(B131,'C-1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07" t="str">
        <f>IF(V131="","",IF(VLOOKUP(V131,'G-7 Rivers Data'!$AG$4:$AI$9,2,FALSE)=0,"Spatial Data Missing ⚠",VLOOKUP(V131,'G-7 Rivers Data'!$AG$4:$AI$9,2,FALSE)))</f>
        <v/>
      </c>
      <c r="X131" s="499" t="str">
        <f>IF(V131="","",IF(VLOOKUP(V131,'G-7 Rivers Data'!$AG$4:$AI$9,3,FALSE)=0,"Spatial Data Missing ⚠",VLOOKUP(V131,'G-7 Rivers Data'!$AG$4:$AI$9,3,FALSE)))</f>
        <v/>
      </c>
      <c r="Y131" s="498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7" t="str">
        <f t="shared" si="11"/>
        <v/>
      </c>
      <c r="AC131" s="521" t="str">
        <f t="shared" si="12"/>
        <v/>
      </c>
      <c r="AD131" s="564" t="str">
        <f>IFERROR(IF(AC131="Check Data ⚠","Check Data ⚠",VLOOKUP(AC131,'G-4 Temporal multipliers'!$A$4:$C$37,3,FALSE)),"")</f>
        <v/>
      </c>
      <c r="AE131" s="498" t="str">
        <f>IF(N131="","",VLOOKUP(N131,'G-7 Rivers Data'!$B$4:$G$8,5,FALSE))</f>
        <v/>
      </c>
      <c r="AF131" s="507" t="str">
        <f t="shared" si="13"/>
        <v/>
      </c>
      <c r="AG131" s="540" t="str">
        <f t="shared" si="14"/>
        <v/>
      </c>
      <c r="AH131" s="499" t="str">
        <f t="shared" si="8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499" t="str">
        <f>IF(AK131="","",IF(VLOOKUP(AK131,'G-7 Rivers Data'!$AD$4:$AE$8,2,FALSE)=0,"Spatial Data Missing ⚠",VLOOKUP(AK131,'G-7 Rivers Data'!$AD$4:$AE$8,2,FALSE)))</f>
        <v/>
      </c>
      <c r="AM131" s="545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1" t="str">
        <f>'C-1 Site River Baseline'!AN130</f>
        <v/>
      </c>
      <c r="C132" s="520" t="str">
        <f>IF(B132="","",VLOOKUP($B132,'C-1 Site River Baseline'!$C$9:$R$257,2,FALSE))</f>
        <v/>
      </c>
      <c r="D132" s="520" t="str">
        <f>IF(C132="","",VLOOKUP($B132,'C-1 Site River Baseline'!$C$9:$R$257,3,FALSE))</f>
        <v/>
      </c>
      <c r="E132" s="520" t="str">
        <f>IF(D132="","",VLOOKUP($B132,'C-1 Site River Baseline'!$C$9:$R$257,4,FALSE))</f>
        <v/>
      </c>
      <c r="F132" s="520" t="str">
        <f>IF(E132="","",VLOOKUP($B132,'C-1 Site River Baseline'!$C$9:$R$257,5,FALSE))</f>
        <v/>
      </c>
      <c r="G132" s="520" t="str">
        <f>IF(F132="","",VLOOKUP($B132,'C-1 Site River Baseline'!$C$9:$R$257,6,FALSE))</f>
        <v/>
      </c>
      <c r="H132" s="520" t="str">
        <f>IF(G132="","",VLOOKUP($B132,'C-1 Site River Baseline'!$C$9:$R$257,7,FALSE))</f>
        <v/>
      </c>
      <c r="I132" s="520" t="str">
        <f>IF(H132="","",VLOOKUP($B132,'C-1 Site River Baseline'!$C$9:$R$257,8,FALSE))</f>
        <v/>
      </c>
      <c r="J132" s="520" t="str">
        <f>IF(I132="","",VLOOKUP($B132,'C-1 Site River Baseline'!$C$9:$R$257,9,FALSE))</f>
        <v/>
      </c>
      <c r="K132" s="520" t="str">
        <f>IF(J132="","",VLOOKUP($B132,'C-1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IF(L132="","",VLOOKUP($B132,'C-1 Site River Baseline'!$C$9:$R$257,16,FALSE))</f>
        <v/>
      </c>
      <c r="N132" s="418" t="str">
        <f t="shared" si="9"/>
        <v/>
      </c>
      <c r="O132" s="498" t="str">
        <f t="shared" si="10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7" t="str">
        <f>IF(N132="","",VLOOKUP(B132,'C-1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07" t="str">
        <f>IF(V132="","",IF(VLOOKUP(V132,'G-7 Rivers Data'!$AG$4:$AI$9,2,FALSE)=0,"Spatial Data Missing ⚠",VLOOKUP(V132,'G-7 Rivers Data'!$AG$4:$AI$9,2,FALSE)))</f>
        <v/>
      </c>
      <c r="X132" s="499" t="str">
        <f>IF(V132="","",IF(VLOOKUP(V132,'G-7 Rivers Data'!$AG$4:$AI$9,3,FALSE)=0,"Spatial Data Missing ⚠",VLOOKUP(V132,'G-7 Rivers Data'!$AG$4:$AI$9,3,FALSE)))</f>
        <v/>
      </c>
      <c r="Y132" s="498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7" t="str">
        <f t="shared" si="11"/>
        <v/>
      </c>
      <c r="AC132" s="521" t="str">
        <f t="shared" si="12"/>
        <v/>
      </c>
      <c r="AD132" s="564" t="str">
        <f>IFERROR(IF(AC132="Check Data ⚠","Check Data ⚠",VLOOKUP(AC132,'G-4 Temporal multipliers'!$A$4:$C$37,3,FALSE)),"")</f>
        <v/>
      </c>
      <c r="AE132" s="498" t="str">
        <f>IF(N132="","",VLOOKUP(N132,'G-7 Rivers Data'!$B$4:$G$8,5,FALSE))</f>
        <v/>
      </c>
      <c r="AF132" s="507" t="str">
        <f t="shared" si="13"/>
        <v/>
      </c>
      <c r="AG132" s="540" t="str">
        <f t="shared" si="14"/>
        <v/>
      </c>
      <c r="AH132" s="499" t="str">
        <f t="shared" si="8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499" t="str">
        <f>IF(AK132="","",IF(VLOOKUP(AK132,'G-7 Rivers Data'!$AD$4:$AE$8,2,FALSE)=0,"Spatial Data Missing ⚠",VLOOKUP(AK132,'G-7 Rivers Data'!$AD$4:$AE$8,2,FALSE)))</f>
        <v/>
      </c>
      <c r="AM132" s="545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1" t="str">
        <f>'C-1 Site River Baseline'!AN131</f>
        <v/>
      </c>
      <c r="C133" s="520" t="str">
        <f>IF(B133="","",VLOOKUP($B133,'C-1 Site River Baseline'!$C$9:$R$257,2,FALSE))</f>
        <v/>
      </c>
      <c r="D133" s="520" t="str">
        <f>IF(C133="","",VLOOKUP($B133,'C-1 Site River Baseline'!$C$9:$R$257,3,FALSE))</f>
        <v/>
      </c>
      <c r="E133" s="520" t="str">
        <f>IF(D133="","",VLOOKUP($B133,'C-1 Site River Baseline'!$C$9:$R$257,4,FALSE))</f>
        <v/>
      </c>
      <c r="F133" s="520" t="str">
        <f>IF(E133="","",VLOOKUP($B133,'C-1 Site River Baseline'!$C$9:$R$257,5,FALSE))</f>
        <v/>
      </c>
      <c r="G133" s="520" t="str">
        <f>IF(F133="","",VLOOKUP($B133,'C-1 Site River Baseline'!$C$9:$R$257,6,FALSE))</f>
        <v/>
      </c>
      <c r="H133" s="520" t="str">
        <f>IF(G133="","",VLOOKUP($B133,'C-1 Site River Baseline'!$C$9:$R$257,7,FALSE))</f>
        <v/>
      </c>
      <c r="I133" s="520" t="str">
        <f>IF(H133="","",VLOOKUP($B133,'C-1 Site River Baseline'!$C$9:$R$257,8,FALSE))</f>
        <v/>
      </c>
      <c r="J133" s="520" t="str">
        <f>IF(I133="","",VLOOKUP($B133,'C-1 Site River Baseline'!$C$9:$R$257,9,FALSE))</f>
        <v/>
      </c>
      <c r="K133" s="520" t="str">
        <f>IF(J133="","",VLOOKUP($B133,'C-1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IF(L133="","",VLOOKUP($B133,'C-1 Site River Baseline'!$C$9:$R$257,16,FALSE))</f>
        <v/>
      </c>
      <c r="N133" s="418" t="str">
        <f t="shared" si="9"/>
        <v/>
      </c>
      <c r="O133" s="498" t="str">
        <f t="shared" si="10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7" t="str">
        <f>IF(N133="","",VLOOKUP(B133,'C-1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07" t="str">
        <f>IF(V133="","",IF(VLOOKUP(V133,'G-7 Rivers Data'!$AG$4:$AI$9,2,FALSE)=0,"Spatial Data Missing ⚠",VLOOKUP(V133,'G-7 Rivers Data'!$AG$4:$AI$9,2,FALSE)))</f>
        <v/>
      </c>
      <c r="X133" s="499" t="str">
        <f>IF(V133="","",IF(VLOOKUP(V133,'G-7 Rivers Data'!$AG$4:$AI$9,3,FALSE)=0,"Spatial Data Missing ⚠",VLOOKUP(V133,'G-7 Rivers Data'!$AG$4:$AI$9,3,FALSE)))</f>
        <v/>
      </c>
      <c r="Y133" s="498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7" t="str">
        <f t="shared" si="11"/>
        <v/>
      </c>
      <c r="AC133" s="521" t="str">
        <f t="shared" si="12"/>
        <v/>
      </c>
      <c r="AD133" s="564" t="str">
        <f>IFERROR(IF(AC133="Check Data ⚠","Check Data ⚠",VLOOKUP(AC133,'G-4 Temporal multipliers'!$A$4:$C$37,3,FALSE)),"")</f>
        <v/>
      </c>
      <c r="AE133" s="498" t="str">
        <f>IF(N133="","",VLOOKUP(N133,'G-7 Rivers Data'!$B$4:$G$8,5,FALSE))</f>
        <v/>
      </c>
      <c r="AF133" s="507" t="str">
        <f t="shared" si="13"/>
        <v/>
      </c>
      <c r="AG133" s="540" t="str">
        <f t="shared" si="14"/>
        <v/>
      </c>
      <c r="AH133" s="499" t="str">
        <f t="shared" si="8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499" t="str">
        <f>IF(AK133="","",IF(VLOOKUP(AK133,'G-7 Rivers Data'!$AD$4:$AE$8,2,FALSE)=0,"Spatial Data Missing ⚠",VLOOKUP(AK133,'G-7 Rivers Data'!$AD$4:$AE$8,2,FALSE)))</f>
        <v/>
      </c>
      <c r="AM133" s="545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1" t="str">
        <f>'C-1 Site River Baseline'!AN132</f>
        <v/>
      </c>
      <c r="C134" s="520" t="str">
        <f>IF(B134="","",VLOOKUP($B134,'C-1 Site River Baseline'!$C$9:$R$257,2,FALSE))</f>
        <v/>
      </c>
      <c r="D134" s="520" t="str">
        <f>IF(C134="","",VLOOKUP($B134,'C-1 Site River Baseline'!$C$9:$R$257,3,FALSE))</f>
        <v/>
      </c>
      <c r="E134" s="520" t="str">
        <f>IF(D134="","",VLOOKUP($B134,'C-1 Site River Baseline'!$C$9:$R$257,4,FALSE))</f>
        <v/>
      </c>
      <c r="F134" s="520" t="str">
        <f>IF(E134="","",VLOOKUP($B134,'C-1 Site River Baseline'!$C$9:$R$257,5,FALSE))</f>
        <v/>
      </c>
      <c r="G134" s="520" t="str">
        <f>IF(F134="","",VLOOKUP($B134,'C-1 Site River Baseline'!$C$9:$R$257,6,FALSE))</f>
        <v/>
      </c>
      <c r="H134" s="520" t="str">
        <f>IF(G134="","",VLOOKUP($B134,'C-1 Site River Baseline'!$C$9:$R$257,7,FALSE))</f>
        <v/>
      </c>
      <c r="I134" s="520" t="str">
        <f>IF(H134="","",VLOOKUP($B134,'C-1 Site River Baseline'!$C$9:$R$257,8,FALSE))</f>
        <v/>
      </c>
      <c r="J134" s="520" t="str">
        <f>IF(I134="","",VLOOKUP($B134,'C-1 Site River Baseline'!$C$9:$R$257,9,FALSE))</f>
        <v/>
      </c>
      <c r="K134" s="520" t="str">
        <f>IF(J134="","",VLOOKUP($B134,'C-1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IF(L134="","",VLOOKUP($B134,'C-1 Site River Baseline'!$C$9:$R$257,16,FALSE))</f>
        <v/>
      </c>
      <c r="N134" s="418" t="str">
        <f t="shared" si="9"/>
        <v/>
      </c>
      <c r="O134" s="498" t="str">
        <f t="shared" si="10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7" t="str">
        <f>IF(N134="","",VLOOKUP(B134,'C-1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07" t="str">
        <f>IF(V134="","",IF(VLOOKUP(V134,'G-7 Rivers Data'!$AG$4:$AI$9,2,FALSE)=0,"Spatial Data Missing ⚠",VLOOKUP(V134,'G-7 Rivers Data'!$AG$4:$AI$9,2,FALSE)))</f>
        <v/>
      </c>
      <c r="X134" s="499" t="str">
        <f>IF(V134="","",IF(VLOOKUP(V134,'G-7 Rivers Data'!$AG$4:$AI$9,3,FALSE)=0,"Spatial Data Missing ⚠",VLOOKUP(V134,'G-7 Rivers Data'!$AG$4:$AI$9,3,FALSE)))</f>
        <v/>
      </c>
      <c r="Y134" s="498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7" t="str">
        <f t="shared" si="11"/>
        <v/>
      </c>
      <c r="AC134" s="521" t="str">
        <f t="shared" si="12"/>
        <v/>
      </c>
      <c r="AD134" s="564" t="str">
        <f>IFERROR(IF(AC134="Check Data ⚠","Check Data ⚠",VLOOKUP(AC134,'G-4 Temporal multipliers'!$A$4:$C$37,3,FALSE)),"")</f>
        <v/>
      </c>
      <c r="AE134" s="498" t="str">
        <f>IF(N134="","",VLOOKUP(N134,'G-7 Rivers Data'!$B$4:$G$8,5,FALSE))</f>
        <v/>
      </c>
      <c r="AF134" s="507" t="str">
        <f t="shared" si="13"/>
        <v/>
      </c>
      <c r="AG134" s="540" t="str">
        <f t="shared" si="14"/>
        <v/>
      </c>
      <c r="AH134" s="499" t="str">
        <f t="shared" si="8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499" t="str">
        <f>IF(AK134="","",IF(VLOOKUP(AK134,'G-7 Rivers Data'!$AD$4:$AE$8,2,FALSE)=0,"Spatial Data Missing ⚠",VLOOKUP(AK134,'G-7 Rivers Data'!$AD$4:$AE$8,2,FALSE)))</f>
        <v/>
      </c>
      <c r="AM134" s="545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1" t="str">
        <f>'C-1 Site River Baseline'!AN133</f>
        <v/>
      </c>
      <c r="C135" s="520" t="str">
        <f>IF(B135="","",VLOOKUP($B135,'C-1 Site River Baseline'!$C$9:$R$257,2,FALSE))</f>
        <v/>
      </c>
      <c r="D135" s="520" t="str">
        <f>IF(C135="","",VLOOKUP($B135,'C-1 Site River Baseline'!$C$9:$R$257,3,FALSE))</f>
        <v/>
      </c>
      <c r="E135" s="520" t="str">
        <f>IF(D135="","",VLOOKUP($B135,'C-1 Site River Baseline'!$C$9:$R$257,4,FALSE))</f>
        <v/>
      </c>
      <c r="F135" s="520" t="str">
        <f>IF(E135="","",VLOOKUP($B135,'C-1 Site River Baseline'!$C$9:$R$257,5,FALSE))</f>
        <v/>
      </c>
      <c r="G135" s="520" t="str">
        <f>IF(F135="","",VLOOKUP($B135,'C-1 Site River Baseline'!$C$9:$R$257,6,FALSE))</f>
        <v/>
      </c>
      <c r="H135" s="520" t="str">
        <f>IF(G135="","",VLOOKUP($B135,'C-1 Site River Baseline'!$C$9:$R$257,7,FALSE))</f>
        <v/>
      </c>
      <c r="I135" s="520" t="str">
        <f>IF(H135="","",VLOOKUP($B135,'C-1 Site River Baseline'!$C$9:$R$257,8,FALSE))</f>
        <v/>
      </c>
      <c r="J135" s="520" t="str">
        <f>IF(I135="","",VLOOKUP($B135,'C-1 Site River Baseline'!$C$9:$R$257,9,FALSE))</f>
        <v/>
      </c>
      <c r="K135" s="520" t="str">
        <f>IF(J135="","",VLOOKUP($B135,'C-1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IF(L135="","",VLOOKUP($B135,'C-1 Site River Baseline'!$C$9:$R$257,16,FALSE))</f>
        <v/>
      </c>
      <c r="N135" s="418" t="str">
        <f t="shared" si="9"/>
        <v/>
      </c>
      <c r="O135" s="498" t="str">
        <f t="shared" si="10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7" t="str">
        <f>IF(N135="","",VLOOKUP(B135,'C-1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07" t="str">
        <f>IF(V135="","",IF(VLOOKUP(V135,'G-7 Rivers Data'!$AG$4:$AI$9,2,FALSE)=0,"Spatial Data Missing ⚠",VLOOKUP(V135,'G-7 Rivers Data'!$AG$4:$AI$9,2,FALSE)))</f>
        <v/>
      </c>
      <c r="X135" s="499" t="str">
        <f>IF(V135="","",IF(VLOOKUP(V135,'G-7 Rivers Data'!$AG$4:$AI$9,3,FALSE)=0,"Spatial Data Missing ⚠",VLOOKUP(V135,'G-7 Rivers Data'!$AG$4:$AI$9,3,FALSE)))</f>
        <v/>
      </c>
      <c r="Y135" s="498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7" t="str">
        <f t="shared" si="11"/>
        <v/>
      </c>
      <c r="AC135" s="521" t="str">
        <f t="shared" si="12"/>
        <v/>
      </c>
      <c r="AD135" s="564" t="str">
        <f>IFERROR(IF(AC135="Check Data ⚠","Check Data ⚠",VLOOKUP(AC135,'G-4 Temporal multipliers'!$A$4:$C$37,3,FALSE)),"")</f>
        <v/>
      </c>
      <c r="AE135" s="498" t="str">
        <f>IF(N135="","",VLOOKUP(N135,'G-7 Rivers Data'!$B$4:$G$8,5,FALSE))</f>
        <v/>
      </c>
      <c r="AF135" s="507" t="str">
        <f t="shared" si="13"/>
        <v/>
      </c>
      <c r="AG135" s="540" t="str">
        <f t="shared" si="14"/>
        <v/>
      </c>
      <c r="AH135" s="499" t="str">
        <f t="shared" si="8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499" t="str">
        <f>IF(AK135="","",IF(VLOOKUP(AK135,'G-7 Rivers Data'!$AD$4:$AE$8,2,FALSE)=0,"Spatial Data Missing ⚠",VLOOKUP(AK135,'G-7 Rivers Data'!$AD$4:$AE$8,2,FALSE)))</f>
        <v/>
      </c>
      <c r="AM135" s="545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1" t="str">
        <f>'C-1 Site River Baseline'!AN134</f>
        <v/>
      </c>
      <c r="C136" s="520" t="str">
        <f>IF(B136="","",VLOOKUP($B136,'C-1 Site River Baseline'!$C$9:$R$257,2,FALSE))</f>
        <v/>
      </c>
      <c r="D136" s="520" t="str">
        <f>IF(C136="","",VLOOKUP($B136,'C-1 Site River Baseline'!$C$9:$R$257,3,FALSE))</f>
        <v/>
      </c>
      <c r="E136" s="520" t="str">
        <f>IF(D136="","",VLOOKUP($B136,'C-1 Site River Baseline'!$C$9:$R$257,4,FALSE))</f>
        <v/>
      </c>
      <c r="F136" s="520" t="str">
        <f>IF(E136="","",VLOOKUP($B136,'C-1 Site River Baseline'!$C$9:$R$257,5,FALSE))</f>
        <v/>
      </c>
      <c r="G136" s="520" t="str">
        <f>IF(F136="","",VLOOKUP($B136,'C-1 Site River Baseline'!$C$9:$R$257,6,FALSE))</f>
        <v/>
      </c>
      <c r="H136" s="520" t="str">
        <f>IF(G136="","",VLOOKUP($B136,'C-1 Site River Baseline'!$C$9:$R$257,7,FALSE))</f>
        <v/>
      </c>
      <c r="I136" s="520" t="str">
        <f>IF(H136="","",VLOOKUP($B136,'C-1 Site River Baseline'!$C$9:$R$257,8,FALSE))</f>
        <v/>
      </c>
      <c r="J136" s="520" t="str">
        <f>IF(I136="","",VLOOKUP($B136,'C-1 Site River Baseline'!$C$9:$R$257,9,FALSE))</f>
        <v/>
      </c>
      <c r="K136" s="520" t="str">
        <f>IF(J136="","",VLOOKUP($B136,'C-1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IF(L136="","",VLOOKUP($B136,'C-1 Site River Baseline'!$C$9:$R$257,16,FALSE))</f>
        <v/>
      </c>
      <c r="N136" s="418" t="str">
        <f t="shared" si="9"/>
        <v/>
      </c>
      <c r="O136" s="498" t="str">
        <f t="shared" si="10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7" t="str">
        <f>IF(N136="","",VLOOKUP(B136,'C-1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07" t="str">
        <f>IF(V136="","",IF(VLOOKUP(V136,'G-7 Rivers Data'!$AG$4:$AI$9,2,FALSE)=0,"Spatial Data Missing ⚠",VLOOKUP(V136,'G-7 Rivers Data'!$AG$4:$AI$9,2,FALSE)))</f>
        <v/>
      </c>
      <c r="X136" s="499" t="str">
        <f>IF(V136="","",IF(VLOOKUP(V136,'G-7 Rivers Data'!$AG$4:$AI$9,3,FALSE)=0,"Spatial Data Missing ⚠",VLOOKUP(V136,'G-7 Rivers Data'!$AG$4:$AI$9,3,FALSE)))</f>
        <v/>
      </c>
      <c r="Y136" s="498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7" t="str">
        <f t="shared" si="11"/>
        <v/>
      </c>
      <c r="AC136" s="521" t="str">
        <f t="shared" si="12"/>
        <v/>
      </c>
      <c r="AD136" s="564" t="str">
        <f>IFERROR(IF(AC136="Check Data ⚠","Check Data ⚠",VLOOKUP(AC136,'G-4 Temporal multipliers'!$A$4:$C$37,3,FALSE)),"")</f>
        <v/>
      </c>
      <c r="AE136" s="498" t="str">
        <f>IF(N136="","",VLOOKUP(N136,'G-7 Rivers Data'!$B$4:$G$8,5,FALSE))</f>
        <v/>
      </c>
      <c r="AF136" s="507" t="str">
        <f t="shared" si="13"/>
        <v/>
      </c>
      <c r="AG136" s="540" t="str">
        <f t="shared" si="14"/>
        <v/>
      </c>
      <c r="AH136" s="499" t="str">
        <f t="shared" si="8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499" t="str">
        <f>IF(AK136="","",IF(VLOOKUP(AK136,'G-7 Rivers Data'!$AD$4:$AE$8,2,FALSE)=0,"Spatial Data Missing ⚠",VLOOKUP(AK136,'G-7 Rivers Data'!$AD$4:$AE$8,2,FALSE)))</f>
        <v/>
      </c>
      <c r="AM136" s="545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1" t="str">
        <f>'C-1 Site River Baseline'!AN135</f>
        <v/>
      </c>
      <c r="C137" s="520" t="str">
        <f>IF(B137="","",VLOOKUP($B137,'C-1 Site River Baseline'!$C$9:$R$257,2,FALSE))</f>
        <v/>
      </c>
      <c r="D137" s="520" t="str">
        <f>IF(C137="","",VLOOKUP($B137,'C-1 Site River Baseline'!$C$9:$R$257,3,FALSE))</f>
        <v/>
      </c>
      <c r="E137" s="520" t="str">
        <f>IF(D137="","",VLOOKUP($B137,'C-1 Site River Baseline'!$C$9:$R$257,4,FALSE))</f>
        <v/>
      </c>
      <c r="F137" s="520" t="str">
        <f>IF(E137="","",VLOOKUP($B137,'C-1 Site River Baseline'!$C$9:$R$257,5,FALSE))</f>
        <v/>
      </c>
      <c r="G137" s="520" t="str">
        <f>IF(F137="","",VLOOKUP($B137,'C-1 Site River Baseline'!$C$9:$R$257,6,FALSE))</f>
        <v/>
      </c>
      <c r="H137" s="520" t="str">
        <f>IF(G137="","",VLOOKUP($B137,'C-1 Site River Baseline'!$C$9:$R$257,7,FALSE))</f>
        <v/>
      </c>
      <c r="I137" s="520" t="str">
        <f>IF(H137="","",VLOOKUP($B137,'C-1 Site River Baseline'!$C$9:$R$257,8,FALSE))</f>
        <v/>
      </c>
      <c r="J137" s="520" t="str">
        <f>IF(I137="","",VLOOKUP($B137,'C-1 Site River Baseline'!$C$9:$R$257,9,FALSE))</f>
        <v/>
      </c>
      <c r="K137" s="520" t="str">
        <f>IF(J137="","",VLOOKUP($B137,'C-1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IF(L137="","",VLOOKUP($B137,'C-1 Site River Baseline'!$C$9:$R$257,16,FALSE))</f>
        <v/>
      </c>
      <c r="N137" s="418" t="str">
        <f t="shared" si="9"/>
        <v/>
      </c>
      <c r="O137" s="498" t="str">
        <f t="shared" si="10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7" t="str">
        <f>IF(N137="","",VLOOKUP(B137,'C-1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07" t="str">
        <f>IF(V137="","",IF(VLOOKUP(V137,'G-7 Rivers Data'!$AG$4:$AI$9,2,FALSE)=0,"Spatial Data Missing ⚠",VLOOKUP(V137,'G-7 Rivers Data'!$AG$4:$AI$9,2,FALSE)))</f>
        <v/>
      </c>
      <c r="X137" s="499" t="str">
        <f>IF(V137="","",IF(VLOOKUP(V137,'G-7 Rivers Data'!$AG$4:$AI$9,3,FALSE)=0,"Spatial Data Missing ⚠",VLOOKUP(V137,'G-7 Rivers Data'!$AG$4:$AI$9,3,FALSE)))</f>
        <v/>
      </c>
      <c r="Y137" s="498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7" t="str">
        <f t="shared" si="11"/>
        <v/>
      </c>
      <c r="AC137" s="521" t="str">
        <f t="shared" si="12"/>
        <v/>
      </c>
      <c r="AD137" s="564" t="str">
        <f>IFERROR(IF(AC137="Check Data ⚠","Check Data ⚠",VLOOKUP(AC137,'G-4 Temporal multipliers'!$A$4:$C$37,3,FALSE)),"")</f>
        <v/>
      </c>
      <c r="AE137" s="498" t="str">
        <f>IF(N137="","",VLOOKUP(N137,'G-7 Rivers Data'!$B$4:$G$8,5,FALSE))</f>
        <v/>
      </c>
      <c r="AF137" s="507" t="str">
        <f t="shared" si="13"/>
        <v/>
      </c>
      <c r="AG137" s="540" t="str">
        <f t="shared" si="14"/>
        <v/>
      </c>
      <c r="AH137" s="499" t="str">
        <f t="shared" si="8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499" t="str">
        <f>IF(AK137="","",IF(VLOOKUP(AK137,'G-7 Rivers Data'!$AD$4:$AE$8,2,FALSE)=0,"Spatial Data Missing ⚠",VLOOKUP(AK137,'G-7 Rivers Data'!$AD$4:$AE$8,2,FALSE)))</f>
        <v/>
      </c>
      <c r="AM137" s="545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1" t="str">
        <f>'C-1 Site River Baseline'!AN136</f>
        <v/>
      </c>
      <c r="C138" s="520" t="str">
        <f>IF(B138="","",VLOOKUP($B138,'C-1 Site River Baseline'!$C$9:$R$257,2,FALSE))</f>
        <v/>
      </c>
      <c r="D138" s="520" t="str">
        <f>IF(C138="","",VLOOKUP($B138,'C-1 Site River Baseline'!$C$9:$R$257,3,FALSE))</f>
        <v/>
      </c>
      <c r="E138" s="520" t="str">
        <f>IF(D138="","",VLOOKUP($B138,'C-1 Site River Baseline'!$C$9:$R$257,4,FALSE))</f>
        <v/>
      </c>
      <c r="F138" s="520" t="str">
        <f>IF(E138="","",VLOOKUP($B138,'C-1 Site River Baseline'!$C$9:$R$257,5,FALSE))</f>
        <v/>
      </c>
      <c r="G138" s="520" t="str">
        <f>IF(F138="","",VLOOKUP($B138,'C-1 Site River Baseline'!$C$9:$R$257,6,FALSE))</f>
        <v/>
      </c>
      <c r="H138" s="520" t="str">
        <f>IF(G138="","",VLOOKUP($B138,'C-1 Site River Baseline'!$C$9:$R$257,7,FALSE))</f>
        <v/>
      </c>
      <c r="I138" s="520" t="str">
        <f>IF(H138="","",VLOOKUP($B138,'C-1 Site River Baseline'!$C$9:$R$257,8,FALSE))</f>
        <v/>
      </c>
      <c r="J138" s="520" t="str">
        <f>IF(I138="","",VLOOKUP($B138,'C-1 Site River Baseline'!$C$9:$R$257,9,FALSE))</f>
        <v/>
      </c>
      <c r="K138" s="520" t="str">
        <f>IF(J138="","",VLOOKUP($B138,'C-1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IF(L138="","",VLOOKUP($B138,'C-1 Site River Baseline'!$C$9:$R$257,16,FALSE))</f>
        <v/>
      </c>
      <c r="N138" s="418" t="str">
        <f t="shared" si="9"/>
        <v/>
      </c>
      <c r="O138" s="498" t="str">
        <f t="shared" si="10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7" t="str">
        <f>IF(N138="","",VLOOKUP(B138,'C-1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07" t="str">
        <f>IF(V138="","",IF(VLOOKUP(V138,'G-7 Rivers Data'!$AG$4:$AI$9,2,FALSE)=0,"Spatial Data Missing ⚠",VLOOKUP(V138,'G-7 Rivers Data'!$AG$4:$AI$9,2,FALSE)))</f>
        <v/>
      </c>
      <c r="X138" s="499" t="str">
        <f>IF(V138="","",IF(VLOOKUP(V138,'G-7 Rivers Data'!$AG$4:$AI$9,3,FALSE)=0,"Spatial Data Missing ⚠",VLOOKUP(V138,'G-7 Rivers Data'!$AG$4:$AI$9,3,FALSE)))</f>
        <v/>
      </c>
      <c r="Y138" s="498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7" t="str">
        <f t="shared" si="11"/>
        <v/>
      </c>
      <c r="AC138" s="521" t="str">
        <f t="shared" si="12"/>
        <v/>
      </c>
      <c r="AD138" s="564" t="str">
        <f>IFERROR(IF(AC138="Check Data ⚠","Check Data ⚠",VLOOKUP(AC138,'G-4 Temporal multipliers'!$A$4:$C$37,3,FALSE)),"")</f>
        <v/>
      </c>
      <c r="AE138" s="498" t="str">
        <f>IF(N138="","",VLOOKUP(N138,'G-7 Rivers Data'!$B$4:$G$8,5,FALSE))</f>
        <v/>
      </c>
      <c r="AF138" s="507" t="str">
        <f t="shared" si="13"/>
        <v/>
      </c>
      <c r="AG138" s="540" t="str">
        <f t="shared" si="14"/>
        <v/>
      </c>
      <c r="AH138" s="499" t="str">
        <f t="shared" si="8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499" t="str">
        <f>IF(AK138="","",IF(VLOOKUP(AK138,'G-7 Rivers Data'!$AD$4:$AE$8,2,FALSE)=0,"Spatial Data Missing ⚠",VLOOKUP(AK138,'G-7 Rivers Data'!$AD$4:$AE$8,2,FALSE)))</f>
        <v/>
      </c>
      <c r="AM138" s="545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1" t="str">
        <f>'C-1 Site River Baseline'!AN137</f>
        <v/>
      </c>
      <c r="C139" s="520" t="str">
        <f>IF(B139="","",VLOOKUP($B139,'C-1 Site River Baseline'!$C$9:$R$257,2,FALSE))</f>
        <v/>
      </c>
      <c r="D139" s="520" t="str">
        <f>IF(C139="","",VLOOKUP($B139,'C-1 Site River Baseline'!$C$9:$R$257,3,FALSE))</f>
        <v/>
      </c>
      <c r="E139" s="520" t="str">
        <f>IF(D139="","",VLOOKUP($B139,'C-1 Site River Baseline'!$C$9:$R$257,4,FALSE))</f>
        <v/>
      </c>
      <c r="F139" s="520" t="str">
        <f>IF(E139="","",VLOOKUP($B139,'C-1 Site River Baseline'!$C$9:$R$257,5,FALSE))</f>
        <v/>
      </c>
      <c r="G139" s="520" t="str">
        <f>IF(F139="","",VLOOKUP($B139,'C-1 Site River Baseline'!$C$9:$R$257,6,FALSE))</f>
        <v/>
      </c>
      <c r="H139" s="520" t="str">
        <f>IF(G139="","",VLOOKUP($B139,'C-1 Site River Baseline'!$C$9:$R$257,7,FALSE))</f>
        <v/>
      </c>
      <c r="I139" s="520" t="str">
        <f>IF(H139="","",VLOOKUP($B139,'C-1 Site River Baseline'!$C$9:$R$257,8,FALSE))</f>
        <v/>
      </c>
      <c r="J139" s="520" t="str">
        <f>IF(I139="","",VLOOKUP($B139,'C-1 Site River Baseline'!$C$9:$R$257,9,FALSE))</f>
        <v/>
      </c>
      <c r="K139" s="520" t="str">
        <f>IF(J139="","",VLOOKUP($B139,'C-1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IF(L139="","",VLOOKUP($B139,'C-1 Site River Baseline'!$C$9:$R$257,16,FALSE))</f>
        <v/>
      </c>
      <c r="N139" s="418" t="str">
        <f t="shared" si="9"/>
        <v/>
      </c>
      <c r="O139" s="498" t="str">
        <f t="shared" si="10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7" t="str">
        <f>IF(N139="","",VLOOKUP(B139,'C-1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07" t="str">
        <f>IF(V139="","",IF(VLOOKUP(V139,'G-7 Rivers Data'!$AG$4:$AI$9,2,FALSE)=0,"Spatial Data Missing ⚠",VLOOKUP(V139,'G-7 Rivers Data'!$AG$4:$AI$9,2,FALSE)))</f>
        <v/>
      </c>
      <c r="X139" s="499" t="str">
        <f>IF(V139="","",IF(VLOOKUP(V139,'G-7 Rivers Data'!$AG$4:$AI$9,3,FALSE)=0,"Spatial Data Missing ⚠",VLOOKUP(V139,'G-7 Rivers Data'!$AG$4:$AI$9,3,FALSE)))</f>
        <v/>
      </c>
      <c r="Y139" s="498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7" t="str">
        <f t="shared" si="11"/>
        <v/>
      </c>
      <c r="AC139" s="521" t="str">
        <f t="shared" si="12"/>
        <v/>
      </c>
      <c r="AD139" s="564" t="str">
        <f>IFERROR(IF(AC139="Check Data ⚠","Check Data ⚠",VLOOKUP(AC139,'G-4 Temporal multipliers'!$A$4:$C$37,3,FALSE)),"")</f>
        <v/>
      </c>
      <c r="AE139" s="498" t="str">
        <f>IF(N139="","",VLOOKUP(N139,'G-7 Rivers Data'!$B$4:$G$8,5,FALSE))</f>
        <v/>
      </c>
      <c r="AF139" s="507" t="str">
        <f t="shared" si="13"/>
        <v/>
      </c>
      <c r="AG139" s="540" t="str">
        <f t="shared" si="14"/>
        <v/>
      </c>
      <c r="AH139" s="499" t="str">
        <f t="shared" si="8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499" t="str">
        <f>IF(AK139="","",IF(VLOOKUP(AK139,'G-7 Rivers Data'!$AD$4:$AE$8,2,FALSE)=0,"Spatial Data Missing ⚠",VLOOKUP(AK139,'G-7 Rivers Data'!$AD$4:$AE$8,2,FALSE)))</f>
        <v/>
      </c>
      <c r="AM139" s="545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1" t="str">
        <f>'C-1 Site River Baseline'!AN138</f>
        <v/>
      </c>
      <c r="C140" s="520" t="str">
        <f>IF(B140="","",VLOOKUP($B140,'C-1 Site River Baseline'!$C$9:$R$257,2,FALSE))</f>
        <v/>
      </c>
      <c r="D140" s="520" t="str">
        <f>IF(C140="","",VLOOKUP($B140,'C-1 Site River Baseline'!$C$9:$R$257,3,FALSE))</f>
        <v/>
      </c>
      <c r="E140" s="520" t="str">
        <f>IF(D140="","",VLOOKUP($B140,'C-1 Site River Baseline'!$C$9:$R$257,4,FALSE))</f>
        <v/>
      </c>
      <c r="F140" s="520" t="str">
        <f>IF(E140="","",VLOOKUP($B140,'C-1 Site River Baseline'!$C$9:$R$257,5,FALSE))</f>
        <v/>
      </c>
      <c r="G140" s="520" t="str">
        <f>IF(F140="","",VLOOKUP($B140,'C-1 Site River Baseline'!$C$9:$R$257,6,FALSE))</f>
        <v/>
      </c>
      <c r="H140" s="520" t="str">
        <f>IF(G140="","",VLOOKUP($B140,'C-1 Site River Baseline'!$C$9:$R$257,7,FALSE))</f>
        <v/>
      </c>
      <c r="I140" s="520" t="str">
        <f>IF(H140="","",VLOOKUP($B140,'C-1 Site River Baseline'!$C$9:$R$257,8,FALSE))</f>
        <v/>
      </c>
      <c r="J140" s="520" t="str">
        <f>IF(I140="","",VLOOKUP($B140,'C-1 Site River Baseline'!$C$9:$R$257,9,FALSE))</f>
        <v/>
      </c>
      <c r="K140" s="520" t="str">
        <f>IF(J140="","",VLOOKUP($B140,'C-1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IF(L140="","",VLOOKUP($B140,'C-1 Site River Baseline'!$C$9:$R$257,16,FALSE))</f>
        <v/>
      </c>
      <c r="N140" s="418" t="str">
        <f t="shared" si="9"/>
        <v/>
      </c>
      <c r="O140" s="498" t="str">
        <f t="shared" si="10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7" t="str">
        <f>IF(N140="","",VLOOKUP(B140,'C-1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07" t="str">
        <f>IF(V140="","",IF(VLOOKUP(V140,'G-7 Rivers Data'!$AG$4:$AI$9,2,FALSE)=0,"Spatial Data Missing ⚠",VLOOKUP(V140,'G-7 Rivers Data'!$AG$4:$AI$9,2,FALSE)))</f>
        <v/>
      </c>
      <c r="X140" s="499" t="str">
        <f>IF(V140="","",IF(VLOOKUP(V140,'G-7 Rivers Data'!$AG$4:$AI$9,3,FALSE)=0,"Spatial Data Missing ⚠",VLOOKUP(V140,'G-7 Rivers Data'!$AG$4:$AI$9,3,FALSE)))</f>
        <v/>
      </c>
      <c r="Y140" s="498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7" t="str">
        <f t="shared" si="11"/>
        <v/>
      </c>
      <c r="AC140" s="521" t="str">
        <f t="shared" si="12"/>
        <v/>
      </c>
      <c r="AD140" s="564" t="str">
        <f>IFERROR(IF(AC140="Check Data ⚠","Check Data ⚠",VLOOKUP(AC140,'G-4 Temporal multipliers'!$A$4:$C$37,3,FALSE)),"")</f>
        <v/>
      </c>
      <c r="AE140" s="498" t="str">
        <f>IF(N140="","",VLOOKUP(N140,'G-7 Rivers Data'!$B$4:$G$8,5,FALSE))</f>
        <v/>
      </c>
      <c r="AF140" s="507" t="str">
        <f t="shared" si="13"/>
        <v/>
      </c>
      <c r="AG140" s="540" t="str">
        <f t="shared" si="14"/>
        <v/>
      </c>
      <c r="AH140" s="499" t="str">
        <f t="shared" ref="AH140:AH203" si="16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499" t="str">
        <f>IF(AK140="","",IF(VLOOKUP(AK140,'G-7 Rivers Data'!$AD$4:$AE$8,2,FALSE)=0,"Spatial Data Missing ⚠",VLOOKUP(AK140,'G-7 Rivers Data'!$AD$4:$AE$8,2,FALSE)))</f>
        <v/>
      </c>
      <c r="AM140" s="545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1" t="str">
        <f>'C-1 Site River Baseline'!AN139</f>
        <v/>
      </c>
      <c r="C141" s="520" t="str">
        <f>IF(B141="","",VLOOKUP($B141,'C-1 Site River Baseline'!$C$9:$R$257,2,FALSE))</f>
        <v/>
      </c>
      <c r="D141" s="520" t="str">
        <f>IF(C141="","",VLOOKUP($B141,'C-1 Site River Baseline'!$C$9:$R$257,3,FALSE))</f>
        <v/>
      </c>
      <c r="E141" s="520" t="str">
        <f>IF(D141="","",VLOOKUP($B141,'C-1 Site River Baseline'!$C$9:$R$257,4,FALSE))</f>
        <v/>
      </c>
      <c r="F141" s="520" t="str">
        <f>IF(E141="","",VLOOKUP($B141,'C-1 Site River Baseline'!$C$9:$R$257,5,FALSE))</f>
        <v/>
      </c>
      <c r="G141" s="520" t="str">
        <f>IF(F141="","",VLOOKUP($B141,'C-1 Site River Baseline'!$C$9:$R$257,6,FALSE))</f>
        <v/>
      </c>
      <c r="H141" s="520" t="str">
        <f>IF(G141="","",VLOOKUP($B141,'C-1 Site River Baseline'!$C$9:$R$257,7,FALSE))</f>
        <v/>
      </c>
      <c r="I141" s="520" t="str">
        <f>IF(H141="","",VLOOKUP($B141,'C-1 Site River Baseline'!$C$9:$R$257,8,FALSE))</f>
        <v/>
      </c>
      <c r="J141" s="520" t="str">
        <f>IF(I141="","",VLOOKUP($B141,'C-1 Site River Baseline'!$C$9:$R$257,9,FALSE))</f>
        <v/>
      </c>
      <c r="K141" s="520" t="str">
        <f>IF(J141="","",VLOOKUP($B141,'C-1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IF(L141="","",VLOOKUP($B141,'C-1 Site River Baseline'!$C$9:$R$257,16,FALSE))</f>
        <v/>
      </c>
      <c r="N141" s="418" t="str">
        <f t="shared" ref="N141:N204" si="17">C141</f>
        <v/>
      </c>
      <c r="O141" s="498" t="str">
        <f t="shared" ref="O141:O204" si="18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7" t="str">
        <f>IF(N141="","",VLOOKUP(B141,'C-1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07" t="str">
        <f>IF(V141="","",IF(VLOOKUP(V141,'G-7 Rivers Data'!$AG$4:$AI$9,2,FALSE)=0,"Spatial Data Missing ⚠",VLOOKUP(V141,'G-7 Rivers Data'!$AG$4:$AI$9,2,FALSE)))</f>
        <v/>
      </c>
      <c r="X141" s="499" t="str">
        <f>IF(V141="","",IF(VLOOKUP(V141,'G-7 Rivers Data'!$AG$4:$AI$9,3,FALSE)=0,"Spatial Data Missing ⚠",VLOOKUP(V141,'G-7 Rivers Data'!$AG$4:$AI$9,3,FALSE)))</f>
        <v/>
      </c>
      <c r="Y141" s="498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7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1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4" t="str">
        <f>IFERROR(IF(AC141="Check Data ⚠","Check Data ⚠",VLOOKUP(AC141,'G-4 Temporal multipliers'!$A$4:$C$37,3,FALSE)),"")</f>
        <v/>
      </c>
      <c r="AE141" s="498" t="str">
        <f>IF(N141="","",VLOOKUP(N141,'G-7 Rivers Data'!$B$4:$G$8,5,FALSE))</f>
        <v/>
      </c>
      <c r="AF141" s="507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4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9" t="str">
        <f t="shared" si="16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499" t="str">
        <f>IF(AK141="","",IF(VLOOKUP(AK141,'G-7 Rivers Data'!$AD$4:$AE$8,2,FALSE)=0,"Spatial Data Missing ⚠",VLOOKUP(AK141,'G-7 Rivers Data'!$AD$4:$AE$8,2,FALSE)))</f>
        <v/>
      </c>
      <c r="AM141" s="545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1" t="str">
        <f>'C-1 Site River Baseline'!AN140</f>
        <v/>
      </c>
      <c r="C142" s="520" t="str">
        <f>IF(B142="","",VLOOKUP($B142,'C-1 Site River Baseline'!$C$9:$R$257,2,FALSE))</f>
        <v/>
      </c>
      <c r="D142" s="520" t="str">
        <f>IF(C142="","",VLOOKUP($B142,'C-1 Site River Baseline'!$C$9:$R$257,3,FALSE))</f>
        <v/>
      </c>
      <c r="E142" s="520" t="str">
        <f>IF(D142="","",VLOOKUP($B142,'C-1 Site River Baseline'!$C$9:$R$257,4,FALSE))</f>
        <v/>
      </c>
      <c r="F142" s="520" t="str">
        <f>IF(E142="","",VLOOKUP($B142,'C-1 Site River Baseline'!$C$9:$R$257,5,FALSE))</f>
        <v/>
      </c>
      <c r="G142" s="520" t="str">
        <f>IF(F142="","",VLOOKUP($B142,'C-1 Site River Baseline'!$C$9:$R$257,6,FALSE))</f>
        <v/>
      </c>
      <c r="H142" s="520" t="str">
        <f>IF(G142="","",VLOOKUP($B142,'C-1 Site River Baseline'!$C$9:$R$257,7,FALSE))</f>
        <v/>
      </c>
      <c r="I142" s="520" t="str">
        <f>IF(H142="","",VLOOKUP($B142,'C-1 Site River Baseline'!$C$9:$R$257,8,FALSE))</f>
        <v/>
      </c>
      <c r="J142" s="520" t="str">
        <f>IF(I142="","",VLOOKUP($B142,'C-1 Site River Baseline'!$C$9:$R$257,9,FALSE))</f>
        <v/>
      </c>
      <c r="K142" s="520" t="str">
        <f>IF(J142="","",VLOOKUP($B142,'C-1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IF(L142="","",VLOOKUP($B142,'C-1 Site River Baseline'!$C$9:$R$257,16,FALSE))</f>
        <v/>
      </c>
      <c r="N142" s="418" t="str">
        <f t="shared" si="17"/>
        <v/>
      </c>
      <c r="O142" s="498" t="str">
        <f t="shared" si="18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7" t="str">
        <f>IF(N142="","",VLOOKUP(B142,'C-1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07" t="str">
        <f>IF(V142="","",IF(VLOOKUP(V142,'G-7 Rivers Data'!$AG$4:$AI$9,2,FALSE)=0,"Spatial Data Missing ⚠",VLOOKUP(V142,'G-7 Rivers Data'!$AG$4:$AI$9,2,FALSE)))</f>
        <v/>
      </c>
      <c r="X142" s="499" t="str">
        <f>IF(V142="","",IF(VLOOKUP(V142,'G-7 Rivers Data'!$AG$4:$AI$9,3,FALSE)=0,"Spatial Data Missing ⚠",VLOOKUP(V142,'G-7 Rivers Data'!$AG$4:$AI$9,3,FALSE)))</f>
        <v/>
      </c>
      <c r="Y142" s="498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7" t="str">
        <f t="shared" si="19"/>
        <v/>
      </c>
      <c r="AC142" s="521" t="str">
        <f t="shared" si="20"/>
        <v/>
      </c>
      <c r="AD142" s="564" t="str">
        <f>IFERROR(IF(AC142="Check Data ⚠","Check Data ⚠",VLOOKUP(AC142,'G-4 Temporal multipliers'!$A$4:$C$37,3,FALSE)),"")</f>
        <v/>
      </c>
      <c r="AE142" s="498" t="str">
        <f>IF(N142="","",VLOOKUP(N142,'G-7 Rivers Data'!$B$4:$G$8,5,FALSE))</f>
        <v/>
      </c>
      <c r="AF142" s="507" t="str">
        <f t="shared" si="21"/>
        <v/>
      </c>
      <c r="AG142" s="540" t="str">
        <f t="shared" si="22"/>
        <v/>
      </c>
      <c r="AH142" s="499" t="str">
        <f t="shared" si="16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499" t="str">
        <f>IF(AK142="","",IF(VLOOKUP(AK142,'G-7 Rivers Data'!$AD$4:$AE$8,2,FALSE)=0,"Spatial Data Missing ⚠",VLOOKUP(AK142,'G-7 Rivers Data'!$AD$4:$AE$8,2,FALSE)))</f>
        <v/>
      </c>
      <c r="AM142" s="54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1" t="str">
        <f>'C-1 Site River Baseline'!AN141</f>
        <v/>
      </c>
      <c r="C143" s="520" t="str">
        <f>IF(B143="","",VLOOKUP($B143,'C-1 Site River Baseline'!$C$9:$R$257,2,FALSE))</f>
        <v/>
      </c>
      <c r="D143" s="520" t="str">
        <f>IF(C143="","",VLOOKUP($B143,'C-1 Site River Baseline'!$C$9:$R$257,3,FALSE))</f>
        <v/>
      </c>
      <c r="E143" s="520" t="str">
        <f>IF(D143="","",VLOOKUP($B143,'C-1 Site River Baseline'!$C$9:$R$257,4,FALSE))</f>
        <v/>
      </c>
      <c r="F143" s="520" t="str">
        <f>IF(E143="","",VLOOKUP($B143,'C-1 Site River Baseline'!$C$9:$R$257,5,FALSE))</f>
        <v/>
      </c>
      <c r="G143" s="520" t="str">
        <f>IF(F143="","",VLOOKUP($B143,'C-1 Site River Baseline'!$C$9:$R$257,6,FALSE))</f>
        <v/>
      </c>
      <c r="H143" s="520" t="str">
        <f>IF(G143="","",VLOOKUP($B143,'C-1 Site River Baseline'!$C$9:$R$257,7,FALSE))</f>
        <v/>
      </c>
      <c r="I143" s="520" t="str">
        <f>IF(H143="","",VLOOKUP($B143,'C-1 Site River Baseline'!$C$9:$R$257,8,FALSE))</f>
        <v/>
      </c>
      <c r="J143" s="520" t="str">
        <f>IF(I143="","",VLOOKUP($B143,'C-1 Site River Baseline'!$C$9:$R$257,9,FALSE))</f>
        <v/>
      </c>
      <c r="K143" s="520" t="str">
        <f>IF(J143="","",VLOOKUP($B143,'C-1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IF(L143="","",VLOOKUP($B143,'C-1 Site River Baseline'!$C$9:$R$257,16,FALSE))</f>
        <v/>
      </c>
      <c r="N143" s="418" t="str">
        <f t="shared" si="17"/>
        <v/>
      </c>
      <c r="O143" s="498" t="str">
        <f t="shared" si="18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7" t="str">
        <f>IF(N143="","",VLOOKUP(B143,'C-1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07" t="str">
        <f>IF(V143="","",IF(VLOOKUP(V143,'G-7 Rivers Data'!$AG$4:$AI$9,2,FALSE)=0,"Spatial Data Missing ⚠",VLOOKUP(V143,'G-7 Rivers Data'!$AG$4:$AI$9,2,FALSE)))</f>
        <v/>
      </c>
      <c r="X143" s="499" t="str">
        <f>IF(V143="","",IF(VLOOKUP(V143,'G-7 Rivers Data'!$AG$4:$AI$9,3,FALSE)=0,"Spatial Data Missing ⚠",VLOOKUP(V143,'G-7 Rivers Data'!$AG$4:$AI$9,3,FALSE)))</f>
        <v/>
      </c>
      <c r="Y143" s="498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7" t="str">
        <f t="shared" si="19"/>
        <v/>
      </c>
      <c r="AC143" s="521" t="str">
        <f t="shared" si="20"/>
        <v/>
      </c>
      <c r="AD143" s="564" t="str">
        <f>IFERROR(IF(AC143="Check Data ⚠","Check Data ⚠",VLOOKUP(AC143,'G-4 Temporal multipliers'!$A$4:$C$37,3,FALSE)),"")</f>
        <v/>
      </c>
      <c r="AE143" s="498" t="str">
        <f>IF(N143="","",VLOOKUP(N143,'G-7 Rivers Data'!$B$4:$G$8,5,FALSE))</f>
        <v/>
      </c>
      <c r="AF143" s="507" t="str">
        <f t="shared" si="21"/>
        <v/>
      </c>
      <c r="AG143" s="540" t="str">
        <f t="shared" si="22"/>
        <v/>
      </c>
      <c r="AH143" s="499" t="str">
        <f t="shared" si="16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499" t="str">
        <f>IF(AK143="","",IF(VLOOKUP(AK143,'G-7 Rivers Data'!$AD$4:$AE$8,2,FALSE)=0,"Spatial Data Missing ⚠",VLOOKUP(AK143,'G-7 Rivers Data'!$AD$4:$AE$8,2,FALSE)))</f>
        <v/>
      </c>
      <c r="AM143" s="545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1" t="str">
        <f>'C-1 Site River Baseline'!AN142</f>
        <v/>
      </c>
      <c r="C144" s="520" t="str">
        <f>IF(B144="","",VLOOKUP($B144,'C-1 Site River Baseline'!$C$9:$R$257,2,FALSE))</f>
        <v/>
      </c>
      <c r="D144" s="520" t="str">
        <f>IF(C144="","",VLOOKUP($B144,'C-1 Site River Baseline'!$C$9:$R$257,3,FALSE))</f>
        <v/>
      </c>
      <c r="E144" s="520" t="str">
        <f>IF(D144="","",VLOOKUP($B144,'C-1 Site River Baseline'!$C$9:$R$257,4,FALSE))</f>
        <v/>
      </c>
      <c r="F144" s="520" t="str">
        <f>IF(E144="","",VLOOKUP($B144,'C-1 Site River Baseline'!$C$9:$R$257,5,FALSE))</f>
        <v/>
      </c>
      <c r="G144" s="520" t="str">
        <f>IF(F144="","",VLOOKUP($B144,'C-1 Site River Baseline'!$C$9:$R$257,6,FALSE))</f>
        <v/>
      </c>
      <c r="H144" s="520" t="str">
        <f>IF(G144="","",VLOOKUP($B144,'C-1 Site River Baseline'!$C$9:$R$257,7,FALSE))</f>
        <v/>
      </c>
      <c r="I144" s="520" t="str">
        <f>IF(H144="","",VLOOKUP($B144,'C-1 Site River Baseline'!$C$9:$R$257,8,FALSE))</f>
        <v/>
      </c>
      <c r="J144" s="520" t="str">
        <f>IF(I144="","",VLOOKUP($B144,'C-1 Site River Baseline'!$C$9:$R$257,9,FALSE))</f>
        <v/>
      </c>
      <c r="K144" s="520" t="str">
        <f>IF(J144="","",VLOOKUP($B144,'C-1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IF(L144="","",VLOOKUP($B144,'C-1 Site River Baseline'!$C$9:$R$257,16,FALSE))</f>
        <v/>
      </c>
      <c r="N144" s="418" t="str">
        <f t="shared" si="17"/>
        <v/>
      </c>
      <c r="O144" s="498" t="str">
        <f t="shared" si="18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7" t="str">
        <f>IF(N144="","",VLOOKUP(B144,'C-1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07" t="str">
        <f>IF(V144="","",IF(VLOOKUP(V144,'G-7 Rivers Data'!$AG$4:$AI$9,2,FALSE)=0,"Spatial Data Missing ⚠",VLOOKUP(V144,'G-7 Rivers Data'!$AG$4:$AI$9,2,FALSE)))</f>
        <v/>
      </c>
      <c r="X144" s="499" t="str">
        <f>IF(V144="","",IF(VLOOKUP(V144,'G-7 Rivers Data'!$AG$4:$AI$9,3,FALSE)=0,"Spatial Data Missing ⚠",VLOOKUP(V144,'G-7 Rivers Data'!$AG$4:$AI$9,3,FALSE)))</f>
        <v/>
      </c>
      <c r="Y144" s="498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7" t="str">
        <f t="shared" si="19"/>
        <v/>
      </c>
      <c r="AC144" s="521" t="str">
        <f t="shared" si="20"/>
        <v/>
      </c>
      <c r="AD144" s="564" t="str">
        <f>IFERROR(IF(AC144="Check Data ⚠","Check Data ⚠",VLOOKUP(AC144,'G-4 Temporal multipliers'!$A$4:$C$37,3,FALSE)),"")</f>
        <v/>
      </c>
      <c r="AE144" s="498" t="str">
        <f>IF(N144="","",VLOOKUP(N144,'G-7 Rivers Data'!$B$4:$G$8,5,FALSE))</f>
        <v/>
      </c>
      <c r="AF144" s="507" t="str">
        <f t="shared" si="21"/>
        <v/>
      </c>
      <c r="AG144" s="540" t="str">
        <f t="shared" si="22"/>
        <v/>
      </c>
      <c r="AH144" s="499" t="str">
        <f t="shared" si="16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499" t="str">
        <f>IF(AK144="","",IF(VLOOKUP(AK144,'G-7 Rivers Data'!$AD$4:$AE$8,2,FALSE)=0,"Spatial Data Missing ⚠",VLOOKUP(AK144,'G-7 Rivers Data'!$AD$4:$AE$8,2,FALSE)))</f>
        <v/>
      </c>
      <c r="AM144" s="545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1" t="str">
        <f>'C-1 Site River Baseline'!AN143</f>
        <v/>
      </c>
      <c r="C145" s="520" t="str">
        <f>IF(B145="","",VLOOKUP($B145,'C-1 Site River Baseline'!$C$9:$R$257,2,FALSE))</f>
        <v/>
      </c>
      <c r="D145" s="520" t="str">
        <f>IF(C145="","",VLOOKUP($B145,'C-1 Site River Baseline'!$C$9:$R$257,3,FALSE))</f>
        <v/>
      </c>
      <c r="E145" s="520" t="str">
        <f>IF(D145="","",VLOOKUP($B145,'C-1 Site River Baseline'!$C$9:$R$257,4,FALSE))</f>
        <v/>
      </c>
      <c r="F145" s="520" t="str">
        <f>IF(E145="","",VLOOKUP($B145,'C-1 Site River Baseline'!$C$9:$R$257,5,FALSE))</f>
        <v/>
      </c>
      <c r="G145" s="520" t="str">
        <f>IF(F145="","",VLOOKUP($B145,'C-1 Site River Baseline'!$C$9:$R$257,6,FALSE))</f>
        <v/>
      </c>
      <c r="H145" s="520" t="str">
        <f>IF(G145="","",VLOOKUP($B145,'C-1 Site River Baseline'!$C$9:$R$257,7,FALSE))</f>
        <v/>
      </c>
      <c r="I145" s="520" t="str">
        <f>IF(H145="","",VLOOKUP($B145,'C-1 Site River Baseline'!$C$9:$R$257,8,FALSE))</f>
        <v/>
      </c>
      <c r="J145" s="520" t="str">
        <f>IF(I145="","",VLOOKUP($B145,'C-1 Site River Baseline'!$C$9:$R$257,9,FALSE))</f>
        <v/>
      </c>
      <c r="K145" s="520" t="str">
        <f>IF(J145="","",VLOOKUP($B145,'C-1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IF(L145="","",VLOOKUP($B145,'C-1 Site River Baseline'!$C$9:$R$257,16,FALSE))</f>
        <v/>
      </c>
      <c r="N145" s="418" t="str">
        <f t="shared" si="17"/>
        <v/>
      </c>
      <c r="O145" s="498" t="str">
        <f t="shared" si="18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7" t="str">
        <f>IF(N145="","",VLOOKUP(B145,'C-1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07" t="str">
        <f>IF(V145="","",IF(VLOOKUP(V145,'G-7 Rivers Data'!$AG$4:$AI$9,2,FALSE)=0,"Spatial Data Missing ⚠",VLOOKUP(V145,'G-7 Rivers Data'!$AG$4:$AI$9,2,FALSE)))</f>
        <v/>
      </c>
      <c r="X145" s="499" t="str">
        <f>IF(V145="","",IF(VLOOKUP(V145,'G-7 Rivers Data'!$AG$4:$AI$9,3,FALSE)=0,"Spatial Data Missing ⚠",VLOOKUP(V145,'G-7 Rivers Data'!$AG$4:$AI$9,3,FALSE)))</f>
        <v/>
      </c>
      <c r="Y145" s="498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7" t="str">
        <f t="shared" si="19"/>
        <v/>
      </c>
      <c r="AC145" s="521" t="str">
        <f t="shared" si="20"/>
        <v/>
      </c>
      <c r="AD145" s="564" t="str">
        <f>IFERROR(IF(AC145="Check Data ⚠","Check Data ⚠",VLOOKUP(AC145,'G-4 Temporal multipliers'!$A$4:$C$37,3,FALSE)),"")</f>
        <v/>
      </c>
      <c r="AE145" s="498" t="str">
        <f>IF(N145="","",VLOOKUP(N145,'G-7 Rivers Data'!$B$4:$G$8,5,FALSE))</f>
        <v/>
      </c>
      <c r="AF145" s="507" t="str">
        <f t="shared" si="21"/>
        <v/>
      </c>
      <c r="AG145" s="540" t="str">
        <f t="shared" si="22"/>
        <v/>
      </c>
      <c r="AH145" s="499" t="str">
        <f t="shared" si="16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499" t="str">
        <f>IF(AK145="","",IF(VLOOKUP(AK145,'G-7 Rivers Data'!$AD$4:$AE$8,2,FALSE)=0,"Spatial Data Missing ⚠",VLOOKUP(AK145,'G-7 Rivers Data'!$AD$4:$AE$8,2,FALSE)))</f>
        <v/>
      </c>
      <c r="AM145" s="545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1" t="str">
        <f>'C-1 Site River Baseline'!AN144</f>
        <v/>
      </c>
      <c r="C146" s="520" t="str">
        <f>IF(B146="","",VLOOKUP($B146,'C-1 Site River Baseline'!$C$9:$R$257,2,FALSE))</f>
        <v/>
      </c>
      <c r="D146" s="520" t="str">
        <f>IF(C146="","",VLOOKUP($B146,'C-1 Site River Baseline'!$C$9:$R$257,3,FALSE))</f>
        <v/>
      </c>
      <c r="E146" s="520" t="str">
        <f>IF(D146="","",VLOOKUP($B146,'C-1 Site River Baseline'!$C$9:$R$257,4,FALSE))</f>
        <v/>
      </c>
      <c r="F146" s="520" t="str">
        <f>IF(E146="","",VLOOKUP($B146,'C-1 Site River Baseline'!$C$9:$R$257,5,FALSE))</f>
        <v/>
      </c>
      <c r="G146" s="520" t="str">
        <f>IF(F146="","",VLOOKUP($B146,'C-1 Site River Baseline'!$C$9:$R$257,6,FALSE))</f>
        <v/>
      </c>
      <c r="H146" s="520" t="str">
        <f>IF(G146="","",VLOOKUP($B146,'C-1 Site River Baseline'!$C$9:$R$257,7,FALSE))</f>
        <v/>
      </c>
      <c r="I146" s="520" t="str">
        <f>IF(H146="","",VLOOKUP($B146,'C-1 Site River Baseline'!$C$9:$R$257,8,FALSE))</f>
        <v/>
      </c>
      <c r="J146" s="520" t="str">
        <f>IF(I146="","",VLOOKUP($B146,'C-1 Site River Baseline'!$C$9:$R$257,9,FALSE))</f>
        <v/>
      </c>
      <c r="K146" s="520" t="str">
        <f>IF(J146="","",VLOOKUP($B146,'C-1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IF(L146="","",VLOOKUP($B146,'C-1 Site River Baseline'!$C$9:$R$257,16,FALSE))</f>
        <v/>
      </c>
      <c r="N146" s="418" t="str">
        <f t="shared" si="17"/>
        <v/>
      </c>
      <c r="O146" s="498" t="str">
        <f t="shared" si="18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7" t="str">
        <f>IF(N146="","",VLOOKUP(B146,'C-1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07" t="str">
        <f>IF(V146="","",IF(VLOOKUP(V146,'G-7 Rivers Data'!$AG$4:$AI$9,2,FALSE)=0,"Spatial Data Missing ⚠",VLOOKUP(V146,'G-7 Rivers Data'!$AG$4:$AI$9,2,FALSE)))</f>
        <v/>
      </c>
      <c r="X146" s="499" t="str">
        <f>IF(V146="","",IF(VLOOKUP(V146,'G-7 Rivers Data'!$AG$4:$AI$9,3,FALSE)=0,"Spatial Data Missing ⚠",VLOOKUP(V146,'G-7 Rivers Data'!$AG$4:$AI$9,3,FALSE)))</f>
        <v/>
      </c>
      <c r="Y146" s="498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7" t="str">
        <f t="shared" si="19"/>
        <v/>
      </c>
      <c r="AC146" s="521" t="str">
        <f t="shared" si="20"/>
        <v/>
      </c>
      <c r="AD146" s="564" t="str">
        <f>IFERROR(IF(AC146="Check Data ⚠","Check Data ⚠",VLOOKUP(AC146,'G-4 Temporal multipliers'!$A$4:$C$37,3,FALSE)),"")</f>
        <v/>
      </c>
      <c r="AE146" s="498" t="str">
        <f>IF(N146="","",VLOOKUP(N146,'G-7 Rivers Data'!$B$4:$G$8,5,FALSE))</f>
        <v/>
      </c>
      <c r="AF146" s="507" t="str">
        <f t="shared" si="21"/>
        <v/>
      </c>
      <c r="AG146" s="540" t="str">
        <f t="shared" si="22"/>
        <v/>
      </c>
      <c r="AH146" s="499" t="str">
        <f t="shared" si="16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499" t="str">
        <f>IF(AK146="","",IF(VLOOKUP(AK146,'G-7 Rivers Data'!$AD$4:$AE$8,2,FALSE)=0,"Spatial Data Missing ⚠",VLOOKUP(AK146,'G-7 Rivers Data'!$AD$4:$AE$8,2,FALSE)))</f>
        <v/>
      </c>
      <c r="AM146" s="545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1" t="str">
        <f>'C-1 Site River Baseline'!AN145</f>
        <v/>
      </c>
      <c r="C147" s="520" t="str">
        <f>IF(B147="","",VLOOKUP($B147,'C-1 Site River Baseline'!$C$9:$R$257,2,FALSE))</f>
        <v/>
      </c>
      <c r="D147" s="520" t="str">
        <f>IF(C147="","",VLOOKUP($B147,'C-1 Site River Baseline'!$C$9:$R$257,3,FALSE))</f>
        <v/>
      </c>
      <c r="E147" s="520" t="str">
        <f>IF(D147="","",VLOOKUP($B147,'C-1 Site River Baseline'!$C$9:$R$257,4,FALSE))</f>
        <v/>
      </c>
      <c r="F147" s="520" t="str">
        <f>IF(E147="","",VLOOKUP($B147,'C-1 Site River Baseline'!$C$9:$R$257,5,FALSE))</f>
        <v/>
      </c>
      <c r="G147" s="520" t="str">
        <f>IF(F147="","",VLOOKUP($B147,'C-1 Site River Baseline'!$C$9:$R$257,6,FALSE))</f>
        <v/>
      </c>
      <c r="H147" s="520" t="str">
        <f>IF(G147="","",VLOOKUP($B147,'C-1 Site River Baseline'!$C$9:$R$257,7,FALSE))</f>
        <v/>
      </c>
      <c r="I147" s="520" t="str">
        <f>IF(H147="","",VLOOKUP($B147,'C-1 Site River Baseline'!$C$9:$R$257,8,FALSE))</f>
        <v/>
      </c>
      <c r="J147" s="520" t="str">
        <f>IF(I147="","",VLOOKUP($B147,'C-1 Site River Baseline'!$C$9:$R$257,9,FALSE))</f>
        <v/>
      </c>
      <c r="K147" s="520" t="str">
        <f>IF(J147="","",VLOOKUP($B147,'C-1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IF(L147="","",VLOOKUP($B147,'C-1 Site River Baseline'!$C$9:$R$257,16,FALSE))</f>
        <v/>
      </c>
      <c r="N147" s="418" t="str">
        <f t="shared" si="17"/>
        <v/>
      </c>
      <c r="O147" s="498" t="str">
        <f t="shared" si="18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7" t="str">
        <f>IF(N147="","",VLOOKUP(B147,'C-1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07" t="str">
        <f>IF(V147="","",IF(VLOOKUP(V147,'G-7 Rivers Data'!$AG$4:$AI$9,2,FALSE)=0,"Spatial Data Missing ⚠",VLOOKUP(V147,'G-7 Rivers Data'!$AG$4:$AI$9,2,FALSE)))</f>
        <v/>
      </c>
      <c r="X147" s="499" t="str">
        <f>IF(V147="","",IF(VLOOKUP(V147,'G-7 Rivers Data'!$AG$4:$AI$9,3,FALSE)=0,"Spatial Data Missing ⚠",VLOOKUP(V147,'G-7 Rivers Data'!$AG$4:$AI$9,3,FALSE)))</f>
        <v/>
      </c>
      <c r="Y147" s="498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7" t="str">
        <f t="shared" si="19"/>
        <v/>
      </c>
      <c r="AC147" s="521" t="str">
        <f t="shared" si="20"/>
        <v/>
      </c>
      <c r="AD147" s="564" t="str">
        <f>IFERROR(IF(AC147="Check Data ⚠","Check Data ⚠",VLOOKUP(AC147,'G-4 Temporal multipliers'!$A$4:$C$37,3,FALSE)),"")</f>
        <v/>
      </c>
      <c r="AE147" s="498" t="str">
        <f>IF(N147="","",VLOOKUP(N147,'G-7 Rivers Data'!$B$4:$G$8,5,FALSE))</f>
        <v/>
      </c>
      <c r="AF147" s="507" t="str">
        <f t="shared" si="21"/>
        <v/>
      </c>
      <c r="AG147" s="540" t="str">
        <f t="shared" si="22"/>
        <v/>
      </c>
      <c r="AH147" s="499" t="str">
        <f t="shared" si="16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499" t="str">
        <f>IF(AK147="","",IF(VLOOKUP(AK147,'G-7 Rivers Data'!$AD$4:$AE$8,2,FALSE)=0,"Spatial Data Missing ⚠",VLOOKUP(AK147,'G-7 Rivers Data'!$AD$4:$AE$8,2,FALSE)))</f>
        <v/>
      </c>
      <c r="AM147" s="545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1" t="str">
        <f>'C-1 Site River Baseline'!AN146</f>
        <v/>
      </c>
      <c r="C148" s="520" t="str">
        <f>IF(B148="","",VLOOKUP($B148,'C-1 Site River Baseline'!$C$9:$R$257,2,FALSE))</f>
        <v/>
      </c>
      <c r="D148" s="520" t="str">
        <f>IF(C148="","",VLOOKUP($B148,'C-1 Site River Baseline'!$C$9:$R$257,3,FALSE))</f>
        <v/>
      </c>
      <c r="E148" s="520" t="str">
        <f>IF(D148="","",VLOOKUP($B148,'C-1 Site River Baseline'!$C$9:$R$257,4,FALSE))</f>
        <v/>
      </c>
      <c r="F148" s="520" t="str">
        <f>IF(E148="","",VLOOKUP($B148,'C-1 Site River Baseline'!$C$9:$R$257,5,FALSE))</f>
        <v/>
      </c>
      <c r="G148" s="520" t="str">
        <f>IF(F148="","",VLOOKUP($B148,'C-1 Site River Baseline'!$C$9:$R$257,6,FALSE))</f>
        <v/>
      </c>
      <c r="H148" s="520" t="str">
        <f>IF(G148="","",VLOOKUP($B148,'C-1 Site River Baseline'!$C$9:$R$257,7,FALSE))</f>
        <v/>
      </c>
      <c r="I148" s="520" t="str">
        <f>IF(H148="","",VLOOKUP($B148,'C-1 Site River Baseline'!$C$9:$R$257,8,FALSE))</f>
        <v/>
      </c>
      <c r="J148" s="520" t="str">
        <f>IF(I148="","",VLOOKUP($B148,'C-1 Site River Baseline'!$C$9:$R$257,9,FALSE))</f>
        <v/>
      </c>
      <c r="K148" s="520" t="str">
        <f>IF(J148="","",VLOOKUP($B148,'C-1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IF(L148="","",VLOOKUP($B148,'C-1 Site River Baseline'!$C$9:$R$257,16,FALSE))</f>
        <v/>
      </c>
      <c r="N148" s="418" t="str">
        <f t="shared" si="17"/>
        <v/>
      </c>
      <c r="O148" s="498" t="str">
        <f t="shared" si="18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7" t="str">
        <f>IF(N148="","",VLOOKUP(B148,'C-1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07" t="str">
        <f>IF(V148="","",IF(VLOOKUP(V148,'G-7 Rivers Data'!$AG$4:$AI$9,2,FALSE)=0,"Spatial Data Missing ⚠",VLOOKUP(V148,'G-7 Rivers Data'!$AG$4:$AI$9,2,FALSE)))</f>
        <v/>
      </c>
      <c r="X148" s="499" t="str">
        <f>IF(V148="","",IF(VLOOKUP(V148,'G-7 Rivers Data'!$AG$4:$AI$9,3,FALSE)=0,"Spatial Data Missing ⚠",VLOOKUP(V148,'G-7 Rivers Data'!$AG$4:$AI$9,3,FALSE)))</f>
        <v/>
      </c>
      <c r="Y148" s="498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7" t="str">
        <f t="shared" si="19"/>
        <v/>
      </c>
      <c r="AC148" s="521" t="str">
        <f t="shared" si="20"/>
        <v/>
      </c>
      <c r="AD148" s="564" t="str">
        <f>IFERROR(IF(AC148="Check Data ⚠","Check Data ⚠",VLOOKUP(AC148,'G-4 Temporal multipliers'!$A$4:$C$37,3,FALSE)),"")</f>
        <v/>
      </c>
      <c r="AE148" s="498" t="str">
        <f>IF(N148="","",VLOOKUP(N148,'G-7 Rivers Data'!$B$4:$G$8,5,FALSE))</f>
        <v/>
      </c>
      <c r="AF148" s="507" t="str">
        <f t="shared" si="21"/>
        <v/>
      </c>
      <c r="AG148" s="540" t="str">
        <f t="shared" si="22"/>
        <v/>
      </c>
      <c r="AH148" s="499" t="str">
        <f t="shared" si="16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499" t="str">
        <f>IF(AK148="","",IF(VLOOKUP(AK148,'G-7 Rivers Data'!$AD$4:$AE$8,2,FALSE)=0,"Spatial Data Missing ⚠",VLOOKUP(AK148,'G-7 Rivers Data'!$AD$4:$AE$8,2,FALSE)))</f>
        <v/>
      </c>
      <c r="AM148" s="545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1" t="str">
        <f>'C-1 Site River Baseline'!AN147</f>
        <v/>
      </c>
      <c r="C149" s="520" t="str">
        <f>IF(B149="","",VLOOKUP($B149,'C-1 Site River Baseline'!$C$9:$R$257,2,FALSE))</f>
        <v/>
      </c>
      <c r="D149" s="520" t="str">
        <f>IF(C149="","",VLOOKUP($B149,'C-1 Site River Baseline'!$C$9:$R$257,3,FALSE))</f>
        <v/>
      </c>
      <c r="E149" s="520" t="str">
        <f>IF(D149="","",VLOOKUP($B149,'C-1 Site River Baseline'!$C$9:$R$257,4,FALSE))</f>
        <v/>
      </c>
      <c r="F149" s="520" t="str">
        <f>IF(E149="","",VLOOKUP($B149,'C-1 Site River Baseline'!$C$9:$R$257,5,FALSE))</f>
        <v/>
      </c>
      <c r="G149" s="520" t="str">
        <f>IF(F149="","",VLOOKUP($B149,'C-1 Site River Baseline'!$C$9:$R$257,6,FALSE))</f>
        <v/>
      </c>
      <c r="H149" s="520" t="str">
        <f>IF(G149="","",VLOOKUP($B149,'C-1 Site River Baseline'!$C$9:$R$257,7,FALSE))</f>
        <v/>
      </c>
      <c r="I149" s="520" t="str">
        <f>IF(H149="","",VLOOKUP($B149,'C-1 Site River Baseline'!$C$9:$R$257,8,FALSE))</f>
        <v/>
      </c>
      <c r="J149" s="520" t="str">
        <f>IF(I149="","",VLOOKUP($B149,'C-1 Site River Baseline'!$C$9:$R$257,9,FALSE))</f>
        <v/>
      </c>
      <c r="K149" s="520" t="str">
        <f>IF(J149="","",VLOOKUP($B149,'C-1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IF(L149="","",VLOOKUP($B149,'C-1 Site River Baseline'!$C$9:$R$257,16,FALSE))</f>
        <v/>
      </c>
      <c r="N149" s="418"/>
      <c r="O149" s="498" t="str">
        <f t="shared" si="18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7" t="str">
        <f>IF(N149="","",VLOOKUP(B149,'C-1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07" t="str">
        <f>IF(V149="","",IF(VLOOKUP(V149,'G-7 Rivers Data'!$AG$4:$AI$9,2,FALSE)=0,"Spatial Data Missing ⚠",VLOOKUP(V149,'G-7 Rivers Data'!$AG$4:$AI$9,2,FALSE)))</f>
        <v/>
      </c>
      <c r="X149" s="499" t="str">
        <f>IF(V149="","",IF(VLOOKUP(V149,'G-7 Rivers Data'!$AG$4:$AI$9,3,FALSE)=0,"Spatial Data Missing ⚠",VLOOKUP(V149,'G-7 Rivers Data'!$AG$4:$AI$9,3,FALSE)))</f>
        <v/>
      </c>
      <c r="Y149" s="498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7" t="str">
        <f t="shared" si="19"/>
        <v/>
      </c>
      <c r="AC149" s="521" t="str">
        <f t="shared" si="20"/>
        <v/>
      </c>
      <c r="AD149" s="564" t="str">
        <f>IFERROR(IF(AC149="Check Data ⚠","Check Data ⚠",VLOOKUP(AC149,'G-4 Temporal multipliers'!$A$4:$C$37,3,FALSE)),"")</f>
        <v/>
      </c>
      <c r="AE149" s="498" t="str">
        <f>IF(N149="","",VLOOKUP(N149,'G-7 Rivers Data'!$B$4:$G$8,5,FALSE))</f>
        <v/>
      </c>
      <c r="AF149" s="507" t="str">
        <f t="shared" si="21"/>
        <v/>
      </c>
      <c r="AG149" s="540" t="str">
        <f t="shared" si="22"/>
        <v/>
      </c>
      <c r="AH149" s="499" t="str">
        <f t="shared" si="16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499" t="str">
        <f>IF(AK149="","",IF(VLOOKUP(AK149,'G-7 Rivers Data'!$AD$4:$AE$8,2,FALSE)=0,"Spatial Data Missing ⚠",VLOOKUP(AK149,'G-7 Rivers Data'!$AD$4:$AE$8,2,FALSE)))</f>
        <v/>
      </c>
      <c r="AM149" s="545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1" t="str">
        <f>'C-1 Site River Baseline'!AN148</f>
        <v/>
      </c>
      <c r="C150" s="520" t="str">
        <f>IF(B150="","",VLOOKUP($B150,'C-1 Site River Baseline'!$C$9:$R$257,2,FALSE))</f>
        <v/>
      </c>
      <c r="D150" s="520" t="str">
        <f>IF(C150="","",VLOOKUP($B150,'C-1 Site River Baseline'!$C$9:$R$257,3,FALSE))</f>
        <v/>
      </c>
      <c r="E150" s="520" t="str">
        <f>IF(D150="","",VLOOKUP($B150,'C-1 Site River Baseline'!$C$9:$R$257,4,FALSE))</f>
        <v/>
      </c>
      <c r="F150" s="520" t="str">
        <f>IF(E150="","",VLOOKUP($B150,'C-1 Site River Baseline'!$C$9:$R$257,5,FALSE))</f>
        <v/>
      </c>
      <c r="G150" s="520" t="str">
        <f>IF(F150="","",VLOOKUP($B150,'C-1 Site River Baseline'!$C$9:$R$257,6,FALSE))</f>
        <v/>
      </c>
      <c r="H150" s="520" t="str">
        <f>IF(G150="","",VLOOKUP($B150,'C-1 Site River Baseline'!$C$9:$R$257,7,FALSE))</f>
        <v/>
      </c>
      <c r="I150" s="520" t="str">
        <f>IF(H150="","",VLOOKUP($B150,'C-1 Site River Baseline'!$C$9:$R$257,8,FALSE))</f>
        <v/>
      </c>
      <c r="J150" s="520" t="str">
        <f>IF(I150="","",VLOOKUP($B150,'C-1 Site River Baseline'!$C$9:$R$257,9,FALSE))</f>
        <v/>
      </c>
      <c r="K150" s="520" t="str">
        <f>IF(J150="","",VLOOKUP($B150,'C-1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IF(L150="","",VLOOKUP($B150,'C-1 Site River Baseline'!$C$9:$R$257,16,FALSE))</f>
        <v/>
      </c>
      <c r="N150" s="418" t="str">
        <f t="shared" si="17"/>
        <v/>
      </c>
      <c r="O150" s="498" t="str">
        <f t="shared" si="18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7" t="str">
        <f>IF(N150="","",VLOOKUP(B150,'C-1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07" t="str">
        <f>IF(V150="","",IF(VLOOKUP(V150,'G-7 Rivers Data'!$AG$4:$AI$9,2,FALSE)=0,"Spatial Data Missing ⚠",VLOOKUP(V150,'G-7 Rivers Data'!$AG$4:$AI$9,2,FALSE)))</f>
        <v/>
      </c>
      <c r="X150" s="499" t="str">
        <f>IF(V150="","",IF(VLOOKUP(V150,'G-7 Rivers Data'!$AG$4:$AI$9,3,FALSE)=0,"Spatial Data Missing ⚠",VLOOKUP(V150,'G-7 Rivers Data'!$AG$4:$AI$9,3,FALSE)))</f>
        <v/>
      </c>
      <c r="Y150" s="498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7" t="str">
        <f t="shared" si="19"/>
        <v/>
      </c>
      <c r="AC150" s="521" t="str">
        <f t="shared" si="20"/>
        <v/>
      </c>
      <c r="AD150" s="564" t="str">
        <f>IFERROR(IF(AC150="Check Data ⚠","Check Data ⚠",VLOOKUP(AC150,'G-4 Temporal multipliers'!$A$4:$C$37,3,FALSE)),"")</f>
        <v/>
      </c>
      <c r="AE150" s="498" t="str">
        <f>IF(N150="","",VLOOKUP(N150,'G-7 Rivers Data'!$B$4:$G$8,5,FALSE))</f>
        <v/>
      </c>
      <c r="AF150" s="507" t="str">
        <f t="shared" si="21"/>
        <v/>
      </c>
      <c r="AG150" s="540" t="str">
        <f t="shared" si="22"/>
        <v/>
      </c>
      <c r="AH150" s="499" t="str">
        <f t="shared" si="16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499" t="str">
        <f>IF(AK150="","",IF(VLOOKUP(AK150,'G-7 Rivers Data'!$AD$4:$AE$8,2,FALSE)=0,"Spatial Data Missing ⚠",VLOOKUP(AK150,'G-7 Rivers Data'!$AD$4:$AE$8,2,FALSE)))</f>
        <v/>
      </c>
      <c r="AM150" s="545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1" t="str">
        <f>'C-1 Site River Baseline'!AN149</f>
        <v/>
      </c>
      <c r="C151" s="520" t="str">
        <f>IF(B151="","",VLOOKUP($B151,'C-1 Site River Baseline'!$C$9:$R$257,2,FALSE))</f>
        <v/>
      </c>
      <c r="D151" s="520" t="str">
        <f>IF(C151="","",VLOOKUP($B151,'C-1 Site River Baseline'!$C$9:$R$257,3,FALSE))</f>
        <v/>
      </c>
      <c r="E151" s="520" t="str">
        <f>IF(D151="","",VLOOKUP($B151,'C-1 Site River Baseline'!$C$9:$R$257,4,FALSE))</f>
        <v/>
      </c>
      <c r="F151" s="520" t="str">
        <f>IF(E151="","",VLOOKUP($B151,'C-1 Site River Baseline'!$C$9:$R$257,5,FALSE))</f>
        <v/>
      </c>
      <c r="G151" s="520" t="str">
        <f>IF(F151="","",VLOOKUP($B151,'C-1 Site River Baseline'!$C$9:$R$257,6,FALSE))</f>
        <v/>
      </c>
      <c r="H151" s="520" t="str">
        <f>IF(G151="","",VLOOKUP($B151,'C-1 Site River Baseline'!$C$9:$R$257,7,FALSE))</f>
        <v/>
      </c>
      <c r="I151" s="520" t="str">
        <f>IF(H151="","",VLOOKUP($B151,'C-1 Site River Baseline'!$C$9:$R$257,8,FALSE))</f>
        <v/>
      </c>
      <c r="J151" s="520" t="str">
        <f>IF(I151="","",VLOOKUP($B151,'C-1 Site River Baseline'!$C$9:$R$257,9,FALSE))</f>
        <v/>
      </c>
      <c r="K151" s="520" t="str">
        <f>IF(J151="","",VLOOKUP($B151,'C-1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IF(L151="","",VLOOKUP($B151,'C-1 Site River Baseline'!$C$9:$R$257,16,FALSE))</f>
        <v/>
      </c>
      <c r="N151" s="418" t="str">
        <f t="shared" si="17"/>
        <v/>
      </c>
      <c r="O151" s="498" t="str">
        <f t="shared" si="18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7" t="str">
        <f>IF(N151="","",VLOOKUP(B151,'C-1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07" t="str">
        <f>IF(V151="","",IF(VLOOKUP(V151,'G-7 Rivers Data'!$AG$4:$AI$9,2,FALSE)=0,"Spatial Data Missing ⚠",VLOOKUP(V151,'G-7 Rivers Data'!$AG$4:$AI$9,2,FALSE)))</f>
        <v/>
      </c>
      <c r="X151" s="499" t="str">
        <f>IF(V151="","",IF(VLOOKUP(V151,'G-7 Rivers Data'!$AG$4:$AI$9,3,FALSE)=0,"Spatial Data Missing ⚠",VLOOKUP(V151,'G-7 Rivers Data'!$AG$4:$AI$9,3,FALSE)))</f>
        <v/>
      </c>
      <c r="Y151" s="498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7" t="str">
        <f t="shared" si="19"/>
        <v/>
      </c>
      <c r="AC151" s="521" t="str">
        <f t="shared" si="20"/>
        <v/>
      </c>
      <c r="AD151" s="564" t="str">
        <f>IFERROR(IF(AC151="Check Data ⚠","Check Data ⚠",VLOOKUP(AC151,'G-4 Temporal multipliers'!$A$4:$C$37,3,FALSE)),"")</f>
        <v/>
      </c>
      <c r="AE151" s="498" t="str">
        <f>IF(N151="","",VLOOKUP(N151,'G-7 Rivers Data'!$B$4:$G$8,5,FALSE))</f>
        <v/>
      </c>
      <c r="AF151" s="507" t="str">
        <f t="shared" si="21"/>
        <v/>
      </c>
      <c r="AG151" s="540" t="str">
        <f t="shared" si="22"/>
        <v/>
      </c>
      <c r="AH151" s="499" t="str">
        <f t="shared" si="16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499" t="str">
        <f>IF(AK151="","",IF(VLOOKUP(AK151,'G-7 Rivers Data'!$AD$4:$AE$8,2,FALSE)=0,"Spatial Data Missing ⚠",VLOOKUP(AK151,'G-7 Rivers Data'!$AD$4:$AE$8,2,FALSE)))</f>
        <v/>
      </c>
      <c r="AM151" s="545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1" t="str">
        <f>'C-1 Site River Baseline'!AN150</f>
        <v/>
      </c>
      <c r="C152" s="520" t="str">
        <f>IF(B152="","",VLOOKUP($B152,'C-1 Site River Baseline'!$C$9:$R$257,2,FALSE))</f>
        <v/>
      </c>
      <c r="D152" s="520" t="str">
        <f>IF(C152="","",VLOOKUP($B152,'C-1 Site River Baseline'!$C$9:$R$257,3,FALSE))</f>
        <v/>
      </c>
      <c r="E152" s="520" t="str">
        <f>IF(D152="","",VLOOKUP($B152,'C-1 Site River Baseline'!$C$9:$R$257,4,FALSE))</f>
        <v/>
      </c>
      <c r="F152" s="520" t="str">
        <f>IF(E152="","",VLOOKUP($B152,'C-1 Site River Baseline'!$C$9:$R$257,5,FALSE))</f>
        <v/>
      </c>
      <c r="G152" s="520" t="str">
        <f>IF(F152="","",VLOOKUP($B152,'C-1 Site River Baseline'!$C$9:$R$257,6,FALSE))</f>
        <v/>
      </c>
      <c r="H152" s="520" t="str">
        <f>IF(G152="","",VLOOKUP($B152,'C-1 Site River Baseline'!$C$9:$R$257,7,FALSE))</f>
        <v/>
      </c>
      <c r="I152" s="520" t="str">
        <f>IF(H152="","",VLOOKUP($B152,'C-1 Site River Baseline'!$C$9:$R$257,8,FALSE))</f>
        <v/>
      </c>
      <c r="J152" s="520" t="str">
        <f>IF(I152="","",VLOOKUP($B152,'C-1 Site River Baseline'!$C$9:$R$257,9,FALSE))</f>
        <v/>
      </c>
      <c r="K152" s="520" t="str">
        <f>IF(J152="","",VLOOKUP($B152,'C-1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IF(L152="","",VLOOKUP($B152,'C-1 Site River Baseline'!$C$9:$R$257,16,FALSE))</f>
        <v/>
      </c>
      <c r="N152" s="418" t="str">
        <f t="shared" si="17"/>
        <v/>
      </c>
      <c r="O152" s="498" t="str">
        <f t="shared" si="18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7" t="str">
        <f>IF(N152="","",VLOOKUP(B152,'C-1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07" t="str">
        <f>IF(V152="","",IF(VLOOKUP(V152,'G-7 Rivers Data'!$AG$4:$AI$9,2,FALSE)=0,"Spatial Data Missing ⚠",VLOOKUP(V152,'G-7 Rivers Data'!$AG$4:$AI$9,2,FALSE)))</f>
        <v/>
      </c>
      <c r="X152" s="499" t="str">
        <f>IF(V152="","",IF(VLOOKUP(V152,'G-7 Rivers Data'!$AG$4:$AI$9,3,FALSE)=0,"Spatial Data Missing ⚠",VLOOKUP(V152,'G-7 Rivers Data'!$AG$4:$AI$9,3,FALSE)))</f>
        <v/>
      </c>
      <c r="Y152" s="498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7" t="str">
        <f t="shared" si="19"/>
        <v/>
      </c>
      <c r="AC152" s="521" t="str">
        <f t="shared" si="20"/>
        <v/>
      </c>
      <c r="AD152" s="564" t="str">
        <f>IFERROR(IF(AC152="Check Data ⚠","Check Data ⚠",VLOOKUP(AC152,'G-4 Temporal multipliers'!$A$4:$C$37,3,FALSE)),"")</f>
        <v/>
      </c>
      <c r="AE152" s="498" t="str">
        <f>IF(N152="","",VLOOKUP(N152,'G-7 Rivers Data'!$B$4:$G$8,5,FALSE))</f>
        <v/>
      </c>
      <c r="AF152" s="507" t="str">
        <f t="shared" si="21"/>
        <v/>
      </c>
      <c r="AG152" s="540" t="str">
        <f t="shared" si="22"/>
        <v/>
      </c>
      <c r="AH152" s="499" t="str">
        <f t="shared" si="16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499" t="str">
        <f>IF(AK152="","",IF(VLOOKUP(AK152,'G-7 Rivers Data'!$AD$4:$AE$8,2,FALSE)=0,"Spatial Data Missing ⚠",VLOOKUP(AK152,'G-7 Rivers Data'!$AD$4:$AE$8,2,FALSE)))</f>
        <v/>
      </c>
      <c r="AM152" s="545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1" t="str">
        <f>'C-1 Site River Baseline'!AN151</f>
        <v/>
      </c>
      <c r="C153" s="520" t="str">
        <f>IF(B153="","",VLOOKUP($B153,'C-1 Site River Baseline'!$C$9:$R$257,2,FALSE))</f>
        <v/>
      </c>
      <c r="D153" s="520" t="str">
        <f>IF(C153="","",VLOOKUP($B153,'C-1 Site River Baseline'!$C$9:$R$257,3,FALSE))</f>
        <v/>
      </c>
      <c r="E153" s="520" t="str">
        <f>IF(D153="","",VLOOKUP($B153,'C-1 Site River Baseline'!$C$9:$R$257,4,FALSE))</f>
        <v/>
      </c>
      <c r="F153" s="520" t="str">
        <f>IF(E153="","",VLOOKUP($B153,'C-1 Site River Baseline'!$C$9:$R$257,5,FALSE))</f>
        <v/>
      </c>
      <c r="G153" s="520" t="str">
        <f>IF(F153="","",VLOOKUP($B153,'C-1 Site River Baseline'!$C$9:$R$257,6,FALSE))</f>
        <v/>
      </c>
      <c r="H153" s="520" t="str">
        <f>IF(G153="","",VLOOKUP($B153,'C-1 Site River Baseline'!$C$9:$R$257,7,FALSE))</f>
        <v/>
      </c>
      <c r="I153" s="520" t="str">
        <f>IF(H153="","",VLOOKUP($B153,'C-1 Site River Baseline'!$C$9:$R$257,8,FALSE))</f>
        <v/>
      </c>
      <c r="J153" s="520" t="str">
        <f>IF(I153="","",VLOOKUP($B153,'C-1 Site River Baseline'!$C$9:$R$257,9,FALSE))</f>
        <v/>
      </c>
      <c r="K153" s="520" t="str">
        <f>IF(J153="","",VLOOKUP($B153,'C-1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IF(L153="","",VLOOKUP($B153,'C-1 Site River Baseline'!$C$9:$R$257,16,FALSE))</f>
        <v/>
      </c>
      <c r="N153" s="418" t="str">
        <f t="shared" si="17"/>
        <v/>
      </c>
      <c r="O153" s="498" t="str">
        <f t="shared" si="18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7" t="str">
        <f>IF(N153="","",VLOOKUP(B153,'C-1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07" t="str">
        <f>IF(V153="","",IF(VLOOKUP(V153,'G-7 Rivers Data'!$AG$4:$AI$9,2,FALSE)=0,"Spatial Data Missing ⚠",VLOOKUP(V153,'G-7 Rivers Data'!$AG$4:$AI$9,2,FALSE)))</f>
        <v/>
      </c>
      <c r="X153" s="499" t="str">
        <f>IF(V153="","",IF(VLOOKUP(V153,'G-7 Rivers Data'!$AG$4:$AI$9,3,FALSE)=0,"Spatial Data Missing ⚠",VLOOKUP(V153,'G-7 Rivers Data'!$AG$4:$AI$9,3,FALSE)))</f>
        <v/>
      </c>
      <c r="Y153" s="498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7" t="str">
        <f t="shared" si="19"/>
        <v/>
      </c>
      <c r="AC153" s="521" t="str">
        <f t="shared" si="20"/>
        <v/>
      </c>
      <c r="AD153" s="564" t="str">
        <f>IFERROR(IF(AC153="Check Data ⚠","Check Data ⚠",VLOOKUP(AC153,'G-4 Temporal multipliers'!$A$4:$C$37,3,FALSE)),"")</f>
        <v/>
      </c>
      <c r="AE153" s="498" t="str">
        <f>IF(N153="","",VLOOKUP(N153,'G-7 Rivers Data'!$B$4:$G$8,5,FALSE))</f>
        <v/>
      </c>
      <c r="AF153" s="507" t="str">
        <f t="shared" si="21"/>
        <v/>
      </c>
      <c r="AG153" s="540" t="str">
        <f t="shared" si="22"/>
        <v/>
      </c>
      <c r="AH153" s="499" t="str">
        <f t="shared" si="16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499" t="str">
        <f>IF(AK153="","",IF(VLOOKUP(AK153,'G-7 Rivers Data'!$AD$4:$AE$8,2,FALSE)=0,"Spatial Data Missing ⚠",VLOOKUP(AK153,'G-7 Rivers Data'!$AD$4:$AE$8,2,FALSE)))</f>
        <v/>
      </c>
      <c r="AM153" s="545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1" t="str">
        <f>'C-1 Site River Baseline'!AN152</f>
        <v/>
      </c>
      <c r="C154" s="520" t="str">
        <f>IF(B154="","",VLOOKUP($B154,'C-1 Site River Baseline'!$C$9:$R$257,2,FALSE))</f>
        <v/>
      </c>
      <c r="D154" s="520" t="str">
        <f>IF(C154="","",VLOOKUP($B154,'C-1 Site River Baseline'!$C$9:$R$257,3,FALSE))</f>
        <v/>
      </c>
      <c r="E154" s="520" t="str">
        <f>IF(D154="","",VLOOKUP($B154,'C-1 Site River Baseline'!$C$9:$R$257,4,FALSE))</f>
        <v/>
      </c>
      <c r="F154" s="520" t="str">
        <f>IF(E154="","",VLOOKUP($B154,'C-1 Site River Baseline'!$C$9:$R$257,5,FALSE))</f>
        <v/>
      </c>
      <c r="G154" s="520" t="str">
        <f>IF(F154="","",VLOOKUP($B154,'C-1 Site River Baseline'!$C$9:$R$257,6,FALSE))</f>
        <v/>
      </c>
      <c r="H154" s="520" t="str">
        <f>IF(G154="","",VLOOKUP($B154,'C-1 Site River Baseline'!$C$9:$R$257,7,FALSE))</f>
        <v/>
      </c>
      <c r="I154" s="520" t="str">
        <f>IF(H154="","",VLOOKUP($B154,'C-1 Site River Baseline'!$C$9:$R$257,8,FALSE))</f>
        <v/>
      </c>
      <c r="J154" s="520" t="str">
        <f>IF(I154="","",VLOOKUP($B154,'C-1 Site River Baseline'!$C$9:$R$257,9,FALSE))</f>
        <v/>
      </c>
      <c r="K154" s="520" t="str">
        <f>IF(J154="","",VLOOKUP($B154,'C-1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IF(L154="","",VLOOKUP($B154,'C-1 Site River Baseline'!$C$9:$R$257,16,FALSE))</f>
        <v/>
      </c>
      <c r="N154" s="418" t="str">
        <f t="shared" si="17"/>
        <v/>
      </c>
      <c r="O154" s="498" t="str">
        <f t="shared" si="18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7" t="str">
        <f>IF(N154="","",VLOOKUP(B154,'C-1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07" t="str">
        <f>IF(V154="","",IF(VLOOKUP(V154,'G-7 Rivers Data'!$AG$4:$AI$9,2,FALSE)=0,"Spatial Data Missing ⚠",VLOOKUP(V154,'G-7 Rivers Data'!$AG$4:$AI$9,2,FALSE)))</f>
        <v/>
      </c>
      <c r="X154" s="499" t="str">
        <f>IF(V154="","",IF(VLOOKUP(V154,'G-7 Rivers Data'!$AG$4:$AI$9,3,FALSE)=0,"Spatial Data Missing ⚠",VLOOKUP(V154,'G-7 Rivers Data'!$AG$4:$AI$9,3,FALSE)))</f>
        <v/>
      </c>
      <c r="Y154" s="498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7" t="str">
        <f t="shared" si="19"/>
        <v/>
      </c>
      <c r="AC154" s="521" t="str">
        <f t="shared" si="20"/>
        <v/>
      </c>
      <c r="AD154" s="564" t="str">
        <f>IFERROR(IF(AC154="Check Data ⚠","Check Data ⚠",VLOOKUP(AC154,'G-4 Temporal multipliers'!$A$4:$C$37,3,FALSE)),"")</f>
        <v/>
      </c>
      <c r="AE154" s="498" t="str">
        <f>IF(N154="","",VLOOKUP(N154,'G-7 Rivers Data'!$B$4:$G$8,5,FALSE))</f>
        <v/>
      </c>
      <c r="AF154" s="507" t="str">
        <f t="shared" si="21"/>
        <v/>
      </c>
      <c r="AG154" s="540" t="str">
        <f t="shared" si="22"/>
        <v/>
      </c>
      <c r="AH154" s="499" t="str">
        <f t="shared" si="16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499" t="str">
        <f>IF(AK154="","",IF(VLOOKUP(AK154,'G-7 Rivers Data'!$AD$4:$AE$8,2,FALSE)=0,"Spatial Data Missing ⚠",VLOOKUP(AK154,'G-7 Rivers Data'!$AD$4:$AE$8,2,FALSE)))</f>
        <v/>
      </c>
      <c r="AM154" s="545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1" t="str">
        <f>'C-1 Site River Baseline'!AN153</f>
        <v/>
      </c>
      <c r="C155" s="520" t="str">
        <f>IF(B155="","",VLOOKUP($B155,'C-1 Site River Baseline'!$C$9:$R$257,2,FALSE))</f>
        <v/>
      </c>
      <c r="D155" s="520" t="str">
        <f>IF(C155="","",VLOOKUP($B155,'C-1 Site River Baseline'!$C$9:$R$257,3,FALSE))</f>
        <v/>
      </c>
      <c r="E155" s="520" t="str">
        <f>IF(D155="","",VLOOKUP($B155,'C-1 Site River Baseline'!$C$9:$R$257,4,FALSE))</f>
        <v/>
      </c>
      <c r="F155" s="520" t="str">
        <f>IF(E155="","",VLOOKUP($B155,'C-1 Site River Baseline'!$C$9:$R$257,5,FALSE))</f>
        <v/>
      </c>
      <c r="G155" s="520" t="str">
        <f>IF(F155="","",VLOOKUP($B155,'C-1 Site River Baseline'!$C$9:$R$257,6,FALSE))</f>
        <v/>
      </c>
      <c r="H155" s="520" t="str">
        <f>IF(G155="","",VLOOKUP($B155,'C-1 Site River Baseline'!$C$9:$R$257,7,FALSE))</f>
        <v/>
      </c>
      <c r="I155" s="520" t="str">
        <f>IF(H155="","",VLOOKUP($B155,'C-1 Site River Baseline'!$C$9:$R$257,8,FALSE))</f>
        <v/>
      </c>
      <c r="J155" s="520" t="str">
        <f>IF(I155="","",VLOOKUP($B155,'C-1 Site River Baseline'!$C$9:$R$257,9,FALSE))</f>
        <v/>
      </c>
      <c r="K155" s="520" t="str">
        <f>IF(J155="","",VLOOKUP($B155,'C-1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IF(L155="","",VLOOKUP($B155,'C-1 Site River Baseline'!$C$9:$R$257,16,FALSE))</f>
        <v/>
      </c>
      <c r="N155" s="418" t="str">
        <f t="shared" si="17"/>
        <v/>
      </c>
      <c r="O155" s="498" t="str">
        <f t="shared" si="18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7" t="str">
        <f>IF(N155="","",VLOOKUP(B155,'C-1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07" t="str">
        <f>IF(V155="","",IF(VLOOKUP(V155,'G-7 Rivers Data'!$AG$4:$AI$9,2,FALSE)=0,"Spatial Data Missing ⚠",VLOOKUP(V155,'G-7 Rivers Data'!$AG$4:$AI$9,2,FALSE)))</f>
        <v/>
      </c>
      <c r="X155" s="499" t="str">
        <f>IF(V155="","",IF(VLOOKUP(V155,'G-7 Rivers Data'!$AG$4:$AI$9,3,FALSE)=0,"Spatial Data Missing ⚠",VLOOKUP(V155,'G-7 Rivers Data'!$AG$4:$AI$9,3,FALSE)))</f>
        <v/>
      </c>
      <c r="Y155" s="498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7" t="str">
        <f t="shared" si="19"/>
        <v/>
      </c>
      <c r="AC155" s="521" t="str">
        <f t="shared" si="20"/>
        <v/>
      </c>
      <c r="AD155" s="564" t="str">
        <f>IFERROR(IF(AC155="Check Data ⚠","Check Data ⚠",VLOOKUP(AC155,'G-4 Temporal multipliers'!$A$4:$C$37,3,FALSE)),"")</f>
        <v/>
      </c>
      <c r="AE155" s="498" t="str">
        <f>IF(N155="","",VLOOKUP(N155,'G-7 Rivers Data'!$B$4:$G$8,5,FALSE))</f>
        <v/>
      </c>
      <c r="AF155" s="507" t="str">
        <f t="shared" si="21"/>
        <v/>
      </c>
      <c r="AG155" s="540" t="str">
        <f t="shared" si="22"/>
        <v/>
      </c>
      <c r="AH155" s="499" t="str">
        <f t="shared" si="16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499" t="str">
        <f>IF(AK155="","",IF(VLOOKUP(AK155,'G-7 Rivers Data'!$AD$4:$AE$8,2,FALSE)=0,"Spatial Data Missing ⚠",VLOOKUP(AK155,'G-7 Rivers Data'!$AD$4:$AE$8,2,FALSE)))</f>
        <v/>
      </c>
      <c r="AM155" s="545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1" t="str">
        <f>'C-1 Site River Baseline'!AN154</f>
        <v/>
      </c>
      <c r="C156" s="520" t="str">
        <f>IF(B156="","",VLOOKUP($B156,'C-1 Site River Baseline'!$C$9:$R$257,2,FALSE))</f>
        <v/>
      </c>
      <c r="D156" s="520" t="str">
        <f>IF(C156="","",VLOOKUP($B156,'C-1 Site River Baseline'!$C$9:$R$257,3,FALSE))</f>
        <v/>
      </c>
      <c r="E156" s="520" t="str">
        <f>IF(D156="","",VLOOKUP($B156,'C-1 Site River Baseline'!$C$9:$R$257,4,FALSE))</f>
        <v/>
      </c>
      <c r="F156" s="520" t="str">
        <f>IF(E156="","",VLOOKUP($B156,'C-1 Site River Baseline'!$C$9:$R$257,5,FALSE))</f>
        <v/>
      </c>
      <c r="G156" s="520" t="str">
        <f>IF(F156="","",VLOOKUP($B156,'C-1 Site River Baseline'!$C$9:$R$257,6,FALSE))</f>
        <v/>
      </c>
      <c r="H156" s="520" t="str">
        <f>IF(G156="","",VLOOKUP($B156,'C-1 Site River Baseline'!$C$9:$R$257,7,FALSE))</f>
        <v/>
      </c>
      <c r="I156" s="520" t="str">
        <f>IF(H156="","",VLOOKUP($B156,'C-1 Site River Baseline'!$C$9:$R$257,8,FALSE))</f>
        <v/>
      </c>
      <c r="J156" s="520" t="str">
        <f>IF(I156="","",VLOOKUP($B156,'C-1 Site River Baseline'!$C$9:$R$257,9,FALSE))</f>
        <v/>
      </c>
      <c r="K156" s="520" t="str">
        <f>IF(J156="","",VLOOKUP($B156,'C-1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IF(L156="","",VLOOKUP($B156,'C-1 Site River Baseline'!$C$9:$R$257,16,FALSE))</f>
        <v/>
      </c>
      <c r="N156" s="418" t="str">
        <f t="shared" si="17"/>
        <v/>
      </c>
      <c r="O156" s="498" t="str">
        <f t="shared" si="18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7" t="str">
        <f>IF(N156="","",VLOOKUP(B156,'C-1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07" t="str">
        <f>IF(V156="","",IF(VLOOKUP(V156,'G-7 Rivers Data'!$AG$4:$AI$9,2,FALSE)=0,"Spatial Data Missing ⚠",VLOOKUP(V156,'G-7 Rivers Data'!$AG$4:$AI$9,2,FALSE)))</f>
        <v/>
      </c>
      <c r="X156" s="499" t="str">
        <f>IF(V156="","",IF(VLOOKUP(V156,'G-7 Rivers Data'!$AG$4:$AI$9,3,FALSE)=0,"Spatial Data Missing ⚠",VLOOKUP(V156,'G-7 Rivers Data'!$AG$4:$AI$9,3,FALSE)))</f>
        <v/>
      </c>
      <c r="Y156" s="498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7" t="str">
        <f t="shared" si="19"/>
        <v/>
      </c>
      <c r="AC156" s="521" t="str">
        <f t="shared" si="20"/>
        <v/>
      </c>
      <c r="AD156" s="564" t="str">
        <f>IFERROR(IF(AC156="Check Data ⚠","Check Data ⚠",VLOOKUP(AC156,'G-4 Temporal multipliers'!$A$4:$C$37,3,FALSE)),"")</f>
        <v/>
      </c>
      <c r="AE156" s="498" t="str">
        <f>IF(N156="","",VLOOKUP(N156,'G-7 Rivers Data'!$B$4:$G$8,5,FALSE))</f>
        <v/>
      </c>
      <c r="AF156" s="507" t="str">
        <f t="shared" si="21"/>
        <v/>
      </c>
      <c r="AG156" s="540" t="str">
        <f t="shared" si="22"/>
        <v/>
      </c>
      <c r="AH156" s="499" t="str">
        <f t="shared" si="16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499" t="str">
        <f>IF(AK156="","",IF(VLOOKUP(AK156,'G-7 Rivers Data'!$AD$4:$AE$8,2,FALSE)=0,"Spatial Data Missing ⚠",VLOOKUP(AK156,'G-7 Rivers Data'!$AD$4:$AE$8,2,FALSE)))</f>
        <v/>
      </c>
      <c r="AM156" s="545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1" t="str">
        <f>'C-1 Site River Baseline'!AN155</f>
        <v/>
      </c>
      <c r="C157" s="520" t="str">
        <f>IF(B157="","",VLOOKUP($B157,'C-1 Site River Baseline'!$C$9:$R$257,2,FALSE))</f>
        <v/>
      </c>
      <c r="D157" s="520" t="str">
        <f>IF(C157="","",VLOOKUP($B157,'C-1 Site River Baseline'!$C$9:$R$257,3,FALSE))</f>
        <v/>
      </c>
      <c r="E157" s="520" t="str">
        <f>IF(D157="","",VLOOKUP($B157,'C-1 Site River Baseline'!$C$9:$R$257,4,FALSE))</f>
        <v/>
      </c>
      <c r="F157" s="520" t="str">
        <f>IF(E157="","",VLOOKUP($B157,'C-1 Site River Baseline'!$C$9:$R$257,5,FALSE))</f>
        <v/>
      </c>
      <c r="G157" s="520" t="str">
        <f>IF(F157="","",VLOOKUP($B157,'C-1 Site River Baseline'!$C$9:$R$257,6,FALSE))</f>
        <v/>
      </c>
      <c r="H157" s="520" t="str">
        <f>IF(G157="","",VLOOKUP($B157,'C-1 Site River Baseline'!$C$9:$R$257,7,FALSE))</f>
        <v/>
      </c>
      <c r="I157" s="520" t="str">
        <f>IF(H157="","",VLOOKUP($B157,'C-1 Site River Baseline'!$C$9:$R$257,8,FALSE))</f>
        <v/>
      </c>
      <c r="J157" s="520" t="str">
        <f>IF(I157="","",VLOOKUP($B157,'C-1 Site River Baseline'!$C$9:$R$257,9,FALSE))</f>
        <v/>
      </c>
      <c r="K157" s="520" t="str">
        <f>IF(J157="","",VLOOKUP($B157,'C-1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IF(L157="","",VLOOKUP($B157,'C-1 Site River Baseline'!$C$9:$R$257,16,FALSE))</f>
        <v/>
      </c>
      <c r="N157" s="418" t="str">
        <f t="shared" si="17"/>
        <v/>
      </c>
      <c r="O157" s="498" t="str">
        <f t="shared" si="18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7" t="str">
        <f>IF(N157="","",VLOOKUP(B157,'C-1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07" t="str">
        <f>IF(V157="","",IF(VLOOKUP(V157,'G-7 Rivers Data'!$AG$4:$AI$9,2,FALSE)=0,"Spatial Data Missing ⚠",VLOOKUP(V157,'G-7 Rivers Data'!$AG$4:$AI$9,2,FALSE)))</f>
        <v/>
      </c>
      <c r="X157" s="499" t="str">
        <f>IF(V157="","",IF(VLOOKUP(V157,'G-7 Rivers Data'!$AG$4:$AI$9,3,FALSE)=0,"Spatial Data Missing ⚠",VLOOKUP(V157,'G-7 Rivers Data'!$AG$4:$AI$9,3,FALSE)))</f>
        <v/>
      </c>
      <c r="Y157" s="498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7" t="str">
        <f t="shared" si="19"/>
        <v/>
      </c>
      <c r="AC157" s="521" t="str">
        <f t="shared" si="20"/>
        <v/>
      </c>
      <c r="AD157" s="564" t="str">
        <f>IFERROR(IF(AC157="Check Data ⚠","Check Data ⚠",VLOOKUP(AC157,'G-4 Temporal multipliers'!$A$4:$C$37,3,FALSE)),"")</f>
        <v/>
      </c>
      <c r="AE157" s="498" t="str">
        <f>IF(N157="","",VLOOKUP(N157,'G-7 Rivers Data'!$B$4:$G$8,5,FALSE))</f>
        <v/>
      </c>
      <c r="AF157" s="507" t="str">
        <f t="shared" si="21"/>
        <v/>
      </c>
      <c r="AG157" s="540" t="str">
        <f t="shared" si="22"/>
        <v/>
      </c>
      <c r="AH157" s="499" t="str">
        <f t="shared" si="16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499" t="str">
        <f>IF(AK157="","",IF(VLOOKUP(AK157,'G-7 Rivers Data'!$AD$4:$AE$8,2,FALSE)=0,"Spatial Data Missing ⚠",VLOOKUP(AK157,'G-7 Rivers Data'!$AD$4:$AE$8,2,FALSE)))</f>
        <v/>
      </c>
      <c r="AM157" s="545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1" t="str">
        <f>'C-1 Site River Baseline'!AN156</f>
        <v/>
      </c>
      <c r="C158" s="520" t="str">
        <f>IF(B158="","",VLOOKUP($B158,'C-1 Site River Baseline'!$C$9:$R$257,2,FALSE))</f>
        <v/>
      </c>
      <c r="D158" s="520" t="str">
        <f>IF(C158="","",VLOOKUP($B158,'C-1 Site River Baseline'!$C$9:$R$257,3,FALSE))</f>
        <v/>
      </c>
      <c r="E158" s="520" t="str">
        <f>IF(D158="","",VLOOKUP($B158,'C-1 Site River Baseline'!$C$9:$R$257,4,FALSE))</f>
        <v/>
      </c>
      <c r="F158" s="520" t="str">
        <f>IF(E158="","",VLOOKUP($B158,'C-1 Site River Baseline'!$C$9:$R$257,5,FALSE))</f>
        <v/>
      </c>
      <c r="G158" s="520" t="str">
        <f>IF(F158="","",VLOOKUP($B158,'C-1 Site River Baseline'!$C$9:$R$257,6,FALSE))</f>
        <v/>
      </c>
      <c r="H158" s="520" t="str">
        <f>IF(G158="","",VLOOKUP($B158,'C-1 Site River Baseline'!$C$9:$R$257,7,FALSE))</f>
        <v/>
      </c>
      <c r="I158" s="520" t="str">
        <f>IF(H158="","",VLOOKUP($B158,'C-1 Site River Baseline'!$C$9:$R$257,8,FALSE))</f>
        <v/>
      </c>
      <c r="J158" s="520" t="str">
        <f>IF(I158="","",VLOOKUP($B158,'C-1 Site River Baseline'!$C$9:$R$257,9,FALSE))</f>
        <v/>
      </c>
      <c r="K158" s="520" t="str">
        <f>IF(J158="","",VLOOKUP($B158,'C-1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IF(L158="","",VLOOKUP($B158,'C-1 Site River Baseline'!$C$9:$R$257,16,FALSE))</f>
        <v/>
      </c>
      <c r="N158" s="418" t="str">
        <f t="shared" si="17"/>
        <v/>
      </c>
      <c r="O158" s="498" t="str">
        <f t="shared" si="18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7" t="str">
        <f>IF(N158="","",VLOOKUP(B158,'C-1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07" t="str">
        <f>IF(V158="","",IF(VLOOKUP(V158,'G-7 Rivers Data'!$AG$4:$AI$9,2,FALSE)=0,"Spatial Data Missing ⚠",VLOOKUP(V158,'G-7 Rivers Data'!$AG$4:$AI$9,2,FALSE)))</f>
        <v/>
      </c>
      <c r="X158" s="499" t="str">
        <f>IF(V158="","",IF(VLOOKUP(V158,'G-7 Rivers Data'!$AG$4:$AI$9,3,FALSE)=0,"Spatial Data Missing ⚠",VLOOKUP(V158,'G-7 Rivers Data'!$AG$4:$AI$9,3,FALSE)))</f>
        <v/>
      </c>
      <c r="Y158" s="498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7" t="str">
        <f t="shared" si="19"/>
        <v/>
      </c>
      <c r="AC158" s="521" t="str">
        <f t="shared" si="20"/>
        <v/>
      </c>
      <c r="AD158" s="564" t="str">
        <f>IFERROR(IF(AC158="Check Data ⚠","Check Data ⚠",VLOOKUP(AC158,'G-4 Temporal multipliers'!$A$4:$C$37,3,FALSE)),"")</f>
        <v/>
      </c>
      <c r="AE158" s="498" t="str">
        <f>IF(N158="","",VLOOKUP(N158,'G-7 Rivers Data'!$B$4:$G$8,5,FALSE))</f>
        <v/>
      </c>
      <c r="AF158" s="507" t="str">
        <f t="shared" si="21"/>
        <v/>
      </c>
      <c r="AG158" s="540" t="str">
        <f t="shared" si="22"/>
        <v/>
      </c>
      <c r="AH158" s="499" t="str">
        <f t="shared" si="16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499" t="str">
        <f>IF(AK158="","",IF(VLOOKUP(AK158,'G-7 Rivers Data'!$AD$4:$AE$8,2,FALSE)=0,"Spatial Data Missing ⚠",VLOOKUP(AK158,'G-7 Rivers Data'!$AD$4:$AE$8,2,FALSE)))</f>
        <v/>
      </c>
      <c r="AM158" s="545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1" t="str">
        <f>'C-1 Site River Baseline'!AN157</f>
        <v/>
      </c>
      <c r="C159" s="520" t="str">
        <f>IF(B159="","",VLOOKUP($B159,'C-1 Site River Baseline'!$C$9:$R$257,2,FALSE))</f>
        <v/>
      </c>
      <c r="D159" s="520" t="str">
        <f>IF(C159="","",VLOOKUP($B159,'C-1 Site River Baseline'!$C$9:$R$257,3,FALSE))</f>
        <v/>
      </c>
      <c r="E159" s="520" t="str">
        <f>IF(D159="","",VLOOKUP($B159,'C-1 Site River Baseline'!$C$9:$R$257,4,FALSE))</f>
        <v/>
      </c>
      <c r="F159" s="520" t="str">
        <f>IF(E159="","",VLOOKUP($B159,'C-1 Site River Baseline'!$C$9:$R$257,5,FALSE))</f>
        <v/>
      </c>
      <c r="G159" s="520" t="str">
        <f>IF(F159="","",VLOOKUP($B159,'C-1 Site River Baseline'!$C$9:$R$257,6,FALSE))</f>
        <v/>
      </c>
      <c r="H159" s="520" t="str">
        <f>IF(G159="","",VLOOKUP($B159,'C-1 Site River Baseline'!$C$9:$R$257,7,FALSE))</f>
        <v/>
      </c>
      <c r="I159" s="520" t="str">
        <f>IF(H159="","",VLOOKUP($B159,'C-1 Site River Baseline'!$C$9:$R$257,8,FALSE))</f>
        <v/>
      </c>
      <c r="J159" s="520" t="str">
        <f>IF(I159="","",VLOOKUP($B159,'C-1 Site River Baseline'!$C$9:$R$257,9,FALSE))</f>
        <v/>
      </c>
      <c r="K159" s="520" t="str">
        <f>IF(J159="","",VLOOKUP($B159,'C-1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IF(L159="","",VLOOKUP($B159,'C-1 Site River Baseline'!$C$9:$R$257,16,FALSE))</f>
        <v/>
      </c>
      <c r="N159" s="418" t="str">
        <f t="shared" si="17"/>
        <v/>
      </c>
      <c r="O159" s="498" t="str">
        <f t="shared" si="18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7" t="str">
        <f>IF(N159="","",VLOOKUP(B159,'C-1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07" t="str">
        <f>IF(V159="","",IF(VLOOKUP(V159,'G-7 Rivers Data'!$AG$4:$AI$9,2,FALSE)=0,"Spatial Data Missing ⚠",VLOOKUP(V159,'G-7 Rivers Data'!$AG$4:$AI$9,2,FALSE)))</f>
        <v/>
      </c>
      <c r="X159" s="499" t="str">
        <f>IF(V159="","",IF(VLOOKUP(V159,'G-7 Rivers Data'!$AG$4:$AI$9,3,FALSE)=0,"Spatial Data Missing ⚠",VLOOKUP(V159,'G-7 Rivers Data'!$AG$4:$AI$9,3,FALSE)))</f>
        <v/>
      </c>
      <c r="Y159" s="498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7" t="str">
        <f t="shared" si="19"/>
        <v/>
      </c>
      <c r="AC159" s="521" t="str">
        <f t="shared" si="20"/>
        <v/>
      </c>
      <c r="AD159" s="564" t="str">
        <f>IFERROR(IF(AC159="Check Data ⚠","Check Data ⚠",VLOOKUP(AC159,'G-4 Temporal multipliers'!$A$4:$C$37,3,FALSE)),"")</f>
        <v/>
      </c>
      <c r="AE159" s="498" t="str">
        <f>IF(N159="","",VLOOKUP(N159,'G-7 Rivers Data'!$B$4:$G$8,5,FALSE))</f>
        <v/>
      </c>
      <c r="AF159" s="507" t="str">
        <f t="shared" si="21"/>
        <v/>
      </c>
      <c r="AG159" s="540" t="str">
        <f t="shared" si="22"/>
        <v/>
      </c>
      <c r="AH159" s="499" t="str">
        <f t="shared" si="16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499" t="str">
        <f>IF(AK159="","",IF(VLOOKUP(AK159,'G-7 Rivers Data'!$AD$4:$AE$8,2,FALSE)=0,"Spatial Data Missing ⚠",VLOOKUP(AK159,'G-7 Rivers Data'!$AD$4:$AE$8,2,FALSE)))</f>
        <v/>
      </c>
      <c r="AM159" s="545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1" t="str">
        <f>'C-1 Site River Baseline'!AN158</f>
        <v/>
      </c>
      <c r="C160" s="520" t="str">
        <f>IF(B160="","",VLOOKUP($B160,'C-1 Site River Baseline'!$C$9:$R$257,2,FALSE))</f>
        <v/>
      </c>
      <c r="D160" s="520" t="str">
        <f>IF(C160="","",VLOOKUP($B160,'C-1 Site River Baseline'!$C$9:$R$257,3,FALSE))</f>
        <v/>
      </c>
      <c r="E160" s="520" t="str">
        <f>IF(D160="","",VLOOKUP($B160,'C-1 Site River Baseline'!$C$9:$R$257,4,FALSE))</f>
        <v/>
      </c>
      <c r="F160" s="520" t="str">
        <f>IF(E160="","",VLOOKUP($B160,'C-1 Site River Baseline'!$C$9:$R$257,5,FALSE))</f>
        <v/>
      </c>
      <c r="G160" s="520" t="str">
        <f>IF(F160="","",VLOOKUP($B160,'C-1 Site River Baseline'!$C$9:$R$257,6,FALSE))</f>
        <v/>
      </c>
      <c r="H160" s="520" t="str">
        <f>IF(G160="","",VLOOKUP($B160,'C-1 Site River Baseline'!$C$9:$R$257,7,FALSE))</f>
        <v/>
      </c>
      <c r="I160" s="520" t="str">
        <f>IF(H160="","",VLOOKUP($B160,'C-1 Site River Baseline'!$C$9:$R$257,8,FALSE))</f>
        <v/>
      </c>
      <c r="J160" s="520" t="str">
        <f>IF(I160="","",VLOOKUP($B160,'C-1 Site River Baseline'!$C$9:$R$257,9,FALSE))</f>
        <v/>
      </c>
      <c r="K160" s="520" t="str">
        <f>IF(J160="","",VLOOKUP($B160,'C-1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IF(L160="","",VLOOKUP($B160,'C-1 Site River Baseline'!$C$9:$R$257,16,FALSE))</f>
        <v/>
      </c>
      <c r="N160" s="418" t="str">
        <f t="shared" si="17"/>
        <v/>
      </c>
      <c r="O160" s="498" t="str">
        <f t="shared" si="18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7" t="str">
        <f>IF(N160="","",VLOOKUP(B160,'C-1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07" t="str">
        <f>IF(V160="","",IF(VLOOKUP(V160,'G-7 Rivers Data'!$AG$4:$AI$9,2,FALSE)=0,"Spatial Data Missing ⚠",VLOOKUP(V160,'G-7 Rivers Data'!$AG$4:$AI$9,2,FALSE)))</f>
        <v/>
      </c>
      <c r="X160" s="499" t="str">
        <f>IF(V160="","",IF(VLOOKUP(V160,'G-7 Rivers Data'!$AG$4:$AI$9,3,FALSE)=0,"Spatial Data Missing ⚠",VLOOKUP(V160,'G-7 Rivers Data'!$AG$4:$AI$9,3,FALSE)))</f>
        <v/>
      </c>
      <c r="Y160" s="498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7" t="str">
        <f t="shared" si="19"/>
        <v/>
      </c>
      <c r="AC160" s="521" t="str">
        <f t="shared" si="20"/>
        <v/>
      </c>
      <c r="AD160" s="564" t="str">
        <f>IFERROR(IF(AC160="Check Data ⚠","Check Data ⚠",VLOOKUP(AC160,'G-4 Temporal multipliers'!$A$4:$C$37,3,FALSE)),"")</f>
        <v/>
      </c>
      <c r="AE160" s="498" t="str">
        <f>IF(N160="","",VLOOKUP(N160,'G-7 Rivers Data'!$B$4:$G$8,5,FALSE))</f>
        <v/>
      </c>
      <c r="AF160" s="507" t="str">
        <f t="shared" si="21"/>
        <v/>
      </c>
      <c r="AG160" s="540" t="str">
        <f t="shared" si="22"/>
        <v/>
      </c>
      <c r="AH160" s="499" t="str">
        <f t="shared" si="16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499" t="str">
        <f>IF(AK160="","",IF(VLOOKUP(AK160,'G-7 Rivers Data'!$AD$4:$AE$8,2,FALSE)=0,"Spatial Data Missing ⚠",VLOOKUP(AK160,'G-7 Rivers Data'!$AD$4:$AE$8,2,FALSE)))</f>
        <v/>
      </c>
      <c r="AM160" s="545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1" t="str">
        <f>'C-1 Site River Baseline'!AN159</f>
        <v/>
      </c>
      <c r="C161" s="520" t="str">
        <f>IF(B161="","",VLOOKUP($B161,'C-1 Site River Baseline'!$C$9:$R$257,2,FALSE))</f>
        <v/>
      </c>
      <c r="D161" s="520" t="str">
        <f>IF(C161="","",VLOOKUP($B161,'C-1 Site River Baseline'!$C$9:$R$257,3,FALSE))</f>
        <v/>
      </c>
      <c r="E161" s="520" t="str">
        <f>IF(D161="","",VLOOKUP($B161,'C-1 Site River Baseline'!$C$9:$R$257,4,FALSE))</f>
        <v/>
      </c>
      <c r="F161" s="520" t="str">
        <f>IF(E161="","",VLOOKUP($B161,'C-1 Site River Baseline'!$C$9:$R$257,5,FALSE))</f>
        <v/>
      </c>
      <c r="G161" s="520" t="str">
        <f>IF(F161="","",VLOOKUP($B161,'C-1 Site River Baseline'!$C$9:$R$257,6,FALSE))</f>
        <v/>
      </c>
      <c r="H161" s="520" t="str">
        <f>IF(G161="","",VLOOKUP($B161,'C-1 Site River Baseline'!$C$9:$R$257,7,FALSE))</f>
        <v/>
      </c>
      <c r="I161" s="520" t="str">
        <f>IF(H161="","",VLOOKUP($B161,'C-1 Site River Baseline'!$C$9:$R$257,8,FALSE))</f>
        <v/>
      </c>
      <c r="J161" s="520" t="str">
        <f>IF(I161="","",VLOOKUP($B161,'C-1 Site River Baseline'!$C$9:$R$257,9,FALSE))</f>
        <v/>
      </c>
      <c r="K161" s="520" t="str">
        <f>IF(J161="","",VLOOKUP($B161,'C-1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IF(L161="","",VLOOKUP($B161,'C-1 Site River Baseline'!$C$9:$R$257,16,FALSE))</f>
        <v/>
      </c>
      <c r="N161" s="418" t="str">
        <f t="shared" si="17"/>
        <v/>
      </c>
      <c r="O161" s="498" t="str">
        <f t="shared" si="18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7" t="str">
        <f>IF(N161="","",VLOOKUP(B161,'C-1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07" t="str">
        <f>IF(V161="","",IF(VLOOKUP(V161,'G-7 Rivers Data'!$AG$4:$AI$9,2,FALSE)=0,"Spatial Data Missing ⚠",VLOOKUP(V161,'G-7 Rivers Data'!$AG$4:$AI$9,2,FALSE)))</f>
        <v/>
      </c>
      <c r="X161" s="499" t="str">
        <f>IF(V161="","",IF(VLOOKUP(V161,'G-7 Rivers Data'!$AG$4:$AI$9,3,FALSE)=0,"Spatial Data Missing ⚠",VLOOKUP(V161,'G-7 Rivers Data'!$AG$4:$AI$9,3,FALSE)))</f>
        <v/>
      </c>
      <c r="Y161" s="498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7" t="str">
        <f t="shared" si="19"/>
        <v/>
      </c>
      <c r="AC161" s="521" t="str">
        <f t="shared" si="20"/>
        <v/>
      </c>
      <c r="AD161" s="564" t="str">
        <f>IFERROR(IF(AC161="Check Data ⚠","Check Data ⚠",VLOOKUP(AC161,'G-4 Temporal multipliers'!$A$4:$C$37,3,FALSE)),"")</f>
        <v/>
      </c>
      <c r="AE161" s="498" t="str">
        <f>IF(N161="","",VLOOKUP(N161,'G-7 Rivers Data'!$B$4:$G$8,5,FALSE))</f>
        <v/>
      </c>
      <c r="AF161" s="507" t="str">
        <f t="shared" si="21"/>
        <v/>
      </c>
      <c r="AG161" s="540" t="str">
        <f t="shared" si="22"/>
        <v/>
      </c>
      <c r="AH161" s="499" t="str">
        <f t="shared" si="16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499" t="str">
        <f>IF(AK161="","",IF(VLOOKUP(AK161,'G-7 Rivers Data'!$AD$4:$AE$8,2,FALSE)=0,"Spatial Data Missing ⚠",VLOOKUP(AK161,'G-7 Rivers Data'!$AD$4:$AE$8,2,FALSE)))</f>
        <v/>
      </c>
      <c r="AM161" s="545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1" t="str">
        <f>'C-1 Site River Baseline'!AN160</f>
        <v/>
      </c>
      <c r="C162" s="520" t="str">
        <f>IF(B162="","",VLOOKUP($B162,'C-1 Site River Baseline'!$C$9:$R$257,2,FALSE))</f>
        <v/>
      </c>
      <c r="D162" s="520" t="str">
        <f>IF(C162="","",VLOOKUP($B162,'C-1 Site River Baseline'!$C$9:$R$257,3,FALSE))</f>
        <v/>
      </c>
      <c r="E162" s="520" t="str">
        <f>IF(D162="","",VLOOKUP($B162,'C-1 Site River Baseline'!$C$9:$R$257,4,FALSE))</f>
        <v/>
      </c>
      <c r="F162" s="520" t="str">
        <f>IF(E162="","",VLOOKUP($B162,'C-1 Site River Baseline'!$C$9:$R$257,5,FALSE))</f>
        <v/>
      </c>
      <c r="G162" s="520" t="str">
        <f>IF(F162="","",VLOOKUP($B162,'C-1 Site River Baseline'!$C$9:$R$257,6,FALSE))</f>
        <v/>
      </c>
      <c r="H162" s="520" t="str">
        <f>IF(G162="","",VLOOKUP($B162,'C-1 Site River Baseline'!$C$9:$R$257,7,FALSE))</f>
        <v/>
      </c>
      <c r="I162" s="520" t="str">
        <f>IF(H162="","",VLOOKUP($B162,'C-1 Site River Baseline'!$C$9:$R$257,8,FALSE))</f>
        <v/>
      </c>
      <c r="J162" s="520" t="str">
        <f>IF(I162="","",VLOOKUP($B162,'C-1 Site River Baseline'!$C$9:$R$257,9,FALSE))</f>
        <v/>
      </c>
      <c r="K162" s="520" t="str">
        <f>IF(J162="","",VLOOKUP($B162,'C-1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IF(L162="","",VLOOKUP($B162,'C-1 Site River Baseline'!$C$9:$R$257,16,FALSE))</f>
        <v/>
      </c>
      <c r="N162" s="418" t="str">
        <f t="shared" si="17"/>
        <v/>
      </c>
      <c r="O162" s="498" t="str">
        <f t="shared" si="18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7" t="str">
        <f>IF(N162="","",VLOOKUP(B162,'C-1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07" t="str">
        <f>IF(V162="","",IF(VLOOKUP(V162,'G-7 Rivers Data'!$AG$4:$AI$9,2,FALSE)=0,"Spatial Data Missing ⚠",VLOOKUP(V162,'G-7 Rivers Data'!$AG$4:$AI$9,2,FALSE)))</f>
        <v/>
      </c>
      <c r="X162" s="499" t="str">
        <f>IF(V162="","",IF(VLOOKUP(V162,'G-7 Rivers Data'!$AG$4:$AI$9,3,FALSE)=0,"Spatial Data Missing ⚠",VLOOKUP(V162,'G-7 Rivers Data'!$AG$4:$AI$9,3,FALSE)))</f>
        <v/>
      </c>
      <c r="Y162" s="498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7" t="str">
        <f t="shared" si="19"/>
        <v/>
      </c>
      <c r="AC162" s="521" t="str">
        <f t="shared" si="20"/>
        <v/>
      </c>
      <c r="AD162" s="564" t="str">
        <f>IFERROR(IF(AC162="Check Data ⚠","Check Data ⚠",VLOOKUP(AC162,'G-4 Temporal multipliers'!$A$4:$C$37,3,FALSE)),"")</f>
        <v/>
      </c>
      <c r="AE162" s="498" t="str">
        <f>IF(N162="","",VLOOKUP(N162,'G-7 Rivers Data'!$B$4:$G$8,5,FALSE))</f>
        <v/>
      </c>
      <c r="AF162" s="507" t="str">
        <f t="shared" si="21"/>
        <v/>
      </c>
      <c r="AG162" s="540" t="str">
        <f t="shared" si="22"/>
        <v/>
      </c>
      <c r="AH162" s="499" t="str">
        <f t="shared" si="16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499" t="str">
        <f>IF(AK162="","",IF(VLOOKUP(AK162,'G-7 Rivers Data'!$AD$4:$AE$8,2,FALSE)=0,"Spatial Data Missing ⚠",VLOOKUP(AK162,'G-7 Rivers Data'!$AD$4:$AE$8,2,FALSE)))</f>
        <v/>
      </c>
      <c r="AM162" s="545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1" t="str">
        <f>'C-1 Site River Baseline'!AN161</f>
        <v/>
      </c>
      <c r="C163" s="520" t="str">
        <f>IF(B163="","",VLOOKUP($B163,'C-1 Site River Baseline'!$C$9:$R$257,2,FALSE))</f>
        <v/>
      </c>
      <c r="D163" s="520" t="str">
        <f>IF(C163="","",VLOOKUP($B163,'C-1 Site River Baseline'!$C$9:$R$257,3,FALSE))</f>
        <v/>
      </c>
      <c r="E163" s="520" t="str">
        <f>IF(D163="","",VLOOKUP($B163,'C-1 Site River Baseline'!$C$9:$R$257,4,FALSE))</f>
        <v/>
      </c>
      <c r="F163" s="520" t="str">
        <f>IF(E163="","",VLOOKUP($B163,'C-1 Site River Baseline'!$C$9:$R$257,5,FALSE))</f>
        <v/>
      </c>
      <c r="G163" s="520" t="str">
        <f>IF(F163="","",VLOOKUP($B163,'C-1 Site River Baseline'!$C$9:$R$257,6,FALSE))</f>
        <v/>
      </c>
      <c r="H163" s="520" t="str">
        <f>IF(G163="","",VLOOKUP($B163,'C-1 Site River Baseline'!$C$9:$R$257,7,FALSE))</f>
        <v/>
      </c>
      <c r="I163" s="520" t="str">
        <f>IF(H163="","",VLOOKUP($B163,'C-1 Site River Baseline'!$C$9:$R$257,8,FALSE))</f>
        <v/>
      </c>
      <c r="J163" s="520" t="str">
        <f>IF(I163="","",VLOOKUP($B163,'C-1 Site River Baseline'!$C$9:$R$257,9,FALSE))</f>
        <v/>
      </c>
      <c r="K163" s="520" t="str">
        <f>IF(J163="","",VLOOKUP($B163,'C-1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IF(L163="","",VLOOKUP($B163,'C-1 Site River Baseline'!$C$9:$R$257,16,FALSE))</f>
        <v/>
      </c>
      <c r="N163" s="418" t="str">
        <f t="shared" si="17"/>
        <v/>
      </c>
      <c r="O163" s="498" t="str">
        <f t="shared" si="18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7" t="str">
        <f>IF(N163="","",VLOOKUP(B163,'C-1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07" t="str">
        <f>IF(V163="","",IF(VLOOKUP(V163,'G-7 Rivers Data'!$AG$4:$AI$9,2,FALSE)=0,"Spatial Data Missing ⚠",VLOOKUP(V163,'G-7 Rivers Data'!$AG$4:$AI$9,2,FALSE)))</f>
        <v/>
      </c>
      <c r="X163" s="499" t="str">
        <f>IF(V163="","",IF(VLOOKUP(V163,'G-7 Rivers Data'!$AG$4:$AI$9,3,FALSE)=0,"Spatial Data Missing ⚠",VLOOKUP(V163,'G-7 Rivers Data'!$AG$4:$AI$9,3,FALSE)))</f>
        <v/>
      </c>
      <c r="Y163" s="498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7" t="str">
        <f t="shared" si="19"/>
        <v/>
      </c>
      <c r="AC163" s="521" t="str">
        <f t="shared" si="20"/>
        <v/>
      </c>
      <c r="AD163" s="564" t="str">
        <f>IFERROR(IF(AC163="Check Data ⚠","Check Data ⚠",VLOOKUP(AC163,'G-4 Temporal multipliers'!$A$4:$C$37,3,FALSE)),"")</f>
        <v/>
      </c>
      <c r="AE163" s="498" t="str">
        <f>IF(N163="","",VLOOKUP(N163,'G-7 Rivers Data'!$B$4:$G$8,5,FALSE))</f>
        <v/>
      </c>
      <c r="AF163" s="507" t="str">
        <f t="shared" si="21"/>
        <v/>
      </c>
      <c r="AG163" s="540" t="str">
        <f t="shared" si="22"/>
        <v/>
      </c>
      <c r="AH163" s="499" t="str">
        <f t="shared" si="16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499" t="str">
        <f>IF(AK163="","",IF(VLOOKUP(AK163,'G-7 Rivers Data'!$AD$4:$AE$8,2,FALSE)=0,"Spatial Data Missing ⚠",VLOOKUP(AK163,'G-7 Rivers Data'!$AD$4:$AE$8,2,FALSE)))</f>
        <v/>
      </c>
      <c r="AM163" s="545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1" t="str">
        <f>'C-1 Site River Baseline'!AN162</f>
        <v/>
      </c>
      <c r="C164" s="520" t="str">
        <f>IF(B164="","",VLOOKUP($B164,'C-1 Site River Baseline'!$C$9:$R$257,2,FALSE))</f>
        <v/>
      </c>
      <c r="D164" s="520" t="str">
        <f>IF(C164="","",VLOOKUP($B164,'C-1 Site River Baseline'!$C$9:$R$257,3,FALSE))</f>
        <v/>
      </c>
      <c r="E164" s="520" t="str">
        <f>IF(D164="","",VLOOKUP($B164,'C-1 Site River Baseline'!$C$9:$R$257,4,FALSE))</f>
        <v/>
      </c>
      <c r="F164" s="520" t="str">
        <f>IF(E164="","",VLOOKUP($B164,'C-1 Site River Baseline'!$C$9:$R$257,5,FALSE))</f>
        <v/>
      </c>
      <c r="G164" s="520" t="str">
        <f>IF(F164="","",VLOOKUP($B164,'C-1 Site River Baseline'!$C$9:$R$257,6,FALSE))</f>
        <v/>
      </c>
      <c r="H164" s="520" t="str">
        <f>IF(G164="","",VLOOKUP($B164,'C-1 Site River Baseline'!$C$9:$R$257,7,FALSE))</f>
        <v/>
      </c>
      <c r="I164" s="520" t="str">
        <f>IF(H164="","",VLOOKUP($B164,'C-1 Site River Baseline'!$C$9:$R$257,8,FALSE))</f>
        <v/>
      </c>
      <c r="J164" s="520" t="str">
        <f>IF(I164="","",VLOOKUP($B164,'C-1 Site River Baseline'!$C$9:$R$257,9,FALSE))</f>
        <v/>
      </c>
      <c r="K164" s="520" t="str">
        <f>IF(J164="","",VLOOKUP($B164,'C-1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IF(L164="","",VLOOKUP($B164,'C-1 Site River Baseline'!$C$9:$R$257,16,FALSE))</f>
        <v/>
      </c>
      <c r="N164" s="418" t="str">
        <f t="shared" si="17"/>
        <v/>
      </c>
      <c r="O164" s="498" t="str">
        <f t="shared" si="18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7" t="str">
        <f>IF(N164="","",VLOOKUP(B164,'C-1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07" t="str">
        <f>IF(V164="","",IF(VLOOKUP(V164,'G-7 Rivers Data'!$AG$4:$AI$9,2,FALSE)=0,"Spatial Data Missing ⚠",VLOOKUP(V164,'G-7 Rivers Data'!$AG$4:$AI$9,2,FALSE)))</f>
        <v/>
      </c>
      <c r="X164" s="499" t="str">
        <f>IF(V164="","",IF(VLOOKUP(V164,'G-7 Rivers Data'!$AG$4:$AI$9,3,FALSE)=0,"Spatial Data Missing ⚠",VLOOKUP(V164,'G-7 Rivers Data'!$AG$4:$AI$9,3,FALSE)))</f>
        <v/>
      </c>
      <c r="Y164" s="498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7" t="str">
        <f t="shared" si="19"/>
        <v/>
      </c>
      <c r="AC164" s="521" t="str">
        <f t="shared" si="20"/>
        <v/>
      </c>
      <c r="AD164" s="564" t="str">
        <f>IFERROR(IF(AC164="Check Data ⚠","Check Data ⚠",VLOOKUP(AC164,'G-4 Temporal multipliers'!$A$4:$C$37,3,FALSE)),"")</f>
        <v/>
      </c>
      <c r="AE164" s="498" t="str">
        <f>IF(N164="","",VLOOKUP(N164,'G-7 Rivers Data'!$B$4:$G$8,5,FALSE))</f>
        <v/>
      </c>
      <c r="AF164" s="507" t="str">
        <f t="shared" si="21"/>
        <v/>
      </c>
      <c r="AG164" s="540" t="str">
        <f t="shared" si="22"/>
        <v/>
      </c>
      <c r="AH164" s="499" t="str">
        <f t="shared" si="16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499" t="str">
        <f>IF(AK164="","",IF(VLOOKUP(AK164,'G-7 Rivers Data'!$AD$4:$AE$8,2,FALSE)=0,"Spatial Data Missing ⚠",VLOOKUP(AK164,'G-7 Rivers Data'!$AD$4:$AE$8,2,FALSE)))</f>
        <v/>
      </c>
      <c r="AM164" s="545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1" t="str">
        <f>'C-1 Site River Baseline'!AN163</f>
        <v/>
      </c>
      <c r="C165" s="520" t="str">
        <f>IF(B165="","",VLOOKUP($B165,'C-1 Site River Baseline'!$C$9:$R$257,2,FALSE))</f>
        <v/>
      </c>
      <c r="D165" s="520" t="str">
        <f>IF(C165="","",VLOOKUP($B165,'C-1 Site River Baseline'!$C$9:$R$257,3,FALSE))</f>
        <v/>
      </c>
      <c r="E165" s="520" t="str">
        <f>IF(D165="","",VLOOKUP($B165,'C-1 Site River Baseline'!$C$9:$R$257,4,FALSE))</f>
        <v/>
      </c>
      <c r="F165" s="520" t="str">
        <f>IF(E165="","",VLOOKUP($B165,'C-1 Site River Baseline'!$C$9:$R$257,5,FALSE))</f>
        <v/>
      </c>
      <c r="G165" s="520" t="str">
        <f>IF(F165="","",VLOOKUP($B165,'C-1 Site River Baseline'!$C$9:$R$257,6,FALSE))</f>
        <v/>
      </c>
      <c r="H165" s="520" t="str">
        <f>IF(G165="","",VLOOKUP($B165,'C-1 Site River Baseline'!$C$9:$R$257,7,FALSE))</f>
        <v/>
      </c>
      <c r="I165" s="520" t="str">
        <f>IF(H165="","",VLOOKUP($B165,'C-1 Site River Baseline'!$C$9:$R$257,8,FALSE))</f>
        <v/>
      </c>
      <c r="J165" s="520" t="str">
        <f>IF(I165="","",VLOOKUP($B165,'C-1 Site River Baseline'!$C$9:$R$257,9,FALSE))</f>
        <v/>
      </c>
      <c r="K165" s="520" t="str">
        <f>IF(J165="","",VLOOKUP($B165,'C-1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IF(L165="","",VLOOKUP($B165,'C-1 Site River Baseline'!$C$9:$R$257,16,FALSE))</f>
        <v/>
      </c>
      <c r="N165" s="418" t="str">
        <f t="shared" si="17"/>
        <v/>
      </c>
      <c r="O165" s="498" t="str">
        <f t="shared" si="18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7" t="str">
        <f>IF(N165="","",VLOOKUP(B165,'C-1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07" t="str">
        <f>IF(V165="","",IF(VLOOKUP(V165,'G-7 Rivers Data'!$AG$4:$AI$9,2,FALSE)=0,"Spatial Data Missing ⚠",VLOOKUP(V165,'G-7 Rivers Data'!$AG$4:$AI$9,2,FALSE)))</f>
        <v/>
      </c>
      <c r="X165" s="499" t="str">
        <f>IF(V165="","",IF(VLOOKUP(V165,'G-7 Rivers Data'!$AG$4:$AI$9,3,FALSE)=0,"Spatial Data Missing ⚠",VLOOKUP(V165,'G-7 Rivers Data'!$AG$4:$AI$9,3,FALSE)))</f>
        <v/>
      </c>
      <c r="Y165" s="498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7" t="str">
        <f t="shared" si="19"/>
        <v/>
      </c>
      <c r="AC165" s="521" t="str">
        <f t="shared" si="20"/>
        <v/>
      </c>
      <c r="AD165" s="564" t="str">
        <f>IFERROR(IF(AC165="Check Data ⚠","Check Data ⚠",VLOOKUP(AC165,'G-4 Temporal multipliers'!$A$4:$C$37,3,FALSE)),"")</f>
        <v/>
      </c>
      <c r="AE165" s="498" t="str">
        <f>IF(N165="","",VLOOKUP(N165,'G-7 Rivers Data'!$B$4:$G$8,5,FALSE))</f>
        <v/>
      </c>
      <c r="AF165" s="507" t="str">
        <f t="shared" si="21"/>
        <v/>
      </c>
      <c r="AG165" s="540" t="str">
        <f t="shared" si="22"/>
        <v/>
      </c>
      <c r="AH165" s="499" t="str">
        <f t="shared" si="16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499" t="str">
        <f>IF(AK165="","",IF(VLOOKUP(AK165,'G-7 Rivers Data'!$AD$4:$AE$8,2,FALSE)=0,"Spatial Data Missing ⚠",VLOOKUP(AK165,'G-7 Rivers Data'!$AD$4:$AE$8,2,FALSE)))</f>
        <v/>
      </c>
      <c r="AM165" s="545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1" t="str">
        <f>'C-1 Site River Baseline'!AN164</f>
        <v/>
      </c>
      <c r="C166" s="520" t="str">
        <f>IF(B166="","",VLOOKUP($B166,'C-1 Site River Baseline'!$C$9:$R$257,2,FALSE))</f>
        <v/>
      </c>
      <c r="D166" s="520" t="str">
        <f>IF(C166="","",VLOOKUP($B166,'C-1 Site River Baseline'!$C$9:$R$257,3,FALSE))</f>
        <v/>
      </c>
      <c r="E166" s="520" t="str">
        <f>IF(D166="","",VLOOKUP($B166,'C-1 Site River Baseline'!$C$9:$R$257,4,FALSE))</f>
        <v/>
      </c>
      <c r="F166" s="520" t="str">
        <f>IF(E166="","",VLOOKUP($B166,'C-1 Site River Baseline'!$C$9:$R$257,5,FALSE))</f>
        <v/>
      </c>
      <c r="G166" s="520" t="str">
        <f>IF(F166="","",VLOOKUP($B166,'C-1 Site River Baseline'!$C$9:$R$257,6,FALSE))</f>
        <v/>
      </c>
      <c r="H166" s="520" t="str">
        <f>IF(G166="","",VLOOKUP($B166,'C-1 Site River Baseline'!$C$9:$R$257,7,FALSE))</f>
        <v/>
      </c>
      <c r="I166" s="520" t="str">
        <f>IF(H166="","",VLOOKUP($B166,'C-1 Site River Baseline'!$C$9:$R$257,8,FALSE))</f>
        <v/>
      </c>
      <c r="J166" s="520" t="str">
        <f>IF(I166="","",VLOOKUP($B166,'C-1 Site River Baseline'!$C$9:$R$257,9,FALSE))</f>
        <v/>
      </c>
      <c r="K166" s="520" t="str">
        <f>IF(J166="","",VLOOKUP($B166,'C-1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IF(L166="","",VLOOKUP($B166,'C-1 Site River Baseline'!$C$9:$R$257,16,FALSE))</f>
        <v/>
      </c>
      <c r="N166" s="418" t="str">
        <f t="shared" si="17"/>
        <v/>
      </c>
      <c r="O166" s="498" t="str">
        <f t="shared" si="18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7" t="str">
        <f>IF(N166="","",VLOOKUP(B166,'C-1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07" t="str">
        <f>IF(V166="","",IF(VLOOKUP(V166,'G-7 Rivers Data'!$AG$4:$AI$9,2,FALSE)=0,"Spatial Data Missing ⚠",VLOOKUP(V166,'G-7 Rivers Data'!$AG$4:$AI$9,2,FALSE)))</f>
        <v/>
      </c>
      <c r="X166" s="499" t="str">
        <f>IF(V166="","",IF(VLOOKUP(V166,'G-7 Rivers Data'!$AG$4:$AI$9,3,FALSE)=0,"Spatial Data Missing ⚠",VLOOKUP(V166,'G-7 Rivers Data'!$AG$4:$AI$9,3,FALSE)))</f>
        <v/>
      </c>
      <c r="Y166" s="498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7" t="str">
        <f t="shared" si="19"/>
        <v/>
      </c>
      <c r="AC166" s="521" t="str">
        <f t="shared" si="20"/>
        <v/>
      </c>
      <c r="AD166" s="564" t="str">
        <f>IFERROR(IF(AC166="Check Data ⚠","Check Data ⚠",VLOOKUP(AC166,'G-4 Temporal multipliers'!$A$4:$C$37,3,FALSE)),"")</f>
        <v/>
      </c>
      <c r="AE166" s="498" t="str">
        <f>IF(N166="","",VLOOKUP(N166,'G-7 Rivers Data'!$B$4:$G$8,5,FALSE))</f>
        <v/>
      </c>
      <c r="AF166" s="507" t="str">
        <f t="shared" si="21"/>
        <v/>
      </c>
      <c r="AG166" s="540" t="str">
        <f t="shared" si="22"/>
        <v/>
      </c>
      <c r="AH166" s="499" t="str">
        <f t="shared" si="16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499" t="str">
        <f>IF(AK166="","",IF(VLOOKUP(AK166,'G-7 Rivers Data'!$AD$4:$AE$8,2,FALSE)=0,"Spatial Data Missing ⚠",VLOOKUP(AK166,'G-7 Rivers Data'!$AD$4:$AE$8,2,FALSE)))</f>
        <v/>
      </c>
      <c r="AM166" s="545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1" t="str">
        <f>'C-1 Site River Baseline'!AN165</f>
        <v/>
      </c>
      <c r="C167" s="520" t="str">
        <f>IF(B167="","",VLOOKUP($B167,'C-1 Site River Baseline'!$C$9:$R$257,2,FALSE))</f>
        <v/>
      </c>
      <c r="D167" s="520" t="str">
        <f>IF(C167="","",VLOOKUP($B167,'C-1 Site River Baseline'!$C$9:$R$257,3,FALSE))</f>
        <v/>
      </c>
      <c r="E167" s="520" t="str">
        <f>IF(D167="","",VLOOKUP($B167,'C-1 Site River Baseline'!$C$9:$R$257,4,FALSE))</f>
        <v/>
      </c>
      <c r="F167" s="520" t="str">
        <f>IF(E167="","",VLOOKUP($B167,'C-1 Site River Baseline'!$C$9:$R$257,5,FALSE))</f>
        <v/>
      </c>
      <c r="G167" s="520" t="str">
        <f>IF(F167="","",VLOOKUP($B167,'C-1 Site River Baseline'!$C$9:$R$257,6,FALSE))</f>
        <v/>
      </c>
      <c r="H167" s="520" t="str">
        <f>IF(G167="","",VLOOKUP($B167,'C-1 Site River Baseline'!$C$9:$R$257,7,FALSE))</f>
        <v/>
      </c>
      <c r="I167" s="520" t="str">
        <f>IF(H167="","",VLOOKUP($B167,'C-1 Site River Baseline'!$C$9:$R$257,8,FALSE))</f>
        <v/>
      </c>
      <c r="J167" s="520" t="str">
        <f>IF(I167="","",VLOOKUP($B167,'C-1 Site River Baseline'!$C$9:$R$257,9,FALSE))</f>
        <v/>
      </c>
      <c r="K167" s="520" t="str">
        <f>IF(J167="","",VLOOKUP($B167,'C-1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IF(L167="","",VLOOKUP($B167,'C-1 Site River Baseline'!$C$9:$R$257,16,FALSE))</f>
        <v/>
      </c>
      <c r="N167" s="418" t="str">
        <f t="shared" si="17"/>
        <v/>
      </c>
      <c r="O167" s="498" t="str">
        <f t="shared" si="18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7" t="str">
        <f>IF(N167="","",VLOOKUP(B167,'C-1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07" t="str">
        <f>IF(V167="","",IF(VLOOKUP(V167,'G-7 Rivers Data'!$AG$4:$AI$9,2,FALSE)=0,"Spatial Data Missing ⚠",VLOOKUP(V167,'G-7 Rivers Data'!$AG$4:$AI$9,2,FALSE)))</f>
        <v/>
      </c>
      <c r="X167" s="499" t="str">
        <f>IF(V167="","",IF(VLOOKUP(V167,'G-7 Rivers Data'!$AG$4:$AI$9,3,FALSE)=0,"Spatial Data Missing ⚠",VLOOKUP(V167,'G-7 Rivers Data'!$AG$4:$AI$9,3,FALSE)))</f>
        <v/>
      </c>
      <c r="Y167" s="498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7" t="str">
        <f t="shared" si="19"/>
        <v/>
      </c>
      <c r="AC167" s="521" t="str">
        <f t="shared" si="20"/>
        <v/>
      </c>
      <c r="AD167" s="564" t="str">
        <f>IFERROR(IF(AC167="Check Data ⚠","Check Data ⚠",VLOOKUP(AC167,'G-4 Temporal multipliers'!$A$4:$C$37,3,FALSE)),"")</f>
        <v/>
      </c>
      <c r="AE167" s="498" t="str">
        <f>IF(N167="","",VLOOKUP(N167,'G-7 Rivers Data'!$B$4:$G$8,5,FALSE))</f>
        <v/>
      </c>
      <c r="AF167" s="507" t="str">
        <f t="shared" si="21"/>
        <v/>
      </c>
      <c r="AG167" s="540" t="str">
        <f t="shared" si="22"/>
        <v/>
      </c>
      <c r="AH167" s="499" t="str">
        <f t="shared" si="16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499" t="str">
        <f>IF(AK167="","",IF(VLOOKUP(AK167,'G-7 Rivers Data'!$AD$4:$AE$8,2,FALSE)=0,"Spatial Data Missing ⚠",VLOOKUP(AK167,'G-7 Rivers Data'!$AD$4:$AE$8,2,FALSE)))</f>
        <v/>
      </c>
      <c r="AM167" s="545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1" t="str">
        <f>'C-1 Site River Baseline'!AN166</f>
        <v/>
      </c>
      <c r="C168" s="520" t="str">
        <f>IF(B168="","",VLOOKUP($B168,'C-1 Site River Baseline'!$C$9:$R$257,2,FALSE))</f>
        <v/>
      </c>
      <c r="D168" s="520" t="str">
        <f>IF(C168="","",VLOOKUP($B168,'C-1 Site River Baseline'!$C$9:$R$257,3,FALSE))</f>
        <v/>
      </c>
      <c r="E168" s="520" t="str">
        <f>IF(D168="","",VLOOKUP($B168,'C-1 Site River Baseline'!$C$9:$R$257,4,FALSE))</f>
        <v/>
      </c>
      <c r="F168" s="520" t="str">
        <f>IF(E168="","",VLOOKUP($B168,'C-1 Site River Baseline'!$C$9:$R$257,5,FALSE))</f>
        <v/>
      </c>
      <c r="G168" s="520" t="str">
        <f>IF(F168="","",VLOOKUP($B168,'C-1 Site River Baseline'!$C$9:$R$257,6,FALSE))</f>
        <v/>
      </c>
      <c r="H168" s="520" t="str">
        <f>IF(G168="","",VLOOKUP($B168,'C-1 Site River Baseline'!$C$9:$R$257,7,FALSE))</f>
        <v/>
      </c>
      <c r="I168" s="520" t="str">
        <f>IF(H168="","",VLOOKUP($B168,'C-1 Site River Baseline'!$C$9:$R$257,8,FALSE))</f>
        <v/>
      </c>
      <c r="J168" s="520" t="str">
        <f>IF(I168="","",VLOOKUP($B168,'C-1 Site River Baseline'!$C$9:$R$257,9,FALSE))</f>
        <v/>
      </c>
      <c r="K168" s="520" t="str">
        <f>IF(J168="","",VLOOKUP($B168,'C-1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IF(L168="","",VLOOKUP($B168,'C-1 Site River Baseline'!$C$9:$R$257,16,FALSE))</f>
        <v/>
      </c>
      <c r="N168" s="418" t="str">
        <f t="shared" si="17"/>
        <v/>
      </c>
      <c r="O168" s="498" t="str">
        <f t="shared" si="18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7" t="str">
        <f>IF(N168="","",VLOOKUP(B168,'C-1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07" t="str">
        <f>IF(V168="","",IF(VLOOKUP(V168,'G-7 Rivers Data'!$AG$4:$AI$9,2,FALSE)=0,"Spatial Data Missing ⚠",VLOOKUP(V168,'G-7 Rivers Data'!$AG$4:$AI$9,2,FALSE)))</f>
        <v/>
      </c>
      <c r="X168" s="499" t="str">
        <f>IF(V168="","",IF(VLOOKUP(V168,'G-7 Rivers Data'!$AG$4:$AI$9,3,FALSE)=0,"Spatial Data Missing ⚠",VLOOKUP(V168,'G-7 Rivers Data'!$AG$4:$AI$9,3,FALSE)))</f>
        <v/>
      </c>
      <c r="Y168" s="498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7" t="str">
        <f t="shared" si="19"/>
        <v/>
      </c>
      <c r="AC168" s="521" t="str">
        <f t="shared" si="20"/>
        <v/>
      </c>
      <c r="AD168" s="564" t="str">
        <f>IFERROR(IF(AC168="Check Data ⚠","Check Data ⚠",VLOOKUP(AC168,'G-4 Temporal multipliers'!$A$4:$C$37,3,FALSE)),"")</f>
        <v/>
      </c>
      <c r="AE168" s="498" t="str">
        <f>IF(N168="","",VLOOKUP(N168,'G-7 Rivers Data'!$B$4:$G$8,5,FALSE))</f>
        <v/>
      </c>
      <c r="AF168" s="507" t="str">
        <f t="shared" si="21"/>
        <v/>
      </c>
      <c r="AG168" s="540" t="str">
        <f t="shared" si="22"/>
        <v/>
      </c>
      <c r="AH168" s="499" t="str">
        <f t="shared" si="16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499" t="str">
        <f>IF(AK168="","",IF(VLOOKUP(AK168,'G-7 Rivers Data'!$AD$4:$AE$8,2,FALSE)=0,"Spatial Data Missing ⚠",VLOOKUP(AK168,'G-7 Rivers Data'!$AD$4:$AE$8,2,FALSE)))</f>
        <v/>
      </c>
      <c r="AM168" s="545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1" t="str">
        <f>'C-1 Site River Baseline'!AN167</f>
        <v/>
      </c>
      <c r="C169" s="520" t="str">
        <f>IF(B169="","",VLOOKUP($B169,'C-1 Site River Baseline'!$C$9:$R$257,2,FALSE))</f>
        <v/>
      </c>
      <c r="D169" s="520" t="str">
        <f>IF(C169="","",VLOOKUP($B169,'C-1 Site River Baseline'!$C$9:$R$257,3,FALSE))</f>
        <v/>
      </c>
      <c r="E169" s="520" t="str">
        <f>IF(D169="","",VLOOKUP($B169,'C-1 Site River Baseline'!$C$9:$R$257,4,FALSE))</f>
        <v/>
      </c>
      <c r="F169" s="520" t="str">
        <f>IF(E169="","",VLOOKUP($B169,'C-1 Site River Baseline'!$C$9:$R$257,5,FALSE))</f>
        <v/>
      </c>
      <c r="G169" s="520" t="str">
        <f>IF(F169="","",VLOOKUP($B169,'C-1 Site River Baseline'!$C$9:$R$257,6,FALSE))</f>
        <v/>
      </c>
      <c r="H169" s="520" t="str">
        <f>IF(G169="","",VLOOKUP($B169,'C-1 Site River Baseline'!$C$9:$R$257,7,FALSE))</f>
        <v/>
      </c>
      <c r="I169" s="520" t="str">
        <f>IF(H169="","",VLOOKUP($B169,'C-1 Site River Baseline'!$C$9:$R$257,8,FALSE))</f>
        <v/>
      </c>
      <c r="J169" s="520" t="str">
        <f>IF(I169="","",VLOOKUP($B169,'C-1 Site River Baseline'!$C$9:$R$257,9,FALSE))</f>
        <v/>
      </c>
      <c r="K169" s="520" t="str">
        <f>IF(J169="","",VLOOKUP($B169,'C-1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IF(L169="","",VLOOKUP($B169,'C-1 Site River Baseline'!$C$9:$R$257,16,FALSE))</f>
        <v/>
      </c>
      <c r="N169" s="418" t="str">
        <f t="shared" si="17"/>
        <v/>
      </c>
      <c r="O169" s="498" t="str">
        <f t="shared" si="18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7" t="str">
        <f>IF(N169="","",VLOOKUP(B169,'C-1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07" t="str">
        <f>IF(V169="","",IF(VLOOKUP(V169,'G-7 Rivers Data'!$AG$4:$AI$9,2,FALSE)=0,"Spatial Data Missing ⚠",VLOOKUP(V169,'G-7 Rivers Data'!$AG$4:$AI$9,2,FALSE)))</f>
        <v/>
      </c>
      <c r="X169" s="499" t="str">
        <f>IF(V169="","",IF(VLOOKUP(V169,'G-7 Rivers Data'!$AG$4:$AI$9,3,FALSE)=0,"Spatial Data Missing ⚠",VLOOKUP(V169,'G-7 Rivers Data'!$AG$4:$AI$9,3,FALSE)))</f>
        <v/>
      </c>
      <c r="Y169" s="498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7" t="str">
        <f t="shared" si="19"/>
        <v/>
      </c>
      <c r="AC169" s="521" t="str">
        <f t="shared" si="20"/>
        <v/>
      </c>
      <c r="AD169" s="564" t="str">
        <f>IFERROR(IF(AC169="Check Data ⚠","Check Data ⚠",VLOOKUP(AC169,'G-4 Temporal multipliers'!$A$4:$C$37,3,FALSE)),"")</f>
        <v/>
      </c>
      <c r="AE169" s="498" t="str">
        <f>IF(N169="","",VLOOKUP(N169,'G-7 Rivers Data'!$B$4:$G$8,5,FALSE))</f>
        <v/>
      </c>
      <c r="AF169" s="507" t="str">
        <f t="shared" si="21"/>
        <v/>
      </c>
      <c r="AG169" s="540" t="str">
        <f t="shared" si="22"/>
        <v/>
      </c>
      <c r="AH169" s="499" t="str">
        <f t="shared" si="16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499" t="str">
        <f>IF(AK169="","",IF(VLOOKUP(AK169,'G-7 Rivers Data'!$AD$4:$AE$8,2,FALSE)=0,"Spatial Data Missing ⚠",VLOOKUP(AK169,'G-7 Rivers Data'!$AD$4:$AE$8,2,FALSE)))</f>
        <v/>
      </c>
      <c r="AM169" s="545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1" t="str">
        <f>'C-1 Site River Baseline'!AN168</f>
        <v/>
      </c>
      <c r="C170" s="520" t="str">
        <f>IF(B170="","",VLOOKUP($B170,'C-1 Site River Baseline'!$C$9:$R$257,2,FALSE))</f>
        <v/>
      </c>
      <c r="D170" s="520" t="str">
        <f>IF(C170="","",VLOOKUP($B170,'C-1 Site River Baseline'!$C$9:$R$257,3,FALSE))</f>
        <v/>
      </c>
      <c r="E170" s="520" t="str">
        <f>IF(D170="","",VLOOKUP($B170,'C-1 Site River Baseline'!$C$9:$R$257,4,FALSE))</f>
        <v/>
      </c>
      <c r="F170" s="520" t="str">
        <f>IF(E170="","",VLOOKUP($B170,'C-1 Site River Baseline'!$C$9:$R$257,5,FALSE))</f>
        <v/>
      </c>
      <c r="G170" s="520" t="str">
        <f>IF(F170="","",VLOOKUP($B170,'C-1 Site River Baseline'!$C$9:$R$257,6,FALSE))</f>
        <v/>
      </c>
      <c r="H170" s="520" t="str">
        <f>IF(G170="","",VLOOKUP($B170,'C-1 Site River Baseline'!$C$9:$R$257,7,FALSE))</f>
        <v/>
      </c>
      <c r="I170" s="520" t="str">
        <f>IF(H170="","",VLOOKUP($B170,'C-1 Site River Baseline'!$C$9:$R$257,8,FALSE))</f>
        <v/>
      </c>
      <c r="J170" s="520" t="str">
        <f>IF(I170="","",VLOOKUP($B170,'C-1 Site River Baseline'!$C$9:$R$257,9,FALSE))</f>
        <v/>
      </c>
      <c r="K170" s="520" t="str">
        <f>IF(J170="","",VLOOKUP($B170,'C-1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IF(L170="","",VLOOKUP($B170,'C-1 Site River Baseline'!$C$9:$R$257,16,FALSE))</f>
        <v/>
      </c>
      <c r="N170" s="418" t="str">
        <f t="shared" si="17"/>
        <v/>
      </c>
      <c r="O170" s="498" t="str">
        <f t="shared" si="18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7" t="str">
        <f>IF(N170="","",VLOOKUP(B170,'C-1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07" t="str">
        <f>IF(V170="","",IF(VLOOKUP(V170,'G-7 Rivers Data'!$AG$4:$AI$9,2,FALSE)=0,"Spatial Data Missing ⚠",VLOOKUP(V170,'G-7 Rivers Data'!$AG$4:$AI$9,2,FALSE)))</f>
        <v/>
      </c>
      <c r="X170" s="499" t="str">
        <f>IF(V170="","",IF(VLOOKUP(V170,'G-7 Rivers Data'!$AG$4:$AI$9,3,FALSE)=0,"Spatial Data Missing ⚠",VLOOKUP(V170,'G-7 Rivers Data'!$AG$4:$AI$9,3,FALSE)))</f>
        <v/>
      </c>
      <c r="Y170" s="498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7" t="str">
        <f t="shared" si="19"/>
        <v/>
      </c>
      <c r="AC170" s="521" t="str">
        <f t="shared" si="20"/>
        <v/>
      </c>
      <c r="AD170" s="564" t="str">
        <f>IFERROR(IF(AC170="Check Data ⚠","Check Data ⚠",VLOOKUP(AC170,'G-4 Temporal multipliers'!$A$4:$C$37,3,FALSE)),"")</f>
        <v/>
      </c>
      <c r="AE170" s="498" t="str">
        <f>IF(N170="","",VLOOKUP(N170,'G-7 Rivers Data'!$B$4:$G$8,5,FALSE))</f>
        <v/>
      </c>
      <c r="AF170" s="507" t="str">
        <f t="shared" si="21"/>
        <v/>
      </c>
      <c r="AG170" s="540" t="str">
        <f t="shared" si="22"/>
        <v/>
      </c>
      <c r="AH170" s="499" t="str">
        <f t="shared" si="16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499" t="str">
        <f>IF(AK170="","",IF(VLOOKUP(AK170,'G-7 Rivers Data'!$AD$4:$AE$8,2,FALSE)=0,"Spatial Data Missing ⚠",VLOOKUP(AK170,'G-7 Rivers Data'!$AD$4:$AE$8,2,FALSE)))</f>
        <v/>
      </c>
      <c r="AM170" s="545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1" t="str">
        <f>'C-1 Site River Baseline'!AN169</f>
        <v/>
      </c>
      <c r="C171" s="520" t="str">
        <f>IF(B171="","",VLOOKUP($B171,'C-1 Site River Baseline'!$C$9:$R$257,2,FALSE))</f>
        <v/>
      </c>
      <c r="D171" s="520" t="str">
        <f>IF(C171="","",VLOOKUP($B171,'C-1 Site River Baseline'!$C$9:$R$257,3,FALSE))</f>
        <v/>
      </c>
      <c r="E171" s="520" t="str">
        <f>IF(D171="","",VLOOKUP($B171,'C-1 Site River Baseline'!$C$9:$R$257,4,FALSE))</f>
        <v/>
      </c>
      <c r="F171" s="520" t="str">
        <f>IF(E171="","",VLOOKUP($B171,'C-1 Site River Baseline'!$C$9:$R$257,5,FALSE))</f>
        <v/>
      </c>
      <c r="G171" s="520" t="str">
        <f>IF(F171="","",VLOOKUP($B171,'C-1 Site River Baseline'!$C$9:$R$257,6,FALSE))</f>
        <v/>
      </c>
      <c r="H171" s="520" t="str">
        <f>IF(G171="","",VLOOKUP($B171,'C-1 Site River Baseline'!$C$9:$R$257,7,FALSE))</f>
        <v/>
      </c>
      <c r="I171" s="520" t="str">
        <f>IF(H171="","",VLOOKUP($B171,'C-1 Site River Baseline'!$C$9:$R$257,8,FALSE))</f>
        <v/>
      </c>
      <c r="J171" s="520" t="str">
        <f>IF(I171="","",VLOOKUP($B171,'C-1 Site River Baseline'!$C$9:$R$257,9,FALSE))</f>
        <v/>
      </c>
      <c r="K171" s="520" t="str">
        <f>IF(J171="","",VLOOKUP($B171,'C-1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IF(L171="","",VLOOKUP($B171,'C-1 Site River Baseline'!$C$9:$R$257,16,FALSE))</f>
        <v/>
      </c>
      <c r="N171" s="418" t="str">
        <f t="shared" si="17"/>
        <v/>
      </c>
      <c r="O171" s="498" t="str">
        <f t="shared" si="18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7" t="str">
        <f>IF(N171="","",VLOOKUP(B171,'C-1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07" t="str">
        <f>IF(V171="","",IF(VLOOKUP(V171,'G-7 Rivers Data'!$AG$4:$AI$9,2,FALSE)=0,"Spatial Data Missing ⚠",VLOOKUP(V171,'G-7 Rivers Data'!$AG$4:$AI$9,2,FALSE)))</f>
        <v/>
      </c>
      <c r="X171" s="499" t="str">
        <f>IF(V171="","",IF(VLOOKUP(V171,'G-7 Rivers Data'!$AG$4:$AI$9,3,FALSE)=0,"Spatial Data Missing ⚠",VLOOKUP(V171,'G-7 Rivers Data'!$AG$4:$AI$9,3,FALSE)))</f>
        <v/>
      </c>
      <c r="Y171" s="498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7" t="str">
        <f t="shared" si="19"/>
        <v/>
      </c>
      <c r="AC171" s="521" t="str">
        <f t="shared" si="20"/>
        <v/>
      </c>
      <c r="AD171" s="564" t="str">
        <f>IFERROR(IF(AC171="Check Data ⚠","Check Data ⚠",VLOOKUP(AC171,'G-4 Temporal multipliers'!$A$4:$C$37,3,FALSE)),"")</f>
        <v/>
      </c>
      <c r="AE171" s="498" t="str">
        <f>IF(N171="","",VLOOKUP(N171,'G-7 Rivers Data'!$B$4:$G$8,5,FALSE))</f>
        <v/>
      </c>
      <c r="AF171" s="507" t="str">
        <f t="shared" si="21"/>
        <v/>
      </c>
      <c r="AG171" s="540" t="str">
        <f t="shared" si="22"/>
        <v/>
      </c>
      <c r="AH171" s="499" t="str">
        <f t="shared" si="16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499" t="str">
        <f>IF(AK171="","",IF(VLOOKUP(AK171,'G-7 Rivers Data'!$AD$4:$AE$8,2,FALSE)=0,"Spatial Data Missing ⚠",VLOOKUP(AK171,'G-7 Rivers Data'!$AD$4:$AE$8,2,FALSE)))</f>
        <v/>
      </c>
      <c r="AM171" s="545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1" t="str">
        <f>'C-1 Site River Baseline'!AN170</f>
        <v/>
      </c>
      <c r="C172" s="520" t="str">
        <f>IF(B172="","",VLOOKUP($B172,'C-1 Site River Baseline'!$C$9:$R$257,2,FALSE))</f>
        <v/>
      </c>
      <c r="D172" s="520" t="str">
        <f>IF(C172="","",VLOOKUP($B172,'C-1 Site River Baseline'!$C$9:$R$257,3,FALSE))</f>
        <v/>
      </c>
      <c r="E172" s="520" t="str">
        <f>IF(D172="","",VLOOKUP($B172,'C-1 Site River Baseline'!$C$9:$R$257,4,FALSE))</f>
        <v/>
      </c>
      <c r="F172" s="520" t="str">
        <f>IF(E172="","",VLOOKUP($B172,'C-1 Site River Baseline'!$C$9:$R$257,5,FALSE))</f>
        <v/>
      </c>
      <c r="G172" s="520" t="str">
        <f>IF(F172="","",VLOOKUP($B172,'C-1 Site River Baseline'!$C$9:$R$257,6,FALSE))</f>
        <v/>
      </c>
      <c r="H172" s="520" t="str">
        <f>IF(G172="","",VLOOKUP($B172,'C-1 Site River Baseline'!$C$9:$R$257,7,FALSE))</f>
        <v/>
      </c>
      <c r="I172" s="520" t="str">
        <f>IF(H172="","",VLOOKUP($B172,'C-1 Site River Baseline'!$C$9:$R$257,8,FALSE))</f>
        <v/>
      </c>
      <c r="J172" s="520" t="str">
        <f>IF(I172="","",VLOOKUP($B172,'C-1 Site River Baseline'!$C$9:$R$257,9,FALSE))</f>
        <v/>
      </c>
      <c r="K172" s="520" t="str">
        <f>IF(J172="","",VLOOKUP($B172,'C-1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IF(L172="","",VLOOKUP($B172,'C-1 Site River Baseline'!$C$9:$R$257,16,FALSE))</f>
        <v/>
      </c>
      <c r="N172" s="418" t="str">
        <f t="shared" si="17"/>
        <v/>
      </c>
      <c r="O172" s="498" t="str">
        <f t="shared" si="18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7" t="str">
        <f>IF(N172="","",VLOOKUP(B172,'C-1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07" t="str">
        <f>IF(V172="","",IF(VLOOKUP(V172,'G-7 Rivers Data'!$AG$4:$AI$9,2,FALSE)=0,"Spatial Data Missing ⚠",VLOOKUP(V172,'G-7 Rivers Data'!$AG$4:$AI$9,2,FALSE)))</f>
        <v/>
      </c>
      <c r="X172" s="499" t="str">
        <f>IF(V172="","",IF(VLOOKUP(V172,'G-7 Rivers Data'!$AG$4:$AI$9,3,FALSE)=0,"Spatial Data Missing ⚠",VLOOKUP(V172,'G-7 Rivers Data'!$AG$4:$AI$9,3,FALSE)))</f>
        <v/>
      </c>
      <c r="Y172" s="498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7" t="str">
        <f t="shared" si="19"/>
        <v/>
      </c>
      <c r="AC172" s="521" t="str">
        <f t="shared" si="20"/>
        <v/>
      </c>
      <c r="AD172" s="564" t="str">
        <f>IFERROR(IF(AC172="Check Data ⚠","Check Data ⚠",VLOOKUP(AC172,'G-4 Temporal multipliers'!$A$4:$C$37,3,FALSE)),"")</f>
        <v/>
      </c>
      <c r="AE172" s="498" t="str">
        <f>IF(N172="","",VLOOKUP(N172,'G-7 Rivers Data'!$B$4:$G$8,5,FALSE))</f>
        <v/>
      </c>
      <c r="AF172" s="507" t="str">
        <f t="shared" si="21"/>
        <v/>
      </c>
      <c r="AG172" s="540" t="str">
        <f t="shared" si="22"/>
        <v/>
      </c>
      <c r="AH172" s="499" t="str">
        <f t="shared" si="16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499" t="str">
        <f>IF(AK172="","",IF(VLOOKUP(AK172,'G-7 Rivers Data'!$AD$4:$AE$8,2,FALSE)=0,"Spatial Data Missing ⚠",VLOOKUP(AK172,'G-7 Rivers Data'!$AD$4:$AE$8,2,FALSE)))</f>
        <v/>
      </c>
      <c r="AM172" s="545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1" t="str">
        <f>'C-1 Site River Baseline'!AN171</f>
        <v/>
      </c>
      <c r="C173" s="520" t="str">
        <f>IF(B173="","",VLOOKUP($B173,'C-1 Site River Baseline'!$C$9:$R$257,2,FALSE))</f>
        <v/>
      </c>
      <c r="D173" s="520" t="str">
        <f>IF(C173="","",VLOOKUP($B173,'C-1 Site River Baseline'!$C$9:$R$257,3,FALSE))</f>
        <v/>
      </c>
      <c r="E173" s="520" t="str">
        <f>IF(D173="","",VLOOKUP($B173,'C-1 Site River Baseline'!$C$9:$R$257,4,FALSE))</f>
        <v/>
      </c>
      <c r="F173" s="520" t="str">
        <f>IF(E173="","",VLOOKUP($B173,'C-1 Site River Baseline'!$C$9:$R$257,5,FALSE))</f>
        <v/>
      </c>
      <c r="G173" s="520" t="str">
        <f>IF(F173="","",VLOOKUP($B173,'C-1 Site River Baseline'!$C$9:$R$257,6,FALSE))</f>
        <v/>
      </c>
      <c r="H173" s="520" t="str">
        <f>IF(G173="","",VLOOKUP($B173,'C-1 Site River Baseline'!$C$9:$R$257,7,FALSE))</f>
        <v/>
      </c>
      <c r="I173" s="520" t="str">
        <f>IF(H173="","",VLOOKUP($B173,'C-1 Site River Baseline'!$C$9:$R$257,8,FALSE))</f>
        <v/>
      </c>
      <c r="J173" s="520" t="str">
        <f>IF(I173="","",VLOOKUP($B173,'C-1 Site River Baseline'!$C$9:$R$257,9,FALSE))</f>
        <v/>
      </c>
      <c r="K173" s="520" t="str">
        <f>IF(J173="","",VLOOKUP($B173,'C-1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IF(L173="","",VLOOKUP($B173,'C-1 Site River Baseline'!$C$9:$R$257,16,FALSE))</f>
        <v/>
      </c>
      <c r="N173" s="418" t="str">
        <f t="shared" si="17"/>
        <v/>
      </c>
      <c r="O173" s="498" t="str">
        <f t="shared" si="18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7" t="str">
        <f>IF(N173="","",VLOOKUP(B173,'C-1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07" t="str">
        <f>IF(V173="","",IF(VLOOKUP(V173,'G-7 Rivers Data'!$AG$4:$AI$9,2,FALSE)=0,"Spatial Data Missing ⚠",VLOOKUP(V173,'G-7 Rivers Data'!$AG$4:$AI$9,2,FALSE)))</f>
        <v/>
      </c>
      <c r="X173" s="499" t="str">
        <f>IF(V173="","",IF(VLOOKUP(V173,'G-7 Rivers Data'!$AG$4:$AI$9,3,FALSE)=0,"Spatial Data Missing ⚠",VLOOKUP(V173,'G-7 Rivers Data'!$AG$4:$AI$9,3,FALSE)))</f>
        <v/>
      </c>
      <c r="Y173" s="498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7" t="str">
        <f t="shared" si="19"/>
        <v/>
      </c>
      <c r="AC173" s="521" t="str">
        <f t="shared" si="20"/>
        <v/>
      </c>
      <c r="AD173" s="564" t="str">
        <f>IFERROR(IF(AC173="Check Data ⚠","Check Data ⚠",VLOOKUP(AC173,'G-4 Temporal multipliers'!$A$4:$C$37,3,FALSE)),"")</f>
        <v/>
      </c>
      <c r="AE173" s="498" t="str">
        <f>IF(N173="","",VLOOKUP(N173,'G-7 Rivers Data'!$B$4:$G$8,5,FALSE))</f>
        <v/>
      </c>
      <c r="AF173" s="507" t="str">
        <f t="shared" si="21"/>
        <v/>
      </c>
      <c r="AG173" s="540" t="str">
        <f t="shared" si="22"/>
        <v/>
      </c>
      <c r="AH173" s="499" t="str">
        <f t="shared" si="16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499" t="str">
        <f>IF(AK173="","",IF(VLOOKUP(AK173,'G-7 Rivers Data'!$AD$4:$AE$8,2,FALSE)=0,"Spatial Data Missing ⚠",VLOOKUP(AK173,'G-7 Rivers Data'!$AD$4:$AE$8,2,FALSE)))</f>
        <v/>
      </c>
      <c r="AM173" s="545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1" t="str">
        <f>'C-1 Site River Baseline'!AN172</f>
        <v/>
      </c>
      <c r="C174" s="520" t="str">
        <f>IF(B174="","",VLOOKUP($B174,'C-1 Site River Baseline'!$C$9:$R$257,2,FALSE))</f>
        <v/>
      </c>
      <c r="D174" s="520" t="str">
        <f>IF(C174="","",VLOOKUP($B174,'C-1 Site River Baseline'!$C$9:$R$257,3,FALSE))</f>
        <v/>
      </c>
      <c r="E174" s="520" t="str">
        <f>IF(D174="","",VLOOKUP($B174,'C-1 Site River Baseline'!$C$9:$R$257,4,FALSE))</f>
        <v/>
      </c>
      <c r="F174" s="520" t="str">
        <f>IF(E174="","",VLOOKUP($B174,'C-1 Site River Baseline'!$C$9:$R$257,5,FALSE))</f>
        <v/>
      </c>
      <c r="G174" s="520" t="str">
        <f>IF(F174="","",VLOOKUP($B174,'C-1 Site River Baseline'!$C$9:$R$257,6,FALSE))</f>
        <v/>
      </c>
      <c r="H174" s="520" t="str">
        <f>IF(G174="","",VLOOKUP($B174,'C-1 Site River Baseline'!$C$9:$R$257,7,FALSE))</f>
        <v/>
      </c>
      <c r="I174" s="520" t="str">
        <f>IF(H174="","",VLOOKUP($B174,'C-1 Site River Baseline'!$C$9:$R$257,8,FALSE))</f>
        <v/>
      </c>
      <c r="J174" s="520" t="str">
        <f>IF(I174="","",VLOOKUP($B174,'C-1 Site River Baseline'!$C$9:$R$257,9,FALSE))</f>
        <v/>
      </c>
      <c r="K174" s="520" t="str">
        <f>IF(J174="","",VLOOKUP($B174,'C-1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IF(L174="","",VLOOKUP($B174,'C-1 Site River Baseline'!$C$9:$R$257,16,FALSE))</f>
        <v/>
      </c>
      <c r="N174" s="418" t="str">
        <f t="shared" si="17"/>
        <v/>
      </c>
      <c r="O174" s="498" t="str">
        <f t="shared" si="18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7" t="str">
        <f>IF(N174="","",VLOOKUP(B174,'C-1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07" t="str">
        <f>IF(V174="","",IF(VLOOKUP(V174,'G-7 Rivers Data'!$AG$4:$AI$9,2,FALSE)=0,"Spatial Data Missing ⚠",VLOOKUP(V174,'G-7 Rivers Data'!$AG$4:$AI$9,2,FALSE)))</f>
        <v/>
      </c>
      <c r="X174" s="499" t="str">
        <f>IF(V174="","",IF(VLOOKUP(V174,'G-7 Rivers Data'!$AG$4:$AI$9,3,FALSE)=0,"Spatial Data Missing ⚠",VLOOKUP(V174,'G-7 Rivers Data'!$AG$4:$AI$9,3,FALSE)))</f>
        <v/>
      </c>
      <c r="Y174" s="498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7" t="str">
        <f t="shared" si="19"/>
        <v/>
      </c>
      <c r="AC174" s="521" t="str">
        <f t="shared" si="20"/>
        <v/>
      </c>
      <c r="AD174" s="564" t="str">
        <f>IFERROR(IF(AC174="Check Data ⚠","Check Data ⚠",VLOOKUP(AC174,'G-4 Temporal multipliers'!$A$4:$C$37,3,FALSE)),"")</f>
        <v/>
      </c>
      <c r="AE174" s="498" t="str">
        <f>IF(N174="","",VLOOKUP(N174,'G-7 Rivers Data'!$B$4:$G$8,5,FALSE))</f>
        <v/>
      </c>
      <c r="AF174" s="507" t="str">
        <f t="shared" si="21"/>
        <v/>
      </c>
      <c r="AG174" s="540" t="str">
        <f t="shared" si="22"/>
        <v/>
      </c>
      <c r="AH174" s="499" t="str">
        <f t="shared" si="16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499" t="str">
        <f>IF(AK174="","",IF(VLOOKUP(AK174,'G-7 Rivers Data'!$AD$4:$AE$8,2,FALSE)=0,"Spatial Data Missing ⚠",VLOOKUP(AK174,'G-7 Rivers Data'!$AD$4:$AE$8,2,FALSE)))</f>
        <v/>
      </c>
      <c r="AM174" s="545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1" t="str">
        <f>'C-1 Site River Baseline'!AN173</f>
        <v/>
      </c>
      <c r="C175" s="520" t="str">
        <f>IF(B175="","",VLOOKUP($B175,'C-1 Site River Baseline'!$C$9:$R$257,2,FALSE))</f>
        <v/>
      </c>
      <c r="D175" s="520" t="str">
        <f>IF(C175="","",VLOOKUP($B175,'C-1 Site River Baseline'!$C$9:$R$257,3,FALSE))</f>
        <v/>
      </c>
      <c r="E175" s="520" t="str">
        <f>IF(D175="","",VLOOKUP($B175,'C-1 Site River Baseline'!$C$9:$R$257,4,FALSE))</f>
        <v/>
      </c>
      <c r="F175" s="520" t="str">
        <f>IF(E175="","",VLOOKUP($B175,'C-1 Site River Baseline'!$C$9:$R$257,5,FALSE))</f>
        <v/>
      </c>
      <c r="G175" s="520" t="str">
        <f>IF(F175="","",VLOOKUP($B175,'C-1 Site River Baseline'!$C$9:$R$257,6,FALSE))</f>
        <v/>
      </c>
      <c r="H175" s="520" t="str">
        <f>IF(G175="","",VLOOKUP($B175,'C-1 Site River Baseline'!$C$9:$R$257,7,FALSE))</f>
        <v/>
      </c>
      <c r="I175" s="520" t="str">
        <f>IF(H175="","",VLOOKUP($B175,'C-1 Site River Baseline'!$C$9:$R$257,8,FALSE))</f>
        <v/>
      </c>
      <c r="J175" s="520" t="str">
        <f>IF(I175="","",VLOOKUP($B175,'C-1 Site River Baseline'!$C$9:$R$257,9,FALSE))</f>
        <v/>
      </c>
      <c r="K175" s="520" t="str">
        <f>IF(J175="","",VLOOKUP($B175,'C-1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IF(L175="","",VLOOKUP($B175,'C-1 Site River Baseline'!$C$9:$R$257,16,FALSE))</f>
        <v/>
      </c>
      <c r="N175" s="418" t="str">
        <f t="shared" si="17"/>
        <v/>
      </c>
      <c r="O175" s="498" t="str">
        <f t="shared" si="18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7" t="str">
        <f>IF(N175="","",VLOOKUP(B175,'C-1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07" t="str">
        <f>IF(V175="","",IF(VLOOKUP(V175,'G-7 Rivers Data'!$AG$4:$AI$9,2,FALSE)=0,"Spatial Data Missing ⚠",VLOOKUP(V175,'G-7 Rivers Data'!$AG$4:$AI$9,2,FALSE)))</f>
        <v/>
      </c>
      <c r="X175" s="499" t="str">
        <f>IF(V175="","",IF(VLOOKUP(V175,'G-7 Rivers Data'!$AG$4:$AI$9,3,FALSE)=0,"Spatial Data Missing ⚠",VLOOKUP(V175,'G-7 Rivers Data'!$AG$4:$AI$9,3,FALSE)))</f>
        <v/>
      </c>
      <c r="Y175" s="498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7" t="str">
        <f t="shared" si="19"/>
        <v/>
      </c>
      <c r="AC175" s="521" t="str">
        <f t="shared" si="20"/>
        <v/>
      </c>
      <c r="AD175" s="564" t="str">
        <f>IFERROR(IF(AC175="Check Data ⚠","Check Data ⚠",VLOOKUP(AC175,'G-4 Temporal multipliers'!$A$4:$C$37,3,FALSE)),"")</f>
        <v/>
      </c>
      <c r="AE175" s="498" t="str">
        <f>IF(N175="","",VLOOKUP(N175,'G-7 Rivers Data'!$B$4:$G$8,5,FALSE))</f>
        <v/>
      </c>
      <c r="AF175" s="507" t="str">
        <f t="shared" si="21"/>
        <v/>
      </c>
      <c r="AG175" s="540" t="str">
        <f t="shared" si="22"/>
        <v/>
      </c>
      <c r="AH175" s="499" t="str">
        <f t="shared" si="16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499" t="str">
        <f>IF(AK175="","",IF(VLOOKUP(AK175,'G-7 Rivers Data'!$AD$4:$AE$8,2,FALSE)=0,"Spatial Data Missing ⚠",VLOOKUP(AK175,'G-7 Rivers Data'!$AD$4:$AE$8,2,FALSE)))</f>
        <v/>
      </c>
      <c r="AM175" s="545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1" t="str">
        <f>'C-1 Site River Baseline'!AN174</f>
        <v/>
      </c>
      <c r="C176" s="520" t="str">
        <f>IF(B176="","",VLOOKUP($B176,'C-1 Site River Baseline'!$C$9:$R$257,2,FALSE))</f>
        <v/>
      </c>
      <c r="D176" s="520" t="str">
        <f>IF(C176="","",VLOOKUP($B176,'C-1 Site River Baseline'!$C$9:$R$257,3,FALSE))</f>
        <v/>
      </c>
      <c r="E176" s="520" t="str">
        <f>IF(D176="","",VLOOKUP($B176,'C-1 Site River Baseline'!$C$9:$R$257,4,FALSE))</f>
        <v/>
      </c>
      <c r="F176" s="520" t="str">
        <f>IF(E176="","",VLOOKUP($B176,'C-1 Site River Baseline'!$C$9:$R$257,5,FALSE))</f>
        <v/>
      </c>
      <c r="G176" s="520" t="str">
        <f>IF(F176="","",VLOOKUP($B176,'C-1 Site River Baseline'!$C$9:$R$257,6,FALSE))</f>
        <v/>
      </c>
      <c r="H176" s="520" t="str">
        <f>IF(G176="","",VLOOKUP($B176,'C-1 Site River Baseline'!$C$9:$R$257,7,FALSE))</f>
        <v/>
      </c>
      <c r="I176" s="520" t="str">
        <f>IF(H176="","",VLOOKUP($B176,'C-1 Site River Baseline'!$C$9:$R$257,8,FALSE))</f>
        <v/>
      </c>
      <c r="J176" s="520" t="str">
        <f>IF(I176="","",VLOOKUP($B176,'C-1 Site River Baseline'!$C$9:$R$257,9,FALSE))</f>
        <v/>
      </c>
      <c r="K176" s="520" t="str">
        <f>IF(J176="","",VLOOKUP($B176,'C-1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IF(L176="","",VLOOKUP($B176,'C-1 Site River Baseline'!$C$9:$R$257,16,FALSE))</f>
        <v/>
      </c>
      <c r="N176" s="418" t="str">
        <f t="shared" si="17"/>
        <v/>
      </c>
      <c r="O176" s="498" t="str">
        <f t="shared" si="18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7" t="str">
        <f>IF(N176="","",VLOOKUP(B176,'C-1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07" t="str">
        <f>IF(V176="","",IF(VLOOKUP(V176,'G-7 Rivers Data'!$AG$4:$AI$9,2,FALSE)=0,"Spatial Data Missing ⚠",VLOOKUP(V176,'G-7 Rivers Data'!$AG$4:$AI$9,2,FALSE)))</f>
        <v/>
      </c>
      <c r="X176" s="499" t="str">
        <f>IF(V176="","",IF(VLOOKUP(V176,'G-7 Rivers Data'!$AG$4:$AI$9,3,FALSE)=0,"Spatial Data Missing ⚠",VLOOKUP(V176,'G-7 Rivers Data'!$AG$4:$AI$9,3,FALSE)))</f>
        <v/>
      </c>
      <c r="Y176" s="498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7" t="str">
        <f t="shared" si="19"/>
        <v/>
      </c>
      <c r="AC176" s="521" t="str">
        <f t="shared" si="20"/>
        <v/>
      </c>
      <c r="AD176" s="564" t="str">
        <f>IFERROR(IF(AC176="Check Data ⚠","Check Data ⚠",VLOOKUP(AC176,'G-4 Temporal multipliers'!$A$4:$C$37,3,FALSE)),"")</f>
        <v/>
      </c>
      <c r="AE176" s="498" t="str">
        <f>IF(N176="","",VLOOKUP(N176,'G-7 Rivers Data'!$B$4:$G$8,5,FALSE))</f>
        <v/>
      </c>
      <c r="AF176" s="507" t="str">
        <f t="shared" si="21"/>
        <v/>
      </c>
      <c r="AG176" s="540" t="str">
        <f t="shared" si="22"/>
        <v/>
      </c>
      <c r="AH176" s="499" t="str">
        <f t="shared" si="16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499" t="str">
        <f>IF(AK176="","",IF(VLOOKUP(AK176,'G-7 Rivers Data'!$AD$4:$AE$8,2,FALSE)=0,"Spatial Data Missing ⚠",VLOOKUP(AK176,'G-7 Rivers Data'!$AD$4:$AE$8,2,FALSE)))</f>
        <v/>
      </c>
      <c r="AM176" s="545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1" t="str">
        <f>'C-1 Site River Baseline'!AN175</f>
        <v/>
      </c>
      <c r="C177" s="520" t="str">
        <f>IF(B177="","",VLOOKUP($B177,'C-1 Site River Baseline'!$C$9:$R$257,2,FALSE))</f>
        <v/>
      </c>
      <c r="D177" s="520" t="str">
        <f>IF(C177="","",VLOOKUP($B177,'C-1 Site River Baseline'!$C$9:$R$257,3,FALSE))</f>
        <v/>
      </c>
      <c r="E177" s="520" t="str">
        <f>IF(D177="","",VLOOKUP($B177,'C-1 Site River Baseline'!$C$9:$R$257,4,FALSE))</f>
        <v/>
      </c>
      <c r="F177" s="520" t="str">
        <f>IF(E177="","",VLOOKUP($B177,'C-1 Site River Baseline'!$C$9:$R$257,5,FALSE))</f>
        <v/>
      </c>
      <c r="G177" s="520" t="str">
        <f>IF(F177="","",VLOOKUP($B177,'C-1 Site River Baseline'!$C$9:$R$257,6,FALSE))</f>
        <v/>
      </c>
      <c r="H177" s="520" t="str">
        <f>IF(G177="","",VLOOKUP($B177,'C-1 Site River Baseline'!$C$9:$R$257,7,FALSE))</f>
        <v/>
      </c>
      <c r="I177" s="520" t="str">
        <f>IF(H177="","",VLOOKUP($B177,'C-1 Site River Baseline'!$C$9:$R$257,8,FALSE))</f>
        <v/>
      </c>
      <c r="J177" s="520" t="str">
        <f>IF(I177="","",VLOOKUP($B177,'C-1 Site River Baseline'!$C$9:$R$257,9,FALSE))</f>
        <v/>
      </c>
      <c r="K177" s="520" t="str">
        <f>IF(J177="","",VLOOKUP($B177,'C-1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IF(L177="","",VLOOKUP($B177,'C-1 Site River Baseline'!$C$9:$R$257,16,FALSE))</f>
        <v/>
      </c>
      <c r="N177" s="418" t="str">
        <f t="shared" si="17"/>
        <v/>
      </c>
      <c r="O177" s="498" t="str">
        <f t="shared" si="18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7" t="str">
        <f>IF(N177="","",VLOOKUP(B177,'C-1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07" t="str">
        <f>IF(V177="","",IF(VLOOKUP(V177,'G-7 Rivers Data'!$AG$4:$AI$9,2,FALSE)=0,"Spatial Data Missing ⚠",VLOOKUP(V177,'G-7 Rivers Data'!$AG$4:$AI$9,2,FALSE)))</f>
        <v/>
      </c>
      <c r="X177" s="499" t="str">
        <f>IF(V177="","",IF(VLOOKUP(V177,'G-7 Rivers Data'!$AG$4:$AI$9,3,FALSE)=0,"Spatial Data Missing ⚠",VLOOKUP(V177,'G-7 Rivers Data'!$AG$4:$AI$9,3,FALSE)))</f>
        <v/>
      </c>
      <c r="Y177" s="498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7" t="str">
        <f t="shared" si="19"/>
        <v/>
      </c>
      <c r="AC177" s="521" t="str">
        <f t="shared" si="20"/>
        <v/>
      </c>
      <c r="AD177" s="564" t="str">
        <f>IFERROR(IF(AC177="Check Data ⚠","Check Data ⚠",VLOOKUP(AC177,'G-4 Temporal multipliers'!$A$4:$C$37,3,FALSE)),"")</f>
        <v/>
      </c>
      <c r="AE177" s="498" t="str">
        <f>IF(N177="","",VLOOKUP(N177,'G-7 Rivers Data'!$B$4:$G$8,5,FALSE))</f>
        <v/>
      </c>
      <c r="AF177" s="507" t="str">
        <f t="shared" si="21"/>
        <v/>
      </c>
      <c r="AG177" s="540" t="str">
        <f t="shared" si="22"/>
        <v/>
      </c>
      <c r="AH177" s="499" t="str">
        <f t="shared" si="16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499" t="str">
        <f>IF(AK177="","",IF(VLOOKUP(AK177,'G-7 Rivers Data'!$AD$4:$AE$8,2,FALSE)=0,"Spatial Data Missing ⚠",VLOOKUP(AK177,'G-7 Rivers Data'!$AD$4:$AE$8,2,FALSE)))</f>
        <v/>
      </c>
      <c r="AM177" s="545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1" t="str">
        <f>'C-1 Site River Baseline'!AN176</f>
        <v/>
      </c>
      <c r="C178" s="520" t="str">
        <f>IF(B178="","",VLOOKUP($B178,'C-1 Site River Baseline'!$C$9:$R$257,2,FALSE))</f>
        <v/>
      </c>
      <c r="D178" s="520" t="str">
        <f>IF(C178="","",VLOOKUP($B178,'C-1 Site River Baseline'!$C$9:$R$257,3,FALSE))</f>
        <v/>
      </c>
      <c r="E178" s="520" t="str">
        <f>IF(D178="","",VLOOKUP($B178,'C-1 Site River Baseline'!$C$9:$R$257,4,FALSE))</f>
        <v/>
      </c>
      <c r="F178" s="520" t="str">
        <f>IF(E178="","",VLOOKUP($B178,'C-1 Site River Baseline'!$C$9:$R$257,5,FALSE))</f>
        <v/>
      </c>
      <c r="G178" s="520" t="str">
        <f>IF(F178="","",VLOOKUP($B178,'C-1 Site River Baseline'!$C$9:$R$257,6,FALSE))</f>
        <v/>
      </c>
      <c r="H178" s="520" t="str">
        <f>IF(G178="","",VLOOKUP($B178,'C-1 Site River Baseline'!$C$9:$R$257,7,FALSE))</f>
        <v/>
      </c>
      <c r="I178" s="520" t="str">
        <f>IF(H178="","",VLOOKUP($B178,'C-1 Site River Baseline'!$C$9:$R$257,8,FALSE))</f>
        <v/>
      </c>
      <c r="J178" s="520" t="str">
        <f>IF(I178="","",VLOOKUP($B178,'C-1 Site River Baseline'!$C$9:$R$257,9,FALSE))</f>
        <v/>
      </c>
      <c r="K178" s="520" t="str">
        <f>IF(J178="","",VLOOKUP($B178,'C-1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IF(L178="","",VLOOKUP($B178,'C-1 Site River Baseline'!$C$9:$R$257,16,FALSE))</f>
        <v/>
      </c>
      <c r="N178" s="418" t="str">
        <f t="shared" si="17"/>
        <v/>
      </c>
      <c r="O178" s="498" t="str">
        <f t="shared" si="18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7" t="str">
        <f>IF(N178="","",VLOOKUP(B178,'C-1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07" t="str">
        <f>IF(V178="","",IF(VLOOKUP(V178,'G-7 Rivers Data'!$AG$4:$AI$9,2,FALSE)=0,"Spatial Data Missing ⚠",VLOOKUP(V178,'G-7 Rivers Data'!$AG$4:$AI$9,2,FALSE)))</f>
        <v/>
      </c>
      <c r="X178" s="499" t="str">
        <f>IF(V178="","",IF(VLOOKUP(V178,'G-7 Rivers Data'!$AG$4:$AI$9,3,FALSE)=0,"Spatial Data Missing ⚠",VLOOKUP(V178,'G-7 Rivers Data'!$AG$4:$AI$9,3,FALSE)))</f>
        <v/>
      </c>
      <c r="Y178" s="498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7" t="str">
        <f t="shared" si="19"/>
        <v/>
      </c>
      <c r="AC178" s="521" t="str">
        <f t="shared" si="20"/>
        <v/>
      </c>
      <c r="AD178" s="564" t="str">
        <f>IFERROR(IF(AC178="Check Data ⚠","Check Data ⚠",VLOOKUP(AC178,'G-4 Temporal multipliers'!$A$4:$C$37,3,FALSE)),"")</f>
        <v/>
      </c>
      <c r="AE178" s="498" t="str">
        <f>IF(N178="","",VLOOKUP(N178,'G-7 Rivers Data'!$B$4:$G$8,5,FALSE))</f>
        <v/>
      </c>
      <c r="AF178" s="507" t="str">
        <f t="shared" si="21"/>
        <v/>
      </c>
      <c r="AG178" s="540" t="str">
        <f t="shared" si="22"/>
        <v/>
      </c>
      <c r="AH178" s="499" t="str">
        <f t="shared" si="16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499" t="str">
        <f>IF(AK178="","",IF(VLOOKUP(AK178,'G-7 Rivers Data'!$AD$4:$AE$8,2,FALSE)=0,"Spatial Data Missing ⚠",VLOOKUP(AK178,'G-7 Rivers Data'!$AD$4:$AE$8,2,FALSE)))</f>
        <v/>
      </c>
      <c r="AM178" s="545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1" t="str">
        <f>'C-1 Site River Baseline'!AN177</f>
        <v/>
      </c>
      <c r="C179" s="520" t="str">
        <f>IF(B179="","",VLOOKUP($B179,'C-1 Site River Baseline'!$C$9:$R$257,2,FALSE))</f>
        <v/>
      </c>
      <c r="D179" s="520" t="str">
        <f>IF(C179="","",VLOOKUP($B179,'C-1 Site River Baseline'!$C$9:$R$257,3,FALSE))</f>
        <v/>
      </c>
      <c r="E179" s="520" t="str">
        <f>IF(D179="","",VLOOKUP($B179,'C-1 Site River Baseline'!$C$9:$R$257,4,FALSE))</f>
        <v/>
      </c>
      <c r="F179" s="520" t="str">
        <f>IF(E179="","",VLOOKUP($B179,'C-1 Site River Baseline'!$C$9:$R$257,5,FALSE))</f>
        <v/>
      </c>
      <c r="G179" s="520" t="str">
        <f>IF(F179="","",VLOOKUP($B179,'C-1 Site River Baseline'!$C$9:$R$257,6,FALSE))</f>
        <v/>
      </c>
      <c r="H179" s="520" t="str">
        <f>IF(G179="","",VLOOKUP($B179,'C-1 Site River Baseline'!$C$9:$R$257,7,FALSE))</f>
        <v/>
      </c>
      <c r="I179" s="520" t="str">
        <f>IF(H179="","",VLOOKUP($B179,'C-1 Site River Baseline'!$C$9:$R$257,8,FALSE))</f>
        <v/>
      </c>
      <c r="J179" s="520" t="str">
        <f>IF(I179="","",VLOOKUP($B179,'C-1 Site River Baseline'!$C$9:$R$257,9,FALSE))</f>
        <v/>
      </c>
      <c r="K179" s="520" t="str">
        <f>IF(J179="","",VLOOKUP($B179,'C-1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IF(L179="","",VLOOKUP($B179,'C-1 Site River Baseline'!$C$9:$R$257,16,FALSE))</f>
        <v/>
      </c>
      <c r="N179" s="418" t="str">
        <f t="shared" si="17"/>
        <v/>
      </c>
      <c r="O179" s="498" t="str">
        <f t="shared" si="18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7" t="str">
        <f>IF(N179="","",VLOOKUP(B179,'C-1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07" t="str">
        <f>IF(V179="","",IF(VLOOKUP(V179,'G-7 Rivers Data'!$AG$4:$AI$9,2,FALSE)=0,"Spatial Data Missing ⚠",VLOOKUP(V179,'G-7 Rivers Data'!$AG$4:$AI$9,2,FALSE)))</f>
        <v/>
      </c>
      <c r="X179" s="499" t="str">
        <f>IF(V179="","",IF(VLOOKUP(V179,'G-7 Rivers Data'!$AG$4:$AI$9,3,FALSE)=0,"Spatial Data Missing ⚠",VLOOKUP(V179,'G-7 Rivers Data'!$AG$4:$AI$9,3,FALSE)))</f>
        <v/>
      </c>
      <c r="Y179" s="498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7" t="str">
        <f t="shared" si="19"/>
        <v/>
      </c>
      <c r="AC179" s="521" t="str">
        <f t="shared" si="20"/>
        <v/>
      </c>
      <c r="AD179" s="564" t="str">
        <f>IFERROR(IF(AC179="Check Data ⚠","Check Data ⚠",VLOOKUP(AC179,'G-4 Temporal multipliers'!$A$4:$C$37,3,FALSE)),"")</f>
        <v/>
      </c>
      <c r="AE179" s="498" t="str">
        <f>IF(N179="","",VLOOKUP(N179,'G-7 Rivers Data'!$B$4:$G$8,5,FALSE))</f>
        <v/>
      </c>
      <c r="AF179" s="507" t="str">
        <f t="shared" si="21"/>
        <v/>
      </c>
      <c r="AG179" s="540" t="str">
        <f t="shared" si="22"/>
        <v/>
      </c>
      <c r="AH179" s="499" t="str">
        <f t="shared" si="16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499" t="str">
        <f>IF(AK179="","",IF(VLOOKUP(AK179,'G-7 Rivers Data'!$AD$4:$AE$8,2,FALSE)=0,"Spatial Data Missing ⚠",VLOOKUP(AK179,'G-7 Rivers Data'!$AD$4:$AE$8,2,FALSE)))</f>
        <v/>
      </c>
      <c r="AM179" s="545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1" t="str">
        <f>'C-1 Site River Baseline'!AN178</f>
        <v/>
      </c>
      <c r="C180" s="520" t="str">
        <f>IF(B180="","",VLOOKUP($B180,'C-1 Site River Baseline'!$C$9:$R$257,2,FALSE))</f>
        <v/>
      </c>
      <c r="D180" s="520" t="str">
        <f>IF(C180="","",VLOOKUP($B180,'C-1 Site River Baseline'!$C$9:$R$257,3,FALSE))</f>
        <v/>
      </c>
      <c r="E180" s="520" t="str">
        <f>IF(D180="","",VLOOKUP($B180,'C-1 Site River Baseline'!$C$9:$R$257,4,FALSE))</f>
        <v/>
      </c>
      <c r="F180" s="520" t="str">
        <f>IF(E180="","",VLOOKUP($B180,'C-1 Site River Baseline'!$C$9:$R$257,5,FALSE))</f>
        <v/>
      </c>
      <c r="G180" s="520" t="str">
        <f>IF(F180="","",VLOOKUP($B180,'C-1 Site River Baseline'!$C$9:$R$257,6,FALSE))</f>
        <v/>
      </c>
      <c r="H180" s="520" t="str">
        <f>IF(G180="","",VLOOKUP($B180,'C-1 Site River Baseline'!$C$9:$R$257,7,FALSE))</f>
        <v/>
      </c>
      <c r="I180" s="520" t="str">
        <f>IF(H180="","",VLOOKUP($B180,'C-1 Site River Baseline'!$C$9:$R$257,8,FALSE))</f>
        <v/>
      </c>
      <c r="J180" s="520" t="str">
        <f>IF(I180="","",VLOOKUP($B180,'C-1 Site River Baseline'!$C$9:$R$257,9,FALSE))</f>
        <v/>
      </c>
      <c r="K180" s="520" t="str">
        <f>IF(J180="","",VLOOKUP($B180,'C-1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IF(L180="","",VLOOKUP($B180,'C-1 Site River Baseline'!$C$9:$R$257,16,FALSE))</f>
        <v/>
      </c>
      <c r="N180" s="418" t="str">
        <f t="shared" si="17"/>
        <v/>
      </c>
      <c r="O180" s="498" t="str">
        <f t="shared" si="18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7" t="str">
        <f>IF(N180="","",VLOOKUP(B180,'C-1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07" t="str">
        <f>IF(V180="","",IF(VLOOKUP(V180,'G-7 Rivers Data'!$AG$4:$AI$9,2,FALSE)=0,"Spatial Data Missing ⚠",VLOOKUP(V180,'G-7 Rivers Data'!$AG$4:$AI$9,2,FALSE)))</f>
        <v/>
      </c>
      <c r="X180" s="499" t="str">
        <f>IF(V180="","",IF(VLOOKUP(V180,'G-7 Rivers Data'!$AG$4:$AI$9,3,FALSE)=0,"Spatial Data Missing ⚠",VLOOKUP(V180,'G-7 Rivers Data'!$AG$4:$AI$9,3,FALSE)))</f>
        <v/>
      </c>
      <c r="Y180" s="498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7" t="str">
        <f t="shared" si="19"/>
        <v/>
      </c>
      <c r="AC180" s="521" t="str">
        <f t="shared" si="20"/>
        <v/>
      </c>
      <c r="AD180" s="564" t="str">
        <f>IFERROR(IF(AC180="Check Data ⚠","Check Data ⚠",VLOOKUP(AC180,'G-4 Temporal multipliers'!$A$4:$C$37,3,FALSE)),"")</f>
        <v/>
      </c>
      <c r="AE180" s="498" t="str">
        <f>IF(N180="","",VLOOKUP(N180,'G-7 Rivers Data'!$B$4:$G$8,5,FALSE))</f>
        <v/>
      </c>
      <c r="AF180" s="507" t="str">
        <f t="shared" si="21"/>
        <v/>
      </c>
      <c r="AG180" s="540" t="str">
        <f t="shared" si="22"/>
        <v/>
      </c>
      <c r="AH180" s="499" t="str">
        <f t="shared" si="16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499" t="str">
        <f>IF(AK180="","",IF(VLOOKUP(AK180,'G-7 Rivers Data'!$AD$4:$AE$8,2,FALSE)=0,"Spatial Data Missing ⚠",VLOOKUP(AK180,'G-7 Rivers Data'!$AD$4:$AE$8,2,FALSE)))</f>
        <v/>
      </c>
      <c r="AM180" s="545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1" t="str">
        <f>'C-1 Site River Baseline'!AN179</f>
        <v/>
      </c>
      <c r="C181" s="520" t="str">
        <f>IF(B181="","",VLOOKUP($B181,'C-1 Site River Baseline'!$C$9:$R$257,2,FALSE))</f>
        <v/>
      </c>
      <c r="D181" s="520" t="str">
        <f>IF(C181="","",VLOOKUP($B181,'C-1 Site River Baseline'!$C$9:$R$257,3,FALSE))</f>
        <v/>
      </c>
      <c r="E181" s="520" t="str">
        <f>IF(D181="","",VLOOKUP($B181,'C-1 Site River Baseline'!$C$9:$R$257,4,FALSE))</f>
        <v/>
      </c>
      <c r="F181" s="520" t="str">
        <f>IF(E181="","",VLOOKUP($B181,'C-1 Site River Baseline'!$C$9:$R$257,5,FALSE))</f>
        <v/>
      </c>
      <c r="G181" s="520" t="str">
        <f>IF(F181="","",VLOOKUP($B181,'C-1 Site River Baseline'!$C$9:$R$257,6,FALSE))</f>
        <v/>
      </c>
      <c r="H181" s="520" t="str">
        <f>IF(G181="","",VLOOKUP($B181,'C-1 Site River Baseline'!$C$9:$R$257,7,FALSE))</f>
        <v/>
      </c>
      <c r="I181" s="520" t="str">
        <f>IF(H181="","",VLOOKUP($B181,'C-1 Site River Baseline'!$C$9:$R$257,8,FALSE))</f>
        <v/>
      </c>
      <c r="J181" s="520" t="str">
        <f>IF(I181="","",VLOOKUP($B181,'C-1 Site River Baseline'!$C$9:$R$257,9,FALSE))</f>
        <v/>
      </c>
      <c r="K181" s="520" t="str">
        <f>IF(J181="","",VLOOKUP($B181,'C-1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IF(L181="","",VLOOKUP($B181,'C-1 Site River Baseline'!$C$9:$R$257,16,FALSE))</f>
        <v/>
      </c>
      <c r="N181" s="418" t="str">
        <f t="shared" si="17"/>
        <v/>
      </c>
      <c r="O181" s="498" t="str">
        <f t="shared" si="18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7" t="str">
        <f>IF(N181="","",VLOOKUP(B181,'C-1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07" t="str">
        <f>IF(V181="","",IF(VLOOKUP(V181,'G-7 Rivers Data'!$AG$4:$AI$9,2,FALSE)=0,"Spatial Data Missing ⚠",VLOOKUP(V181,'G-7 Rivers Data'!$AG$4:$AI$9,2,FALSE)))</f>
        <v/>
      </c>
      <c r="X181" s="499" t="str">
        <f>IF(V181="","",IF(VLOOKUP(V181,'G-7 Rivers Data'!$AG$4:$AI$9,3,FALSE)=0,"Spatial Data Missing ⚠",VLOOKUP(V181,'G-7 Rivers Data'!$AG$4:$AI$9,3,FALSE)))</f>
        <v/>
      </c>
      <c r="Y181" s="498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7" t="str">
        <f t="shared" si="19"/>
        <v/>
      </c>
      <c r="AC181" s="521" t="str">
        <f t="shared" si="20"/>
        <v/>
      </c>
      <c r="AD181" s="564" t="str">
        <f>IFERROR(IF(AC181="Check Data ⚠","Check Data ⚠",VLOOKUP(AC181,'G-4 Temporal multipliers'!$A$4:$C$37,3,FALSE)),"")</f>
        <v/>
      </c>
      <c r="AE181" s="498" t="str">
        <f>IF(N181="","",VLOOKUP(N181,'G-7 Rivers Data'!$B$4:$G$8,5,FALSE))</f>
        <v/>
      </c>
      <c r="AF181" s="507" t="str">
        <f t="shared" si="21"/>
        <v/>
      </c>
      <c r="AG181" s="540" t="str">
        <f t="shared" si="22"/>
        <v/>
      </c>
      <c r="AH181" s="499" t="str">
        <f t="shared" si="16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499" t="str">
        <f>IF(AK181="","",IF(VLOOKUP(AK181,'G-7 Rivers Data'!$AD$4:$AE$8,2,FALSE)=0,"Spatial Data Missing ⚠",VLOOKUP(AK181,'G-7 Rivers Data'!$AD$4:$AE$8,2,FALSE)))</f>
        <v/>
      </c>
      <c r="AM181" s="545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1" t="str">
        <f>'C-1 Site River Baseline'!AN180</f>
        <v/>
      </c>
      <c r="C182" s="520" t="str">
        <f>IF(B182="","",VLOOKUP($B182,'C-1 Site River Baseline'!$C$9:$R$257,2,FALSE))</f>
        <v/>
      </c>
      <c r="D182" s="520" t="str">
        <f>IF(C182="","",VLOOKUP($B182,'C-1 Site River Baseline'!$C$9:$R$257,3,FALSE))</f>
        <v/>
      </c>
      <c r="E182" s="520" t="str">
        <f>IF(D182="","",VLOOKUP($B182,'C-1 Site River Baseline'!$C$9:$R$257,4,FALSE))</f>
        <v/>
      </c>
      <c r="F182" s="520" t="str">
        <f>IF(E182="","",VLOOKUP($B182,'C-1 Site River Baseline'!$C$9:$R$257,5,FALSE))</f>
        <v/>
      </c>
      <c r="G182" s="520" t="str">
        <f>IF(F182="","",VLOOKUP($B182,'C-1 Site River Baseline'!$C$9:$R$257,6,FALSE))</f>
        <v/>
      </c>
      <c r="H182" s="520" t="str">
        <f>IF(G182="","",VLOOKUP($B182,'C-1 Site River Baseline'!$C$9:$R$257,7,FALSE))</f>
        <v/>
      </c>
      <c r="I182" s="520" t="str">
        <f>IF(H182="","",VLOOKUP($B182,'C-1 Site River Baseline'!$C$9:$R$257,8,FALSE))</f>
        <v/>
      </c>
      <c r="J182" s="520" t="str">
        <f>IF(I182="","",VLOOKUP($B182,'C-1 Site River Baseline'!$C$9:$R$257,9,FALSE))</f>
        <v/>
      </c>
      <c r="K182" s="520" t="str">
        <f>IF(J182="","",VLOOKUP($B182,'C-1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IF(L182="","",VLOOKUP($B182,'C-1 Site River Baseline'!$C$9:$R$257,16,FALSE))</f>
        <v/>
      </c>
      <c r="N182" s="418" t="str">
        <f t="shared" si="17"/>
        <v/>
      </c>
      <c r="O182" s="498" t="str">
        <f t="shared" si="18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7" t="str">
        <f>IF(N182="","",VLOOKUP(B182,'C-1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07" t="str">
        <f>IF(V182="","",IF(VLOOKUP(V182,'G-7 Rivers Data'!$AG$4:$AI$9,2,FALSE)=0,"Spatial Data Missing ⚠",VLOOKUP(V182,'G-7 Rivers Data'!$AG$4:$AI$9,2,FALSE)))</f>
        <v/>
      </c>
      <c r="X182" s="499" t="str">
        <f>IF(V182="","",IF(VLOOKUP(V182,'G-7 Rivers Data'!$AG$4:$AI$9,3,FALSE)=0,"Spatial Data Missing ⚠",VLOOKUP(V182,'G-7 Rivers Data'!$AG$4:$AI$9,3,FALSE)))</f>
        <v/>
      </c>
      <c r="Y182" s="498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7" t="str">
        <f t="shared" si="19"/>
        <v/>
      </c>
      <c r="AC182" s="521" t="str">
        <f t="shared" si="20"/>
        <v/>
      </c>
      <c r="AD182" s="564" t="str">
        <f>IFERROR(IF(AC182="Check Data ⚠","Check Data ⚠",VLOOKUP(AC182,'G-4 Temporal multipliers'!$A$4:$C$37,3,FALSE)),"")</f>
        <v/>
      </c>
      <c r="AE182" s="498" t="str">
        <f>IF(N182="","",VLOOKUP(N182,'G-7 Rivers Data'!$B$4:$G$8,5,FALSE))</f>
        <v/>
      </c>
      <c r="AF182" s="507" t="str">
        <f t="shared" si="21"/>
        <v/>
      </c>
      <c r="AG182" s="540" t="str">
        <f t="shared" si="22"/>
        <v/>
      </c>
      <c r="AH182" s="499" t="str">
        <f t="shared" si="16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499" t="str">
        <f>IF(AK182="","",IF(VLOOKUP(AK182,'G-7 Rivers Data'!$AD$4:$AE$8,2,FALSE)=0,"Spatial Data Missing ⚠",VLOOKUP(AK182,'G-7 Rivers Data'!$AD$4:$AE$8,2,FALSE)))</f>
        <v/>
      </c>
      <c r="AM182" s="545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1" t="str">
        <f>'C-1 Site River Baseline'!AN181</f>
        <v/>
      </c>
      <c r="C183" s="520" t="str">
        <f>IF(B183="","",VLOOKUP($B183,'C-1 Site River Baseline'!$C$9:$R$257,2,FALSE))</f>
        <v/>
      </c>
      <c r="D183" s="520" t="str">
        <f>IF(C183="","",VLOOKUP($B183,'C-1 Site River Baseline'!$C$9:$R$257,3,FALSE))</f>
        <v/>
      </c>
      <c r="E183" s="520" t="str">
        <f>IF(D183="","",VLOOKUP($B183,'C-1 Site River Baseline'!$C$9:$R$257,4,FALSE))</f>
        <v/>
      </c>
      <c r="F183" s="520" t="str">
        <f>IF(E183="","",VLOOKUP($B183,'C-1 Site River Baseline'!$C$9:$R$257,5,FALSE))</f>
        <v/>
      </c>
      <c r="G183" s="520" t="str">
        <f>IF(F183="","",VLOOKUP($B183,'C-1 Site River Baseline'!$C$9:$R$257,6,FALSE))</f>
        <v/>
      </c>
      <c r="H183" s="520" t="str">
        <f>IF(G183="","",VLOOKUP($B183,'C-1 Site River Baseline'!$C$9:$R$257,7,FALSE))</f>
        <v/>
      </c>
      <c r="I183" s="520" t="str">
        <f>IF(H183="","",VLOOKUP($B183,'C-1 Site River Baseline'!$C$9:$R$257,8,FALSE))</f>
        <v/>
      </c>
      <c r="J183" s="520" t="str">
        <f>IF(I183="","",VLOOKUP($B183,'C-1 Site River Baseline'!$C$9:$R$257,9,FALSE))</f>
        <v/>
      </c>
      <c r="K183" s="520" t="str">
        <f>IF(J183="","",VLOOKUP($B183,'C-1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IF(L183="","",VLOOKUP($B183,'C-1 Site River Baseline'!$C$9:$R$257,16,FALSE))</f>
        <v/>
      </c>
      <c r="N183" s="418" t="str">
        <f t="shared" si="17"/>
        <v/>
      </c>
      <c r="O183" s="498" t="str">
        <f t="shared" si="18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7" t="str">
        <f>IF(N183="","",VLOOKUP(B183,'C-1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07" t="str">
        <f>IF(V183="","",IF(VLOOKUP(V183,'G-7 Rivers Data'!$AG$4:$AI$9,2,FALSE)=0,"Spatial Data Missing ⚠",VLOOKUP(V183,'G-7 Rivers Data'!$AG$4:$AI$9,2,FALSE)))</f>
        <v/>
      </c>
      <c r="X183" s="499" t="str">
        <f>IF(V183="","",IF(VLOOKUP(V183,'G-7 Rivers Data'!$AG$4:$AI$9,3,FALSE)=0,"Spatial Data Missing ⚠",VLOOKUP(V183,'G-7 Rivers Data'!$AG$4:$AI$9,3,FALSE)))</f>
        <v/>
      </c>
      <c r="Y183" s="498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7" t="str">
        <f t="shared" si="19"/>
        <v/>
      </c>
      <c r="AC183" s="521" t="str">
        <f t="shared" si="20"/>
        <v/>
      </c>
      <c r="AD183" s="564" t="str">
        <f>IFERROR(IF(AC183="Check Data ⚠","Check Data ⚠",VLOOKUP(AC183,'G-4 Temporal multipliers'!$A$4:$C$37,3,FALSE)),"")</f>
        <v/>
      </c>
      <c r="AE183" s="498" t="str">
        <f>IF(N183="","",VLOOKUP(N183,'G-7 Rivers Data'!$B$4:$G$8,5,FALSE))</f>
        <v/>
      </c>
      <c r="AF183" s="507" t="str">
        <f t="shared" si="21"/>
        <v/>
      </c>
      <c r="AG183" s="540" t="str">
        <f t="shared" si="22"/>
        <v/>
      </c>
      <c r="AH183" s="499" t="str">
        <f t="shared" si="16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499" t="str">
        <f>IF(AK183="","",IF(VLOOKUP(AK183,'G-7 Rivers Data'!$AD$4:$AE$8,2,FALSE)=0,"Spatial Data Missing ⚠",VLOOKUP(AK183,'G-7 Rivers Data'!$AD$4:$AE$8,2,FALSE)))</f>
        <v/>
      </c>
      <c r="AM183" s="545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1" t="str">
        <f>'C-1 Site River Baseline'!AN182</f>
        <v/>
      </c>
      <c r="C184" s="520" t="str">
        <f>IF(B184="","",VLOOKUP($B184,'C-1 Site River Baseline'!$C$9:$R$257,2,FALSE))</f>
        <v/>
      </c>
      <c r="D184" s="520" t="str">
        <f>IF(C184="","",VLOOKUP($B184,'C-1 Site River Baseline'!$C$9:$R$257,3,FALSE))</f>
        <v/>
      </c>
      <c r="E184" s="520" t="str">
        <f>IF(D184="","",VLOOKUP($B184,'C-1 Site River Baseline'!$C$9:$R$257,4,FALSE))</f>
        <v/>
      </c>
      <c r="F184" s="520" t="str">
        <f>IF(E184="","",VLOOKUP($B184,'C-1 Site River Baseline'!$C$9:$R$257,5,FALSE))</f>
        <v/>
      </c>
      <c r="G184" s="520" t="str">
        <f>IF(F184="","",VLOOKUP($B184,'C-1 Site River Baseline'!$C$9:$R$257,6,FALSE))</f>
        <v/>
      </c>
      <c r="H184" s="520" t="str">
        <f>IF(G184="","",VLOOKUP($B184,'C-1 Site River Baseline'!$C$9:$R$257,7,FALSE))</f>
        <v/>
      </c>
      <c r="I184" s="520" t="str">
        <f>IF(H184="","",VLOOKUP($B184,'C-1 Site River Baseline'!$C$9:$R$257,8,FALSE))</f>
        <v/>
      </c>
      <c r="J184" s="520" t="str">
        <f>IF(I184="","",VLOOKUP($B184,'C-1 Site River Baseline'!$C$9:$R$257,9,FALSE))</f>
        <v/>
      </c>
      <c r="K184" s="520" t="str">
        <f>IF(J184="","",VLOOKUP($B184,'C-1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IF(L184="","",VLOOKUP($B184,'C-1 Site River Baseline'!$C$9:$R$257,16,FALSE))</f>
        <v/>
      </c>
      <c r="N184" s="418" t="str">
        <f t="shared" si="17"/>
        <v/>
      </c>
      <c r="O184" s="498" t="str">
        <f t="shared" si="18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7" t="str">
        <f>IF(N184="","",VLOOKUP(B184,'C-1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07" t="str">
        <f>IF(V184="","",IF(VLOOKUP(V184,'G-7 Rivers Data'!$AG$4:$AI$9,2,FALSE)=0,"Spatial Data Missing ⚠",VLOOKUP(V184,'G-7 Rivers Data'!$AG$4:$AI$9,2,FALSE)))</f>
        <v/>
      </c>
      <c r="X184" s="499" t="str">
        <f>IF(V184="","",IF(VLOOKUP(V184,'G-7 Rivers Data'!$AG$4:$AI$9,3,FALSE)=0,"Spatial Data Missing ⚠",VLOOKUP(V184,'G-7 Rivers Data'!$AG$4:$AI$9,3,FALSE)))</f>
        <v/>
      </c>
      <c r="Y184" s="498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7" t="str">
        <f t="shared" si="19"/>
        <v/>
      </c>
      <c r="AC184" s="521" t="str">
        <f t="shared" si="20"/>
        <v/>
      </c>
      <c r="AD184" s="564" t="str">
        <f>IFERROR(IF(AC184="Check Data ⚠","Check Data ⚠",VLOOKUP(AC184,'G-4 Temporal multipliers'!$A$4:$C$37,3,FALSE)),"")</f>
        <v/>
      </c>
      <c r="AE184" s="498" t="str">
        <f>IF(N184="","",VLOOKUP(N184,'G-7 Rivers Data'!$B$4:$G$8,5,FALSE))</f>
        <v/>
      </c>
      <c r="AF184" s="507" t="str">
        <f t="shared" si="21"/>
        <v/>
      </c>
      <c r="AG184" s="540" t="str">
        <f t="shared" si="22"/>
        <v/>
      </c>
      <c r="AH184" s="499" t="str">
        <f t="shared" si="16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499" t="str">
        <f>IF(AK184="","",IF(VLOOKUP(AK184,'G-7 Rivers Data'!$AD$4:$AE$8,2,FALSE)=0,"Spatial Data Missing ⚠",VLOOKUP(AK184,'G-7 Rivers Data'!$AD$4:$AE$8,2,FALSE)))</f>
        <v/>
      </c>
      <c r="AM184" s="545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1" t="str">
        <f>'C-1 Site River Baseline'!AN183</f>
        <v/>
      </c>
      <c r="C185" s="520" t="str">
        <f>IF(B185="","",VLOOKUP($B185,'C-1 Site River Baseline'!$C$9:$R$257,2,FALSE))</f>
        <v/>
      </c>
      <c r="D185" s="520" t="str">
        <f>IF(C185="","",VLOOKUP($B185,'C-1 Site River Baseline'!$C$9:$R$257,3,FALSE))</f>
        <v/>
      </c>
      <c r="E185" s="520" t="str">
        <f>IF(D185="","",VLOOKUP($B185,'C-1 Site River Baseline'!$C$9:$R$257,4,FALSE))</f>
        <v/>
      </c>
      <c r="F185" s="520" t="str">
        <f>IF(E185="","",VLOOKUP($B185,'C-1 Site River Baseline'!$C$9:$R$257,5,FALSE))</f>
        <v/>
      </c>
      <c r="G185" s="520" t="str">
        <f>IF(F185="","",VLOOKUP($B185,'C-1 Site River Baseline'!$C$9:$R$257,6,FALSE))</f>
        <v/>
      </c>
      <c r="H185" s="520" t="str">
        <f>IF(G185="","",VLOOKUP($B185,'C-1 Site River Baseline'!$C$9:$R$257,7,FALSE))</f>
        <v/>
      </c>
      <c r="I185" s="520" t="str">
        <f>IF(H185="","",VLOOKUP($B185,'C-1 Site River Baseline'!$C$9:$R$257,8,FALSE))</f>
        <v/>
      </c>
      <c r="J185" s="520" t="str">
        <f>IF(I185="","",VLOOKUP($B185,'C-1 Site River Baseline'!$C$9:$R$257,9,FALSE))</f>
        <v/>
      </c>
      <c r="K185" s="520" t="str">
        <f>IF(J185="","",VLOOKUP($B185,'C-1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IF(L185="","",VLOOKUP($B185,'C-1 Site River Baseline'!$C$9:$R$257,16,FALSE))</f>
        <v/>
      </c>
      <c r="N185" s="418" t="str">
        <f t="shared" si="17"/>
        <v/>
      </c>
      <c r="O185" s="498" t="str">
        <f t="shared" si="18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7" t="str">
        <f>IF(N185="","",VLOOKUP(B185,'C-1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07" t="str">
        <f>IF(V185="","",IF(VLOOKUP(V185,'G-7 Rivers Data'!$AG$4:$AI$9,2,FALSE)=0,"Spatial Data Missing ⚠",VLOOKUP(V185,'G-7 Rivers Data'!$AG$4:$AI$9,2,FALSE)))</f>
        <v/>
      </c>
      <c r="X185" s="499" t="str">
        <f>IF(V185="","",IF(VLOOKUP(V185,'G-7 Rivers Data'!$AG$4:$AI$9,3,FALSE)=0,"Spatial Data Missing ⚠",VLOOKUP(V185,'G-7 Rivers Data'!$AG$4:$AI$9,3,FALSE)))</f>
        <v/>
      </c>
      <c r="Y185" s="498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7" t="str">
        <f t="shared" si="19"/>
        <v/>
      </c>
      <c r="AC185" s="521" t="str">
        <f t="shared" si="20"/>
        <v/>
      </c>
      <c r="AD185" s="564" t="str">
        <f>IFERROR(IF(AC185="Check Data ⚠","Check Data ⚠",VLOOKUP(AC185,'G-4 Temporal multipliers'!$A$4:$C$37,3,FALSE)),"")</f>
        <v/>
      </c>
      <c r="AE185" s="498" t="str">
        <f>IF(N185="","",VLOOKUP(N185,'G-7 Rivers Data'!$B$4:$G$8,5,FALSE))</f>
        <v/>
      </c>
      <c r="AF185" s="507" t="str">
        <f t="shared" si="21"/>
        <v/>
      </c>
      <c r="AG185" s="540" t="str">
        <f t="shared" si="22"/>
        <v/>
      </c>
      <c r="AH185" s="499" t="str">
        <f t="shared" si="16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499" t="str">
        <f>IF(AK185="","",IF(VLOOKUP(AK185,'G-7 Rivers Data'!$AD$4:$AE$8,2,FALSE)=0,"Spatial Data Missing ⚠",VLOOKUP(AK185,'G-7 Rivers Data'!$AD$4:$AE$8,2,FALSE)))</f>
        <v/>
      </c>
      <c r="AM185" s="545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1" t="str">
        <f>'C-1 Site River Baseline'!AN184</f>
        <v/>
      </c>
      <c r="C186" s="520" t="str">
        <f>IF(B186="","",VLOOKUP($B186,'C-1 Site River Baseline'!$C$9:$R$257,2,FALSE))</f>
        <v/>
      </c>
      <c r="D186" s="520" t="str">
        <f>IF(C186="","",VLOOKUP($B186,'C-1 Site River Baseline'!$C$9:$R$257,3,FALSE))</f>
        <v/>
      </c>
      <c r="E186" s="520" t="str">
        <f>IF(D186="","",VLOOKUP($B186,'C-1 Site River Baseline'!$C$9:$R$257,4,FALSE))</f>
        <v/>
      </c>
      <c r="F186" s="520" t="str">
        <f>IF(E186="","",VLOOKUP($B186,'C-1 Site River Baseline'!$C$9:$R$257,5,FALSE))</f>
        <v/>
      </c>
      <c r="G186" s="520" t="str">
        <f>IF(F186="","",VLOOKUP($B186,'C-1 Site River Baseline'!$C$9:$R$257,6,FALSE))</f>
        <v/>
      </c>
      <c r="H186" s="520" t="str">
        <f>IF(G186="","",VLOOKUP($B186,'C-1 Site River Baseline'!$C$9:$R$257,7,FALSE))</f>
        <v/>
      </c>
      <c r="I186" s="520" t="str">
        <f>IF(H186="","",VLOOKUP($B186,'C-1 Site River Baseline'!$C$9:$R$257,8,FALSE))</f>
        <v/>
      </c>
      <c r="J186" s="520" t="str">
        <f>IF(I186="","",VLOOKUP($B186,'C-1 Site River Baseline'!$C$9:$R$257,9,FALSE))</f>
        <v/>
      </c>
      <c r="K186" s="520" t="str">
        <f>IF(J186="","",VLOOKUP($B186,'C-1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IF(L186="","",VLOOKUP($B186,'C-1 Site River Baseline'!$C$9:$R$257,16,FALSE))</f>
        <v/>
      </c>
      <c r="N186" s="418" t="str">
        <f t="shared" si="17"/>
        <v/>
      </c>
      <c r="O186" s="498" t="str">
        <f t="shared" si="18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7" t="str">
        <f>IF(N186="","",VLOOKUP(B186,'C-1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07" t="str">
        <f>IF(V186="","",IF(VLOOKUP(V186,'G-7 Rivers Data'!$AG$4:$AI$9,2,FALSE)=0,"Spatial Data Missing ⚠",VLOOKUP(V186,'G-7 Rivers Data'!$AG$4:$AI$9,2,FALSE)))</f>
        <v/>
      </c>
      <c r="X186" s="499" t="str">
        <f>IF(V186="","",IF(VLOOKUP(V186,'G-7 Rivers Data'!$AG$4:$AI$9,3,FALSE)=0,"Spatial Data Missing ⚠",VLOOKUP(V186,'G-7 Rivers Data'!$AG$4:$AI$9,3,FALSE)))</f>
        <v/>
      </c>
      <c r="Y186" s="498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7" t="str">
        <f t="shared" si="19"/>
        <v/>
      </c>
      <c r="AC186" s="521" t="str">
        <f t="shared" si="20"/>
        <v/>
      </c>
      <c r="AD186" s="564" t="str">
        <f>IFERROR(IF(AC186="Check Data ⚠","Check Data ⚠",VLOOKUP(AC186,'G-4 Temporal multipliers'!$A$4:$C$37,3,FALSE)),"")</f>
        <v/>
      </c>
      <c r="AE186" s="498" t="str">
        <f>IF(N186="","",VLOOKUP(N186,'G-7 Rivers Data'!$B$4:$G$8,5,FALSE))</f>
        <v/>
      </c>
      <c r="AF186" s="507" t="str">
        <f t="shared" si="21"/>
        <v/>
      </c>
      <c r="AG186" s="540" t="str">
        <f t="shared" si="22"/>
        <v/>
      </c>
      <c r="AH186" s="499" t="str">
        <f t="shared" si="16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499" t="str">
        <f>IF(AK186="","",IF(VLOOKUP(AK186,'G-7 Rivers Data'!$AD$4:$AE$8,2,FALSE)=0,"Spatial Data Missing ⚠",VLOOKUP(AK186,'G-7 Rivers Data'!$AD$4:$AE$8,2,FALSE)))</f>
        <v/>
      </c>
      <c r="AM186" s="545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1" t="str">
        <f>'C-1 Site River Baseline'!AN185</f>
        <v/>
      </c>
      <c r="C187" s="520" t="str">
        <f>IF(B187="","",VLOOKUP($B187,'C-1 Site River Baseline'!$C$9:$R$257,2,FALSE))</f>
        <v/>
      </c>
      <c r="D187" s="520" t="str">
        <f>IF(C187="","",VLOOKUP($B187,'C-1 Site River Baseline'!$C$9:$R$257,3,FALSE))</f>
        <v/>
      </c>
      <c r="E187" s="520" t="str">
        <f>IF(D187="","",VLOOKUP($B187,'C-1 Site River Baseline'!$C$9:$R$257,4,FALSE))</f>
        <v/>
      </c>
      <c r="F187" s="520" t="str">
        <f>IF(E187="","",VLOOKUP($B187,'C-1 Site River Baseline'!$C$9:$R$257,5,FALSE))</f>
        <v/>
      </c>
      <c r="G187" s="520" t="str">
        <f>IF(F187="","",VLOOKUP($B187,'C-1 Site River Baseline'!$C$9:$R$257,6,FALSE))</f>
        <v/>
      </c>
      <c r="H187" s="520" t="str">
        <f>IF(G187="","",VLOOKUP($B187,'C-1 Site River Baseline'!$C$9:$R$257,7,FALSE))</f>
        <v/>
      </c>
      <c r="I187" s="520" t="str">
        <f>IF(H187="","",VLOOKUP($B187,'C-1 Site River Baseline'!$C$9:$R$257,8,FALSE))</f>
        <v/>
      </c>
      <c r="J187" s="520" t="str">
        <f>IF(I187="","",VLOOKUP($B187,'C-1 Site River Baseline'!$C$9:$R$257,9,FALSE))</f>
        <v/>
      </c>
      <c r="K187" s="520" t="str">
        <f>IF(J187="","",VLOOKUP($B187,'C-1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IF(L187="","",VLOOKUP($B187,'C-1 Site River Baseline'!$C$9:$R$257,16,FALSE))</f>
        <v/>
      </c>
      <c r="N187" s="418" t="str">
        <f t="shared" si="17"/>
        <v/>
      </c>
      <c r="O187" s="498" t="str">
        <f t="shared" si="18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7" t="str">
        <f>IF(N187="","",VLOOKUP(B187,'C-1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07" t="str">
        <f>IF(V187="","",IF(VLOOKUP(V187,'G-7 Rivers Data'!$AG$4:$AI$9,2,FALSE)=0,"Spatial Data Missing ⚠",VLOOKUP(V187,'G-7 Rivers Data'!$AG$4:$AI$9,2,FALSE)))</f>
        <v/>
      </c>
      <c r="X187" s="499" t="str">
        <f>IF(V187="","",IF(VLOOKUP(V187,'G-7 Rivers Data'!$AG$4:$AI$9,3,FALSE)=0,"Spatial Data Missing ⚠",VLOOKUP(V187,'G-7 Rivers Data'!$AG$4:$AI$9,3,FALSE)))</f>
        <v/>
      </c>
      <c r="Y187" s="498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7" t="str">
        <f t="shared" si="19"/>
        <v/>
      </c>
      <c r="AC187" s="521" t="str">
        <f t="shared" si="20"/>
        <v/>
      </c>
      <c r="AD187" s="564" t="str">
        <f>IFERROR(IF(AC187="Check Data ⚠","Check Data ⚠",VLOOKUP(AC187,'G-4 Temporal multipliers'!$A$4:$C$37,3,FALSE)),"")</f>
        <v/>
      </c>
      <c r="AE187" s="498" t="str">
        <f>IF(N187="","",VLOOKUP(N187,'G-7 Rivers Data'!$B$4:$G$8,5,FALSE))</f>
        <v/>
      </c>
      <c r="AF187" s="507" t="str">
        <f t="shared" si="21"/>
        <v/>
      </c>
      <c r="AG187" s="540" t="str">
        <f t="shared" si="22"/>
        <v/>
      </c>
      <c r="AH187" s="499" t="str">
        <f t="shared" si="16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499" t="str">
        <f>IF(AK187="","",IF(VLOOKUP(AK187,'G-7 Rivers Data'!$AD$4:$AE$8,2,FALSE)=0,"Spatial Data Missing ⚠",VLOOKUP(AK187,'G-7 Rivers Data'!$AD$4:$AE$8,2,FALSE)))</f>
        <v/>
      </c>
      <c r="AM187" s="545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1" t="str">
        <f>'C-1 Site River Baseline'!AN186</f>
        <v/>
      </c>
      <c r="C188" s="520" t="str">
        <f>IF(B188="","",VLOOKUP($B188,'C-1 Site River Baseline'!$C$9:$R$257,2,FALSE))</f>
        <v/>
      </c>
      <c r="D188" s="520" t="str">
        <f>IF(C188="","",VLOOKUP($B188,'C-1 Site River Baseline'!$C$9:$R$257,3,FALSE))</f>
        <v/>
      </c>
      <c r="E188" s="520" t="str">
        <f>IF(D188="","",VLOOKUP($B188,'C-1 Site River Baseline'!$C$9:$R$257,4,FALSE))</f>
        <v/>
      </c>
      <c r="F188" s="520" t="str">
        <f>IF(E188="","",VLOOKUP($B188,'C-1 Site River Baseline'!$C$9:$R$257,5,FALSE))</f>
        <v/>
      </c>
      <c r="G188" s="520" t="str">
        <f>IF(F188="","",VLOOKUP($B188,'C-1 Site River Baseline'!$C$9:$R$257,6,FALSE))</f>
        <v/>
      </c>
      <c r="H188" s="520" t="str">
        <f>IF(G188="","",VLOOKUP($B188,'C-1 Site River Baseline'!$C$9:$R$257,7,FALSE))</f>
        <v/>
      </c>
      <c r="I188" s="520" t="str">
        <f>IF(H188="","",VLOOKUP($B188,'C-1 Site River Baseline'!$C$9:$R$257,8,FALSE))</f>
        <v/>
      </c>
      <c r="J188" s="520" t="str">
        <f>IF(I188="","",VLOOKUP($B188,'C-1 Site River Baseline'!$C$9:$R$257,9,FALSE))</f>
        <v/>
      </c>
      <c r="K188" s="520" t="str">
        <f>IF(J188="","",VLOOKUP($B188,'C-1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IF(L188="","",VLOOKUP($B188,'C-1 Site River Baseline'!$C$9:$R$257,16,FALSE))</f>
        <v/>
      </c>
      <c r="N188" s="418" t="str">
        <f t="shared" si="17"/>
        <v/>
      </c>
      <c r="O188" s="498" t="str">
        <f t="shared" si="18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7" t="str">
        <f>IF(N188="","",VLOOKUP(B188,'C-1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07" t="str">
        <f>IF(V188="","",IF(VLOOKUP(V188,'G-7 Rivers Data'!$AG$4:$AI$9,2,FALSE)=0,"Spatial Data Missing ⚠",VLOOKUP(V188,'G-7 Rivers Data'!$AG$4:$AI$9,2,FALSE)))</f>
        <v/>
      </c>
      <c r="X188" s="499" t="str">
        <f>IF(V188="","",IF(VLOOKUP(V188,'G-7 Rivers Data'!$AG$4:$AI$9,3,FALSE)=0,"Spatial Data Missing ⚠",VLOOKUP(V188,'G-7 Rivers Data'!$AG$4:$AI$9,3,FALSE)))</f>
        <v/>
      </c>
      <c r="Y188" s="498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7" t="str">
        <f t="shared" si="19"/>
        <v/>
      </c>
      <c r="AC188" s="521" t="str">
        <f t="shared" si="20"/>
        <v/>
      </c>
      <c r="AD188" s="564" t="str">
        <f>IFERROR(IF(AC188="Check Data ⚠","Check Data ⚠",VLOOKUP(AC188,'G-4 Temporal multipliers'!$A$4:$C$37,3,FALSE)),"")</f>
        <v/>
      </c>
      <c r="AE188" s="498" t="str">
        <f>IF(N188="","",VLOOKUP(N188,'G-7 Rivers Data'!$B$4:$G$8,5,FALSE))</f>
        <v/>
      </c>
      <c r="AF188" s="507" t="str">
        <f t="shared" si="21"/>
        <v/>
      </c>
      <c r="AG188" s="540" t="str">
        <f t="shared" si="22"/>
        <v/>
      </c>
      <c r="AH188" s="499" t="str">
        <f t="shared" si="16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499" t="str">
        <f>IF(AK188="","",IF(VLOOKUP(AK188,'G-7 Rivers Data'!$AD$4:$AE$8,2,FALSE)=0,"Spatial Data Missing ⚠",VLOOKUP(AK188,'G-7 Rivers Data'!$AD$4:$AE$8,2,FALSE)))</f>
        <v/>
      </c>
      <c r="AM188" s="545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1" t="str">
        <f>'C-1 Site River Baseline'!AN187</f>
        <v/>
      </c>
      <c r="C189" s="520" t="str">
        <f>IF(B189="","",VLOOKUP($B189,'C-1 Site River Baseline'!$C$9:$R$257,2,FALSE))</f>
        <v/>
      </c>
      <c r="D189" s="520" t="str">
        <f>IF(C189="","",VLOOKUP($B189,'C-1 Site River Baseline'!$C$9:$R$257,3,FALSE))</f>
        <v/>
      </c>
      <c r="E189" s="520" t="str">
        <f>IF(D189="","",VLOOKUP($B189,'C-1 Site River Baseline'!$C$9:$R$257,4,FALSE))</f>
        <v/>
      </c>
      <c r="F189" s="520" t="str">
        <f>IF(E189="","",VLOOKUP($B189,'C-1 Site River Baseline'!$C$9:$R$257,5,FALSE))</f>
        <v/>
      </c>
      <c r="G189" s="520" t="str">
        <f>IF(F189="","",VLOOKUP($B189,'C-1 Site River Baseline'!$C$9:$R$257,6,FALSE))</f>
        <v/>
      </c>
      <c r="H189" s="520" t="str">
        <f>IF(G189="","",VLOOKUP($B189,'C-1 Site River Baseline'!$C$9:$R$257,7,FALSE))</f>
        <v/>
      </c>
      <c r="I189" s="520" t="str">
        <f>IF(H189="","",VLOOKUP($B189,'C-1 Site River Baseline'!$C$9:$R$257,8,FALSE))</f>
        <v/>
      </c>
      <c r="J189" s="520" t="str">
        <f>IF(I189="","",VLOOKUP($B189,'C-1 Site River Baseline'!$C$9:$R$257,9,FALSE))</f>
        <v/>
      </c>
      <c r="K189" s="520" t="str">
        <f>IF(J189="","",VLOOKUP($B189,'C-1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IF(L189="","",VLOOKUP($B189,'C-1 Site River Baseline'!$C$9:$R$257,16,FALSE))</f>
        <v/>
      </c>
      <c r="N189" s="418" t="str">
        <f t="shared" si="17"/>
        <v/>
      </c>
      <c r="O189" s="498" t="str">
        <f t="shared" si="18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7" t="str">
        <f>IF(N189="","",VLOOKUP(B189,'C-1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07" t="str">
        <f>IF(V189="","",IF(VLOOKUP(V189,'G-7 Rivers Data'!$AG$4:$AI$9,2,FALSE)=0,"Spatial Data Missing ⚠",VLOOKUP(V189,'G-7 Rivers Data'!$AG$4:$AI$9,2,FALSE)))</f>
        <v/>
      </c>
      <c r="X189" s="499" t="str">
        <f>IF(V189="","",IF(VLOOKUP(V189,'G-7 Rivers Data'!$AG$4:$AI$9,3,FALSE)=0,"Spatial Data Missing ⚠",VLOOKUP(V189,'G-7 Rivers Data'!$AG$4:$AI$9,3,FALSE)))</f>
        <v/>
      </c>
      <c r="Y189" s="498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7" t="str">
        <f t="shared" si="19"/>
        <v/>
      </c>
      <c r="AC189" s="521" t="str">
        <f t="shared" si="20"/>
        <v/>
      </c>
      <c r="AD189" s="564" t="str">
        <f>IFERROR(IF(AC189="Check Data ⚠","Check Data ⚠",VLOOKUP(AC189,'G-4 Temporal multipliers'!$A$4:$C$37,3,FALSE)),"")</f>
        <v/>
      </c>
      <c r="AE189" s="498" t="str">
        <f>IF(N189="","",VLOOKUP(N189,'G-7 Rivers Data'!$B$4:$G$8,5,FALSE))</f>
        <v/>
      </c>
      <c r="AF189" s="507" t="str">
        <f t="shared" si="21"/>
        <v/>
      </c>
      <c r="AG189" s="540" t="str">
        <f t="shared" si="22"/>
        <v/>
      </c>
      <c r="AH189" s="499" t="str">
        <f t="shared" si="16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499" t="str">
        <f>IF(AK189="","",IF(VLOOKUP(AK189,'G-7 Rivers Data'!$AD$4:$AE$8,2,FALSE)=0,"Spatial Data Missing ⚠",VLOOKUP(AK189,'G-7 Rivers Data'!$AD$4:$AE$8,2,FALSE)))</f>
        <v/>
      </c>
      <c r="AM189" s="545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1" t="str">
        <f>'C-1 Site River Baseline'!AN188</f>
        <v/>
      </c>
      <c r="C190" s="520" t="str">
        <f>IF(B190="","",VLOOKUP($B190,'C-1 Site River Baseline'!$C$9:$R$257,2,FALSE))</f>
        <v/>
      </c>
      <c r="D190" s="520" t="str">
        <f>IF(C190="","",VLOOKUP($B190,'C-1 Site River Baseline'!$C$9:$R$257,3,FALSE))</f>
        <v/>
      </c>
      <c r="E190" s="520" t="str">
        <f>IF(D190="","",VLOOKUP($B190,'C-1 Site River Baseline'!$C$9:$R$257,4,FALSE))</f>
        <v/>
      </c>
      <c r="F190" s="520" t="str">
        <f>IF(E190="","",VLOOKUP($B190,'C-1 Site River Baseline'!$C$9:$R$257,5,FALSE))</f>
        <v/>
      </c>
      <c r="G190" s="520" t="str">
        <f>IF(F190="","",VLOOKUP($B190,'C-1 Site River Baseline'!$C$9:$R$257,6,FALSE))</f>
        <v/>
      </c>
      <c r="H190" s="520" t="str">
        <f>IF(G190="","",VLOOKUP($B190,'C-1 Site River Baseline'!$C$9:$R$257,7,FALSE))</f>
        <v/>
      </c>
      <c r="I190" s="520" t="str">
        <f>IF(H190="","",VLOOKUP($B190,'C-1 Site River Baseline'!$C$9:$R$257,8,FALSE))</f>
        <v/>
      </c>
      <c r="J190" s="520" t="str">
        <f>IF(I190="","",VLOOKUP($B190,'C-1 Site River Baseline'!$C$9:$R$257,9,FALSE))</f>
        <v/>
      </c>
      <c r="K190" s="520" t="str">
        <f>IF(J190="","",VLOOKUP($B190,'C-1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IF(L190="","",VLOOKUP($B190,'C-1 Site River Baseline'!$C$9:$R$257,16,FALSE))</f>
        <v/>
      </c>
      <c r="N190" s="418" t="str">
        <f t="shared" si="17"/>
        <v/>
      </c>
      <c r="O190" s="498" t="str">
        <f t="shared" si="18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7" t="str">
        <f>IF(N190="","",VLOOKUP(B190,'C-1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07" t="str">
        <f>IF(V190="","",IF(VLOOKUP(V190,'G-7 Rivers Data'!$AG$4:$AI$9,2,FALSE)=0,"Spatial Data Missing ⚠",VLOOKUP(V190,'G-7 Rivers Data'!$AG$4:$AI$9,2,FALSE)))</f>
        <v/>
      </c>
      <c r="X190" s="499" t="str">
        <f>IF(V190="","",IF(VLOOKUP(V190,'G-7 Rivers Data'!$AG$4:$AI$9,3,FALSE)=0,"Spatial Data Missing ⚠",VLOOKUP(V190,'G-7 Rivers Data'!$AG$4:$AI$9,3,FALSE)))</f>
        <v/>
      </c>
      <c r="Y190" s="498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7" t="str">
        <f t="shared" si="19"/>
        <v/>
      </c>
      <c r="AC190" s="521" t="str">
        <f t="shared" si="20"/>
        <v/>
      </c>
      <c r="AD190" s="564" t="str">
        <f>IFERROR(IF(AC190="Check Data ⚠","Check Data ⚠",VLOOKUP(AC190,'G-4 Temporal multipliers'!$A$4:$C$37,3,FALSE)),"")</f>
        <v/>
      </c>
      <c r="AE190" s="498" t="str">
        <f>IF(N190="","",VLOOKUP(N190,'G-7 Rivers Data'!$B$4:$G$8,5,FALSE))</f>
        <v/>
      </c>
      <c r="AF190" s="507" t="str">
        <f t="shared" si="21"/>
        <v/>
      </c>
      <c r="AG190" s="540" t="str">
        <f t="shared" si="22"/>
        <v/>
      </c>
      <c r="AH190" s="499" t="str">
        <f t="shared" si="16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499" t="str">
        <f>IF(AK190="","",IF(VLOOKUP(AK190,'G-7 Rivers Data'!$AD$4:$AE$8,2,FALSE)=0,"Spatial Data Missing ⚠",VLOOKUP(AK190,'G-7 Rivers Data'!$AD$4:$AE$8,2,FALSE)))</f>
        <v/>
      </c>
      <c r="AM190" s="545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1" t="str">
        <f>'C-1 Site River Baseline'!AN189</f>
        <v/>
      </c>
      <c r="C191" s="520" t="str">
        <f>IF(B191="","",VLOOKUP($B191,'C-1 Site River Baseline'!$C$9:$R$257,2,FALSE))</f>
        <v/>
      </c>
      <c r="D191" s="520" t="str">
        <f>IF(C191="","",VLOOKUP($B191,'C-1 Site River Baseline'!$C$9:$R$257,3,FALSE))</f>
        <v/>
      </c>
      <c r="E191" s="520" t="str">
        <f>IF(D191="","",VLOOKUP($B191,'C-1 Site River Baseline'!$C$9:$R$257,4,FALSE))</f>
        <v/>
      </c>
      <c r="F191" s="520" t="str">
        <f>IF(E191="","",VLOOKUP($B191,'C-1 Site River Baseline'!$C$9:$R$257,5,FALSE))</f>
        <v/>
      </c>
      <c r="G191" s="520" t="str">
        <f>IF(F191="","",VLOOKUP($B191,'C-1 Site River Baseline'!$C$9:$R$257,6,FALSE))</f>
        <v/>
      </c>
      <c r="H191" s="520" t="str">
        <f>IF(G191="","",VLOOKUP($B191,'C-1 Site River Baseline'!$C$9:$R$257,7,FALSE))</f>
        <v/>
      </c>
      <c r="I191" s="520" t="str">
        <f>IF(H191="","",VLOOKUP($B191,'C-1 Site River Baseline'!$C$9:$R$257,8,FALSE))</f>
        <v/>
      </c>
      <c r="J191" s="520" t="str">
        <f>IF(I191="","",VLOOKUP($B191,'C-1 Site River Baseline'!$C$9:$R$257,9,FALSE))</f>
        <v/>
      </c>
      <c r="K191" s="520" t="str">
        <f>IF(J191="","",VLOOKUP($B191,'C-1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IF(L191="","",VLOOKUP($B191,'C-1 Site River Baseline'!$C$9:$R$257,16,FALSE))</f>
        <v/>
      </c>
      <c r="N191" s="418" t="str">
        <f t="shared" si="17"/>
        <v/>
      </c>
      <c r="O191" s="498" t="str">
        <f t="shared" si="18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7" t="str">
        <f>IF(N191="","",VLOOKUP(B191,'C-1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07" t="str">
        <f>IF(V191="","",IF(VLOOKUP(V191,'G-7 Rivers Data'!$AG$4:$AI$9,2,FALSE)=0,"Spatial Data Missing ⚠",VLOOKUP(V191,'G-7 Rivers Data'!$AG$4:$AI$9,2,FALSE)))</f>
        <v/>
      </c>
      <c r="X191" s="499" t="str">
        <f>IF(V191="","",IF(VLOOKUP(V191,'G-7 Rivers Data'!$AG$4:$AI$9,3,FALSE)=0,"Spatial Data Missing ⚠",VLOOKUP(V191,'G-7 Rivers Data'!$AG$4:$AI$9,3,FALSE)))</f>
        <v/>
      </c>
      <c r="Y191" s="498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7" t="str">
        <f t="shared" si="19"/>
        <v/>
      </c>
      <c r="AC191" s="521" t="str">
        <f t="shared" si="20"/>
        <v/>
      </c>
      <c r="AD191" s="564" t="str">
        <f>IFERROR(IF(AC191="Check Data ⚠","Check Data ⚠",VLOOKUP(AC191,'G-4 Temporal multipliers'!$A$4:$C$37,3,FALSE)),"")</f>
        <v/>
      </c>
      <c r="AE191" s="498" t="str">
        <f>IF(N191="","",VLOOKUP(N191,'G-7 Rivers Data'!$B$4:$G$8,5,FALSE))</f>
        <v/>
      </c>
      <c r="AF191" s="507" t="str">
        <f t="shared" si="21"/>
        <v/>
      </c>
      <c r="AG191" s="540" t="str">
        <f t="shared" si="22"/>
        <v/>
      </c>
      <c r="AH191" s="499" t="str">
        <f t="shared" si="16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499" t="str">
        <f>IF(AK191="","",IF(VLOOKUP(AK191,'G-7 Rivers Data'!$AD$4:$AE$8,2,FALSE)=0,"Spatial Data Missing ⚠",VLOOKUP(AK191,'G-7 Rivers Data'!$AD$4:$AE$8,2,FALSE)))</f>
        <v/>
      </c>
      <c r="AM191" s="545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1" t="str">
        <f>'C-1 Site River Baseline'!AN190</f>
        <v/>
      </c>
      <c r="C192" s="520" t="str">
        <f>IF(B192="","",VLOOKUP($B192,'C-1 Site River Baseline'!$C$9:$R$257,2,FALSE))</f>
        <v/>
      </c>
      <c r="D192" s="520" t="str">
        <f>IF(C192="","",VLOOKUP($B192,'C-1 Site River Baseline'!$C$9:$R$257,3,FALSE))</f>
        <v/>
      </c>
      <c r="E192" s="520" t="str">
        <f>IF(D192="","",VLOOKUP($B192,'C-1 Site River Baseline'!$C$9:$R$257,4,FALSE))</f>
        <v/>
      </c>
      <c r="F192" s="520" t="str">
        <f>IF(E192="","",VLOOKUP($B192,'C-1 Site River Baseline'!$C$9:$R$257,5,FALSE))</f>
        <v/>
      </c>
      <c r="G192" s="520" t="str">
        <f>IF(F192="","",VLOOKUP($B192,'C-1 Site River Baseline'!$C$9:$R$257,6,FALSE))</f>
        <v/>
      </c>
      <c r="H192" s="520" t="str">
        <f>IF(G192="","",VLOOKUP($B192,'C-1 Site River Baseline'!$C$9:$R$257,7,FALSE))</f>
        <v/>
      </c>
      <c r="I192" s="520" t="str">
        <f>IF(H192="","",VLOOKUP($B192,'C-1 Site River Baseline'!$C$9:$R$257,8,FALSE))</f>
        <v/>
      </c>
      <c r="J192" s="520" t="str">
        <f>IF(I192="","",VLOOKUP($B192,'C-1 Site River Baseline'!$C$9:$R$257,9,FALSE))</f>
        <v/>
      </c>
      <c r="K192" s="520" t="str">
        <f>IF(J192="","",VLOOKUP($B192,'C-1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IF(L192="","",VLOOKUP($B192,'C-1 Site River Baseline'!$C$9:$R$257,16,FALSE))</f>
        <v/>
      </c>
      <c r="N192" s="418" t="str">
        <f t="shared" si="17"/>
        <v/>
      </c>
      <c r="O192" s="498" t="str">
        <f t="shared" si="18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7" t="str">
        <f>IF(N192="","",VLOOKUP(B192,'C-1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07" t="str">
        <f>IF(V192="","",IF(VLOOKUP(V192,'G-7 Rivers Data'!$AG$4:$AI$9,2,FALSE)=0,"Spatial Data Missing ⚠",VLOOKUP(V192,'G-7 Rivers Data'!$AG$4:$AI$9,2,FALSE)))</f>
        <v/>
      </c>
      <c r="X192" s="499" t="str">
        <f>IF(V192="","",IF(VLOOKUP(V192,'G-7 Rivers Data'!$AG$4:$AI$9,3,FALSE)=0,"Spatial Data Missing ⚠",VLOOKUP(V192,'G-7 Rivers Data'!$AG$4:$AI$9,3,FALSE)))</f>
        <v/>
      </c>
      <c r="Y192" s="498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7" t="str">
        <f t="shared" si="19"/>
        <v/>
      </c>
      <c r="AC192" s="521" t="str">
        <f t="shared" si="20"/>
        <v/>
      </c>
      <c r="AD192" s="564" t="str">
        <f>IFERROR(IF(AC192="Check Data ⚠","Check Data ⚠",VLOOKUP(AC192,'G-4 Temporal multipliers'!$A$4:$C$37,3,FALSE)),"")</f>
        <v/>
      </c>
      <c r="AE192" s="498" t="str">
        <f>IF(N192="","",VLOOKUP(N192,'G-7 Rivers Data'!$B$4:$G$8,5,FALSE))</f>
        <v/>
      </c>
      <c r="AF192" s="507" t="str">
        <f t="shared" si="21"/>
        <v/>
      </c>
      <c r="AG192" s="540" t="str">
        <f t="shared" si="22"/>
        <v/>
      </c>
      <c r="AH192" s="499" t="str">
        <f t="shared" si="16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499" t="str">
        <f>IF(AK192="","",IF(VLOOKUP(AK192,'G-7 Rivers Data'!$AD$4:$AE$8,2,FALSE)=0,"Spatial Data Missing ⚠",VLOOKUP(AK192,'G-7 Rivers Data'!$AD$4:$AE$8,2,FALSE)))</f>
        <v/>
      </c>
      <c r="AM192" s="545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1" t="str">
        <f>'C-1 Site River Baseline'!AN191</f>
        <v/>
      </c>
      <c r="C193" s="520" t="str">
        <f>IF(B193="","",VLOOKUP($B193,'C-1 Site River Baseline'!$C$9:$R$257,2,FALSE))</f>
        <v/>
      </c>
      <c r="D193" s="520" t="str">
        <f>IF(C193="","",VLOOKUP($B193,'C-1 Site River Baseline'!$C$9:$R$257,3,FALSE))</f>
        <v/>
      </c>
      <c r="E193" s="520" t="str">
        <f>IF(D193="","",VLOOKUP($B193,'C-1 Site River Baseline'!$C$9:$R$257,4,FALSE))</f>
        <v/>
      </c>
      <c r="F193" s="520" t="str">
        <f>IF(E193="","",VLOOKUP($B193,'C-1 Site River Baseline'!$C$9:$R$257,5,FALSE))</f>
        <v/>
      </c>
      <c r="G193" s="520" t="str">
        <f>IF(F193="","",VLOOKUP($B193,'C-1 Site River Baseline'!$C$9:$R$257,6,FALSE))</f>
        <v/>
      </c>
      <c r="H193" s="520" t="str">
        <f>IF(G193="","",VLOOKUP($B193,'C-1 Site River Baseline'!$C$9:$R$257,7,FALSE))</f>
        <v/>
      </c>
      <c r="I193" s="520" t="str">
        <f>IF(H193="","",VLOOKUP($B193,'C-1 Site River Baseline'!$C$9:$R$257,8,FALSE))</f>
        <v/>
      </c>
      <c r="J193" s="520" t="str">
        <f>IF(I193="","",VLOOKUP($B193,'C-1 Site River Baseline'!$C$9:$R$257,9,FALSE))</f>
        <v/>
      </c>
      <c r="K193" s="520" t="str">
        <f>IF(J193="","",VLOOKUP($B193,'C-1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IF(L193="","",VLOOKUP($B193,'C-1 Site River Baseline'!$C$9:$R$257,16,FALSE))</f>
        <v/>
      </c>
      <c r="N193" s="418" t="str">
        <f t="shared" si="17"/>
        <v/>
      </c>
      <c r="O193" s="498" t="str">
        <f t="shared" si="18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7" t="str">
        <f>IF(N193="","",VLOOKUP(B193,'C-1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07" t="str">
        <f>IF(V193="","",IF(VLOOKUP(V193,'G-7 Rivers Data'!$AG$4:$AI$9,2,FALSE)=0,"Spatial Data Missing ⚠",VLOOKUP(V193,'G-7 Rivers Data'!$AG$4:$AI$9,2,FALSE)))</f>
        <v/>
      </c>
      <c r="X193" s="499" t="str">
        <f>IF(V193="","",IF(VLOOKUP(V193,'G-7 Rivers Data'!$AG$4:$AI$9,3,FALSE)=0,"Spatial Data Missing ⚠",VLOOKUP(V193,'G-7 Rivers Data'!$AG$4:$AI$9,3,FALSE)))</f>
        <v/>
      </c>
      <c r="Y193" s="498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7" t="str">
        <f t="shared" si="19"/>
        <v/>
      </c>
      <c r="AC193" s="521" t="str">
        <f t="shared" si="20"/>
        <v/>
      </c>
      <c r="AD193" s="564" t="str">
        <f>IFERROR(IF(AC193="Check Data ⚠","Check Data ⚠",VLOOKUP(AC193,'G-4 Temporal multipliers'!$A$4:$C$37,3,FALSE)),"")</f>
        <v/>
      </c>
      <c r="AE193" s="498" t="str">
        <f>IF(N193="","",VLOOKUP(N193,'G-7 Rivers Data'!$B$4:$G$8,5,FALSE))</f>
        <v/>
      </c>
      <c r="AF193" s="507" t="str">
        <f t="shared" si="21"/>
        <v/>
      </c>
      <c r="AG193" s="540" t="str">
        <f t="shared" si="22"/>
        <v/>
      </c>
      <c r="AH193" s="499" t="str">
        <f t="shared" si="16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499" t="str">
        <f>IF(AK193="","",IF(VLOOKUP(AK193,'G-7 Rivers Data'!$AD$4:$AE$8,2,FALSE)=0,"Spatial Data Missing ⚠",VLOOKUP(AK193,'G-7 Rivers Data'!$AD$4:$AE$8,2,FALSE)))</f>
        <v/>
      </c>
      <c r="AM193" s="545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1" t="str">
        <f>'C-1 Site River Baseline'!AN192</f>
        <v/>
      </c>
      <c r="C194" s="520" t="str">
        <f>IF(B194="","",VLOOKUP($B194,'C-1 Site River Baseline'!$C$9:$R$257,2,FALSE))</f>
        <v/>
      </c>
      <c r="D194" s="520" t="str">
        <f>IF(C194="","",VLOOKUP($B194,'C-1 Site River Baseline'!$C$9:$R$257,3,FALSE))</f>
        <v/>
      </c>
      <c r="E194" s="520" t="str">
        <f>IF(D194="","",VLOOKUP($B194,'C-1 Site River Baseline'!$C$9:$R$257,4,FALSE))</f>
        <v/>
      </c>
      <c r="F194" s="520" t="str">
        <f>IF(E194="","",VLOOKUP($B194,'C-1 Site River Baseline'!$C$9:$R$257,5,FALSE))</f>
        <v/>
      </c>
      <c r="G194" s="520" t="str">
        <f>IF(F194="","",VLOOKUP($B194,'C-1 Site River Baseline'!$C$9:$R$257,6,FALSE))</f>
        <v/>
      </c>
      <c r="H194" s="520" t="str">
        <f>IF(G194="","",VLOOKUP($B194,'C-1 Site River Baseline'!$C$9:$R$257,7,FALSE))</f>
        <v/>
      </c>
      <c r="I194" s="520" t="str">
        <f>IF(H194="","",VLOOKUP($B194,'C-1 Site River Baseline'!$C$9:$R$257,8,FALSE))</f>
        <v/>
      </c>
      <c r="J194" s="520" t="str">
        <f>IF(I194="","",VLOOKUP($B194,'C-1 Site River Baseline'!$C$9:$R$257,9,FALSE))</f>
        <v/>
      </c>
      <c r="K194" s="520" t="str">
        <f>IF(J194="","",VLOOKUP($B194,'C-1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IF(L194="","",VLOOKUP($B194,'C-1 Site River Baseline'!$C$9:$R$257,16,FALSE))</f>
        <v/>
      </c>
      <c r="N194" s="418" t="str">
        <f t="shared" si="17"/>
        <v/>
      </c>
      <c r="O194" s="498" t="str">
        <f t="shared" si="18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7" t="str">
        <f>IF(N194="","",VLOOKUP(B194,'C-1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07" t="str">
        <f>IF(V194="","",IF(VLOOKUP(V194,'G-7 Rivers Data'!$AG$4:$AI$9,2,FALSE)=0,"Spatial Data Missing ⚠",VLOOKUP(V194,'G-7 Rivers Data'!$AG$4:$AI$9,2,FALSE)))</f>
        <v/>
      </c>
      <c r="X194" s="499" t="str">
        <f>IF(V194="","",IF(VLOOKUP(V194,'G-7 Rivers Data'!$AG$4:$AI$9,3,FALSE)=0,"Spatial Data Missing ⚠",VLOOKUP(V194,'G-7 Rivers Data'!$AG$4:$AI$9,3,FALSE)))</f>
        <v/>
      </c>
      <c r="Y194" s="498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7" t="str">
        <f t="shared" si="19"/>
        <v/>
      </c>
      <c r="AC194" s="521" t="str">
        <f t="shared" si="20"/>
        <v/>
      </c>
      <c r="AD194" s="564" t="str">
        <f>IFERROR(IF(AC194="Check Data ⚠","Check Data ⚠",VLOOKUP(AC194,'G-4 Temporal multipliers'!$A$4:$C$37,3,FALSE)),"")</f>
        <v/>
      </c>
      <c r="AE194" s="498" t="str">
        <f>IF(N194="","",VLOOKUP(N194,'G-7 Rivers Data'!$B$4:$G$8,5,FALSE))</f>
        <v/>
      </c>
      <c r="AF194" s="507" t="str">
        <f t="shared" si="21"/>
        <v/>
      </c>
      <c r="AG194" s="540" t="str">
        <f t="shared" si="22"/>
        <v/>
      </c>
      <c r="AH194" s="499" t="str">
        <f t="shared" si="16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499" t="str">
        <f>IF(AK194="","",IF(VLOOKUP(AK194,'G-7 Rivers Data'!$AD$4:$AE$8,2,FALSE)=0,"Spatial Data Missing ⚠",VLOOKUP(AK194,'G-7 Rivers Data'!$AD$4:$AE$8,2,FALSE)))</f>
        <v/>
      </c>
      <c r="AM194" s="545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1" t="str">
        <f>'C-1 Site River Baseline'!AN193</f>
        <v/>
      </c>
      <c r="C195" s="520" t="str">
        <f>IF(B195="","",VLOOKUP($B195,'C-1 Site River Baseline'!$C$9:$R$257,2,FALSE))</f>
        <v/>
      </c>
      <c r="D195" s="520" t="str">
        <f>IF(C195="","",VLOOKUP($B195,'C-1 Site River Baseline'!$C$9:$R$257,3,FALSE))</f>
        <v/>
      </c>
      <c r="E195" s="520" t="str">
        <f>IF(D195="","",VLOOKUP($B195,'C-1 Site River Baseline'!$C$9:$R$257,4,FALSE))</f>
        <v/>
      </c>
      <c r="F195" s="520" t="str">
        <f>IF(E195="","",VLOOKUP($B195,'C-1 Site River Baseline'!$C$9:$R$257,5,FALSE))</f>
        <v/>
      </c>
      <c r="G195" s="520" t="str">
        <f>IF(F195="","",VLOOKUP($B195,'C-1 Site River Baseline'!$C$9:$R$257,6,FALSE))</f>
        <v/>
      </c>
      <c r="H195" s="520" t="str">
        <f>IF(G195="","",VLOOKUP($B195,'C-1 Site River Baseline'!$C$9:$R$257,7,FALSE))</f>
        <v/>
      </c>
      <c r="I195" s="520" t="str">
        <f>IF(H195="","",VLOOKUP($B195,'C-1 Site River Baseline'!$C$9:$R$257,8,FALSE))</f>
        <v/>
      </c>
      <c r="J195" s="520" t="str">
        <f>IF(I195="","",VLOOKUP($B195,'C-1 Site River Baseline'!$C$9:$R$257,9,FALSE))</f>
        <v/>
      </c>
      <c r="K195" s="520" t="str">
        <f>IF(J195="","",VLOOKUP($B195,'C-1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IF(L195="","",VLOOKUP($B195,'C-1 Site River Baseline'!$C$9:$R$257,16,FALSE))</f>
        <v/>
      </c>
      <c r="N195" s="418" t="str">
        <f t="shared" si="17"/>
        <v/>
      </c>
      <c r="O195" s="498" t="str">
        <f t="shared" si="18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7" t="str">
        <f>IF(N195="","",VLOOKUP(B195,'C-1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07" t="str">
        <f>IF(V195="","",IF(VLOOKUP(V195,'G-7 Rivers Data'!$AG$4:$AI$9,2,FALSE)=0,"Spatial Data Missing ⚠",VLOOKUP(V195,'G-7 Rivers Data'!$AG$4:$AI$9,2,FALSE)))</f>
        <v/>
      </c>
      <c r="X195" s="499" t="str">
        <f>IF(V195="","",IF(VLOOKUP(V195,'G-7 Rivers Data'!$AG$4:$AI$9,3,FALSE)=0,"Spatial Data Missing ⚠",VLOOKUP(V195,'G-7 Rivers Data'!$AG$4:$AI$9,3,FALSE)))</f>
        <v/>
      </c>
      <c r="Y195" s="498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7" t="str">
        <f t="shared" si="19"/>
        <v/>
      </c>
      <c r="AC195" s="521" t="str">
        <f t="shared" si="20"/>
        <v/>
      </c>
      <c r="AD195" s="564" t="str">
        <f>IFERROR(IF(AC195="Check Data ⚠","Check Data ⚠",VLOOKUP(AC195,'G-4 Temporal multipliers'!$A$4:$C$37,3,FALSE)),"")</f>
        <v/>
      </c>
      <c r="AE195" s="498" t="str">
        <f>IF(N195="","",VLOOKUP(N195,'G-7 Rivers Data'!$B$4:$G$8,5,FALSE))</f>
        <v/>
      </c>
      <c r="AF195" s="507" t="str">
        <f t="shared" si="21"/>
        <v/>
      </c>
      <c r="AG195" s="540" t="str">
        <f t="shared" si="22"/>
        <v/>
      </c>
      <c r="AH195" s="499" t="str">
        <f t="shared" si="16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499" t="str">
        <f>IF(AK195="","",IF(VLOOKUP(AK195,'G-7 Rivers Data'!$AD$4:$AE$8,2,FALSE)=0,"Spatial Data Missing ⚠",VLOOKUP(AK195,'G-7 Rivers Data'!$AD$4:$AE$8,2,FALSE)))</f>
        <v/>
      </c>
      <c r="AM195" s="545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1" t="str">
        <f>'C-1 Site River Baseline'!AN194</f>
        <v/>
      </c>
      <c r="C196" s="520" t="str">
        <f>IF(B196="","",VLOOKUP($B196,'C-1 Site River Baseline'!$C$9:$R$257,2,FALSE))</f>
        <v/>
      </c>
      <c r="D196" s="520" t="str">
        <f>IF(C196="","",VLOOKUP($B196,'C-1 Site River Baseline'!$C$9:$R$257,3,FALSE))</f>
        <v/>
      </c>
      <c r="E196" s="520" t="str">
        <f>IF(D196="","",VLOOKUP($B196,'C-1 Site River Baseline'!$C$9:$R$257,4,FALSE))</f>
        <v/>
      </c>
      <c r="F196" s="520" t="str">
        <f>IF(E196="","",VLOOKUP($B196,'C-1 Site River Baseline'!$C$9:$R$257,5,FALSE))</f>
        <v/>
      </c>
      <c r="G196" s="520" t="str">
        <f>IF(F196="","",VLOOKUP($B196,'C-1 Site River Baseline'!$C$9:$R$257,6,FALSE))</f>
        <v/>
      </c>
      <c r="H196" s="520" t="str">
        <f>IF(G196="","",VLOOKUP($B196,'C-1 Site River Baseline'!$C$9:$R$257,7,FALSE))</f>
        <v/>
      </c>
      <c r="I196" s="520" t="str">
        <f>IF(H196="","",VLOOKUP($B196,'C-1 Site River Baseline'!$C$9:$R$257,8,FALSE))</f>
        <v/>
      </c>
      <c r="J196" s="520" t="str">
        <f>IF(I196="","",VLOOKUP($B196,'C-1 Site River Baseline'!$C$9:$R$257,9,FALSE))</f>
        <v/>
      </c>
      <c r="K196" s="520" t="str">
        <f>IF(J196="","",VLOOKUP($B196,'C-1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IF(L196="","",VLOOKUP($B196,'C-1 Site River Baseline'!$C$9:$R$257,16,FALSE))</f>
        <v/>
      </c>
      <c r="N196" s="418" t="str">
        <f t="shared" si="17"/>
        <v/>
      </c>
      <c r="O196" s="498" t="str">
        <f t="shared" si="18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7" t="str">
        <f>IF(N196="","",VLOOKUP(B196,'C-1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07" t="str">
        <f>IF(V196="","",IF(VLOOKUP(V196,'G-7 Rivers Data'!$AG$4:$AI$9,2,FALSE)=0,"Spatial Data Missing ⚠",VLOOKUP(V196,'G-7 Rivers Data'!$AG$4:$AI$9,2,FALSE)))</f>
        <v/>
      </c>
      <c r="X196" s="499" t="str">
        <f>IF(V196="","",IF(VLOOKUP(V196,'G-7 Rivers Data'!$AG$4:$AI$9,3,FALSE)=0,"Spatial Data Missing ⚠",VLOOKUP(V196,'G-7 Rivers Data'!$AG$4:$AI$9,3,FALSE)))</f>
        <v/>
      </c>
      <c r="Y196" s="498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7" t="str">
        <f t="shared" si="19"/>
        <v/>
      </c>
      <c r="AC196" s="521" t="str">
        <f t="shared" si="20"/>
        <v/>
      </c>
      <c r="AD196" s="564" t="str">
        <f>IFERROR(IF(AC196="Check Data ⚠","Check Data ⚠",VLOOKUP(AC196,'G-4 Temporal multipliers'!$A$4:$C$37,3,FALSE)),"")</f>
        <v/>
      </c>
      <c r="AE196" s="498" t="str">
        <f>IF(N196="","",VLOOKUP(N196,'G-7 Rivers Data'!$B$4:$G$8,5,FALSE))</f>
        <v/>
      </c>
      <c r="AF196" s="507" t="str">
        <f t="shared" si="21"/>
        <v/>
      </c>
      <c r="AG196" s="540" t="str">
        <f t="shared" si="22"/>
        <v/>
      </c>
      <c r="AH196" s="499" t="str">
        <f t="shared" si="16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499" t="str">
        <f>IF(AK196="","",IF(VLOOKUP(AK196,'G-7 Rivers Data'!$AD$4:$AE$8,2,FALSE)=0,"Spatial Data Missing ⚠",VLOOKUP(AK196,'G-7 Rivers Data'!$AD$4:$AE$8,2,FALSE)))</f>
        <v/>
      </c>
      <c r="AM196" s="545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1" t="str">
        <f>'C-1 Site River Baseline'!AN195</f>
        <v/>
      </c>
      <c r="C197" s="520" t="str">
        <f>IF(B197="","",VLOOKUP($B197,'C-1 Site River Baseline'!$C$9:$R$257,2,FALSE))</f>
        <v/>
      </c>
      <c r="D197" s="520" t="str">
        <f>IF(C197="","",VLOOKUP($B197,'C-1 Site River Baseline'!$C$9:$R$257,3,FALSE))</f>
        <v/>
      </c>
      <c r="E197" s="520" t="str">
        <f>IF(D197="","",VLOOKUP($B197,'C-1 Site River Baseline'!$C$9:$R$257,4,FALSE))</f>
        <v/>
      </c>
      <c r="F197" s="520" t="str">
        <f>IF(E197="","",VLOOKUP($B197,'C-1 Site River Baseline'!$C$9:$R$257,5,FALSE))</f>
        <v/>
      </c>
      <c r="G197" s="520" t="str">
        <f>IF(F197="","",VLOOKUP($B197,'C-1 Site River Baseline'!$C$9:$R$257,6,FALSE))</f>
        <v/>
      </c>
      <c r="H197" s="520" t="str">
        <f>IF(G197="","",VLOOKUP($B197,'C-1 Site River Baseline'!$C$9:$R$257,7,FALSE))</f>
        <v/>
      </c>
      <c r="I197" s="520" t="str">
        <f>IF(H197="","",VLOOKUP($B197,'C-1 Site River Baseline'!$C$9:$R$257,8,FALSE))</f>
        <v/>
      </c>
      <c r="J197" s="520" t="str">
        <f>IF(I197="","",VLOOKUP($B197,'C-1 Site River Baseline'!$C$9:$R$257,9,FALSE))</f>
        <v/>
      </c>
      <c r="K197" s="520" t="str">
        <f>IF(J197="","",VLOOKUP($B197,'C-1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IF(L197="","",VLOOKUP($B197,'C-1 Site River Baseline'!$C$9:$R$257,16,FALSE))</f>
        <v/>
      </c>
      <c r="N197" s="418" t="str">
        <f t="shared" si="17"/>
        <v/>
      </c>
      <c r="O197" s="498" t="str">
        <f t="shared" si="18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7" t="str">
        <f>IF(N197="","",VLOOKUP(B197,'C-1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07" t="str">
        <f>IF(V197="","",IF(VLOOKUP(V197,'G-7 Rivers Data'!$AG$4:$AI$9,2,FALSE)=0,"Spatial Data Missing ⚠",VLOOKUP(V197,'G-7 Rivers Data'!$AG$4:$AI$9,2,FALSE)))</f>
        <v/>
      </c>
      <c r="X197" s="499" t="str">
        <f>IF(V197="","",IF(VLOOKUP(V197,'G-7 Rivers Data'!$AG$4:$AI$9,3,FALSE)=0,"Spatial Data Missing ⚠",VLOOKUP(V197,'G-7 Rivers Data'!$AG$4:$AI$9,3,FALSE)))</f>
        <v/>
      </c>
      <c r="Y197" s="498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7" t="str">
        <f t="shared" si="19"/>
        <v/>
      </c>
      <c r="AC197" s="521" t="str">
        <f t="shared" si="20"/>
        <v/>
      </c>
      <c r="AD197" s="564" t="str">
        <f>IFERROR(IF(AC197="Check Data ⚠","Check Data ⚠",VLOOKUP(AC197,'G-4 Temporal multipliers'!$A$4:$C$37,3,FALSE)),"")</f>
        <v/>
      </c>
      <c r="AE197" s="498" t="str">
        <f>IF(N197="","",VLOOKUP(N197,'G-7 Rivers Data'!$B$4:$G$8,5,FALSE))</f>
        <v/>
      </c>
      <c r="AF197" s="507" t="str">
        <f t="shared" si="21"/>
        <v/>
      </c>
      <c r="AG197" s="540" t="str">
        <f t="shared" si="22"/>
        <v/>
      </c>
      <c r="AH197" s="499" t="str">
        <f t="shared" si="16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499" t="str">
        <f>IF(AK197="","",IF(VLOOKUP(AK197,'G-7 Rivers Data'!$AD$4:$AE$8,2,FALSE)=0,"Spatial Data Missing ⚠",VLOOKUP(AK197,'G-7 Rivers Data'!$AD$4:$AE$8,2,FALSE)))</f>
        <v/>
      </c>
      <c r="AM197" s="545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1" t="str">
        <f>'C-1 Site River Baseline'!AN196</f>
        <v/>
      </c>
      <c r="C198" s="520" t="str">
        <f>IF(B198="","",VLOOKUP($B198,'C-1 Site River Baseline'!$C$9:$R$257,2,FALSE))</f>
        <v/>
      </c>
      <c r="D198" s="520" t="str">
        <f>IF(C198="","",VLOOKUP($B198,'C-1 Site River Baseline'!$C$9:$R$257,3,FALSE))</f>
        <v/>
      </c>
      <c r="E198" s="520" t="str">
        <f>IF(D198="","",VLOOKUP($B198,'C-1 Site River Baseline'!$C$9:$R$257,4,FALSE))</f>
        <v/>
      </c>
      <c r="F198" s="520" t="str">
        <f>IF(E198="","",VLOOKUP($B198,'C-1 Site River Baseline'!$C$9:$R$257,5,FALSE))</f>
        <v/>
      </c>
      <c r="G198" s="520" t="str">
        <f>IF(F198="","",VLOOKUP($B198,'C-1 Site River Baseline'!$C$9:$R$257,6,FALSE))</f>
        <v/>
      </c>
      <c r="H198" s="520" t="str">
        <f>IF(G198="","",VLOOKUP($B198,'C-1 Site River Baseline'!$C$9:$R$257,7,FALSE))</f>
        <v/>
      </c>
      <c r="I198" s="520" t="str">
        <f>IF(H198="","",VLOOKUP($B198,'C-1 Site River Baseline'!$C$9:$R$257,8,FALSE))</f>
        <v/>
      </c>
      <c r="J198" s="520" t="str">
        <f>IF(I198="","",VLOOKUP($B198,'C-1 Site River Baseline'!$C$9:$R$257,9,FALSE))</f>
        <v/>
      </c>
      <c r="K198" s="520" t="str">
        <f>IF(J198="","",VLOOKUP($B198,'C-1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IF(L198="","",VLOOKUP($B198,'C-1 Site River Baseline'!$C$9:$R$257,16,FALSE))</f>
        <v/>
      </c>
      <c r="N198" s="418" t="str">
        <f t="shared" si="17"/>
        <v/>
      </c>
      <c r="O198" s="498" t="str">
        <f t="shared" si="18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7" t="str">
        <f>IF(N198="","",VLOOKUP(B198,'C-1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07" t="str">
        <f>IF(V198="","",IF(VLOOKUP(V198,'G-7 Rivers Data'!$AG$4:$AI$9,2,FALSE)=0,"Spatial Data Missing ⚠",VLOOKUP(V198,'G-7 Rivers Data'!$AG$4:$AI$9,2,FALSE)))</f>
        <v/>
      </c>
      <c r="X198" s="499" t="str">
        <f>IF(V198="","",IF(VLOOKUP(V198,'G-7 Rivers Data'!$AG$4:$AI$9,3,FALSE)=0,"Spatial Data Missing ⚠",VLOOKUP(V198,'G-7 Rivers Data'!$AG$4:$AI$9,3,FALSE)))</f>
        <v/>
      </c>
      <c r="Y198" s="498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7" t="str">
        <f t="shared" si="19"/>
        <v/>
      </c>
      <c r="AC198" s="521" t="str">
        <f t="shared" si="20"/>
        <v/>
      </c>
      <c r="AD198" s="564" t="str">
        <f>IFERROR(IF(AC198="Check Data ⚠","Check Data ⚠",VLOOKUP(AC198,'G-4 Temporal multipliers'!$A$4:$C$37,3,FALSE)),"")</f>
        <v/>
      </c>
      <c r="AE198" s="498" t="str">
        <f>IF(N198="","",VLOOKUP(N198,'G-7 Rivers Data'!$B$4:$G$8,5,FALSE))</f>
        <v/>
      </c>
      <c r="AF198" s="507" t="str">
        <f t="shared" si="21"/>
        <v/>
      </c>
      <c r="AG198" s="540" t="str">
        <f t="shared" si="22"/>
        <v/>
      </c>
      <c r="AH198" s="499" t="str">
        <f t="shared" si="16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499" t="str">
        <f>IF(AK198="","",IF(VLOOKUP(AK198,'G-7 Rivers Data'!$AD$4:$AE$8,2,FALSE)=0,"Spatial Data Missing ⚠",VLOOKUP(AK198,'G-7 Rivers Data'!$AD$4:$AE$8,2,FALSE)))</f>
        <v/>
      </c>
      <c r="AM198" s="545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1" t="str">
        <f>'C-1 Site River Baseline'!AN197</f>
        <v/>
      </c>
      <c r="C199" s="520" t="str">
        <f>IF(B199="","",VLOOKUP($B199,'C-1 Site River Baseline'!$C$9:$R$257,2,FALSE))</f>
        <v/>
      </c>
      <c r="D199" s="520" t="str">
        <f>IF(C199="","",VLOOKUP($B199,'C-1 Site River Baseline'!$C$9:$R$257,3,FALSE))</f>
        <v/>
      </c>
      <c r="E199" s="520" t="str">
        <f>IF(D199="","",VLOOKUP($B199,'C-1 Site River Baseline'!$C$9:$R$257,4,FALSE))</f>
        <v/>
      </c>
      <c r="F199" s="520" t="str">
        <f>IF(E199="","",VLOOKUP($B199,'C-1 Site River Baseline'!$C$9:$R$257,5,FALSE))</f>
        <v/>
      </c>
      <c r="G199" s="520" t="str">
        <f>IF(F199="","",VLOOKUP($B199,'C-1 Site River Baseline'!$C$9:$R$257,6,FALSE))</f>
        <v/>
      </c>
      <c r="H199" s="520" t="str">
        <f>IF(G199="","",VLOOKUP($B199,'C-1 Site River Baseline'!$C$9:$R$257,7,FALSE))</f>
        <v/>
      </c>
      <c r="I199" s="520" t="str">
        <f>IF(H199="","",VLOOKUP($B199,'C-1 Site River Baseline'!$C$9:$R$257,8,FALSE))</f>
        <v/>
      </c>
      <c r="J199" s="520" t="str">
        <f>IF(I199="","",VLOOKUP($B199,'C-1 Site River Baseline'!$C$9:$R$257,9,FALSE))</f>
        <v/>
      </c>
      <c r="K199" s="520" t="str">
        <f>IF(J199="","",VLOOKUP($B199,'C-1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IF(L199="","",VLOOKUP($B199,'C-1 Site River Baseline'!$C$9:$R$257,16,FALSE))</f>
        <v/>
      </c>
      <c r="N199" s="418" t="str">
        <f t="shared" si="17"/>
        <v/>
      </c>
      <c r="O199" s="498" t="str">
        <f t="shared" si="18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7" t="str">
        <f>IF(N199="","",VLOOKUP(B199,'C-1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07" t="str">
        <f>IF(V199="","",IF(VLOOKUP(V199,'G-7 Rivers Data'!$AG$4:$AI$9,2,FALSE)=0,"Spatial Data Missing ⚠",VLOOKUP(V199,'G-7 Rivers Data'!$AG$4:$AI$9,2,FALSE)))</f>
        <v/>
      </c>
      <c r="X199" s="499" t="str">
        <f>IF(V199="","",IF(VLOOKUP(V199,'G-7 Rivers Data'!$AG$4:$AI$9,3,FALSE)=0,"Spatial Data Missing ⚠",VLOOKUP(V199,'G-7 Rivers Data'!$AG$4:$AI$9,3,FALSE)))</f>
        <v/>
      </c>
      <c r="Y199" s="498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7" t="str">
        <f t="shared" si="19"/>
        <v/>
      </c>
      <c r="AC199" s="521" t="str">
        <f t="shared" si="20"/>
        <v/>
      </c>
      <c r="AD199" s="564" t="str">
        <f>IFERROR(IF(AC199="Check Data ⚠","Check Data ⚠",VLOOKUP(AC199,'G-4 Temporal multipliers'!$A$4:$C$37,3,FALSE)),"")</f>
        <v/>
      </c>
      <c r="AE199" s="498" t="str">
        <f>IF(N199="","",VLOOKUP(N199,'G-7 Rivers Data'!$B$4:$G$8,5,FALSE))</f>
        <v/>
      </c>
      <c r="AF199" s="507" t="str">
        <f t="shared" si="21"/>
        <v/>
      </c>
      <c r="AG199" s="540" t="str">
        <f t="shared" si="22"/>
        <v/>
      </c>
      <c r="AH199" s="499" t="str">
        <f t="shared" si="16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499" t="str">
        <f>IF(AK199="","",IF(VLOOKUP(AK199,'G-7 Rivers Data'!$AD$4:$AE$8,2,FALSE)=0,"Spatial Data Missing ⚠",VLOOKUP(AK199,'G-7 Rivers Data'!$AD$4:$AE$8,2,FALSE)))</f>
        <v/>
      </c>
      <c r="AM199" s="545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1" t="str">
        <f>'C-1 Site River Baseline'!AN198</f>
        <v/>
      </c>
      <c r="C200" s="520" t="str">
        <f>IF(B200="","",VLOOKUP($B200,'C-1 Site River Baseline'!$C$9:$R$257,2,FALSE))</f>
        <v/>
      </c>
      <c r="D200" s="520" t="str">
        <f>IF(C200="","",VLOOKUP($B200,'C-1 Site River Baseline'!$C$9:$R$257,3,FALSE))</f>
        <v/>
      </c>
      <c r="E200" s="520" t="str">
        <f>IF(D200="","",VLOOKUP($B200,'C-1 Site River Baseline'!$C$9:$R$257,4,FALSE))</f>
        <v/>
      </c>
      <c r="F200" s="520" t="str">
        <f>IF(E200="","",VLOOKUP($B200,'C-1 Site River Baseline'!$C$9:$R$257,5,FALSE))</f>
        <v/>
      </c>
      <c r="G200" s="520" t="str">
        <f>IF(F200="","",VLOOKUP($B200,'C-1 Site River Baseline'!$C$9:$R$257,6,FALSE))</f>
        <v/>
      </c>
      <c r="H200" s="520" t="str">
        <f>IF(G200="","",VLOOKUP($B200,'C-1 Site River Baseline'!$C$9:$R$257,7,FALSE))</f>
        <v/>
      </c>
      <c r="I200" s="520" t="str">
        <f>IF(H200="","",VLOOKUP($B200,'C-1 Site River Baseline'!$C$9:$R$257,8,FALSE))</f>
        <v/>
      </c>
      <c r="J200" s="520" t="str">
        <f>IF(I200="","",VLOOKUP($B200,'C-1 Site River Baseline'!$C$9:$R$257,9,FALSE))</f>
        <v/>
      </c>
      <c r="K200" s="520" t="str">
        <f>IF(J200="","",VLOOKUP($B200,'C-1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IF(L200="","",VLOOKUP($B200,'C-1 Site River Baseline'!$C$9:$R$257,16,FALSE))</f>
        <v/>
      </c>
      <c r="N200" s="418" t="str">
        <f t="shared" si="17"/>
        <v/>
      </c>
      <c r="O200" s="498" t="str">
        <f t="shared" si="18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7" t="str">
        <f>IF(N200="","",VLOOKUP(B200,'C-1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07" t="str">
        <f>IF(V200="","",IF(VLOOKUP(V200,'G-7 Rivers Data'!$AG$4:$AI$9,2,FALSE)=0,"Spatial Data Missing ⚠",VLOOKUP(V200,'G-7 Rivers Data'!$AG$4:$AI$9,2,FALSE)))</f>
        <v/>
      </c>
      <c r="X200" s="499" t="str">
        <f>IF(V200="","",IF(VLOOKUP(V200,'G-7 Rivers Data'!$AG$4:$AI$9,3,FALSE)=0,"Spatial Data Missing ⚠",VLOOKUP(V200,'G-7 Rivers Data'!$AG$4:$AI$9,3,FALSE)))</f>
        <v/>
      </c>
      <c r="Y200" s="498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7" t="str">
        <f t="shared" si="19"/>
        <v/>
      </c>
      <c r="AC200" s="521" t="str">
        <f t="shared" si="20"/>
        <v/>
      </c>
      <c r="AD200" s="564" t="str">
        <f>IFERROR(IF(AC200="Check Data ⚠","Check Data ⚠",VLOOKUP(AC200,'G-4 Temporal multipliers'!$A$4:$C$37,3,FALSE)),"")</f>
        <v/>
      </c>
      <c r="AE200" s="498" t="str">
        <f>IF(N200="","",VLOOKUP(N200,'G-7 Rivers Data'!$B$4:$G$8,5,FALSE))</f>
        <v/>
      </c>
      <c r="AF200" s="507" t="str">
        <f t="shared" si="21"/>
        <v/>
      </c>
      <c r="AG200" s="540" t="str">
        <f t="shared" si="22"/>
        <v/>
      </c>
      <c r="AH200" s="499" t="str">
        <f t="shared" si="16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499" t="str">
        <f>IF(AK200="","",IF(VLOOKUP(AK200,'G-7 Rivers Data'!$AD$4:$AE$8,2,FALSE)=0,"Spatial Data Missing ⚠",VLOOKUP(AK200,'G-7 Rivers Data'!$AD$4:$AE$8,2,FALSE)))</f>
        <v/>
      </c>
      <c r="AM200" s="545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1" t="str">
        <f>'C-1 Site River Baseline'!AN199</f>
        <v/>
      </c>
      <c r="C201" s="520" t="str">
        <f>IF(B201="","",VLOOKUP($B201,'C-1 Site River Baseline'!$C$9:$R$257,2,FALSE))</f>
        <v/>
      </c>
      <c r="D201" s="520" t="str">
        <f>IF(C201="","",VLOOKUP($B201,'C-1 Site River Baseline'!$C$9:$R$257,3,FALSE))</f>
        <v/>
      </c>
      <c r="E201" s="520" t="str">
        <f>IF(D201="","",VLOOKUP($B201,'C-1 Site River Baseline'!$C$9:$R$257,4,FALSE))</f>
        <v/>
      </c>
      <c r="F201" s="520" t="str">
        <f>IF(E201="","",VLOOKUP($B201,'C-1 Site River Baseline'!$C$9:$R$257,5,FALSE))</f>
        <v/>
      </c>
      <c r="G201" s="520" t="str">
        <f>IF(F201="","",VLOOKUP($B201,'C-1 Site River Baseline'!$C$9:$R$257,6,FALSE))</f>
        <v/>
      </c>
      <c r="H201" s="520" t="str">
        <f>IF(G201="","",VLOOKUP($B201,'C-1 Site River Baseline'!$C$9:$R$257,7,FALSE))</f>
        <v/>
      </c>
      <c r="I201" s="520" t="str">
        <f>IF(H201="","",VLOOKUP($B201,'C-1 Site River Baseline'!$C$9:$R$257,8,FALSE))</f>
        <v/>
      </c>
      <c r="J201" s="520" t="str">
        <f>IF(I201="","",VLOOKUP($B201,'C-1 Site River Baseline'!$C$9:$R$257,9,FALSE))</f>
        <v/>
      </c>
      <c r="K201" s="520" t="str">
        <f>IF(J201="","",VLOOKUP($B201,'C-1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IF(L201="","",VLOOKUP($B201,'C-1 Site River Baseline'!$C$9:$R$257,16,FALSE))</f>
        <v/>
      </c>
      <c r="N201" s="418" t="str">
        <f t="shared" si="17"/>
        <v/>
      </c>
      <c r="O201" s="498" t="str">
        <f t="shared" si="18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7" t="str">
        <f>IF(N201="","",VLOOKUP(B201,'C-1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07" t="str">
        <f>IF(V201="","",IF(VLOOKUP(V201,'G-7 Rivers Data'!$AG$4:$AI$9,2,FALSE)=0,"Spatial Data Missing ⚠",VLOOKUP(V201,'G-7 Rivers Data'!$AG$4:$AI$9,2,FALSE)))</f>
        <v/>
      </c>
      <c r="X201" s="499" t="str">
        <f>IF(V201="","",IF(VLOOKUP(V201,'G-7 Rivers Data'!$AG$4:$AI$9,3,FALSE)=0,"Spatial Data Missing ⚠",VLOOKUP(V201,'G-7 Rivers Data'!$AG$4:$AI$9,3,FALSE)))</f>
        <v/>
      </c>
      <c r="Y201" s="498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7" t="str">
        <f t="shared" si="19"/>
        <v/>
      </c>
      <c r="AC201" s="521" t="str">
        <f t="shared" si="20"/>
        <v/>
      </c>
      <c r="AD201" s="564" t="str">
        <f>IFERROR(IF(AC201="Check Data ⚠","Check Data ⚠",VLOOKUP(AC201,'G-4 Temporal multipliers'!$A$4:$C$37,3,FALSE)),"")</f>
        <v/>
      </c>
      <c r="AE201" s="498" t="str">
        <f>IF(N201="","",VLOOKUP(N201,'G-7 Rivers Data'!$B$4:$G$8,5,FALSE))</f>
        <v/>
      </c>
      <c r="AF201" s="507" t="str">
        <f t="shared" si="21"/>
        <v/>
      </c>
      <c r="AG201" s="540" t="str">
        <f t="shared" si="22"/>
        <v/>
      </c>
      <c r="AH201" s="499" t="str">
        <f t="shared" si="16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499" t="str">
        <f>IF(AK201="","",IF(VLOOKUP(AK201,'G-7 Rivers Data'!$AD$4:$AE$8,2,FALSE)=0,"Spatial Data Missing ⚠",VLOOKUP(AK201,'G-7 Rivers Data'!$AD$4:$AE$8,2,FALSE)))</f>
        <v/>
      </c>
      <c r="AM201" s="545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1" t="str">
        <f>'C-1 Site River Baseline'!AN200</f>
        <v/>
      </c>
      <c r="C202" s="520" t="str">
        <f>IF(B202="","",VLOOKUP($B202,'C-1 Site River Baseline'!$C$9:$R$257,2,FALSE))</f>
        <v/>
      </c>
      <c r="D202" s="520" t="str">
        <f>IF(C202="","",VLOOKUP($B202,'C-1 Site River Baseline'!$C$9:$R$257,3,FALSE))</f>
        <v/>
      </c>
      <c r="E202" s="520" t="str">
        <f>IF(D202="","",VLOOKUP($B202,'C-1 Site River Baseline'!$C$9:$R$257,4,FALSE))</f>
        <v/>
      </c>
      <c r="F202" s="520" t="str">
        <f>IF(E202="","",VLOOKUP($B202,'C-1 Site River Baseline'!$C$9:$R$257,5,FALSE))</f>
        <v/>
      </c>
      <c r="G202" s="520" t="str">
        <f>IF(F202="","",VLOOKUP($B202,'C-1 Site River Baseline'!$C$9:$R$257,6,FALSE))</f>
        <v/>
      </c>
      <c r="H202" s="520" t="str">
        <f>IF(G202="","",VLOOKUP($B202,'C-1 Site River Baseline'!$C$9:$R$257,7,FALSE))</f>
        <v/>
      </c>
      <c r="I202" s="520" t="str">
        <f>IF(H202="","",VLOOKUP($B202,'C-1 Site River Baseline'!$C$9:$R$257,8,FALSE))</f>
        <v/>
      </c>
      <c r="J202" s="520" t="str">
        <f>IF(I202="","",VLOOKUP($B202,'C-1 Site River Baseline'!$C$9:$R$257,9,FALSE))</f>
        <v/>
      </c>
      <c r="K202" s="520" t="str">
        <f>IF(J202="","",VLOOKUP($B202,'C-1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IF(L202="","",VLOOKUP($B202,'C-1 Site River Baseline'!$C$9:$R$257,16,FALSE))</f>
        <v/>
      </c>
      <c r="N202" s="418" t="str">
        <f t="shared" si="17"/>
        <v/>
      </c>
      <c r="O202" s="498" t="str">
        <f t="shared" si="18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7" t="str">
        <f>IF(N202="","",VLOOKUP(B202,'C-1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07" t="str">
        <f>IF(V202="","",IF(VLOOKUP(V202,'G-7 Rivers Data'!$AG$4:$AI$9,2,FALSE)=0,"Spatial Data Missing ⚠",VLOOKUP(V202,'G-7 Rivers Data'!$AG$4:$AI$9,2,FALSE)))</f>
        <v/>
      </c>
      <c r="X202" s="499" t="str">
        <f>IF(V202="","",IF(VLOOKUP(V202,'G-7 Rivers Data'!$AG$4:$AI$9,3,FALSE)=0,"Spatial Data Missing ⚠",VLOOKUP(V202,'G-7 Rivers Data'!$AG$4:$AI$9,3,FALSE)))</f>
        <v/>
      </c>
      <c r="Y202" s="498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7" t="str">
        <f t="shared" si="19"/>
        <v/>
      </c>
      <c r="AC202" s="521" t="str">
        <f t="shared" si="20"/>
        <v/>
      </c>
      <c r="AD202" s="564" t="str">
        <f>IFERROR(IF(AC202="Check Data ⚠","Check Data ⚠",VLOOKUP(AC202,'G-4 Temporal multipliers'!$A$4:$C$37,3,FALSE)),"")</f>
        <v/>
      </c>
      <c r="AE202" s="498" t="str">
        <f>IF(N202="","",VLOOKUP(N202,'G-7 Rivers Data'!$B$4:$G$8,5,FALSE))</f>
        <v/>
      </c>
      <c r="AF202" s="507" t="str">
        <f t="shared" si="21"/>
        <v/>
      </c>
      <c r="AG202" s="540" t="str">
        <f t="shared" si="22"/>
        <v/>
      </c>
      <c r="AH202" s="499" t="str">
        <f t="shared" si="16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499" t="str">
        <f>IF(AK202="","",IF(VLOOKUP(AK202,'G-7 Rivers Data'!$AD$4:$AE$8,2,FALSE)=0,"Spatial Data Missing ⚠",VLOOKUP(AK202,'G-7 Rivers Data'!$AD$4:$AE$8,2,FALSE)))</f>
        <v/>
      </c>
      <c r="AM202" s="545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1" t="str">
        <f>'C-1 Site River Baseline'!AN201</f>
        <v/>
      </c>
      <c r="C203" s="520" t="str">
        <f>IF(B203="","",VLOOKUP($B203,'C-1 Site River Baseline'!$C$9:$R$257,2,FALSE))</f>
        <v/>
      </c>
      <c r="D203" s="520" t="str">
        <f>IF(C203="","",VLOOKUP($B203,'C-1 Site River Baseline'!$C$9:$R$257,3,FALSE))</f>
        <v/>
      </c>
      <c r="E203" s="520" t="str">
        <f>IF(D203="","",VLOOKUP($B203,'C-1 Site River Baseline'!$C$9:$R$257,4,FALSE))</f>
        <v/>
      </c>
      <c r="F203" s="520" t="str">
        <f>IF(E203="","",VLOOKUP($B203,'C-1 Site River Baseline'!$C$9:$R$257,5,FALSE))</f>
        <v/>
      </c>
      <c r="G203" s="520" t="str">
        <f>IF(F203="","",VLOOKUP($B203,'C-1 Site River Baseline'!$C$9:$R$257,6,FALSE))</f>
        <v/>
      </c>
      <c r="H203" s="520" t="str">
        <f>IF(G203="","",VLOOKUP($B203,'C-1 Site River Baseline'!$C$9:$R$257,7,FALSE))</f>
        <v/>
      </c>
      <c r="I203" s="520" t="str">
        <f>IF(H203="","",VLOOKUP($B203,'C-1 Site River Baseline'!$C$9:$R$257,8,FALSE))</f>
        <v/>
      </c>
      <c r="J203" s="520" t="str">
        <f>IF(I203="","",VLOOKUP($B203,'C-1 Site River Baseline'!$C$9:$R$257,9,FALSE))</f>
        <v/>
      </c>
      <c r="K203" s="520" t="str">
        <f>IF(J203="","",VLOOKUP($B203,'C-1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IF(L203="","",VLOOKUP($B203,'C-1 Site River Baseline'!$C$9:$R$257,16,FALSE))</f>
        <v/>
      </c>
      <c r="N203" s="418" t="str">
        <f t="shared" si="17"/>
        <v/>
      </c>
      <c r="O203" s="498" t="str">
        <f t="shared" si="18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7" t="str">
        <f>IF(N203="","",VLOOKUP(B203,'C-1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07" t="str">
        <f>IF(V203="","",IF(VLOOKUP(V203,'G-7 Rivers Data'!$AG$4:$AI$9,2,FALSE)=0,"Spatial Data Missing ⚠",VLOOKUP(V203,'G-7 Rivers Data'!$AG$4:$AI$9,2,FALSE)))</f>
        <v/>
      </c>
      <c r="X203" s="499" t="str">
        <f>IF(V203="","",IF(VLOOKUP(V203,'G-7 Rivers Data'!$AG$4:$AI$9,3,FALSE)=0,"Spatial Data Missing ⚠",VLOOKUP(V203,'G-7 Rivers Data'!$AG$4:$AI$9,3,FALSE)))</f>
        <v/>
      </c>
      <c r="Y203" s="498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7" t="str">
        <f t="shared" si="19"/>
        <v/>
      </c>
      <c r="AC203" s="521" t="str">
        <f t="shared" si="20"/>
        <v/>
      </c>
      <c r="AD203" s="564" t="str">
        <f>IFERROR(IF(AC203="Check Data ⚠","Check Data ⚠",VLOOKUP(AC203,'G-4 Temporal multipliers'!$A$4:$C$37,3,FALSE)),"")</f>
        <v/>
      </c>
      <c r="AE203" s="498" t="str">
        <f>IF(N203="","",VLOOKUP(N203,'G-7 Rivers Data'!$B$4:$G$8,5,FALSE))</f>
        <v/>
      </c>
      <c r="AF203" s="507" t="str">
        <f t="shared" si="21"/>
        <v/>
      </c>
      <c r="AG203" s="540" t="str">
        <f t="shared" si="22"/>
        <v/>
      </c>
      <c r="AH203" s="499" t="str">
        <f t="shared" si="16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499" t="str">
        <f>IF(AK203="","",IF(VLOOKUP(AK203,'G-7 Rivers Data'!$AD$4:$AE$8,2,FALSE)=0,"Spatial Data Missing ⚠",VLOOKUP(AK203,'G-7 Rivers Data'!$AD$4:$AE$8,2,FALSE)))</f>
        <v/>
      </c>
      <c r="AM203" s="545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1" t="str">
        <f>'C-1 Site River Baseline'!AN202</f>
        <v/>
      </c>
      <c r="C204" s="520" t="str">
        <f>IF(B204="","",VLOOKUP($B204,'C-1 Site River Baseline'!$C$9:$R$257,2,FALSE))</f>
        <v/>
      </c>
      <c r="D204" s="520" t="str">
        <f>IF(C204="","",VLOOKUP($B204,'C-1 Site River Baseline'!$C$9:$R$257,3,FALSE))</f>
        <v/>
      </c>
      <c r="E204" s="520" t="str">
        <f>IF(D204="","",VLOOKUP($B204,'C-1 Site River Baseline'!$C$9:$R$257,4,FALSE))</f>
        <v/>
      </c>
      <c r="F204" s="520" t="str">
        <f>IF(E204="","",VLOOKUP($B204,'C-1 Site River Baseline'!$C$9:$R$257,5,FALSE))</f>
        <v/>
      </c>
      <c r="G204" s="520" t="str">
        <f>IF(F204="","",VLOOKUP($B204,'C-1 Site River Baseline'!$C$9:$R$257,6,FALSE))</f>
        <v/>
      </c>
      <c r="H204" s="520" t="str">
        <f>IF(G204="","",VLOOKUP($B204,'C-1 Site River Baseline'!$C$9:$R$257,7,FALSE))</f>
        <v/>
      </c>
      <c r="I204" s="520" t="str">
        <f>IF(H204="","",VLOOKUP($B204,'C-1 Site River Baseline'!$C$9:$R$257,8,FALSE))</f>
        <v/>
      </c>
      <c r="J204" s="520" t="str">
        <f>IF(I204="","",VLOOKUP($B204,'C-1 Site River Baseline'!$C$9:$R$257,9,FALSE))</f>
        <v/>
      </c>
      <c r="K204" s="520" t="str">
        <f>IF(J204="","",VLOOKUP($B204,'C-1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IF(L204="","",VLOOKUP($B204,'C-1 Site River Baseline'!$C$9:$R$257,16,FALSE))</f>
        <v/>
      </c>
      <c r="N204" s="418" t="str">
        <f t="shared" si="17"/>
        <v/>
      </c>
      <c r="O204" s="498" t="str">
        <f t="shared" si="18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7" t="str">
        <f>IF(N204="","",VLOOKUP(B204,'C-1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07" t="str">
        <f>IF(V204="","",IF(VLOOKUP(V204,'G-7 Rivers Data'!$AG$4:$AI$9,2,FALSE)=0,"Spatial Data Missing ⚠",VLOOKUP(V204,'G-7 Rivers Data'!$AG$4:$AI$9,2,FALSE)))</f>
        <v/>
      </c>
      <c r="X204" s="499" t="str">
        <f>IF(V204="","",IF(VLOOKUP(V204,'G-7 Rivers Data'!$AG$4:$AI$9,3,FALSE)=0,"Spatial Data Missing ⚠",VLOOKUP(V204,'G-7 Rivers Data'!$AG$4:$AI$9,3,FALSE)))</f>
        <v/>
      </c>
      <c r="Y204" s="498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7" t="str">
        <f t="shared" si="19"/>
        <v/>
      </c>
      <c r="AC204" s="521" t="str">
        <f t="shared" si="20"/>
        <v/>
      </c>
      <c r="AD204" s="564" t="str">
        <f>IFERROR(IF(AC204="Check Data ⚠","Check Data ⚠",VLOOKUP(AC204,'G-4 Temporal multipliers'!$A$4:$C$37,3,FALSE)),"")</f>
        <v/>
      </c>
      <c r="AE204" s="498" t="str">
        <f>IF(N204="","",VLOOKUP(N204,'G-7 Rivers Data'!$B$4:$G$8,5,FALSE))</f>
        <v/>
      </c>
      <c r="AF204" s="507" t="str">
        <f t="shared" si="21"/>
        <v/>
      </c>
      <c r="AG204" s="540" t="str">
        <f t="shared" si="22"/>
        <v/>
      </c>
      <c r="AH204" s="499" t="str">
        <f t="shared" ref="AH204:AH257" si="24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499" t="str">
        <f>IF(AK204="","",IF(VLOOKUP(AK204,'G-7 Rivers Data'!$AD$4:$AE$8,2,FALSE)=0,"Spatial Data Missing ⚠",VLOOKUP(AK204,'G-7 Rivers Data'!$AD$4:$AE$8,2,FALSE)))</f>
        <v/>
      </c>
      <c r="AM204" s="545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1" t="str">
        <f>'C-1 Site River Baseline'!AN203</f>
        <v/>
      </c>
      <c r="C205" s="520" t="str">
        <f>IF(B205="","",VLOOKUP($B205,'C-1 Site River Baseline'!$C$9:$R$257,2,FALSE))</f>
        <v/>
      </c>
      <c r="D205" s="520" t="str">
        <f>IF(C205="","",VLOOKUP($B205,'C-1 Site River Baseline'!$C$9:$R$257,3,FALSE))</f>
        <v/>
      </c>
      <c r="E205" s="520" t="str">
        <f>IF(D205="","",VLOOKUP($B205,'C-1 Site River Baseline'!$C$9:$R$257,4,FALSE))</f>
        <v/>
      </c>
      <c r="F205" s="520" t="str">
        <f>IF(E205="","",VLOOKUP($B205,'C-1 Site River Baseline'!$C$9:$R$257,5,FALSE))</f>
        <v/>
      </c>
      <c r="G205" s="520" t="str">
        <f>IF(F205="","",VLOOKUP($B205,'C-1 Site River Baseline'!$C$9:$R$257,6,FALSE))</f>
        <v/>
      </c>
      <c r="H205" s="520" t="str">
        <f>IF(G205="","",VLOOKUP($B205,'C-1 Site River Baseline'!$C$9:$R$257,7,FALSE))</f>
        <v/>
      </c>
      <c r="I205" s="520" t="str">
        <f>IF(H205="","",VLOOKUP($B205,'C-1 Site River Baseline'!$C$9:$R$257,8,FALSE))</f>
        <v/>
      </c>
      <c r="J205" s="520" t="str">
        <f>IF(I205="","",VLOOKUP($B205,'C-1 Site River Baseline'!$C$9:$R$257,9,FALSE))</f>
        <v/>
      </c>
      <c r="K205" s="520" t="str">
        <f>IF(J205="","",VLOOKUP($B205,'C-1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IF(L205="","",VLOOKUP($B205,'C-1 Site River Baseline'!$C$9:$R$257,16,FALSE))</f>
        <v/>
      </c>
      <c r="N205" s="418" t="str">
        <f t="shared" ref="N205:N257" si="25">C205</f>
        <v/>
      </c>
      <c r="O205" s="498" t="str">
        <f t="shared" ref="O205:O257" si="26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7" t="str">
        <f>IF(N205="","",VLOOKUP(B205,'C-1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07" t="str">
        <f>IF(V205="","",IF(VLOOKUP(V205,'G-7 Rivers Data'!$AG$4:$AI$9,2,FALSE)=0,"Spatial Data Missing ⚠",VLOOKUP(V205,'G-7 Rivers Data'!$AG$4:$AI$9,2,FALSE)))</f>
        <v/>
      </c>
      <c r="X205" s="499" t="str">
        <f>IF(V205="","",IF(VLOOKUP(V205,'G-7 Rivers Data'!$AG$4:$AI$9,3,FALSE)=0,"Spatial Data Missing ⚠",VLOOKUP(V205,'G-7 Rivers Data'!$AG$4:$AI$9,3,FALSE)))</f>
        <v/>
      </c>
      <c r="Y205" s="498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7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1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4" t="str">
        <f>IFERROR(IF(AC205="Check Data ⚠","Check Data ⚠",VLOOKUP(AC205,'G-4 Temporal multipliers'!$A$4:$C$37,3,FALSE)),"")</f>
        <v/>
      </c>
      <c r="AE205" s="498" t="str">
        <f>IF(N205="","",VLOOKUP(N205,'G-7 Rivers Data'!$B$4:$G$8,5,FALSE))</f>
        <v/>
      </c>
      <c r="AF205" s="507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4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9" t="str">
        <f t="shared" si="24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499" t="str">
        <f>IF(AK205="","",IF(VLOOKUP(AK205,'G-7 Rivers Data'!$AD$4:$AE$8,2,FALSE)=0,"Spatial Data Missing ⚠",VLOOKUP(AK205,'G-7 Rivers Data'!$AD$4:$AE$8,2,FALSE)))</f>
        <v/>
      </c>
      <c r="AM205" s="545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1" t="str">
        <f>'C-1 Site River Baseline'!AN204</f>
        <v/>
      </c>
      <c r="C206" s="520" t="str">
        <f>IF(B206="","",VLOOKUP($B206,'C-1 Site River Baseline'!$C$9:$R$257,2,FALSE))</f>
        <v/>
      </c>
      <c r="D206" s="520" t="str">
        <f>IF(C206="","",VLOOKUP($B206,'C-1 Site River Baseline'!$C$9:$R$257,3,FALSE))</f>
        <v/>
      </c>
      <c r="E206" s="520" t="str">
        <f>IF(D206="","",VLOOKUP($B206,'C-1 Site River Baseline'!$C$9:$R$257,4,FALSE))</f>
        <v/>
      </c>
      <c r="F206" s="520" t="str">
        <f>IF(E206="","",VLOOKUP($B206,'C-1 Site River Baseline'!$C$9:$R$257,5,FALSE))</f>
        <v/>
      </c>
      <c r="G206" s="520" t="str">
        <f>IF(F206="","",VLOOKUP($B206,'C-1 Site River Baseline'!$C$9:$R$257,6,FALSE))</f>
        <v/>
      </c>
      <c r="H206" s="520" t="str">
        <f>IF(G206="","",VLOOKUP($B206,'C-1 Site River Baseline'!$C$9:$R$257,7,FALSE))</f>
        <v/>
      </c>
      <c r="I206" s="520" t="str">
        <f>IF(H206="","",VLOOKUP($B206,'C-1 Site River Baseline'!$C$9:$R$257,8,FALSE))</f>
        <v/>
      </c>
      <c r="J206" s="520" t="str">
        <f>IF(I206="","",VLOOKUP($B206,'C-1 Site River Baseline'!$C$9:$R$257,9,FALSE))</f>
        <v/>
      </c>
      <c r="K206" s="520" t="str">
        <f>IF(J206="","",VLOOKUP($B206,'C-1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IF(L206="","",VLOOKUP($B206,'C-1 Site River Baseline'!$C$9:$R$257,16,FALSE))</f>
        <v/>
      </c>
      <c r="N206" s="418" t="str">
        <f t="shared" si="25"/>
        <v/>
      </c>
      <c r="O206" s="498" t="str">
        <f t="shared" si="26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7" t="str">
        <f>IF(N206="","",VLOOKUP(B206,'C-1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07" t="str">
        <f>IF(V206="","",IF(VLOOKUP(V206,'G-7 Rivers Data'!$AG$4:$AI$9,2,FALSE)=0,"Spatial Data Missing ⚠",VLOOKUP(V206,'G-7 Rivers Data'!$AG$4:$AI$9,2,FALSE)))</f>
        <v/>
      </c>
      <c r="X206" s="499" t="str">
        <f>IF(V206="","",IF(VLOOKUP(V206,'G-7 Rivers Data'!$AG$4:$AI$9,3,FALSE)=0,"Spatial Data Missing ⚠",VLOOKUP(V206,'G-7 Rivers Data'!$AG$4:$AI$9,3,FALSE)))</f>
        <v/>
      </c>
      <c r="Y206" s="498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7" t="str">
        <f t="shared" si="27"/>
        <v/>
      </c>
      <c r="AC206" s="521" t="str">
        <f t="shared" si="28"/>
        <v/>
      </c>
      <c r="AD206" s="564" t="str">
        <f>IFERROR(IF(AC206="Check Data ⚠","Check Data ⚠",VLOOKUP(AC206,'G-4 Temporal multipliers'!$A$4:$C$37,3,FALSE)),"")</f>
        <v/>
      </c>
      <c r="AE206" s="498" t="str">
        <f>IF(N206="","",VLOOKUP(N206,'G-7 Rivers Data'!$B$4:$G$8,5,FALSE))</f>
        <v/>
      </c>
      <c r="AF206" s="507" t="str">
        <f t="shared" si="29"/>
        <v/>
      </c>
      <c r="AG206" s="540" t="str">
        <f t="shared" si="30"/>
        <v/>
      </c>
      <c r="AH206" s="499" t="str">
        <f t="shared" si="24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499" t="str">
        <f>IF(AK206="","",IF(VLOOKUP(AK206,'G-7 Rivers Data'!$AD$4:$AE$8,2,FALSE)=0,"Spatial Data Missing ⚠",VLOOKUP(AK206,'G-7 Rivers Data'!$AD$4:$AE$8,2,FALSE)))</f>
        <v/>
      </c>
      <c r="AM206" s="54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1" t="str">
        <f>'C-1 Site River Baseline'!AN205</f>
        <v/>
      </c>
      <c r="C207" s="520" t="str">
        <f>IF(B207="","",VLOOKUP($B207,'C-1 Site River Baseline'!$C$9:$R$257,2,FALSE))</f>
        <v/>
      </c>
      <c r="D207" s="520" t="str">
        <f>IF(C207="","",VLOOKUP($B207,'C-1 Site River Baseline'!$C$9:$R$257,3,FALSE))</f>
        <v/>
      </c>
      <c r="E207" s="520" t="str">
        <f>IF(D207="","",VLOOKUP($B207,'C-1 Site River Baseline'!$C$9:$R$257,4,FALSE))</f>
        <v/>
      </c>
      <c r="F207" s="520" t="str">
        <f>IF(E207="","",VLOOKUP($B207,'C-1 Site River Baseline'!$C$9:$R$257,5,FALSE))</f>
        <v/>
      </c>
      <c r="G207" s="520" t="str">
        <f>IF(F207="","",VLOOKUP($B207,'C-1 Site River Baseline'!$C$9:$R$257,6,FALSE))</f>
        <v/>
      </c>
      <c r="H207" s="520" t="str">
        <f>IF(G207="","",VLOOKUP($B207,'C-1 Site River Baseline'!$C$9:$R$257,7,FALSE))</f>
        <v/>
      </c>
      <c r="I207" s="520" t="str">
        <f>IF(H207="","",VLOOKUP($B207,'C-1 Site River Baseline'!$C$9:$R$257,8,FALSE))</f>
        <v/>
      </c>
      <c r="J207" s="520" t="str">
        <f>IF(I207="","",VLOOKUP($B207,'C-1 Site River Baseline'!$C$9:$R$257,9,FALSE))</f>
        <v/>
      </c>
      <c r="K207" s="520" t="str">
        <f>IF(J207="","",VLOOKUP($B207,'C-1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IF(L207="","",VLOOKUP($B207,'C-1 Site River Baseline'!$C$9:$R$257,16,FALSE))</f>
        <v/>
      </c>
      <c r="N207" s="418" t="str">
        <f t="shared" si="25"/>
        <v/>
      </c>
      <c r="O207" s="498" t="str">
        <f t="shared" si="26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7" t="str">
        <f>IF(N207="","",VLOOKUP(B207,'C-1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07" t="str">
        <f>IF(V207="","",IF(VLOOKUP(V207,'G-7 Rivers Data'!$AG$4:$AI$9,2,FALSE)=0,"Spatial Data Missing ⚠",VLOOKUP(V207,'G-7 Rivers Data'!$AG$4:$AI$9,2,FALSE)))</f>
        <v/>
      </c>
      <c r="X207" s="499" t="str">
        <f>IF(V207="","",IF(VLOOKUP(V207,'G-7 Rivers Data'!$AG$4:$AI$9,3,FALSE)=0,"Spatial Data Missing ⚠",VLOOKUP(V207,'G-7 Rivers Data'!$AG$4:$AI$9,3,FALSE)))</f>
        <v/>
      </c>
      <c r="Y207" s="498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7" t="str">
        <f t="shared" si="27"/>
        <v/>
      </c>
      <c r="AC207" s="521" t="str">
        <f t="shared" si="28"/>
        <v/>
      </c>
      <c r="AD207" s="564" t="str">
        <f>IFERROR(IF(AC207="Check Data ⚠","Check Data ⚠",VLOOKUP(AC207,'G-4 Temporal multipliers'!$A$4:$C$37,3,FALSE)),"")</f>
        <v/>
      </c>
      <c r="AE207" s="498" t="str">
        <f>IF(N207="","",VLOOKUP(N207,'G-7 Rivers Data'!$B$4:$G$8,5,FALSE))</f>
        <v/>
      </c>
      <c r="AF207" s="507" t="str">
        <f t="shared" si="29"/>
        <v/>
      </c>
      <c r="AG207" s="540" t="str">
        <f t="shared" si="30"/>
        <v/>
      </c>
      <c r="AH207" s="499" t="str">
        <f t="shared" si="24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499" t="str">
        <f>IF(AK207="","",IF(VLOOKUP(AK207,'G-7 Rivers Data'!$AD$4:$AE$8,2,FALSE)=0,"Spatial Data Missing ⚠",VLOOKUP(AK207,'G-7 Rivers Data'!$AD$4:$AE$8,2,FALSE)))</f>
        <v/>
      </c>
      <c r="AM207" s="545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1" t="str">
        <f>'C-1 Site River Baseline'!AN206</f>
        <v/>
      </c>
      <c r="C208" s="520" t="str">
        <f>IF(B208="","",VLOOKUP($B208,'C-1 Site River Baseline'!$C$9:$R$257,2,FALSE))</f>
        <v/>
      </c>
      <c r="D208" s="520" t="str">
        <f>IF(C208="","",VLOOKUP($B208,'C-1 Site River Baseline'!$C$9:$R$257,3,FALSE))</f>
        <v/>
      </c>
      <c r="E208" s="520" t="str">
        <f>IF(D208="","",VLOOKUP($B208,'C-1 Site River Baseline'!$C$9:$R$257,4,FALSE))</f>
        <v/>
      </c>
      <c r="F208" s="520" t="str">
        <f>IF(E208="","",VLOOKUP($B208,'C-1 Site River Baseline'!$C$9:$R$257,5,FALSE))</f>
        <v/>
      </c>
      <c r="G208" s="520" t="str">
        <f>IF(F208="","",VLOOKUP($B208,'C-1 Site River Baseline'!$C$9:$R$257,6,FALSE))</f>
        <v/>
      </c>
      <c r="H208" s="520" t="str">
        <f>IF(G208="","",VLOOKUP($B208,'C-1 Site River Baseline'!$C$9:$R$257,7,FALSE))</f>
        <v/>
      </c>
      <c r="I208" s="520" t="str">
        <f>IF(H208="","",VLOOKUP($B208,'C-1 Site River Baseline'!$C$9:$R$257,8,FALSE))</f>
        <v/>
      </c>
      <c r="J208" s="520" t="str">
        <f>IF(I208="","",VLOOKUP($B208,'C-1 Site River Baseline'!$C$9:$R$257,9,FALSE))</f>
        <v/>
      </c>
      <c r="K208" s="520" t="str">
        <f>IF(J208="","",VLOOKUP($B208,'C-1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IF(L208="","",VLOOKUP($B208,'C-1 Site River Baseline'!$C$9:$R$257,16,FALSE))</f>
        <v/>
      </c>
      <c r="N208" s="418" t="str">
        <f t="shared" si="25"/>
        <v/>
      </c>
      <c r="O208" s="498" t="str">
        <f t="shared" si="26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7" t="str">
        <f>IF(N208="","",VLOOKUP(B208,'C-1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07" t="str">
        <f>IF(V208="","",IF(VLOOKUP(V208,'G-7 Rivers Data'!$AG$4:$AI$9,2,FALSE)=0,"Spatial Data Missing ⚠",VLOOKUP(V208,'G-7 Rivers Data'!$AG$4:$AI$9,2,FALSE)))</f>
        <v/>
      </c>
      <c r="X208" s="499" t="str">
        <f>IF(V208="","",IF(VLOOKUP(V208,'G-7 Rivers Data'!$AG$4:$AI$9,3,FALSE)=0,"Spatial Data Missing ⚠",VLOOKUP(V208,'G-7 Rivers Data'!$AG$4:$AI$9,3,FALSE)))</f>
        <v/>
      </c>
      <c r="Y208" s="498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7" t="str">
        <f t="shared" si="27"/>
        <v/>
      </c>
      <c r="AC208" s="521" t="str">
        <f t="shared" si="28"/>
        <v/>
      </c>
      <c r="AD208" s="564" t="str">
        <f>IFERROR(IF(AC208="Check Data ⚠","Check Data ⚠",VLOOKUP(AC208,'G-4 Temporal multipliers'!$A$4:$C$37,3,FALSE)),"")</f>
        <v/>
      </c>
      <c r="AE208" s="498" t="str">
        <f>IF(N208="","",VLOOKUP(N208,'G-7 Rivers Data'!$B$4:$G$8,5,FALSE))</f>
        <v/>
      </c>
      <c r="AF208" s="507" t="str">
        <f t="shared" si="29"/>
        <v/>
      </c>
      <c r="AG208" s="540" t="str">
        <f t="shared" si="30"/>
        <v/>
      </c>
      <c r="AH208" s="499" t="str">
        <f t="shared" si="24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499" t="str">
        <f>IF(AK208="","",IF(VLOOKUP(AK208,'G-7 Rivers Data'!$AD$4:$AE$8,2,FALSE)=0,"Spatial Data Missing ⚠",VLOOKUP(AK208,'G-7 Rivers Data'!$AD$4:$AE$8,2,FALSE)))</f>
        <v/>
      </c>
      <c r="AM208" s="545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1" t="str">
        <f>'C-1 Site River Baseline'!AN207</f>
        <v/>
      </c>
      <c r="C209" s="520" t="str">
        <f>IF(B209="","",VLOOKUP($B209,'C-1 Site River Baseline'!$C$9:$R$257,2,FALSE))</f>
        <v/>
      </c>
      <c r="D209" s="520" t="str">
        <f>IF(C209="","",VLOOKUP($B209,'C-1 Site River Baseline'!$C$9:$R$257,3,FALSE))</f>
        <v/>
      </c>
      <c r="E209" s="520" t="str">
        <f>IF(D209="","",VLOOKUP($B209,'C-1 Site River Baseline'!$C$9:$R$257,4,FALSE))</f>
        <v/>
      </c>
      <c r="F209" s="520" t="str">
        <f>IF(E209="","",VLOOKUP($B209,'C-1 Site River Baseline'!$C$9:$R$257,5,FALSE))</f>
        <v/>
      </c>
      <c r="G209" s="520" t="str">
        <f>IF(F209="","",VLOOKUP($B209,'C-1 Site River Baseline'!$C$9:$R$257,6,FALSE))</f>
        <v/>
      </c>
      <c r="H209" s="520" t="str">
        <f>IF(G209="","",VLOOKUP($B209,'C-1 Site River Baseline'!$C$9:$R$257,7,FALSE))</f>
        <v/>
      </c>
      <c r="I209" s="520" t="str">
        <f>IF(H209="","",VLOOKUP($B209,'C-1 Site River Baseline'!$C$9:$R$257,8,FALSE))</f>
        <v/>
      </c>
      <c r="J209" s="520" t="str">
        <f>IF(I209="","",VLOOKUP($B209,'C-1 Site River Baseline'!$C$9:$R$257,9,FALSE))</f>
        <v/>
      </c>
      <c r="K209" s="520" t="str">
        <f>IF(J209="","",VLOOKUP($B209,'C-1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IF(L209="","",VLOOKUP($B209,'C-1 Site River Baseline'!$C$9:$R$257,16,FALSE))</f>
        <v/>
      </c>
      <c r="N209" s="418" t="str">
        <f t="shared" si="25"/>
        <v/>
      </c>
      <c r="O209" s="498" t="str">
        <f t="shared" si="26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7" t="str">
        <f>IF(N209="","",VLOOKUP(B209,'C-1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07" t="str">
        <f>IF(V209="","",IF(VLOOKUP(V209,'G-7 Rivers Data'!$AG$4:$AI$9,2,FALSE)=0,"Spatial Data Missing ⚠",VLOOKUP(V209,'G-7 Rivers Data'!$AG$4:$AI$9,2,FALSE)))</f>
        <v/>
      </c>
      <c r="X209" s="499" t="str">
        <f>IF(V209="","",IF(VLOOKUP(V209,'G-7 Rivers Data'!$AG$4:$AI$9,3,FALSE)=0,"Spatial Data Missing ⚠",VLOOKUP(V209,'G-7 Rivers Data'!$AG$4:$AI$9,3,FALSE)))</f>
        <v/>
      </c>
      <c r="Y209" s="498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7" t="str">
        <f t="shared" si="27"/>
        <v/>
      </c>
      <c r="AC209" s="521" t="str">
        <f t="shared" si="28"/>
        <v/>
      </c>
      <c r="AD209" s="564" t="str">
        <f>IFERROR(IF(AC209="Check Data ⚠","Check Data ⚠",VLOOKUP(AC209,'G-4 Temporal multipliers'!$A$4:$C$37,3,FALSE)),"")</f>
        <v/>
      </c>
      <c r="AE209" s="498" t="str">
        <f>IF(N209="","",VLOOKUP(N209,'G-7 Rivers Data'!$B$4:$G$8,5,FALSE))</f>
        <v/>
      </c>
      <c r="AF209" s="507" t="str">
        <f t="shared" si="29"/>
        <v/>
      </c>
      <c r="AG209" s="540" t="str">
        <f t="shared" si="30"/>
        <v/>
      </c>
      <c r="AH209" s="499" t="str">
        <f t="shared" si="24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499" t="str">
        <f>IF(AK209="","",IF(VLOOKUP(AK209,'G-7 Rivers Data'!$AD$4:$AE$8,2,FALSE)=0,"Spatial Data Missing ⚠",VLOOKUP(AK209,'G-7 Rivers Data'!$AD$4:$AE$8,2,FALSE)))</f>
        <v/>
      </c>
      <c r="AM209" s="545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1" t="str">
        <f>'C-1 Site River Baseline'!AN208</f>
        <v/>
      </c>
      <c r="C210" s="520" t="str">
        <f>IF(B210="","",VLOOKUP($B210,'C-1 Site River Baseline'!$C$9:$R$257,2,FALSE))</f>
        <v/>
      </c>
      <c r="D210" s="520" t="str">
        <f>IF(C210="","",VLOOKUP($B210,'C-1 Site River Baseline'!$C$9:$R$257,3,FALSE))</f>
        <v/>
      </c>
      <c r="E210" s="520" t="str">
        <f>IF(D210="","",VLOOKUP($B210,'C-1 Site River Baseline'!$C$9:$R$257,4,FALSE))</f>
        <v/>
      </c>
      <c r="F210" s="520" t="str">
        <f>IF(E210="","",VLOOKUP($B210,'C-1 Site River Baseline'!$C$9:$R$257,5,FALSE))</f>
        <v/>
      </c>
      <c r="G210" s="520" t="str">
        <f>IF(F210="","",VLOOKUP($B210,'C-1 Site River Baseline'!$C$9:$R$257,6,FALSE))</f>
        <v/>
      </c>
      <c r="H210" s="520" t="str">
        <f>IF(G210="","",VLOOKUP($B210,'C-1 Site River Baseline'!$C$9:$R$257,7,FALSE))</f>
        <v/>
      </c>
      <c r="I210" s="520" t="str">
        <f>IF(H210="","",VLOOKUP($B210,'C-1 Site River Baseline'!$C$9:$R$257,8,FALSE))</f>
        <v/>
      </c>
      <c r="J210" s="520" t="str">
        <f>IF(I210="","",VLOOKUP($B210,'C-1 Site River Baseline'!$C$9:$R$257,9,FALSE))</f>
        <v/>
      </c>
      <c r="K210" s="520" t="str">
        <f>IF(J210="","",VLOOKUP($B210,'C-1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IF(L210="","",VLOOKUP($B210,'C-1 Site River Baseline'!$C$9:$R$257,16,FALSE))</f>
        <v/>
      </c>
      <c r="N210" s="418" t="str">
        <f t="shared" si="25"/>
        <v/>
      </c>
      <c r="O210" s="498" t="str">
        <f t="shared" si="26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7" t="str">
        <f>IF(N210="","",VLOOKUP(B210,'C-1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07" t="str">
        <f>IF(V210="","",IF(VLOOKUP(V210,'G-7 Rivers Data'!$AG$4:$AI$9,2,FALSE)=0,"Spatial Data Missing ⚠",VLOOKUP(V210,'G-7 Rivers Data'!$AG$4:$AI$9,2,FALSE)))</f>
        <v/>
      </c>
      <c r="X210" s="499" t="str">
        <f>IF(V210="","",IF(VLOOKUP(V210,'G-7 Rivers Data'!$AG$4:$AI$9,3,FALSE)=0,"Spatial Data Missing ⚠",VLOOKUP(V210,'G-7 Rivers Data'!$AG$4:$AI$9,3,FALSE)))</f>
        <v/>
      </c>
      <c r="Y210" s="498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7" t="str">
        <f t="shared" si="27"/>
        <v/>
      </c>
      <c r="AC210" s="521" t="str">
        <f t="shared" si="28"/>
        <v/>
      </c>
      <c r="AD210" s="564" t="str">
        <f>IFERROR(IF(AC210="Check Data ⚠","Check Data ⚠",VLOOKUP(AC210,'G-4 Temporal multipliers'!$A$4:$C$37,3,FALSE)),"")</f>
        <v/>
      </c>
      <c r="AE210" s="498" t="str">
        <f>IF(N210="","",VLOOKUP(N210,'G-7 Rivers Data'!$B$4:$G$8,5,FALSE))</f>
        <v/>
      </c>
      <c r="AF210" s="507" t="str">
        <f t="shared" si="29"/>
        <v/>
      </c>
      <c r="AG210" s="540" t="str">
        <f t="shared" si="30"/>
        <v/>
      </c>
      <c r="AH210" s="499" t="str">
        <f t="shared" si="24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499" t="str">
        <f>IF(AK210="","",IF(VLOOKUP(AK210,'G-7 Rivers Data'!$AD$4:$AE$8,2,FALSE)=0,"Spatial Data Missing ⚠",VLOOKUP(AK210,'G-7 Rivers Data'!$AD$4:$AE$8,2,FALSE)))</f>
        <v/>
      </c>
      <c r="AM210" s="545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1" t="str">
        <f>'C-1 Site River Baseline'!AN209</f>
        <v/>
      </c>
      <c r="C211" s="520" t="str">
        <f>IF(B211="","",VLOOKUP($B211,'C-1 Site River Baseline'!$C$9:$R$257,2,FALSE))</f>
        <v/>
      </c>
      <c r="D211" s="520" t="str">
        <f>IF(C211="","",VLOOKUP($B211,'C-1 Site River Baseline'!$C$9:$R$257,3,FALSE))</f>
        <v/>
      </c>
      <c r="E211" s="520" t="str">
        <f>IF(D211="","",VLOOKUP($B211,'C-1 Site River Baseline'!$C$9:$R$257,4,FALSE))</f>
        <v/>
      </c>
      <c r="F211" s="520" t="str">
        <f>IF(E211="","",VLOOKUP($B211,'C-1 Site River Baseline'!$C$9:$R$257,5,FALSE))</f>
        <v/>
      </c>
      <c r="G211" s="520" t="str">
        <f>IF(F211="","",VLOOKUP($B211,'C-1 Site River Baseline'!$C$9:$R$257,6,FALSE))</f>
        <v/>
      </c>
      <c r="H211" s="520" t="str">
        <f>IF(G211="","",VLOOKUP($B211,'C-1 Site River Baseline'!$C$9:$R$257,7,FALSE))</f>
        <v/>
      </c>
      <c r="I211" s="520" t="str">
        <f>IF(H211="","",VLOOKUP($B211,'C-1 Site River Baseline'!$C$9:$R$257,8,FALSE))</f>
        <v/>
      </c>
      <c r="J211" s="520" t="str">
        <f>IF(I211="","",VLOOKUP($B211,'C-1 Site River Baseline'!$C$9:$R$257,9,FALSE))</f>
        <v/>
      </c>
      <c r="K211" s="520" t="str">
        <f>IF(J211="","",VLOOKUP($B211,'C-1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IF(L211="","",VLOOKUP($B211,'C-1 Site River Baseline'!$C$9:$R$257,16,FALSE))</f>
        <v/>
      </c>
      <c r="N211" s="418" t="str">
        <f t="shared" si="25"/>
        <v/>
      </c>
      <c r="O211" s="498" t="str">
        <f t="shared" si="26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7" t="str">
        <f>IF(N211="","",VLOOKUP(B211,'C-1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07" t="str">
        <f>IF(V211="","",IF(VLOOKUP(V211,'G-7 Rivers Data'!$AG$4:$AI$9,2,FALSE)=0,"Spatial Data Missing ⚠",VLOOKUP(V211,'G-7 Rivers Data'!$AG$4:$AI$9,2,FALSE)))</f>
        <v/>
      </c>
      <c r="X211" s="499" t="str">
        <f>IF(V211="","",IF(VLOOKUP(V211,'G-7 Rivers Data'!$AG$4:$AI$9,3,FALSE)=0,"Spatial Data Missing ⚠",VLOOKUP(V211,'G-7 Rivers Data'!$AG$4:$AI$9,3,FALSE)))</f>
        <v/>
      </c>
      <c r="Y211" s="498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7" t="str">
        <f t="shared" si="27"/>
        <v/>
      </c>
      <c r="AC211" s="521" t="str">
        <f t="shared" si="28"/>
        <v/>
      </c>
      <c r="AD211" s="564" t="str">
        <f>IFERROR(IF(AC211="Check Data ⚠","Check Data ⚠",VLOOKUP(AC211,'G-4 Temporal multipliers'!$A$4:$C$37,3,FALSE)),"")</f>
        <v/>
      </c>
      <c r="AE211" s="498" t="str">
        <f>IF(N211="","",VLOOKUP(N211,'G-7 Rivers Data'!$B$4:$G$8,5,FALSE))</f>
        <v/>
      </c>
      <c r="AF211" s="507" t="str">
        <f t="shared" si="29"/>
        <v/>
      </c>
      <c r="AG211" s="540" t="str">
        <f t="shared" si="30"/>
        <v/>
      </c>
      <c r="AH211" s="499" t="str">
        <f t="shared" si="24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499" t="str">
        <f>IF(AK211="","",IF(VLOOKUP(AK211,'G-7 Rivers Data'!$AD$4:$AE$8,2,FALSE)=0,"Spatial Data Missing ⚠",VLOOKUP(AK211,'G-7 Rivers Data'!$AD$4:$AE$8,2,FALSE)))</f>
        <v/>
      </c>
      <c r="AM211" s="545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1" t="str">
        <f>'C-1 Site River Baseline'!AN210</f>
        <v/>
      </c>
      <c r="C212" s="520" t="str">
        <f>IF(B212="","",VLOOKUP($B212,'C-1 Site River Baseline'!$C$9:$R$257,2,FALSE))</f>
        <v/>
      </c>
      <c r="D212" s="520" t="str">
        <f>IF(C212="","",VLOOKUP($B212,'C-1 Site River Baseline'!$C$9:$R$257,3,FALSE))</f>
        <v/>
      </c>
      <c r="E212" s="520" t="str">
        <f>IF(D212="","",VLOOKUP($B212,'C-1 Site River Baseline'!$C$9:$R$257,4,FALSE))</f>
        <v/>
      </c>
      <c r="F212" s="520" t="str">
        <f>IF(E212="","",VLOOKUP($B212,'C-1 Site River Baseline'!$C$9:$R$257,5,FALSE))</f>
        <v/>
      </c>
      <c r="G212" s="520" t="str">
        <f>IF(F212="","",VLOOKUP($B212,'C-1 Site River Baseline'!$C$9:$R$257,6,FALSE))</f>
        <v/>
      </c>
      <c r="H212" s="520" t="str">
        <f>IF(G212="","",VLOOKUP($B212,'C-1 Site River Baseline'!$C$9:$R$257,7,FALSE))</f>
        <v/>
      </c>
      <c r="I212" s="520" t="str">
        <f>IF(H212="","",VLOOKUP($B212,'C-1 Site River Baseline'!$C$9:$R$257,8,FALSE))</f>
        <v/>
      </c>
      <c r="J212" s="520" t="str">
        <f>IF(I212="","",VLOOKUP($B212,'C-1 Site River Baseline'!$C$9:$R$257,9,FALSE))</f>
        <v/>
      </c>
      <c r="K212" s="520" t="str">
        <f>IF(J212="","",VLOOKUP($B212,'C-1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IF(L212="","",VLOOKUP($B212,'C-1 Site River Baseline'!$C$9:$R$257,16,FALSE))</f>
        <v/>
      </c>
      <c r="N212" s="418" t="str">
        <f t="shared" si="25"/>
        <v/>
      </c>
      <c r="O212" s="498" t="str">
        <f t="shared" si="26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7" t="str">
        <f>IF(N212="","",VLOOKUP(B212,'C-1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07" t="str">
        <f>IF(V212="","",IF(VLOOKUP(V212,'G-7 Rivers Data'!$AG$4:$AI$9,2,FALSE)=0,"Spatial Data Missing ⚠",VLOOKUP(V212,'G-7 Rivers Data'!$AG$4:$AI$9,2,FALSE)))</f>
        <v/>
      </c>
      <c r="X212" s="499" t="str">
        <f>IF(V212="","",IF(VLOOKUP(V212,'G-7 Rivers Data'!$AG$4:$AI$9,3,FALSE)=0,"Spatial Data Missing ⚠",VLOOKUP(V212,'G-7 Rivers Data'!$AG$4:$AI$9,3,FALSE)))</f>
        <v/>
      </c>
      <c r="Y212" s="498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7" t="str">
        <f t="shared" si="27"/>
        <v/>
      </c>
      <c r="AC212" s="521" t="str">
        <f t="shared" si="28"/>
        <v/>
      </c>
      <c r="AD212" s="564" t="str">
        <f>IFERROR(IF(AC212="Check Data ⚠","Check Data ⚠",VLOOKUP(AC212,'G-4 Temporal multipliers'!$A$4:$C$37,3,FALSE)),"")</f>
        <v/>
      </c>
      <c r="AE212" s="498" t="str">
        <f>IF(N212="","",VLOOKUP(N212,'G-7 Rivers Data'!$B$4:$G$8,5,FALSE))</f>
        <v/>
      </c>
      <c r="AF212" s="507" t="str">
        <f t="shared" si="29"/>
        <v/>
      </c>
      <c r="AG212" s="540" t="str">
        <f t="shared" si="30"/>
        <v/>
      </c>
      <c r="AH212" s="499" t="str">
        <f t="shared" si="24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499" t="str">
        <f>IF(AK212="","",IF(VLOOKUP(AK212,'G-7 Rivers Data'!$AD$4:$AE$8,2,FALSE)=0,"Spatial Data Missing ⚠",VLOOKUP(AK212,'G-7 Rivers Data'!$AD$4:$AE$8,2,FALSE)))</f>
        <v/>
      </c>
      <c r="AM212" s="545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1" t="str">
        <f>'C-1 Site River Baseline'!AN211</f>
        <v/>
      </c>
      <c r="C213" s="520" t="str">
        <f>IF(B213="","",VLOOKUP($B213,'C-1 Site River Baseline'!$C$9:$R$257,2,FALSE))</f>
        <v/>
      </c>
      <c r="D213" s="520" t="str">
        <f>IF(C213="","",VLOOKUP($B213,'C-1 Site River Baseline'!$C$9:$R$257,3,FALSE))</f>
        <v/>
      </c>
      <c r="E213" s="520" t="str">
        <f>IF(D213="","",VLOOKUP($B213,'C-1 Site River Baseline'!$C$9:$R$257,4,FALSE))</f>
        <v/>
      </c>
      <c r="F213" s="520" t="str">
        <f>IF(E213="","",VLOOKUP($B213,'C-1 Site River Baseline'!$C$9:$R$257,5,FALSE))</f>
        <v/>
      </c>
      <c r="G213" s="520" t="str">
        <f>IF(F213="","",VLOOKUP($B213,'C-1 Site River Baseline'!$C$9:$R$257,6,FALSE))</f>
        <v/>
      </c>
      <c r="H213" s="520" t="str">
        <f>IF(G213="","",VLOOKUP($B213,'C-1 Site River Baseline'!$C$9:$R$257,7,FALSE))</f>
        <v/>
      </c>
      <c r="I213" s="520" t="str">
        <f>IF(H213="","",VLOOKUP($B213,'C-1 Site River Baseline'!$C$9:$R$257,8,FALSE))</f>
        <v/>
      </c>
      <c r="J213" s="520" t="str">
        <f>IF(I213="","",VLOOKUP($B213,'C-1 Site River Baseline'!$C$9:$R$257,9,FALSE))</f>
        <v/>
      </c>
      <c r="K213" s="520" t="str">
        <f>IF(J213="","",VLOOKUP($B213,'C-1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IF(L213="","",VLOOKUP($B213,'C-1 Site River Baseline'!$C$9:$R$257,16,FALSE))</f>
        <v/>
      </c>
      <c r="N213" s="418" t="str">
        <f t="shared" si="25"/>
        <v/>
      </c>
      <c r="O213" s="498" t="str">
        <f t="shared" si="26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7" t="str">
        <f>IF(N213="","",VLOOKUP(B213,'C-1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07" t="str">
        <f>IF(V213="","",IF(VLOOKUP(V213,'G-7 Rivers Data'!$AG$4:$AI$9,2,FALSE)=0,"Spatial Data Missing ⚠",VLOOKUP(V213,'G-7 Rivers Data'!$AG$4:$AI$9,2,FALSE)))</f>
        <v/>
      </c>
      <c r="X213" s="499" t="str">
        <f>IF(V213="","",IF(VLOOKUP(V213,'G-7 Rivers Data'!$AG$4:$AI$9,3,FALSE)=0,"Spatial Data Missing ⚠",VLOOKUP(V213,'G-7 Rivers Data'!$AG$4:$AI$9,3,FALSE)))</f>
        <v/>
      </c>
      <c r="Y213" s="498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7" t="str">
        <f t="shared" si="27"/>
        <v/>
      </c>
      <c r="AC213" s="521" t="str">
        <f t="shared" si="28"/>
        <v/>
      </c>
      <c r="AD213" s="564" t="str">
        <f>IFERROR(IF(AC213="Check Data ⚠","Check Data ⚠",VLOOKUP(AC213,'G-4 Temporal multipliers'!$A$4:$C$37,3,FALSE)),"")</f>
        <v/>
      </c>
      <c r="AE213" s="498" t="str">
        <f>IF(N213="","",VLOOKUP(N213,'G-7 Rivers Data'!$B$4:$G$8,5,FALSE))</f>
        <v/>
      </c>
      <c r="AF213" s="507" t="str">
        <f t="shared" si="29"/>
        <v/>
      </c>
      <c r="AG213" s="540" t="str">
        <f t="shared" si="30"/>
        <v/>
      </c>
      <c r="AH213" s="499" t="str">
        <f t="shared" si="24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499" t="str">
        <f>IF(AK213="","",IF(VLOOKUP(AK213,'G-7 Rivers Data'!$AD$4:$AE$8,2,FALSE)=0,"Spatial Data Missing ⚠",VLOOKUP(AK213,'G-7 Rivers Data'!$AD$4:$AE$8,2,FALSE)))</f>
        <v/>
      </c>
      <c r="AM213" s="545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1" t="str">
        <f>'C-1 Site River Baseline'!AN212</f>
        <v/>
      </c>
      <c r="C214" s="520" t="str">
        <f>IF(B214="","",VLOOKUP($B214,'C-1 Site River Baseline'!$C$9:$R$257,2,FALSE))</f>
        <v/>
      </c>
      <c r="D214" s="520" t="str">
        <f>IF(C214="","",VLOOKUP($B214,'C-1 Site River Baseline'!$C$9:$R$257,3,FALSE))</f>
        <v/>
      </c>
      <c r="E214" s="520" t="str">
        <f>IF(D214="","",VLOOKUP($B214,'C-1 Site River Baseline'!$C$9:$R$257,4,FALSE))</f>
        <v/>
      </c>
      <c r="F214" s="520" t="str">
        <f>IF(E214="","",VLOOKUP($B214,'C-1 Site River Baseline'!$C$9:$R$257,5,FALSE))</f>
        <v/>
      </c>
      <c r="G214" s="520" t="str">
        <f>IF(F214="","",VLOOKUP($B214,'C-1 Site River Baseline'!$C$9:$R$257,6,FALSE))</f>
        <v/>
      </c>
      <c r="H214" s="520" t="str">
        <f>IF(G214="","",VLOOKUP($B214,'C-1 Site River Baseline'!$C$9:$R$257,7,FALSE))</f>
        <v/>
      </c>
      <c r="I214" s="520" t="str">
        <f>IF(H214="","",VLOOKUP($B214,'C-1 Site River Baseline'!$C$9:$R$257,8,FALSE))</f>
        <v/>
      </c>
      <c r="J214" s="520" t="str">
        <f>IF(I214="","",VLOOKUP($B214,'C-1 Site River Baseline'!$C$9:$R$257,9,FALSE))</f>
        <v/>
      </c>
      <c r="K214" s="520" t="str">
        <f>IF(J214="","",VLOOKUP($B214,'C-1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IF(L214="","",VLOOKUP($B214,'C-1 Site River Baseline'!$C$9:$R$257,16,FALSE))</f>
        <v/>
      </c>
      <c r="N214" s="418" t="str">
        <f t="shared" si="25"/>
        <v/>
      </c>
      <c r="O214" s="498" t="str">
        <f t="shared" si="26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7" t="str">
        <f>IF(N214="","",VLOOKUP(B214,'C-1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07" t="str">
        <f>IF(V214="","",IF(VLOOKUP(V214,'G-7 Rivers Data'!$AG$4:$AI$9,2,FALSE)=0,"Spatial Data Missing ⚠",VLOOKUP(V214,'G-7 Rivers Data'!$AG$4:$AI$9,2,FALSE)))</f>
        <v/>
      </c>
      <c r="X214" s="499" t="str">
        <f>IF(V214="","",IF(VLOOKUP(V214,'G-7 Rivers Data'!$AG$4:$AI$9,3,FALSE)=0,"Spatial Data Missing ⚠",VLOOKUP(V214,'G-7 Rivers Data'!$AG$4:$AI$9,3,FALSE)))</f>
        <v/>
      </c>
      <c r="Y214" s="498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7" t="str">
        <f t="shared" si="27"/>
        <v/>
      </c>
      <c r="AC214" s="521" t="str">
        <f t="shared" si="28"/>
        <v/>
      </c>
      <c r="AD214" s="564" t="str">
        <f>IFERROR(IF(AC214="Check Data ⚠","Check Data ⚠",VLOOKUP(AC214,'G-4 Temporal multipliers'!$A$4:$C$37,3,FALSE)),"")</f>
        <v/>
      </c>
      <c r="AE214" s="498" t="str">
        <f>IF(N214="","",VLOOKUP(N214,'G-7 Rivers Data'!$B$4:$G$8,5,FALSE))</f>
        <v/>
      </c>
      <c r="AF214" s="507" t="str">
        <f t="shared" si="29"/>
        <v/>
      </c>
      <c r="AG214" s="540" t="str">
        <f t="shared" si="30"/>
        <v/>
      </c>
      <c r="AH214" s="499" t="str">
        <f t="shared" si="24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499" t="str">
        <f>IF(AK214="","",IF(VLOOKUP(AK214,'G-7 Rivers Data'!$AD$4:$AE$8,2,FALSE)=0,"Spatial Data Missing ⚠",VLOOKUP(AK214,'G-7 Rivers Data'!$AD$4:$AE$8,2,FALSE)))</f>
        <v/>
      </c>
      <c r="AM214" s="545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1" t="str">
        <f>'C-1 Site River Baseline'!AN213</f>
        <v/>
      </c>
      <c r="C215" s="520" t="str">
        <f>IF(B215="","",VLOOKUP($B215,'C-1 Site River Baseline'!$C$9:$R$257,2,FALSE))</f>
        <v/>
      </c>
      <c r="D215" s="520" t="str">
        <f>IF(C215="","",VLOOKUP($B215,'C-1 Site River Baseline'!$C$9:$R$257,3,FALSE))</f>
        <v/>
      </c>
      <c r="E215" s="520" t="str">
        <f>IF(D215="","",VLOOKUP($B215,'C-1 Site River Baseline'!$C$9:$R$257,4,FALSE))</f>
        <v/>
      </c>
      <c r="F215" s="520" t="str">
        <f>IF(E215="","",VLOOKUP($B215,'C-1 Site River Baseline'!$C$9:$R$257,5,FALSE))</f>
        <v/>
      </c>
      <c r="G215" s="520" t="str">
        <f>IF(F215="","",VLOOKUP($B215,'C-1 Site River Baseline'!$C$9:$R$257,6,FALSE))</f>
        <v/>
      </c>
      <c r="H215" s="520" t="str">
        <f>IF(G215="","",VLOOKUP($B215,'C-1 Site River Baseline'!$C$9:$R$257,7,FALSE))</f>
        <v/>
      </c>
      <c r="I215" s="520" t="str">
        <f>IF(H215="","",VLOOKUP($B215,'C-1 Site River Baseline'!$C$9:$R$257,8,FALSE))</f>
        <v/>
      </c>
      <c r="J215" s="520" t="str">
        <f>IF(I215="","",VLOOKUP($B215,'C-1 Site River Baseline'!$C$9:$R$257,9,FALSE))</f>
        <v/>
      </c>
      <c r="K215" s="520" t="str">
        <f>IF(J215="","",VLOOKUP($B215,'C-1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IF(L215="","",VLOOKUP($B215,'C-1 Site River Baseline'!$C$9:$R$257,16,FALSE))</f>
        <v/>
      </c>
      <c r="N215" s="418" t="str">
        <f t="shared" si="25"/>
        <v/>
      </c>
      <c r="O215" s="498" t="str">
        <f t="shared" si="26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7" t="str">
        <f>IF(N215="","",VLOOKUP(B215,'C-1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07" t="str">
        <f>IF(V215="","",IF(VLOOKUP(V215,'G-7 Rivers Data'!$AG$4:$AI$9,2,FALSE)=0,"Spatial Data Missing ⚠",VLOOKUP(V215,'G-7 Rivers Data'!$AG$4:$AI$9,2,FALSE)))</f>
        <v/>
      </c>
      <c r="X215" s="499" t="str">
        <f>IF(V215="","",IF(VLOOKUP(V215,'G-7 Rivers Data'!$AG$4:$AI$9,3,FALSE)=0,"Spatial Data Missing ⚠",VLOOKUP(V215,'G-7 Rivers Data'!$AG$4:$AI$9,3,FALSE)))</f>
        <v/>
      </c>
      <c r="Y215" s="498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7" t="str">
        <f t="shared" si="27"/>
        <v/>
      </c>
      <c r="AC215" s="521" t="str">
        <f t="shared" si="28"/>
        <v/>
      </c>
      <c r="AD215" s="564" t="str">
        <f>IFERROR(IF(AC215="Check Data ⚠","Check Data ⚠",VLOOKUP(AC215,'G-4 Temporal multipliers'!$A$4:$C$37,3,FALSE)),"")</f>
        <v/>
      </c>
      <c r="AE215" s="498" t="str">
        <f>IF(N215="","",VLOOKUP(N215,'G-7 Rivers Data'!$B$4:$G$8,5,FALSE))</f>
        <v/>
      </c>
      <c r="AF215" s="507" t="str">
        <f t="shared" si="29"/>
        <v/>
      </c>
      <c r="AG215" s="540" t="str">
        <f t="shared" si="30"/>
        <v/>
      </c>
      <c r="AH215" s="499" t="str">
        <f t="shared" si="24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499" t="str">
        <f>IF(AK215="","",IF(VLOOKUP(AK215,'G-7 Rivers Data'!$AD$4:$AE$8,2,FALSE)=0,"Spatial Data Missing ⚠",VLOOKUP(AK215,'G-7 Rivers Data'!$AD$4:$AE$8,2,FALSE)))</f>
        <v/>
      </c>
      <c r="AM215" s="545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1" t="str">
        <f>'C-1 Site River Baseline'!AN214</f>
        <v/>
      </c>
      <c r="C216" s="520" t="str">
        <f>IF(B216="","",VLOOKUP($B216,'C-1 Site River Baseline'!$C$9:$R$257,2,FALSE))</f>
        <v/>
      </c>
      <c r="D216" s="520" t="str">
        <f>IF(C216="","",VLOOKUP($B216,'C-1 Site River Baseline'!$C$9:$R$257,3,FALSE))</f>
        <v/>
      </c>
      <c r="E216" s="520" t="str">
        <f>IF(D216="","",VLOOKUP($B216,'C-1 Site River Baseline'!$C$9:$R$257,4,FALSE))</f>
        <v/>
      </c>
      <c r="F216" s="520" t="str">
        <f>IF(E216="","",VLOOKUP($B216,'C-1 Site River Baseline'!$C$9:$R$257,5,FALSE))</f>
        <v/>
      </c>
      <c r="G216" s="520" t="str">
        <f>IF(F216="","",VLOOKUP($B216,'C-1 Site River Baseline'!$C$9:$R$257,6,FALSE))</f>
        <v/>
      </c>
      <c r="H216" s="520" t="str">
        <f>IF(G216="","",VLOOKUP($B216,'C-1 Site River Baseline'!$C$9:$R$257,7,FALSE))</f>
        <v/>
      </c>
      <c r="I216" s="520" t="str">
        <f>IF(H216="","",VLOOKUP($B216,'C-1 Site River Baseline'!$C$9:$R$257,8,FALSE))</f>
        <v/>
      </c>
      <c r="J216" s="520" t="str">
        <f>IF(I216="","",VLOOKUP($B216,'C-1 Site River Baseline'!$C$9:$R$257,9,FALSE))</f>
        <v/>
      </c>
      <c r="K216" s="520" t="str">
        <f>IF(J216="","",VLOOKUP($B216,'C-1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IF(L216="","",VLOOKUP($B216,'C-1 Site River Baseline'!$C$9:$R$257,16,FALSE))</f>
        <v/>
      </c>
      <c r="N216" s="418" t="str">
        <f t="shared" si="25"/>
        <v/>
      </c>
      <c r="O216" s="498" t="str">
        <f t="shared" si="26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7" t="str">
        <f>IF(N216="","",VLOOKUP(B216,'C-1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07" t="str">
        <f>IF(V216="","",IF(VLOOKUP(V216,'G-7 Rivers Data'!$AG$4:$AI$9,2,FALSE)=0,"Spatial Data Missing ⚠",VLOOKUP(V216,'G-7 Rivers Data'!$AG$4:$AI$9,2,FALSE)))</f>
        <v/>
      </c>
      <c r="X216" s="499" t="str">
        <f>IF(V216="","",IF(VLOOKUP(V216,'G-7 Rivers Data'!$AG$4:$AI$9,3,FALSE)=0,"Spatial Data Missing ⚠",VLOOKUP(V216,'G-7 Rivers Data'!$AG$4:$AI$9,3,FALSE)))</f>
        <v/>
      </c>
      <c r="Y216" s="498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7" t="str">
        <f t="shared" si="27"/>
        <v/>
      </c>
      <c r="AC216" s="521" t="str">
        <f t="shared" si="28"/>
        <v/>
      </c>
      <c r="AD216" s="564" t="str">
        <f>IFERROR(IF(AC216="Check Data ⚠","Check Data ⚠",VLOOKUP(AC216,'G-4 Temporal multipliers'!$A$4:$C$37,3,FALSE)),"")</f>
        <v/>
      </c>
      <c r="AE216" s="498" t="str">
        <f>IF(N216="","",VLOOKUP(N216,'G-7 Rivers Data'!$B$4:$G$8,5,FALSE))</f>
        <v/>
      </c>
      <c r="AF216" s="507" t="str">
        <f t="shared" si="29"/>
        <v/>
      </c>
      <c r="AG216" s="540" t="str">
        <f t="shared" si="30"/>
        <v/>
      </c>
      <c r="AH216" s="499" t="str">
        <f t="shared" si="24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499" t="str">
        <f>IF(AK216="","",IF(VLOOKUP(AK216,'G-7 Rivers Data'!$AD$4:$AE$8,2,FALSE)=0,"Spatial Data Missing ⚠",VLOOKUP(AK216,'G-7 Rivers Data'!$AD$4:$AE$8,2,FALSE)))</f>
        <v/>
      </c>
      <c r="AM216" s="545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1" t="str">
        <f>'C-1 Site River Baseline'!AN215</f>
        <v/>
      </c>
      <c r="C217" s="520" t="str">
        <f>IF(B217="","",VLOOKUP($B217,'C-1 Site River Baseline'!$C$9:$R$257,2,FALSE))</f>
        <v/>
      </c>
      <c r="D217" s="520" t="str">
        <f>IF(C217="","",VLOOKUP($B217,'C-1 Site River Baseline'!$C$9:$R$257,3,FALSE))</f>
        <v/>
      </c>
      <c r="E217" s="520" t="str">
        <f>IF(D217="","",VLOOKUP($B217,'C-1 Site River Baseline'!$C$9:$R$257,4,FALSE))</f>
        <v/>
      </c>
      <c r="F217" s="520" t="str">
        <f>IF(E217="","",VLOOKUP($B217,'C-1 Site River Baseline'!$C$9:$R$257,5,FALSE))</f>
        <v/>
      </c>
      <c r="G217" s="520" t="str">
        <f>IF(F217="","",VLOOKUP($B217,'C-1 Site River Baseline'!$C$9:$R$257,6,FALSE))</f>
        <v/>
      </c>
      <c r="H217" s="520" t="str">
        <f>IF(G217="","",VLOOKUP($B217,'C-1 Site River Baseline'!$C$9:$R$257,7,FALSE))</f>
        <v/>
      </c>
      <c r="I217" s="520" t="str">
        <f>IF(H217="","",VLOOKUP($B217,'C-1 Site River Baseline'!$C$9:$R$257,8,FALSE))</f>
        <v/>
      </c>
      <c r="J217" s="520" t="str">
        <f>IF(I217="","",VLOOKUP($B217,'C-1 Site River Baseline'!$C$9:$R$257,9,FALSE))</f>
        <v/>
      </c>
      <c r="K217" s="520" t="str">
        <f>IF(J217="","",VLOOKUP($B217,'C-1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IF(L217="","",VLOOKUP($B217,'C-1 Site River Baseline'!$C$9:$R$257,16,FALSE))</f>
        <v/>
      </c>
      <c r="N217" s="418" t="str">
        <f t="shared" si="25"/>
        <v/>
      </c>
      <c r="O217" s="498" t="str">
        <f t="shared" si="26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7" t="str">
        <f>IF(N217="","",VLOOKUP(B217,'C-1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07" t="str">
        <f>IF(V217="","",IF(VLOOKUP(V217,'G-7 Rivers Data'!$AG$4:$AI$9,2,FALSE)=0,"Spatial Data Missing ⚠",VLOOKUP(V217,'G-7 Rivers Data'!$AG$4:$AI$9,2,FALSE)))</f>
        <v/>
      </c>
      <c r="X217" s="499" t="str">
        <f>IF(V217="","",IF(VLOOKUP(V217,'G-7 Rivers Data'!$AG$4:$AI$9,3,FALSE)=0,"Spatial Data Missing ⚠",VLOOKUP(V217,'G-7 Rivers Data'!$AG$4:$AI$9,3,FALSE)))</f>
        <v/>
      </c>
      <c r="Y217" s="498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7" t="str">
        <f t="shared" si="27"/>
        <v/>
      </c>
      <c r="AC217" s="521" t="str">
        <f t="shared" si="28"/>
        <v/>
      </c>
      <c r="AD217" s="564" t="str">
        <f>IFERROR(IF(AC217="Check Data ⚠","Check Data ⚠",VLOOKUP(AC217,'G-4 Temporal multipliers'!$A$4:$C$37,3,FALSE)),"")</f>
        <v/>
      </c>
      <c r="AE217" s="498" t="str">
        <f>IF(N217="","",VLOOKUP(N217,'G-7 Rivers Data'!$B$4:$G$8,5,FALSE))</f>
        <v/>
      </c>
      <c r="AF217" s="507" t="str">
        <f t="shared" si="29"/>
        <v/>
      </c>
      <c r="AG217" s="540" t="str">
        <f t="shared" si="30"/>
        <v/>
      </c>
      <c r="AH217" s="499" t="str">
        <f t="shared" si="24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499" t="str">
        <f>IF(AK217="","",IF(VLOOKUP(AK217,'G-7 Rivers Data'!$AD$4:$AE$8,2,FALSE)=0,"Spatial Data Missing ⚠",VLOOKUP(AK217,'G-7 Rivers Data'!$AD$4:$AE$8,2,FALSE)))</f>
        <v/>
      </c>
      <c r="AM217" s="545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1" t="str">
        <f>'C-1 Site River Baseline'!AN216</f>
        <v/>
      </c>
      <c r="C218" s="520" t="str">
        <f>IF(B218="","",VLOOKUP($B218,'C-1 Site River Baseline'!$C$9:$R$257,2,FALSE))</f>
        <v/>
      </c>
      <c r="D218" s="520" t="str">
        <f>IF(C218="","",VLOOKUP($B218,'C-1 Site River Baseline'!$C$9:$R$257,3,FALSE))</f>
        <v/>
      </c>
      <c r="E218" s="520" t="str">
        <f>IF(D218="","",VLOOKUP($B218,'C-1 Site River Baseline'!$C$9:$R$257,4,FALSE))</f>
        <v/>
      </c>
      <c r="F218" s="520" t="str">
        <f>IF(E218="","",VLOOKUP($B218,'C-1 Site River Baseline'!$C$9:$R$257,5,FALSE))</f>
        <v/>
      </c>
      <c r="G218" s="520" t="str">
        <f>IF(F218="","",VLOOKUP($B218,'C-1 Site River Baseline'!$C$9:$R$257,6,FALSE))</f>
        <v/>
      </c>
      <c r="H218" s="520" t="str">
        <f>IF(G218="","",VLOOKUP($B218,'C-1 Site River Baseline'!$C$9:$R$257,7,FALSE))</f>
        <v/>
      </c>
      <c r="I218" s="520" t="str">
        <f>IF(H218="","",VLOOKUP($B218,'C-1 Site River Baseline'!$C$9:$R$257,8,FALSE))</f>
        <v/>
      </c>
      <c r="J218" s="520" t="str">
        <f>IF(I218="","",VLOOKUP($B218,'C-1 Site River Baseline'!$C$9:$R$257,9,FALSE))</f>
        <v/>
      </c>
      <c r="K218" s="520" t="str">
        <f>IF(J218="","",VLOOKUP($B218,'C-1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IF(L218="","",VLOOKUP($B218,'C-1 Site River Baseline'!$C$9:$R$257,16,FALSE))</f>
        <v/>
      </c>
      <c r="N218" s="418" t="str">
        <f t="shared" si="25"/>
        <v/>
      </c>
      <c r="O218" s="498" t="str">
        <f t="shared" si="26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7" t="str">
        <f>IF(N218="","",VLOOKUP(B218,'C-1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07" t="str">
        <f>IF(V218="","",IF(VLOOKUP(V218,'G-7 Rivers Data'!$AG$4:$AI$9,2,FALSE)=0,"Spatial Data Missing ⚠",VLOOKUP(V218,'G-7 Rivers Data'!$AG$4:$AI$9,2,FALSE)))</f>
        <v/>
      </c>
      <c r="X218" s="499" t="str">
        <f>IF(V218="","",IF(VLOOKUP(V218,'G-7 Rivers Data'!$AG$4:$AI$9,3,FALSE)=0,"Spatial Data Missing ⚠",VLOOKUP(V218,'G-7 Rivers Data'!$AG$4:$AI$9,3,FALSE)))</f>
        <v/>
      </c>
      <c r="Y218" s="498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7" t="str">
        <f t="shared" si="27"/>
        <v/>
      </c>
      <c r="AC218" s="521" t="str">
        <f t="shared" si="28"/>
        <v/>
      </c>
      <c r="AD218" s="564" t="str">
        <f>IFERROR(IF(AC218="Check Data ⚠","Check Data ⚠",VLOOKUP(AC218,'G-4 Temporal multipliers'!$A$4:$C$37,3,FALSE)),"")</f>
        <v/>
      </c>
      <c r="AE218" s="498" t="str">
        <f>IF(N218="","",VLOOKUP(N218,'G-7 Rivers Data'!$B$4:$G$8,5,FALSE))</f>
        <v/>
      </c>
      <c r="AF218" s="507" t="str">
        <f t="shared" si="29"/>
        <v/>
      </c>
      <c r="AG218" s="540" t="str">
        <f t="shared" si="30"/>
        <v/>
      </c>
      <c r="AH218" s="499" t="str">
        <f t="shared" si="24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499" t="str">
        <f>IF(AK218="","",IF(VLOOKUP(AK218,'G-7 Rivers Data'!$AD$4:$AE$8,2,FALSE)=0,"Spatial Data Missing ⚠",VLOOKUP(AK218,'G-7 Rivers Data'!$AD$4:$AE$8,2,FALSE)))</f>
        <v/>
      </c>
      <c r="AM218" s="545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1" t="str">
        <f>'C-1 Site River Baseline'!AN217</f>
        <v/>
      </c>
      <c r="C219" s="520" t="str">
        <f>IF(B219="","",VLOOKUP($B219,'C-1 Site River Baseline'!$C$9:$R$257,2,FALSE))</f>
        <v/>
      </c>
      <c r="D219" s="520" t="str">
        <f>IF(C219="","",VLOOKUP($B219,'C-1 Site River Baseline'!$C$9:$R$257,3,FALSE))</f>
        <v/>
      </c>
      <c r="E219" s="520" t="str">
        <f>IF(D219="","",VLOOKUP($B219,'C-1 Site River Baseline'!$C$9:$R$257,4,FALSE))</f>
        <v/>
      </c>
      <c r="F219" s="520" t="str">
        <f>IF(E219="","",VLOOKUP($B219,'C-1 Site River Baseline'!$C$9:$R$257,5,FALSE))</f>
        <v/>
      </c>
      <c r="G219" s="520" t="str">
        <f>IF(F219="","",VLOOKUP($B219,'C-1 Site River Baseline'!$C$9:$R$257,6,FALSE))</f>
        <v/>
      </c>
      <c r="H219" s="520" t="str">
        <f>IF(G219="","",VLOOKUP($B219,'C-1 Site River Baseline'!$C$9:$R$257,7,FALSE))</f>
        <v/>
      </c>
      <c r="I219" s="520" t="str">
        <f>IF(H219="","",VLOOKUP($B219,'C-1 Site River Baseline'!$C$9:$R$257,8,FALSE))</f>
        <v/>
      </c>
      <c r="J219" s="520" t="str">
        <f>IF(I219="","",VLOOKUP($B219,'C-1 Site River Baseline'!$C$9:$R$257,9,FALSE))</f>
        <v/>
      </c>
      <c r="K219" s="520" t="str">
        <f>IF(J219="","",VLOOKUP($B219,'C-1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IF(L219="","",VLOOKUP($B219,'C-1 Site River Baseline'!$C$9:$R$257,16,FALSE))</f>
        <v/>
      </c>
      <c r="N219" s="418" t="str">
        <f t="shared" si="25"/>
        <v/>
      </c>
      <c r="O219" s="498" t="str">
        <f t="shared" si="26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7" t="str">
        <f>IF(N219="","",VLOOKUP(B219,'C-1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07" t="str">
        <f>IF(V219="","",IF(VLOOKUP(V219,'G-7 Rivers Data'!$AG$4:$AI$9,2,FALSE)=0,"Spatial Data Missing ⚠",VLOOKUP(V219,'G-7 Rivers Data'!$AG$4:$AI$9,2,FALSE)))</f>
        <v/>
      </c>
      <c r="X219" s="499" t="str">
        <f>IF(V219="","",IF(VLOOKUP(V219,'G-7 Rivers Data'!$AG$4:$AI$9,3,FALSE)=0,"Spatial Data Missing ⚠",VLOOKUP(V219,'G-7 Rivers Data'!$AG$4:$AI$9,3,FALSE)))</f>
        <v/>
      </c>
      <c r="Y219" s="498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7" t="str">
        <f t="shared" si="27"/>
        <v/>
      </c>
      <c r="AC219" s="521" t="str">
        <f t="shared" si="28"/>
        <v/>
      </c>
      <c r="AD219" s="564" t="str">
        <f>IFERROR(IF(AC219="Check Data ⚠","Check Data ⚠",VLOOKUP(AC219,'G-4 Temporal multipliers'!$A$4:$C$37,3,FALSE)),"")</f>
        <v/>
      </c>
      <c r="AE219" s="498" t="str">
        <f>IF(N219="","",VLOOKUP(N219,'G-7 Rivers Data'!$B$4:$G$8,5,FALSE))</f>
        <v/>
      </c>
      <c r="AF219" s="507" t="str">
        <f t="shared" si="29"/>
        <v/>
      </c>
      <c r="AG219" s="540" t="str">
        <f t="shared" si="30"/>
        <v/>
      </c>
      <c r="AH219" s="499" t="str">
        <f t="shared" si="24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499" t="str">
        <f>IF(AK219="","",IF(VLOOKUP(AK219,'G-7 Rivers Data'!$AD$4:$AE$8,2,FALSE)=0,"Spatial Data Missing ⚠",VLOOKUP(AK219,'G-7 Rivers Data'!$AD$4:$AE$8,2,FALSE)))</f>
        <v/>
      </c>
      <c r="AM219" s="545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1" t="str">
        <f>'C-1 Site River Baseline'!AN218</f>
        <v/>
      </c>
      <c r="C220" s="520" t="str">
        <f>IF(B220="","",VLOOKUP($B220,'C-1 Site River Baseline'!$C$9:$R$257,2,FALSE))</f>
        <v/>
      </c>
      <c r="D220" s="520" t="str">
        <f>IF(C220="","",VLOOKUP($B220,'C-1 Site River Baseline'!$C$9:$R$257,3,FALSE))</f>
        <v/>
      </c>
      <c r="E220" s="520" t="str">
        <f>IF(D220="","",VLOOKUP($B220,'C-1 Site River Baseline'!$C$9:$R$257,4,FALSE))</f>
        <v/>
      </c>
      <c r="F220" s="520" t="str">
        <f>IF(E220="","",VLOOKUP($B220,'C-1 Site River Baseline'!$C$9:$R$257,5,FALSE))</f>
        <v/>
      </c>
      <c r="G220" s="520" t="str">
        <f>IF(F220="","",VLOOKUP($B220,'C-1 Site River Baseline'!$C$9:$R$257,6,FALSE))</f>
        <v/>
      </c>
      <c r="H220" s="520" t="str">
        <f>IF(G220="","",VLOOKUP($B220,'C-1 Site River Baseline'!$C$9:$R$257,7,FALSE))</f>
        <v/>
      </c>
      <c r="I220" s="520" t="str">
        <f>IF(H220="","",VLOOKUP($B220,'C-1 Site River Baseline'!$C$9:$R$257,8,FALSE))</f>
        <v/>
      </c>
      <c r="J220" s="520" t="str">
        <f>IF(I220="","",VLOOKUP($B220,'C-1 Site River Baseline'!$C$9:$R$257,9,FALSE))</f>
        <v/>
      </c>
      <c r="K220" s="520" t="str">
        <f>IF(J220="","",VLOOKUP($B220,'C-1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IF(L220="","",VLOOKUP($B220,'C-1 Site River Baseline'!$C$9:$R$257,16,FALSE))</f>
        <v/>
      </c>
      <c r="N220" s="418" t="str">
        <f t="shared" si="25"/>
        <v/>
      </c>
      <c r="O220" s="498" t="str">
        <f t="shared" si="26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7" t="str">
        <f>IF(N220="","",VLOOKUP(B220,'C-1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07" t="str">
        <f>IF(V220="","",IF(VLOOKUP(V220,'G-7 Rivers Data'!$AG$4:$AI$9,2,FALSE)=0,"Spatial Data Missing ⚠",VLOOKUP(V220,'G-7 Rivers Data'!$AG$4:$AI$9,2,FALSE)))</f>
        <v/>
      </c>
      <c r="X220" s="499" t="str">
        <f>IF(V220="","",IF(VLOOKUP(V220,'G-7 Rivers Data'!$AG$4:$AI$9,3,FALSE)=0,"Spatial Data Missing ⚠",VLOOKUP(V220,'G-7 Rivers Data'!$AG$4:$AI$9,3,FALSE)))</f>
        <v/>
      </c>
      <c r="Y220" s="498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7" t="str">
        <f t="shared" si="27"/>
        <v/>
      </c>
      <c r="AC220" s="521" t="str">
        <f t="shared" si="28"/>
        <v/>
      </c>
      <c r="AD220" s="564" t="str">
        <f>IFERROR(IF(AC220="Check Data ⚠","Check Data ⚠",VLOOKUP(AC220,'G-4 Temporal multipliers'!$A$4:$C$37,3,FALSE)),"")</f>
        <v/>
      </c>
      <c r="AE220" s="498" t="str">
        <f>IF(N220="","",VLOOKUP(N220,'G-7 Rivers Data'!$B$4:$G$8,5,FALSE))</f>
        <v/>
      </c>
      <c r="AF220" s="507" t="str">
        <f t="shared" si="29"/>
        <v/>
      </c>
      <c r="AG220" s="540" t="str">
        <f t="shared" si="30"/>
        <v/>
      </c>
      <c r="AH220" s="499" t="str">
        <f t="shared" si="24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499" t="str">
        <f>IF(AK220="","",IF(VLOOKUP(AK220,'G-7 Rivers Data'!$AD$4:$AE$8,2,FALSE)=0,"Spatial Data Missing ⚠",VLOOKUP(AK220,'G-7 Rivers Data'!$AD$4:$AE$8,2,FALSE)))</f>
        <v/>
      </c>
      <c r="AM220" s="545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1" t="str">
        <f>'C-1 Site River Baseline'!AN219</f>
        <v/>
      </c>
      <c r="C221" s="520" t="str">
        <f>IF(B221="","",VLOOKUP($B221,'C-1 Site River Baseline'!$C$9:$R$257,2,FALSE))</f>
        <v/>
      </c>
      <c r="D221" s="520" t="str">
        <f>IF(C221="","",VLOOKUP($B221,'C-1 Site River Baseline'!$C$9:$R$257,3,FALSE))</f>
        <v/>
      </c>
      <c r="E221" s="520" t="str">
        <f>IF(D221="","",VLOOKUP($B221,'C-1 Site River Baseline'!$C$9:$R$257,4,FALSE))</f>
        <v/>
      </c>
      <c r="F221" s="520" t="str">
        <f>IF(E221="","",VLOOKUP($B221,'C-1 Site River Baseline'!$C$9:$R$257,5,FALSE))</f>
        <v/>
      </c>
      <c r="G221" s="520" t="str">
        <f>IF(F221="","",VLOOKUP($B221,'C-1 Site River Baseline'!$C$9:$R$257,6,FALSE))</f>
        <v/>
      </c>
      <c r="H221" s="520" t="str">
        <f>IF(G221="","",VLOOKUP($B221,'C-1 Site River Baseline'!$C$9:$R$257,7,FALSE))</f>
        <v/>
      </c>
      <c r="I221" s="520" t="str">
        <f>IF(H221="","",VLOOKUP($B221,'C-1 Site River Baseline'!$C$9:$R$257,8,FALSE))</f>
        <v/>
      </c>
      <c r="J221" s="520" t="str">
        <f>IF(I221="","",VLOOKUP($B221,'C-1 Site River Baseline'!$C$9:$R$257,9,FALSE))</f>
        <v/>
      </c>
      <c r="K221" s="520" t="str">
        <f>IF(J221="","",VLOOKUP($B221,'C-1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IF(L221="","",VLOOKUP($B221,'C-1 Site River Baseline'!$C$9:$R$257,16,FALSE))</f>
        <v/>
      </c>
      <c r="N221" s="418" t="str">
        <f t="shared" si="25"/>
        <v/>
      </c>
      <c r="O221" s="498" t="str">
        <f t="shared" si="26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7" t="str">
        <f>IF(N221="","",VLOOKUP(B221,'C-1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07" t="str">
        <f>IF(V221="","",IF(VLOOKUP(V221,'G-7 Rivers Data'!$AG$4:$AI$9,2,FALSE)=0,"Spatial Data Missing ⚠",VLOOKUP(V221,'G-7 Rivers Data'!$AG$4:$AI$9,2,FALSE)))</f>
        <v/>
      </c>
      <c r="X221" s="499" t="str">
        <f>IF(V221="","",IF(VLOOKUP(V221,'G-7 Rivers Data'!$AG$4:$AI$9,3,FALSE)=0,"Spatial Data Missing ⚠",VLOOKUP(V221,'G-7 Rivers Data'!$AG$4:$AI$9,3,FALSE)))</f>
        <v/>
      </c>
      <c r="Y221" s="498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7" t="str">
        <f t="shared" si="27"/>
        <v/>
      </c>
      <c r="AC221" s="521" t="str">
        <f t="shared" si="28"/>
        <v/>
      </c>
      <c r="AD221" s="564" t="str">
        <f>IFERROR(IF(AC221="Check Data ⚠","Check Data ⚠",VLOOKUP(AC221,'G-4 Temporal multipliers'!$A$4:$C$37,3,FALSE)),"")</f>
        <v/>
      </c>
      <c r="AE221" s="498" t="str">
        <f>IF(N221="","",VLOOKUP(N221,'G-7 Rivers Data'!$B$4:$G$8,5,FALSE))</f>
        <v/>
      </c>
      <c r="AF221" s="507" t="str">
        <f t="shared" si="29"/>
        <v/>
      </c>
      <c r="AG221" s="540" t="str">
        <f t="shared" si="30"/>
        <v/>
      </c>
      <c r="AH221" s="499" t="str">
        <f t="shared" si="24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499" t="str">
        <f>IF(AK221="","",IF(VLOOKUP(AK221,'G-7 Rivers Data'!$AD$4:$AE$8,2,FALSE)=0,"Spatial Data Missing ⚠",VLOOKUP(AK221,'G-7 Rivers Data'!$AD$4:$AE$8,2,FALSE)))</f>
        <v/>
      </c>
      <c r="AM221" s="545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1" t="str">
        <f>'C-1 Site River Baseline'!AN220</f>
        <v/>
      </c>
      <c r="C222" s="520" t="str">
        <f>IF(B222="","",VLOOKUP($B222,'C-1 Site River Baseline'!$C$9:$R$257,2,FALSE))</f>
        <v/>
      </c>
      <c r="D222" s="520" t="str">
        <f>IF(C222="","",VLOOKUP($B222,'C-1 Site River Baseline'!$C$9:$R$257,3,FALSE))</f>
        <v/>
      </c>
      <c r="E222" s="520" t="str">
        <f>IF(D222="","",VLOOKUP($B222,'C-1 Site River Baseline'!$C$9:$R$257,4,FALSE))</f>
        <v/>
      </c>
      <c r="F222" s="520" t="str">
        <f>IF(E222="","",VLOOKUP($B222,'C-1 Site River Baseline'!$C$9:$R$257,5,FALSE))</f>
        <v/>
      </c>
      <c r="G222" s="520" t="str">
        <f>IF(F222="","",VLOOKUP($B222,'C-1 Site River Baseline'!$C$9:$R$257,6,FALSE))</f>
        <v/>
      </c>
      <c r="H222" s="520" t="str">
        <f>IF(G222="","",VLOOKUP($B222,'C-1 Site River Baseline'!$C$9:$R$257,7,FALSE))</f>
        <v/>
      </c>
      <c r="I222" s="520" t="str">
        <f>IF(H222="","",VLOOKUP($B222,'C-1 Site River Baseline'!$C$9:$R$257,8,FALSE))</f>
        <v/>
      </c>
      <c r="J222" s="520" t="str">
        <f>IF(I222="","",VLOOKUP($B222,'C-1 Site River Baseline'!$C$9:$R$257,9,FALSE))</f>
        <v/>
      </c>
      <c r="K222" s="520" t="str">
        <f>IF(J222="","",VLOOKUP($B222,'C-1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IF(L222="","",VLOOKUP($B222,'C-1 Site River Baseline'!$C$9:$R$257,16,FALSE))</f>
        <v/>
      </c>
      <c r="N222" s="418" t="str">
        <f t="shared" si="25"/>
        <v/>
      </c>
      <c r="O222" s="498" t="str">
        <f t="shared" si="26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7" t="str">
        <f>IF(N222="","",VLOOKUP(B222,'C-1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07" t="str">
        <f>IF(V222="","",IF(VLOOKUP(V222,'G-7 Rivers Data'!$AG$4:$AI$9,2,FALSE)=0,"Spatial Data Missing ⚠",VLOOKUP(V222,'G-7 Rivers Data'!$AG$4:$AI$9,2,FALSE)))</f>
        <v/>
      </c>
      <c r="X222" s="499" t="str">
        <f>IF(V222="","",IF(VLOOKUP(V222,'G-7 Rivers Data'!$AG$4:$AI$9,3,FALSE)=0,"Spatial Data Missing ⚠",VLOOKUP(V222,'G-7 Rivers Data'!$AG$4:$AI$9,3,FALSE)))</f>
        <v/>
      </c>
      <c r="Y222" s="498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7" t="str">
        <f t="shared" si="27"/>
        <v/>
      </c>
      <c r="AC222" s="521" t="str">
        <f t="shared" si="28"/>
        <v/>
      </c>
      <c r="AD222" s="564" t="str">
        <f>IFERROR(IF(AC222="Check Data ⚠","Check Data ⚠",VLOOKUP(AC222,'G-4 Temporal multipliers'!$A$4:$C$37,3,FALSE)),"")</f>
        <v/>
      </c>
      <c r="AE222" s="498" t="str">
        <f>IF(N222="","",VLOOKUP(N222,'G-7 Rivers Data'!$B$4:$G$8,5,FALSE))</f>
        <v/>
      </c>
      <c r="AF222" s="507" t="str">
        <f t="shared" si="29"/>
        <v/>
      </c>
      <c r="AG222" s="540" t="str">
        <f t="shared" si="30"/>
        <v/>
      </c>
      <c r="AH222" s="499" t="str">
        <f t="shared" si="24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499" t="str">
        <f>IF(AK222="","",IF(VLOOKUP(AK222,'G-7 Rivers Data'!$AD$4:$AE$8,2,FALSE)=0,"Spatial Data Missing ⚠",VLOOKUP(AK222,'G-7 Rivers Data'!$AD$4:$AE$8,2,FALSE)))</f>
        <v/>
      </c>
      <c r="AM222" s="545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1" t="str">
        <f>'C-1 Site River Baseline'!AN221</f>
        <v/>
      </c>
      <c r="C223" s="520" t="str">
        <f>IF(B223="","",VLOOKUP($B223,'C-1 Site River Baseline'!$C$9:$R$257,2,FALSE))</f>
        <v/>
      </c>
      <c r="D223" s="520" t="str">
        <f>IF(C223="","",VLOOKUP($B223,'C-1 Site River Baseline'!$C$9:$R$257,3,FALSE))</f>
        <v/>
      </c>
      <c r="E223" s="520" t="str">
        <f>IF(D223="","",VLOOKUP($B223,'C-1 Site River Baseline'!$C$9:$R$257,4,FALSE))</f>
        <v/>
      </c>
      <c r="F223" s="520" t="str">
        <f>IF(E223="","",VLOOKUP($B223,'C-1 Site River Baseline'!$C$9:$R$257,5,FALSE))</f>
        <v/>
      </c>
      <c r="G223" s="520" t="str">
        <f>IF(F223="","",VLOOKUP($B223,'C-1 Site River Baseline'!$C$9:$R$257,6,FALSE))</f>
        <v/>
      </c>
      <c r="H223" s="520" t="str">
        <f>IF(G223="","",VLOOKUP($B223,'C-1 Site River Baseline'!$C$9:$R$257,7,FALSE))</f>
        <v/>
      </c>
      <c r="I223" s="520" t="str">
        <f>IF(H223="","",VLOOKUP($B223,'C-1 Site River Baseline'!$C$9:$R$257,8,FALSE))</f>
        <v/>
      </c>
      <c r="J223" s="520" t="str">
        <f>IF(I223="","",VLOOKUP($B223,'C-1 Site River Baseline'!$C$9:$R$257,9,FALSE))</f>
        <v/>
      </c>
      <c r="K223" s="520" t="str">
        <f>IF(J223="","",VLOOKUP($B223,'C-1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IF(L223="","",VLOOKUP($B223,'C-1 Site River Baseline'!$C$9:$R$257,16,FALSE))</f>
        <v/>
      </c>
      <c r="N223" s="418" t="str">
        <f t="shared" si="25"/>
        <v/>
      </c>
      <c r="O223" s="498" t="str">
        <f t="shared" si="26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7" t="str">
        <f>IF(N223="","",VLOOKUP(B223,'C-1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07" t="str">
        <f>IF(V223="","",IF(VLOOKUP(V223,'G-7 Rivers Data'!$AG$4:$AI$9,2,FALSE)=0,"Spatial Data Missing ⚠",VLOOKUP(V223,'G-7 Rivers Data'!$AG$4:$AI$9,2,FALSE)))</f>
        <v/>
      </c>
      <c r="X223" s="499" t="str">
        <f>IF(V223="","",IF(VLOOKUP(V223,'G-7 Rivers Data'!$AG$4:$AI$9,3,FALSE)=0,"Spatial Data Missing ⚠",VLOOKUP(V223,'G-7 Rivers Data'!$AG$4:$AI$9,3,FALSE)))</f>
        <v/>
      </c>
      <c r="Y223" s="498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7" t="str">
        <f t="shared" si="27"/>
        <v/>
      </c>
      <c r="AC223" s="521" t="str">
        <f t="shared" si="28"/>
        <v/>
      </c>
      <c r="AD223" s="564" t="str">
        <f>IFERROR(IF(AC223="Check Data ⚠","Check Data ⚠",VLOOKUP(AC223,'G-4 Temporal multipliers'!$A$4:$C$37,3,FALSE)),"")</f>
        <v/>
      </c>
      <c r="AE223" s="498" t="str">
        <f>IF(N223="","",VLOOKUP(N223,'G-7 Rivers Data'!$B$4:$G$8,5,FALSE))</f>
        <v/>
      </c>
      <c r="AF223" s="507" t="str">
        <f t="shared" si="29"/>
        <v/>
      </c>
      <c r="AG223" s="540" t="str">
        <f t="shared" si="30"/>
        <v/>
      </c>
      <c r="AH223" s="499" t="str">
        <f t="shared" si="24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499" t="str">
        <f>IF(AK223="","",IF(VLOOKUP(AK223,'G-7 Rivers Data'!$AD$4:$AE$8,2,FALSE)=0,"Spatial Data Missing ⚠",VLOOKUP(AK223,'G-7 Rivers Data'!$AD$4:$AE$8,2,FALSE)))</f>
        <v/>
      </c>
      <c r="AM223" s="545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1" t="str">
        <f>'C-1 Site River Baseline'!AN222</f>
        <v/>
      </c>
      <c r="C224" s="520" t="str">
        <f>IF(B224="","",VLOOKUP($B224,'C-1 Site River Baseline'!$C$9:$R$257,2,FALSE))</f>
        <v/>
      </c>
      <c r="D224" s="520" t="str">
        <f>IF(C224="","",VLOOKUP($B224,'C-1 Site River Baseline'!$C$9:$R$257,3,FALSE))</f>
        <v/>
      </c>
      <c r="E224" s="520" t="str">
        <f>IF(D224="","",VLOOKUP($B224,'C-1 Site River Baseline'!$C$9:$R$257,4,FALSE))</f>
        <v/>
      </c>
      <c r="F224" s="520" t="str">
        <f>IF(E224="","",VLOOKUP($B224,'C-1 Site River Baseline'!$C$9:$R$257,5,FALSE))</f>
        <v/>
      </c>
      <c r="G224" s="520" t="str">
        <f>IF(F224="","",VLOOKUP($B224,'C-1 Site River Baseline'!$C$9:$R$257,6,FALSE))</f>
        <v/>
      </c>
      <c r="H224" s="520" t="str">
        <f>IF(G224="","",VLOOKUP($B224,'C-1 Site River Baseline'!$C$9:$R$257,7,FALSE))</f>
        <v/>
      </c>
      <c r="I224" s="520" t="str">
        <f>IF(H224="","",VLOOKUP($B224,'C-1 Site River Baseline'!$C$9:$R$257,8,FALSE))</f>
        <v/>
      </c>
      <c r="J224" s="520" t="str">
        <f>IF(I224="","",VLOOKUP($B224,'C-1 Site River Baseline'!$C$9:$R$257,9,FALSE))</f>
        <v/>
      </c>
      <c r="K224" s="520" t="str">
        <f>IF(J224="","",VLOOKUP($B224,'C-1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IF(L224="","",VLOOKUP($B224,'C-1 Site River Baseline'!$C$9:$R$257,16,FALSE))</f>
        <v/>
      </c>
      <c r="N224" s="418" t="str">
        <f t="shared" si="25"/>
        <v/>
      </c>
      <c r="O224" s="498" t="str">
        <f t="shared" si="26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7" t="str">
        <f>IF(N224="","",VLOOKUP(B224,'C-1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07" t="str">
        <f>IF(V224="","",IF(VLOOKUP(V224,'G-7 Rivers Data'!$AG$4:$AI$9,2,FALSE)=0,"Spatial Data Missing ⚠",VLOOKUP(V224,'G-7 Rivers Data'!$AG$4:$AI$9,2,FALSE)))</f>
        <v/>
      </c>
      <c r="X224" s="499" t="str">
        <f>IF(V224="","",IF(VLOOKUP(V224,'G-7 Rivers Data'!$AG$4:$AI$9,3,FALSE)=0,"Spatial Data Missing ⚠",VLOOKUP(V224,'G-7 Rivers Data'!$AG$4:$AI$9,3,FALSE)))</f>
        <v/>
      </c>
      <c r="Y224" s="498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7" t="str">
        <f t="shared" si="27"/>
        <v/>
      </c>
      <c r="AC224" s="521" t="str">
        <f t="shared" si="28"/>
        <v/>
      </c>
      <c r="AD224" s="564" t="str">
        <f>IFERROR(IF(AC224="Check Data ⚠","Check Data ⚠",VLOOKUP(AC224,'G-4 Temporal multipliers'!$A$4:$C$37,3,FALSE)),"")</f>
        <v/>
      </c>
      <c r="AE224" s="498" t="str">
        <f>IF(N224="","",VLOOKUP(N224,'G-7 Rivers Data'!$B$4:$G$8,5,FALSE))</f>
        <v/>
      </c>
      <c r="AF224" s="507" t="str">
        <f t="shared" si="29"/>
        <v/>
      </c>
      <c r="AG224" s="540" t="str">
        <f t="shared" si="30"/>
        <v/>
      </c>
      <c r="AH224" s="499" t="str">
        <f t="shared" si="24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499" t="str">
        <f>IF(AK224="","",IF(VLOOKUP(AK224,'G-7 Rivers Data'!$AD$4:$AE$8,2,FALSE)=0,"Spatial Data Missing ⚠",VLOOKUP(AK224,'G-7 Rivers Data'!$AD$4:$AE$8,2,FALSE)))</f>
        <v/>
      </c>
      <c r="AM224" s="545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1" t="str">
        <f>'C-1 Site River Baseline'!AN223</f>
        <v/>
      </c>
      <c r="C225" s="520" t="str">
        <f>IF(B225="","",VLOOKUP($B225,'C-1 Site River Baseline'!$C$9:$R$257,2,FALSE))</f>
        <v/>
      </c>
      <c r="D225" s="520" t="str">
        <f>IF(C225="","",VLOOKUP($B225,'C-1 Site River Baseline'!$C$9:$R$257,3,FALSE))</f>
        <v/>
      </c>
      <c r="E225" s="520" t="str">
        <f>IF(D225="","",VLOOKUP($B225,'C-1 Site River Baseline'!$C$9:$R$257,4,FALSE))</f>
        <v/>
      </c>
      <c r="F225" s="520" t="str">
        <f>IF(E225="","",VLOOKUP($B225,'C-1 Site River Baseline'!$C$9:$R$257,5,FALSE))</f>
        <v/>
      </c>
      <c r="G225" s="520" t="str">
        <f>IF(F225="","",VLOOKUP($B225,'C-1 Site River Baseline'!$C$9:$R$257,6,FALSE))</f>
        <v/>
      </c>
      <c r="H225" s="520" t="str">
        <f>IF(G225="","",VLOOKUP($B225,'C-1 Site River Baseline'!$C$9:$R$257,7,FALSE))</f>
        <v/>
      </c>
      <c r="I225" s="520" t="str">
        <f>IF(H225="","",VLOOKUP($B225,'C-1 Site River Baseline'!$C$9:$R$257,8,FALSE))</f>
        <v/>
      </c>
      <c r="J225" s="520" t="str">
        <f>IF(I225="","",VLOOKUP($B225,'C-1 Site River Baseline'!$C$9:$R$257,9,FALSE))</f>
        <v/>
      </c>
      <c r="K225" s="520" t="str">
        <f>IF(J225="","",VLOOKUP($B225,'C-1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IF(L225="","",VLOOKUP($B225,'C-1 Site River Baseline'!$C$9:$R$257,16,FALSE))</f>
        <v/>
      </c>
      <c r="N225" s="418" t="str">
        <f t="shared" si="25"/>
        <v/>
      </c>
      <c r="O225" s="498" t="str">
        <f t="shared" si="26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7" t="str">
        <f>IF(N225="","",VLOOKUP(B225,'C-1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07" t="str">
        <f>IF(V225="","",IF(VLOOKUP(V225,'G-7 Rivers Data'!$AG$4:$AI$9,2,FALSE)=0,"Spatial Data Missing ⚠",VLOOKUP(V225,'G-7 Rivers Data'!$AG$4:$AI$9,2,FALSE)))</f>
        <v/>
      </c>
      <c r="X225" s="499" t="str">
        <f>IF(V225="","",IF(VLOOKUP(V225,'G-7 Rivers Data'!$AG$4:$AI$9,3,FALSE)=0,"Spatial Data Missing ⚠",VLOOKUP(V225,'G-7 Rivers Data'!$AG$4:$AI$9,3,FALSE)))</f>
        <v/>
      </c>
      <c r="Y225" s="498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7" t="str">
        <f t="shared" si="27"/>
        <v/>
      </c>
      <c r="AC225" s="521" t="str">
        <f t="shared" si="28"/>
        <v/>
      </c>
      <c r="AD225" s="564" t="str">
        <f>IFERROR(IF(AC225="Check Data ⚠","Check Data ⚠",VLOOKUP(AC225,'G-4 Temporal multipliers'!$A$4:$C$37,3,FALSE)),"")</f>
        <v/>
      </c>
      <c r="AE225" s="498" t="str">
        <f>IF(N225="","",VLOOKUP(N225,'G-7 Rivers Data'!$B$4:$G$8,5,FALSE))</f>
        <v/>
      </c>
      <c r="AF225" s="507" t="str">
        <f t="shared" si="29"/>
        <v/>
      </c>
      <c r="AG225" s="540" t="str">
        <f t="shared" si="30"/>
        <v/>
      </c>
      <c r="AH225" s="499" t="str">
        <f t="shared" si="24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499" t="str">
        <f>IF(AK225="","",IF(VLOOKUP(AK225,'G-7 Rivers Data'!$AD$4:$AE$8,2,FALSE)=0,"Spatial Data Missing ⚠",VLOOKUP(AK225,'G-7 Rivers Data'!$AD$4:$AE$8,2,FALSE)))</f>
        <v/>
      </c>
      <c r="AM225" s="545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1" t="str">
        <f>'C-1 Site River Baseline'!AN224</f>
        <v/>
      </c>
      <c r="C226" s="520" t="str">
        <f>IF(B226="","",VLOOKUP($B226,'C-1 Site River Baseline'!$C$9:$R$257,2,FALSE))</f>
        <v/>
      </c>
      <c r="D226" s="520" t="str">
        <f>IF(C226="","",VLOOKUP($B226,'C-1 Site River Baseline'!$C$9:$R$257,3,FALSE))</f>
        <v/>
      </c>
      <c r="E226" s="520" t="str">
        <f>IF(D226="","",VLOOKUP($B226,'C-1 Site River Baseline'!$C$9:$R$257,4,FALSE))</f>
        <v/>
      </c>
      <c r="F226" s="520" t="str">
        <f>IF(E226="","",VLOOKUP($B226,'C-1 Site River Baseline'!$C$9:$R$257,5,FALSE))</f>
        <v/>
      </c>
      <c r="G226" s="520" t="str">
        <f>IF(F226="","",VLOOKUP($B226,'C-1 Site River Baseline'!$C$9:$R$257,6,FALSE))</f>
        <v/>
      </c>
      <c r="H226" s="520" t="str">
        <f>IF(G226="","",VLOOKUP($B226,'C-1 Site River Baseline'!$C$9:$R$257,7,FALSE))</f>
        <v/>
      </c>
      <c r="I226" s="520" t="str">
        <f>IF(H226="","",VLOOKUP($B226,'C-1 Site River Baseline'!$C$9:$R$257,8,FALSE))</f>
        <v/>
      </c>
      <c r="J226" s="520" t="str">
        <f>IF(I226="","",VLOOKUP($B226,'C-1 Site River Baseline'!$C$9:$R$257,9,FALSE))</f>
        <v/>
      </c>
      <c r="K226" s="520" t="str">
        <f>IF(J226="","",VLOOKUP($B226,'C-1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IF(L226="","",VLOOKUP($B226,'C-1 Site River Baseline'!$C$9:$R$257,16,FALSE))</f>
        <v/>
      </c>
      <c r="N226" s="418" t="str">
        <f t="shared" si="25"/>
        <v/>
      </c>
      <c r="O226" s="498" t="str">
        <f t="shared" si="26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7" t="str">
        <f>IF(N226="","",VLOOKUP(B226,'C-1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07" t="str">
        <f>IF(V226="","",IF(VLOOKUP(V226,'G-7 Rivers Data'!$AG$4:$AI$9,2,FALSE)=0,"Spatial Data Missing ⚠",VLOOKUP(V226,'G-7 Rivers Data'!$AG$4:$AI$9,2,FALSE)))</f>
        <v/>
      </c>
      <c r="X226" s="499" t="str">
        <f>IF(V226="","",IF(VLOOKUP(V226,'G-7 Rivers Data'!$AG$4:$AI$9,3,FALSE)=0,"Spatial Data Missing ⚠",VLOOKUP(V226,'G-7 Rivers Data'!$AG$4:$AI$9,3,FALSE)))</f>
        <v/>
      </c>
      <c r="Y226" s="498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7" t="str">
        <f t="shared" si="27"/>
        <v/>
      </c>
      <c r="AC226" s="521" t="str">
        <f t="shared" si="28"/>
        <v/>
      </c>
      <c r="AD226" s="564" t="str">
        <f>IFERROR(IF(AC226="Check Data ⚠","Check Data ⚠",VLOOKUP(AC226,'G-4 Temporal multipliers'!$A$4:$C$37,3,FALSE)),"")</f>
        <v/>
      </c>
      <c r="AE226" s="498" t="str">
        <f>IF(N226="","",VLOOKUP(N226,'G-7 Rivers Data'!$B$4:$G$8,5,FALSE))</f>
        <v/>
      </c>
      <c r="AF226" s="507" t="str">
        <f t="shared" si="29"/>
        <v/>
      </c>
      <c r="AG226" s="540" t="str">
        <f t="shared" si="30"/>
        <v/>
      </c>
      <c r="AH226" s="499" t="str">
        <f t="shared" si="24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499" t="str">
        <f>IF(AK226="","",IF(VLOOKUP(AK226,'G-7 Rivers Data'!$AD$4:$AE$8,2,FALSE)=0,"Spatial Data Missing ⚠",VLOOKUP(AK226,'G-7 Rivers Data'!$AD$4:$AE$8,2,FALSE)))</f>
        <v/>
      </c>
      <c r="AM226" s="545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1" t="str">
        <f>'C-1 Site River Baseline'!AN225</f>
        <v/>
      </c>
      <c r="C227" s="520" t="str">
        <f>IF(B227="","",VLOOKUP($B227,'C-1 Site River Baseline'!$C$9:$R$257,2,FALSE))</f>
        <v/>
      </c>
      <c r="D227" s="520" t="str">
        <f>IF(C227="","",VLOOKUP($B227,'C-1 Site River Baseline'!$C$9:$R$257,3,FALSE))</f>
        <v/>
      </c>
      <c r="E227" s="520" t="str">
        <f>IF(D227="","",VLOOKUP($B227,'C-1 Site River Baseline'!$C$9:$R$257,4,FALSE))</f>
        <v/>
      </c>
      <c r="F227" s="520" t="str">
        <f>IF(E227="","",VLOOKUP($B227,'C-1 Site River Baseline'!$C$9:$R$257,5,FALSE))</f>
        <v/>
      </c>
      <c r="G227" s="520" t="str">
        <f>IF(F227="","",VLOOKUP($B227,'C-1 Site River Baseline'!$C$9:$R$257,6,FALSE))</f>
        <v/>
      </c>
      <c r="H227" s="520" t="str">
        <f>IF(G227="","",VLOOKUP($B227,'C-1 Site River Baseline'!$C$9:$R$257,7,FALSE))</f>
        <v/>
      </c>
      <c r="I227" s="520" t="str">
        <f>IF(H227="","",VLOOKUP($B227,'C-1 Site River Baseline'!$C$9:$R$257,8,FALSE))</f>
        <v/>
      </c>
      <c r="J227" s="520" t="str">
        <f>IF(I227="","",VLOOKUP($B227,'C-1 Site River Baseline'!$C$9:$R$257,9,FALSE))</f>
        <v/>
      </c>
      <c r="K227" s="520" t="str">
        <f>IF(J227="","",VLOOKUP($B227,'C-1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IF(L227="","",VLOOKUP($B227,'C-1 Site River Baseline'!$C$9:$R$257,16,FALSE))</f>
        <v/>
      </c>
      <c r="N227" s="418" t="str">
        <f t="shared" si="25"/>
        <v/>
      </c>
      <c r="O227" s="498" t="str">
        <f t="shared" si="26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7" t="str">
        <f>IF(N227="","",VLOOKUP(B227,'C-1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07" t="str">
        <f>IF(V227="","",IF(VLOOKUP(V227,'G-7 Rivers Data'!$AG$4:$AI$9,2,FALSE)=0,"Spatial Data Missing ⚠",VLOOKUP(V227,'G-7 Rivers Data'!$AG$4:$AI$9,2,FALSE)))</f>
        <v/>
      </c>
      <c r="X227" s="499" t="str">
        <f>IF(V227="","",IF(VLOOKUP(V227,'G-7 Rivers Data'!$AG$4:$AI$9,3,FALSE)=0,"Spatial Data Missing ⚠",VLOOKUP(V227,'G-7 Rivers Data'!$AG$4:$AI$9,3,FALSE)))</f>
        <v/>
      </c>
      <c r="Y227" s="498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7" t="str">
        <f t="shared" si="27"/>
        <v/>
      </c>
      <c r="AC227" s="521" t="str">
        <f t="shared" si="28"/>
        <v/>
      </c>
      <c r="AD227" s="564" t="str">
        <f>IFERROR(IF(AC227="Check Data ⚠","Check Data ⚠",VLOOKUP(AC227,'G-4 Temporal multipliers'!$A$4:$C$37,3,FALSE)),"")</f>
        <v/>
      </c>
      <c r="AE227" s="498" t="str">
        <f>IF(N227="","",VLOOKUP(N227,'G-7 Rivers Data'!$B$4:$G$8,5,FALSE))</f>
        <v/>
      </c>
      <c r="AF227" s="507" t="str">
        <f t="shared" si="29"/>
        <v/>
      </c>
      <c r="AG227" s="540" t="str">
        <f t="shared" si="30"/>
        <v/>
      </c>
      <c r="AH227" s="499" t="str">
        <f t="shared" si="24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499" t="str">
        <f>IF(AK227="","",IF(VLOOKUP(AK227,'G-7 Rivers Data'!$AD$4:$AE$8,2,FALSE)=0,"Spatial Data Missing ⚠",VLOOKUP(AK227,'G-7 Rivers Data'!$AD$4:$AE$8,2,FALSE)))</f>
        <v/>
      </c>
      <c r="AM227" s="545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1" t="str">
        <f>'C-1 Site River Baseline'!AN226</f>
        <v/>
      </c>
      <c r="C228" s="520" t="str">
        <f>IF(B228="","",VLOOKUP($B228,'C-1 Site River Baseline'!$C$9:$R$257,2,FALSE))</f>
        <v/>
      </c>
      <c r="D228" s="520" t="str">
        <f>IF(C228="","",VLOOKUP($B228,'C-1 Site River Baseline'!$C$9:$R$257,3,FALSE))</f>
        <v/>
      </c>
      <c r="E228" s="520" t="str">
        <f>IF(D228="","",VLOOKUP($B228,'C-1 Site River Baseline'!$C$9:$R$257,4,FALSE))</f>
        <v/>
      </c>
      <c r="F228" s="520" t="str">
        <f>IF(E228="","",VLOOKUP($B228,'C-1 Site River Baseline'!$C$9:$R$257,5,FALSE))</f>
        <v/>
      </c>
      <c r="G228" s="520" t="str">
        <f>IF(F228="","",VLOOKUP($B228,'C-1 Site River Baseline'!$C$9:$R$257,6,FALSE))</f>
        <v/>
      </c>
      <c r="H228" s="520" t="str">
        <f>IF(G228="","",VLOOKUP($B228,'C-1 Site River Baseline'!$C$9:$R$257,7,FALSE))</f>
        <v/>
      </c>
      <c r="I228" s="520" t="str">
        <f>IF(H228="","",VLOOKUP($B228,'C-1 Site River Baseline'!$C$9:$R$257,8,FALSE))</f>
        <v/>
      </c>
      <c r="J228" s="520" t="str">
        <f>IF(I228="","",VLOOKUP($B228,'C-1 Site River Baseline'!$C$9:$R$257,9,FALSE))</f>
        <v/>
      </c>
      <c r="K228" s="520" t="str">
        <f>IF(J228="","",VLOOKUP($B228,'C-1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IF(L228="","",VLOOKUP($B228,'C-1 Site River Baseline'!$C$9:$R$257,16,FALSE))</f>
        <v/>
      </c>
      <c r="N228" s="418" t="str">
        <f t="shared" si="25"/>
        <v/>
      </c>
      <c r="O228" s="498" t="str">
        <f t="shared" si="26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7" t="str">
        <f>IF(N228="","",VLOOKUP(B228,'C-1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07" t="str">
        <f>IF(V228="","",IF(VLOOKUP(V228,'G-7 Rivers Data'!$AG$4:$AI$9,2,FALSE)=0,"Spatial Data Missing ⚠",VLOOKUP(V228,'G-7 Rivers Data'!$AG$4:$AI$9,2,FALSE)))</f>
        <v/>
      </c>
      <c r="X228" s="499" t="str">
        <f>IF(V228="","",IF(VLOOKUP(V228,'G-7 Rivers Data'!$AG$4:$AI$9,3,FALSE)=0,"Spatial Data Missing ⚠",VLOOKUP(V228,'G-7 Rivers Data'!$AG$4:$AI$9,3,FALSE)))</f>
        <v/>
      </c>
      <c r="Y228" s="498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7" t="str">
        <f t="shared" si="27"/>
        <v/>
      </c>
      <c r="AC228" s="521" t="str">
        <f t="shared" si="28"/>
        <v/>
      </c>
      <c r="AD228" s="564" t="str">
        <f>IFERROR(IF(AC228="Check Data ⚠","Check Data ⚠",VLOOKUP(AC228,'G-4 Temporal multipliers'!$A$4:$C$37,3,FALSE)),"")</f>
        <v/>
      </c>
      <c r="AE228" s="498" t="str">
        <f>IF(N228="","",VLOOKUP(N228,'G-7 Rivers Data'!$B$4:$G$8,5,FALSE))</f>
        <v/>
      </c>
      <c r="AF228" s="507" t="str">
        <f t="shared" si="29"/>
        <v/>
      </c>
      <c r="AG228" s="540" t="str">
        <f t="shared" si="30"/>
        <v/>
      </c>
      <c r="AH228" s="499" t="str">
        <f t="shared" si="24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499" t="str">
        <f>IF(AK228="","",IF(VLOOKUP(AK228,'G-7 Rivers Data'!$AD$4:$AE$8,2,FALSE)=0,"Spatial Data Missing ⚠",VLOOKUP(AK228,'G-7 Rivers Data'!$AD$4:$AE$8,2,FALSE)))</f>
        <v/>
      </c>
      <c r="AM228" s="545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1" t="str">
        <f>'C-1 Site River Baseline'!AN227</f>
        <v/>
      </c>
      <c r="C229" s="520" t="str">
        <f>IF(B229="","",VLOOKUP($B229,'C-1 Site River Baseline'!$C$9:$R$257,2,FALSE))</f>
        <v/>
      </c>
      <c r="D229" s="520" t="str">
        <f>IF(C229="","",VLOOKUP($B229,'C-1 Site River Baseline'!$C$9:$R$257,3,FALSE))</f>
        <v/>
      </c>
      <c r="E229" s="520" t="str">
        <f>IF(D229="","",VLOOKUP($B229,'C-1 Site River Baseline'!$C$9:$R$257,4,FALSE))</f>
        <v/>
      </c>
      <c r="F229" s="520" t="str">
        <f>IF(E229="","",VLOOKUP($B229,'C-1 Site River Baseline'!$C$9:$R$257,5,FALSE))</f>
        <v/>
      </c>
      <c r="G229" s="520" t="str">
        <f>IF(F229="","",VLOOKUP($B229,'C-1 Site River Baseline'!$C$9:$R$257,6,FALSE))</f>
        <v/>
      </c>
      <c r="H229" s="520" t="str">
        <f>IF(G229="","",VLOOKUP($B229,'C-1 Site River Baseline'!$C$9:$R$257,7,FALSE))</f>
        <v/>
      </c>
      <c r="I229" s="520" t="str">
        <f>IF(H229="","",VLOOKUP($B229,'C-1 Site River Baseline'!$C$9:$R$257,8,FALSE))</f>
        <v/>
      </c>
      <c r="J229" s="520" t="str">
        <f>IF(I229="","",VLOOKUP($B229,'C-1 Site River Baseline'!$C$9:$R$257,9,FALSE))</f>
        <v/>
      </c>
      <c r="K229" s="520" t="str">
        <f>IF(J229="","",VLOOKUP($B229,'C-1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IF(L229="","",VLOOKUP($B229,'C-1 Site River Baseline'!$C$9:$R$257,16,FALSE))</f>
        <v/>
      </c>
      <c r="N229" s="418" t="str">
        <f t="shared" si="25"/>
        <v/>
      </c>
      <c r="O229" s="498" t="str">
        <f t="shared" si="26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7" t="str">
        <f>IF(N229="","",VLOOKUP(B229,'C-1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07" t="str">
        <f>IF(V229="","",IF(VLOOKUP(V229,'G-7 Rivers Data'!$AG$4:$AI$9,2,FALSE)=0,"Spatial Data Missing ⚠",VLOOKUP(V229,'G-7 Rivers Data'!$AG$4:$AI$9,2,FALSE)))</f>
        <v/>
      </c>
      <c r="X229" s="499" t="str">
        <f>IF(V229="","",IF(VLOOKUP(V229,'G-7 Rivers Data'!$AG$4:$AI$9,3,FALSE)=0,"Spatial Data Missing ⚠",VLOOKUP(V229,'G-7 Rivers Data'!$AG$4:$AI$9,3,FALSE)))</f>
        <v/>
      </c>
      <c r="Y229" s="498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7" t="str">
        <f t="shared" si="27"/>
        <v/>
      </c>
      <c r="AC229" s="521" t="str">
        <f t="shared" si="28"/>
        <v/>
      </c>
      <c r="AD229" s="564" t="str">
        <f>IFERROR(IF(AC229="Check Data ⚠","Check Data ⚠",VLOOKUP(AC229,'G-4 Temporal multipliers'!$A$4:$C$37,3,FALSE)),"")</f>
        <v/>
      </c>
      <c r="AE229" s="498" t="str">
        <f>IF(N229="","",VLOOKUP(N229,'G-7 Rivers Data'!$B$4:$G$8,5,FALSE))</f>
        <v/>
      </c>
      <c r="AF229" s="507" t="str">
        <f t="shared" si="29"/>
        <v/>
      </c>
      <c r="AG229" s="540" t="str">
        <f t="shared" si="30"/>
        <v/>
      </c>
      <c r="AH229" s="499" t="str">
        <f t="shared" si="24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499" t="str">
        <f>IF(AK229="","",IF(VLOOKUP(AK229,'G-7 Rivers Data'!$AD$4:$AE$8,2,FALSE)=0,"Spatial Data Missing ⚠",VLOOKUP(AK229,'G-7 Rivers Data'!$AD$4:$AE$8,2,FALSE)))</f>
        <v/>
      </c>
      <c r="AM229" s="545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1" t="str">
        <f>'C-1 Site River Baseline'!AN228</f>
        <v/>
      </c>
      <c r="C230" s="520" t="str">
        <f>IF(B230="","",VLOOKUP($B230,'C-1 Site River Baseline'!$C$9:$R$257,2,FALSE))</f>
        <v/>
      </c>
      <c r="D230" s="520" t="str">
        <f>IF(C230="","",VLOOKUP($B230,'C-1 Site River Baseline'!$C$9:$R$257,3,FALSE))</f>
        <v/>
      </c>
      <c r="E230" s="520" t="str">
        <f>IF(D230="","",VLOOKUP($B230,'C-1 Site River Baseline'!$C$9:$R$257,4,FALSE))</f>
        <v/>
      </c>
      <c r="F230" s="520" t="str">
        <f>IF(E230="","",VLOOKUP($B230,'C-1 Site River Baseline'!$C$9:$R$257,5,FALSE))</f>
        <v/>
      </c>
      <c r="G230" s="520" t="str">
        <f>IF(F230="","",VLOOKUP($B230,'C-1 Site River Baseline'!$C$9:$R$257,6,FALSE))</f>
        <v/>
      </c>
      <c r="H230" s="520" t="str">
        <f>IF(G230="","",VLOOKUP($B230,'C-1 Site River Baseline'!$C$9:$R$257,7,FALSE))</f>
        <v/>
      </c>
      <c r="I230" s="520" t="str">
        <f>IF(H230="","",VLOOKUP($B230,'C-1 Site River Baseline'!$C$9:$R$257,8,FALSE))</f>
        <v/>
      </c>
      <c r="J230" s="520" t="str">
        <f>IF(I230="","",VLOOKUP($B230,'C-1 Site River Baseline'!$C$9:$R$257,9,FALSE))</f>
        <v/>
      </c>
      <c r="K230" s="520" t="str">
        <f>IF(J230="","",VLOOKUP($B230,'C-1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IF(L230="","",VLOOKUP($B230,'C-1 Site River Baseline'!$C$9:$R$257,16,FALSE))</f>
        <v/>
      </c>
      <c r="N230" s="418" t="str">
        <f t="shared" si="25"/>
        <v/>
      </c>
      <c r="O230" s="498" t="str">
        <f t="shared" si="26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7" t="str">
        <f>IF(N230="","",VLOOKUP(B230,'C-1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07" t="str">
        <f>IF(V230="","",IF(VLOOKUP(V230,'G-7 Rivers Data'!$AG$4:$AI$9,2,FALSE)=0,"Spatial Data Missing ⚠",VLOOKUP(V230,'G-7 Rivers Data'!$AG$4:$AI$9,2,FALSE)))</f>
        <v/>
      </c>
      <c r="X230" s="499" t="str">
        <f>IF(V230="","",IF(VLOOKUP(V230,'G-7 Rivers Data'!$AG$4:$AI$9,3,FALSE)=0,"Spatial Data Missing ⚠",VLOOKUP(V230,'G-7 Rivers Data'!$AG$4:$AI$9,3,FALSE)))</f>
        <v/>
      </c>
      <c r="Y230" s="498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7" t="str">
        <f t="shared" si="27"/>
        <v/>
      </c>
      <c r="AC230" s="521" t="str">
        <f t="shared" si="28"/>
        <v/>
      </c>
      <c r="AD230" s="564" t="str">
        <f>IFERROR(IF(AC230="Check Data ⚠","Check Data ⚠",VLOOKUP(AC230,'G-4 Temporal multipliers'!$A$4:$C$37,3,FALSE)),"")</f>
        <v/>
      </c>
      <c r="AE230" s="498" t="str">
        <f>IF(N230="","",VLOOKUP(N230,'G-7 Rivers Data'!$B$4:$G$8,5,FALSE))</f>
        <v/>
      </c>
      <c r="AF230" s="507" t="str">
        <f t="shared" si="29"/>
        <v/>
      </c>
      <c r="AG230" s="540" t="str">
        <f t="shared" si="30"/>
        <v/>
      </c>
      <c r="AH230" s="499" t="str">
        <f t="shared" si="24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499" t="str">
        <f>IF(AK230="","",IF(VLOOKUP(AK230,'G-7 Rivers Data'!$AD$4:$AE$8,2,FALSE)=0,"Spatial Data Missing ⚠",VLOOKUP(AK230,'G-7 Rivers Data'!$AD$4:$AE$8,2,FALSE)))</f>
        <v/>
      </c>
      <c r="AM230" s="545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1" t="str">
        <f>'C-1 Site River Baseline'!AN229</f>
        <v/>
      </c>
      <c r="C231" s="520" t="str">
        <f>IF(B231="","",VLOOKUP($B231,'C-1 Site River Baseline'!$C$9:$R$257,2,FALSE))</f>
        <v/>
      </c>
      <c r="D231" s="520" t="str">
        <f>IF(C231="","",VLOOKUP($B231,'C-1 Site River Baseline'!$C$9:$R$257,3,FALSE))</f>
        <v/>
      </c>
      <c r="E231" s="520" t="str">
        <f>IF(D231="","",VLOOKUP($B231,'C-1 Site River Baseline'!$C$9:$R$257,4,FALSE))</f>
        <v/>
      </c>
      <c r="F231" s="520" t="str">
        <f>IF(E231="","",VLOOKUP($B231,'C-1 Site River Baseline'!$C$9:$R$257,5,FALSE))</f>
        <v/>
      </c>
      <c r="G231" s="520" t="str">
        <f>IF(F231="","",VLOOKUP($B231,'C-1 Site River Baseline'!$C$9:$R$257,6,FALSE))</f>
        <v/>
      </c>
      <c r="H231" s="520" t="str">
        <f>IF(G231="","",VLOOKUP($B231,'C-1 Site River Baseline'!$C$9:$R$257,7,FALSE))</f>
        <v/>
      </c>
      <c r="I231" s="520" t="str">
        <f>IF(H231="","",VLOOKUP($B231,'C-1 Site River Baseline'!$C$9:$R$257,8,FALSE))</f>
        <v/>
      </c>
      <c r="J231" s="520" t="str">
        <f>IF(I231="","",VLOOKUP($B231,'C-1 Site River Baseline'!$C$9:$R$257,9,FALSE))</f>
        <v/>
      </c>
      <c r="K231" s="520" t="str">
        <f>IF(J231="","",VLOOKUP($B231,'C-1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IF(L231="","",VLOOKUP($B231,'C-1 Site River Baseline'!$C$9:$R$257,16,FALSE))</f>
        <v/>
      </c>
      <c r="N231" s="418" t="str">
        <f t="shared" si="25"/>
        <v/>
      </c>
      <c r="O231" s="498" t="str">
        <f t="shared" si="26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7" t="str">
        <f>IF(N231="","",VLOOKUP(B231,'C-1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07" t="str">
        <f>IF(V231="","",IF(VLOOKUP(V231,'G-7 Rivers Data'!$AG$4:$AI$9,2,FALSE)=0,"Spatial Data Missing ⚠",VLOOKUP(V231,'G-7 Rivers Data'!$AG$4:$AI$9,2,FALSE)))</f>
        <v/>
      </c>
      <c r="X231" s="499" t="str">
        <f>IF(V231="","",IF(VLOOKUP(V231,'G-7 Rivers Data'!$AG$4:$AI$9,3,FALSE)=0,"Spatial Data Missing ⚠",VLOOKUP(V231,'G-7 Rivers Data'!$AG$4:$AI$9,3,FALSE)))</f>
        <v/>
      </c>
      <c r="Y231" s="498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7" t="str">
        <f t="shared" si="27"/>
        <v/>
      </c>
      <c r="AC231" s="521" t="str">
        <f t="shared" si="28"/>
        <v/>
      </c>
      <c r="AD231" s="564" t="str">
        <f>IFERROR(IF(AC231="Check Data ⚠","Check Data ⚠",VLOOKUP(AC231,'G-4 Temporal multipliers'!$A$4:$C$37,3,FALSE)),"")</f>
        <v/>
      </c>
      <c r="AE231" s="498" t="str">
        <f>IF(N231="","",VLOOKUP(N231,'G-7 Rivers Data'!$B$4:$G$8,5,FALSE))</f>
        <v/>
      </c>
      <c r="AF231" s="507" t="str">
        <f t="shared" si="29"/>
        <v/>
      </c>
      <c r="AG231" s="540" t="str">
        <f t="shared" si="30"/>
        <v/>
      </c>
      <c r="AH231" s="499" t="str">
        <f t="shared" si="24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499" t="str">
        <f>IF(AK231="","",IF(VLOOKUP(AK231,'G-7 Rivers Data'!$AD$4:$AE$8,2,FALSE)=0,"Spatial Data Missing ⚠",VLOOKUP(AK231,'G-7 Rivers Data'!$AD$4:$AE$8,2,FALSE)))</f>
        <v/>
      </c>
      <c r="AM231" s="545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1" t="str">
        <f>'C-1 Site River Baseline'!AN230</f>
        <v/>
      </c>
      <c r="C232" s="520" t="str">
        <f>IF(B232="","",VLOOKUP($B232,'C-1 Site River Baseline'!$C$9:$R$257,2,FALSE))</f>
        <v/>
      </c>
      <c r="D232" s="520" t="str">
        <f>IF(C232="","",VLOOKUP($B232,'C-1 Site River Baseline'!$C$9:$R$257,3,FALSE))</f>
        <v/>
      </c>
      <c r="E232" s="520" t="str">
        <f>IF(D232="","",VLOOKUP($B232,'C-1 Site River Baseline'!$C$9:$R$257,4,FALSE))</f>
        <v/>
      </c>
      <c r="F232" s="520" t="str">
        <f>IF(E232="","",VLOOKUP($B232,'C-1 Site River Baseline'!$C$9:$R$257,5,FALSE))</f>
        <v/>
      </c>
      <c r="G232" s="520" t="str">
        <f>IF(F232="","",VLOOKUP($B232,'C-1 Site River Baseline'!$C$9:$R$257,6,FALSE))</f>
        <v/>
      </c>
      <c r="H232" s="520" t="str">
        <f>IF(G232="","",VLOOKUP($B232,'C-1 Site River Baseline'!$C$9:$R$257,7,FALSE))</f>
        <v/>
      </c>
      <c r="I232" s="520" t="str">
        <f>IF(H232="","",VLOOKUP($B232,'C-1 Site River Baseline'!$C$9:$R$257,8,FALSE))</f>
        <v/>
      </c>
      <c r="J232" s="520" t="str">
        <f>IF(I232="","",VLOOKUP($B232,'C-1 Site River Baseline'!$C$9:$R$257,9,FALSE))</f>
        <v/>
      </c>
      <c r="K232" s="520" t="str">
        <f>IF(J232="","",VLOOKUP($B232,'C-1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IF(L232="","",VLOOKUP($B232,'C-1 Site River Baseline'!$C$9:$R$257,16,FALSE))</f>
        <v/>
      </c>
      <c r="N232" s="418" t="str">
        <f t="shared" si="25"/>
        <v/>
      </c>
      <c r="O232" s="498" t="str">
        <f t="shared" si="26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7" t="str">
        <f>IF(N232="","",VLOOKUP(B232,'C-1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07" t="str">
        <f>IF(V232="","",IF(VLOOKUP(V232,'G-7 Rivers Data'!$AG$4:$AI$9,2,FALSE)=0,"Spatial Data Missing ⚠",VLOOKUP(V232,'G-7 Rivers Data'!$AG$4:$AI$9,2,FALSE)))</f>
        <v/>
      </c>
      <c r="X232" s="499" t="str">
        <f>IF(V232="","",IF(VLOOKUP(V232,'G-7 Rivers Data'!$AG$4:$AI$9,3,FALSE)=0,"Spatial Data Missing ⚠",VLOOKUP(V232,'G-7 Rivers Data'!$AG$4:$AI$9,3,FALSE)))</f>
        <v/>
      </c>
      <c r="Y232" s="498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7" t="str">
        <f t="shared" si="27"/>
        <v/>
      </c>
      <c r="AC232" s="521" t="str">
        <f t="shared" si="28"/>
        <v/>
      </c>
      <c r="AD232" s="564" t="str">
        <f>IFERROR(IF(AC232="Check Data ⚠","Check Data ⚠",VLOOKUP(AC232,'G-4 Temporal multipliers'!$A$4:$C$37,3,FALSE)),"")</f>
        <v/>
      </c>
      <c r="AE232" s="498" t="str">
        <f>IF(N232="","",VLOOKUP(N232,'G-7 Rivers Data'!$B$4:$G$8,5,FALSE))</f>
        <v/>
      </c>
      <c r="AF232" s="507" t="str">
        <f t="shared" si="29"/>
        <v/>
      </c>
      <c r="AG232" s="540" t="str">
        <f t="shared" si="30"/>
        <v/>
      </c>
      <c r="AH232" s="499" t="str">
        <f t="shared" si="24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499" t="str">
        <f>IF(AK232="","",IF(VLOOKUP(AK232,'G-7 Rivers Data'!$AD$4:$AE$8,2,FALSE)=0,"Spatial Data Missing ⚠",VLOOKUP(AK232,'G-7 Rivers Data'!$AD$4:$AE$8,2,FALSE)))</f>
        <v/>
      </c>
      <c r="AM232" s="545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1" t="str">
        <f>'C-1 Site River Baseline'!AN231</f>
        <v/>
      </c>
      <c r="C233" s="520" t="str">
        <f>IF(B233="","",VLOOKUP($B233,'C-1 Site River Baseline'!$C$9:$R$257,2,FALSE))</f>
        <v/>
      </c>
      <c r="D233" s="520" t="str">
        <f>IF(C233="","",VLOOKUP($B233,'C-1 Site River Baseline'!$C$9:$R$257,3,FALSE))</f>
        <v/>
      </c>
      <c r="E233" s="520" t="str">
        <f>IF(D233="","",VLOOKUP($B233,'C-1 Site River Baseline'!$C$9:$R$257,4,FALSE))</f>
        <v/>
      </c>
      <c r="F233" s="520" t="str">
        <f>IF(E233="","",VLOOKUP($B233,'C-1 Site River Baseline'!$C$9:$R$257,5,FALSE))</f>
        <v/>
      </c>
      <c r="G233" s="520" t="str">
        <f>IF(F233="","",VLOOKUP($B233,'C-1 Site River Baseline'!$C$9:$R$257,6,FALSE))</f>
        <v/>
      </c>
      <c r="H233" s="520" t="str">
        <f>IF(G233="","",VLOOKUP($B233,'C-1 Site River Baseline'!$C$9:$R$257,7,FALSE))</f>
        <v/>
      </c>
      <c r="I233" s="520" t="str">
        <f>IF(H233="","",VLOOKUP($B233,'C-1 Site River Baseline'!$C$9:$R$257,8,FALSE))</f>
        <v/>
      </c>
      <c r="J233" s="520" t="str">
        <f>IF(I233="","",VLOOKUP($B233,'C-1 Site River Baseline'!$C$9:$R$257,9,FALSE))</f>
        <v/>
      </c>
      <c r="K233" s="520" t="str">
        <f>IF(J233="","",VLOOKUP($B233,'C-1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IF(L233="","",VLOOKUP($B233,'C-1 Site River Baseline'!$C$9:$R$257,16,FALSE))</f>
        <v/>
      </c>
      <c r="N233" s="418" t="str">
        <f t="shared" si="25"/>
        <v/>
      </c>
      <c r="O233" s="498" t="str">
        <f t="shared" si="26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7" t="str">
        <f>IF(N233="","",VLOOKUP(B233,'C-1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07" t="str">
        <f>IF(V233="","",IF(VLOOKUP(V233,'G-7 Rivers Data'!$AG$4:$AI$9,2,FALSE)=0,"Spatial Data Missing ⚠",VLOOKUP(V233,'G-7 Rivers Data'!$AG$4:$AI$9,2,FALSE)))</f>
        <v/>
      </c>
      <c r="X233" s="499" t="str">
        <f>IF(V233="","",IF(VLOOKUP(V233,'G-7 Rivers Data'!$AG$4:$AI$9,3,FALSE)=0,"Spatial Data Missing ⚠",VLOOKUP(V233,'G-7 Rivers Data'!$AG$4:$AI$9,3,FALSE)))</f>
        <v/>
      </c>
      <c r="Y233" s="498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7" t="str">
        <f t="shared" si="27"/>
        <v/>
      </c>
      <c r="AC233" s="521" t="str">
        <f t="shared" si="28"/>
        <v/>
      </c>
      <c r="AD233" s="564" t="str">
        <f>IFERROR(IF(AC233="Check Data ⚠","Check Data ⚠",VLOOKUP(AC233,'G-4 Temporal multipliers'!$A$4:$C$37,3,FALSE)),"")</f>
        <v/>
      </c>
      <c r="AE233" s="498" t="str">
        <f>IF(N233="","",VLOOKUP(N233,'G-7 Rivers Data'!$B$4:$G$8,5,FALSE))</f>
        <v/>
      </c>
      <c r="AF233" s="507" t="str">
        <f t="shared" si="29"/>
        <v/>
      </c>
      <c r="AG233" s="540" t="str">
        <f t="shared" si="30"/>
        <v/>
      </c>
      <c r="AH233" s="499" t="str">
        <f t="shared" si="24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499" t="str">
        <f>IF(AK233="","",IF(VLOOKUP(AK233,'G-7 Rivers Data'!$AD$4:$AE$8,2,FALSE)=0,"Spatial Data Missing ⚠",VLOOKUP(AK233,'G-7 Rivers Data'!$AD$4:$AE$8,2,FALSE)))</f>
        <v/>
      </c>
      <c r="AM233" s="545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1" t="str">
        <f>'C-1 Site River Baseline'!AN232</f>
        <v/>
      </c>
      <c r="C234" s="520" t="str">
        <f>IF(B234="","",VLOOKUP($B234,'C-1 Site River Baseline'!$C$9:$R$257,2,FALSE))</f>
        <v/>
      </c>
      <c r="D234" s="520" t="str">
        <f>IF(C234="","",VLOOKUP($B234,'C-1 Site River Baseline'!$C$9:$R$257,3,FALSE))</f>
        <v/>
      </c>
      <c r="E234" s="520" t="str">
        <f>IF(D234="","",VLOOKUP($B234,'C-1 Site River Baseline'!$C$9:$R$257,4,FALSE))</f>
        <v/>
      </c>
      <c r="F234" s="520" t="str">
        <f>IF(E234="","",VLOOKUP($B234,'C-1 Site River Baseline'!$C$9:$R$257,5,FALSE))</f>
        <v/>
      </c>
      <c r="G234" s="520" t="str">
        <f>IF(F234="","",VLOOKUP($B234,'C-1 Site River Baseline'!$C$9:$R$257,6,FALSE))</f>
        <v/>
      </c>
      <c r="H234" s="520" t="str">
        <f>IF(G234="","",VLOOKUP($B234,'C-1 Site River Baseline'!$C$9:$R$257,7,FALSE))</f>
        <v/>
      </c>
      <c r="I234" s="520" t="str">
        <f>IF(H234="","",VLOOKUP($B234,'C-1 Site River Baseline'!$C$9:$R$257,8,FALSE))</f>
        <v/>
      </c>
      <c r="J234" s="520" t="str">
        <f>IF(I234="","",VLOOKUP($B234,'C-1 Site River Baseline'!$C$9:$R$257,9,FALSE))</f>
        <v/>
      </c>
      <c r="K234" s="520" t="str">
        <f>IF(J234="","",VLOOKUP($B234,'C-1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IF(L234="","",VLOOKUP($B234,'C-1 Site River Baseline'!$C$9:$R$257,16,FALSE))</f>
        <v/>
      </c>
      <c r="N234" s="418" t="str">
        <f t="shared" si="25"/>
        <v/>
      </c>
      <c r="O234" s="498" t="str">
        <f t="shared" si="26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7" t="str">
        <f>IF(N234="","",VLOOKUP(B234,'C-1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07" t="str">
        <f>IF(V234="","",IF(VLOOKUP(V234,'G-7 Rivers Data'!$AG$4:$AI$9,2,FALSE)=0,"Spatial Data Missing ⚠",VLOOKUP(V234,'G-7 Rivers Data'!$AG$4:$AI$9,2,FALSE)))</f>
        <v/>
      </c>
      <c r="X234" s="499" t="str">
        <f>IF(V234="","",IF(VLOOKUP(V234,'G-7 Rivers Data'!$AG$4:$AI$9,3,FALSE)=0,"Spatial Data Missing ⚠",VLOOKUP(V234,'G-7 Rivers Data'!$AG$4:$AI$9,3,FALSE)))</f>
        <v/>
      </c>
      <c r="Y234" s="498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7" t="str">
        <f t="shared" si="27"/>
        <v/>
      </c>
      <c r="AC234" s="521" t="str">
        <f t="shared" si="28"/>
        <v/>
      </c>
      <c r="AD234" s="564" t="str">
        <f>IFERROR(IF(AC234="Check Data ⚠","Check Data ⚠",VLOOKUP(AC234,'G-4 Temporal multipliers'!$A$4:$C$37,3,FALSE)),"")</f>
        <v/>
      </c>
      <c r="AE234" s="498" t="str">
        <f>IF(N234="","",VLOOKUP(N234,'G-7 Rivers Data'!$B$4:$G$8,5,FALSE))</f>
        <v/>
      </c>
      <c r="AF234" s="507" t="str">
        <f t="shared" si="29"/>
        <v/>
      </c>
      <c r="AG234" s="540" t="str">
        <f t="shared" si="30"/>
        <v/>
      </c>
      <c r="AH234" s="499" t="str">
        <f t="shared" si="24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499" t="str">
        <f>IF(AK234="","",IF(VLOOKUP(AK234,'G-7 Rivers Data'!$AD$4:$AE$8,2,FALSE)=0,"Spatial Data Missing ⚠",VLOOKUP(AK234,'G-7 Rivers Data'!$AD$4:$AE$8,2,FALSE)))</f>
        <v/>
      </c>
      <c r="AM234" s="545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1" t="str">
        <f>'C-1 Site River Baseline'!AN233</f>
        <v/>
      </c>
      <c r="C235" s="520" t="str">
        <f>IF(B235="","",VLOOKUP($B235,'C-1 Site River Baseline'!$C$9:$R$257,2,FALSE))</f>
        <v/>
      </c>
      <c r="D235" s="520" t="str">
        <f>IF(C235="","",VLOOKUP($B235,'C-1 Site River Baseline'!$C$9:$R$257,3,FALSE))</f>
        <v/>
      </c>
      <c r="E235" s="520" t="str">
        <f>IF(D235="","",VLOOKUP($B235,'C-1 Site River Baseline'!$C$9:$R$257,4,FALSE))</f>
        <v/>
      </c>
      <c r="F235" s="520" t="str">
        <f>IF(E235="","",VLOOKUP($B235,'C-1 Site River Baseline'!$C$9:$R$257,5,FALSE))</f>
        <v/>
      </c>
      <c r="G235" s="520" t="str">
        <f>IF(F235="","",VLOOKUP($B235,'C-1 Site River Baseline'!$C$9:$R$257,6,FALSE))</f>
        <v/>
      </c>
      <c r="H235" s="520" t="str">
        <f>IF(G235="","",VLOOKUP($B235,'C-1 Site River Baseline'!$C$9:$R$257,7,FALSE))</f>
        <v/>
      </c>
      <c r="I235" s="520" t="str">
        <f>IF(H235="","",VLOOKUP($B235,'C-1 Site River Baseline'!$C$9:$R$257,8,FALSE))</f>
        <v/>
      </c>
      <c r="J235" s="520" t="str">
        <f>IF(I235="","",VLOOKUP($B235,'C-1 Site River Baseline'!$C$9:$R$257,9,FALSE))</f>
        <v/>
      </c>
      <c r="K235" s="520" t="str">
        <f>IF(J235="","",VLOOKUP($B235,'C-1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IF(L235="","",VLOOKUP($B235,'C-1 Site River Baseline'!$C$9:$R$257,16,FALSE))</f>
        <v/>
      </c>
      <c r="N235" s="418" t="str">
        <f t="shared" si="25"/>
        <v/>
      </c>
      <c r="O235" s="498" t="str">
        <f t="shared" si="26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7" t="str">
        <f>IF(N235="","",VLOOKUP(B235,'C-1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07" t="str">
        <f>IF(V235="","",IF(VLOOKUP(V235,'G-7 Rivers Data'!$AG$4:$AI$9,2,FALSE)=0,"Spatial Data Missing ⚠",VLOOKUP(V235,'G-7 Rivers Data'!$AG$4:$AI$9,2,FALSE)))</f>
        <v/>
      </c>
      <c r="X235" s="499" t="str">
        <f>IF(V235="","",IF(VLOOKUP(V235,'G-7 Rivers Data'!$AG$4:$AI$9,3,FALSE)=0,"Spatial Data Missing ⚠",VLOOKUP(V235,'G-7 Rivers Data'!$AG$4:$AI$9,3,FALSE)))</f>
        <v/>
      </c>
      <c r="Y235" s="498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7" t="str">
        <f t="shared" si="27"/>
        <v/>
      </c>
      <c r="AC235" s="521" t="str">
        <f t="shared" si="28"/>
        <v/>
      </c>
      <c r="AD235" s="564" t="str">
        <f>IFERROR(IF(AC235="Check Data ⚠","Check Data ⚠",VLOOKUP(AC235,'G-4 Temporal multipliers'!$A$4:$C$37,3,FALSE)),"")</f>
        <v/>
      </c>
      <c r="AE235" s="498" t="str">
        <f>IF(N235="","",VLOOKUP(N235,'G-7 Rivers Data'!$B$4:$G$8,5,FALSE))</f>
        <v/>
      </c>
      <c r="AF235" s="507" t="str">
        <f t="shared" si="29"/>
        <v/>
      </c>
      <c r="AG235" s="540" t="str">
        <f t="shared" si="30"/>
        <v/>
      </c>
      <c r="AH235" s="499" t="str">
        <f t="shared" si="24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499" t="str">
        <f>IF(AK235="","",IF(VLOOKUP(AK235,'G-7 Rivers Data'!$AD$4:$AE$8,2,FALSE)=0,"Spatial Data Missing ⚠",VLOOKUP(AK235,'G-7 Rivers Data'!$AD$4:$AE$8,2,FALSE)))</f>
        <v/>
      </c>
      <c r="AM235" s="545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1" t="str">
        <f>'C-1 Site River Baseline'!AN234</f>
        <v/>
      </c>
      <c r="C236" s="520" t="str">
        <f>IF(B236="","",VLOOKUP($B236,'C-1 Site River Baseline'!$C$9:$R$257,2,FALSE))</f>
        <v/>
      </c>
      <c r="D236" s="520" t="str">
        <f>IF(C236="","",VLOOKUP($B236,'C-1 Site River Baseline'!$C$9:$R$257,3,FALSE))</f>
        <v/>
      </c>
      <c r="E236" s="520" t="str">
        <f>IF(D236="","",VLOOKUP($B236,'C-1 Site River Baseline'!$C$9:$R$257,4,FALSE))</f>
        <v/>
      </c>
      <c r="F236" s="520" t="str">
        <f>IF(E236="","",VLOOKUP($B236,'C-1 Site River Baseline'!$C$9:$R$257,5,FALSE))</f>
        <v/>
      </c>
      <c r="G236" s="520" t="str">
        <f>IF(F236="","",VLOOKUP($B236,'C-1 Site River Baseline'!$C$9:$R$257,6,FALSE))</f>
        <v/>
      </c>
      <c r="H236" s="520" t="str">
        <f>IF(G236="","",VLOOKUP($B236,'C-1 Site River Baseline'!$C$9:$R$257,7,FALSE))</f>
        <v/>
      </c>
      <c r="I236" s="520" t="str">
        <f>IF(H236="","",VLOOKUP($B236,'C-1 Site River Baseline'!$C$9:$R$257,8,FALSE))</f>
        <v/>
      </c>
      <c r="J236" s="520" t="str">
        <f>IF(I236="","",VLOOKUP($B236,'C-1 Site River Baseline'!$C$9:$R$257,9,FALSE))</f>
        <v/>
      </c>
      <c r="K236" s="520" t="str">
        <f>IF(J236="","",VLOOKUP($B236,'C-1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IF(L236="","",VLOOKUP($B236,'C-1 Site River Baseline'!$C$9:$R$257,16,FALSE))</f>
        <v/>
      </c>
      <c r="N236" s="418" t="str">
        <f t="shared" si="25"/>
        <v/>
      </c>
      <c r="O236" s="498" t="str">
        <f t="shared" si="26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7" t="str">
        <f>IF(N236="","",VLOOKUP(B236,'C-1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07" t="str">
        <f>IF(V236="","",IF(VLOOKUP(V236,'G-7 Rivers Data'!$AG$4:$AI$9,2,FALSE)=0,"Spatial Data Missing ⚠",VLOOKUP(V236,'G-7 Rivers Data'!$AG$4:$AI$9,2,FALSE)))</f>
        <v/>
      </c>
      <c r="X236" s="499" t="str">
        <f>IF(V236="","",IF(VLOOKUP(V236,'G-7 Rivers Data'!$AG$4:$AI$9,3,FALSE)=0,"Spatial Data Missing ⚠",VLOOKUP(V236,'G-7 Rivers Data'!$AG$4:$AI$9,3,FALSE)))</f>
        <v/>
      </c>
      <c r="Y236" s="498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7" t="str">
        <f t="shared" si="27"/>
        <v/>
      </c>
      <c r="AC236" s="521" t="str">
        <f t="shared" si="28"/>
        <v/>
      </c>
      <c r="AD236" s="564" t="str">
        <f>IFERROR(IF(AC236="Check Data ⚠","Check Data ⚠",VLOOKUP(AC236,'G-4 Temporal multipliers'!$A$4:$C$37,3,FALSE)),"")</f>
        <v/>
      </c>
      <c r="AE236" s="498" t="str">
        <f>IF(N236="","",VLOOKUP(N236,'G-7 Rivers Data'!$B$4:$G$8,5,FALSE))</f>
        <v/>
      </c>
      <c r="AF236" s="507" t="str">
        <f t="shared" si="29"/>
        <v/>
      </c>
      <c r="AG236" s="540" t="str">
        <f t="shared" si="30"/>
        <v/>
      </c>
      <c r="AH236" s="499" t="str">
        <f t="shared" si="24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499" t="str">
        <f>IF(AK236="","",IF(VLOOKUP(AK236,'G-7 Rivers Data'!$AD$4:$AE$8,2,FALSE)=0,"Spatial Data Missing ⚠",VLOOKUP(AK236,'G-7 Rivers Data'!$AD$4:$AE$8,2,FALSE)))</f>
        <v/>
      </c>
      <c r="AM236" s="545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1" t="str">
        <f>'C-1 Site River Baseline'!AN235</f>
        <v/>
      </c>
      <c r="C237" s="520" t="str">
        <f>IF(B237="","",VLOOKUP($B237,'C-1 Site River Baseline'!$C$9:$R$257,2,FALSE))</f>
        <v/>
      </c>
      <c r="D237" s="520" t="str">
        <f>IF(C237="","",VLOOKUP($B237,'C-1 Site River Baseline'!$C$9:$R$257,3,FALSE))</f>
        <v/>
      </c>
      <c r="E237" s="520" t="str">
        <f>IF(D237="","",VLOOKUP($B237,'C-1 Site River Baseline'!$C$9:$R$257,4,FALSE))</f>
        <v/>
      </c>
      <c r="F237" s="520" t="str">
        <f>IF(E237="","",VLOOKUP($B237,'C-1 Site River Baseline'!$C$9:$R$257,5,FALSE))</f>
        <v/>
      </c>
      <c r="G237" s="520" t="str">
        <f>IF(F237="","",VLOOKUP($B237,'C-1 Site River Baseline'!$C$9:$R$257,6,FALSE))</f>
        <v/>
      </c>
      <c r="H237" s="520" t="str">
        <f>IF(G237="","",VLOOKUP($B237,'C-1 Site River Baseline'!$C$9:$R$257,7,FALSE))</f>
        <v/>
      </c>
      <c r="I237" s="520" t="str">
        <f>IF(H237="","",VLOOKUP($B237,'C-1 Site River Baseline'!$C$9:$R$257,8,FALSE))</f>
        <v/>
      </c>
      <c r="J237" s="520" t="str">
        <f>IF(I237="","",VLOOKUP($B237,'C-1 Site River Baseline'!$C$9:$R$257,9,FALSE))</f>
        <v/>
      </c>
      <c r="K237" s="520" t="str">
        <f>IF(J237="","",VLOOKUP($B237,'C-1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IF(L237="","",VLOOKUP($B237,'C-1 Site River Baseline'!$C$9:$R$257,16,FALSE))</f>
        <v/>
      </c>
      <c r="N237" s="418" t="str">
        <f t="shared" si="25"/>
        <v/>
      </c>
      <c r="O237" s="498" t="str">
        <f t="shared" si="26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7" t="str">
        <f>IF(N237="","",VLOOKUP(B237,'C-1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07" t="str">
        <f>IF(V237="","",IF(VLOOKUP(V237,'G-7 Rivers Data'!$AG$4:$AI$9,2,FALSE)=0,"Spatial Data Missing ⚠",VLOOKUP(V237,'G-7 Rivers Data'!$AG$4:$AI$9,2,FALSE)))</f>
        <v/>
      </c>
      <c r="X237" s="499" t="str">
        <f>IF(V237="","",IF(VLOOKUP(V237,'G-7 Rivers Data'!$AG$4:$AI$9,3,FALSE)=0,"Spatial Data Missing ⚠",VLOOKUP(V237,'G-7 Rivers Data'!$AG$4:$AI$9,3,FALSE)))</f>
        <v/>
      </c>
      <c r="Y237" s="498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7" t="str">
        <f t="shared" si="27"/>
        <v/>
      </c>
      <c r="AC237" s="521" t="str">
        <f t="shared" si="28"/>
        <v/>
      </c>
      <c r="AD237" s="564" t="str">
        <f>IFERROR(IF(AC237="Check Data ⚠","Check Data ⚠",VLOOKUP(AC237,'G-4 Temporal multipliers'!$A$4:$C$37,3,FALSE)),"")</f>
        <v/>
      </c>
      <c r="AE237" s="498" t="str">
        <f>IF(N237="","",VLOOKUP(N237,'G-7 Rivers Data'!$B$4:$G$8,5,FALSE))</f>
        <v/>
      </c>
      <c r="AF237" s="507" t="str">
        <f t="shared" si="29"/>
        <v/>
      </c>
      <c r="AG237" s="540" t="str">
        <f t="shared" si="30"/>
        <v/>
      </c>
      <c r="AH237" s="499" t="str">
        <f t="shared" si="24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499" t="str">
        <f>IF(AK237="","",IF(VLOOKUP(AK237,'G-7 Rivers Data'!$AD$4:$AE$8,2,FALSE)=0,"Spatial Data Missing ⚠",VLOOKUP(AK237,'G-7 Rivers Data'!$AD$4:$AE$8,2,FALSE)))</f>
        <v/>
      </c>
      <c r="AM237" s="545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1" t="str">
        <f>'C-1 Site River Baseline'!AN236</f>
        <v/>
      </c>
      <c r="C238" s="520" t="str">
        <f>IF(B238="","",VLOOKUP($B238,'C-1 Site River Baseline'!$C$9:$R$257,2,FALSE))</f>
        <v/>
      </c>
      <c r="D238" s="520" t="str">
        <f>IF(C238="","",VLOOKUP($B238,'C-1 Site River Baseline'!$C$9:$R$257,3,FALSE))</f>
        <v/>
      </c>
      <c r="E238" s="520" t="str">
        <f>IF(D238="","",VLOOKUP($B238,'C-1 Site River Baseline'!$C$9:$R$257,4,FALSE))</f>
        <v/>
      </c>
      <c r="F238" s="520" t="str">
        <f>IF(E238="","",VLOOKUP($B238,'C-1 Site River Baseline'!$C$9:$R$257,5,FALSE))</f>
        <v/>
      </c>
      <c r="G238" s="520" t="str">
        <f>IF(F238="","",VLOOKUP($B238,'C-1 Site River Baseline'!$C$9:$R$257,6,FALSE))</f>
        <v/>
      </c>
      <c r="H238" s="520" t="str">
        <f>IF(G238="","",VLOOKUP($B238,'C-1 Site River Baseline'!$C$9:$R$257,7,FALSE))</f>
        <v/>
      </c>
      <c r="I238" s="520" t="str">
        <f>IF(H238="","",VLOOKUP($B238,'C-1 Site River Baseline'!$C$9:$R$257,8,FALSE))</f>
        <v/>
      </c>
      <c r="J238" s="520" t="str">
        <f>IF(I238="","",VLOOKUP($B238,'C-1 Site River Baseline'!$C$9:$R$257,9,FALSE))</f>
        <v/>
      </c>
      <c r="K238" s="520" t="str">
        <f>IF(J238="","",VLOOKUP($B238,'C-1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IF(L238="","",VLOOKUP($B238,'C-1 Site River Baseline'!$C$9:$R$257,16,FALSE))</f>
        <v/>
      </c>
      <c r="N238" s="418"/>
      <c r="O238" s="498" t="str">
        <f t="shared" si="26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7" t="str">
        <f>IF(N238="","",VLOOKUP(B238,'C-1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07" t="str">
        <f>IF(V238="","",IF(VLOOKUP(V238,'G-7 Rivers Data'!$AG$4:$AI$9,2,FALSE)=0,"Spatial Data Missing ⚠",VLOOKUP(V238,'G-7 Rivers Data'!$AG$4:$AI$9,2,FALSE)))</f>
        <v/>
      </c>
      <c r="X238" s="499" t="str">
        <f>IF(V238="","",IF(VLOOKUP(V238,'G-7 Rivers Data'!$AG$4:$AI$9,3,FALSE)=0,"Spatial Data Missing ⚠",VLOOKUP(V238,'G-7 Rivers Data'!$AG$4:$AI$9,3,FALSE)))</f>
        <v/>
      </c>
      <c r="Y238" s="498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7" t="str">
        <f t="shared" si="27"/>
        <v/>
      </c>
      <c r="AC238" s="521" t="str">
        <f t="shared" si="28"/>
        <v/>
      </c>
      <c r="AD238" s="564" t="str">
        <f>IFERROR(IF(AC238="Check Data ⚠","Check Data ⚠",VLOOKUP(AC238,'G-4 Temporal multipliers'!$A$4:$C$37,3,FALSE)),"")</f>
        <v/>
      </c>
      <c r="AE238" s="498" t="str">
        <f>IF(N238="","",VLOOKUP(N238,'G-7 Rivers Data'!$B$4:$G$8,5,FALSE))</f>
        <v/>
      </c>
      <c r="AF238" s="507" t="str">
        <f t="shared" si="29"/>
        <v/>
      </c>
      <c r="AG238" s="540" t="str">
        <f t="shared" si="30"/>
        <v/>
      </c>
      <c r="AH238" s="499" t="str">
        <f t="shared" si="24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499" t="str">
        <f>IF(AK238="","",IF(VLOOKUP(AK238,'G-7 Rivers Data'!$AD$4:$AE$8,2,FALSE)=0,"Spatial Data Missing ⚠",VLOOKUP(AK238,'G-7 Rivers Data'!$AD$4:$AE$8,2,FALSE)))</f>
        <v/>
      </c>
      <c r="AM238" s="545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1" t="str">
        <f>'C-1 Site River Baseline'!AN237</f>
        <v/>
      </c>
      <c r="C239" s="520" t="str">
        <f>IF(B239="","",VLOOKUP($B239,'C-1 Site River Baseline'!$C$9:$R$257,2,FALSE))</f>
        <v/>
      </c>
      <c r="D239" s="520" t="str">
        <f>IF(C239="","",VLOOKUP($B239,'C-1 Site River Baseline'!$C$9:$R$257,3,FALSE))</f>
        <v/>
      </c>
      <c r="E239" s="520" t="str">
        <f>IF(D239="","",VLOOKUP($B239,'C-1 Site River Baseline'!$C$9:$R$257,4,FALSE))</f>
        <v/>
      </c>
      <c r="F239" s="520" t="str">
        <f>IF(E239="","",VLOOKUP($B239,'C-1 Site River Baseline'!$C$9:$R$257,5,FALSE))</f>
        <v/>
      </c>
      <c r="G239" s="520" t="str">
        <f>IF(F239="","",VLOOKUP($B239,'C-1 Site River Baseline'!$C$9:$R$257,6,FALSE))</f>
        <v/>
      </c>
      <c r="H239" s="520" t="str">
        <f>IF(G239="","",VLOOKUP($B239,'C-1 Site River Baseline'!$C$9:$R$257,7,FALSE))</f>
        <v/>
      </c>
      <c r="I239" s="520" t="str">
        <f>IF(H239="","",VLOOKUP($B239,'C-1 Site River Baseline'!$C$9:$R$257,8,FALSE))</f>
        <v/>
      </c>
      <c r="J239" s="520" t="str">
        <f>IF(I239="","",VLOOKUP($B239,'C-1 Site River Baseline'!$C$9:$R$257,9,FALSE))</f>
        <v/>
      </c>
      <c r="K239" s="520" t="str">
        <f>IF(J239="","",VLOOKUP($B239,'C-1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IF(L239="","",VLOOKUP($B239,'C-1 Site River Baseline'!$C$9:$R$257,16,FALSE))</f>
        <v/>
      </c>
      <c r="N239" s="418" t="str">
        <f t="shared" si="25"/>
        <v/>
      </c>
      <c r="O239" s="498" t="str">
        <f t="shared" si="26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7" t="str">
        <f>IF(N239="","",VLOOKUP(B239,'C-1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07" t="str">
        <f>IF(V239="","",IF(VLOOKUP(V239,'G-7 Rivers Data'!$AG$4:$AI$9,2,FALSE)=0,"Spatial Data Missing ⚠",VLOOKUP(V239,'G-7 Rivers Data'!$AG$4:$AI$9,2,FALSE)))</f>
        <v/>
      </c>
      <c r="X239" s="499" t="str">
        <f>IF(V239="","",IF(VLOOKUP(V239,'G-7 Rivers Data'!$AG$4:$AI$9,3,FALSE)=0,"Spatial Data Missing ⚠",VLOOKUP(V239,'G-7 Rivers Data'!$AG$4:$AI$9,3,FALSE)))</f>
        <v/>
      </c>
      <c r="Y239" s="498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7" t="str">
        <f t="shared" si="27"/>
        <v/>
      </c>
      <c r="AC239" s="521" t="str">
        <f t="shared" si="28"/>
        <v/>
      </c>
      <c r="AD239" s="564" t="str">
        <f>IFERROR(IF(AC239="Check Data ⚠","Check Data ⚠",VLOOKUP(AC239,'G-4 Temporal multipliers'!$A$4:$C$37,3,FALSE)),"")</f>
        <v/>
      </c>
      <c r="AE239" s="498" t="str">
        <f>IF(N239="","",VLOOKUP(N239,'G-7 Rivers Data'!$B$4:$G$8,5,FALSE))</f>
        <v/>
      </c>
      <c r="AF239" s="507" t="str">
        <f t="shared" si="29"/>
        <v/>
      </c>
      <c r="AG239" s="540" t="str">
        <f t="shared" si="30"/>
        <v/>
      </c>
      <c r="AH239" s="499" t="str">
        <f t="shared" si="24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499" t="str">
        <f>IF(AK239="","",IF(VLOOKUP(AK239,'G-7 Rivers Data'!$AD$4:$AE$8,2,FALSE)=0,"Spatial Data Missing ⚠",VLOOKUP(AK239,'G-7 Rivers Data'!$AD$4:$AE$8,2,FALSE)))</f>
        <v/>
      </c>
      <c r="AM239" s="545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1" t="str">
        <f>'C-1 Site River Baseline'!AN238</f>
        <v/>
      </c>
      <c r="C240" s="520" t="str">
        <f>IF(B240="","",VLOOKUP($B240,'C-1 Site River Baseline'!$C$9:$R$257,2,FALSE))</f>
        <v/>
      </c>
      <c r="D240" s="520" t="str">
        <f>IF(C240="","",VLOOKUP($B240,'C-1 Site River Baseline'!$C$9:$R$257,3,FALSE))</f>
        <v/>
      </c>
      <c r="E240" s="520" t="str">
        <f>IF(D240="","",VLOOKUP($B240,'C-1 Site River Baseline'!$C$9:$R$257,4,FALSE))</f>
        <v/>
      </c>
      <c r="F240" s="520" t="str">
        <f>IF(E240="","",VLOOKUP($B240,'C-1 Site River Baseline'!$C$9:$R$257,5,FALSE))</f>
        <v/>
      </c>
      <c r="G240" s="520" t="str">
        <f>IF(F240="","",VLOOKUP($B240,'C-1 Site River Baseline'!$C$9:$R$257,6,FALSE))</f>
        <v/>
      </c>
      <c r="H240" s="520" t="str">
        <f>IF(G240="","",VLOOKUP($B240,'C-1 Site River Baseline'!$C$9:$R$257,7,FALSE))</f>
        <v/>
      </c>
      <c r="I240" s="520" t="str">
        <f>IF(H240="","",VLOOKUP($B240,'C-1 Site River Baseline'!$C$9:$R$257,8,FALSE))</f>
        <v/>
      </c>
      <c r="J240" s="520" t="str">
        <f>IF(I240="","",VLOOKUP($B240,'C-1 Site River Baseline'!$C$9:$R$257,9,FALSE))</f>
        <v/>
      </c>
      <c r="K240" s="520" t="str">
        <f>IF(J240="","",VLOOKUP($B240,'C-1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IF(L240="","",VLOOKUP($B240,'C-1 Site River Baseline'!$C$9:$R$257,16,FALSE))</f>
        <v/>
      </c>
      <c r="N240" s="418" t="str">
        <f t="shared" si="25"/>
        <v/>
      </c>
      <c r="O240" s="498" t="str">
        <f t="shared" si="26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7" t="str">
        <f>IF(N240="","",VLOOKUP(B240,'C-1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07" t="str">
        <f>IF(V240="","",IF(VLOOKUP(V240,'G-7 Rivers Data'!$AG$4:$AI$9,2,FALSE)=0,"Spatial Data Missing ⚠",VLOOKUP(V240,'G-7 Rivers Data'!$AG$4:$AI$9,2,FALSE)))</f>
        <v/>
      </c>
      <c r="X240" s="499" t="str">
        <f>IF(V240="","",IF(VLOOKUP(V240,'G-7 Rivers Data'!$AG$4:$AI$9,3,FALSE)=0,"Spatial Data Missing ⚠",VLOOKUP(V240,'G-7 Rivers Data'!$AG$4:$AI$9,3,FALSE)))</f>
        <v/>
      </c>
      <c r="Y240" s="498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7" t="str">
        <f t="shared" si="27"/>
        <v/>
      </c>
      <c r="AC240" s="521" t="str">
        <f t="shared" si="28"/>
        <v/>
      </c>
      <c r="AD240" s="564" t="str">
        <f>IFERROR(IF(AC240="Check Data ⚠","Check Data ⚠",VLOOKUP(AC240,'G-4 Temporal multipliers'!$A$4:$C$37,3,FALSE)),"")</f>
        <v/>
      </c>
      <c r="AE240" s="498" t="str">
        <f>IF(N240="","",VLOOKUP(N240,'G-7 Rivers Data'!$B$4:$G$8,5,FALSE))</f>
        <v/>
      </c>
      <c r="AF240" s="507" t="str">
        <f t="shared" si="29"/>
        <v/>
      </c>
      <c r="AG240" s="540" t="str">
        <f t="shared" si="30"/>
        <v/>
      </c>
      <c r="AH240" s="499" t="str">
        <f t="shared" si="24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499" t="str">
        <f>IF(AK240="","",IF(VLOOKUP(AK240,'G-7 Rivers Data'!$AD$4:$AE$8,2,FALSE)=0,"Spatial Data Missing ⚠",VLOOKUP(AK240,'G-7 Rivers Data'!$AD$4:$AE$8,2,FALSE)))</f>
        <v/>
      </c>
      <c r="AM240" s="545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1" t="str">
        <f>'C-1 Site River Baseline'!AN239</f>
        <v/>
      </c>
      <c r="C241" s="520" t="str">
        <f>IF(B241="","",VLOOKUP($B241,'C-1 Site River Baseline'!$C$9:$R$257,2,FALSE))</f>
        <v/>
      </c>
      <c r="D241" s="520" t="str">
        <f>IF(C241="","",VLOOKUP($B241,'C-1 Site River Baseline'!$C$9:$R$257,3,FALSE))</f>
        <v/>
      </c>
      <c r="E241" s="520" t="str">
        <f>IF(D241="","",VLOOKUP($B241,'C-1 Site River Baseline'!$C$9:$R$257,4,FALSE))</f>
        <v/>
      </c>
      <c r="F241" s="520" t="str">
        <f>IF(E241="","",VLOOKUP($B241,'C-1 Site River Baseline'!$C$9:$R$257,5,FALSE))</f>
        <v/>
      </c>
      <c r="G241" s="520" t="str">
        <f>IF(F241="","",VLOOKUP($B241,'C-1 Site River Baseline'!$C$9:$R$257,6,FALSE))</f>
        <v/>
      </c>
      <c r="H241" s="520" t="str">
        <f>IF(G241="","",VLOOKUP($B241,'C-1 Site River Baseline'!$C$9:$R$257,7,FALSE))</f>
        <v/>
      </c>
      <c r="I241" s="520" t="str">
        <f>IF(H241="","",VLOOKUP($B241,'C-1 Site River Baseline'!$C$9:$R$257,8,FALSE))</f>
        <v/>
      </c>
      <c r="J241" s="520" t="str">
        <f>IF(I241="","",VLOOKUP($B241,'C-1 Site River Baseline'!$C$9:$R$257,9,FALSE))</f>
        <v/>
      </c>
      <c r="K241" s="520" t="str">
        <f>IF(J241="","",VLOOKUP($B241,'C-1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IF(L241="","",VLOOKUP($B241,'C-1 Site River Baseline'!$C$9:$R$257,16,FALSE))</f>
        <v/>
      </c>
      <c r="N241" s="418" t="str">
        <f t="shared" si="25"/>
        <v/>
      </c>
      <c r="O241" s="498" t="str">
        <f t="shared" si="26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7" t="str">
        <f>IF(N241="","",VLOOKUP(B241,'C-1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07" t="str">
        <f>IF(V241="","",IF(VLOOKUP(V241,'G-7 Rivers Data'!$AG$4:$AI$9,2,FALSE)=0,"Spatial Data Missing ⚠",VLOOKUP(V241,'G-7 Rivers Data'!$AG$4:$AI$9,2,FALSE)))</f>
        <v/>
      </c>
      <c r="X241" s="499" t="str">
        <f>IF(V241="","",IF(VLOOKUP(V241,'G-7 Rivers Data'!$AG$4:$AI$9,3,FALSE)=0,"Spatial Data Missing ⚠",VLOOKUP(V241,'G-7 Rivers Data'!$AG$4:$AI$9,3,FALSE)))</f>
        <v/>
      </c>
      <c r="Y241" s="498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7" t="str">
        <f t="shared" si="27"/>
        <v/>
      </c>
      <c r="AC241" s="521" t="str">
        <f t="shared" si="28"/>
        <v/>
      </c>
      <c r="AD241" s="564" t="str">
        <f>IFERROR(IF(AC241="Check Data ⚠","Check Data ⚠",VLOOKUP(AC241,'G-4 Temporal multipliers'!$A$4:$C$37,3,FALSE)),"")</f>
        <v/>
      </c>
      <c r="AE241" s="498" t="str">
        <f>IF(N241="","",VLOOKUP(N241,'G-7 Rivers Data'!$B$4:$G$8,5,FALSE))</f>
        <v/>
      </c>
      <c r="AF241" s="507" t="str">
        <f t="shared" si="29"/>
        <v/>
      </c>
      <c r="AG241" s="540" t="str">
        <f t="shared" si="30"/>
        <v/>
      </c>
      <c r="AH241" s="499" t="str">
        <f t="shared" si="24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499" t="str">
        <f>IF(AK241="","",IF(VLOOKUP(AK241,'G-7 Rivers Data'!$AD$4:$AE$8,2,FALSE)=0,"Spatial Data Missing ⚠",VLOOKUP(AK241,'G-7 Rivers Data'!$AD$4:$AE$8,2,FALSE)))</f>
        <v/>
      </c>
      <c r="AM241" s="545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1" t="str">
        <f>'C-1 Site River Baseline'!AN240</f>
        <v/>
      </c>
      <c r="C242" s="520" t="str">
        <f>IF(B242="","",VLOOKUP($B242,'C-1 Site River Baseline'!$C$9:$R$257,2,FALSE))</f>
        <v/>
      </c>
      <c r="D242" s="520" t="str">
        <f>IF(C242="","",VLOOKUP($B242,'C-1 Site River Baseline'!$C$9:$R$257,3,FALSE))</f>
        <v/>
      </c>
      <c r="E242" s="520" t="str">
        <f>IF(D242="","",VLOOKUP($B242,'C-1 Site River Baseline'!$C$9:$R$257,4,FALSE))</f>
        <v/>
      </c>
      <c r="F242" s="520" t="str">
        <f>IF(E242="","",VLOOKUP($B242,'C-1 Site River Baseline'!$C$9:$R$257,5,FALSE))</f>
        <v/>
      </c>
      <c r="G242" s="520" t="str">
        <f>IF(F242="","",VLOOKUP($B242,'C-1 Site River Baseline'!$C$9:$R$257,6,FALSE))</f>
        <v/>
      </c>
      <c r="H242" s="520" t="str">
        <f>IF(G242="","",VLOOKUP($B242,'C-1 Site River Baseline'!$C$9:$R$257,7,FALSE))</f>
        <v/>
      </c>
      <c r="I242" s="520" t="str">
        <f>IF(H242="","",VLOOKUP($B242,'C-1 Site River Baseline'!$C$9:$R$257,8,FALSE))</f>
        <v/>
      </c>
      <c r="J242" s="520" t="str">
        <f>IF(I242="","",VLOOKUP($B242,'C-1 Site River Baseline'!$C$9:$R$257,9,FALSE))</f>
        <v/>
      </c>
      <c r="K242" s="520" t="str">
        <f>IF(J242="","",VLOOKUP($B242,'C-1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IF(L242="","",VLOOKUP($B242,'C-1 Site River Baseline'!$C$9:$R$257,16,FALSE))</f>
        <v/>
      </c>
      <c r="N242" s="418" t="str">
        <f t="shared" si="25"/>
        <v/>
      </c>
      <c r="O242" s="498" t="str">
        <f t="shared" si="26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7" t="str">
        <f>IF(N242="","",VLOOKUP(B242,'C-1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07" t="str">
        <f>IF(V242="","",IF(VLOOKUP(V242,'G-7 Rivers Data'!$AG$4:$AI$9,2,FALSE)=0,"Spatial Data Missing ⚠",VLOOKUP(V242,'G-7 Rivers Data'!$AG$4:$AI$9,2,FALSE)))</f>
        <v/>
      </c>
      <c r="X242" s="499" t="str">
        <f>IF(V242="","",IF(VLOOKUP(V242,'G-7 Rivers Data'!$AG$4:$AI$9,3,FALSE)=0,"Spatial Data Missing ⚠",VLOOKUP(V242,'G-7 Rivers Data'!$AG$4:$AI$9,3,FALSE)))</f>
        <v/>
      </c>
      <c r="Y242" s="498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7" t="str">
        <f t="shared" si="27"/>
        <v/>
      </c>
      <c r="AC242" s="521" t="str">
        <f t="shared" si="28"/>
        <v/>
      </c>
      <c r="AD242" s="564" t="str">
        <f>IFERROR(IF(AC242="Check Data ⚠","Check Data ⚠",VLOOKUP(AC242,'G-4 Temporal multipliers'!$A$4:$C$37,3,FALSE)),"")</f>
        <v/>
      </c>
      <c r="AE242" s="498" t="str">
        <f>IF(N242="","",VLOOKUP(N242,'G-7 Rivers Data'!$B$4:$G$8,5,FALSE))</f>
        <v/>
      </c>
      <c r="AF242" s="507" t="str">
        <f t="shared" si="29"/>
        <v/>
      </c>
      <c r="AG242" s="540" t="str">
        <f t="shared" si="30"/>
        <v/>
      </c>
      <c r="AH242" s="499" t="str">
        <f t="shared" si="24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499" t="str">
        <f>IF(AK242="","",IF(VLOOKUP(AK242,'G-7 Rivers Data'!$AD$4:$AE$8,2,FALSE)=0,"Spatial Data Missing ⚠",VLOOKUP(AK242,'G-7 Rivers Data'!$AD$4:$AE$8,2,FALSE)))</f>
        <v/>
      </c>
      <c r="AM242" s="545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1" t="str">
        <f>'C-1 Site River Baseline'!AN241</f>
        <v/>
      </c>
      <c r="C243" s="520" t="str">
        <f>IF(B243="","",VLOOKUP($B243,'C-1 Site River Baseline'!$C$9:$R$257,2,FALSE))</f>
        <v/>
      </c>
      <c r="D243" s="520" t="str">
        <f>IF(C243="","",VLOOKUP($B243,'C-1 Site River Baseline'!$C$9:$R$257,3,FALSE))</f>
        <v/>
      </c>
      <c r="E243" s="520" t="str">
        <f>IF(D243="","",VLOOKUP($B243,'C-1 Site River Baseline'!$C$9:$R$257,4,FALSE))</f>
        <v/>
      </c>
      <c r="F243" s="520" t="str">
        <f>IF(E243="","",VLOOKUP($B243,'C-1 Site River Baseline'!$C$9:$R$257,5,FALSE))</f>
        <v/>
      </c>
      <c r="G243" s="520" t="str">
        <f>IF(F243="","",VLOOKUP($B243,'C-1 Site River Baseline'!$C$9:$R$257,6,FALSE))</f>
        <v/>
      </c>
      <c r="H243" s="520" t="str">
        <f>IF(G243="","",VLOOKUP($B243,'C-1 Site River Baseline'!$C$9:$R$257,7,FALSE))</f>
        <v/>
      </c>
      <c r="I243" s="520" t="str">
        <f>IF(H243="","",VLOOKUP($B243,'C-1 Site River Baseline'!$C$9:$R$257,8,FALSE))</f>
        <v/>
      </c>
      <c r="J243" s="520" t="str">
        <f>IF(I243="","",VLOOKUP($B243,'C-1 Site River Baseline'!$C$9:$R$257,9,FALSE))</f>
        <v/>
      </c>
      <c r="K243" s="520" t="str">
        <f>IF(J243="","",VLOOKUP($B243,'C-1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IF(L243="","",VLOOKUP($B243,'C-1 Site River Baseline'!$C$9:$R$257,16,FALSE))</f>
        <v/>
      </c>
      <c r="N243" s="418" t="str">
        <f t="shared" si="25"/>
        <v/>
      </c>
      <c r="O243" s="498" t="str">
        <f t="shared" si="26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7" t="str">
        <f>IF(N243="","",VLOOKUP(B243,'C-1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07" t="str">
        <f>IF(V243="","",IF(VLOOKUP(V243,'G-7 Rivers Data'!$AG$4:$AI$9,2,FALSE)=0,"Spatial Data Missing ⚠",VLOOKUP(V243,'G-7 Rivers Data'!$AG$4:$AI$9,2,FALSE)))</f>
        <v/>
      </c>
      <c r="X243" s="499" t="str">
        <f>IF(V243="","",IF(VLOOKUP(V243,'G-7 Rivers Data'!$AG$4:$AI$9,3,FALSE)=0,"Spatial Data Missing ⚠",VLOOKUP(V243,'G-7 Rivers Data'!$AG$4:$AI$9,3,FALSE)))</f>
        <v/>
      </c>
      <c r="Y243" s="498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7" t="str">
        <f t="shared" si="27"/>
        <v/>
      </c>
      <c r="AC243" s="521" t="str">
        <f t="shared" si="28"/>
        <v/>
      </c>
      <c r="AD243" s="564" t="str">
        <f>IFERROR(IF(AC243="Check Data ⚠","Check Data ⚠",VLOOKUP(AC243,'G-4 Temporal multipliers'!$A$4:$C$37,3,FALSE)),"")</f>
        <v/>
      </c>
      <c r="AE243" s="498" t="str">
        <f>IF(N243="","",VLOOKUP(N243,'G-7 Rivers Data'!$B$4:$G$8,5,FALSE))</f>
        <v/>
      </c>
      <c r="AF243" s="507" t="str">
        <f t="shared" si="29"/>
        <v/>
      </c>
      <c r="AG243" s="540" t="str">
        <f t="shared" si="30"/>
        <v/>
      </c>
      <c r="AH243" s="499" t="str">
        <f t="shared" si="24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499" t="str">
        <f>IF(AK243="","",IF(VLOOKUP(AK243,'G-7 Rivers Data'!$AD$4:$AE$8,2,FALSE)=0,"Spatial Data Missing ⚠",VLOOKUP(AK243,'G-7 Rivers Data'!$AD$4:$AE$8,2,FALSE)))</f>
        <v/>
      </c>
      <c r="AM243" s="545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1" t="str">
        <f>'C-1 Site River Baseline'!AN242</f>
        <v/>
      </c>
      <c r="C244" s="520" t="str">
        <f>IF(B244="","",VLOOKUP($B244,'C-1 Site River Baseline'!$C$9:$R$257,2,FALSE))</f>
        <v/>
      </c>
      <c r="D244" s="520" t="str">
        <f>IF(C244="","",VLOOKUP($B244,'C-1 Site River Baseline'!$C$9:$R$257,3,FALSE))</f>
        <v/>
      </c>
      <c r="E244" s="520" t="str">
        <f>IF(D244="","",VLOOKUP($B244,'C-1 Site River Baseline'!$C$9:$R$257,4,FALSE))</f>
        <v/>
      </c>
      <c r="F244" s="520" t="str">
        <f>IF(E244="","",VLOOKUP($B244,'C-1 Site River Baseline'!$C$9:$R$257,5,FALSE))</f>
        <v/>
      </c>
      <c r="G244" s="520" t="str">
        <f>IF(F244="","",VLOOKUP($B244,'C-1 Site River Baseline'!$C$9:$R$257,6,FALSE))</f>
        <v/>
      </c>
      <c r="H244" s="520" t="str">
        <f>IF(G244="","",VLOOKUP($B244,'C-1 Site River Baseline'!$C$9:$R$257,7,FALSE))</f>
        <v/>
      </c>
      <c r="I244" s="520" t="str">
        <f>IF(H244="","",VLOOKUP($B244,'C-1 Site River Baseline'!$C$9:$R$257,8,FALSE))</f>
        <v/>
      </c>
      <c r="J244" s="520" t="str">
        <f>IF(I244="","",VLOOKUP($B244,'C-1 Site River Baseline'!$C$9:$R$257,9,FALSE))</f>
        <v/>
      </c>
      <c r="K244" s="520" t="str">
        <f>IF(J244="","",VLOOKUP($B244,'C-1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IF(L244="","",VLOOKUP($B244,'C-1 Site River Baseline'!$C$9:$R$257,16,FALSE))</f>
        <v/>
      </c>
      <c r="N244" s="418" t="str">
        <f t="shared" si="25"/>
        <v/>
      </c>
      <c r="O244" s="498" t="str">
        <f t="shared" si="26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7" t="str">
        <f>IF(N244="","",VLOOKUP(B244,'C-1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07" t="str">
        <f>IF(V244="","",IF(VLOOKUP(V244,'G-7 Rivers Data'!$AG$4:$AI$9,2,FALSE)=0,"Spatial Data Missing ⚠",VLOOKUP(V244,'G-7 Rivers Data'!$AG$4:$AI$9,2,FALSE)))</f>
        <v/>
      </c>
      <c r="X244" s="499" t="str">
        <f>IF(V244="","",IF(VLOOKUP(V244,'G-7 Rivers Data'!$AG$4:$AI$9,3,FALSE)=0,"Spatial Data Missing ⚠",VLOOKUP(V244,'G-7 Rivers Data'!$AG$4:$AI$9,3,FALSE)))</f>
        <v/>
      </c>
      <c r="Y244" s="498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7" t="str">
        <f t="shared" si="27"/>
        <v/>
      </c>
      <c r="AC244" s="521" t="str">
        <f t="shared" si="28"/>
        <v/>
      </c>
      <c r="AD244" s="564" t="str">
        <f>IFERROR(IF(AC244="Check Data ⚠","Check Data ⚠",VLOOKUP(AC244,'G-4 Temporal multipliers'!$A$4:$C$37,3,FALSE)),"")</f>
        <v/>
      </c>
      <c r="AE244" s="498" t="str">
        <f>IF(N244="","",VLOOKUP(N244,'G-7 Rivers Data'!$B$4:$G$8,5,FALSE))</f>
        <v/>
      </c>
      <c r="AF244" s="507" t="str">
        <f t="shared" si="29"/>
        <v/>
      </c>
      <c r="AG244" s="540" t="str">
        <f t="shared" si="30"/>
        <v/>
      </c>
      <c r="AH244" s="499" t="str">
        <f t="shared" si="24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499" t="str">
        <f>IF(AK244="","",IF(VLOOKUP(AK244,'G-7 Rivers Data'!$AD$4:$AE$8,2,FALSE)=0,"Spatial Data Missing ⚠",VLOOKUP(AK244,'G-7 Rivers Data'!$AD$4:$AE$8,2,FALSE)))</f>
        <v/>
      </c>
      <c r="AM244" s="545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1" t="str">
        <f>'C-1 Site River Baseline'!AN243</f>
        <v/>
      </c>
      <c r="C245" s="520" t="str">
        <f>IF(B245="","",VLOOKUP($B245,'C-1 Site River Baseline'!$C$9:$R$257,2,FALSE))</f>
        <v/>
      </c>
      <c r="D245" s="520" t="str">
        <f>IF(C245="","",VLOOKUP($B245,'C-1 Site River Baseline'!$C$9:$R$257,3,FALSE))</f>
        <v/>
      </c>
      <c r="E245" s="520" t="str">
        <f>IF(D245="","",VLOOKUP($B245,'C-1 Site River Baseline'!$C$9:$R$257,4,FALSE))</f>
        <v/>
      </c>
      <c r="F245" s="520" t="str">
        <f>IF(E245="","",VLOOKUP($B245,'C-1 Site River Baseline'!$C$9:$R$257,5,FALSE))</f>
        <v/>
      </c>
      <c r="G245" s="520" t="str">
        <f>IF(F245="","",VLOOKUP($B245,'C-1 Site River Baseline'!$C$9:$R$257,6,FALSE))</f>
        <v/>
      </c>
      <c r="H245" s="520" t="str">
        <f>IF(G245="","",VLOOKUP($B245,'C-1 Site River Baseline'!$C$9:$R$257,7,FALSE))</f>
        <v/>
      </c>
      <c r="I245" s="520" t="str">
        <f>IF(H245="","",VLOOKUP($B245,'C-1 Site River Baseline'!$C$9:$R$257,8,FALSE))</f>
        <v/>
      </c>
      <c r="J245" s="520" t="str">
        <f>IF(I245="","",VLOOKUP($B245,'C-1 Site River Baseline'!$C$9:$R$257,9,FALSE))</f>
        <v/>
      </c>
      <c r="K245" s="520" t="str">
        <f>IF(J245="","",VLOOKUP($B245,'C-1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IF(L245="","",VLOOKUP($B245,'C-1 Site River Baseline'!$C$9:$R$257,16,FALSE))</f>
        <v/>
      </c>
      <c r="N245" s="418" t="str">
        <f t="shared" si="25"/>
        <v/>
      </c>
      <c r="O245" s="498" t="str">
        <f t="shared" si="26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7" t="str">
        <f>IF(N245="","",VLOOKUP(B245,'C-1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07" t="str">
        <f>IF(V245="","",IF(VLOOKUP(V245,'G-7 Rivers Data'!$AG$4:$AI$9,2,FALSE)=0,"Spatial Data Missing ⚠",VLOOKUP(V245,'G-7 Rivers Data'!$AG$4:$AI$9,2,FALSE)))</f>
        <v/>
      </c>
      <c r="X245" s="499" t="str">
        <f>IF(V245="","",IF(VLOOKUP(V245,'G-7 Rivers Data'!$AG$4:$AI$9,3,FALSE)=0,"Spatial Data Missing ⚠",VLOOKUP(V245,'G-7 Rivers Data'!$AG$4:$AI$9,3,FALSE)))</f>
        <v/>
      </c>
      <c r="Y245" s="498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7" t="str">
        <f t="shared" si="27"/>
        <v/>
      </c>
      <c r="AC245" s="521" t="str">
        <f t="shared" si="28"/>
        <v/>
      </c>
      <c r="AD245" s="564" t="str">
        <f>IFERROR(IF(AC245="Check Data ⚠","Check Data ⚠",VLOOKUP(AC245,'G-4 Temporal multipliers'!$A$4:$C$37,3,FALSE)),"")</f>
        <v/>
      </c>
      <c r="AE245" s="498" t="str">
        <f>IF(N245="","",VLOOKUP(N245,'G-7 Rivers Data'!$B$4:$G$8,5,FALSE))</f>
        <v/>
      </c>
      <c r="AF245" s="507" t="str">
        <f t="shared" si="29"/>
        <v/>
      </c>
      <c r="AG245" s="540" t="str">
        <f t="shared" si="30"/>
        <v/>
      </c>
      <c r="AH245" s="499" t="str">
        <f t="shared" si="24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499" t="str">
        <f>IF(AK245="","",IF(VLOOKUP(AK245,'G-7 Rivers Data'!$AD$4:$AE$8,2,FALSE)=0,"Spatial Data Missing ⚠",VLOOKUP(AK245,'G-7 Rivers Data'!$AD$4:$AE$8,2,FALSE)))</f>
        <v/>
      </c>
      <c r="AM245" s="545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1" t="str">
        <f>'C-1 Site River Baseline'!AN244</f>
        <v/>
      </c>
      <c r="C246" s="520" t="str">
        <f>IF(B246="","",VLOOKUP($B246,'C-1 Site River Baseline'!$C$9:$R$257,2,FALSE))</f>
        <v/>
      </c>
      <c r="D246" s="520" t="str">
        <f>IF(C246="","",VLOOKUP($B246,'C-1 Site River Baseline'!$C$9:$R$257,3,FALSE))</f>
        <v/>
      </c>
      <c r="E246" s="520" t="str">
        <f>IF(D246="","",VLOOKUP($B246,'C-1 Site River Baseline'!$C$9:$R$257,4,FALSE))</f>
        <v/>
      </c>
      <c r="F246" s="520" t="str">
        <f>IF(E246="","",VLOOKUP($B246,'C-1 Site River Baseline'!$C$9:$R$257,5,FALSE))</f>
        <v/>
      </c>
      <c r="G246" s="520" t="str">
        <f>IF(F246="","",VLOOKUP($B246,'C-1 Site River Baseline'!$C$9:$R$257,6,FALSE))</f>
        <v/>
      </c>
      <c r="H246" s="520" t="str">
        <f>IF(G246="","",VLOOKUP($B246,'C-1 Site River Baseline'!$C$9:$R$257,7,FALSE))</f>
        <v/>
      </c>
      <c r="I246" s="520" t="str">
        <f>IF(H246="","",VLOOKUP($B246,'C-1 Site River Baseline'!$C$9:$R$257,8,FALSE))</f>
        <v/>
      </c>
      <c r="J246" s="520" t="str">
        <f>IF(I246="","",VLOOKUP($B246,'C-1 Site River Baseline'!$C$9:$R$257,9,FALSE))</f>
        <v/>
      </c>
      <c r="K246" s="520" t="str">
        <f>IF(J246="","",VLOOKUP($B246,'C-1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IF(L246="","",VLOOKUP($B246,'C-1 Site River Baseline'!$C$9:$R$257,16,FALSE))</f>
        <v/>
      </c>
      <c r="N246" s="418" t="str">
        <f t="shared" si="25"/>
        <v/>
      </c>
      <c r="O246" s="498" t="str">
        <f t="shared" si="26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7" t="str">
        <f>IF(N246="","",VLOOKUP(B246,'C-1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07" t="str">
        <f>IF(V246="","",IF(VLOOKUP(V246,'G-7 Rivers Data'!$AG$4:$AI$9,2,FALSE)=0,"Spatial Data Missing ⚠",VLOOKUP(V246,'G-7 Rivers Data'!$AG$4:$AI$9,2,FALSE)))</f>
        <v/>
      </c>
      <c r="X246" s="499" t="str">
        <f>IF(V246="","",IF(VLOOKUP(V246,'G-7 Rivers Data'!$AG$4:$AI$9,3,FALSE)=0,"Spatial Data Missing ⚠",VLOOKUP(V246,'G-7 Rivers Data'!$AG$4:$AI$9,3,FALSE)))</f>
        <v/>
      </c>
      <c r="Y246" s="498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7" t="str">
        <f t="shared" si="27"/>
        <v/>
      </c>
      <c r="AC246" s="521" t="str">
        <f t="shared" si="28"/>
        <v/>
      </c>
      <c r="AD246" s="564" t="str">
        <f>IFERROR(IF(AC246="Check Data ⚠","Check Data ⚠",VLOOKUP(AC246,'G-4 Temporal multipliers'!$A$4:$C$37,3,FALSE)),"")</f>
        <v/>
      </c>
      <c r="AE246" s="498" t="str">
        <f>IF(N246="","",VLOOKUP(N246,'G-7 Rivers Data'!$B$4:$G$8,5,FALSE))</f>
        <v/>
      </c>
      <c r="AF246" s="507" t="str">
        <f t="shared" si="29"/>
        <v/>
      </c>
      <c r="AG246" s="540" t="str">
        <f t="shared" si="30"/>
        <v/>
      </c>
      <c r="AH246" s="499" t="str">
        <f t="shared" si="24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499" t="str">
        <f>IF(AK246="","",IF(VLOOKUP(AK246,'G-7 Rivers Data'!$AD$4:$AE$8,2,FALSE)=0,"Spatial Data Missing ⚠",VLOOKUP(AK246,'G-7 Rivers Data'!$AD$4:$AE$8,2,FALSE)))</f>
        <v/>
      </c>
      <c r="AM246" s="545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1" t="str">
        <f>'C-1 Site River Baseline'!AN245</f>
        <v/>
      </c>
      <c r="C247" s="520" t="str">
        <f>IF(B247="","",VLOOKUP($B247,'C-1 Site River Baseline'!$C$9:$R$257,2,FALSE))</f>
        <v/>
      </c>
      <c r="D247" s="520" t="str">
        <f>IF(C247="","",VLOOKUP($B247,'C-1 Site River Baseline'!$C$9:$R$257,3,FALSE))</f>
        <v/>
      </c>
      <c r="E247" s="520" t="str">
        <f>IF(D247="","",VLOOKUP($B247,'C-1 Site River Baseline'!$C$9:$R$257,4,FALSE))</f>
        <v/>
      </c>
      <c r="F247" s="520" t="str">
        <f>IF(E247="","",VLOOKUP($B247,'C-1 Site River Baseline'!$C$9:$R$257,5,FALSE))</f>
        <v/>
      </c>
      <c r="G247" s="520" t="str">
        <f>IF(F247="","",VLOOKUP($B247,'C-1 Site River Baseline'!$C$9:$R$257,6,FALSE))</f>
        <v/>
      </c>
      <c r="H247" s="520" t="str">
        <f>IF(G247="","",VLOOKUP($B247,'C-1 Site River Baseline'!$C$9:$R$257,7,FALSE))</f>
        <v/>
      </c>
      <c r="I247" s="520" t="str">
        <f>IF(H247="","",VLOOKUP($B247,'C-1 Site River Baseline'!$C$9:$R$257,8,FALSE))</f>
        <v/>
      </c>
      <c r="J247" s="520" t="str">
        <f>IF(I247="","",VLOOKUP($B247,'C-1 Site River Baseline'!$C$9:$R$257,9,FALSE))</f>
        <v/>
      </c>
      <c r="K247" s="520" t="str">
        <f>IF(J247="","",VLOOKUP($B247,'C-1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IF(L247="","",VLOOKUP($B247,'C-1 Site River Baseline'!$C$9:$R$257,16,FALSE))</f>
        <v/>
      </c>
      <c r="N247" s="418"/>
      <c r="O247" s="498" t="str">
        <f t="shared" si="26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7" t="str">
        <f>IF(N247="","",VLOOKUP(B247,'C-1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07" t="str">
        <f>IF(V247="","",IF(VLOOKUP(V247,'G-7 Rivers Data'!$AG$4:$AI$9,2,FALSE)=0,"Spatial Data Missing ⚠",VLOOKUP(V247,'G-7 Rivers Data'!$AG$4:$AI$9,2,FALSE)))</f>
        <v/>
      </c>
      <c r="X247" s="499" t="str">
        <f>IF(V247="","",IF(VLOOKUP(V247,'G-7 Rivers Data'!$AG$4:$AI$9,3,FALSE)=0,"Spatial Data Missing ⚠",VLOOKUP(V247,'G-7 Rivers Data'!$AG$4:$AI$9,3,FALSE)))</f>
        <v/>
      </c>
      <c r="Y247" s="498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7" t="str">
        <f t="shared" si="27"/>
        <v/>
      </c>
      <c r="AC247" s="521" t="str">
        <f t="shared" si="28"/>
        <v/>
      </c>
      <c r="AD247" s="564" t="str">
        <f>IFERROR(IF(AC247="Check Data ⚠","Check Data ⚠",VLOOKUP(AC247,'G-4 Temporal multipliers'!$A$4:$C$37,3,FALSE)),"")</f>
        <v/>
      </c>
      <c r="AE247" s="498" t="str">
        <f>IF(N247="","",VLOOKUP(N247,'G-7 Rivers Data'!$B$4:$G$8,5,FALSE))</f>
        <v/>
      </c>
      <c r="AF247" s="507" t="str">
        <f t="shared" si="29"/>
        <v/>
      </c>
      <c r="AG247" s="540" t="str">
        <f t="shared" si="30"/>
        <v/>
      </c>
      <c r="AH247" s="499" t="str">
        <f t="shared" si="24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499" t="str">
        <f>IF(AK247="","",IF(VLOOKUP(AK247,'G-7 Rivers Data'!$AD$4:$AE$8,2,FALSE)=0,"Spatial Data Missing ⚠",VLOOKUP(AK247,'G-7 Rivers Data'!$AD$4:$AE$8,2,FALSE)))</f>
        <v/>
      </c>
      <c r="AM247" s="545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1" t="str">
        <f>'C-1 Site River Baseline'!AN246</f>
        <v/>
      </c>
      <c r="C248" s="520" t="str">
        <f>IF(B248="","",VLOOKUP($B248,'C-1 Site River Baseline'!$C$9:$R$257,2,FALSE))</f>
        <v/>
      </c>
      <c r="D248" s="520" t="str">
        <f>IF(C248="","",VLOOKUP($B248,'C-1 Site River Baseline'!$C$9:$R$257,3,FALSE))</f>
        <v/>
      </c>
      <c r="E248" s="520" t="str">
        <f>IF(D248="","",VLOOKUP($B248,'C-1 Site River Baseline'!$C$9:$R$257,4,FALSE))</f>
        <v/>
      </c>
      <c r="F248" s="520" t="str">
        <f>IF(E248="","",VLOOKUP($B248,'C-1 Site River Baseline'!$C$9:$R$257,5,FALSE))</f>
        <v/>
      </c>
      <c r="G248" s="520" t="str">
        <f>IF(F248="","",VLOOKUP($B248,'C-1 Site River Baseline'!$C$9:$R$257,6,FALSE))</f>
        <v/>
      </c>
      <c r="H248" s="520" t="str">
        <f>IF(G248="","",VLOOKUP($B248,'C-1 Site River Baseline'!$C$9:$R$257,7,FALSE))</f>
        <v/>
      </c>
      <c r="I248" s="520" t="str">
        <f>IF(H248="","",VLOOKUP($B248,'C-1 Site River Baseline'!$C$9:$R$257,8,FALSE))</f>
        <v/>
      </c>
      <c r="J248" s="520" t="str">
        <f>IF(I248="","",VLOOKUP($B248,'C-1 Site River Baseline'!$C$9:$R$257,9,FALSE))</f>
        <v/>
      </c>
      <c r="K248" s="520" t="str">
        <f>IF(J248="","",VLOOKUP($B248,'C-1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IF(L248="","",VLOOKUP($B248,'C-1 Site River Baseline'!$C$9:$R$257,16,FALSE))</f>
        <v/>
      </c>
      <c r="N248" s="418" t="str">
        <f t="shared" si="25"/>
        <v/>
      </c>
      <c r="O248" s="498" t="str">
        <f t="shared" si="26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7" t="str">
        <f>IF(N248="","",VLOOKUP(B248,'C-1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07" t="str">
        <f>IF(V248="","",IF(VLOOKUP(V248,'G-7 Rivers Data'!$AG$4:$AI$9,2,FALSE)=0,"Spatial Data Missing ⚠",VLOOKUP(V248,'G-7 Rivers Data'!$AG$4:$AI$9,2,FALSE)))</f>
        <v/>
      </c>
      <c r="X248" s="499" t="str">
        <f>IF(V248="","",IF(VLOOKUP(V248,'G-7 Rivers Data'!$AG$4:$AI$9,3,FALSE)=0,"Spatial Data Missing ⚠",VLOOKUP(V248,'G-7 Rivers Data'!$AG$4:$AI$9,3,FALSE)))</f>
        <v/>
      </c>
      <c r="Y248" s="498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7" t="str">
        <f t="shared" si="27"/>
        <v/>
      </c>
      <c r="AC248" s="521" t="str">
        <f t="shared" si="28"/>
        <v/>
      </c>
      <c r="AD248" s="564" t="str">
        <f>IFERROR(IF(AC248="Check Data ⚠","Check Data ⚠",VLOOKUP(AC248,'G-4 Temporal multipliers'!$A$4:$C$37,3,FALSE)),"")</f>
        <v/>
      </c>
      <c r="AE248" s="498" t="str">
        <f>IF(N248="","",VLOOKUP(N248,'G-7 Rivers Data'!$B$4:$G$8,5,FALSE))</f>
        <v/>
      </c>
      <c r="AF248" s="507" t="str">
        <f t="shared" si="29"/>
        <v/>
      </c>
      <c r="AG248" s="540" t="str">
        <f t="shared" si="30"/>
        <v/>
      </c>
      <c r="AH248" s="499" t="str">
        <f t="shared" si="24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499" t="str">
        <f>IF(AK248="","",IF(VLOOKUP(AK248,'G-7 Rivers Data'!$AD$4:$AE$8,2,FALSE)=0,"Spatial Data Missing ⚠",VLOOKUP(AK248,'G-7 Rivers Data'!$AD$4:$AE$8,2,FALSE)))</f>
        <v/>
      </c>
      <c r="AM248" s="545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1" t="str">
        <f>'C-1 Site River Baseline'!AN247</f>
        <v/>
      </c>
      <c r="C249" s="520" t="str">
        <f>IF(B249="","",VLOOKUP($B249,'C-1 Site River Baseline'!$C$9:$R$257,2,FALSE))</f>
        <v/>
      </c>
      <c r="D249" s="520" t="str">
        <f>IF(C249="","",VLOOKUP($B249,'C-1 Site River Baseline'!$C$9:$R$257,3,FALSE))</f>
        <v/>
      </c>
      <c r="E249" s="520" t="str">
        <f>IF(D249="","",VLOOKUP($B249,'C-1 Site River Baseline'!$C$9:$R$257,4,FALSE))</f>
        <v/>
      </c>
      <c r="F249" s="520" t="str">
        <f>IF(E249="","",VLOOKUP($B249,'C-1 Site River Baseline'!$C$9:$R$257,5,FALSE))</f>
        <v/>
      </c>
      <c r="G249" s="520" t="str">
        <f>IF(F249="","",VLOOKUP($B249,'C-1 Site River Baseline'!$C$9:$R$257,6,FALSE))</f>
        <v/>
      </c>
      <c r="H249" s="520" t="str">
        <f>IF(G249="","",VLOOKUP($B249,'C-1 Site River Baseline'!$C$9:$R$257,7,FALSE))</f>
        <v/>
      </c>
      <c r="I249" s="520" t="str">
        <f>IF(H249="","",VLOOKUP($B249,'C-1 Site River Baseline'!$C$9:$R$257,8,FALSE))</f>
        <v/>
      </c>
      <c r="J249" s="520" t="str">
        <f>IF(I249="","",VLOOKUP($B249,'C-1 Site River Baseline'!$C$9:$R$257,9,FALSE))</f>
        <v/>
      </c>
      <c r="K249" s="520" t="str">
        <f>IF(J249="","",VLOOKUP($B249,'C-1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IF(L249="","",VLOOKUP($B249,'C-1 Site River Baseline'!$C$9:$R$257,16,FALSE))</f>
        <v/>
      </c>
      <c r="N249" s="418" t="str">
        <f t="shared" si="25"/>
        <v/>
      </c>
      <c r="O249" s="498" t="str">
        <f t="shared" si="26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7" t="str">
        <f>IF(N249="","",VLOOKUP(B249,'C-1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07" t="str">
        <f>IF(V249="","",IF(VLOOKUP(V249,'G-7 Rivers Data'!$AG$4:$AI$9,2,FALSE)=0,"Spatial Data Missing ⚠",VLOOKUP(V249,'G-7 Rivers Data'!$AG$4:$AI$9,2,FALSE)))</f>
        <v/>
      </c>
      <c r="X249" s="499" t="str">
        <f>IF(V249="","",IF(VLOOKUP(V249,'G-7 Rivers Data'!$AG$4:$AI$9,3,FALSE)=0,"Spatial Data Missing ⚠",VLOOKUP(V249,'G-7 Rivers Data'!$AG$4:$AI$9,3,FALSE)))</f>
        <v/>
      </c>
      <c r="Y249" s="498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7" t="str">
        <f t="shared" si="27"/>
        <v/>
      </c>
      <c r="AC249" s="521" t="str">
        <f t="shared" si="28"/>
        <v/>
      </c>
      <c r="AD249" s="564" t="str">
        <f>IFERROR(IF(AC249="Check Data ⚠","Check Data ⚠",VLOOKUP(AC249,'G-4 Temporal multipliers'!$A$4:$C$37,3,FALSE)),"")</f>
        <v/>
      </c>
      <c r="AE249" s="498" t="str">
        <f>IF(N249="","",VLOOKUP(N249,'G-7 Rivers Data'!$B$4:$G$8,5,FALSE))</f>
        <v/>
      </c>
      <c r="AF249" s="507" t="str">
        <f t="shared" si="29"/>
        <v/>
      </c>
      <c r="AG249" s="540" t="str">
        <f t="shared" si="30"/>
        <v/>
      </c>
      <c r="AH249" s="499" t="str">
        <f t="shared" si="24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499" t="str">
        <f>IF(AK249="","",IF(VLOOKUP(AK249,'G-7 Rivers Data'!$AD$4:$AE$8,2,FALSE)=0,"Spatial Data Missing ⚠",VLOOKUP(AK249,'G-7 Rivers Data'!$AD$4:$AE$8,2,FALSE)))</f>
        <v/>
      </c>
      <c r="AM249" s="545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1" t="str">
        <f>'C-1 Site River Baseline'!AN248</f>
        <v/>
      </c>
      <c r="C250" s="520" t="str">
        <f>IF(B250="","",VLOOKUP($B250,'C-1 Site River Baseline'!$C$9:$R$257,2,FALSE))</f>
        <v/>
      </c>
      <c r="D250" s="520" t="str">
        <f>IF(C250="","",VLOOKUP($B250,'C-1 Site River Baseline'!$C$9:$R$257,3,FALSE))</f>
        <v/>
      </c>
      <c r="E250" s="520" t="str">
        <f>IF(D250="","",VLOOKUP($B250,'C-1 Site River Baseline'!$C$9:$R$257,4,FALSE))</f>
        <v/>
      </c>
      <c r="F250" s="520" t="str">
        <f>IF(E250="","",VLOOKUP($B250,'C-1 Site River Baseline'!$C$9:$R$257,5,FALSE))</f>
        <v/>
      </c>
      <c r="G250" s="520" t="str">
        <f>IF(F250="","",VLOOKUP($B250,'C-1 Site River Baseline'!$C$9:$R$257,6,FALSE))</f>
        <v/>
      </c>
      <c r="H250" s="520" t="str">
        <f>IF(G250="","",VLOOKUP($B250,'C-1 Site River Baseline'!$C$9:$R$257,7,FALSE))</f>
        <v/>
      </c>
      <c r="I250" s="520" t="str">
        <f>IF(H250="","",VLOOKUP($B250,'C-1 Site River Baseline'!$C$9:$R$257,8,FALSE))</f>
        <v/>
      </c>
      <c r="J250" s="520" t="str">
        <f>IF(I250="","",VLOOKUP($B250,'C-1 Site River Baseline'!$C$9:$R$257,9,FALSE))</f>
        <v/>
      </c>
      <c r="K250" s="520" t="str">
        <f>IF(J250="","",VLOOKUP($B250,'C-1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IF(L250="","",VLOOKUP($B250,'C-1 Site River Baseline'!$C$9:$R$257,16,FALSE))</f>
        <v/>
      </c>
      <c r="N250" s="418" t="str">
        <f t="shared" si="25"/>
        <v/>
      </c>
      <c r="O250" s="498" t="str">
        <f t="shared" si="26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7" t="str">
        <f>IF(N250="","",VLOOKUP(B250,'C-1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07" t="str">
        <f>IF(V250="","",IF(VLOOKUP(V250,'G-7 Rivers Data'!$AG$4:$AI$9,2,FALSE)=0,"Spatial Data Missing ⚠",VLOOKUP(V250,'G-7 Rivers Data'!$AG$4:$AI$9,2,FALSE)))</f>
        <v/>
      </c>
      <c r="X250" s="499" t="str">
        <f>IF(V250="","",IF(VLOOKUP(V250,'G-7 Rivers Data'!$AG$4:$AI$9,3,FALSE)=0,"Spatial Data Missing ⚠",VLOOKUP(V250,'G-7 Rivers Data'!$AG$4:$AI$9,3,FALSE)))</f>
        <v/>
      </c>
      <c r="Y250" s="498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7" t="str">
        <f t="shared" si="27"/>
        <v/>
      </c>
      <c r="AC250" s="521" t="str">
        <f t="shared" si="28"/>
        <v/>
      </c>
      <c r="AD250" s="564" t="str">
        <f>IFERROR(IF(AC250="Check Data ⚠","Check Data ⚠",VLOOKUP(AC250,'G-4 Temporal multipliers'!$A$4:$C$37,3,FALSE)),"")</f>
        <v/>
      </c>
      <c r="AE250" s="498" t="str">
        <f>IF(N250="","",VLOOKUP(N250,'G-7 Rivers Data'!$B$4:$G$8,5,FALSE))</f>
        <v/>
      </c>
      <c r="AF250" s="507" t="str">
        <f t="shared" si="29"/>
        <v/>
      </c>
      <c r="AG250" s="540" t="str">
        <f t="shared" si="30"/>
        <v/>
      </c>
      <c r="AH250" s="499" t="str">
        <f t="shared" si="24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499" t="str">
        <f>IF(AK250="","",IF(VLOOKUP(AK250,'G-7 Rivers Data'!$AD$4:$AE$8,2,FALSE)=0,"Spatial Data Missing ⚠",VLOOKUP(AK250,'G-7 Rivers Data'!$AD$4:$AE$8,2,FALSE)))</f>
        <v/>
      </c>
      <c r="AM250" s="545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1" t="str">
        <f>'C-1 Site River Baseline'!AN249</f>
        <v/>
      </c>
      <c r="C251" s="520" t="str">
        <f>IF(B251="","",VLOOKUP($B251,'C-1 Site River Baseline'!$C$9:$R$257,2,FALSE))</f>
        <v/>
      </c>
      <c r="D251" s="520" t="str">
        <f>IF(C251="","",VLOOKUP($B251,'C-1 Site River Baseline'!$C$9:$R$257,3,FALSE))</f>
        <v/>
      </c>
      <c r="E251" s="520" t="str">
        <f>IF(D251="","",VLOOKUP($B251,'C-1 Site River Baseline'!$C$9:$R$257,4,FALSE))</f>
        <v/>
      </c>
      <c r="F251" s="520" t="str">
        <f>IF(E251="","",VLOOKUP($B251,'C-1 Site River Baseline'!$C$9:$R$257,5,FALSE))</f>
        <v/>
      </c>
      <c r="G251" s="520" t="str">
        <f>IF(F251="","",VLOOKUP($B251,'C-1 Site River Baseline'!$C$9:$R$257,6,FALSE))</f>
        <v/>
      </c>
      <c r="H251" s="520" t="str">
        <f>IF(G251="","",VLOOKUP($B251,'C-1 Site River Baseline'!$C$9:$R$257,7,FALSE))</f>
        <v/>
      </c>
      <c r="I251" s="520" t="str">
        <f>IF(H251="","",VLOOKUP($B251,'C-1 Site River Baseline'!$C$9:$R$257,8,FALSE))</f>
        <v/>
      </c>
      <c r="J251" s="520" t="str">
        <f>IF(I251="","",VLOOKUP($B251,'C-1 Site River Baseline'!$C$9:$R$257,9,FALSE))</f>
        <v/>
      </c>
      <c r="K251" s="520" t="str">
        <f>IF(J251="","",VLOOKUP($B251,'C-1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IF(L251="","",VLOOKUP($B251,'C-1 Site River Baseline'!$C$9:$R$257,16,FALSE))</f>
        <v/>
      </c>
      <c r="N251" s="418" t="str">
        <f t="shared" si="25"/>
        <v/>
      </c>
      <c r="O251" s="498" t="str">
        <f t="shared" si="26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7" t="str">
        <f>IF(N251="","",VLOOKUP(B251,'C-1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07" t="str">
        <f>IF(V251="","",IF(VLOOKUP(V251,'G-7 Rivers Data'!$AG$4:$AI$9,2,FALSE)=0,"Spatial Data Missing ⚠",VLOOKUP(V251,'G-7 Rivers Data'!$AG$4:$AI$9,2,FALSE)))</f>
        <v/>
      </c>
      <c r="X251" s="499" t="str">
        <f>IF(V251="","",IF(VLOOKUP(V251,'G-7 Rivers Data'!$AG$4:$AI$9,3,FALSE)=0,"Spatial Data Missing ⚠",VLOOKUP(V251,'G-7 Rivers Data'!$AG$4:$AI$9,3,FALSE)))</f>
        <v/>
      </c>
      <c r="Y251" s="498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7" t="str">
        <f t="shared" si="27"/>
        <v/>
      </c>
      <c r="AC251" s="521" t="str">
        <f t="shared" si="28"/>
        <v/>
      </c>
      <c r="AD251" s="564" t="str">
        <f>IFERROR(IF(AC251="Check Data ⚠","Check Data ⚠",VLOOKUP(AC251,'G-4 Temporal multipliers'!$A$4:$C$37,3,FALSE)),"")</f>
        <v/>
      </c>
      <c r="AE251" s="498" t="str">
        <f>IF(N251="","",VLOOKUP(N251,'G-7 Rivers Data'!$B$4:$G$8,5,FALSE))</f>
        <v/>
      </c>
      <c r="AF251" s="507" t="str">
        <f t="shared" si="29"/>
        <v/>
      </c>
      <c r="AG251" s="540" t="str">
        <f t="shared" si="30"/>
        <v/>
      </c>
      <c r="AH251" s="499" t="str">
        <f t="shared" si="24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499" t="str">
        <f>IF(AK251="","",IF(VLOOKUP(AK251,'G-7 Rivers Data'!$AD$4:$AE$8,2,FALSE)=0,"Spatial Data Missing ⚠",VLOOKUP(AK251,'G-7 Rivers Data'!$AD$4:$AE$8,2,FALSE)))</f>
        <v/>
      </c>
      <c r="AM251" s="545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1" t="str">
        <f>'C-1 Site River Baseline'!AN250</f>
        <v/>
      </c>
      <c r="C252" s="520" t="str">
        <f>IF(B252="","",VLOOKUP($B252,'C-1 Site River Baseline'!$C$9:$R$257,2,FALSE))</f>
        <v/>
      </c>
      <c r="D252" s="520" t="str">
        <f>IF(C252="","",VLOOKUP($B252,'C-1 Site River Baseline'!$C$9:$R$257,3,FALSE))</f>
        <v/>
      </c>
      <c r="E252" s="520" t="str">
        <f>IF(D252="","",VLOOKUP($B252,'C-1 Site River Baseline'!$C$9:$R$257,4,FALSE))</f>
        <v/>
      </c>
      <c r="F252" s="520" t="str">
        <f>IF(E252="","",VLOOKUP($B252,'C-1 Site River Baseline'!$C$9:$R$257,5,FALSE))</f>
        <v/>
      </c>
      <c r="G252" s="520" t="str">
        <f>IF(F252="","",VLOOKUP($B252,'C-1 Site River Baseline'!$C$9:$R$257,6,FALSE))</f>
        <v/>
      </c>
      <c r="H252" s="520" t="str">
        <f>IF(G252="","",VLOOKUP($B252,'C-1 Site River Baseline'!$C$9:$R$257,7,FALSE))</f>
        <v/>
      </c>
      <c r="I252" s="520" t="str">
        <f>IF(H252="","",VLOOKUP($B252,'C-1 Site River Baseline'!$C$9:$R$257,8,FALSE))</f>
        <v/>
      </c>
      <c r="J252" s="520" t="str">
        <f>IF(I252="","",VLOOKUP($B252,'C-1 Site River Baseline'!$C$9:$R$257,9,FALSE))</f>
        <v/>
      </c>
      <c r="K252" s="520" t="str">
        <f>IF(J252="","",VLOOKUP($B252,'C-1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IF(L252="","",VLOOKUP($B252,'C-1 Site River Baseline'!$C$9:$R$257,16,FALSE))</f>
        <v/>
      </c>
      <c r="N252" s="418" t="str">
        <f t="shared" si="25"/>
        <v/>
      </c>
      <c r="O252" s="498" t="str">
        <f t="shared" si="26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7" t="str">
        <f>IF(N252="","",VLOOKUP(B252,'C-1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07" t="str">
        <f>IF(V252="","",IF(VLOOKUP(V252,'G-7 Rivers Data'!$AG$4:$AI$9,2,FALSE)=0,"Spatial Data Missing ⚠",VLOOKUP(V252,'G-7 Rivers Data'!$AG$4:$AI$9,2,FALSE)))</f>
        <v/>
      </c>
      <c r="X252" s="499" t="str">
        <f>IF(V252="","",IF(VLOOKUP(V252,'G-7 Rivers Data'!$AG$4:$AI$9,3,FALSE)=0,"Spatial Data Missing ⚠",VLOOKUP(V252,'G-7 Rivers Data'!$AG$4:$AI$9,3,FALSE)))</f>
        <v/>
      </c>
      <c r="Y252" s="498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7" t="str">
        <f t="shared" si="27"/>
        <v/>
      </c>
      <c r="AC252" s="521" t="str">
        <f t="shared" si="28"/>
        <v/>
      </c>
      <c r="AD252" s="564" t="str">
        <f>IFERROR(IF(AC252="Check Data ⚠","Check Data ⚠",VLOOKUP(AC252,'G-4 Temporal multipliers'!$A$4:$C$37,3,FALSE)),"")</f>
        <v/>
      </c>
      <c r="AE252" s="498" t="str">
        <f>IF(N252="","",VLOOKUP(N252,'G-7 Rivers Data'!$B$4:$G$8,5,FALSE))</f>
        <v/>
      </c>
      <c r="AF252" s="507" t="str">
        <f t="shared" si="29"/>
        <v/>
      </c>
      <c r="AG252" s="540" t="str">
        <f t="shared" si="30"/>
        <v/>
      </c>
      <c r="AH252" s="499" t="str">
        <f t="shared" si="24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499" t="str">
        <f>IF(AK252="","",IF(VLOOKUP(AK252,'G-7 Rivers Data'!$AD$4:$AE$8,2,FALSE)=0,"Spatial Data Missing ⚠",VLOOKUP(AK252,'G-7 Rivers Data'!$AD$4:$AE$8,2,FALSE)))</f>
        <v/>
      </c>
      <c r="AM252" s="545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1" t="str">
        <f>'C-1 Site River Baseline'!AN251</f>
        <v/>
      </c>
      <c r="C253" s="520" t="str">
        <f>IF(B253="","",VLOOKUP($B253,'C-1 Site River Baseline'!$C$9:$R$257,2,FALSE))</f>
        <v/>
      </c>
      <c r="D253" s="520" t="str">
        <f>IF(C253="","",VLOOKUP($B253,'C-1 Site River Baseline'!$C$9:$R$257,3,FALSE))</f>
        <v/>
      </c>
      <c r="E253" s="520" t="str">
        <f>IF(D253="","",VLOOKUP($B253,'C-1 Site River Baseline'!$C$9:$R$257,4,FALSE))</f>
        <v/>
      </c>
      <c r="F253" s="520" t="str">
        <f>IF(E253="","",VLOOKUP($B253,'C-1 Site River Baseline'!$C$9:$R$257,5,FALSE))</f>
        <v/>
      </c>
      <c r="G253" s="520" t="str">
        <f>IF(F253="","",VLOOKUP($B253,'C-1 Site River Baseline'!$C$9:$R$257,6,FALSE))</f>
        <v/>
      </c>
      <c r="H253" s="520" t="str">
        <f>IF(G253="","",VLOOKUP($B253,'C-1 Site River Baseline'!$C$9:$R$257,7,FALSE))</f>
        <v/>
      </c>
      <c r="I253" s="520" t="str">
        <f>IF(H253="","",VLOOKUP($B253,'C-1 Site River Baseline'!$C$9:$R$257,8,FALSE))</f>
        <v/>
      </c>
      <c r="J253" s="520" t="str">
        <f>IF(I253="","",VLOOKUP($B253,'C-1 Site River Baseline'!$C$9:$R$257,9,FALSE))</f>
        <v/>
      </c>
      <c r="K253" s="520" t="str">
        <f>IF(J253="","",VLOOKUP($B253,'C-1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IF(L253="","",VLOOKUP($B253,'C-1 Site River Baseline'!$C$9:$R$257,16,FALSE))</f>
        <v/>
      </c>
      <c r="N253" s="418" t="str">
        <f t="shared" si="25"/>
        <v/>
      </c>
      <c r="O253" s="498" t="str">
        <f t="shared" si="26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7" t="str">
        <f>IF(N253="","",VLOOKUP(B253,'C-1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07" t="str">
        <f>IF(V253="","",IF(VLOOKUP(V253,'G-7 Rivers Data'!$AG$4:$AI$9,2,FALSE)=0,"Spatial Data Missing ⚠",VLOOKUP(V253,'G-7 Rivers Data'!$AG$4:$AI$9,2,FALSE)))</f>
        <v/>
      </c>
      <c r="X253" s="499" t="str">
        <f>IF(V253="","",IF(VLOOKUP(V253,'G-7 Rivers Data'!$AG$4:$AI$9,3,FALSE)=0,"Spatial Data Missing ⚠",VLOOKUP(V253,'G-7 Rivers Data'!$AG$4:$AI$9,3,FALSE)))</f>
        <v/>
      </c>
      <c r="Y253" s="498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7" t="str">
        <f t="shared" si="27"/>
        <v/>
      </c>
      <c r="AC253" s="521" t="str">
        <f t="shared" si="28"/>
        <v/>
      </c>
      <c r="AD253" s="564" t="str">
        <f>IFERROR(IF(AC253="Check Data ⚠","Check Data ⚠",VLOOKUP(AC253,'G-4 Temporal multipliers'!$A$4:$C$37,3,FALSE)),"")</f>
        <v/>
      </c>
      <c r="AE253" s="498" t="str">
        <f>IF(N253="","",VLOOKUP(N253,'G-7 Rivers Data'!$B$4:$G$8,5,FALSE))</f>
        <v/>
      </c>
      <c r="AF253" s="507" t="str">
        <f t="shared" si="29"/>
        <v/>
      </c>
      <c r="AG253" s="540" t="str">
        <f t="shared" si="30"/>
        <v/>
      </c>
      <c r="AH253" s="499" t="str">
        <f t="shared" si="24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499" t="str">
        <f>IF(AK253="","",IF(VLOOKUP(AK253,'G-7 Rivers Data'!$AD$4:$AE$8,2,FALSE)=0,"Spatial Data Missing ⚠",VLOOKUP(AK253,'G-7 Rivers Data'!$AD$4:$AE$8,2,FALSE)))</f>
        <v/>
      </c>
      <c r="AM253" s="545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1" t="str">
        <f>'C-1 Site River Baseline'!AN252</f>
        <v/>
      </c>
      <c r="C254" s="520" t="str">
        <f>IF(B254="","",VLOOKUP($B254,'C-1 Site River Baseline'!$C$9:$R$257,2,FALSE))</f>
        <v/>
      </c>
      <c r="D254" s="520" t="str">
        <f>IF(C254="","",VLOOKUP($B254,'C-1 Site River Baseline'!$C$9:$R$257,3,FALSE))</f>
        <v/>
      </c>
      <c r="E254" s="520" t="str">
        <f>IF(D254="","",VLOOKUP($B254,'C-1 Site River Baseline'!$C$9:$R$257,4,FALSE))</f>
        <v/>
      </c>
      <c r="F254" s="520" t="str">
        <f>IF(E254="","",VLOOKUP($B254,'C-1 Site River Baseline'!$C$9:$R$257,5,FALSE))</f>
        <v/>
      </c>
      <c r="G254" s="520" t="str">
        <f>IF(F254="","",VLOOKUP($B254,'C-1 Site River Baseline'!$C$9:$R$257,6,FALSE))</f>
        <v/>
      </c>
      <c r="H254" s="520" t="str">
        <f>IF(G254="","",VLOOKUP($B254,'C-1 Site River Baseline'!$C$9:$R$257,7,FALSE))</f>
        <v/>
      </c>
      <c r="I254" s="520" t="str">
        <f>IF(H254="","",VLOOKUP($B254,'C-1 Site River Baseline'!$C$9:$R$257,8,FALSE))</f>
        <v/>
      </c>
      <c r="J254" s="520" t="str">
        <f>IF(I254="","",VLOOKUP($B254,'C-1 Site River Baseline'!$C$9:$R$257,9,FALSE))</f>
        <v/>
      </c>
      <c r="K254" s="520" t="str">
        <f>IF(J254="","",VLOOKUP($B254,'C-1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IF(L254="","",VLOOKUP($B254,'C-1 Site River Baseline'!$C$9:$R$257,16,FALSE))</f>
        <v/>
      </c>
      <c r="N254" s="418" t="str">
        <f t="shared" si="25"/>
        <v/>
      </c>
      <c r="O254" s="498" t="str">
        <f t="shared" si="26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7" t="str">
        <f>IF(N254="","",VLOOKUP(B254,'C-1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07" t="str">
        <f>IF(V254="","",IF(VLOOKUP(V254,'G-7 Rivers Data'!$AG$4:$AI$9,2,FALSE)=0,"Spatial Data Missing ⚠",VLOOKUP(V254,'G-7 Rivers Data'!$AG$4:$AI$9,2,FALSE)))</f>
        <v/>
      </c>
      <c r="X254" s="499" t="str">
        <f>IF(V254="","",IF(VLOOKUP(V254,'G-7 Rivers Data'!$AG$4:$AI$9,3,FALSE)=0,"Spatial Data Missing ⚠",VLOOKUP(V254,'G-7 Rivers Data'!$AG$4:$AI$9,3,FALSE)))</f>
        <v/>
      </c>
      <c r="Y254" s="498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7" t="str">
        <f t="shared" si="27"/>
        <v/>
      </c>
      <c r="AC254" s="521" t="str">
        <f t="shared" si="28"/>
        <v/>
      </c>
      <c r="AD254" s="564" t="str">
        <f>IFERROR(IF(AC254="Check Data ⚠","Check Data ⚠",VLOOKUP(AC254,'G-4 Temporal multipliers'!$A$4:$C$37,3,FALSE)),"")</f>
        <v/>
      </c>
      <c r="AE254" s="498" t="str">
        <f>IF(N254="","",VLOOKUP(N254,'G-7 Rivers Data'!$B$4:$G$8,5,FALSE))</f>
        <v/>
      </c>
      <c r="AF254" s="507" t="str">
        <f t="shared" si="29"/>
        <v/>
      </c>
      <c r="AG254" s="540" t="str">
        <f t="shared" si="30"/>
        <v/>
      </c>
      <c r="AH254" s="499" t="str">
        <f t="shared" si="24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499" t="str">
        <f>IF(AK254="","",IF(VLOOKUP(AK254,'G-7 Rivers Data'!$AD$4:$AE$8,2,FALSE)=0,"Spatial Data Missing ⚠",VLOOKUP(AK254,'G-7 Rivers Data'!$AD$4:$AE$8,2,FALSE)))</f>
        <v/>
      </c>
      <c r="AM254" s="545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1" t="str">
        <f>'C-1 Site River Baseline'!AN253</f>
        <v/>
      </c>
      <c r="C255" s="520" t="str">
        <f>IF(B255="","",VLOOKUP($B255,'C-1 Site River Baseline'!$C$9:$R$257,2,FALSE))</f>
        <v/>
      </c>
      <c r="D255" s="520" t="str">
        <f>IF(C255="","",VLOOKUP($B255,'C-1 Site River Baseline'!$C$9:$R$257,3,FALSE))</f>
        <v/>
      </c>
      <c r="E255" s="520" t="str">
        <f>IF(D255="","",VLOOKUP($B255,'C-1 Site River Baseline'!$C$9:$R$257,4,FALSE))</f>
        <v/>
      </c>
      <c r="F255" s="520" t="str">
        <f>IF(E255="","",VLOOKUP($B255,'C-1 Site River Baseline'!$C$9:$R$257,5,FALSE))</f>
        <v/>
      </c>
      <c r="G255" s="520" t="str">
        <f>IF(F255="","",VLOOKUP($B255,'C-1 Site River Baseline'!$C$9:$R$257,6,FALSE))</f>
        <v/>
      </c>
      <c r="H255" s="520" t="str">
        <f>IF(G255="","",VLOOKUP($B255,'C-1 Site River Baseline'!$C$9:$R$257,7,FALSE))</f>
        <v/>
      </c>
      <c r="I255" s="520" t="str">
        <f>IF(H255="","",VLOOKUP($B255,'C-1 Site River Baseline'!$C$9:$R$257,8,FALSE))</f>
        <v/>
      </c>
      <c r="J255" s="520" t="str">
        <f>IF(I255="","",VLOOKUP($B255,'C-1 Site River Baseline'!$C$9:$R$257,9,FALSE))</f>
        <v/>
      </c>
      <c r="K255" s="520" t="str">
        <f>IF(J255="","",VLOOKUP($B255,'C-1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IF(L255="","",VLOOKUP($B255,'C-1 Site River Baseline'!$C$9:$R$257,16,FALSE))</f>
        <v/>
      </c>
      <c r="N255" s="418" t="str">
        <f t="shared" si="25"/>
        <v/>
      </c>
      <c r="O255" s="498" t="str">
        <f t="shared" si="26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7" t="str">
        <f>IF(N255="","",VLOOKUP(B255,'C-1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07" t="str">
        <f>IF(V255="","",IF(VLOOKUP(V255,'G-7 Rivers Data'!$AG$4:$AI$9,2,FALSE)=0,"Spatial Data Missing ⚠",VLOOKUP(V255,'G-7 Rivers Data'!$AG$4:$AI$9,2,FALSE)))</f>
        <v/>
      </c>
      <c r="X255" s="499" t="str">
        <f>IF(V255="","",IF(VLOOKUP(V255,'G-7 Rivers Data'!$AG$4:$AI$9,3,FALSE)=0,"Spatial Data Missing ⚠",VLOOKUP(V255,'G-7 Rivers Data'!$AG$4:$AI$9,3,FALSE)))</f>
        <v/>
      </c>
      <c r="Y255" s="498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7" t="str">
        <f t="shared" si="27"/>
        <v/>
      </c>
      <c r="AC255" s="521" t="str">
        <f t="shared" si="28"/>
        <v/>
      </c>
      <c r="AD255" s="564" t="str">
        <f>IFERROR(IF(AC255="Check Data ⚠","Check Data ⚠",VLOOKUP(AC255,'G-4 Temporal multipliers'!$A$4:$C$37,3,FALSE)),"")</f>
        <v/>
      </c>
      <c r="AE255" s="498" t="str">
        <f>IF(N255="","",VLOOKUP(N255,'G-7 Rivers Data'!$B$4:$G$8,5,FALSE))</f>
        <v/>
      </c>
      <c r="AF255" s="507" t="str">
        <f t="shared" si="29"/>
        <v/>
      </c>
      <c r="AG255" s="540" t="str">
        <f t="shared" si="30"/>
        <v/>
      </c>
      <c r="AH255" s="499" t="str">
        <f t="shared" si="24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499" t="str">
        <f>IF(AK255="","",IF(VLOOKUP(AK255,'G-7 Rivers Data'!$AD$4:$AE$8,2,FALSE)=0,"Spatial Data Missing ⚠",VLOOKUP(AK255,'G-7 Rivers Data'!$AD$4:$AE$8,2,FALSE)))</f>
        <v/>
      </c>
      <c r="AM255" s="545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1" t="str">
        <f>'C-1 Site River Baseline'!AN254</f>
        <v/>
      </c>
      <c r="C256" s="520" t="str">
        <f>IF(B256="","",VLOOKUP($B256,'C-1 Site River Baseline'!$C$9:$R$257,2,FALSE))</f>
        <v/>
      </c>
      <c r="D256" s="520" t="str">
        <f>IF(C256="","",VLOOKUP($B256,'C-1 Site River Baseline'!$C$9:$R$257,3,FALSE))</f>
        <v/>
      </c>
      <c r="E256" s="520" t="str">
        <f>IF(D256="","",VLOOKUP($B256,'C-1 Site River Baseline'!$C$9:$R$257,4,FALSE))</f>
        <v/>
      </c>
      <c r="F256" s="520" t="str">
        <f>IF(E256="","",VLOOKUP($B256,'C-1 Site River Baseline'!$C$9:$R$257,5,FALSE))</f>
        <v/>
      </c>
      <c r="G256" s="520" t="str">
        <f>IF(F256="","",VLOOKUP($B256,'C-1 Site River Baseline'!$C$9:$R$257,6,FALSE))</f>
        <v/>
      </c>
      <c r="H256" s="520" t="str">
        <f>IF(G256="","",VLOOKUP($B256,'C-1 Site River Baseline'!$C$9:$R$257,7,FALSE))</f>
        <v/>
      </c>
      <c r="I256" s="520" t="str">
        <f>IF(H256="","",VLOOKUP($B256,'C-1 Site River Baseline'!$C$9:$R$257,8,FALSE))</f>
        <v/>
      </c>
      <c r="J256" s="520" t="str">
        <f>IF(I256="","",VLOOKUP($B256,'C-1 Site River Baseline'!$C$9:$R$257,9,FALSE))</f>
        <v/>
      </c>
      <c r="K256" s="520" t="str">
        <f>IF(J256="","",VLOOKUP($B256,'C-1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IF(L256="","",VLOOKUP($B256,'C-1 Site River Baseline'!$C$9:$R$257,16,FALSE))</f>
        <v/>
      </c>
      <c r="N256" s="418" t="str">
        <f t="shared" si="25"/>
        <v/>
      </c>
      <c r="O256" s="498" t="str">
        <f t="shared" si="26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7" t="str">
        <f>IF(N256="","",VLOOKUP(B256,'C-1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07" t="str">
        <f>IF(V256="","",IF(VLOOKUP(V256,'G-7 Rivers Data'!$AG$4:$AI$9,2,FALSE)=0,"Spatial Data Missing ⚠",VLOOKUP(V256,'G-7 Rivers Data'!$AG$4:$AI$9,2,FALSE)))</f>
        <v/>
      </c>
      <c r="X256" s="499" t="str">
        <f>IF(V256="","",IF(VLOOKUP(V256,'G-7 Rivers Data'!$AG$4:$AI$9,3,FALSE)=0,"Spatial Data Missing ⚠",VLOOKUP(V256,'G-7 Rivers Data'!$AG$4:$AI$9,3,FALSE)))</f>
        <v/>
      </c>
      <c r="Y256" s="498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7" t="str">
        <f t="shared" si="27"/>
        <v/>
      </c>
      <c r="AC256" s="521" t="str">
        <f t="shared" si="28"/>
        <v/>
      </c>
      <c r="AD256" s="564" t="str">
        <f>IFERROR(IF(AC256="Check Data ⚠","Check Data ⚠",VLOOKUP(AC256,'G-4 Temporal multipliers'!$A$4:$C$37,3,FALSE)),"")</f>
        <v/>
      </c>
      <c r="AE256" s="498" t="str">
        <f>IF(N256="","",VLOOKUP(N256,'G-7 Rivers Data'!$B$4:$G$8,5,FALSE))</f>
        <v/>
      </c>
      <c r="AF256" s="507" t="str">
        <f t="shared" si="29"/>
        <v/>
      </c>
      <c r="AG256" s="540" t="str">
        <f t="shared" si="30"/>
        <v/>
      </c>
      <c r="AH256" s="499" t="str">
        <f t="shared" si="24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499" t="str">
        <f>IF(AK256="","",IF(VLOOKUP(AK256,'G-7 Rivers Data'!$AD$4:$AE$8,2,FALSE)=0,"Spatial Data Missing ⚠",VLOOKUP(AK256,'G-7 Rivers Data'!$AD$4:$AE$8,2,FALSE)))</f>
        <v/>
      </c>
      <c r="AM256" s="545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8" t="str">
        <f>'C-1 Site River Baseline'!AN255</f>
        <v/>
      </c>
      <c r="C257" s="508" t="str">
        <f>IF(B257="","",VLOOKUP($B257,'C-1 Site River Baseline'!$C$9:$R$257,2,FALSE))</f>
        <v/>
      </c>
      <c r="D257" s="508" t="str">
        <f>IF(C257="","",VLOOKUP($B257,'C-1 Site River Baseline'!$C$9:$R$257,3,FALSE))</f>
        <v/>
      </c>
      <c r="E257" s="508" t="str">
        <f>IF(D257="","",VLOOKUP($B257,'C-1 Site River Baseline'!$C$9:$R$257,4,FALSE))</f>
        <v/>
      </c>
      <c r="F257" s="508" t="str">
        <f>IF(E257="","",VLOOKUP($B257,'C-1 Site River Baseline'!$C$9:$R$257,5,FALSE))</f>
        <v/>
      </c>
      <c r="G257" s="508" t="str">
        <f>IF(F257="","",VLOOKUP($B257,'C-1 Site River Baseline'!$C$9:$R$257,6,FALSE))</f>
        <v/>
      </c>
      <c r="H257" s="508" t="str">
        <f>IF(G257="","",VLOOKUP($B257,'C-1 Site River Baseline'!$C$9:$R$257,7,FALSE))</f>
        <v/>
      </c>
      <c r="I257" s="508" t="str">
        <f>IF(H257="","",VLOOKUP($B257,'C-1 Site River Baseline'!$C$9:$R$257,8,FALSE))</f>
        <v/>
      </c>
      <c r="J257" s="508" t="str">
        <f>IF(I257="","",VLOOKUP($B257,'C-1 Site River Baseline'!$C$9:$R$257,9,FALSE))</f>
        <v/>
      </c>
      <c r="K257" s="508" t="str">
        <f>IF(J257="","",VLOOKUP($B257,'C-1 Site River Baseline'!$C$9:$R$257,10,FALSE))</f>
        <v/>
      </c>
      <c r="L257" s="508" t="str">
        <f>IF(B257="","",VLOOKUP($B257,'C-1 Site River Baseline'!$C$9:$R$257,15,FALSE))</f>
        <v/>
      </c>
      <c r="M257" s="501" t="str">
        <f>IF(L257="","",VLOOKUP($B257,'C-1 Site River Baseline'!$C$9:$R$257,16,FALSE))</f>
        <v/>
      </c>
      <c r="N257" s="418" t="str">
        <f t="shared" si="25"/>
        <v/>
      </c>
      <c r="O257" s="498" t="str">
        <f t="shared" si="26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8" t="str">
        <f>IF(N257="","",VLOOKUP(B257,'C-1 Site River Baseline'!$C$10:$AA$257,19,FALSE))</f>
        <v/>
      </c>
      <c r="R257" s="500" t="str">
        <f>IF(N257="","",VLOOKUP(N257,'G-7 Rivers Data'!$B$2:$G$8,2,FALSE))</f>
        <v/>
      </c>
      <c r="S257" s="501" t="str">
        <f>IFERROR(VLOOKUP(R257,'G-7 Rivers Data'!$C$4:$D$8,2,FALSE),"")</f>
        <v/>
      </c>
      <c r="T257" s="161"/>
      <c r="U257" s="501" t="str">
        <f>IFERROR(INDEX('G-7 Rivers Data'!$H$4:$L$8,MATCH(N257,'G-7 Rivers Data'!$B$4:$B$8,0),MATCH(T257,'G-7 Rivers Data'!$H$3:$L$3,0)),"")</f>
        <v/>
      </c>
      <c r="V257" s="161"/>
      <c r="W257" s="507" t="str">
        <f>IF(V257="","",IF(VLOOKUP(V257,'G-7 Rivers Data'!$AG$4:$AI$9,2,FALSE)=0,"Spatial Data Missing ⚠",VLOOKUP(V257,'G-7 Rivers Data'!$AG$4:$AI$9,2,FALSE)))</f>
        <v/>
      </c>
      <c r="X257" s="499" t="str">
        <f>IF(V257="","",IF(VLOOKUP(V257,'G-7 Rivers Data'!$AG$4:$AI$9,3,FALSE)=0,"Spatial Data Missing ⚠",VLOOKUP(V257,'G-7 Rivers Data'!$AG$4:$AI$9,3,FALSE)))</f>
        <v/>
      </c>
      <c r="Y257" s="498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6"/>
      <c r="AA257" s="206"/>
      <c r="AB257" s="507" t="str">
        <f t="shared" si="27"/>
        <v/>
      </c>
      <c r="AC257" s="521" t="str">
        <f t="shared" si="28"/>
        <v/>
      </c>
      <c r="AD257" s="564" t="str">
        <f>IFERROR(IF(AC257="Check Data ⚠","Check Data ⚠",VLOOKUP(AC257,'G-4 Temporal multipliers'!$A$4:$C$37,3,FALSE)),"")</f>
        <v/>
      </c>
      <c r="AE257" s="500" t="str">
        <f>IF(N257="","",VLOOKUP(N257,'G-7 Rivers Data'!$B$4:$G$8,5,FALSE))</f>
        <v/>
      </c>
      <c r="AF257" s="507" t="str">
        <f t="shared" si="29"/>
        <v/>
      </c>
      <c r="AG257" s="540" t="str">
        <f t="shared" si="30"/>
        <v/>
      </c>
      <c r="AH257" s="501" t="str">
        <f t="shared" si="24"/>
        <v/>
      </c>
      <c r="AI257" s="161"/>
      <c r="AJ257" s="499" t="str">
        <f>IF(AI257="","",IF(VLOOKUP(AI257,'G-7 Rivers Data'!$AA$4:$AB$7,2,FALSE)=0,"Spatial Data Missing ⚠",VLOOKUP(AI257,'G-7 Rivers Data'!$AA$4:$AB$7,2,FALSE)))</f>
        <v/>
      </c>
      <c r="AK257" s="273"/>
      <c r="AL257" s="499" t="str">
        <f>IF(AK257="","",IF(VLOOKUP(AK257,'G-7 Rivers Data'!$AD$4:$AE$8,2,FALSE)=0,"Spatial Data Missing ⚠",VLOOKUP(AK257,'G-7 Rivers Data'!$AD$4:$AE$8,2,FALSE)))</f>
        <v/>
      </c>
      <c r="AM257" s="54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7"/>
      <c r="O258" s="166"/>
      <c r="P258" s="166"/>
      <c r="Q258" s="566">
        <f>SUM(Q12:Q257)</f>
        <v>0</v>
      </c>
      <c r="R258" s="276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9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rBMp62/zu9gMOvDGg8teJI4SwfJNY2pv+vBw6VW/WZYQDjPpOjkxfwgT3ONMorbiU2pX01vT/kci65+S+F3BPg==" saltValue="y9BJXkP0DRgZ+eOPxf8i1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44" t="str">
        <f>IF([2]Start!$F$12="","",[2]Start!$F$12)</f>
        <v/>
      </c>
      <c r="C2" s="745"/>
      <c r="D2" s="745"/>
      <c r="E2" s="746"/>
    </row>
    <row r="3" spans="2:40" ht="15" customHeight="1" thickBot="1" x14ac:dyDescent="0.25">
      <c r="B3" s="972" t="str">
        <f ca="1">MID(CELL("filename",A1),FIND("]",CELL("filename",A1))+1,256)</f>
        <v>F-1 Off Site River Baseline</v>
      </c>
      <c r="C3" s="973"/>
      <c r="D3" s="973"/>
      <c r="E3" s="974"/>
    </row>
    <row r="4" spans="2:40" ht="15" customHeight="1" thickBot="1" x14ac:dyDescent="0.25">
      <c r="B4" s="972"/>
      <c r="C4" s="973"/>
      <c r="D4" s="973"/>
      <c r="E4" s="974"/>
      <c r="S4" s="446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6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50" t="s">
        <v>196</v>
      </c>
      <c r="AA8" s="950"/>
    </row>
    <row r="9" spans="2:40" ht="42.75" x14ac:dyDescent="0.2">
      <c r="C9" s="368" t="s">
        <v>254</v>
      </c>
      <c r="D9" s="201" t="s">
        <v>138</v>
      </c>
      <c r="E9" s="202" t="s">
        <v>334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300</v>
      </c>
      <c r="Y9" s="202" t="s">
        <v>214</v>
      </c>
      <c r="Z9" s="368" t="s">
        <v>215</v>
      </c>
      <c r="AA9" s="202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1"/>
      <c r="E10" s="142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145"/>
      <c r="I10" s="499" t="str">
        <f>IFERROR(INDEX('G-7 Rivers Data'!$H$4:$L$8,MATCH(D10,'G-7 Rivers Data'!$B$4:$B$8,0),MATCH(H10,'G-7 Rivers Data'!$H$3:$L$3,0)),"")</f>
        <v/>
      </c>
      <c r="J10" s="146"/>
      <c r="K10" s="520" t="str">
        <f>IF(J10="","",IF(VLOOKUP(J10,'G-7 Rivers Data'!$AK$4:$AM$9,2,FALSE)=0,"Spatial Data Missing ⚠",VLOOKUP(J10,'G-7 Rivers Data'!$AK$4:$AM$9,2,FALSE)))</f>
        <v/>
      </c>
      <c r="L10" s="524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Data'!$B$4:$G$8,6,FALSE))</f>
        <v/>
      </c>
      <c r="R10" s="513" t="str">
        <f>IFERROR(E10*G10*I10*L10*N10*P10,"")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1"/>
      <c r="E11" s="142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145"/>
      <c r="I11" s="499" t="str">
        <f>IFERROR(INDEX('G-7 Rivers Data'!$H$4:$L$8,MATCH(D11,'G-7 Rivers Data'!$B$4:$B$8,0),MATCH(H11,'G-7 Rivers Data'!$H$3:$L$3,0)),"")</f>
        <v/>
      </c>
      <c r="J11" s="146"/>
      <c r="K11" s="520" t="str">
        <f>IF(J11="","",IF(VLOOKUP(J11,'G-7 Rivers Data'!$AK$4:$AM$9,2,FALSE)=0,"Spatial Data Missing ⚠",VLOOKUP(J11,'G-7 Rivers Data'!$AK$4:$AM$9,2,FALSE)))</f>
        <v/>
      </c>
      <c r="L11" s="524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Data'!$B$4:$G$8,6,FALSE))</f>
        <v/>
      </c>
      <c r="R11" s="513" t="str">
        <f t="shared" ref="R11:R74" si="0">IFERROR(E11*G11*I11*L11*N11*P11,"")</f>
        <v/>
      </c>
      <c r="S11" s="40"/>
      <c r="T11" s="71"/>
      <c r="U11" s="72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1"/>
      <c r="E12" s="142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145"/>
      <c r="I12" s="499" t="str">
        <f>IFERROR(INDEX('G-7 Rivers Data'!$H$4:$L$8,MATCH(D12,'G-7 Rivers Data'!$B$4:$B$8,0),MATCH(H12,'G-7 Rivers Data'!$H$3:$L$3,0)),"")</f>
        <v/>
      </c>
      <c r="J12" s="146"/>
      <c r="K12" s="520" t="str">
        <f>IF(J12="","",IF(VLOOKUP(J12,'G-7 Rivers Data'!$AK$4:$AM$9,2,FALSE)=0,"Spatial Data Missing ⚠",VLOOKUP(J12,'G-7 Rivers Data'!$AK$4:$AM$9,2,FALSE)))</f>
        <v/>
      </c>
      <c r="L12" s="524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Data'!$B$4:$G$8,6,FALSE))</f>
        <v/>
      </c>
      <c r="R12" s="513" t="str">
        <f t="shared" si="0"/>
        <v/>
      </c>
      <c r="S12" s="40"/>
      <c r="T12" s="71"/>
      <c r="U12" s="72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1"/>
      <c r="E13" s="142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145"/>
      <c r="I13" s="499" t="str">
        <f>IFERROR(INDEX('G-7 Rivers Data'!$H$4:$L$8,MATCH(D13,'G-7 Rivers Data'!$B$4:$B$8,0),MATCH(H13,'G-7 Rivers Data'!$H$3:$L$3,0)),"")</f>
        <v/>
      </c>
      <c r="J13" s="146"/>
      <c r="K13" s="520" t="str">
        <f>IF(J13="","",IF(VLOOKUP(J13,'G-7 Rivers Data'!$AK$4:$AM$9,2,FALSE)=0,"Spatial Data Missing ⚠",VLOOKUP(J13,'G-7 Rivers Data'!$AK$4:$AM$9,2,FALSE)))</f>
        <v/>
      </c>
      <c r="L13" s="524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Data'!$B$4:$G$8,6,FALSE))</f>
        <v/>
      </c>
      <c r="R13" s="513" t="str">
        <f t="shared" si="0"/>
        <v/>
      </c>
      <c r="S13" s="40"/>
      <c r="T13" s="71"/>
      <c r="U13" s="72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2"/>
      <c r="E14" s="153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146"/>
      <c r="K14" s="520" t="str">
        <f>IF(J14="","",IF(VLOOKUP(J14,'G-7 Rivers Data'!$AK$4:$AM$9,2,FALSE)=0,"Spatial Data Missing ⚠",VLOOKUP(J14,'G-7 Rivers Data'!$AK$4:$AM$9,2,FALSE)))</f>
        <v/>
      </c>
      <c r="L14" s="524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Data'!$B$4:$G$8,6,FALSE))</f>
        <v/>
      </c>
      <c r="R14" s="513" t="str">
        <f t="shared" si="0"/>
        <v/>
      </c>
      <c r="S14" s="40"/>
      <c r="T14" s="71"/>
      <c r="U14" s="72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2"/>
      <c r="E15" s="153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154"/>
      <c r="K15" s="520" t="str">
        <f>IF(J15="","",IF(VLOOKUP(J15,'G-7 Rivers Data'!$AK$4:$AM$9,2,FALSE)=0,"Spatial Data Missing ⚠",VLOOKUP(J15,'G-7 Rivers Data'!$AK$4:$AM$9,2,FALSE)))</f>
        <v/>
      </c>
      <c r="L15" s="524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Data'!$B$4:$G$8,6,FALSE))</f>
        <v/>
      </c>
      <c r="R15" s="513" t="str">
        <f t="shared" si="0"/>
        <v/>
      </c>
      <c r="S15" s="40"/>
      <c r="T15" s="71"/>
      <c r="U15" s="72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2"/>
      <c r="E16" s="153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154"/>
      <c r="K16" s="520" t="str">
        <f>IF(J16="","",IF(VLOOKUP(J16,'G-7 Rivers Data'!$AK$4:$AM$9,2,FALSE)=0,"Spatial Data Missing ⚠",VLOOKUP(J16,'G-7 Rivers Data'!$AK$4:$AM$9,2,FALSE)))</f>
        <v/>
      </c>
      <c r="L16" s="524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Data'!$B$4:$G$8,6,FALSE))</f>
        <v/>
      </c>
      <c r="R16" s="513" t="str">
        <f t="shared" si="0"/>
        <v/>
      </c>
      <c r="S16" s="40"/>
      <c r="T16" s="71"/>
      <c r="U16" s="72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2"/>
      <c r="E17" s="153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154"/>
      <c r="K17" s="520" t="str">
        <f>IF(J17="","",IF(VLOOKUP(J17,'G-7 Rivers Data'!$AK$4:$AM$9,2,FALSE)=0,"Spatial Data Missing ⚠",VLOOKUP(J17,'G-7 Rivers Data'!$AK$4:$AM$9,2,FALSE)))</f>
        <v/>
      </c>
      <c r="L17" s="524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Data'!$B$4:$G$8,6,FALSE))</f>
        <v/>
      </c>
      <c r="R17" s="513" t="str">
        <f t="shared" si="0"/>
        <v/>
      </c>
      <c r="S17" s="40"/>
      <c r="T17" s="71"/>
      <c r="U17" s="72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2"/>
      <c r="E18" s="153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154"/>
      <c r="K18" s="520" t="str">
        <f>IF(J18="","",IF(VLOOKUP(J18,'G-7 Rivers Data'!$AK$4:$AM$9,2,FALSE)=0,"Spatial Data Missing ⚠",VLOOKUP(J18,'G-7 Rivers Data'!$AK$4:$AM$9,2,FALSE)))</f>
        <v/>
      </c>
      <c r="L18" s="524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Data'!$B$4:$G$8,6,FALSE))</f>
        <v/>
      </c>
      <c r="R18" s="513" t="str">
        <f t="shared" si="0"/>
        <v/>
      </c>
      <c r="S18" s="40"/>
      <c r="T18" s="71"/>
      <c r="U18" s="72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2"/>
      <c r="E19" s="153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154"/>
      <c r="K19" s="520" t="str">
        <f>IF(J19="","",IF(VLOOKUP(J19,'G-7 Rivers Data'!$AK$4:$AM$9,2,FALSE)=0,"Spatial Data Missing ⚠",VLOOKUP(J19,'G-7 Rivers Data'!$AK$4:$AM$9,2,FALSE)))</f>
        <v/>
      </c>
      <c r="L19" s="524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Data'!$B$4:$G$8,6,FALSE))</f>
        <v/>
      </c>
      <c r="R19" s="513" t="str">
        <f t="shared" si="0"/>
        <v/>
      </c>
      <c r="S19" s="40"/>
      <c r="T19" s="71"/>
      <c r="U19" s="72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2"/>
      <c r="E20" s="153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154"/>
      <c r="K20" s="520" t="str">
        <f>IF(J20="","",IF(VLOOKUP(J20,'G-7 Rivers Data'!$AK$4:$AM$9,2,FALSE)=0,"Spatial Data Missing ⚠",VLOOKUP(J20,'G-7 Rivers Data'!$AK$4:$AM$9,2,FALSE)))</f>
        <v/>
      </c>
      <c r="L20" s="524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Data'!$B$4:$G$8,6,FALSE))</f>
        <v/>
      </c>
      <c r="R20" s="513" t="str">
        <f t="shared" si="0"/>
        <v/>
      </c>
      <c r="S20" s="40"/>
      <c r="T20" s="71"/>
      <c r="U20" s="72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2"/>
      <c r="E21" s="153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154"/>
      <c r="K21" s="520" t="str">
        <f>IF(J21="","",IF(VLOOKUP(J21,'G-7 Rivers Data'!$AK$4:$AM$9,2,FALSE)=0,"Spatial Data Missing ⚠",VLOOKUP(J21,'G-7 Rivers Data'!$AK$4:$AM$9,2,FALSE)))</f>
        <v/>
      </c>
      <c r="L21" s="524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Data'!$B$4:$G$8,6,FALSE))</f>
        <v/>
      </c>
      <c r="R21" s="513" t="str">
        <f t="shared" si="0"/>
        <v/>
      </c>
      <c r="S21" s="40"/>
      <c r="T21" s="71"/>
      <c r="U21" s="72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2"/>
      <c r="E22" s="153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154"/>
      <c r="K22" s="520" t="str">
        <f>IF(J22="","",IF(VLOOKUP(J22,'G-7 Rivers Data'!$AK$4:$AM$9,2,FALSE)=0,"Spatial Data Missing ⚠",VLOOKUP(J22,'G-7 Rivers Data'!$AK$4:$AM$9,2,FALSE)))</f>
        <v/>
      </c>
      <c r="L22" s="524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Data'!$B$4:$G$8,6,FALSE))</f>
        <v/>
      </c>
      <c r="R22" s="513" t="str">
        <f t="shared" si="0"/>
        <v/>
      </c>
      <c r="S22" s="40"/>
      <c r="T22" s="71"/>
      <c r="U22" s="72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2"/>
      <c r="E23" s="153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154"/>
      <c r="K23" s="520" t="str">
        <f>IF(J23="","",IF(VLOOKUP(J23,'G-7 Rivers Data'!$AK$4:$AM$9,2,FALSE)=0,"Spatial Data Missing ⚠",VLOOKUP(J23,'G-7 Rivers Data'!$AK$4:$AM$9,2,FALSE)))</f>
        <v/>
      </c>
      <c r="L23" s="524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Data'!$B$4:$G$8,6,FALSE))</f>
        <v/>
      </c>
      <c r="R23" s="513" t="str">
        <f t="shared" si="0"/>
        <v/>
      </c>
      <c r="S23" s="40"/>
      <c r="T23" s="71"/>
      <c r="U23" s="72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2"/>
      <c r="E24" s="153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154"/>
      <c r="K24" s="520" t="str">
        <f>IF(J24="","",IF(VLOOKUP(J24,'G-7 Rivers Data'!$AK$4:$AM$9,2,FALSE)=0,"Spatial Data Missing ⚠",VLOOKUP(J24,'G-7 Rivers Data'!$AK$4:$AM$9,2,FALSE)))</f>
        <v/>
      </c>
      <c r="L24" s="524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Data'!$B$4:$G$8,6,FALSE))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2"/>
      <c r="E25" s="153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154"/>
      <c r="K25" s="520" t="str">
        <f>IF(J25="","",IF(VLOOKUP(J25,'G-7 Rivers Data'!$AK$4:$AM$9,2,FALSE)=0,"Spatial Data Missing ⚠",VLOOKUP(J25,'G-7 Rivers Data'!$AK$4:$AM$9,2,FALSE)))</f>
        <v/>
      </c>
      <c r="L25" s="524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Data'!$B$4:$G$8,6,FALSE))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2"/>
      <c r="E26" s="153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154"/>
      <c r="K26" s="520" t="str">
        <f>IF(J26="","",IF(VLOOKUP(J26,'G-7 Rivers Data'!$AK$4:$AM$9,2,FALSE)=0,"Spatial Data Missing ⚠",VLOOKUP(J26,'G-7 Rivers Data'!$AK$4:$AM$9,2,FALSE)))</f>
        <v/>
      </c>
      <c r="L26" s="524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Data'!$B$4:$G$8,6,FALSE))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2"/>
      <c r="E27" s="153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154"/>
      <c r="K27" s="520" t="str">
        <f>IF(J27="","",IF(VLOOKUP(J27,'G-7 Rivers Data'!$AK$4:$AM$9,2,FALSE)=0,"Spatial Data Missing ⚠",VLOOKUP(J27,'G-7 Rivers Data'!$AK$4:$AM$9,2,FALSE)))</f>
        <v/>
      </c>
      <c r="L27" s="524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Data'!$B$4:$G$8,6,FALSE))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2"/>
      <c r="E28" s="153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154"/>
      <c r="K28" s="520" t="str">
        <f>IF(J28="","",IF(VLOOKUP(J28,'G-7 Rivers Data'!$AK$4:$AM$9,2,FALSE)=0,"Spatial Data Missing ⚠",VLOOKUP(J28,'G-7 Rivers Data'!$AK$4:$AM$9,2,FALSE)))</f>
        <v/>
      </c>
      <c r="L28" s="524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Data'!$B$4:$G$8,6,FALSE))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2"/>
      <c r="E29" s="153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154"/>
      <c r="K29" s="520" t="str">
        <f>IF(J29="","",IF(VLOOKUP(J29,'G-7 Rivers Data'!$AK$4:$AM$9,2,FALSE)=0,"Spatial Data Missing ⚠",VLOOKUP(J29,'G-7 Rivers Data'!$AK$4:$AM$9,2,FALSE)))</f>
        <v/>
      </c>
      <c r="L29" s="524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Data'!$B$4:$G$8,6,FALSE))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2"/>
      <c r="E30" s="153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154"/>
      <c r="K30" s="520" t="str">
        <f>IF(J30="","",IF(VLOOKUP(J30,'G-7 Rivers Data'!$AK$4:$AM$9,2,FALSE)=0,"Spatial Data Missing ⚠",VLOOKUP(J30,'G-7 Rivers Data'!$AK$4:$AM$9,2,FALSE)))</f>
        <v/>
      </c>
      <c r="L30" s="524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Data'!$B$4:$G$8,6,FALSE))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2"/>
      <c r="E31" s="153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154"/>
      <c r="K31" s="520" t="str">
        <f>IF(J31="","",IF(VLOOKUP(J31,'G-7 Rivers Data'!$AK$4:$AM$9,2,FALSE)=0,"Spatial Data Missing ⚠",VLOOKUP(J31,'G-7 Rivers Data'!$AK$4:$AM$9,2,FALSE)))</f>
        <v/>
      </c>
      <c r="L31" s="524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Data'!$B$4:$G$8,6,FALSE))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2"/>
      <c r="E32" s="153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154"/>
      <c r="K32" s="520" t="str">
        <f>IF(J32="","",IF(VLOOKUP(J32,'G-7 Rivers Data'!$AK$4:$AM$9,2,FALSE)=0,"Spatial Data Missing ⚠",VLOOKUP(J32,'G-7 Rivers Data'!$AK$4:$AM$9,2,FALSE)))</f>
        <v/>
      </c>
      <c r="L32" s="524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Data'!$B$4:$G$8,6,FALSE))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2"/>
      <c r="E33" s="153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154"/>
      <c r="K33" s="520" t="str">
        <f>IF(J33="","",IF(VLOOKUP(J33,'G-7 Rivers Data'!$AK$4:$AM$9,2,FALSE)=0,"Spatial Data Missing ⚠",VLOOKUP(J33,'G-7 Rivers Data'!$AK$4:$AM$9,2,FALSE)))</f>
        <v/>
      </c>
      <c r="L33" s="524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Data'!$B$4:$G$8,6,FALSE))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2"/>
      <c r="E34" s="153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154"/>
      <c r="K34" s="520" t="str">
        <f>IF(J34="","",IF(VLOOKUP(J34,'G-7 Rivers Data'!$AK$4:$AM$9,2,FALSE)=0,"Spatial Data Missing ⚠",VLOOKUP(J34,'G-7 Rivers Data'!$AK$4:$AM$9,2,FALSE)))</f>
        <v/>
      </c>
      <c r="L34" s="524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Data'!$B$4:$G$8,6,FALSE))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2"/>
      <c r="E35" s="153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154"/>
      <c r="K35" s="520" t="str">
        <f>IF(J35="","",IF(VLOOKUP(J35,'G-7 Rivers Data'!$AK$4:$AM$9,2,FALSE)=0,"Spatial Data Missing ⚠",VLOOKUP(J35,'G-7 Rivers Data'!$AK$4:$AM$9,2,FALSE)))</f>
        <v/>
      </c>
      <c r="L35" s="524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Data'!$B$4:$G$8,6,FALSE))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2"/>
      <c r="E36" s="153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154"/>
      <c r="K36" s="520" t="str">
        <f>IF(J36="","",IF(VLOOKUP(J36,'G-7 Rivers Data'!$AK$4:$AM$9,2,FALSE)=0,"Spatial Data Missing ⚠",VLOOKUP(J36,'G-7 Rivers Data'!$AK$4:$AM$9,2,FALSE)))</f>
        <v/>
      </c>
      <c r="L36" s="524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Data'!$B$4:$G$8,6,FALSE))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2"/>
      <c r="E37" s="153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154"/>
      <c r="K37" s="520" t="str">
        <f>IF(J37="","",IF(VLOOKUP(J37,'G-7 Rivers Data'!$AK$4:$AM$9,2,FALSE)=0,"Spatial Data Missing ⚠",VLOOKUP(J37,'G-7 Rivers Data'!$AK$4:$AM$9,2,FALSE)))</f>
        <v/>
      </c>
      <c r="L37" s="524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Data'!$B$4:$G$8,6,FALSE))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2"/>
      <c r="E38" s="153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154"/>
      <c r="K38" s="520" t="str">
        <f>IF(J38="","",IF(VLOOKUP(J38,'G-7 Rivers Data'!$AK$4:$AM$9,2,FALSE)=0,"Spatial Data Missing ⚠",VLOOKUP(J38,'G-7 Rivers Data'!$AK$4:$AM$9,2,FALSE)))</f>
        <v/>
      </c>
      <c r="L38" s="524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Data'!$B$4:$G$8,6,FALSE))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2"/>
      <c r="E39" s="153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154"/>
      <c r="K39" s="520" t="str">
        <f>IF(J39="","",IF(VLOOKUP(J39,'G-7 Rivers Data'!$AK$4:$AM$9,2,FALSE)=0,"Spatial Data Missing ⚠",VLOOKUP(J39,'G-7 Rivers Data'!$AK$4:$AM$9,2,FALSE)))</f>
        <v/>
      </c>
      <c r="L39" s="524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Data'!$B$4:$G$8,6,FALSE))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2"/>
      <c r="E40" s="153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154"/>
      <c r="K40" s="520" t="str">
        <f>IF(J40="","",IF(VLOOKUP(J40,'G-7 Rivers Data'!$AK$4:$AM$9,2,FALSE)=0,"Spatial Data Missing ⚠",VLOOKUP(J40,'G-7 Rivers Data'!$AK$4:$AM$9,2,FALSE)))</f>
        <v/>
      </c>
      <c r="L40" s="524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Data'!$B$4:$G$8,6,FALSE))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2"/>
      <c r="E41" s="153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154"/>
      <c r="K41" s="520" t="str">
        <f>IF(J41="","",IF(VLOOKUP(J41,'G-7 Rivers Data'!$AK$4:$AM$9,2,FALSE)=0,"Spatial Data Missing ⚠",VLOOKUP(J41,'G-7 Rivers Data'!$AK$4:$AM$9,2,FALSE)))</f>
        <v/>
      </c>
      <c r="L41" s="524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Data'!$B$4:$G$8,6,FALSE))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2"/>
      <c r="E42" s="153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154"/>
      <c r="K42" s="520" t="str">
        <f>IF(J42="","",IF(VLOOKUP(J42,'G-7 Rivers Data'!$AK$4:$AM$9,2,FALSE)=0,"Spatial Data Missing ⚠",VLOOKUP(J42,'G-7 Rivers Data'!$AK$4:$AM$9,2,FALSE)))</f>
        <v/>
      </c>
      <c r="L42" s="524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Data'!$B$4:$G$8,6,FALSE))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2"/>
      <c r="E43" s="153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154"/>
      <c r="K43" s="520" t="str">
        <f>IF(J43="","",IF(VLOOKUP(J43,'G-7 Rivers Data'!$AK$4:$AM$9,2,FALSE)=0,"Spatial Data Missing ⚠",VLOOKUP(J43,'G-7 Rivers Data'!$AK$4:$AM$9,2,FALSE)))</f>
        <v/>
      </c>
      <c r="L43" s="524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Data'!$B$4:$G$8,6,FALSE))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2"/>
      <c r="E44" s="153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154"/>
      <c r="K44" s="520" t="str">
        <f>IF(J44="","",IF(VLOOKUP(J44,'G-7 Rivers Data'!$AK$4:$AM$9,2,FALSE)=0,"Spatial Data Missing ⚠",VLOOKUP(J44,'G-7 Rivers Data'!$AK$4:$AM$9,2,FALSE)))</f>
        <v/>
      </c>
      <c r="L44" s="524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Data'!$B$4:$G$8,6,FALSE))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2"/>
      <c r="E45" s="153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154"/>
      <c r="K45" s="520" t="str">
        <f>IF(J45="","",IF(VLOOKUP(J45,'G-7 Rivers Data'!$AK$4:$AM$9,2,FALSE)=0,"Spatial Data Missing ⚠",VLOOKUP(J45,'G-7 Rivers Data'!$AK$4:$AM$9,2,FALSE)))</f>
        <v/>
      </c>
      <c r="L45" s="524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Data'!$B$4:$G$8,6,FALSE))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2"/>
      <c r="E46" s="153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154"/>
      <c r="K46" s="520" t="str">
        <f>IF(J46="","",IF(VLOOKUP(J46,'G-7 Rivers Data'!$AK$4:$AM$9,2,FALSE)=0,"Spatial Data Missing ⚠",VLOOKUP(J46,'G-7 Rivers Data'!$AK$4:$AM$9,2,FALSE)))</f>
        <v/>
      </c>
      <c r="L46" s="524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Data'!$B$4:$G$8,6,FALSE))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2"/>
      <c r="E47" s="153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154"/>
      <c r="K47" s="520" t="str">
        <f>IF(J47="","",IF(VLOOKUP(J47,'G-7 Rivers Data'!$AK$4:$AM$9,2,FALSE)=0,"Spatial Data Missing ⚠",VLOOKUP(J47,'G-7 Rivers Data'!$AK$4:$AM$9,2,FALSE)))</f>
        <v/>
      </c>
      <c r="L47" s="524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Data'!$B$4:$G$8,6,FALSE))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2"/>
      <c r="E48" s="153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154"/>
      <c r="K48" s="520" t="str">
        <f>IF(J48="","",IF(VLOOKUP(J48,'G-7 Rivers Data'!$AK$4:$AM$9,2,FALSE)=0,"Spatial Data Missing ⚠",VLOOKUP(J48,'G-7 Rivers Data'!$AK$4:$AM$9,2,FALSE)))</f>
        <v/>
      </c>
      <c r="L48" s="524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Data'!$B$4:$G$8,6,FALSE))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2"/>
      <c r="E49" s="153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154"/>
      <c r="K49" s="520" t="str">
        <f>IF(J49="","",IF(VLOOKUP(J49,'G-7 Rivers Data'!$AK$4:$AM$9,2,FALSE)=0,"Spatial Data Missing ⚠",VLOOKUP(J49,'G-7 Rivers Data'!$AK$4:$AM$9,2,FALSE)))</f>
        <v/>
      </c>
      <c r="L49" s="524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Data'!$B$4:$G$8,6,FALSE))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2"/>
      <c r="E50" s="153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154"/>
      <c r="K50" s="520" t="str">
        <f>IF(J50="","",IF(VLOOKUP(J50,'G-7 Rivers Data'!$AK$4:$AM$9,2,FALSE)=0,"Spatial Data Missing ⚠",VLOOKUP(J50,'G-7 Rivers Data'!$AK$4:$AM$9,2,FALSE)))</f>
        <v/>
      </c>
      <c r="L50" s="524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Data'!$B$4:$G$8,6,FALSE))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2"/>
      <c r="E51" s="153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154"/>
      <c r="K51" s="520" t="str">
        <f>IF(J51="","",IF(VLOOKUP(J51,'G-7 Rivers Data'!$AK$4:$AM$9,2,FALSE)=0,"Spatial Data Missing ⚠",VLOOKUP(J51,'G-7 Rivers Data'!$AK$4:$AM$9,2,FALSE)))</f>
        <v/>
      </c>
      <c r="L51" s="524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Data'!$B$4:$G$8,6,FALSE))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2"/>
      <c r="E52" s="153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154"/>
      <c r="K52" s="520" t="str">
        <f>IF(J52="","",IF(VLOOKUP(J52,'G-7 Rivers Data'!$AK$4:$AM$9,2,FALSE)=0,"Spatial Data Missing ⚠",VLOOKUP(J52,'G-7 Rivers Data'!$AK$4:$AM$9,2,FALSE)))</f>
        <v/>
      </c>
      <c r="L52" s="524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Data'!$B$4:$G$8,6,FALSE))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2"/>
      <c r="E53" s="153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154"/>
      <c r="K53" s="520" t="str">
        <f>IF(J53="","",IF(VLOOKUP(J53,'G-7 Rivers Data'!$AK$4:$AM$9,2,FALSE)=0,"Spatial Data Missing ⚠",VLOOKUP(J53,'G-7 Rivers Data'!$AK$4:$AM$9,2,FALSE)))</f>
        <v/>
      </c>
      <c r="L53" s="524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Data'!$B$4:$G$8,6,FALSE))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2"/>
      <c r="E54" s="153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154"/>
      <c r="K54" s="520" t="str">
        <f>IF(J54="","",IF(VLOOKUP(J54,'G-7 Rivers Data'!$AK$4:$AM$9,2,FALSE)=0,"Spatial Data Missing ⚠",VLOOKUP(J54,'G-7 Rivers Data'!$AK$4:$AM$9,2,FALSE)))</f>
        <v/>
      </c>
      <c r="L54" s="524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Data'!$B$4:$G$8,6,FALSE))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2"/>
      <c r="E55" s="153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154"/>
      <c r="K55" s="520" t="str">
        <f>IF(J55="","",IF(VLOOKUP(J55,'G-7 Rivers Data'!$AK$4:$AM$9,2,FALSE)=0,"Spatial Data Missing ⚠",VLOOKUP(J55,'G-7 Rivers Data'!$AK$4:$AM$9,2,FALSE)))</f>
        <v/>
      </c>
      <c r="L55" s="524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Data'!$B$4:$G$8,6,FALSE))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2"/>
      <c r="E56" s="153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154"/>
      <c r="K56" s="520" t="str">
        <f>IF(J56="","",IF(VLOOKUP(J56,'G-7 Rivers Data'!$AK$4:$AM$9,2,FALSE)=0,"Spatial Data Missing ⚠",VLOOKUP(J56,'G-7 Rivers Data'!$AK$4:$AM$9,2,FALSE)))</f>
        <v/>
      </c>
      <c r="L56" s="524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Data'!$B$4:$G$8,6,FALSE))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2"/>
      <c r="E57" s="153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154"/>
      <c r="K57" s="520" t="str">
        <f>IF(J57="","",IF(VLOOKUP(J57,'G-7 Rivers Data'!$AK$4:$AM$9,2,FALSE)=0,"Spatial Data Missing ⚠",VLOOKUP(J57,'G-7 Rivers Data'!$AK$4:$AM$9,2,FALSE)))</f>
        <v/>
      </c>
      <c r="L57" s="524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Data'!$B$4:$G$8,6,FALSE))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2"/>
      <c r="E58" s="153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154"/>
      <c r="K58" s="520" t="str">
        <f>IF(J58="","",IF(VLOOKUP(J58,'G-7 Rivers Data'!$AK$4:$AM$9,2,FALSE)=0,"Spatial Data Missing ⚠",VLOOKUP(J58,'G-7 Rivers Data'!$AK$4:$AM$9,2,FALSE)))</f>
        <v/>
      </c>
      <c r="L58" s="524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Data'!$B$4:$G$8,6,FALSE))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2"/>
      <c r="E59" s="153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154"/>
      <c r="K59" s="520" t="str">
        <f>IF(J59="","",IF(VLOOKUP(J59,'G-7 Rivers Data'!$AK$4:$AM$9,2,FALSE)=0,"Spatial Data Missing ⚠",VLOOKUP(J59,'G-7 Rivers Data'!$AK$4:$AM$9,2,FALSE)))</f>
        <v/>
      </c>
      <c r="L59" s="524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Data'!$B$4:$G$8,6,FALSE))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2"/>
      <c r="E60" s="153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154"/>
      <c r="K60" s="520" t="str">
        <f>IF(J60="","",IF(VLOOKUP(J60,'G-7 Rivers Data'!$AK$4:$AM$9,2,FALSE)=0,"Spatial Data Missing ⚠",VLOOKUP(J60,'G-7 Rivers Data'!$AK$4:$AM$9,2,FALSE)))</f>
        <v/>
      </c>
      <c r="L60" s="524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Data'!$B$4:$G$8,6,FALSE))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2"/>
      <c r="E61" s="153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154"/>
      <c r="K61" s="520" t="str">
        <f>IF(J61="","",IF(VLOOKUP(J61,'G-7 Rivers Data'!$AK$4:$AM$9,2,FALSE)=0,"Spatial Data Missing ⚠",VLOOKUP(J61,'G-7 Rivers Data'!$AK$4:$AM$9,2,FALSE)))</f>
        <v/>
      </c>
      <c r="L61" s="524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Data'!$B$4:$G$8,6,FALSE))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2"/>
      <c r="E62" s="153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154"/>
      <c r="K62" s="520" t="str">
        <f>IF(J62="","",IF(VLOOKUP(J62,'G-7 Rivers Data'!$AK$4:$AM$9,2,FALSE)=0,"Spatial Data Missing ⚠",VLOOKUP(J62,'G-7 Rivers Data'!$AK$4:$AM$9,2,FALSE)))</f>
        <v/>
      </c>
      <c r="L62" s="524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Data'!$B$4:$G$8,6,FALSE))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2"/>
      <c r="E63" s="153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154"/>
      <c r="K63" s="520" t="str">
        <f>IF(J63="","",IF(VLOOKUP(J63,'G-7 Rivers Data'!$AK$4:$AM$9,2,FALSE)=0,"Spatial Data Missing ⚠",VLOOKUP(J63,'G-7 Rivers Data'!$AK$4:$AM$9,2,FALSE)))</f>
        <v/>
      </c>
      <c r="L63" s="524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Data'!$B$4:$G$8,6,FALSE))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2"/>
      <c r="E64" s="153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154"/>
      <c r="K64" s="520" t="str">
        <f>IF(J64="","",IF(VLOOKUP(J64,'G-7 Rivers Data'!$AK$4:$AM$9,2,FALSE)=0,"Spatial Data Missing ⚠",VLOOKUP(J64,'G-7 Rivers Data'!$AK$4:$AM$9,2,FALSE)))</f>
        <v/>
      </c>
      <c r="L64" s="524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Data'!$B$4:$G$8,6,FALSE))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2"/>
      <c r="E65" s="153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154"/>
      <c r="K65" s="520" t="str">
        <f>IF(J65="","",IF(VLOOKUP(J65,'G-7 Rivers Data'!$AK$4:$AM$9,2,FALSE)=0,"Spatial Data Missing ⚠",VLOOKUP(J65,'G-7 Rivers Data'!$AK$4:$AM$9,2,FALSE)))</f>
        <v/>
      </c>
      <c r="L65" s="524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Data'!$B$4:$G$8,6,FALSE))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2"/>
      <c r="E66" s="153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154"/>
      <c r="K66" s="520" t="str">
        <f>IF(J66="","",IF(VLOOKUP(J66,'G-7 Rivers Data'!$AK$4:$AM$9,2,FALSE)=0,"Spatial Data Missing ⚠",VLOOKUP(J66,'G-7 Rivers Data'!$AK$4:$AM$9,2,FALSE)))</f>
        <v/>
      </c>
      <c r="L66" s="524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Data'!$B$4:$G$8,6,FALSE))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2"/>
      <c r="E67" s="153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154"/>
      <c r="K67" s="520" t="str">
        <f>IF(J67="","",IF(VLOOKUP(J67,'G-7 Rivers Data'!$AK$4:$AM$9,2,FALSE)=0,"Spatial Data Missing ⚠",VLOOKUP(J67,'G-7 Rivers Data'!$AK$4:$AM$9,2,FALSE)))</f>
        <v/>
      </c>
      <c r="L67" s="524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Data'!$B$4:$G$8,6,FALSE))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2"/>
      <c r="E68" s="153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154"/>
      <c r="K68" s="520" t="str">
        <f>IF(J68="","",IF(VLOOKUP(J68,'G-7 Rivers Data'!$AK$4:$AM$9,2,FALSE)=0,"Spatial Data Missing ⚠",VLOOKUP(J68,'G-7 Rivers Data'!$AK$4:$AM$9,2,FALSE)))</f>
        <v/>
      </c>
      <c r="L68" s="524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Data'!$B$4:$G$8,6,FALSE))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2"/>
      <c r="E69" s="153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154"/>
      <c r="K69" s="520" t="str">
        <f>IF(J69="","",IF(VLOOKUP(J69,'G-7 Rivers Data'!$AK$4:$AM$9,2,FALSE)=0,"Spatial Data Missing ⚠",VLOOKUP(J69,'G-7 Rivers Data'!$AK$4:$AM$9,2,FALSE)))</f>
        <v/>
      </c>
      <c r="L69" s="524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Data'!$B$4:$G$8,6,FALSE))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2"/>
      <c r="E70" s="153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154"/>
      <c r="K70" s="520" t="str">
        <f>IF(J70="","",IF(VLOOKUP(J70,'G-7 Rivers Data'!$AK$4:$AM$9,2,FALSE)=0,"Spatial Data Missing ⚠",VLOOKUP(J70,'G-7 Rivers Data'!$AK$4:$AM$9,2,FALSE)))</f>
        <v/>
      </c>
      <c r="L70" s="524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Data'!$B$4:$G$8,6,FALSE))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2"/>
      <c r="E71" s="153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154"/>
      <c r="K71" s="520" t="str">
        <f>IF(J71="","",IF(VLOOKUP(J71,'G-7 Rivers Data'!$AK$4:$AM$9,2,FALSE)=0,"Spatial Data Missing ⚠",VLOOKUP(J71,'G-7 Rivers Data'!$AK$4:$AM$9,2,FALSE)))</f>
        <v/>
      </c>
      <c r="L71" s="524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Data'!$B$4:$G$8,6,FALSE))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2"/>
      <c r="E72" s="153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154"/>
      <c r="K72" s="520" t="str">
        <f>IF(J72="","",IF(VLOOKUP(J72,'G-7 Rivers Data'!$AK$4:$AM$9,2,FALSE)=0,"Spatial Data Missing ⚠",VLOOKUP(J72,'G-7 Rivers Data'!$AK$4:$AM$9,2,FALSE)))</f>
        <v/>
      </c>
      <c r="L72" s="524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Data'!$B$4:$G$8,6,FALSE))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2"/>
      <c r="E73" s="153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154"/>
      <c r="K73" s="520" t="str">
        <f>IF(J73="","",IF(VLOOKUP(J73,'G-7 Rivers Data'!$AK$4:$AM$9,2,FALSE)=0,"Spatial Data Missing ⚠",VLOOKUP(J73,'G-7 Rivers Data'!$AK$4:$AM$9,2,FALSE)))</f>
        <v/>
      </c>
      <c r="L73" s="524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Data'!$B$4:$G$8,6,FALSE))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2"/>
      <c r="E74" s="153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154"/>
      <c r="K74" s="520" t="str">
        <f>IF(J74="","",IF(VLOOKUP(J74,'G-7 Rivers Data'!$AK$4:$AM$9,2,FALSE)=0,"Spatial Data Missing ⚠",VLOOKUP(J74,'G-7 Rivers Data'!$AK$4:$AM$9,2,FALSE)))</f>
        <v/>
      </c>
      <c r="L74" s="524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Data'!$B$4:$G$8,6,FALSE))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2"/>
      <c r="E75" s="153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154"/>
      <c r="K75" s="520" t="str">
        <f>IF(J75="","",IF(VLOOKUP(J75,'G-7 Rivers Data'!$AK$4:$AM$9,2,FALSE)=0,"Spatial Data Missing ⚠",VLOOKUP(J75,'G-7 Rivers Data'!$AK$4:$AM$9,2,FALSE)))</f>
        <v/>
      </c>
      <c r="L75" s="524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Data'!$B$4:$G$8,6,FALSE))</f>
        <v/>
      </c>
      <c r="R75" s="513" t="str">
        <f t="shared" ref="R75:R138" si="8">IFERROR(E75*G75*I75*L75*N75*P75,"")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2"/>
      <c r="E76" s="153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154"/>
      <c r="K76" s="520" t="str">
        <f>IF(J76="","",IF(VLOOKUP(J76,'G-7 Rivers Data'!$AK$4:$AM$9,2,FALSE)=0,"Spatial Data Missing ⚠",VLOOKUP(J76,'G-7 Rivers Data'!$AK$4:$AM$9,2,FALSE)))</f>
        <v/>
      </c>
      <c r="L76" s="524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Data'!$B$4:$G$8,6,FALSE))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2"/>
      <c r="E77" s="153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154"/>
      <c r="K77" s="520" t="str">
        <f>IF(J77="","",IF(VLOOKUP(J77,'G-7 Rivers Data'!$AK$4:$AM$9,2,FALSE)=0,"Spatial Data Missing ⚠",VLOOKUP(J77,'G-7 Rivers Data'!$AK$4:$AM$9,2,FALSE)))</f>
        <v/>
      </c>
      <c r="L77" s="524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Data'!$B$4:$G$8,6,FALSE))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2"/>
      <c r="E78" s="153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154"/>
      <c r="K78" s="520" t="str">
        <f>IF(J78="","",IF(VLOOKUP(J78,'G-7 Rivers Data'!$AK$4:$AM$9,2,FALSE)=0,"Spatial Data Missing ⚠",VLOOKUP(J78,'G-7 Rivers Data'!$AK$4:$AM$9,2,FALSE)))</f>
        <v/>
      </c>
      <c r="L78" s="524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Data'!$B$4:$G$8,6,FALSE))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2"/>
      <c r="E79" s="153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154"/>
      <c r="K79" s="520" t="str">
        <f>IF(J79="","",IF(VLOOKUP(J79,'G-7 Rivers Data'!$AK$4:$AM$9,2,FALSE)=0,"Spatial Data Missing ⚠",VLOOKUP(J79,'G-7 Rivers Data'!$AK$4:$AM$9,2,FALSE)))</f>
        <v/>
      </c>
      <c r="L79" s="524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Data'!$B$4:$G$8,6,FALSE))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2"/>
      <c r="E80" s="153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154"/>
      <c r="K80" s="520" t="str">
        <f>IF(J80="","",IF(VLOOKUP(J80,'G-7 Rivers Data'!$AK$4:$AM$9,2,FALSE)=0,"Spatial Data Missing ⚠",VLOOKUP(J80,'G-7 Rivers Data'!$AK$4:$AM$9,2,FALSE)))</f>
        <v/>
      </c>
      <c r="L80" s="524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Data'!$B$4:$G$8,6,FALSE))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2"/>
      <c r="E81" s="153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154"/>
      <c r="K81" s="520" t="str">
        <f>IF(J81="","",IF(VLOOKUP(J81,'G-7 Rivers Data'!$AK$4:$AM$9,2,FALSE)=0,"Spatial Data Missing ⚠",VLOOKUP(J81,'G-7 Rivers Data'!$AK$4:$AM$9,2,FALSE)))</f>
        <v/>
      </c>
      <c r="L81" s="524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Data'!$B$4:$G$8,6,FALSE))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2"/>
      <c r="E82" s="153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154"/>
      <c r="K82" s="520" t="str">
        <f>IF(J82="","",IF(VLOOKUP(J82,'G-7 Rivers Data'!$AK$4:$AM$9,2,FALSE)=0,"Spatial Data Missing ⚠",VLOOKUP(J82,'G-7 Rivers Data'!$AK$4:$AM$9,2,FALSE)))</f>
        <v/>
      </c>
      <c r="L82" s="524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Data'!$B$4:$G$8,6,FALSE))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2"/>
      <c r="E83" s="153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154"/>
      <c r="K83" s="520" t="str">
        <f>IF(J83="","",IF(VLOOKUP(J83,'G-7 Rivers Data'!$AK$4:$AM$9,2,FALSE)=0,"Spatial Data Missing ⚠",VLOOKUP(J83,'G-7 Rivers Data'!$AK$4:$AM$9,2,FALSE)))</f>
        <v/>
      </c>
      <c r="L83" s="524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Data'!$B$4:$G$8,6,FALSE))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2"/>
      <c r="E84" s="153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154"/>
      <c r="K84" s="520" t="str">
        <f>IF(J84="","",IF(VLOOKUP(J84,'G-7 Rivers Data'!$AK$4:$AM$9,2,FALSE)=0,"Spatial Data Missing ⚠",VLOOKUP(J84,'G-7 Rivers Data'!$AK$4:$AM$9,2,FALSE)))</f>
        <v/>
      </c>
      <c r="L84" s="524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Data'!$B$4:$G$8,6,FALSE))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2"/>
      <c r="E85" s="153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154"/>
      <c r="K85" s="520" t="str">
        <f>IF(J85="","",IF(VLOOKUP(J85,'G-7 Rivers Data'!$AK$4:$AM$9,2,FALSE)=0,"Spatial Data Missing ⚠",VLOOKUP(J85,'G-7 Rivers Data'!$AK$4:$AM$9,2,FALSE)))</f>
        <v/>
      </c>
      <c r="L85" s="524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Data'!$B$4:$G$8,6,FALSE))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2"/>
      <c r="E86" s="153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154"/>
      <c r="K86" s="520" t="str">
        <f>IF(J86="","",IF(VLOOKUP(J86,'G-7 Rivers Data'!$AK$4:$AM$9,2,FALSE)=0,"Spatial Data Missing ⚠",VLOOKUP(J86,'G-7 Rivers Data'!$AK$4:$AM$9,2,FALSE)))</f>
        <v/>
      </c>
      <c r="L86" s="524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Data'!$B$4:$G$8,6,FALSE))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2"/>
      <c r="E87" s="153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154"/>
      <c r="K87" s="520" t="str">
        <f>IF(J87="","",IF(VLOOKUP(J87,'G-7 Rivers Data'!$AK$4:$AM$9,2,FALSE)=0,"Spatial Data Missing ⚠",VLOOKUP(J87,'G-7 Rivers Data'!$AK$4:$AM$9,2,FALSE)))</f>
        <v/>
      </c>
      <c r="L87" s="524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Data'!$B$4:$G$8,6,FALSE))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2"/>
      <c r="E88" s="153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154"/>
      <c r="K88" s="520" t="str">
        <f>IF(J88="","",IF(VLOOKUP(J88,'G-7 Rivers Data'!$AK$4:$AM$9,2,FALSE)=0,"Spatial Data Missing ⚠",VLOOKUP(J88,'G-7 Rivers Data'!$AK$4:$AM$9,2,FALSE)))</f>
        <v/>
      </c>
      <c r="L88" s="524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Data'!$B$4:$G$8,6,FALSE))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2"/>
      <c r="E89" s="153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154"/>
      <c r="K89" s="520" t="str">
        <f>IF(J89="","",IF(VLOOKUP(J89,'G-7 Rivers Data'!$AK$4:$AM$9,2,FALSE)=0,"Spatial Data Missing ⚠",VLOOKUP(J89,'G-7 Rivers Data'!$AK$4:$AM$9,2,FALSE)))</f>
        <v/>
      </c>
      <c r="L89" s="524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Data'!$B$4:$G$8,6,FALSE))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2"/>
      <c r="E90" s="153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154"/>
      <c r="K90" s="520" t="str">
        <f>IF(J90="","",IF(VLOOKUP(J90,'G-7 Rivers Data'!$AK$4:$AM$9,2,FALSE)=0,"Spatial Data Missing ⚠",VLOOKUP(J90,'G-7 Rivers Data'!$AK$4:$AM$9,2,FALSE)))</f>
        <v/>
      </c>
      <c r="L90" s="524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Data'!$B$4:$G$8,6,FALSE))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2"/>
      <c r="E91" s="153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154"/>
      <c r="K91" s="520" t="str">
        <f>IF(J91="","",IF(VLOOKUP(J91,'G-7 Rivers Data'!$AK$4:$AM$9,2,FALSE)=0,"Spatial Data Missing ⚠",VLOOKUP(J91,'G-7 Rivers Data'!$AK$4:$AM$9,2,FALSE)))</f>
        <v/>
      </c>
      <c r="L91" s="524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Data'!$B$4:$G$8,6,FALSE))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2"/>
      <c r="E92" s="153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154"/>
      <c r="K92" s="520" t="str">
        <f>IF(J92="","",IF(VLOOKUP(J92,'G-7 Rivers Data'!$AK$4:$AM$9,2,FALSE)=0,"Spatial Data Missing ⚠",VLOOKUP(J92,'G-7 Rivers Data'!$AK$4:$AM$9,2,FALSE)))</f>
        <v/>
      </c>
      <c r="L92" s="524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Data'!$B$4:$G$8,6,FALSE))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2"/>
      <c r="E93" s="153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154"/>
      <c r="K93" s="520" t="str">
        <f>IF(J93="","",IF(VLOOKUP(J93,'G-7 Rivers Data'!$AK$4:$AM$9,2,FALSE)=0,"Spatial Data Missing ⚠",VLOOKUP(J93,'G-7 Rivers Data'!$AK$4:$AM$9,2,FALSE)))</f>
        <v/>
      </c>
      <c r="L93" s="524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Data'!$B$4:$G$8,6,FALSE))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2"/>
      <c r="E94" s="153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154"/>
      <c r="K94" s="520" t="str">
        <f>IF(J94="","",IF(VLOOKUP(J94,'G-7 Rivers Data'!$AK$4:$AM$9,2,FALSE)=0,"Spatial Data Missing ⚠",VLOOKUP(J94,'G-7 Rivers Data'!$AK$4:$AM$9,2,FALSE)))</f>
        <v/>
      </c>
      <c r="L94" s="524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Data'!$B$4:$G$8,6,FALSE))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2"/>
      <c r="E95" s="153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154"/>
      <c r="K95" s="520" t="str">
        <f>IF(J95="","",IF(VLOOKUP(J95,'G-7 Rivers Data'!$AK$4:$AM$9,2,FALSE)=0,"Spatial Data Missing ⚠",VLOOKUP(J95,'G-7 Rivers Data'!$AK$4:$AM$9,2,FALSE)))</f>
        <v/>
      </c>
      <c r="L95" s="524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Data'!$B$4:$G$8,6,FALSE))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2"/>
      <c r="E96" s="153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154"/>
      <c r="K96" s="520" t="str">
        <f>IF(J96="","",IF(VLOOKUP(J96,'G-7 Rivers Data'!$AK$4:$AM$9,2,FALSE)=0,"Spatial Data Missing ⚠",VLOOKUP(J96,'G-7 Rivers Data'!$AK$4:$AM$9,2,FALSE)))</f>
        <v/>
      </c>
      <c r="L96" s="524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Data'!$B$4:$G$8,6,FALSE))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2"/>
      <c r="E97" s="153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154"/>
      <c r="K97" s="520" t="str">
        <f>IF(J97="","",IF(VLOOKUP(J97,'G-7 Rivers Data'!$AK$4:$AM$9,2,FALSE)=0,"Spatial Data Missing ⚠",VLOOKUP(J97,'G-7 Rivers Data'!$AK$4:$AM$9,2,FALSE)))</f>
        <v/>
      </c>
      <c r="L97" s="524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Data'!$B$4:$G$8,6,FALSE))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2"/>
      <c r="E98" s="153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154"/>
      <c r="K98" s="520" t="str">
        <f>IF(J98="","",IF(VLOOKUP(J98,'G-7 Rivers Data'!$AK$4:$AM$9,2,FALSE)=0,"Spatial Data Missing ⚠",VLOOKUP(J98,'G-7 Rivers Data'!$AK$4:$AM$9,2,FALSE)))</f>
        <v/>
      </c>
      <c r="L98" s="524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Data'!$B$4:$G$8,6,FALSE))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2"/>
      <c r="E99" s="153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154"/>
      <c r="K99" s="520" t="str">
        <f>IF(J99="","",IF(VLOOKUP(J99,'G-7 Rivers Data'!$AK$4:$AM$9,2,FALSE)=0,"Spatial Data Missing ⚠",VLOOKUP(J99,'G-7 Rivers Data'!$AK$4:$AM$9,2,FALSE)))</f>
        <v/>
      </c>
      <c r="L99" s="524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Data'!$B$4:$G$8,6,FALSE))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2"/>
      <c r="E100" s="153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154"/>
      <c r="K100" s="520" t="str">
        <f>IF(J100="","",IF(VLOOKUP(J100,'G-7 Rivers Data'!$AK$4:$AM$9,2,FALSE)=0,"Spatial Data Missing ⚠",VLOOKUP(J100,'G-7 Rivers Data'!$AK$4:$AM$9,2,FALSE)))</f>
        <v/>
      </c>
      <c r="L100" s="524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Data'!$B$4:$G$8,6,FALSE))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2"/>
      <c r="E101" s="153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154"/>
      <c r="K101" s="520" t="str">
        <f>IF(J101="","",IF(VLOOKUP(J101,'G-7 Rivers Data'!$AK$4:$AM$9,2,FALSE)=0,"Spatial Data Missing ⚠",VLOOKUP(J101,'G-7 Rivers Data'!$AK$4:$AM$9,2,FALSE)))</f>
        <v/>
      </c>
      <c r="L101" s="524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Data'!$B$4:$G$8,6,FALSE))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2"/>
      <c r="E102" s="153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154"/>
      <c r="K102" s="520" t="str">
        <f>IF(J102="","",IF(VLOOKUP(J102,'G-7 Rivers Data'!$AK$4:$AM$9,2,FALSE)=0,"Spatial Data Missing ⚠",VLOOKUP(J102,'G-7 Rivers Data'!$AK$4:$AM$9,2,FALSE)))</f>
        <v/>
      </c>
      <c r="L102" s="524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Data'!$B$4:$G$8,6,FALSE))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2"/>
      <c r="E103" s="153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154"/>
      <c r="K103" s="520" t="str">
        <f>IF(J103="","",IF(VLOOKUP(J103,'G-7 Rivers Data'!$AK$4:$AM$9,2,FALSE)=0,"Spatial Data Missing ⚠",VLOOKUP(J103,'G-7 Rivers Data'!$AK$4:$AM$9,2,FALSE)))</f>
        <v/>
      </c>
      <c r="L103" s="524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Data'!$B$4:$G$8,6,FALSE))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2"/>
      <c r="E104" s="153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154"/>
      <c r="K104" s="520" t="str">
        <f>IF(J104="","",IF(VLOOKUP(J104,'G-7 Rivers Data'!$AK$4:$AM$9,2,FALSE)=0,"Spatial Data Missing ⚠",VLOOKUP(J104,'G-7 Rivers Data'!$AK$4:$AM$9,2,FALSE)))</f>
        <v/>
      </c>
      <c r="L104" s="524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Data'!$B$4:$G$8,6,FALSE))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2"/>
      <c r="E105" s="153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154"/>
      <c r="K105" s="520" t="str">
        <f>IF(J105="","",IF(VLOOKUP(J105,'G-7 Rivers Data'!$AK$4:$AM$9,2,FALSE)=0,"Spatial Data Missing ⚠",VLOOKUP(J105,'G-7 Rivers Data'!$AK$4:$AM$9,2,FALSE)))</f>
        <v/>
      </c>
      <c r="L105" s="524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Data'!$B$4:$G$8,6,FALSE))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2"/>
      <c r="E106" s="153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154"/>
      <c r="K106" s="520" t="str">
        <f>IF(J106="","",IF(VLOOKUP(J106,'G-7 Rivers Data'!$AK$4:$AM$9,2,FALSE)=0,"Spatial Data Missing ⚠",VLOOKUP(J106,'G-7 Rivers Data'!$AK$4:$AM$9,2,FALSE)))</f>
        <v/>
      </c>
      <c r="L106" s="524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Data'!$B$4:$G$8,6,FALSE))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2"/>
      <c r="E107" s="153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154"/>
      <c r="K107" s="520" t="str">
        <f>IF(J107="","",IF(VLOOKUP(J107,'G-7 Rivers Data'!$AK$4:$AM$9,2,FALSE)=0,"Spatial Data Missing ⚠",VLOOKUP(J107,'G-7 Rivers Data'!$AK$4:$AM$9,2,FALSE)))</f>
        <v/>
      </c>
      <c r="L107" s="524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Data'!$B$4:$G$8,6,FALSE))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2"/>
      <c r="E108" s="153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154"/>
      <c r="K108" s="520" t="str">
        <f>IF(J108="","",IF(VLOOKUP(J108,'G-7 Rivers Data'!$AK$4:$AM$9,2,FALSE)=0,"Spatial Data Missing ⚠",VLOOKUP(J108,'G-7 Rivers Data'!$AK$4:$AM$9,2,FALSE)))</f>
        <v/>
      </c>
      <c r="L108" s="524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Data'!$B$4:$G$8,6,FALSE))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2"/>
      <c r="E109" s="153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154"/>
      <c r="K109" s="520" t="str">
        <f>IF(J109="","",IF(VLOOKUP(J109,'G-7 Rivers Data'!$AK$4:$AM$9,2,FALSE)=0,"Spatial Data Missing ⚠",VLOOKUP(J109,'G-7 Rivers Data'!$AK$4:$AM$9,2,FALSE)))</f>
        <v/>
      </c>
      <c r="L109" s="524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Data'!$B$4:$G$8,6,FALSE))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2"/>
      <c r="E110" s="153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154"/>
      <c r="K110" s="520" t="str">
        <f>IF(J110="","",IF(VLOOKUP(J110,'G-7 Rivers Data'!$AK$4:$AM$9,2,FALSE)=0,"Spatial Data Missing ⚠",VLOOKUP(J110,'G-7 Rivers Data'!$AK$4:$AM$9,2,FALSE)))</f>
        <v/>
      </c>
      <c r="L110" s="524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Data'!$B$4:$G$8,6,FALSE))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2"/>
      <c r="E111" s="153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154"/>
      <c r="K111" s="520" t="str">
        <f>IF(J111="","",IF(VLOOKUP(J111,'G-7 Rivers Data'!$AK$4:$AM$9,2,FALSE)=0,"Spatial Data Missing ⚠",VLOOKUP(J111,'G-7 Rivers Data'!$AK$4:$AM$9,2,FALSE)))</f>
        <v/>
      </c>
      <c r="L111" s="524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Data'!$B$4:$G$8,6,FALSE))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2"/>
      <c r="E112" s="153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154"/>
      <c r="K112" s="520" t="str">
        <f>IF(J112="","",IF(VLOOKUP(J112,'G-7 Rivers Data'!$AK$4:$AM$9,2,FALSE)=0,"Spatial Data Missing ⚠",VLOOKUP(J112,'G-7 Rivers Data'!$AK$4:$AM$9,2,FALSE)))</f>
        <v/>
      </c>
      <c r="L112" s="524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Data'!$B$4:$G$8,6,FALSE))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2"/>
      <c r="E113" s="153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154"/>
      <c r="K113" s="520" t="str">
        <f>IF(J113="","",IF(VLOOKUP(J113,'G-7 Rivers Data'!$AK$4:$AM$9,2,FALSE)=0,"Spatial Data Missing ⚠",VLOOKUP(J113,'G-7 Rivers Data'!$AK$4:$AM$9,2,FALSE)))</f>
        <v/>
      </c>
      <c r="L113" s="524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Data'!$B$4:$G$8,6,FALSE))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2"/>
      <c r="E114" s="153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154"/>
      <c r="K114" s="520" t="str">
        <f>IF(J114="","",IF(VLOOKUP(J114,'G-7 Rivers Data'!$AK$4:$AM$9,2,FALSE)=0,"Spatial Data Missing ⚠",VLOOKUP(J114,'G-7 Rivers Data'!$AK$4:$AM$9,2,FALSE)))</f>
        <v/>
      </c>
      <c r="L114" s="524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Data'!$B$4:$G$8,6,FALSE))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2"/>
      <c r="E115" s="153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154"/>
      <c r="K115" s="520" t="str">
        <f>IF(J115="","",IF(VLOOKUP(J115,'G-7 Rivers Data'!$AK$4:$AM$9,2,FALSE)=0,"Spatial Data Missing ⚠",VLOOKUP(J115,'G-7 Rivers Data'!$AK$4:$AM$9,2,FALSE)))</f>
        <v/>
      </c>
      <c r="L115" s="524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Data'!$B$4:$G$8,6,FALSE))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2"/>
      <c r="E116" s="153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154"/>
      <c r="K116" s="520" t="str">
        <f>IF(J116="","",IF(VLOOKUP(J116,'G-7 Rivers Data'!$AK$4:$AM$9,2,FALSE)=0,"Spatial Data Missing ⚠",VLOOKUP(J116,'G-7 Rivers Data'!$AK$4:$AM$9,2,FALSE)))</f>
        <v/>
      </c>
      <c r="L116" s="524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Data'!$B$4:$G$8,6,FALSE))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2"/>
      <c r="E117" s="153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154"/>
      <c r="K117" s="520" t="str">
        <f>IF(J117="","",IF(VLOOKUP(J117,'G-7 Rivers Data'!$AK$4:$AM$9,2,FALSE)=0,"Spatial Data Missing ⚠",VLOOKUP(J117,'G-7 Rivers Data'!$AK$4:$AM$9,2,FALSE)))</f>
        <v/>
      </c>
      <c r="L117" s="524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Data'!$B$4:$G$8,6,FALSE))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2"/>
      <c r="E118" s="153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154"/>
      <c r="K118" s="520" t="str">
        <f>IF(J118="","",IF(VLOOKUP(J118,'G-7 Rivers Data'!$AK$4:$AM$9,2,FALSE)=0,"Spatial Data Missing ⚠",VLOOKUP(J118,'G-7 Rivers Data'!$AK$4:$AM$9,2,FALSE)))</f>
        <v/>
      </c>
      <c r="L118" s="524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Data'!$B$4:$G$8,6,FALSE))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2"/>
      <c r="E119" s="153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154"/>
      <c r="K119" s="520" t="str">
        <f>IF(J119="","",IF(VLOOKUP(J119,'G-7 Rivers Data'!$AK$4:$AM$9,2,FALSE)=0,"Spatial Data Missing ⚠",VLOOKUP(J119,'G-7 Rivers Data'!$AK$4:$AM$9,2,FALSE)))</f>
        <v/>
      </c>
      <c r="L119" s="524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Data'!$B$4:$G$8,6,FALSE))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2"/>
      <c r="E120" s="153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154"/>
      <c r="K120" s="520" t="str">
        <f>IF(J120="","",IF(VLOOKUP(J120,'G-7 Rivers Data'!$AK$4:$AM$9,2,FALSE)=0,"Spatial Data Missing ⚠",VLOOKUP(J120,'G-7 Rivers Data'!$AK$4:$AM$9,2,FALSE)))</f>
        <v/>
      </c>
      <c r="L120" s="524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Data'!$B$4:$G$8,6,FALSE))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2"/>
      <c r="E121" s="153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154"/>
      <c r="K121" s="520" t="str">
        <f>IF(J121="","",IF(VLOOKUP(J121,'G-7 Rivers Data'!$AK$4:$AM$9,2,FALSE)=0,"Spatial Data Missing ⚠",VLOOKUP(J121,'G-7 Rivers Data'!$AK$4:$AM$9,2,FALSE)))</f>
        <v/>
      </c>
      <c r="L121" s="524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Data'!$B$4:$G$8,6,FALSE))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2"/>
      <c r="E122" s="153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154"/>
      <c r="K122" s="520" t="str">
        <f>IF(J122="","",IF(VLOOKUP(J122,'G-7 Rivers Data'!$AK$4:$AM$9,2,FALSE)=0,"Spatial Data Missing ⚠",VLOOKUP(J122,'G-7 Rivers Data'!$AK$4:$AM$9,2,FALSE)))</f>
        <v/>
      </c>
      <c r="L122" s="524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Data'!$B$4:$G$8,6,FALSE))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2"/>
      <c r="E123" s="153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154"/>
      <c r="K123" s="520" t="str">
        <f>IF(J123="","",IF(VLOOKUP(J123,'G-7 Rivers Data'!$AK$4:$AM$9,2,FALSE)=0,"Spatial Data Missing ⚠",VLOOKUP(J123,'G-7 Rivers Data'!$AK$4:$AM$9,2,FALSE)))</f>
        <v/>
      </c>
      <c r="L123" s="524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Data'!$B$4:$G$8,6,FALSE))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2"/>
      <c r="E124" s="153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154"/>
      <c r="K124" s="520" t="str">
        <f>IF(J124="","",IF(VLOOKUP(J124,'G-7 Rivers Data'!$AK$4:$AM$9,2,FALSE)=0,"Spatial Data Missing ⚠",VLOOKUP(J124,'G-7 Rivers Data'!$AK$4:$AM$9,2,FALSE)))</f>
        <v/>
      </c>
      <c r="L124" s="524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Data'!$B$4:$G$8,6,FALSE))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2"/>
      <c r="E125" s="153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154"/>
      <c r="K125" s="520" t="str">
        <f>IF(J125="","",IF(VLOOKUP(J125,'G-7 Rivers Data'!$AK$4:$AM$9,2,FALSE)=0,"Spatial Data Missing ⚠",VLOOKUP(J125,'G-7 Rivers Data'!$AK$4:$AM$9,2,FALSE)))</f>
        <v/>
      </c>
      <c r="L125" s="524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Data'!$B$4:$G$8,6,FALSE))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2"/>
      <c r="E126" s="153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154"/>
      <c r="K126" s="520" t="str">
        <f>IF(J126="","",IF(VLOOKUP(J126,'G-7 Rivers Data'!$AK$4:$AM$9,2,FALSE)=0,"Spatial Data Missing ⚠",VLOOKUP(J126,'G-7 Rivers Data'!$AK$4:$AM$9,2,FALSE)))</f>
        <v/>
      </c>
      <c r="L126" s="524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Data'!$B$4:$G$8,6,FALSE))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2"/>
      <c r="E127" s="153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154"/>
      <c r="K127" s="520" t="str">
        <f>IF(J127="","",IF(VLOOKUP(J127,'G-7 Rivers Data'!$AK$4:$AM$9,2,FALSE)=0,"Spatial Data Missing ⚠",VLOOKUP(J127,'G-7 Rivers Data'!$AK$4:$AM$9,2,FALSE)))</f>
        <v/>
      </c>
      <c r="L127" s="524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Data'!$B$4:$G$8,6,FALSE))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2"/>
      <c r="E128" s="153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154"/>
      <c r="K128" s="520" t="str">
        <f>IF(J128="","",IF(VLOOKUP(J128,'G-7 Rivers Data'!$AK$4:$AM$9,2,FALSE)=0,"Spatial Data Missing ⚠",VLOOKUP(J128,'G-7 Rivers Data'!$AK$4:$AM$9,2,FALSE)))</f>
        <v/>
      </c>
      <c r="L128" s="524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Data'!$B$4:$G$8,6,FALSE))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2"/>
      <c r="E129" s="153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154"/>
      <c r="K129" s="520" t="str">
        <f>IF(J129="","",IF(VLOOKUP(J129,'G-7 Rivers Data'!$AK$4:$AM$9,2,FALSE)=0,"Spatial Data Missing ⚠",VLOOKUP(J129,'G-7 Rivers Data'!$AK$4:$AM$9,2,FALSE)))</f>
        <v/>
      </c>
      <c r="L129" s="524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Data'!$B$4:$G$8,6,FALSE))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2"/>
      <c r="E130" s="153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154"/>
      <c r="K130" s="520" t="str">
        <f>IF(J130="","",IF(VLOOKUP(J130,'G-7 Rivers Data'!$AK$4:$AM$9,2,FALSE)=0,"Spatial Data Missing ⚠",VLOOKUP(J130,'G-7 Rivers Data'!$AK$4:$AM$9,2,FALSE)))</f>
        <v/>
      </c>
      <c r="L130" s="524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Data'!$B$4:$G$8,6,FALSE))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2"/>
      <c r="E131" s="153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154"/>
      <c r="K131" s="520" t="str">
        <f>IF(J131="","",IF(VLOOKUP(J131,'G-7 Rivers Data'!$AK$4:$AM$9,2,FALSE)=0,"Spatial Data Missing ⚠",VLOOKUP(J131,'G-7 Rivers Data'!$AK$4:$AM$9,2,FALSE)))</f>
        <v/>
      </c>
      <c r="L131" s="524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Data'!$B$4:$G$8,6,FALSE))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2"/>
      <c r="E132" s="153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154"/>
      <c r="K132" s="520" t="str">
        <f>IF(J132="","",IF(VLOOKUP(J132,'G-7 Rivers Data'!$AK$4:$AM$9,2,FALSE)=0,"Spatial Data Missing ⚠",VLOOKUP(J132,'G-7 Rivers Data'!$AK$4:$AM$9,2,FALSE)))</f>
        <v/>
      </c>
      <c r="L132" s="524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Data'!$B$4:$G$8,6,FALSE))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2"/>
      <c r="E133" s="153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154"/>
      <c r="K133" s="520" t="str">
        <f>IF(J133="","",IF(VLOOKUP(J133,'G-7 Rivers Data'!$AK$4:$AM$9,2,FALSE)=0,"Spatial Data Missing ⚠",VLOOKUP(J133,'G-7 Rivers Data'!$AK$4:$AM$9,2,FALSE)))</f>
        <v/>
      </c>
      <c r="L133" s="524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Data'!$B$4:$G$8,6,FALSE))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2"/>
      <c r="E134" s="153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154"/>
      <c r="K134" s="520" t="str">
        <f>IF(J134="","",IF(VLOOKUP(J134,'G-7 Rivers Data'!$AK$4:$AM$9,2,FALSE)=0,"Spatial Data Missing ⚠",VLOOKUP(J134,'G-7 Rivers Data'!$AK$4:$AM$9,2,FALSE)))</f>
        <v/>
      </c>
      <c r="L134" s="524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Data'!$B$4:$G$8,6,FALSE))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2"/>
      <c r="E135" s="153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154"/>
      <c r="K135" s="520" t="str">
        <f>IF(J135="","",IF(VLOOKUP(J135,'G-7 Rivers Data'!$AK$4:$AM$9,2,FALSE)=0,"Spatial Data Missing ⚠",VLOOKUP(J135,'G-7 Rivers Data'!$AK$4:$AM$9,2,FALSE)))</f>
        <v/>
      </c>
      <c r="L135" s="524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Data'!$B$4:$G$8,6,FALSE))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2"/>
      <c r="E136" s="153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154"/>
      <c r="K136" s="520" t="str">
        <f>IF(J136="","",IF(VLOOKUP(J136,'G-7 Rivers Data'!$AK$4:$AM$9,2,FALSE)=0,"Spatial Data Missing ⚠",VLOOKUP(J136,'G-7 Rivers Data'!$AK$4:$AM$9,2,FALSE)))</f>
        <v/>
      </c>
      <c r="L136" s="524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Data'!$B$4:$G$8,6,FALSE))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2"/>
      <c r="E137" s="153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154"/>
      <c r="K137" s="520" t="str">
        <f>IF(J137="","",IF(VLOOKUP(J137,'G-7 Rivers Data'!$AK$4:$AM$9,2,FALSE)=0,"Spatial Data Missing ⚠",VLOOKUP(J137,'G-7 Rivers Data'!$AK$4:$AM$9,2,FALSE)))</f>
        <v/>
      </c>
      <c r="L137" s="524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Data'!$B$4:$G$8,6,FALSE))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2"/>
      <c r="E138" s="153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154"/>
      <c r="K138" s="520" t="str">
        <f>IF(J138="","",IF(VLOOKUP(J138,'G-7 Rivers Data'!$AK$4:$AM$9,2,FALSE)=0,"Spatial Data Missing ⚠",VLOOKUP(J138,'G-7 Rivers Data'!$AK$4:$AM$9,2,FALSE)))</f>
        <v/>
      </c>
      <c r="L138" s="524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Data'!$B$4:$G$8,6,FALSE))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2"/>
      <c r="E139" s="153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154"/>
      <c r="K139" s="520" t="str">
        <f>IF(J139="","",IF(VLOOKUP(J139,'G-7 Rivers Data'!$AK$4:$AM$9,2,FALSE)=0,"Spatial Data Missing ⚠",VLOOKUP(J139,'G-7 Rivers Data'!$AK$4:$AM$9,2,FALSE)))</f>
        <v/>
      </c>
      <c r="L139" s="524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Data'!$B$4:$G$8,6,FALSE))</f>
        <v/>
      </c>
      <c r="R139" s="513" t="str">
        <f t="shared" ref="R139:R202" si="16">IFERROR(E139*G139*I139*L139*N139*P139,"")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2"/>
      <c r="E140" s="153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154"/>
      <c r="K140" s="520" t="str">
        <f>IF(J140="","",IF(VLOOKUP(J140,'G-7 Rivers Data'!$AK$4:$AM$9,2,FALSE)=0,"Spatial Data Missing ⚠",VLOOKUP(J140,'G-7 Rivers Data'!$AK$4:$AM$9,2,FALSE)))</f>
        <v/>
      </c>
      <c r="L140" s="524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Data'!$B$4:$G$8,6,FALSE))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2"/>
      <c r="E141" s="153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154"/>
      <c r="K141" s="520" t="str">
        <f>IF(J141="","",IF(VLOOKUP(J141,'G-7 Rivers Data'!$AK$4:$AM$9,2,FALSE)=0,"Spatial Data Missing ⚠",VLOOKUP(J141,'G-7 Rivers Data'!$AK$4:$AM$9,2,FALSE)))</f>
        <v/>
      </c>
      <c r="L141" s="524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Data'!$B$4:$G$8,6,FALSE))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2"/>
      <c r="E142" s="153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154"/>
      <c r="K142" s="520" t="str">
        <f>IF(J142="","",IF(VLOOKUP(J142,'G-7 Rivers Data'!$AK$4:$AM$9,2,FALSE)=0,"Spatial Data Missing ⚠",VLOOKUP(J142,'G-7 Rivers Data'!$AK$4:$AM$9,2,FALSE)))</f>
        <v/>
      </c>
      <c r="L142" s="524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Data'!$B$4:$G$8,6,FALSE))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2"/>
      <c r="E143" s="153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154"/>
      <c r="K143" s="520" t="str">
        <f>IF(J143="","",IF(VLOOKUP(J143,'G-7 Rivers Data'!$AK$4:$AM$9,2,FALSE)=0,"Spatial Data Missing ⚠",VLOOKUP(J143,'G-7 Rivers Data'!$AK$4:$AM$9,2,FALSE)))</f>
        <v/>
      </c>
      <c r="L143" s="524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Data'!$B$4:$G$8,6,FALSE))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2"/>
      <c r="E144" s="153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154"/>
      <c r="K144" s="520" t="str">
        <f>IF(J144="","",IF(VLOOKUP(J144,'G-7 Rivers Data'!$AK$4:$AM$9,2,FALSE)=0,"Spatial Data Missing ⚠",VLOOKUP(J144,'G-7 Rivers Data'!$AK$4:$AM$9,2,FALSE)))</f>
        <v/>
      </c>
      <c r="L144" s="524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Data'!$B$4:$G$8,6,FALSE))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2"/>
      <c r="E145" s="153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154"/>
      <c r="K145" s="520" t="str">
        <f>IF(J145="","",IF(VLOOKUP(J145,'G-7 Rivers Data'!$AK$4:$AM$9,2,FALSE)=0,"Spatial Data Missing ⚠",VLOOKUP(J145,'G-7 Rivers Data'!$AK$4:$AM$9,2,FALSE)))</f>
        <v/>
      </c>
      <c r="L145" s="524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Data'!$B$4:$G$8,6,FALSE))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2"/>
      <c r="E146" s="153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154"/>
      <c r="K146" s="520" t="str">
        <f>IF(J146="","",IF(VLOOKUP(J146,'G-7 Rivers Data'!$AK$4:$AM$9,2,FALSE)=0,"Spatial Data Missing ⚠",VLOOKUP(J146,'G-7 Rivers Data'!$AK$4:$AM$9,2,FALSE)))</f>
        <v/>
      </c>
      <c r="L146" s="524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Data'!$B$4:$G$8,6,FALSE))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2"/>
      <c r="E147" s="153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154"/>
      <c r="K147" s="520" t="str">
        <f>IF(J147="","",IF(VLOOKUP(J147,'G-7 Rivers Data'!$AK$4:$AM$9,2,FALSE)=0,"Spatial Data Missing ⚠",VLOOKUP(J147,'G-7 Rivers Data'!$AK$4:$AM$9,2,FALSE)))</f>
        <v/>
      </c>
      <c r="L147" s="524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Data'!$B$4:$G$8,6,FALSE))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2"/>
      <c r="E148" s="153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154"/>
      <c r="K148" s="520" t="str">
        <f>IF(J148="","",IF(VLOOKUP(J148,'G-7 Rivers Data'!$AK$4:$AM$9,2,FALSE)=0,"Spatial Data Missing ⚠",VLOOKUP(J148,'G-7 Rivers Data'!$AK$4:$AM$9,2,FALSE)))</f>
        <v/>
      </c>
      <c r="L148" s="524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Data'!$B$4:$G$8,6,FALSE))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2"/>
      <c r="E149" s="153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154"/>
      <c r="K149" s="520" t="str">
        <f>IF(J149="","",IF(VLOOKUP(J149,'G-7 Rivers Data'!$AK$4:$AM$9,2,FALSE)=0,"Spatial Data Missing ⚠",VLOOKUP(J149,'G-7 Rivers Data'!$AK$4:$AM$9,2,FALSE)))</f>
        <v/>
      </c>
      <c r="L149" s="524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Data'!$B$4:$G$8,6,FALSE))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2"/>
      <c r="E150" s="153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154"/>
      <c r="K150" s="520" t="str">
        <f>IF(J150="","",IF(VLOOKUP(J150,'G-7 Rivers Data'!$AK$4:$AM$9,2,FALSE)=0,"Spatial Data Missing ⚠",VLOOKUP(J150,'G-7 Rivers Data'!$AK$4:$AM$9,2,FALSE)))</f>
        <v/>
      </c>
      <c r="L150" s="524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Data'!$B$4:$G$8,6,FALSE))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2"/>
      <c r="E151" s="153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154"/>
      <c r="K151" s="520" t="str">
        <f>IF(J151="","",IF(VLOOKUP(J151,'G-7 Rivers Data'!$AK$4:$AM$9,2,FALSE)=0,"Spatial Data Missing ⚠",VLOOKUP(J151,'G-7 Rivers Data'!$AK$4:$AM$9,2,FALSE)))</f>
        <v/>
      </c>
      <c r="L151" s="524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Data'!$B$4:$G$8,6,FALSE))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2"/>
      <c r="E152" s="153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154"/>
      <c r="K152" s="520" t="str">
        <f>IF(J152="","",IF(VLOOKUP(J152,'G-7 Rivers Data'!$AK$4:$AM$9,2,FALSE)=0,"Spatial Data Missing ⚠",VLOOKUP(J152,'G-7 Rivers Data'!$AK$4:$AM$9,2,FALSE)))</f>
        <v/>
      </c>
      <c r="L152" s="524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Data'!$B$4:$G$8,6,FALSE))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2"/>
      <c r="E153" s="153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154"/>
      <c r="K153" s="520" t="str">
        <f>IF(J153="","",IF(VLOOKUP(J153,'G-7 Rivers Data'!$AK$4:$AM$9,2,FALSE)=0,"Spatial Data Missing ⚠",VLOOKUP(J153,'G-7 Rivers Data'!$AK$4:$AM$9,2,FALSE)))</f>
        <v/>
      </c>
      <c r="L153" s="524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Data'!$B$4:$G$8,6,FALSE))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2"/>
      <c r="E154" s="153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154"/>
      <c r="K154" s="520" t="str">
        <f>IF(J154="","",IF(VLOOKUP(J154,'G-7 Rivers Data'!$AK$4:$AM$9,2,FALSE)=0,"Spatial Data Missing ⚠",VLOOKUP(J154,'G-7 Rivers Data'!$AK$4:$AM$9,2,FALSE)))</f>
        <v/>
      </c>
      <c r="L154" s="524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Data'!$B$4:$G$8,6,FALSE))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2"/>
      <c r="E155" s="153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154"/>
      <c r="K155" s="520" t="str">
        <f>IF(J155="","",IF(VLOOKUP(J155,'G-7 Rivers Data'!$AK$4:$AM$9,2,FALSE)=0,"Spatial Data Missing ⚠",VLOOKUP(J155,'G-7 Rivers Data'!$AK$4:$AM$9,2,FALSE)))</f>
        <v/>
      </c>
      <c r="L155" s="524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Data'!$B$4:$G$8,6,FALSE))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2"/>
      <c r="E156" s="153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154"/>
      <c r="K156" s="520" t="str">
        <f>IF(J156="","",IF(VLOOKUP(J156,'G-7 Rivers Data'!$AK$4:$AM$9,2,FALSE)=0,"Spatial Data Missing ⚠",VLOOKUP(J156,'G-7 Rivers Data'!$AK$4:$AM$9,2,FALSE)))</f>
        <v/>
      </c>
      <c r="L156" s="524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Data'!$B$4:$G$8,6,FALSE))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2"/>
      <c r="E157" s="153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154"/>
      <c r="K157" s="520" t="str">
        <f>IF(J157="","",IF(VLOOKUP(J157,'G-7 Rivers Data'!$AK$4:$AM$9,2,FALSE)=0,"Spatial Data Missing ⚠",VLOOKUP(J157,'G-7 Rivers Data'!$AK$4:$AM$9,2,FALSE)))</f>
        <v/>
      </c>
      <c r="L157" s="524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Data'!$B$4:$G$8,6,FALSE))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2"/>
      <c r="E158" s="153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154"/>
      <c r="K158" s="520" t="str">
        <f>IF(J158="","",IF(VLOOKUP(J158,'G-7 Rivers Data'!$AK$4:$AM$9,2,FALSE)=0,"Spatial Data Missing ⚠",VLOOKUP(J158,'G-7 Rivers Data'!$AK$4:$AM$9,2,FALSE)))</f>
        <v/>
      </c>
      <c r="L158" s="524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Data'!$B$4:$G$8,6,FALSE))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2"/>
      <c r="E159" s="153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154"/>
      <c r="K159" s="520" t="str">
        <f>IF(J159="","",IF(VLOOKUP(J159,'G-7 Rivers Data'!$AK$4:$AM$9,2,FALSE)=0,"Spatial Data Missing ⚠",VLOOKUP(J159,'G-7 Rivers Data'!$AK$4:$AM$9,2,FALSE)))</f>
        <v/>
      </c>
      <c r="L159" s="524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Data'!$B$4:$G$8,6,FALSE))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2"/>
      <c r="E160" s="153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154"/>
      <c r="K160" s="520" t="str">
        <f>IF(J160="","",IF(VLOOKUP(J160,'G-7 Rivers Data'!$AK$4:$AM$9,2,FALSE)=0,"Spatial Data Missing ⚠",VLOOKUP(J160,'G-7 Rivers Data'!$AK$4:$AM$9,2,FALSE)))</f>
        <v/>
      </c>
      <c r="L160" s="524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Data'!$B$4:$G$8,6,FALSE))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2"/>
      <c r="E161" s="153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154"/>
      <c r="K161" s="520" t="str">
        <f>IF(J161="","",IF(VLOOKUP(J161,'G-7 Rivers Data'!$AK$4:$AM$9,2,FALSE)=0,"Spatial Data Missing ⚠",VLOOKUP(J161,'G-7 Rivers Data'!$AK$4:$AM$9,2,FALSE)))</f>
        <v/>
      </c>
      <c r="L161" s="524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Data'!$B$4:$G$8,6,FALSE))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2"/>
      <c r="E162" s="153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154"/>
      <c r="K162" s="520" t="str">
        <f>IF(J162="","",IF(VLOOKUP(J162,'G-7 Rivers Data'!$AK$4:$AM$9,2,FALSE)=0,"Spatial Data Missing ⚠",VLOOKUP(J162,'G-7 Rivers Data'!$AK$4:$AM$9,2,FALSE)))</f>
        <v/>
      </c>
      <c r="L162" s="524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Data'!$B$4:$G$8,6,FALSE))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2"/>
      <c r="E163" s="153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154"/>
      <c r="K163" s="520" t="str">
        <f>IF(J163="","",IF(VLOOKUP(J163,'G-7 Rivers Data'!$AK$4:$AM$9,2,FALSE)=0,"Spatial Data Missing ⚠",VLOOKUP(J163,'G-7 Rivers Data'!$AK$4:$AM$9,2,FALSE)))</f>
        <v/>
      </c>
      <c r="L163" s="524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Data'!$B$4:$G$8,6,FALSE))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2"/>
      <c r="E164" s="153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154"/>
      <c r="K164" s="520" t="str">
        <f>IF(J164="","",IF(VLOOKUP(J164,'G-7 Rivers Data'!$AK$4:$AM$9,2,FALSE)=0,"Spatial Data Missing ⚠",VLOOKUP(J164,'G-7 Rivers Data'!$AK$4:$AM$9,2,FALSE)))</f>
        <v/>
      </c>
      <c r="L164" s="524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Data'!$B$4:$G$8,6,FALSE))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2"/>
      <c r="E165" s="153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154"/>
      <c r="K165" s="520" t="str">
        <f>IF(J165="","",IF(VLOOKUP(J165,'G-7 Rivers Data'!$AK$4:$AM$9,2,FALSE)=0,"Spatial Data Missing ⚠",VLOOKUP(J165,'G-7 Rivers Data'!$AK$4:$AM$9,2,FALSE)))</f>
        <v/>
      </c>
      <c r="L165" s="524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Data'!$B$4:$G$8,6,FALSE))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2"/>
      <c r="E166" s="153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154"/>
      <c r="K166" s="520" t="str">
        <f>IF(J166="","",IF(VLOOKUP(J166,'G-7 Rivers Data'!$AK$4:$AM$9,2,FALSE)=0,"Spatial Data Missing ⚠",VLOOKUP(J166,'G-7 Rivers Data'!$AK$4:$AM$9,2,FALSE)))</f>
        <v/>
      </c>
      <c r="L166" s="524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Data'!$B$4:$G$8,6,FALSE))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2"/>
      <c r="E167" s="153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154"/>
      <c r="K167" s="520" t="str">
        <f>IF(J167="","",IF(VLOOKUP(J167,'G-7 Rivers Data'!$AK$4:$AM$9,2,FALSE)=0,"Spatial Data Missing ⚠",VLOOKUP(J167,'G-7 Rivers Data'!$AK$4:$AM$9,2,FALSE)))</f>
        <v/>
      </c>
      <c r="L167" s="524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Data'!$B$4:$G$8,6,FALSE))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2"/>
      <c r="E168" s="153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154"/>
      <c r="K168" s="520" t="str">
        <f>IF(J168="","",IF(VLOOKUP(J168,'G-7 Rivers Data'!$AK$4:$AM$9,2,FALSE)=0,"Spatial Data Missing ⚠",VLOOKUP(J168,'G-7 Rivers Data'!$AK$4:$AM$9,2,FALSE)))</f>
        <v/>
      </c>
      <c r="L168" s="524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Data'!$B$4:$G$8,6,FALSE))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2"/>
      <c r="E169" s="153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154"/>
      <c r="K169" s="520" t="str">
        <f>IF(J169="","",IF(VLOOKUP(J169,'G-7 Rivers Data'!$AK$4:$AM$9,2,FALSE)=0,"Spatial Data Missing ⚠",VLOOKUP(J169,'G-7 Rivers Data'!$AK$4:$AM$9,2,FALSE)))</f>
        <v/>
      </c>
      <c r="L169" s="524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Data'!$B$4:$G$8,6,FALSE))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2"/>
      <c r="E170" s="153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154"/>
      <c r="K170" s="520" t="str">
        <f>IF(J170="","",IF(VLOOKUP(J170,'G-7 Rivers Data'!$AK$4:$AM$9,2,FALSE)=0,"Spatial Data Missing ⚠",VLOOKUP(J170,'G-7 Rivers Data'!$AK$4:$AM$9,2,FALSE)))</f>
        <v/>
      </c>
      <c r="L170" s="524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Data'!$B$4:$G$8,6,FALSE))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2"/>
      <c r="E171" s="153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154"/>
      <c r="K171" s="520" t="str">
        <f>IF(J171="","",IF(VLOOKUP(J171,'G-7 Rivers Data'!$AK$4:$AM$9,2,FALSE)=0,"Spatial Data Missing ⚠",VLOOKUP(J171,'G-7 Rivers Data'!$AK$4:$AM$9,2,FALSE)))</f>
        <v/>
      </c>
      <c r="L171" s="524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Data'!$B$4:$G$8,6,FALSE))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2"/>
      <c r="E172" s="153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154"/>
      <c r="K172" s="520" t="str">
        <f>IF(J172="","",IF(VLOOKUP(J172,'G-7 Rivers Data'!$AK$4:$AM$9,2,FALSE)=0,"Spatial Data Missing ⚠",VLOOKUP(J172,'G-7 Rivers Data'!$AK$4:$AM$9,2,FALSE)))</f>
        <v/>
      </c>
      <c r="L172" s="524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Data'!$B$4:$G$8,6,FALSE))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2"/>
      <c r="E173" s="153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154"/>
      <c r="K173" s="520" t="str">
        <f>IF(J173="","",IF(VLOOKUP(J173,'G-7 Rivers Data'!$AK$4:$AM$9,2,FALSE)=0,"Spatial Data Missing ⚠",VLOOKUP(J173,'G-7 Rivers Data'!$AK$4:$AM$9,2,FALSE)))</f>
        <v/>
      </c>
      <c r="L173" s="524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Data'!$B$4:$G$8,6,FALSE))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2"/>
      <c r="E174" s="153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154"/>
      <c r="K174" s="520" t="str">
        <f>IF(J174="","",IF(VLOOKUP(J174,'G-7 Rivers Data'!$AK$4:$AM$9,2,FALSE)=0,"Spatial Data Missing ⚠",VLOOKUP(J174,'G-7 Rivers Data'!$AK$4:$AM$9,2,FALSE)))</f>
        <v/>
      </c>
      <c r="L174" s="524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Data'!$B$4:$G$8,6,FALSE))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2"/>
      <c r="E175" s="153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154"/>
      <c r="K175" s="520" t="str">
        <f>IF(J175="","",IF(VLOOKUP(J175,'G-7 Rivers Data'!$AK$4:$AM$9,2,FALSE)=0,"Spatial Data Missing ⚠",VLOOKUP(J175,'G-7 Rivers Data'!$AK$4:$AM$9,2,FALSE)))</f>
        <v/>
      </c>
      <c r="L175" s="524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Data'!$B$4:$G$8,6,FALSE))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2"/>
      <c r="E176" s="153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154"/>
      <c r="K176" s="520" t="str">
        <f>IF(J176="","",IF(VLOOKUP(J176,'G-7 Rivers Data'!$AK$4:$AM$9,2,FALSE)=0,"Spatial Data Missing ⚠",VLOOKUP(J176,'G-7 Rivers Data'!$AK$4:$AM$9,2,FALSE)))</f>
        <v/>
      </c>
      <c r="L176" s="524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Data'!$B$4:$G$8,6,FALSE))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2"/>
      <c r="E177" s="153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154"/>
      <c r="K177" s="520" t="str">
        <f>IF(J177="","",IF(VLOOKUP(J177,'G-7 Rivers Data'!$AK$4:$AM$9,2,FALSE)=0,"Spatial Data Missing ⚠",VLOOKUP(J177,'G-7 Rivers Data'!$AK$4:$AM$9,2,FALSE)))</f>
        <v/>
      </c>
      <c r="L177" s="524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Data'!$B$4:$G$8,6,FALSE))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2"/>
      <c r="E178" s="153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154"/>
      <c r="K178" s="520" t="str">
        <f>IF(J178="","",IF(VLOOKUP(J178,'G-7 Rivers Data'!$AK$4:$AM$9,2,FALSE)=0,"Spatial Data Missing ⚠",VLOOKUP(J178,'G-7 Rivers Data'!$AK$4:$AM$9,2,FALSE)))</f>
        <v/>
      </c>
      <c r="L178" s="524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Data'!$B$4:$G$8,6,FALSE))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2"/>
      <c r="E179" s="153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154"/>
      <c r="K179" s="520" t="str">
        <f>IF(J179="","",IF(VLOOKUP(J179,'G-7 Rivers Data'!$AK$4:$AM$9,2,FALSE)=0,"Spatial Data Missing ⚠",VLOOKUP(J179,'G-7 Rivers Data'!$AK$4:$AM$9,2,FALSE)))</f>
        <v/>
      </c>
      <c r="L179" s="524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Data'!$B$4:$G$8,6,FALSE))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2"/>
      <c r="E180" s="153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154"/>
      <c r="K180" s="520" t="str">
        <f>IF(J180="","",IF(VLOOKUP(J180,'G-7 Rivers Data'!$AK$4:$AM$9,2,FALSE)=0,"Spatial Data Missing ⚠",VLOOKUP(J180,'G-7 Rivers Data'!$AK$4:$AM$9,2,FALSE)))</f>
        <v/>
      </c>
      <c r="L180" s="524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Data'!$B$4:$G$8,6,FALSE))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2"/>
      <c r="E181" s="153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154"/>
      <c r="K181" s="520" t="str">
        <f>IF(J181="","",IF(VLOOKUP(J181,'G-7 Rivers Data'!$AK$4:$AM$9,2,FALSE)=0,"Spatial Data Missing ⚠",VLOOKUP(J181,'G-7 Rivers Data'!$AK$4:$AM$9,2,FALSE)))</f>
        <v/>
      </c>
      <c r="L181" s="524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Data'!$B$4:$G$8,6,FALSE))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2"/>
      <c r="E182" s="153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154"/>
      <c r="K182" s="520" t="str">
        <f>IF(J182="","",IF(VLOOKUP(J182,'G-7 Rivers Data'!$AK$4:$AM$9,2,FALSE)=0,"Spatial Data Missing ⚠",VLOOKUP(J182,'G-7 Rivers Data'!$AK$4:$AM$9,2,FALSE)))</f>
        <v/>
      </c>
      <c r="L182" s="524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Data'!$B$4:$G$8,6,FALSE))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2"/>
      <c r="E183" s="153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154"/>
      <c r="K183" s="520" t="str">
        <f>IF(J183="","",IF(VLOOKUP(J183,'G-7 Rivers Data'!$AK$4:$AM$9,2,FALSE)=0,"Spatial Data Missing ⚠",VLOOKUP(J183,'G-7 Rivers Data'!$AK$4:$AM$9,2,FALSE)))</f>
        <v/>
      </c>
      <c r="L183" s="524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Data'!$B$4:$G$8,6,FALSE))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2"/>
      <c r="E184" s="153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154"/>
      <c r="K184" s="520" t="str">
        <f>IF(J184="","",IF(VLOOKUP(J184,'G-7 Rivers Data'!$AK$4:$AM$9,2,FALSE)=0,"Spatial Data Missing ⚠",VLOOKUP(J184,'G-7 Rivers Data'!$AK$4:$AM$9,2,FALSE)))</f>
        <v/>
      </c>
      <c r="L184" s="524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Data'!$B$4:$G$8,6,FALSE))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2"/>
      <c r="E185" s="153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154"/>
      <c r="K185" s="520" t="str">
        <f>IF(J185="","",IF(VLOOKUP(J185,'G-7 Rivers Data'!$AK$4:$AM$9,2,FALSE)=0,"Spatial Data Missing ⚠",VLOOKUP(J185,'G-7 Rivers Data'!$AK$4:$AM$9,2,FALSE)))</f>
        <v/>
      </c>
      <c r="L185" s="524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Data'!$B$4:$G$8,6,FALSE))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2"/>
      <c r="E186" s="153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154"/>
      <c r="K186" s="520" t="str">
        <f>IF(J186="","",IF(VLOOKUP(J186,'G-7 Rivers Data'!$AK$4:$AM$9,2,FALSE)=0,"Spatial Data Missing ⚠",VLOOKUP(J186,'G-7 Rivers Data'!$AK$4:$AM$9,2,FALSE)))</f>
        <v/>
      </c>
      <c r="L186" s="524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Data'!$B$4:$G$8,6,FALSE))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2"/>
      <c r="E187" s="153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154"/>
      <c r="K187" s="520" t="str">
        <f>IF(J187="","",IF(VLOOKUP(J187,'G-7 Rivers Data'!$AK$4:$AM$9,2,FALSE)=0,"Spatial Data Missing ⚠",VLOOKUP(J187,'G-7 Rivers Data'!$AK$4:$AM$9,2,FALSE)))</f>
        <v/>
      </c>
      <c r="L187" s="524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Data'!$B$4:$G$8,6,FALSE))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2"/>
      <c r="E188" s="153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154"/>
      <c r="K188" s="520" t="str">
        <f>IF(J188="","",IF(VLOOKUP(J188,'G-7 Rivers Data'!$AK$4:$AM$9,2,FALSE)=0,"Spatial Data Missing ⚠",VLOOKUP(J188,'G-7 Rivers Data'!$AK$4:$AM$9,2,FALSE)))</f>
        <v/>
      </c>
      <c r="L188" s="524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Data'!$B$4:$G$8,6,FALSE))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2"/>
      <c r="E189" s="153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154"/>
      <c r="K189" s="520" t="str">
        <f>IF(J189="","",IF(VLOOKUP(J189,'G-7 Rivers Data'!$AK$4:$AM$9,2,FALSE)=0,"Spatial Data Missing ⚠",VLOOKUP(J189,'G-7 Rivers Data'!$AK$4:$AM$9,2,FALSE)))</f>
        <v/>
      </c>
      <c r="L189" s="524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Data'!$B$4:$G$8,6,FALSE))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2"/>
      <c r="E190" s="153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154"/>
      <c r="K190" s="520" t="str">
        <f>IF(J190="","",IF(VLOOKUP(J190,'G-7 Rivers Data'!$AK$4:$AM$9,2,FALSE)=0,"Spatial Data Missing ⚠",VLOOKUP(J190,'G-7 Rivers Data'!$AK$4:$AM$9,2,FALSE)))</f>
        <v/>
      </c>
      <c r="L190" s="524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Data'!$B$4:$G$8,6,FALSE))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2"/>
      <c r="E191" s="153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154"/>
      <c r="K191" s="520" t="str">
        <f>IF(J191="","",IF(VLOOKUP(J191,'G-7 Rivers Data'!$AK$4:$AM$9,2,FALSE)=0,"Spatial Data Missing ⚠",VLOOKUP(J191,'G-7 Rivers Data'!$AK$4:$AM$9,2,FALSE)))</f>
        <v/>
      </c>
      <c r="L191" s="524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Data'!$B$4:$G$8,6,FALSE))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2"/>
      <c r="E192" s="153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154"/>
      <c r="K192" s="520" t="str">
        <f>IF(J192="","",IF(VLOOKUP(J192,'G-7 Rivers Data'!$AK$4:$AM$9,2,FALSE)=0,"Spatial Data Missing ⚠",VLOOKUP(J192,'G-7 Rivers Data'!$AK$4:$AM$9,2,FALSE)))</f>
        <v/>
      </c>
      <c r="L192" s="524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Data'!$B$4:$G$8,6,FALSE))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2"/>
      <c r="E193" s="153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154"/>
      <c r="K193" s="520" t="str">
        <f>IF(J193="","",IF(VLOOKUP(J193,'G-7 Rivers Data'!$AK$4:$AM$9,2,FALSE)=0,"Spatial Data Missing ⚠",VLOOKUP(J193,'G-7 Rivers Data'!$AK$4:$AM$9,2,FALSE)))</f>
        <v/>
      </c>
      <c r="L193" s="524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Data'!$B$4:$G$8,6,FALSE))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2"/>
      <c r="E194" s="153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154"/>
      <c r="K194" s="520" t="str">
        <f>IF(J194="","",IF(VLOOKUP(J194,'G-7 Rivers Data'!$AK$4:$AM$9,2,FALSE)=0,"Spatial Data Missing ⚠",VLOOKUP(J194,'G-7 Rivers Data'!$AK$4:$AM$9,2,FALSE)))</f>
        <v/>
      </c>
      <c r="L194" s="524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Data'!$B$4:$G$8,6,FALSE))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2"/>
      <c r="E195" s="153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154"/>
      <c r="K195" s="520" t="str">
        <f>IF(J195="","",IF(VLOOKUP(J195,'G-7 Rivers Data'!$AK$4:$AM$9,2,FALSE)=0,"Spatial Data Missing ⚠",VLOOKUP(J195,'G-7 Rivers Data'!$AK$4:$AM$9,2,FALSE)))</f>
        <v/>
      </c>
      <c r="L195" s="524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Data'!$B$4:$G$8,6,FALSE))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2"/>
      <c r="E196" s="153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154"/>
      <c r="K196" s="520" t="str">
        <f>IF(J196="","",IF(VLOOKUP(J196,'G-7 Rivers Data'!$AK$4:$AM$9,2,FALSE)=0,"Spatial Data Missing ⚠",VLOOKUP(J196,'G-7 Rivers Data'!$AK$4:$AM$9,2,FALSE)))</f>
        <v/>
      </c>
      <c r="L196" s="524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Data'!$B$4:$G$8,6,FALSE))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2"/>
      <c r="E197" s="153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154"/>
      <c r="K197" s="520" t="str">
        <f>IF(J197="","",IF(VLOOKUP(J197,'G-7 Rivers Data'!$AK$4:$AM$9,2,FALSE)=0,"Spatial Data Missing ⚠",VLOOKUP(J197,'G-7 Rivers Data'!$AK$4:$AM$9,2,FALSE)))</f>
        <v/>
      </c>
      <c r="L197" s="524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Data'!$B$4:$G$8,6,FALSE))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2"/>
      <c r="E198" s="153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154"/>
      <c r="K198" s="520" t="str">
        <f>IF(J198="","",IF(VLOOKUP(J198,'G-7 Rivers Data'!$AK$4:$AM$9,2,FALSE)=0,"Spatial Data Missing ⚠",VLOOKUP(J198,'G-7 Rivers Data'!$AK$4:$AM$9,2,FALSE)))</f>
        <v/>
      </c>
      <c r="L198" s="524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Data'!$B$4:$G$8,6,FALSE))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2"/>
      <c r="E199" s="153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154"/>
      <c r="K199" s="520" t="str">
        <f>IF(J199="","",IF(VLOOKUP(J199,'G-7 Rivers Data'!$AK$4:$AM$9,2,FALSE)=0,"Spatial Data Missing ⚠",VLOOKUP(J199,'G-7 Rivers Data'!$AK$4:$AM$9,2,FALSE)))</f>
        <v/>
      </c>
      <c r="L199" s="524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Data'!$B$4:$G$8,6,FALSE))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2"/>
      <c r="E200" s="153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154"/>
      <c r="K200" s="520" t="str">
        <f>IF(J200="","",IF(VLOOKUP(J200,'G-7 Rivers Data'!$AK$4:$AM$9,2,FALSE)=0,"Spatial Data Missing ⚠",VLOOKUP(J200,'G-7 Rivers Data'!$AK$4:$AM$9,2,FALSE)))</f>
        <v/>
      </c>
      <c r="L200" s="524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Data'!$B$4:$G$8,6,FALSE))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2"/>
      <c r="E201" s="153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154"/>
      <c r="K201" s="520" t="str">
        <f>IF(J201="","",IF(VLOOKUP(J201,'G-7 Rivers Data'!$AK$4:$AM$9,2,FALSE)=0,"Spatial Data Missing ⚠",VLOOKUP(J201,'G-7 Rivers Data'!$AK$4:$AM$9,2,FALSE)))</f>
        <v/>
      </c>
      <c r="L201" s="524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Data'!$B$4:$G$8,6,FALSE))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2"/>
      <c r="E202" s="153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154"/>
      <c r="K202" s="520" t="str">
        <f>IF(J202="","",IF(VLOOKUP(J202,'G-7 Rivers Data'!$AK$4:$AM$9,2,FALSE)=0,"Spatial Data Missing ⚠",VLOOKUP(J202,'G-7 Rivers Data'!$AK$4:$AM$9,2,FALSE)))</f>
        <v/>
      </c>
      <c r="L202" s="524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Data'!$B$4:$G$8,6,FALSE))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2"/>
      <c r="E203" s="153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154"/>
      <c r="K203" s="520" t="str">
        <f>IF(J203="","",IF(VLOOKUP(J203,'G-7 Rivers Data'!$AK$4:$AM$9,2,FALSE)=0,"Spatial Data Missing ⚠",VLOOKUP(J203,'G-7 Rivers Data'!$AK$4:$AM$9,2,FALSE)))</f>
        <v/>
      </c>
      <c r="L203" s="524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Data'!$B$4:$G$8,6,FALSE))</f>
        <v/>
      </c>
      <c r="R203" s="513" t="str">
        <f t="shared" ref="R203:R257" si="24">IFERROR(E203*G203*I203*L203*N203*P203,"")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2"/>
      <c r="E204" s="153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154"/>
      <c r="K204" s="520" t="str">
        <f>IF(J204="","",IF(VLOOKUP(J204,'G-7 Rivers Data'!$AK$4:$AM$9,2,FALSE)=0,"Spatial Data Missing ⚠",VLOOKUP(J204,'G-7 Rivers Data'!$AK$4:$AM$9,2,FALSE)))</f>
        <v/>
      </c>
      <c r="L204" s="524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Data'!$B$4:$G$8,6,FALSE))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2"/>
      <c r="E205" s="153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154"/>
      <c r="K205" s="520" t="str">
        <f>IF(J205="","",IF(VLOOKUP(J205,'G-7 Rivers Data'!$AK$4:$AM$9,2,FALSE)=0,"Spatial Data Missing ⚠",VLOOKUP(J205,'G-7 Rivers Data'!$AK$4:$AM$9,2,FALSE)))</f>
        <v/>
      </c>
      <c r="L205" s="524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Data'!$B$4:$G$8,6,FALSE))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2"/>
      <c r="E206" s="153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154"/>
      <c r="K206" s="520" t="str">
        <f>IF(J206="","",IF(VLOOKUP(J206,'G-7 Rivers Data'!$AK$4:$AM$9,2,FALSE)=0,"Spatial Data Missing ⚠",VLOOKUP(J206,'G-7 Rivers Data'!$AK$4:$AM$9,2,FALSE)))</f>
        <v/>
      </c>
      <c r="L206" s="524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Data'!$B$4:$G$8,6,FALSE))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2"/>
      <c r="E207" s="153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154"/>
      <c r="K207" s="520" t="str">
        <f>IF(J207="","",IF(VLOOKUP(J207,'G-7 Rivers Data'!$AK$4:$AM$9,2,FALSE)=0,"Spatial Data Missing ⚠",VLOOKUP(J207,'G-7 Rivers Data'!$AK$4:$AM$9,2,FALSE)))</f>
        <v/>
      </c>
      <c r="L207" s="524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Data'!$B$4:$G$8,6,FALSE))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2"/>
      <c r="E208" s="153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154"/>
      <c r="K208" s="520" t="str">
        <f>IF(J208="","",IF(VLOOKUP(J208,'G-7 Rivers Data'!$AK$4:$AM$9,2,FALSE)=0,"Spatial Data Missing ⚠",VLOOKUP(J208,'G-7 Rivers Data'!$AK$4:$AM$9,2,FALSE)))</f>
        <v/>
      </c>
      <c r="L208" s="524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Data'!$B$4:$G$8,6,FALSE))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2"/>
      <c r="E209" s="153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154"/>
      <c r="K209" s="520" t="str">
        <f>IF(J209="","",IF(VLOOKUP(J209,'G-7 Rivers Data'!$AK$4:$AM$9,2,FALSE)=0,"Spatial Data Missing ⚠",VLOOKUP(J209,'G-7 Rivers Data'!$AK$4:$AM$9,2,FALSE)))</f>
        <v/>
      </c>
      <c r="L209" s="524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Data'!$B$4:$G$8,6,FALSE))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2"/>
      <c r="E210" s="153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154"/>
      <c r="K210" s="520" t="str">
        <f>IF(J210="","",IF(VLOOKUP(J210,'G-7 Rivers Data'!$AK$4:$AM$9,2,FALSE)=0,"Spatial Data Missing ⚠",VLOOKUP(J210,'G-7 Rivers Data'!$AK$4:$AM$9,2,FALSE)))</f>
        <v/>
      </c>
      <c r="L210" s="524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Data'!$B$4:$G$8,6,FALSE))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2"/>
      <c r="E211" s="153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154"/>
      <c r="K211" s="520" t="str">
        <f>IF(J211="","",IF(VLOOKUP(J211,'G-7 Rivers Data'!$AK$4:$AM$9,2,FALSE)=0,"Spatial Data Missing ⚠",VLOOKUP(J211,'G-7 Rivers Data'!$AK$4:$AM$9,2,FALSE)))</f>
        <v/>
      </c>
      <c r="L211" s="524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Data'!$B$4:$G$8,6,FALSE))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2"/>
      <c r="E212" s="153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154"/>
      <c r="K212" s="520" t="str">
        <f>IF(J212="","",IF(VLOOKUP(J212,'G-7 Rivers Data'!$AK$4:$AM$9,2,FALSE)=0,"Spatial Data Missing ⚠",VLOOKUP(J212,'G-7 Rivers Data'!$AK$4:$AM$9,2,FALSE)))</f>
        <v/>
      </c>
      <c r="L212" s="524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Data'!$B$4:$G$8,6,FALSE))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2"/>
      <c r="E213" s="153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154"/>
      <c r="K213" s="520" t="str">
        <f>IF(J213="","",IF(VLOOKUP(J213,'G-7 Rivers Data'!$AK$4:$AM$9,2,FALSE)=0,"Spatial Data Missing ⚠",VLOOKUP(J213,'G-7 Rivers Data'!$AK$4:$AM$9,2,FALSE)))</f>
        <v/>
      </c>
      <c r="L213" s="524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Data'!$B$4:$G$8,6,FALSE))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2"/>
      <c r="E214" s="153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154"/>
      <c r="K214" s="520" t="str">
        <f>IF(J214="","",IF(VLOOKUP(J214,'G-7 Rivers Data'!$AK$4:$AM$9,2,FALSE)=0,"Spatial Data Missing ⚠",VLOOKUP(J214,'G-7 Rivers Data'!$AK$4:$AM$9,2,FALSE)))</f>
        <v/>
      </c>
      <c r="L214" s="524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Data'!$B$4:$G$8,6,FALSE))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2"/>
      <c r="E215" s="153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154"/>
      <c r="K215" s="520" t="str">
        <f>IF(J215="","",IF(VLOOKUP(J215,'G-7 Rivers Data'!$AK$4:$AM$9,2,FALSE)=0,"Spatial Data Missing ⚠",VLOOKUP(J215,'G-7 Rivers Data'!$AK$4:$AM$9,2,FALSE)))</f>
        <v/>
      </c>
      <c r="L215" s="524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Data'!$B$4:$G$8,6,FALSE))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2"/>
      <c r="E216" s="153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154"/>
      <c r="K216" s="520" t="str">
        <f>IF(J216="","",IF(VLOOKUP(J216,'G-7 Rivers Data'!$AK$4:$AM$9,2,FALSE)=0,"Spatial Data Missing ⚠",VLOOKUP(J216,'G-7 Rivers Data'!$AK$4:$AM$9,2,FALSE)))</f>
        <v/>
      </c>
      <c r="L216" s="524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Data'!$B$4:$G$8,6,FALSE))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2"/>
      <c r="E217" s="153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154"/>
      <c r="K217" s="520" t="str">
        <f>IF(J217="","",IF(VLOOKUP(J217,'G-7 Rivers Data'!$AK$4:$AM$9,2,FALSE)=0,"Spatial Data Missing ⚠",VLOOKUP(J217,'G-7 Rivers Data'!$AK$4:$AM$9,2,FALSE)))</f>
        <v/>
      </c>
      <c r="L217" s="524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Data'!$B$4:$G$8,6,FALSE))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2"/>
      <c r="E218" s="153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154"/>
      <c r="K218" s="520" t="str">
        <f>IF(J218="","",IF(VLOOKUP(J218,'G-7 Rivers Data'!$AK$4:$AM$9,2,FALSE)=0,"Spatial Data Missing ⚠",VLOOKUP(J218,'G-7 Rivers Data'!$AK$4:$AM$9,2,FALSE)))</f>
        <v/>
      </c>
      <c r="L218" s="524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Data'!$B$4:$G$8,6,FALSE))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2"/>
      <c r="E219" s="153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154"/>
      <c r="K219" s="520" t="str">
        <f>IF(J219="","",IF(VLOOKUP(J219,'G-7 Rivers Data'!$AK$4:$AM$9,2,FALSE)=0,"Spatial Data Missing ⚠",VLOOKUP(J219,'G-7 Rivers Data'!$AK$4:$AM$9,2,FALSE)))</f>
        <v/>
      </c>
      <c r="L219" s="524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Data'!$B$4:$G$8,6,FALSE))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2"/>
      <c r="E220" s="153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154"/>
      <c r="K220" s="520" t="str">
        <f>IF(J220="","",IF(VLOOKUP(J220,'G-7 Rivers Data'!$AK$4:$AM$9,2,FALSE)=0,"Spatial Data Missing ⚠",VLOOKUP(J220,'G-7 Rivers Data'!$AK$4:$AM$9,2,FALSE)))</f>
        <v/>
      </c>
      <c r="L220" s="524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Data'!$B$4:$G$8,6,FALSE))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2"/>
      <c r="E221" s="153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154"/>
      <c r="K221" s="520" t="str">
        <f>IF(J221="","",IF(VLOOKUP(J221,'G-7 Rivers Data'!$AK$4:$AM$9,2,FALSE)=0,"Spatial Data Missing ⚠",VLOOKUP(J221,'G-7 Rivers Data'!$AK$4:$AM$9,2,FALSE)))</f>
        <v/>
      </c>
      <c r="L221" s="524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Data'!$B$4:$G$8,6,FALSE))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2"/>
      <c r="E222" s="153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154"/>
      <c r="K222" s="520" t="str">
        <f>IF(J222="","",IF(VLOOKUP(J222,'G-7 Rivers Data'!$AK$4:$AM$9,2,FALSE)=0,"Spatial Data Missing ⚠",VLOOKUP(J222,'G-7 Rivers Data'!$AK$4:$AM$9,2,FALSE)))</f>
        <v/>
      </c>
      <c r="L222" s="524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Data'!$B$4:$G$8,6,FALSE))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2"/>
      <c r="E223" s="153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154"/>
      <c r="K223" s="520" t="str">
        <f>IF(J223="","",IF(VLOOKUP(J223,'G-7 Rivers Data'!$AK$4:$AM$9,2,FALSE)=0,"Spatial Data Missing ⚠",VLOOKUP(J223,'G-7 Rivers Data'!$AK$4:$AM$9,2,FALSE)))</f>
        <v/>
      </c>
      <c r="L223" s="524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Data'!$B$4:$G$8,6,FALSE))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2"/>
      <c r="E224" s="153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154"/>
      <c r="K224" s="520" t="str">
        <f>IF(J224="","",IF(VLOOKUP(J224,'G-7 Rivers Data'!$AK$4:$AM$9,2,FALSE)=0,"Spatial Data Missing ⚠",VLOOKUP(J224,'G-7 Rivers Data'!$AK$4:$AM$9,2,FALSE)))</f>
        <v/>
      </c>
      <c r="L224" s="524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Data'!$B$4:$G$8,6,FALSE))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2"/>
      <c r="E225" s="153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154"/>
      <c r="K225" s="520" t="str">
        <f>IF(J225="","",IF(VLOOKUP(J225,'G-7 Rivers Data'!$AK$4:$AM$9,2,FALSE)=0,"Spatial Data Missing ⚠",VLOOKUP(J225,'G-7 Rivers Data'!$AK$4:$AM$9,2,FALSE)))</f>
        <v/>
      </c>
      <c r="L225" s="524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Data'!$B$4:$G$8,6,FALSE))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2"/>
      <c r="E226" s="153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154"/>
      <c r="K226" s="520" t="str">
        <f>IF(J226="","",IF(VLOOKUP(J226,'G-7 Rivers Data'!$AK$4:$AM$9,2,FALSE)=0,"Spatial Data Missing ⚠",VLOOKUP(J226,'G-7 Rivers Data'!$AK$4:$AM$9,2,FALSE)))</f>
        <v/>
      </c>
      <c r="L226" s="524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Data'!$B$4:$G$8,6,FALSE))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2"/>
      <c r="E227" s="153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154"/>
      <c r="K227" s="520" t="str">
        <f>IF(J227="","",IF(VLOOKUP(J227,'G-7 Rivers Data'!$AK$4:$AM$9,2,FALSE)=0,"Spatial Data Missing ⚠",VLOOKUP(J227,'G-7 Rivers Data'!$AK$4:$AM$9,2,FALSE)))</f>
        <v/>
      </c>
      <c r="L227" s="524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Data'!$B$4:$G$8,6,FALSE))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2"/>
      <c r="E228" s="153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154"/>
      <c r="K228" s="520" t="str">
        <f>IF(J228="","",IF(VLOOKUP(J228,'G-7 Rivers Data'!$AK$4:$AM$9,2,FALSE)=0,"Spatial Data Missing ⚠",VLOOKUP(J228,'G-7 Rivers Data'!$AK$4:$AM$9,2,FALSE)))</f>
        <v/>
      </c>
      <c r="L228" s="524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Data'!$B$4:$G$8,6,FALSE))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2"/>
      <c r="E229" s="153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154"/>
      <c r="K229" s="520" t="str">
        <f>IF(J229="","",IF(VLOOKUP(J229,'G-7 Rivers Data'!$AK$4:$AM$9,2,FALSE)=0,"Spatial Data Missing ⚠",VLOOKUP(J229,'G-7 Rivers Data'!$AK$4:$AM$9,2,FALSE)))</f>
        <v/>
      </c>
      <c r="L229" s="524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Data'!$B$4:$G$8,6,FALSE))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2"/>
      <c r="E230" s="153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154"/>
      <c r="K230" s="520" t="str">
        <f>IF(J230="","",IF(VLOOKUP(J230,'G-7 Rivers Data'!$AK$4:$AM$9,2,FALSE)=0,"Spatial Data Missing ⚠",VLOOKUP(J230,'G-7 Rivers Data'!$AK$4:$AM$9,2,FALSE)))</f>
        <v/>
      </c>
      <c r="L230" s="524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Data'!$B$4:$G$8,6,FALSE))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2"/>
      <c r="E231" s="153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154"/>
      <c r="K231" s="520" t="str">
        <f>IF(J231="","",IF(VLOOKUP(J231,'G-7 Rivers Data'!$AK$4:$AM$9,2,FALSE)=0,"Spatial Data Missing ⚠",VLOOKUP(J231,'G-7 Rivers Data'!$AK$4:$AM$9,2,FALSE)))</f>
        <v/>
      </c>
      <c r="L231" s="524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Data'!$B$4:$G$8,6,FALSE))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2"/>
      <c r="E232" s="153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154"/>
      <c r="K232" s="520" t="str">
        <f>IF(J232="","",IF(VLOOKUP(J232,'G-7 Rivers Data'!$AK$4:$AM$9,2,FALSE)=0,"Spatial Data Missing ⚠",VLOOKUP(J232,'G-7 Rivers Data'!$AK$4:$AM$9,2,FALSE)))</f>
        <v/>
      </c>
      <c r="L232" s="524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Data'!$B$4:$G$8,6,FALSE))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2"/>
      <c r="E233" s="153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154"/>
      <c r="K233" s="520" t="str">
        <f>IF(J233="","",IF(VLOOKUP(J233,'G-7 Rivers Data'!$AK$4:$AM$9,2,FALSE)=0,"Spatial Data Missing ⚠",VLOOKUP(J233,'G-7 Rivers Data'!$AK$4:$AM$9,2,FALSE)))</f>
        <v/>
      </c>
      <c r="L233" s="524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Data'!$B$4:$G$8,6,FALSE))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2"/>
      <c r="E234" s="153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154"/>
      <c r="K234" s="520" t="str">
        <f>IF(J234="","",IF(VLOOKUP(J234,'G-7 Rivers Data'!$AK$4:$AM$9,2,FALSE)=0,"Spatial Data Missing ⚠",VLOOKUP(J234,'G-7 Rivers Data'!$AK$4:$AM$9,2,FALSE)))</f>
        <v/>
      </c>
      <c r="L234" s="524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Data'!$B$4:$G$8,6,FALSE))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2"/>
      <c r="E235" s="153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154"/>
      <c r="K235" s="520" t="str">
        <f>IF(J235="","",IF(VLOOKUP(J235,'G-7 Rivers Data'!$AK$4:$AM$9,2,FALSE)=0,"Spatial Data Missing ⚠",VLOOKUP(J235,'G-7 Rivers Data'!$AK$4:$AM$9,2,FALSE)))</f>
        <v/>
      </c>
      <c r="L235" s="524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Data'!$B$4:$G$8,6,FALSE))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2"/>
      <c r="E236" s="153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154"/>
      <c r="K236" s="520" t="str">
        <f>IF(J236="","",IF(VLOOKUP(J236,'G-7 Rivers Data'!$AK$4:$AM$9,2,FALSE)=0,"Spatial Data Missing ⚠",VLOOKUP(J236,'G-7 Rivers Data'!$AK$4:$AM$9,2,FALSE)))</f>
        <v/>
      </c>
      <c r="L236" s="524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Data'!$B$4:$G$8,6,FALSE))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2"/>
      <c r="E237" s="153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154"/>
      <c r="K237" s="520" t="str">
        <f>IF(J237="","",IF(VLOOKUP(J237,'G-7 Rivers Data'!$AK$4:$AM$9,2,FALSE)=0,"Spatial Data Missing ⚠",VLOOKUP(J237,'G-7 Rivers Data'!$AK$4:$AM$9,2,FALSE)))</f>
        <v/>
      </c>
      <c r="L237" s="524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Data'!$B$4:$G$8,6,FALSE))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2"/>
      <c r="E238" s="153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154"/>
      <c r="K238" s="520" t="str">
        <f>IF(J238="","",IF(VLOOKUP(J238,'G-7 Rivers Data'!$AK$4:$AM$9,2,FALSE)=0,"Spatial Data Missing ⚠",VLOOKUP(J238,'G-7 Rivers Data'!$AK$4:$AM$9,2,FALSE)))</f>
        <v/>
      </c>
      <c r="L238" s="524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Data'!$B$4:$G$8,6,FALSE))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2"/>
      <c r="E239" s="153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154"/>
      <c r="K239" s="520" t="str">
        <f>IF(J239="","",IF(VLOOKUP(J239,'G-7 Rivers Data'!$AK$4:$AM$9,2,FALSE)=0,"Spatial Data Missing ⚠",VLOOKUP(J239,'G-7 Rivers Data'!$AK$4:$AM$9,2,FALSE)))</f>
        <v/>
      </c>
      <c r="L239" s="524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Data'!$B$4:$G$8,6,FALSE))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2"/>
      <c r="E240" s="153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154"/>
      <c r="K240" s="520" t="str">
        <f>IF(J240="","",IF(VLOOKUP(J240,'G-7 Rivers Data'!$AK$4:$AM$9,2,FALSE)=0,"Spatial Data Missing ⚠",VLOOKUP(J240,'G-7 Rivers Data'!$AK$4:$AM$9,2,FALSE)))</f>
        <v/>
      </c>
      <c r="L240" s="524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Data'!$B$4:$G$8,6,FALSE))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2"/>
      <c r="E241" s="153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154"/>
      <c r="K241" s="520" t="str">
        <f>IF(J241="","",IF(VLOOKUP(J241,'G-7 Rivers Data'!$AK$4:$AM$9,2,FALSE)=0,"Spatial Data Missing ⚠",VLOOKUP(J241,'G-7 Rivers Data'!$AK$4:$AM$9,2,FALSE)))</f>
        <v/>
      </c>
      <c r="L241" s="524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Data'!$B$4:$G$8,6,FALSE))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2"/>
      <c r="E242" s="153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154"/>
      <c r="K242" s="520" t="str">
        <f>IF(J242="","",IF(VLOOKUP(J242,'G-7 Rivers Data'!$AK$4:$AM$9,2,FALSE)=0,"Spatial Data Missing ⚠",VLOOKUP(J242,'G-7 Rivers Data'!$AK$4:$AM$9,2,FALSE)))</f>
        <v/>
      </c>
      <c r="L242" s="524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Data'!$B$4:$G$8,6,FALSE))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2"/>
      <c r="E243" s="153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154"/>
      <c r="K243" s="520" t="str">
        <f>IF(J243="","",IF(VLOOKUP(J243,'G-7 Rivers Data'!$AK$4:$AM$9,2,FALSE)=0,"Spatial Data Missing ⚠",VLOOKUP(J243,'G-7 Rivers Data'!$AK$4:$AM$9,2,FALSE)))</f>
        <v/>
      </c>
      <c r="L243" s="524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Data'!$B$4:$G$8,6,FALSE))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2"/>
      <c r="E244" s="153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154"/>
      <c r="K244" s="520" t="str">
        <f>IF(J244="","",IF(VLOOKUP(J244,'G-7 Rivers Data'!$AK$4:$AM$9,2,FALSE)=0,"Spatial Data Missing ⚠",VLOOKUP(J244,'G-7 Rivers Data'!$AK$4:$AM$9,2,FALSE)))</f>
        <v/>
      </c>
      <c r="L244" s="524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Data'!$B$4:$G$8,6,FALSE))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2"/>
      <c r="E245" s="153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154"/>
      <c r="K245" s="520" t="str">
        <f>IF(J245="","",IF(VLOOKUP(J245,'G-7 Rivers Data'!$AK$4:$AM$9,2,FALSE)=0,"Spatial Data Missing ⚠",VLOOKUP(J245,'G-7 Rivers Data'!$AK$4:$AM$9,2,FALSE)))</f>
        <v/>
      </c>
      <c r="L245" s="524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Data'!$B$4:$G$8,6,FALSE))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2"/>
      <c r="E246" s="153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154"/>
      <c r="K246" s="520" t="str">
        <f>IF(J246="","",IF(VLOOKUP(J246,'G-7 Rivers Data'!$AK$4:$AM$9,2,FALSE)=0,"Spatial Data Missing ⚠",VLOOKUP(J246,'G-7 Rivers Data'!$AK$4:$AM$9,2,FALSE)))</f>
        <v/>
      </c>
      <c r="L246" s="524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Data'!$B$4:$G$8,6,FALSE))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2"/>
      <c r="E247" s="153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154"/>
      <c r="K247" s="520" t="str">
        <f>IF(J247="","",IF(VLOOKUP(J247,'G-7 Rivers Data'!$AK$4:$AM$9,2,FALSE)=0,"Spatial Data Missing ⚠",VLOOKUP(J247,'G-7 Rivers Data'!$AK$4:$AM$9,2,FALSE)))</f>
        <v/>
      </c>
      <c r="L247" s="524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Data'!$B$4:$G$8,6,FALSE))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2"/>
      <c r="E248" s="153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154"/>
      <c r="K248" s="520" t="str">
        <f>IF(J248="","",IF(VLOOKUP(J248,'G-7 Rivers Data'!$AK$4:$AM$9,2,FALSE)=0,"Spatial Data Missing ⚠",VLOOKUP(J248,'G-7 Rivers Data'!$AK$4:$AM$9,2,FALSE)))</f>
        <v/>
      </c>
      <c r="L248" s="524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Data'!$B$4:$G$8,6,FALSE))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2"/>
      <c r="E249" s="153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154"/>
      <c r="K249" s="520" t="str">
        <f>IF(J249="","",IF(VLOOKUP(J249,'G-7 Rivers Data'!$AK$4:$AM$9,2,FALSE)=0,"Spatial Data Missing ⚠",VLOOKUP(J249,'G-7 Rivers Data'!$AK$4:$AM$9,2,FALSE)))</f>
        <v/>
      </c>
      <c r="L249" s="524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Data'!$B$4:$G$8,6,FALSE))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2"/>
      <c r="E250" s="153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154"/>
      <c r="K250" s="520" t="str">
        <f>IF(J250="","",IF(VLOOKUP(J250,'G-7 Rivers Data'!$AK$4:$AM$9,2,FALSE)=0,"Spatial Data Missing ⚠",VLOOKUP(J250,'G-7 Rivers Data'!$AK$4:$AM$9,2,FALSE)))</f>
        <v/>
      </c>
      <c r="L250" s="524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Data'!$B$4:$G$8,6,FALSE))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2"/>
      <c r="E251" s="153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154"/>
      <c r="K251" s="520" t="str">
        <f>IF(J251="","",IF(VLOOKUP(J251,'G-7 Rivers Data'!$AK$4:$AM$9,2,FALSE)=0,"Spatial Data Missing ⚠",VLOOKUP(J251,'G-7 Rivers Data'!$AK$4:$AM$9,2,FALSE)))</f>
        <v/>
      </c>
      <c r="L251" s="524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Data'!$B$4:$G$8,6,FALSE))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2"/>
      <c r="E252" s="153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154"/>
      <c r="K252" s="520" t="str">
        <f>IF(J252="","",IF(VLOOKUP(J252,'G-7 Rivers Data'!$AK$4:$AM$9,2,FALSE)=0,"Spatial Data Missing ⚠",VLOOKUP(J252,'G-7 Rivers Data'!$AK$4:$AM$9,2,FALSE)))</f>
        <v/>
      </c>
      <c r="L252" s="524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Data'!$B$4:$G$8,6,FALSE))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2"/>
      <c r="E253" s="153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154"/>
      <c r="K253" s="520" t="str">
        <f>IF(J253="","",IF(VLOOKUP(J253,'G-7 Rivers Data'!$AK$4:$AM$9,2,FALSE)=0,"Spatial Data Missing ⚠",VLOOKUP(J253,'G-7 Rivers Data'!$AK$4:$AM$9,2,FALSE)))</f>
        <v/>
      </c>
      <c r="L253" s="524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Data'!$B$4:$G$8,6,FALSE))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2"/>
      <c r="E254" s="153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154"/>
      <c r="K254" s="520" t="str">
        <f>IF(J254="","",IF(VLOOKUP(J254,'G-7 Rivers Data'!$AK$4:$AM$9,2,FALSE)=0,"Spatial Data Missing ⚠",VLOOKUP(J254,'G-7 Rivers Data'!$AK$4:$AM$9,2,FALSE)))</f>
        <v/>
      </c>
      <c r="L254" s="524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Data'!$B$4:$G$8,6,FALSE))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2"/>
      <c r="E255" s="153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154"/>
      <c r="K255" s="520" t="str">
        <f>IF(J255="","",IF(VLOOKUP(J255,'G-7 Rivers Data'!$AK$4:$AM$9,2,FALSE)=0,"Spatial Data Missing ⚠",VLOOKUP(J255,'G-7 Rivers Data'!$AK$4:$AM$9,2,FALSE)))</f>
        <v/>
      </c>
      <c r="L255" s="524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Data'!$B$4:$G$8,6,FALSE))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2"/>
      <c r="E256" s="153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154"/>
      <c r="K256" s="520" t="str">
        <f>IF(J256="","",IF(VLOOKUP(J256,'G-7 Rivers Data'!$AK$4:$AM$9,2,FALSE)=0,"Spatial Data Missing ⚠",VLOOKUP(J256,'G-7 Rivers Data'!$AK$4:$AM$9,2,FALSE)))</f>
        <v/>
      </c>
      <c r="L256" s="524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Data'!$B$4:$G$8,6,FALSE))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3"/>
      <c r="E257" s="160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161"/>
      <c r="K257" s="520" t="str">
        <f>IF(J257="","",IF(VLOOKUP(J257,'G-7 Rivers Data'!$AK$4:$AM$9,2,FALSE)=0,"Spatial Data Missing ⚠",VLOOKUP(J257,'G-7 Rivers Data'!$AK$4:$AM$9,2,FALSE)))</f>
        <v/>
      </c>
      <c r="L257" s="524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70" t="str">
        <f>IF(D257="","",VLOOKUP(D257,'G-7 Rivers Data'!$B$4:$G$8,6,FALSE))</f>
        <v/>
      </c>
      <c r="R257" s="513" t="str">
        <f t="shared" si="24"/>
        <v/>
      </c>
      <c r="S257" s="40"/>
      <c r="T257" s="145"/>
      <c r="U257" s="157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3">
        <f>SUM(R10:R257)</f>
        <v>0</v>
      </c>
      <c r="S258" s="166"/>
      <c r="T258" s="517">
        <f>SUM(T10:T257)</f>
        <v>0</v>
      </c>
      <c r="U258" s="518">
        <f t="shared" ref="U258:X258" si="32">SUM(U10:U257)</f>
        <v>0</v>
      </c>
      <c r="V258" s="518">
        <f t="shared" si="32"/>
        <v>0</v>
      </c>
      <c r="W258" s="518">
        <f t="shared" si="32"/>
        <v>0</v>
      </c>
      <c r="X258" s="518">
        <f t="shared" si="32"/>
        <v>0</v>
      </c>
      <c r="Y258" s="515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44" t="str">
        <f>IF([2]Start!$F$12="","",[2]Start!$F$12)</f>
        <v/>
      </c>
      <c r="C2" s="745"/>
      <c r="D2" s="746"/>
      <c r="L2" s="920" t="str">
        <f>IF(OR(COUNTIF(L$12:$L259,"*30+*")&gt;0,COUNTIF(P$12:$P259,"*30+*")&gt;0),"Note; Habitat selected has a time to target condition greater than 30 years. Non standard agreement may be required.","")</f>
        <v/>
      </c>
      <c r="M2" s="920"/>
      <c r="N2" s="920"/>
      <c r="O2" s="920"/>
      <c r="P2" s="920"/>
      <c r="Q2" s="920"/>
    </row>
    <row r="3" spans="2:37" ht="15.6" customHeight="1" thickBot="1" x14ac:dyDescent="0.25">
      <c r="B3" s="972" t="str">
        <f ca="1">MID(CELL("filename",A1),FIND("]",CELL("filename",A1))+1,256)</f>
        <v>F-2 Off Site River Creation</v>
      </c>
      <c r="C3" s="973"/>
      <c r="D3" s="974"/>
      <c r="L3" s="920"/>
      <c r="M3" s="920"/>
      <c r="N3" s="920"/>
      <c r="O3" s="920"/>
      <c r="P3" s="920"/>
      <c r="Q3" s="920"/>
    </row>
    <row r="4" spans="2:37" ht="9.6" customHeight="1" thickBot="1" x14ac:dyDescent="0.25">
      <c r="B4" s="972"/>
      <c r="C4" s="973"/>
      <c r="D4" s="974"/>
      <c r="L4" s="920"/>
      <c r="M4" s="920"/>
      <c r="N4" s="920"/>
      <c r="O4" s="920"/>
      <c r="P4" s="920"/>
      <c r="Q4" s="920"/>
    </row>
    <row r="5" spans="2:37" ht="26.45" customHeight="1" x14ac:dyDescent="0.2">
      <c r="L5" s="920"/>
      <c r="M5" s="920"/>
      <c r="N5" s="920"/>
      <c r="O5" s="920"/>
      <c r="P5" s="920"/>
      <c r="Q5" s="920"/>
    </row>
    <row r="6" spans="2:37" ht="23.25" customHeight="1" x14ac:dyDescent="0.2">
      <c r="D6" s="131"/>
      <c r="L6" s="403"/>
      <c r="M6" s="403"/>
      <c r="N6" s="403"/>
      <c r="O6" s="403"/>
      <c r="P6" s="403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7"/>
      <c r="C10" s="967" t="s">
        <v>301</v>
      </c>
      <c r="D10" s="969"/>
      <c r="E10" s="967" t="s">
        <v>272</v>
      </c>
      <c r="F10" s="969"/>
      <c r="G10" s="967" t="s">
        <v>336</v>
      </c>
      <c r="H10" s="969"/>
      <c r="I10" s="940" t="s">
        <v>191</v>
      </c>
      <c r="J10" s="940"/>
      <c r="K10" s="940"/>
      <c r="L10" s="940" t="s">
        <v>228</v>
      </c>
      <c r="M10" s="940"/>
      <c r="N10" s="940"/>
      <c r="O10" s="940"/>
      <c r="P10" s="940"/>
      <c r="Q10" s="940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40" t="s">
        <v>283</v>
      </c>
      <c r="AA10" s="940"/>
      <c r="AB10" s="939" t="s">
        <v>329</v>
      </c>
      <c r="AC10" s="880" t="s">
        <v>196</v>
      </c>
      <c r="AD10" s="878"/>
    </row>
    <row r="11" spans="2:37" s="42" customFormat="1" ht="71.25" x14ac:dyDescent="0.2">
      <c r="B11" s="135" t="s">
        <v>254</v>
      </c>
      <c r="C11" s="304" t="s">
        <v>138</v>
      </c>
      <c r="D11" s="202" t="s">
        <v>337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338</v>
      </c>
      <c r="R11" s="368" t="s">
        <v>238</v>
      </c>
      <c r="S11" s="201" t="s">
        <v>282</v>
      </c>
      <c r="T11" s="201" t="s">
        <v>240</v>
      </c>
      <c r="U11" s="202" t="s">
        <v>241</v>
      </c>
      <c r="V11" s="368" t="s">
        <v>322</v>
      </c>
      <c r="W11" s="202" t="s">
        <v>323</v>
      </c>
      <c r="X11" s="368" t="s">
        <v>322</v>
      </c>
      <c r="Y11" s="202" t="s">
        <v>323</v>
      </c>
      <c r="Z11" s="368" t="s">
        <v>339</v>
      </c>
      <c r="AA11" s="202" t="s">
        <v>323</v>
      </c>
      <c r="AB11" s="940"/>
      <c r="AC11" s="141" t="s">
        <v>215</v>
      </c>
      <c r="AD11" s="359" t="s">
        <v>216</v>
      </c>
      <c r="AK11" s="261" t="s">
        <v>200</v>
      </c>
    </row>
    <row r="12" spans="2:37" ht="14.25" x14ac:dyDescent="0.2">
      <c r="B12" s="368">
        <v>1</v>
      </c>
      <c r="C12" s="260"/>
      <c r="D12" s="70"/>
      <c r="E12" s="498" t="str">
        <f>IF(C12="","",VLOOKUP(C12,'G-7 Rivers Data'!$B$2:$Z$9,2,FALSE))</f>
        <v/>
      </c>
      <c r="F12" s="499" t="str">
        <f>IFERROR(VLOOKUP(E12,'G-7 Rivers Data'!$C$4:$D$8,2,FALSE),"")</f>
        <v/>
      </c>
      <c r="G12" s="71"/>
      <c r="H12" s="499" t="str">
        <f>IFERROR(INDEX('G-7 Rivers Data'!$H$4:$L$8,MATCH(C12,'G-7 Rivers Data'!$B$4:$B$8,0),MATCH(G12,'G-7 Rivers Data'!$H$3:$L$3,0)),"")</f>
        <v/>
      </c>
      <c r="I12" s="71"/>
      <c r="J12" s="540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635" t="str">
        <f>IFERROR(INDEX('G-7 Rivers Data'!$O$3:$O$7,MATCH(G12,'G-7 Rivers Data'!$N$3:$N$7,0)),"")</f>
        <v/>
      </c>
      <c r="M12" s="7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40" t="str">
        <f>(IF(AND(S12="Standard difficulty applied",L12&gt;M12),R12,IF(AND(S12="No - 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146"/>
      <c r="AA12" s="524" t="str">
        <f>IF(Z12="","",VLOOKUP(Z12,'G-7 Rivers Data'!$AO$4:$AP$7,2,FALSE))</f>
        <v/>
      </c>
      <c r="AB12" s="545" t="str">
        <f>IFERROR(D12*F12*H12*K12*Q12*U12*W12*Y12*AA12,"")</f>
        <v/>
      </c>
      <c r="AC12" s="239"/>
      <c r="AD12" s="240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5"/>
      <c r="D13" s="70"/>
      <c r="E13" s="498" t="str">
        <f>IF(C13="","",VLOOKUP(C13,'G-7 Rivers Data'!$B$2:$Z$9,2,FALSE))</f>
        <v/>
      </c>
      <c r="F13" s="499" t="str">
        <f>IFERROR(VLOOKUP(E13,'G-7 Rivers Data'!$C$4:$D$8,2,FALSE),"")</f>
        <v/>
      </c>
      <c r="G13" s="71"/>
      <c r="H13" s="499" t="str">
        <f>IFERROR(INDEX('G-7 Rivers Data'!$H$4:$L$8,MATCH(C13,'G-7 Rivers Data'!$B$4:$B$8,0),MATCH(G13,'G-7 Rivers Data'!$H$3:$L$3,0)),"")</f>
        <v/>
      </c>
      <c r="I13" s="71"/>
      <c r="J13" s="540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635" t="str">
        <f>IFERROR(INDEX('G-7 Rivers Data'!$O$3:$O$7,MATCH(G13,'G-7 Rivers Data'!$N$3:$N$7,0)),"")</f>
        <v/>
      </c>
      <c r="M13" s="7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146"/>
      <c r="AA13" s="524" t="str">
        <f>IF(Z13="","",VLOOKUP(Z13,'G-7 Rivers Data'!$AO$4:$AP$7,2,FALSE))</f>
        <v/>
      </c>
      <c r="AB13" s="545" t="str">
        <f t="shared" ref="AB13:AB76" si="6">IFERROR(D13*F13*H13*K13*Q13*U13*W13*Y13*AA13,"")</f>
        <v/>
      </c>
      <c r="AC13" s="239"/>
      <c r="AD13" s="240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5"/>
      <c r="D14" s="70"/>
      <c r="E14" s="498" t="str">
        <f>IF(C14="","",VLOOKUP(C14,'G-7 Rivers Data'!$B$2:$Z$9,2,FALSE))</f>
        <v/>
      </c>
      <c r="F14" s="499" t="str">
        <f>IFERROR(VLOOKUP(E14,'G-7 Rivers Data'!$C$4:$D$8,2,FALSE),"")</f>
        <v/>
      </c>
      <c r="G14" s="71"/>
      <c r="H14" s="499" t="str">
        <f>IFERROR(INDEX('G-7 Rivers Data'!$H$4:$L$8,MATCH(C14,'G-7 Rivers Data'!$B$4:$B$8,0),MATCH(G14,'G-7 Rivers Data'!$H$3:$L$3,0)),"")</f>
        <v/>
      </c>
      <c r="I14" s="71"/>
      <c r="J14" s="540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635" t="str">
        <f>IFERROR(INDEX('G-7 Rivers Data'!$O$3:$O$7,MATCH(G14,'G-7 Rivers Data'!$N$3:$N$7,0)),"")</f>
        <v/>
      </c>
      <c r="M14" s="7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146"/>
      <c r="AA14" s="524" t="str">
        <f>IF(Z14="","",VLOOKUP(Z14,'G-7 Rivers Data'!$AO$4:$AP$7,2,FALSE))</f>
        <v/>
      </c>
      <c r="AB14" s="545" t="str">
        <f t="shared" si="6"/>
        <v/>
      </c>
      <c r="AC14" s="239"/>
      <c r="AD14" s="240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5"/>
      <c r="D15" s="70"/>
      <c r="E15" s="498" t="str">
        <f>IF(C15="","",VLOOKUP(C15,'G-7 Rivers Data'!$B$2:$Z$9,2,FALSE))</f>
        <v/>
      </c>
      <c r="F15" s="499" t="str">
        <f>IFERROR(VLOOKUP(E15,'G-7 Rivers Data'!$C$4:$D$8,2,FALSE),"")</f>
        <v/>
      </c>
      <c r="G15" s="71"/>
      <c r="H15" s="499" t="str">
        <f>IFERROR(INDEX('G-7 Rivers Data'!$H$4:$L$8,MATCH(C15,'G-7 Rivers Data'!$B$4:$B$8,0),MATCH(G15,'G-7 Rivers Data'!$H$3:$L$3,0)),"")</f>
        <v/>
      </c>
      <c r="I15" s="71"/>
      <c r="J15" s="540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635" t="str">
        <f>IFERROR(INDEX('G-7 Rivers Data'!$O$3:$O$7,MATCH(G15,'G-7 Rivers Data'!$N$3:$N$7,0)),"")</f>
        <v/>
      </c>
      <c r="M15" s="7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146"/>
      <c r="AA15" s="524" t="str">
        <f>IF(Z15="","",VLOOKUP(Z15,'G-7 Rivers Data'!$AO$4:$AP$7,2,FALSE))</f>
        <v/>
      </c>
      <c r="AB15" s="545" t="str">
        <f t="shared" si="6"/>
        <v/>
      </c>
      <c r="AC15" s="239"/>
      <c r="AD15" s="240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6"/>
      <c r="D16" s="172"/>
      <c r="E16" s="498" t="str">
        <f>IF(C16="","",VLOOKUP(C16,'G-7 Rivers Data'!$B$2:$Z$9,2,FALSE))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71"/>
      <c r="J16" s="540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635" t="str">
        <f>IFERROR(INDEX('G-7 Rivers Data'!$O$3:$O$7,MATCH(G16,'G-7 Rivers Data'!$N$3:$N$7,0)),"")</f>
        <v/>
      </c>
      <c r="M16" s="7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146"/>
      <c r="AA16" s="524" t="str">
        <f>IF(Z16="","",VLOOKUP(Z16,'G-7 Rivers Data'!$AO$4:$AP$7,2,FALSE))</f>
        <v/>
      </c>
      <c r="AB16" s="545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6"/>
      <c r="D17" s="172"/>
      <c r="E17" s="498" t="str">
        <f>IF(C17="","",VLOOKUP(C17,'G-7 Rivers Data'!$B$2:$Z$9,2,FALSE))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45"/>
      <c r="J17" s="540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635" t="str">
        <f>IFERROR(INDEX('G-7 Rivers Data'!$O$3:$O$7,MATCH(G17,'G-7 Rivers Data'!$N$3:$N$7,0)),"")</f>
        <v/>
      </c>
      <c r="M17" s="7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154"/>
      <c r="AA17" s="524" t="str">
        <f>IF(Z17="","",VLOOKUP(Z17,'G-7 Rivers Data'!$AO$4:$AP$7,2,FALSE))</f>
        <v/>
      </c>
      <c r="AB17" s="545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6"/>
      <c r="D18" s="172"/>
      <c r="E18" s="498" t="str">
        <f>IF(C18="","",VLOOKUP(C18,'G-7 Rivers Data'!$B$2:$Z$9,2,FALSE))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45"/>
      <c r="J18" s="540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635" t="str">
        <f>IFERROR(INDEX('G-7 Rivers Data'!$O$3:$O$7,MATCH(G18,'G-7 Rivers Data'!$N$3:$N$7,0)),"")</f>
        <v/>
      </c>
      <c r="M18" s="7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154"/>
      <c r="AA18" s="524" t="str">
        <f>IF(Z18="","",VLOOKUP(Z18,'G-7 Rivers Data'!$AO$4:$AP$7,2,FALSE))</f>
        <v/>
      </c>
      <c r="AB18" s="545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6"/>
      <c r="D19" s="172"/>
      <c r="E19" s="498" t="str">
        <f>IF(C19="","",VLOOKUP(C19,'G-7 Rivers Data'!$B$2:$Z$9,2,FALSE))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45"/>
      <c r="J19" s="540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635" t="str">
        <f>IFERROR(INDEX('G-7 Rivers Data'!$O$3:$O$7,MATCH(G19,'G-7 Rivers Data'!$N$3:$N$7,0)),"")</f>
        <v/>
      </c>
      <c r="M19" s="7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154"/>
      <c r="AA19" s="524" t="str">
        <f>IF(Z19="","",VLOOKUP(Z19,'G-7 Rivers Data'!$AO$4:$AP$7,2,FALSE))</f>
        <v/>
      </c>
      <c r="AB19" s="545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6"/>
      <c r="D20" s="172"/>
      <c r="E20" s="498" t="str">
        <f>IF(C20="","",VLOOKUP(C20,'G-7 Rivers Data'!$B$2:$Z$9,2,FALSE))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45"/>
      <c r="J20" s="540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635" t="str">
        <f>IFERROR(INDEX('G-7 Rivers Data'!$O$3:$O$7,MATCH(G20,'G-7 Rivers Data'!$N$3:$N$7,0)),"")</f>
        <v/>
      </c>
      <c r="M20" s="7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154"/>
      <c r="AA20" s="524" t="str">
        <f>IF(Z20="","",VLOOKUP(Z20,'G-7 Rivers Data'!$AO$4:$AP$7,2,FALSE))</f>
        <v/>
      </c>
      <c r="AB20" s="545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6"/>
      <c r="D21" s="172"/>
      <c r="E21" s="498" t="str">
        <f>IF(C21="","",VLOOKUP(C21,'G-7 Rivers Data'!$B$2:$Z$9,2,FALSE))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45"/>
      <c r="J21" s="540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635" t="str">
        <f>IFERROR(INDEX('G-7 Rivers Data'!$O$3:$O$7,MATCH(G21,'G-7 Rivers Data'!$N$3:$N$7,0)),"")</f>
        <v/>
      </c>
      <c r="M21" s="7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154"/>
      <c r="AA21" s="524" t="str">
        <f>IF(Z21="","",VLOOKUP(Z21,'G-7 Rivers Data'!$AO$4:$AP$7,2,FALSE))</f>
        <v/>
      </c>
      <c r="AB21" s="545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6"/>
      <c r="D22" s="172"/>
      <c r="E22" s="498" t="str">
        <f>IF(C22="","",VLOOKUP(C22,'G-7 Rivers Data'!$B$2:$Z$9,2,FALSE))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45"/>
      <c r="J22" s="540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635" t="str">
        <f>IFERROR(INDEX('G-7 Rivers Data'!$O$3:$O$7,MATCH(G22,'G-7 Rivers Data'!$N$3:$N$7,0)),"")</f>
        <v/>
      </c>
      <c r="M22" s="7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154"/>
      <c r="AA22" s="524" t="str">
        <f>IF(Z22="","",VLOOKUP(Z22,'G-7 Rivers Data'!$AO$4:$AP$7,2,FALSE))</f>
        <v/>
      </c>
      <c r="AB22" s="545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6"/>
      <c r="D23" s="172"/>
      <c r="E23" s="498" t="str">
        <f>IF(C23="","",VLOOKUP(C23,'G-7 Rivers Data'!$B$2:$Z$9,2,FALSE))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45"/>
      <c r="J23" s="540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635" t="str">
        <f>IFERROR(INDEX('G-7 Rivers Data'!$O$3:$O$7,MATCH(G23,'G-7 Rivers Data'!$N$3:$N$7,0)),"")</f>
        <v/>
      </c>
      <c r="M23" s="7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154"/>
      <c r="AA23" s="524" t="str">
        <f>IF(Z23="","",VLOOKUP(Z23,'G-7 Rivers Data'!$AO$4:$AP$7,2,FALSE))</f>
        <v/>
      </c>
      <c r="AB23" s="545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6"/>
      <c r="D24" s="172"/>
      <c r="E24" s="498" t="str">
        <f>IF(C24="","",VLOOKUP(C24,'G-7 Rivers Data'!$B$2:$Z$9,2,FALSE))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45"/>
      <c r="J24" s="540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635" t="str">
        <f>IFERROR(INDEX('G-7 Rivers Data'!$O$3:$O$7,MATCH(G24,'G-7 Rivers Data'!$N$3:$N$7,0)),"")</f>
        <v/>
      </c>
      <c r="M24" s="7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154"/>
      <c r="AA24" s="524" t="str">
        <f>IF(Z24="","",VLOOKUP(Z24,'G-7 Rivers Data'!$AO$4:$AP$7,2,FALSE))</f>
        <v/>
      </c>
      <c r="AB24" s="545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6"/>
      <c r="D25" s="172"/>
      <c r="E25" s="498" t="str">
        <f>IF(C25="","",VLOOKUP(C25,'G-7 Rivers Data'!$B$2:$Z$9,2,FALSE))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45"/>
      <c r="J25" s="540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635" t="str">
        <f>IFERROR(INDEX('G-7 Rivers Data'!$O$3:$O$7,MATCH(G25,'G-7 Rivers Data'!$N$3:$N$7,0)),"")</f>
        <v/>
      </c>
      <c r="M25" s="7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154"/>
      <c r="AA25" s="524" t="str">
        <f>IF(Z25="","",VLOOKUP(Z25,'G-7 Rivers Data'!$AO$4:$AP$7,2,FALSE))</f>
        <v/>
      </c>
      <c r="AB25" s="545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6"/>
      <c r="D26" s="172"/>
      <c r="E26" s="498" t="str">
        <f>IF(C26="","",VLOOKUP(C26,'G-7 Rivers Data'!$B$2:$Z$9,2,FALSE))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45"/>
      <c r="J26" s="540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635" t="str">
        <f>IFERROR(INDEX('G-7 Rivers Data'!$O$3:$O$7,MATCH(G26,'G-7 Rivers Data'!$N$3:$N$7,0)),"")</f>
        <v/>
      </c>
      <c r="M26" s="7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154"/>
      <c r="AA26" s="524" t="str">
        <f>IF(Z26="","",VLOOKUP(Z26,'G-7 Rivers Data'!$AO$4:$AP$7,2,FALSE))</f>
        <v/>
      </c>
      <c r="AB26" s="545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6"/>
      <c r="D27" s="172"/>
      <c r="E27" s="498" t="str">
        <f>IF(C27="","",VLOOKUP(C27,'G-7 Rivers Data'!$B$2:$Z$9,2,FALSE))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45"/>
      <c r="J27" s="540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635" t="str">
        <f>IFERROR(INDEX('G-7 Rivers Data'!$O$3:$O$7,MATCH(G27,'G-7 Rivers Data'!$N$3:$N$7,0)),"")</f>
        <v/>
      </c>
      <c r="M27" s="7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154"/>
      <c r="AA27" s="524" t="str">
        <f>IF(Z27="","",VLOOKUP(Z27,'G-7 Rivers Data'!$AO$4:$AP$7,2,FALSE))</f>
        <v/>
      </c>
      <c r="AB27" s="545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6"/>
      <c r="D28" s="172"/>
      <c r="E28" s="498" t="str">
        <f>IF(C28="","",VLOOKUP(C28,'G-7 Rivers Data'!$B$2:$Z$9,2,FALSE))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45"/>
      <c r="J28" s="540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635" t="str">
        <f>IFERROR(INDEX('G-7 Rivers Data'!$O$3:$O$7,MATCH(G28,'G-7 Rivers Data'!$N$3:$N$7,0)),"")</f>
        <v/>
      </c>
      <c r="M28" s="7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154"/>
      <c r="AA28" s="524" t="str">
        <f>IF(Z28="","",VLOOKUP(Z28,'G-7 Rivers Data'!$AO$4:$AP$7,2,FALSE))</f>
        <v/>
      </c>
      <c r="AB28" s="545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6"/>
      <c r="D29" s="172"/>
      <c r="E29" s="498" t="str">
        <f>IF(C29="","",VLOOKUP(C29,'G-7 Rivers Data'!$B$2:$Z$9,2,FALSE))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45"/>
      <c r="J29" s="540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635" t="str">
        <f>IFERROR(INDEX('G-7 Rivers Data'!$O$3:$O$7,MATCH(G29,'G-7 Rivers Data'!$N$3:$N$7,0)),"")</f>
        <v/>
      </c>
      <c r="M29" s="7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154"/>
      <c r="AA29" s="524" t="str">
        <f>IF(Z29="","",VLOOKUP(Z29,'G-7 Rivers Data'!$AO$4:$AP$7,2,FALSE))</f>
        <v/>
      </c>
      <c r="AB29" s="545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6"/>
      <c r="D30" s="172"/>
      <c r="E30" s="498" t="str">
        <f>IF(C30="","",VLOOKUP(C30,'G-7 Rivers Data'!$B$2:$Z$9,2,FALSE))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45"/>
      <c r="J30" s="540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635" t="str">
        <f>IFERROR(INDEX('G-7 Rivers Data'!$O$3:$O$7,MATCH(G30,'G-7 Rivers Data'!$N$3:$N$7,0)),"")</f>
        <v/>
      </c>
      <c r="M30" s="7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154"/>
      <c r="AA30" s="524" t="str">
        <f>IF(Z30="","",VLOOKUP(Z30,'G-7 Rivers Data'!$AO$4:$AP$7,2,FALSE))</f>
        <v/>
      </c>
      <c r="AB30" s="545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6"/>
      <c r="D31" s="172"/>
      <c r="E31" s="498" t="str">
        <f>IF(C31="","",VLOOKUP(C31,'G-7 Rivers Data'!$B$2:$Z$9,2,FALSE))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45"/>
      <c r="J31" s="540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635" t="str">
        <f>IFERROR(INDEX('G-7 Rivers Data'!$O$3:$O$7,MATCH(G31,'G-7 Rivers Data'!$N$3:$N$7,0)),"")</f>
        <v/>
      </c>
      <c r="M31" s="7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154"/>
      <c r="AA31" s="524" t="str">
        <f>IF(Z31="","",VLOOKUP(Z31,'G-7 Rivers Data'!$AO$4:$AP$7,2,FALSE))</f>
        <v/>
      </c>
      <c r="AB31" s="545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6"/>
      <c r="D32" s="172"/>
      <c r="E32" s="498" t="str">
        <f>IF(C32="","",VLOOKUP(C32,'G-7 Rivers Data'!$B$2:$Z$9,2,FALSE))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45"/>
      <c r="J32" s="540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635" t="str">
        <f>IFERROR(INDEX('G-7 Rivers Data'!$O$3:$O$7,MATCH(G32,'G-7 Rivers Data'!$N$3:$N$7,0)),"")</f>
        <v/>
      </c>
      <c r="M32" s="7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154"/>
      <c r="AA32" s="524" t="str">
        <f>IF(Z32="","",VLOOKUP(Z32,'G-7 Rivers Data'!$AO$4:$AP$7,2,FALSE))</f>
        <v/>
      </c>
      <c r="AB32" s="545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6"/>
      <c r="D33" s="172"/>
      <c r="E33" s="498" t="str">
        <f>IF(C33="","",VLOOKUP(C33,'G-7 Rivers Data'!$B$2:$Z$9,2,FALSE))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45"/>
      <c r="J33" s="540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635" t="str">
        <f>IFERROR(INDEX('G-7 Rivers Data'!$O$3:$O$7,MATCH(G33,'G-7 Rivers Data'!$N$3:$N$7,0)),"")</f>
        <v/>
      </c>
      <c r="M33" s="7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154"/>
      <c r="AA33" s="524" t="str">
        <f>IF(Z33="","",VLOOKUP(Z33,'G-7 Rivers Data'!$AO$4:$AP$7,2,FALSE))</f>
        <v/>
      </c>
      <c r="AB33" s="545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6"/>
      <c r="D34" s="172"/>
      <c r="E34" s="498" t="str">
        <f>IF(C34="","",VLOOKUP(C34,'G-7 Rivers Data'!$B$2:$Z$9,2,FALSE))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45"/>
      <c r="J34" s="540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635" t="str">
        <f>IFERROR(INDEX('G-7 Rivers Data'!$O$3:$O$7,MATCH(G34,'G-7 Rivers Data'!$N$3:$N$7,0)),"")</f>
        <v/>
      </c>
      <c r="M34" s="7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154"/>
      <c r="AA34" s="524" t="str">
        <f>IF(Z34="","",VLOOKUP(Z34,'G-7 Rivers Data'!$AO$4:$AP$7,2,FALSE))</f>
        <v/>
      </c>
      <c r="AB34" s="545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6"/>
      <c r="D35" s="172"/>
      <c r="E35" s="498" t="str">
        <f>IF(C35="","",VLOOKUP(C35,'G-7 Rivers Data'!$B$2:$Z$9,2,FALSE))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45"/>
      <c r="J35" s="540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635" t="str">
        <f>IFERROR(INDEX('G-7 Rivers Data'!$O$3:$O$7,MATCH(G35,'G-7 Rivers Data'!$N$3:$N$7,0)),"")</f>
        <v/>
      </c>
      <c r="M35" s="7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154"/>
      <c r="AA35" s="524" t="str">
        <f>IF(Z35="","",VLOOKUP(Z35,'G-7 Rivers Data'!$AO$4:$AP$7,2,FALSE))</f>
        <v/>
      </c>
      <c r="AB35" s="545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6"/>
      <c r="D36" s="172"/>
      <c r="E36" s="498" t="str">
        <f>IF(C36="","",VLOOKUP(C36,'G-7 Rivers Data'!$B$2:$Z$9,2,FALSE))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45"/>
      <c r="J36" s="540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635" t="str">
        <f>IFERROR(INDEX('G-7 Rivers Data'!$O$3:$O$7,MATCH(G36,'G-7 Rivers Data'!$N$3:$N$7,0)),"")</f>
        <v/>
      </c>
      <c r="M36" s="7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154"/>
      <c r="AA36" s="524" t="str">
        <f>IF(Z36="","",VLOOKUP(Z36,'G-7 Rivers Data'!$AO$4:$AP$7,2,FALSE))</f>
        <v/>
      </c>
      <c r="AB36" s="545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6"/>
      <c r="D37" s="172"/>
      <c r="E37" s="498" t="str">
        <f>IF(C37="","",VLOOKUP(C37,'G-7 Rivers Data'!$B$2:$Z$9,2,FALSE))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45"/>
      <c r="J37" s="540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635" t="str">
        <f>IFERROR(INDEX('G-7 Rivers Data'!$O$3:$O$7,MATCH(G37,'G-7 Rivers Data'!$N$3:$N$7,0)),"")</f>
        <v/>
      </c>
      <c r="M37" s="7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154"/>
      <c r="AA37" s="524" t="str">
        <f>IF(Z37="","",VLOOKUP(Z37,'G-7 Rivers Data'!$AO$4:$AP$7,2,FALSE))</f>
        <v/>
      </c>
      <c r="AB37" s="545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6"/>
      <c r="D38" s="172"/>
      <c r="E38" s="498" t="str">
        <f>IF(C38="","",VLOOKUP(C38,'G-7 Rivers Data'!$B$2:$Z$9,2,FALSE))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45"/>
      <c r="J38" s="540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635" t="str">
        <f>IFERROR(INDEX('G-7 Rivers Data'!$O$3:$O$7,MATCH(G38,'G-7 Rivers Data'!$N$3:$N$7,0)),"")</f>
        <v/>
      </c>
      <c r="M38" s="7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154"/>
      <c r="AA38" s="524" t="str">
        <f>IF(Z38="","",VLOOKUP(Z38,'G-7 Rivers Data'!$AO$4:$AP$7,2,FALSE))</f>
        <v/>
      </c>
      <c r="AB38" s="545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6"/>
      <c r="D39" s="172"/>
      <c r="E39" s="498" t="str">
        <f>IF(C39="","",VLOOKUP(C39,'G-7 Rivers Data'!$B$2:$Z$9,2,FALSE))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45"/>
      <c r="J39" s="540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635" t="str">
        <f>IFERROR(INDEX('G-7 Rivers Data'!$O$3:$O$7,MATCH(G39,'G-7 Rivers Data'!$N$3:$N$7,0)),"")</f>
        <v/>
      </c>
      <c r="M39" s="7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154"/>
      <c r="AA39" s="524" t="str">
        <f>IF(Z39="","",VLOOKUP(Z39,'G-7 Rivers Data'!$AO$4:$AP$7,2,FALSE))</f>
        <v/>
      </c>
      <c r="AB39" s="545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6"/>
      <c r="D40" s="172"/>
      <c r="E40" s="498" t="str">
        <f>IF(C40="","",VLOOKUP(C40,'G-7 Rivers Data'!$B$2:$Z$9,2,FALSE))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45"/>
      <c r="J40" s="540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635" t="str">
        <f>IFERROR(INDEX('G-7 Rivers Data'!$O$3:$O$7,MATCH(G40,'G-7 Rivers Data'!$N$3:$N$7,0)),"")</f>
        <v/>
      </c>
      <c r="M40" s="7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154"/>
      <c r="AA40" s="524" t="str">
        <f>IF(Z40="","",VLOOKUP(Z40,'G-7 Rivers Data'!$AO$4:$AP$7,2,FALSE))</f>
        <v/>
      </c>
      <c r="AB40" s="545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6"/>
      <c r="D41" s="172"/>
      <c r="E41" s="498" t="str">
        <f>IF(C41="","",VLOOKUP(C41,'G-7 Rivers Data'!$B$2:$Z$9,2,FALSE))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45"/>
      <c r="J41" s="540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635" t="str">
        <f>IFERROR(INDEX('G-7 Rivers Data'!$O$3:$O$7,MATCH(G41,'G-7 Rivers Data'!$N$3:$N$7,0)),"")</f>
        <v/>
      </c>
      <c r="M41" s="7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154"/>
      <c r="AA41" s="524" t="str">
        <f>IF(Z41="","",VLOOKUP(Z41,'G-7 Rivers Data'!$AO$4:$AP$7,2,FALSE))</f>
        <v/>
      </c>
      <c r="AB41" s="545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6"/>
      <c r="D42" s="172"/>
      <c r="E42" s="498" t="str">
        <f>IF(C42="","",VLOOKUP(C42,'G-7 Rivers Data'!$B$2:$Z$9,2,FALSE))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45"/>
      <c r="J42" s="540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635" t="str">
        <f>IFERROR(INDEX('G-7 Rivers Data'!$O$3:$O$7,MATCH(G42,'G-7 Rivers Data'!$N$3:$N$7,0)),"")</f>
        <v/>
      </c>
      <c r="M42" s="7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154"/>
      <c r="AA42" s="524" t="str">
        <f>IF(Z42="","",VLOOKUP(Z42,'G-7 Rivers Data'!$AO$4:$AP$7,2,FALSE))</f>
        <v/>
      </c>
      <c r="AB42" s="545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6"/>
      <c r="D43" s="172"/>
      <c r="E43" s="498" t="str">
        <f>IF(C43="","",VLOOKUP(C43,'G-7 Rivers Data'!$B$2:$Z$9,2,FALSE))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45"/>
      <c r="J43" s="540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635" t="str">
        <f>IFERROR(INDEX('G-7 Rivers Data'!$O$3:$O$7,MATCH(G43,'G-7 Rivers Data'!$N$3:$N$7,0)),"")</f>
        <v/>
      </c>
      <c r="M43" s="7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154"/>
      <c r="AA43" s="524" t="str">
        <f>IF(Z43="","",VLOOKUP(Z43,'G-7 Rivers Data'!$AO$4:$AP$7,2,FALSE))</f>
        <v/>
      </c>
      <c r="AB43" s="545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6"/>
      <c r="D44" s="172"/>
      <c r="E44" s="498" t="str">
        <f>IF(C44="","",VLOOKUP(C44,'G-7 Rivers Data'!$B$2:$Z$9,2,FALSE))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45"/>
      <c r="J44" s="540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635" t="str">
        <f>IFERROR(INDEX('G-7 Rivers Data'!$O$3:$O$7,MATCH(G44,'G-7 Rivers Data'!$N$3:$N$7,0)),"")</f>
        <v/>
      </c>
      <c r="M44" s="7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154"/>
      <c r="AA44" s="524" t="str">
        <f>IF(Z44="","",VLOOKUP(Z44,'G-7 Rivers Data'!$AO$4:$AP$7,2,FALSE))</f>
        <v/>
      </c>
      <c r="AB44" s="545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6"/>
      <c r="D45" s="172"/>
      <c r="E45" s="498" t="str">
        <f>IF(C45="","",VLOOKUP(C45,'G-7 Rivers Data'!$B$2:$Z$9,2,FALSE))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45"/>
      <c r="J45" s="540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635" t="str">
        <f>IFERROR(INDEX('G-7 Rivers Data'!$O$3:$O$7,MATCH(G45,'G-7 Rivers Data'!$N$3:$N$7,0)),"")</f>
        <v/>
      </c>
      <c r="M45" s="7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154"/>
      <c r="AA45" s="524" t="str">
        <f>IF(Z45="","",VLOOKUP(Z45,'G-7 Rivers Data'!$AO$4:$AP$7,2,FALSE))</f>
        <v/>
      </c>
      <c r="AB45" s="545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6"/>
      <c r="D46" s="172"/>
      <c r="E46" s="498" t="str">
        <f>IF(C46="","",VLOOKUP(C46,'G-7 Rivers Data'!$B$2:$Z$9,2,FALSE))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45"/>
      <c r="J46" s="540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635" t="str">
        <f>IFERROR(INDEX('G-7 Rivers Data'!$O$3:$O$7,MATCH(G46,'G-7 Rivers Data'!$N$3:$N$7,0)),"")</f>
        <v/>
      </c>
      <c r="M46" s="7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154"/>
      <c r="AA46" s="524" t="str">
        <f>IF(Z46="","",VLOOKUP(Z46,'G-7 Rivers Data'!$AO$4:$AP$7,2,FALSE))</f>
        <v/>
      </c>
      <c r="AB46" s="545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6"/>
      <c r="D47" s="172"/>
      <c r="E47" s="498" t="str">
        <f>IF(C47="","",VLOOKUP(C47,'G-7 Rivers Data'!$B$2:$Z$9,2,FALSE))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45"/>
      <c r="J47" s="540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635" t="str">
        <f>IFERROR(INDEX('G-7 Rivers Data'!$O$3:$O$7,MATCH(G47,'G-7 Rivers Data'!$N$3:$N$7,0)),"")</f>
        <v/>
      </c>
      <c r="M47" s="7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154"/>
      <c r="AA47" s="524" t="str">
        <f>IF(Z47="","",VLOOKUP(Z47,'G-7 Rivers Data'!$AO$4:$AP$7,2,FALSE))</f>
        <v/>
      </c>
      <c r="AB47" s="545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6"/>
      <c r="D48" s="172"/>
      <c r="E48" s="498" t="str">
        <f>IF(C48="","",VLOOKUP(C48,'G-7 Rivers Data'!$B$2:$Z$9,2,FALSE))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45"/>
      <c r="J48" s="540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635" t="str">
        <f>IFERROR(INDEX('G-7 Rivers Data'!$O$3:$O$7,MATCH(G48,'G-7 Rivers Data'!$N$3:$N$7,0)),"")</f>
        <v/>
      </c>
      <c r="M48" s="7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154"/>
      <c r="AA48" s="524" t="str">
        <f>IF(Z48="","",VLOOKUP(Z48,'G-7 Rivers Data'!$AO$4:$AP$7,2,FALSE))</f>
        <v/>
      </c>
      <c r="AB48" s="545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6"/>
      <c r="D49" s="172"/>
      <c r="E49" s="498" t="str">
        <f>IF(C49="","",VLOOKUP(C49,'G-7 Rivers Data'!$B$2:$Z$9,2,FALSE))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45"/>
      <c r="J49" s="540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635" t="str">
        <f>IFERROR(INDEX('G-7 Rivers Data'!$O$3:$O$7,MATCH(G49,'G-7 Rivers Data'!$N$3:$N$7,0)),"")</f>
        <v/>
      </c>
      <c r="M49" s="7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154"/>
      <c r="AA49" s="524" t="str">
        <f>IF(Z49="","",VLOOKUP(Z49,'G-7 Rivers Data'!$AO$4:$AP$7,2,FALSE))</f>
        <v/>
      </c>
      <c r="AB49" s="545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6"/>
      <c r="D50" s="172"/>
      <c r="E50" s="498" t="str">
        <f>IF(C50="","",VLOOKUP(C50,'G-7 Rivers Data'!$B$2:$Z$9,2,FALSE))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45"/>
      <c r="J50" s="540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635" t="str">
        <f>IFERROR(INDEX('G-7 Rivers Data'!$O$3:$O$7,MATCH(G50,'G-7 Rivers Data'!$N$3:$N$7,0)),"")</f>
        <v/>
      </c>
      <c r="M50" s="7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154"/>
      <c r="AA50" s="524" t="str">
        <f>IF(Z50="","",VLOOKUP(Z50,'G-7 Rivers Data'!$AO$4:$AP$7,2,FALSE))</f>
        <v/>
      </c>
      <c r="AB50" s="545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6"/>
      <c r="D51" s="172"/>
      <c r="E51" s="498" t="str">
        <f>IF(C51="","",VLOOKUP(C51,'G-7 Rivers Data'!$B$2:$Z$9,2,FALSE))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45"/>
      <c r="J51" s="540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635" t="str">
        <f>IFERROR(INDEX('G-7 Rivers Data'!$O$3:$O$7,MATCH(G51,'G-7 Rivers Data'!$N$3:$N$7,0)),"")</f>
        <v/>
      </c>
      <c r="M51" s="7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154"/>
      <c r="AA51" s="524" t="str">
        <f>IF(Z51="","",VLOOKUP(Z51,'G-7 Rivers Data'!$AO$4:$AP$7,2,FALSE))</f>
        <v/>
      </c>
      <c r="AB51" s="545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6"/>
      <c r="D52" s="172"/>
      <c r="E52" s="498" t="str">
        <f>IF(C52="","",VLOOKUP(C52,'G-7 Rivers Data'!$B$2:$Z$9,2,FALSE))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45"/>
      <c r="J52" s="540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635" t="str">
        <f>IFERROR(INDEX('G-7 Rivers Data'!$O$3:$O$7,MATCH(G52,'G-7 Rivers Data'!$N$3:$N$7,0)),"")</f>
        <v/>
      </c>
      <c r="M52" s="7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154"/>
      <c r="AA52" s="524" t="str">
        <f>IF(Z52="","",VLOOKUP(Z52,'G-7 Rivers Data'!$AO$4:$AP$7,2,FALSE))</f>
        <v/>
      </c>
      <c r="AB52" s="545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6"/>
      <c r="D53" s="172"/>
      <c r="E53" s="498" t="str">
        <f>IF(C53="","",VLOOKUP(C53,'G-7 Rivers Data'!$B$2:$Z$9,2,FALSE))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45"/>
      <c r="J53" s="540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635" t="str">
        <f>IFERROR(INDEX('G-7 Rivers Data'!$O$3:$O$7,MATCH(G53,'G-7 Rivers Data'!$N$3:$N$7,0)),"")</f>
        <v/>
      </c>
      <c r="M53" s="7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154"/>
      <c r="AA53" s="524" t="str">
        <f>IF(Z53="","",VLOOKUP(Z53,'G-7 Rivers Data'!$AO$4:$AP$7,2,FALSE))</f>
        <v/>
      </c>
      <c r="AB53" s="545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6"/>
      <c r="D54" s="172"/>
      <c r="E54" s="498" t="str">
        <f>IF(C54="","",VLOOKUP(C54,'G-7 Rivers Data'!$B$2:$Z$9,2,FALSE))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45"/>
      <c r="J54" s="540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635" t="str">
        <f>IFERROR(INDEX('G-7 Rivers Data'!$O$3:$O$7,MATCH(G54,'G-7 Rivers Data'!$N$3:$N$7,0)),"")</f>
        <v/>
      </c>
      <c r="M54" s="7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154"/>
      <c r="AA54" s="524" t="str">
        <f>IF(Z54="","",VLOOKUP(Z54,'G-7 Rivers Data'!$AO$4:$AP$7,2,FALSE))</f>
        <v/>
      </c>
      <c r="AB54" s="545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6"/>
      <c r="D55" s="172"/>
      <c r="E55" s="498" t="str">
        <f>IF(C55="","",VLOOKUP(C55,'G-7 Rivers Data'!$B$2:$Z$9,2,FALSE))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45"/>
      <c r="J55" s="540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635" t="str">
        <f>IFERROR(INDEX('G-7 Rivers Data'!$O$3:$O$7,MATCH(G55,'G-7 Rivers Data'!$N$3:$N$7,0)),"")</f>
        <v/>
      </c>
      <c r="M55" s="7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154"/>
      <c r="AA55" s="524" t="str">
        <f>IF(Z55="","",VLOOKUP(Z55,'G-7 Rivers Data'!$AO$4:$AP$7,2,FALSE))</f>
        <v/>
      </c>
      <c r="AB55" s="545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6"/>
      <c r="D56" s="172"/>
      <c r="E56" s="498" t="str">
        <f>IF(C56="","",VLOOKUP(C56,'G-7 Rivers Data'!$B$2:$Z$9,2,FALSE))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45"/>
      <c r="J56" s="540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635" t="str">
        <f>IFERROR(INDEX('G-7 Rivers Data'!$O$3:$O$7,MATCH(G56,'G-7 Rivers Data'!$N$3:$N$7,0)),"")</f>
        <v/>
      </c>
      <c r="M56" s="7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154"/>
      <c r="AA56" s="524" t="str">
        <f>IF(Z56="","",VLOOKUP(Z56,'G-7 Rivers Data'!$AO$4:$AP$7,2,FALSE))</f>
        <v/>
      </c>
      <c r="AB56" s="545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6"/>
      <c r="D57" s="172"/>
      <c r="E57" s="498" t="str">
        <f>IF(C57="","",VLOOKUP(C57,'G-7 Rivers Data'!$B$2:$Z$9,2,FALSE))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45"/>
      <c r="J57" s="540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635" t="str">
        <f>IFERROR(INDEX('G-7 Rivers Data'!$O$3:$O$7,MATCH(G57,'G-7 Rivers Data'!$N$3:$N$7,0)),"")</f>
        <v/>
      </c>
      <c r="M57" s="7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154"/>
      <c r="AA57" s="524" t="str">
        <f>IF(Z57="","",VLOOKUP(Z57,'G-7 Rivers Data'!$AO$4:$AP$7,2,FALSE))</f>
        <v/>
      </c>
      <c r="AB57" s="545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6"/>
      <c r="D58" s="172"/>
      <c r="E58" s="498" t="str">
        <f>IF(C58="","",VLOOKUP(C58,'G-7 Rivers Data'!$B$2:$Z$9,2,FALSE))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45"/>
      <c r="J58" s="540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635" t="str">
        <f>IFERROR(INDEX('G-7 Rivers Data'!$O$3:$O$7,MATCH(G58,'G-7 Rivers Data'!$N$3:$N$7,0)),"")</f>
        <v/>
      </c>
      <c r="M58" s="7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154"/>
      <c r="AA58" s="524" t="str">
        <f>IF(Z58="","",VLOOKUP(Z58,'G-7 Rivers Data'!$AO$4:$AP$7,2,FALSE))</f>
        <v/>
      </c>
      <c r="AB58" s="545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6"/>
      <c r="D59" s="172"/>
      <c r="E59" s="498" t="str">
        <f>IF(C59="","",VLOOKUP(C59,'G-7 Rivers Data'!$B$2:$Z$9,2,FALSE))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45"/>
      <c r="J59" s="540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635" t="str">
        <f>IFERROR(INDEX('G-7 Rivers Data'!$O$3:$O$7,MATCH(G59,'G-7 Rivers Data'!$N$3:$N$7,0)),"")</f>
        <v/>
      </c>
      <c r="M59" s="7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154"/>
      <c r="AA59" s="524" t="str">
        <f>IF(Z59="","",VLOOKUP(Z59,'G-7 Rivers Data'!$AO$4:$AP$7,2,FALSE))</f>
        <v/>
      </c>
      <c r="AB59" s="545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6"/>
      <c r="D60" s="172"/>
      <c r="E60" s="498" t="str">
        <f>IF(C60="","",VLOOKUP(C60,'G-7 Rivers Data'!$B$2:$Z$9,2,FALSE))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45"/>
      <c r="J60" s="540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635" t="str">
        <f>IFERROR(INDEX('G-7 Rivers Data'!$O$3:$O$7,MATCH(G60,'G-7 Rivers Data'!$N$3:$N$7,0)),"")</f>
        <v/>
      </c>
      <c r="M60" s="7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154"/>
      <c r="AA60" s="524" t="str">
        <f>IF(Z60="","",VLOOKUP(Z60,'G-7 Rivers Data'!$AO$4:$AP$7,2,FALSE))</f>
        <v/>
      </c>
      <c r="AB60" s="545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6"/>
      <c r="D61" s="172"/>
      <c r="E61" s="498" t="str">
        <f>IF(C61="","",VLOOKUP(C61,'G-7 Rivers Data'!$B$2:$Z$9,2,FALSE))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45"/>
      <c r="J61" s="540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635" t="str">
        <f>IFERROR(INDEX('G-7 Rivers Data'!$O$3:$O$7,MATCH(G61,'G-7 Rivers Data'!$N$3:$N$7,0)),"")</f>
        <v/>
      </c>
      <c r="M61" s="7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154"/>
      <c r="AA61" s="524" t="str">
        <f>IF(Z61="","",VLOOKUP(Z61,'G-7 Rivers Data'!$AO$4:$AP$7,2,FALSE))</f>
        <v/>
      </c>
      <c r="AB61" s="545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6"/>
      <c r="D62" s="172"/>
      <c r="E62" s="498" t="str">
        <f>IF(C62="","",VLOOKUP(C62,'G-7 Rivers Data'!$B$2:$Z$9,2,FALSE))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45"/>
      <c r="J62" s="540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635" t="str">
        <f>IFERROR(INDEX('G-7 Rivers Data'!$O$3:$O$7,MATCH(G62,'G-7 Rivers Data'!$N$3:$N$7,0)),"")</f>
        <v/>
      </c>
      <c r="M62" s="7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154"/>
      <c r="AA62" s="524" t="str">
        <f>IF(Z62="","",VLOOKUP(Z62,'G-7 Rivers Data'!$AO$4:$AP$7,2,FALSE))</f>
        <v/>
      </c>
      <c r="AB62" s="545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6"/>
      <c r="D63" s="172"/>
      <c r="E63" s="498" t="str">
        <f>IF(C63="","",VLOOKUP(C63,'G-7 Rivers Data'!$B$2:$Z$9,2,FALSE))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45"/>
      <c r="J63" s="540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635" t="str">
        <f>IFERROR(INDEX('G-7 Rivers Data'!$O$3:$O$7,MATCH(G63,'G-7 Rivers Data'!$N$3:$N$7,0)),"")</f>
        <v/>
      </c>
      <c r="M63" s="7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154"/>
      <c r="AA63" s="524" t="str">
        <f>IF(Z63="","",VLOOKUP(Z63,'G-7 Rivers Data'!$AO$4:$AP$7,2,FALSE))</f>
        <v/>
      </c>
      <c r="AB63" s="545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6"/>
      <c r="D64" s="172"/>
      <c r="E64" s="498" t="str">
        <f>IF(C64="","",VLOOKUP(C64,'G-7 Rivers Data'!$B$2:$Z$9,2,FALSE))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45"/>
      <c r="J64" s="540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635" t="str">
        <f>IFERROR(INDEX('G-7 Rivers Data'!$O$3:$O$7,MATCH(G64,'G-7 Rivers Data'!$N$3:$N$7,0)),"")</f>
        <v/>
      </c>
      <c r="M64" s="7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154"/>
      <c r="AA64" s="524" t="str">
        <f>IF(Z64="","",VLOOKUP(Z64,'G-7 Rivers Data'!$AO$4:$AP$7,2,FALSE))</f>
        <v/>
      </c>
      <c r="AB64" s="545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6"/>
      <c r="D65" s="172"/>
      <c r="E65" s="498" t="str">
        <f>IF(C65="","",VLOOKUP(C65,'G-7 Rivers Data'!$B$2:$Z$9,2,FALSE))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45"/>
      <c r="J65" s="540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635" t="str">
        <f>IFERROR(INDEX('G-7 Rivers Data'!$O$3:$O$7,MATCH(G65,'G-7 Rivers Data'!$N$3:$N$7,0)),"")</f>
        <v/>
      </c>
      <c r="M65" s="7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154"/>
      <c r="AA65" s="524" t="str">
        <f>IF(Z65="","",VLOOKUP(Z65,'G-7 Rivers Data'!$AO$4:$AP$7,2,FALSE))</f>
        <v/>
      </c>
      <c r="AB65" s="545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6"/>
      <c r="D66" s="172"/>
      <c r="E66" s="498" t="str">
        <f>IF(C66="","",VLOOKUP(C66,'G-7 Rivers Data'!$B$2:$Z$9,2,FALSE))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45"/>
      <c r="J66" s="540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635" t="str">
        <f>IFERROR(INDEX('G-7 Rivers Data'!$O$3:$O$7,MATCH(G66,'G-7 Rivers Data'!$N$3:$N$7,0)),"")</f>
        <v/>
      </c>
      <c r="M66" s="7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154"/>
      <c r="AA66" s="524" t="str">
        <f>IF(Z66="","",VLOOKUP(Z66,'G-7 Rivers Data'!$AO$4:$AP$7,2,FALSE))</f>
        <v/>
      </c>
      <c r="AB66" s="545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6"/>
      <c r="D67" s="172"/>
      <c r="E67" s="498" t="str">
        <f>IF(C67="","",VLOOKUP(C67,'G-7 Rivers Data'!$B$2:$Z$9,2,FALSE))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45"/>
      <c r="J67" s="540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635" t="str">
        <f>IFERROR(INDEX('G-7 Rivers Data'!$O$3:$O$7,MATCH(G67,'G-7 Rivers Data'!$N$3:$N$7,0)),"")</f>
        <v/>
      </c>
      <c r="M67" s="7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154"/>
      <c r="AA67" s="524" t="str">
        <f>IF(Z67="","",VLOOKUP(Z67,'G-7 Rivers Data'!$AO$4:$AP$7,2,FALSE))</f>
        <v/>
      </c>
      <c r="AB67" s="545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6"/>
      <c r="D68" s="172"/>
      <c r="E68" s="498" t="str">
        <f>IF(C68="","",VLOOKUP(C68,'G-7 Rivers Data'!$B$2:$Z$9,2,FALSE))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45"/>
      <c r="J68" s="540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635" t="str">
        <f>IFERROR(INDEX('G-7 Rivers Data'!$O$3:$O$7,MATCH(G68,'G-7 Rivers Data'!$N$3:$N$7,0)),"")</f>
        <v/>
      </c>
      <c r="M68" s="7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154"/>
      <c r="AA68" s="524" t="str">
        <f>IF(Z68="","",VLOOKUP(Z68,'G-7 Rivers Data'!$AO$4:$AP$7,2,FALSE))</f>
        <v/>
      </c>
      <c r="AB68" s="545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6"/>
      <c r="D69" s="172"/>
      <c r="E69" s="498" t="str">
        <f>IF(C69="","",VLOOKUP(C69,'G-7 Rivers Data'!$B$2:$Z$9,2,FALSE))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45"/>
      <c r="J69" s="540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635" t="str">
        <f>IFERROR(INDEX('G-7 Rivers Data'!$O$3:$O$7,MATCH(G69,'G-7 Rivers Data'!$N$3:$N$7,0)),"")</f>
        <v/>
      </c>
      <c r="M69" s="7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154"/>
      <c r="AA69" s="524" t="str">
        <f>IF(Z69="","",VLOOKUP(Z69,'G-7 Rivers Data'!$AO$4:$AP$7,2,FALSE))</f>
        <v/>
      </c>
      <c r="AB69" s="545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6"/>
      <c r="D70" s="172"/>
      <c r="E70" s="498" t="str">
        <f>IF(C70="","",VLOOKUP(C70,'G-7 Rivers Data'!$B$2:$Z$9,2,FALSE))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45"/>
      <c r="J70" s="540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635" t="str">
        <f>IFERROR(INDEX('G-7 Rivers Data'!$O$3:$O$7,MATCH(G70,'G-7 Rivers Data'!$N$3:$N$7,0)),"")</f>
        <v/>
      </c>
      <c r="M70" s="7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154"/>
      <c r="AA70" s="524" t="str">
        <f>IF(Z70="","",VLOOKUP(Z70,'G-7 Rivers Data'!$AO$4:$AP$7,2,FALSE))</f>
        <v/>
      </c>
      <c r="AB70" s="545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6"/>
      <c r="D71" s="172"/>
      <c r="E71" s="498" t="str">
        <f>IF(C71="","",VLOOKUP(C71,'G-7 Rivers Data'!$B$2:$Z$9,2,FALSE))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45"/>
      <c r="J71" s="540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635" t="str">
        <f>IFERROR(INDEX('G-7 Rivers Data'!$O$3:$O$7,MATCH(G71,'G-7 Rivers Data'!$N$3:$N$7,0)),"")</f>
        <v/>
      </c>
      <c r="M71" s="7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154"/>
      <c r="AA71" s="524" t="str">
        <f>IF(Z71="","",VLOOKUP(Z71,'G-7 Rivers Data'!$AO$4:$AP$7,2,FALSE))</f>
        <v/>
      </c>
      <c r="AB71" s="545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6"/>
      <c r="D72" s="172"/>
      <c r="E72" s="498" t="str">
        <f>IF(C72="","",VLOOKUP(C72,'G-7 Rivers Data'!$B$2:$Z$9,2,FALSE))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45"/>
      <c r="J72" s="540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635" t="str">
        <f>IFERROR(INDEX('G-7 Rivers Data'!$O$3:$O$7,MATCH(G72,'G-7 Rivers Data'!$N$3:$N$7,0)),"")</f>
        <v/>
      </c>
      <c r="M72" s="7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154"/>
      <c r="AA72" s="524" t="str">
        <f>IF(Z72="","",VLOOKUP(Z72,'G-7 Rivers Data'!$AO$4:$AP$7,2,FALSE))</f>
        <v/>
      </c>
      <c r="AB72" s="545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6"/>
      <c r="D73" s="172"/>
      <c r="E73" s="498" t="str">
        <f>IF(C73="","",VLOOKUP(C73,'G-7 Rivers Data'!$B$2:$Z$9,2,FALSE))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45"/>
      <c r="J73" s="540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635" t="str">
        <f>IFERROR(INDEX('G-7 Rivers Data'!$O$3:$O$7,MATCH(G73,'G-7 Rivers Data'!$N$3:$N$7,0)),"")</f>
        <v/>
      </c>
      <c r="M73" s="7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154"/>
      <c r="AA73" s="524" t="str">
        <f>IF(Z73="","",VLOOKUP(Z73,'G-7 Rivers Data'!$AO$4:$AP$7,2,FALSE))</f>
        <v/>
      </c>
      <c r="AB73" s="545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6"/>
      <c r="D74" s="172"/>
      <c r="E74" s="498" t="str">
        <f>IF(C74="","",VLOOKUP(C74,'G-7 Rivers Data'!$B$2:$Z$9,2,FALSE))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45"/>
      <c r="J74" s="540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635" t="str">
        <f>IFERROR(INDEX('G-7 Rivers Data'!$O$3:$O$7,MATCH(G74,'G-7 Rivers Data'!$N$3:$N$7,0)),"")</f>
        <v/>
      </c>
      <c r="M74" s="7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154"/>
      <c r="AA74" s="524" t="str">
        <f>IF(Z74="","",VLOOKUP(Z74,'G-7 Rivers Data'!$AO$4:$AP$7,2,FALSE))</f>
        <v/>
      </c>
      <c r="AB74" s="545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6"/>
      <c r="D75" s="172"/>
      <c r="E75" s="498" t="str">
        <f>IF(C75="","",VLOOKUP(C75,'G-7 Rivers Data'!$B$2:$Z$9,2,FALSE))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45"/>
      <c r="J75" s="540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635" t="str">
        <f>IFERROR(INDEX('G-7 Rivers Data'!$O$3:$O$7,MATCH(G75,'G-7 Rivers Data'!$N$3:$N$7,0)),"")</f>
        <v/>
      </c>
      <c r="M75" s="7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154"/>
      <c r="AA75" s="524" t="str">
        <f>IF(Z75="","",VLOOKUP(Z75,'G-7 Rivers Data'!$AO$4:$AP$7,2,FALSE))</f>
        <v/>
      </c>
      <c r="AB75" s="545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6"/>
      <c r="D76" s="172"/>
      <c r="E76" s="498" t="str">
        <f>IF(C76="","",VLOOKUP(C76,'G-7 Rivers Data'!$B$2:$Z$9,2,FALSE))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45"/>
      <c r="J76" s="540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635" t="str">
        <f>IFERROR(INDEX('G-7 Rivers Data'!$O$3:$O$7,MATCH(G76,'G-7 Rivers Data'!$N$3:$N$7,0)),"")</f>
        <v/>
      </c>
      <c r="M76" s="7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154"/>
      <c r="AA76" s="524" t="str">
        <f>IF(Z76="","",VLOOKUP(Z76,'G-7 Rivers Data'!$AO$4:$AP$7,2,FALSE))</f>
        <v/>
      </c>
      <c r="AB76" s="545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6"/>
      <c r="D77" s="172"/>
      <c r="E77" s="498" t="str">
        <f>IF(C77="","",VLOOKUP(C77,'G-7 Rivers Data'!$B$2:$Z$9,2,FALSE))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45"/>
      <c r="J77" s="540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635" t="str">
        <f>IFERROR(INDEX('G-7 Rivers Data'!$O$3:$O$7,MATCH(G77,'G-7 Rivers Data'!$N$3:$N$7,0)),"")</f>
        <v/>
      </c>
      <c r="M77" s="7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154"/>
      <c r="AA77" s="524" t="str">
        <f>IF(Z77="","",VLOOKUP(Z77,'G-7 Rivers Data'!$AO$4:$AP$7,2,FALSE))</f>
        <v/>
      </c>
      <c r="AB77" s="545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6"/>
      <c r="D78" s="172"/>
      <c r="E78" s="498" t="str">
        <f>IF(C78="","",VLOOKUP(C78,'G-7 Rivers Data'!$B$2:$Z$9,2,FALSE))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45"/>
      <c r="J78" s="540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635" t="str">
        <f>IFERROR(INDEX('G-7 Rivers Data'!$O$3:$O$7,MATCH(G78,'G-7 Rivers Data'!$N$3:$N$7,0)),"")</f>
        <v/>
      </c>
      <c r="M78" s="7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154"/>
      <c r="AA78" s="524" t="str">
        <f>IF(Z78="","",VLOOKUP(Z78,'G-7 Rivers Data'!$AO$4:$AP$7,2,FALSE))</f>
        <v/>
      </c>
      <c r="AB78" s="545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6"/>
      <c r="D79" s="172"/>
      <c r="E79" s="498" t="str">
        <f>IF(C79="","",VLOOKUP(C79,'G-7 Rivers Data'!$B$2:$Z$9,2,FALSE))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45"/>
      <c r="J79" s="540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635" t="str">
        <f>IFERROR(INDEX('G-7 Rivers Data'!$O$3:$O$7,MATCH(G79,'G-7 Rivers Data'!$N$3:$N$7,0)),"")</f>
        <v/>
      </c>
      <c r="M79" s="7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154"/>
      <c r="AA79" s="524" t="str">
        <f>IF(Z79="","",VLOOKUP(Z79,'G-7 Rivers Data'!$AO$4:$AP$7,2,FALSE))</f>
        <v/>
      </c>
      <c r="AB79" s="545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6"/>
      <c r="D80" s="172"/>
      <c r="E80" s="498" t="str">
        <f>IF(C80="","",VLOOKUP(C80,'G-7 Rivers Data'!$B$2:$Z$9,2,FALSE))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45"/>
      <c r="J80" s="540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635" t="str">
        <f>IFERROR(INDEX('G-7 Rivers Data'!$O$3:$O$7,MATCH(G80,'G-7 Rivers Data'!$N$3:$N$7,0)),"")</f>
        <v/>
      </c>
      <c r="M80" s="7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154"/>
      <c r="AA80" s="524" t="str">
        <f>IF(Z80="","",VLOOKUP(Z80,'G-7 Rivers Data'!$AO$4:$AP$7,2,FALSE))</f>
        <v/>
      </c>
      <c r="AB80" s="545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6"/>
      <c r="D81" s="172"/>
      <c r="E81" s="498" t="str">
        <f>IF(C81="","",VLOOKUP(C81,'G-7 Rivers Data'!$B$2:$Z$9,2,FALSE))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45"/>
      <c r="J81" s="540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635" t="str">
        <f>IFERROR(INDEX('G-7 Rivers Data'!$O$3:$O$7,MATCH(G81,'G-7 Rivers Data'!$N$3:$N$7,0)),"")</f>
        <v/>
      </c>
      <c r="M81" s="7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154"/>
      <c r="AA81" s="524" t="str">
        <f>IF(Z81="","",VLOOKUP(Z81,'G-7 Rivers Data'!$AO$4:$AP$7,2,FALSE))</f>
        <v/>
      </c>
      <c r="AB81" s="545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6"/>
      <c r="D82" s="172"/>
      <c r="E82" s="498" t="str">
        <f>IF(C82="","",VLOOKUP(C82,'G-7 Rivers Data'!$B$2:$Z$9,2,FALSE))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45"/>
      <c r="J82" s="540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635" t="str">
        <f>IFERROR(INDEX('G-7 Rivers Data'!$O$3:$O$7,MATCH(G82,'G-7 Rivers Data'!$N$3:$N$7,0)),"")</f>
        <v/>
      </c>
      <c r="M82" s="7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154"/>
      <c r="AA82" s="524" t="str">
        <f>IF(Z82="","",VLOOKUP(Z82,'G-7 Rivers Data'!$AO$4:$AP$7,2,FALSE))</f>
        <v/>
      </c>
      <c r="AB82" s="545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6"/>
      <c r="D83" s="172"/>
      <c r="E83" s="498" t="str">
        <f>IF(C83="","",VLOOKUP(C83,'G-7 Rivers Data'!$B$2:$Z$9,2,FALSE))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45"/>
      <c r="J83" s="540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635" t="str">
        <f>IFERROR(INDEX('G-7 Rivers Data'!$O$3:$O$7,MATCH(G83,'G-7 Rivers Data'!$N$3:$N$7,0)),"")</f>
        <v/>
      </c>
      <c r="M83" s="7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154"/>
      <c r="AA83" s="524" t="str">
        <f>IF(Z83="","",VLOOKUP(Z83,'G-7 Rivers Data'!$AO$4:$AP$7,2,FALSE))</f>
        <v/>
      </c>
      <c r="AB83" s="545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6"/>
      <c r="D84" s="172"/>
      <c r="E84" s="498" t="str">
        <f>IF(C84="","",VLOOKUP(C84,'G-7 Rivers Data'!$B$2:$Z$9,2,FALSE))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45"/>
      <c r="J84" s="540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635" t="str">
        <f>IFERROR(INDEX('G-7 Rivers Data'!$O$3:$O$7,MATCH(G84,'G-7 Rivers Data'!$N$3:$N$7,0)),"")</f>
        <v/>
      </c>
      <c r="M84" s="7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154"/>
      <c r="AA84" s="524" t="str">
        <f>IF(Z84="","",VLOOKUP(Z84,'G-7 Rivers Data'!$AO$4:$AP$7,2,FALSE))</f>
        <v/>
      </c>
      <c r="AB84" s="545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6"/>
      <c r="D85" s="172"/>
      <c r="E85" s="498" t="str">
        <f>IF(C85="","",VLOOKUP(C85,'G-7 Rivers Data'!$B$2:$Z$9,2,FALSE))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45"/>
      <c r="J85" s="540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635" t="str">
        <f>IFERROR(INDEX('G-7 Rivers Data'!$O$3:$O$7,MATCH(G85,'G-7 Rivers Data'!$N$3:$N$7,0)),"")</f>
        <v/>
      </c>
      <c r="M85" s="7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154"/>
      <c r="AA85" s="524" t="str">
        <f>IF(Z85="","",VLOOKUP(Z85,'G-7 Rivers Data'!$AO$4:$AP$7,2,FALSE))</f>
        <v/>
      </c>
      <c r="AB85" s="545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6"/>
      <c r="D86" s="172"/>
      <c r="E86" s="498" t="str">
        <f>IF(C86="","",VLOOKUP(C86,'G-7 Rivers Data'!$B$2:$Z$9,2,FALSE))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45"/>
      <c r="J86" s="540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635" t="str">
        <f>IFERROR(INDEX('G-7 Rivers Data'!$O$3:$O$7,MATCH(G86,'G-7 Rivers Data'!$N$3:$N$7,0)),"")</f>
        <v/>
      </c>
      <c r="M86" s="7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154"/>
      <c r="AA86" s="524" t="str">
        <f>IF(Z86="","",VLOOKUP(Z86,'G-7 Rivers Data'!$AO$4:$AP$7,2,FALSE))</f>
        <v/>
      </c>
      <c r="AB86" s="545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6"/>
      <c r="D87" s="172"/>
      <c r="E87" s="498" t="str">
        <f>IF(C87="","",VLOOKUP(C87,'G-7 Rivers Data'!$B$2:$Z$9,2,FALSE))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45"/>
      <c r="J87" s="540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635" t="str">
        <f>IFERROR(INDEX('G-7 Rivers Data'!$O$3:$O$7,MATCH(G87,'G-7 Rivers Data'!$N$3:$N$7,0)),"")</f>
        <v/>
      </c>
      <c r="M87" s="7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154"/>
      <c r="AA87" s="524" t="str">
        <f>IF(Z87="","",VLOOKUP(Z87,'G-7 Rivers Data'!$AO$4:$AP$7,2,FALSE))</f>
        <v/>
      </c>
      <c r="AB87" s="545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6"/>
      <c r="D88" s="172"/>
      <c r="E88" s="498" t="str">
        <f>IF(C88="","",VLOOKUP(C88,'G-7 Rivers Data'!$B$2:$Z$9,2,FALSE))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45"/>
      <c r="J88" s="540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635" t="str">
        <f>IFERROR(INDEX('G-7 Rivers Data'!$O$3:$O$7,MATCH(G88,'G-7 Rivers Data'!$N$3:$N$7,0)),"")</f>
        <v/>
      </c>
      <c r="M88" s="7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154"/>
      <c r="AA88" s="524" t="str">
        <f>IF(Z88="","",VLOOKUP(Z88,'G-7 Rivers Data'!$AO$4:$AP$7,2,FALSE))</f>
        <v/>
      </c>
      <c r="AB88" s="545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6"/>
      <c r="D89" s="172"/>
      <c r="E89" s="498" t="str">
        <f>IF(C89="","",VLOOKUP(C89,'G-7 Rivers Data'!$B$2:$Z$9,2,FALSE))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45"/>
      <c r="J89" s="540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635" t="str">
        <f>IFERROR(INDEX('G-7 Rivers Data'!$O$3:$O$7,MATCH(G89,'G-7 Rivers Data'!$N$3:$N$7,0)),"")</f>
        <v/>
      </c>
      <c r="M89" s="7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154"/>
      <c r="AA89" s="524" t="str">
        <f>IF(Z89="","",VLOOKUP(Z89,'G-7 Rivers Data'!$AO$4:$AP$7,2,FALSE))</f>
        <v/>
      </c>
      <c r="AB89" s="545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6"/>
      <c r="D90" s="172"/>
      <c r="E90" s="498" t="str">
        <f>IF(C90="","",VLOOKUP(C90,'G-7 Rivers Data'!$B$2:$Z$9,2,FALSE))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45"/>
      <c r="J90" s="540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635" t="str">
        <f>IFERROR(INDEX('G-7 Rivers Data'!$O$3:$O$7,MATCH(G90,'G-7 Rivers Data'!$N$3:$N$7,0)),"")</f>
        <v/>
      </c>
      <c r="M90" s="7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154"/>
      <c r="AA90" s="524" t="str">
        <f>IF(Z90="","",VLOOKUP(Z90,'G-7 Rivers Data'!$AO$4:$AP$7,2,FALSE))</f>
        <v/>
      </c>
      <c r="AB90" s="545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6"/>
      <c r="D91" s="172"/>
      <c r="E91" s="498" t="str">
        <f>IF(C91="","",VLOOKUP(C91,'G-7 Rivers Data'!$B$2:$Z$9,2,FALSE))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45"/>
      <c r="J91" s="540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635" t="str">
        <f>IFERROR(INDEX('G-7 Rivers Data'!$O$3:$O$7,MATCH(G91,'G-7 Rivers Data'!$N$3:$N$7,0)),"")</f>
        <v/>
      </c>
      <c r="M91" s="7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154"/>
      <c r="AA91" s="524" t="str">
        <f>IF(Z91="","",VLOOKUP(Z91,'G-7 Rivers Data'!$AO$4:$AP$7,2,FALSE))</f>
        <v/>
      </c>
      <c r="AB91" s="545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6"/>
      <c r="D92" s="172"/>
      <c r="E92" s="498" t="str">
        <f>IF(C92="","",VLOOKUP(C92,'G-7 Rivers Data'!$B$2:$Z$9,2,FALSE))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45"/>
      <c r="J92" s="540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635" t="str">
        <f>IFERROR(INDEX('G-7 Rivers Data'!$O$3:$O$7,MATCH(G92,'G-7 Rivers Data'!$N$3:$N$7,0)),"")</f>
        <v/>
      </c>
      <c r="M92" s="7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154"/>
      <c r="AA92" s="524" t="str">
        <f>IF(Z92="","",VLOOKUP(Z92,'G-7 Rivers Data'!$AO$4:$AP$7,2,FALSE))</f>
        <v/>
      </c>
      <c r="AB92" s="545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6"/>
      <c r="D93" s="172"/>
      <c r="E93" s="498" t="str">
        <f>IF(C93="","",VLOOKUP(C93,'G-7 Rivers Data'!$B$2:$Z$9,2,FALSE))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45"/>
      <c r="J93" s="540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635" t="str">
        <f>IFERROR(INDEX('G-7 Rivers Data'!$O$3:$O$7,MATCH(G93,'G-7 Rivers Data'!$N$3:$N$7,0)),"")</f>
        <v/>
      </c>
      <c r="M93" s="7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154"/>
      <c r="AA93" s="524" t="str">
        <f>IF(Z93="","",VLOOKUP(Z93,'G-7 Rivers Data'!$AO$4:$AP$7,2,FALSE))</f>
        <v/>
      </c>
      <c r="AB93" s="545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6"/>
      <c r="D94" s="172"/>
      <c r="E94" s="498" t="str">
        <f>IF(C94="","",VLOOKUP(C94,'G-7 Rivers Data'!$B$2:$Z$9,2,FALSE))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45"/>
      <c r="J94" s="540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635" t="str">
        <f>IFERROR(INDEX('G-7 Rivers Data'!$O$3:$O$7,MATCH(G94,'G-7 Rivers Data'!$N$3:$N$7,0)),"")</f>
        <v/>
      </c>
      <c r="M94" s="7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154"/>
      <c r="AA94" s="524" t="str">
        <f>IF(Z94="","",VLOOKUP(Z94,'G-7 Rivers Data'!$AO$4:$AP$7,2,FALSE))</f>
        <v/>
      </c>
      <c r="AB94" s="545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6"/>
      <c r="D95" s="172"/>
      <c r="E95" s="498" t="str">
        <f>IF(C95="","",VLOOKUP(C95,'G-7 Rivers Data'!$B$2:$Z$9,2,FALSE))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45"/>
      <c r="J95" s="540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635" t="str">
        <f>IFERROR(INDEX('G-7 Rivers Data'!$O$3:$O$7,MATCH(G95,'G-7 Rivers Data'!$N$3:$N$7,0)),"")</f>
        <v/>
      </c>
      <c r="M95" s="7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154"/>
      <c r="AA95" s="524" t="str">
        <f>IF(Z95="","",VLOOKUP(Z95,'G-7 Rivers Data'!$AO$4:$AP$7,2,FALSE))</f>
        <v/>
      </c>
      <c r="AB95" s="545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6"/>
      <c r="D96" s="172"/>
      <c r="E96" s="498" t="str">
        <f>IF(C96="","",VLOOKUP(C96,'G-7 Rivers Data'!$B$2:$Z$9,2,FALSE))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45"/>
      <c r="J96" s="540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635" t="str">
        <f>IFERROR(INDEX('G-7 Rivers Data'!$O$3:$O$7,MATCH(G96,'G-7 Rivers Data'!$N$3:$N$7,0)),"")</f>
        <v/>
      </c>
      <c r="M96" s="7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154"/>
      <c r="AA96" s="524" t="str">
        <f>IF(Z96="","",VLOOKUP(Z96,'G-7 Rivers Data'!$AO$4:$AP$7,2,FALSE))</f>
        <v/>
      </c>
      <c r="AB96" s="545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6"/>
      <c r="D97" s="172"/>
      <c r="E97" s="498" t="str">
        <f>IF(C97="","",VLOOKUP(C97,'G-7 Rivers Data'!$B$2:$Z$9,2,FALSE))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45"/>
      <c r="J97" s="540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635" t="str">
        <f>IFERROR(INDEX('G-7 Rivers Data'!$O$3:$O$7,MATCH(G97,'G-7 Rivers Data'!$N$3:$N$7,0)),"")</f>
        <v/>
      </c>
      <c r="M97" s="7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154"/>
      <c r="AA97" s="524" t="str">
        <f>IF(Z97="","",VLOOKUP(Z97,'G-7 Rivers Data'!$AO$4:$AP$7,2,FALSE))</f>
        <v/>
      </c>
      <c r="AB97" s="545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6"/>
      <c r="D98" s="172"/>
      <c r="E98" s="498" t="str">
        <f>IF(C98="","",VLOOKUP(C98,'G-7 Rivers Data'!$B$2:$Z$9,2,FALSE))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45"/>
      <c r="J98" s="540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635" t="str">
        <f>IFERROR(INDEX('G-7 Rivers Data'!$O$3:$O$7,MATCH(G98,'G-7 Rivers Data'!$N$3:$N$7,0)),"")</f>
        <v/>
      </c>
      <c r="M98" s="7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154"/>
      <c r="AA98" s="524" t="str">
        <f>IF(Z98="","",VLOOKUP(Z98,'G-7 Rivers Data'!$AO$4:$AP$7,2,FALSE))</f>
        <v/>
      </c>
      <c r="AB98" s="545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6"/>
      <c r="D99" s="172"/>
      <c r="E99" s="498" t="str">
        <f>IF(C99="","",VLOOKUP(C99,'G-7 Rivers Data'!$B$2:$Z$9,2,FALSE))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45"/>
      <c r="J99" s="540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635" t="str">
        <f>IFERROR(INDEX('G-7 Rivers Data'!$O$3:$O$7,MATCH(G99,'G-7 Rivers Data'!$N$3:$N$7,0)),"")</f>
        <v/>
      </c>
      <c r="M99" s="7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154"/>
      <c r="AA99" s="524" t="str">
        <f>IF(Z99="","",VLOOKUP(Z99,'G-7 Rivers Data'!$AO$4:$AP$7,2,FALSE))</f>
        <v/>
      </c>
      <c r="AB99" s="545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6"/>
      <c r="D100" s="172"/>
      <c r="E100" s="498" t="str">
        <f>IF(C100="","",VLOOKUP(C100,'G-7 Rivers Data'!$B$2:$Z$9,2,FALSE))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45"/>
      <c r="J100" s="540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635" t="str">
        <f>IFERROR(INDEX('G-7 Rivers Data'!$O$3:$O$7,MATCH(G100,'G-7 Rivers Data'!$N$3:$N$7,0)),"")</f>
        <v/>
      </c>
      <c r="M100" s="7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154"/>
      <c r="AA100" s="524" t="str">
        <f>IF(Z100="","",VLOOKUP(Z100,'G-7 Rivers Data'!$AO$4:$AP$7,2,FALSE))</f>
        <v/>
      </c>
      <c r="AB100" s="545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6"/>
      <c r="D101" s="172"/>
      <c r="E101" s="498" t="str">
        <f>IF(C101="","",VLOOKUP(C101,'G-7 Rivers Data'!$B$2:$Z$9,2,FALSE))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45"/>
      <c r="J101" s="540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635" t="str">
        <f>IFERROR(INDEX('G-7 Rivers Data'!$O$3:$O$7,MATCH(G101,'G-7 Rivers Data'!$N$3:$N$7,0)),"")</f>
        <v/>
      </c>
      <c r="M101" s="7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154"/>
      <c r="AA101" s="524" t="str">
        <f>IF(Z101="","",VLOOKUP(Z101,'G-7 Rivers Data'!$AO$4:$AP$7,2,FALSE))</f>
        <v/>
      </c>
      <c r="AB101" s="545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6"/>
      <c r="D102" s="172"/>
      <c r="E102" s="498" t="str">
        <f>IF(C102="","",VLOOKUP(C102,'G-7 Rivers Data'!$B$2:$Z$9,2,FALSE))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45"/>
      <c r="J102" s="540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635" t="str">
        <f>IFERROR(INDEX('G-7 Rivers Data'!$O$3:$O$7,MATCH(G102,'G-7 Rivers Data'!$N$3:$N$7,0)),"")</f>
        <v/>
      </c>
      <c r="M102" s="7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154"/>
      <c r="AA102" s="524" t="str">
        <f>IF(Z102="","",VLOOKUP(Z102,'G-7 Rivers Data'!$AO$4:$AP$7,2,FALSE))</f>
        <v/>
      </c>
      <c r="AB102" s="545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6"/>
      <c r="D103" s="172"/>
      <c r="E103" s="498" t="str">
        <f>IF(C103="","",VLOOKUP(C103,'G-7 Rivers Data'!$B$2:$Z$9,2,FALSE))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45"/>
      <c r="J103" s="540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635" t="str">
        <f>IFERROR(INDEX('G-7 Rivers Data'!$O$3:$O$7,MATCH(G103,'G-7 Rivers Data'!$N$3:$N$7,0)),"")</f>
        <v/>
      </c>
      <c r="M103" s="7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154"/>
      <c r="AA103" s="524" t="str">
        <f>IF(Z103="","",VLOOKUP(Z103,'G-7 Rivers Data'!$AO$4:$AP$7,2,FALSE))</f>
        <v/>
      </c>
      <c r="AB103" s="545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6"/>
      <c r="D104" s="172"/>
      <c r="E104" s="498" t="str">
        <f>IF(C104="","",VLOOKUP(C104,'G-7 Rivers Data'!$B$2:$Z$9,2,FALSE))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45"/>
      <c r="J104" s="540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635" t="str">
        <f>IFERROR(INDEX('G-7 Rivers Data'!$O$3:$O$7,MATCH(G104,'G-7 Rivers Data'!$N$3:$N$7,0)),"")</f>
        <v/>
      </c>
      <c r="M104" s="7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154"/>
      <c r="AA104" s="524" t="str">
        <f>IF(Z104="","",VLOOKUP(Z104,'G-7 Rivers Data'!$AO$4:$AP$7,2,FALSE))</f>
        <v/>
      </c>
      <c r="AB104" s="545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6"/>
      <c r="D105" s="172"/>
      <c r="E105" s="498" t="str">
        <f>IF(C105="","",VLOOKUP(C105,'G-7 Rivers Data'!$B$2:$Z$9,2,FALSE))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45"/>
      <c r="J105" s="540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635" t="str">
        <f>IFERROR(INDEX('G-7 Rivers Data'!$O$3:$O$7,MATCH(G105,'G-7 Rivers Data'!$N$3:$N$7,0)),"")</f>
        <v/>
      </c>
      <c r="M105" s="7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154"/>
      <c r="AA105" s="524" t="str">
        <f>IF(Z105="","",VLOOKUP(Z105,'G-7 Rivers Data'!$AO$4:$AP$7,2,FALSE))</f>
        <v/>
      </c>
      <c r="AB105" s="545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6"/>
      <c r="D106" s="172"/>
      <c r="E106" s="498" t="str">
        <f>IF(C106="","",VLOOKUP(C106,'G-7 Rivers Data'!$B$2:$Z$9,2,FALSE))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45"/>
      <c r="J106" s="540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635" t="str">
        <f>IFERROR(INDEX('G-7 Rivers Data'!$O$3:$O$7,MATCH(G106,'G-7 Rivers Data'!$N$3:$N$7,0)),"")</f>
        <v/>
      </c>
      <c r="M106" s="7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154"/>
      <c r="AA106" s="524" t="str">
        <f>IF(Z106="","",VLOOKUP(Z106,'G-7 Rivers Data'!$AO$4:$AP$7,2,FALSE))</f>
        <v/>
      </c>
      <c r="AB106" s="545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6"/>
      <c r="D107" s="172"/>
      <c r="E107" s="498" t="str">
        <f>IF(C107="","",VLOOKUP(C107,'G-7 Rivers Data'!$B$2:$Z$9,2,FALSE))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45"/>
      <c r="J107" s="540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635" t="str">
        <f>IFERROR(INDEX('G-7 Rivers Data'!$O$3:$O$7,MATCH(G107,'G-7 Rivers Data'!$N$3:$N$7,0)),"")</f>
        <v/>
      </c>
      <c r="M107" s="7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154"/>
      <c r="AA107" s="524" t="str">
        <f>IF(Z107="","",VLOOKUP(Z107,'G-7 Rivers Data'!$AO$4:$AP$7,2,FALSE))</f>
        <v/>
      </c>
      <c r="AB107" s="545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6"/>
      <c r="D108" s="172"/>
      <c r="E108" s="498" t="str">
        <f>IF(C108="","",VLOOKUP(C108,'G-7 Rivers Data'!$B$2:$Z$9,2,FALSE))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45"/>
      <c r="J108" s="540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635" t="str">
        <f>IFERROR(INDEX('G-7 Rivers Data'!$O$3:$O$7,MATCH(G108,'G-7 Rivers Data'!$N$3:$N$7,0)),"")</f>
        <v/>
      </c>
      <c r="M108" s="7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154"/>
      <c r="AA108" s="524" t="str">
        <f>IF(Z108="","",VLOOKUP(Z108,'G-7 Rivers Data'!$AO$4:$AP$7,2,FALSE))</f>
        <v/>
      </c>
      <c r="AB108" s="545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6"/>
      <c r="D109" s="172"/>
      <c r="E109" s="498" t="str">
        <f>IF(C109="","",VLOOKUP(C109,'G-7 Rivers Data'!$B$2:$Z$9,2,FALSE))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45"/>
      <c r="J109" s="540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635" t="str">
        <f>IFERROR(INDEX('G-7 Rivers Data'!$O$3:$O$7,MATCH(G109,'G-7 Rivers Data'!$N$3:$N$7,0)),"")</f>
        <v/>
      </c>
      <c r="M109" s="7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154"/>
      <c r="AA109" s="524" t="str">
        <f>IF(Z109="","",VLOOKUP(Z109,'G-7 Rivers Data'!$AO$4:$AP$7,2,FALSE))</f>
        <v/>
      </c>
      <c r="AB109" s="545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6"/>
      <c r="D110" s="172"/>
      <c r="E110" s="498" t="str">
        <f>IF(C110="","",VLOOKUP(C110,'G-7 Rivers Data'!$B$2:$Z$9,2,FALSE))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45"/>
      <c r="J110" s="540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635" t="str">
        <f>IFERROR(INDEX('G-7 Rivers Data'!$O$3:$O$7,MATCH(G110,'G-7 Rivers Data'!$N$3:$N$7,0)),"")</f>
        <v/>
      </c>
      <c r="M110" s="7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154"/>
      <c r="AA110" s="524" t="str">
        <f>IF(Z110="","",VLOOKUP(Z110,'G-7 Rivers Data'!$AO$4:$AP$7,2,FALSE))</f>
        <v/>
      </c>
      <c r="AB110" s="545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6"/>
      <c r="D111" s="172"/>
      <c r="E111" s="498" t="str">
        <f>IF(C111="","",VLOOKUP(C111,'G-7 Rivers Data'!$B$2:$Z$9,2,FALSE))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45"/>
      <c r="J111" s="540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635" t="str">
        <f>IFERROR(INDEX('G-7 Rivers Data'!$O$3:$O$7,MATCH(G111,'G-7 Rivers Data'!$N$3:$N$7,0)),"")</f>
        <v/>
      </c>
      <c r="M111" s="7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154"/>
      <c r="AA111" s="524" t="str">
        <f>IF(Z111="","",VLOOKUP(Z111,'G-7 Rivers Data'!$AO$4:$AP$7,2,FALSE))</f>
        <v/>
      </c>
      <c r="AB111" s="545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6"/>
      <c r="D112" s="172"/>
      <c r="E112" s="498" t="str">
        <f>IF(C112="","",VLOOKUP(C112,'G-7 Rivers Data'!$B$2:$Z$9,2,FALSE))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45"/>
      <c r="J112" s="540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635" t="str">
        <f>IFERROR(INDEX('G-7 Rivers Data'!$O$3:$O$7,MATCH(G112,'G-7 Rivers Data'!$N$3:$N$7,0)),"")</f>
        <v/>
      </c>
      <c r="M112" s="7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154"/>
      <c r="AA112" s="524" t="str">
        <f>IF(Z112="","",VLOOKUP(Z112,'G-7 Rivers Data'!$AO$4:$AP$7,2,FALSE))</f>
        <v/>
      </c>
      <c r="AB112" s="545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6"/>
      <c r="D113" s="172"/>
      <c r="E113" s="498" t="str">
        <f>IF(C113="","",VLOOKUP(C113,'G-7 Rivers Data'!$B$2:$Z$9,2,FALSE))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45"/>
      <c r="J113" s="540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635" t="str">
        <f>IFERROR(INDEX('G-7 Rivers Data'!$O$3:$O$7,MATCH(G113,'G-7 Rivers Data'!$N$3:$N$7,0)),"")</f>
        <v/>
      </c>
      <c r="M113" s="7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154"/>
      <c r="AA113" s="524" t="str">
        <f>IF(Z113="","",VLOOKUP(Z113,'G-7 Rivers Data'!$AO$4:$AP$7,2,FALSE))</f>
        <v/>
      </c>
      <c r="AB113" s="545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6"/>
      <c r="D114" s="172"/>
      <c r="E114" s="498" t="str">
        <f>IF(C114="","",VLOOKUP(C114,'G-7 Rivers Data'!$B$2:$Z$9,2,FALSE))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45"/>
      <c r="J114" s="540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635" t="str">
        <f>IFERROR(INDEX('G-7 Rivers Data'!$O$3:$O$7,MATCH(G114,'G-7 Rivers Data'!$N$3:$N$7,0)),"")</f>
        <v/>
      </c>
      <c r="M114" s="7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154"/>
      <c r="AA114" s="524" t="str">
        <f>IF(Z114="","",VLOOKUP(Z114,'G-7 Rivers Data'!$AO$4:$AP$7,2,FALSE))</f>
        <v/>
      </c>
      <c r="AB114" s="545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6"/>
      <c r="D115" s="172"/>
      <c r="E115" s="498" t="str">
        <f>IF(C115="","",VLOOKUP(C115,'G-7 Rivers Data'!$B$2:$Z$9,2,FALSE))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45"/>
      <c r="J115" s="540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635" t="str">
        <f>IFERROR(INDEX('G-7 Rivers Data'!$O$3:$O$7,MATCH(G115,'G-7 Rivers Data'!$N$3:$N$7,0)),"")</f>
        <v/>
      </c>
      <c r="M115" s="7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154"/>
      <c r="AA115" s="524" t="str">
        <f>IF(Z115="","",VLOOKUP(Z115,'G-7 Rivers Data'!$AO$4:$AP$7,2,FALSE))</f>
        <v/>
      </c>
      <c r="AB115" s="545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6"/>
      <c r="D116" s="172"/>
      <c r="E116" s="498" t="str">
        <f>IF(C116="","",VLOOKUP(C116,'G-7 Rivers Data'!$B$2:$Z$9,2,FALSE))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45"/>
      <c r="J116" s="540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635" t="str">
        <f>IFERROR(INDEX('G-7 Rivers Data'!$O$3:$O$7,MATCH(G116,'G-7 Rivers Data'!$N$3:$N$7,0)),"")</f>
        <v/>
      </c>
      <c r="M116" s="7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154"/>
      <c r="AA116" s="524" t="str">
        <f>IF(Z116="","",VLOOKUP(Z116,'G-7 Rivers Data'!$AO$4:$AP$7,2,FALSE))</f>
        <v/>
      </c>
      <c r="AB116" s="545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6"/>
      <c r="D117" s="172"/>
      <c r="E117" s="498" t="str">
        <f>IF(C117="","",VLOOKUP(C117,'G-7 Rivers Data'!$B$2:$Z$9,2,FALSE))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45"/>
      <c r="J117" s="540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635" t="str">
        <f>IFERROR(INDEX('G-7 Rivers Data'!$O$3:$O$7,MATCH(G117,'G-7 Rivers Data'!$N$3:$N$7,0)),"")</f>
        <v/>
      </c>
      <c r="M117" s="7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154"/>
      <c r="AA117" s="524" t="str">
        <f>IF(Z117="","",VLOOKUP(Z117,'G-7 Rivers Data'!$AO$4:$AP$7,2,FALSE))</f>
        <v/>
      </c>
      <c r="AB117" s="545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6"/>
      <c r="D118" s="172"/>
      <c r="E118" s="498" t="str">
        <f>IF(C118="","",VLOOKUP(C118,'G-7 Rivers Data'!$B$2:$Z$9,2,FALSE))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45"/>
      <c r="J118" s="540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635" t="str">
        <f>IFERROR(INDEX('G-7 Rivers Data'!$O$3:$O$7,MATCH(G118,'G-7 Rivers Data'!$N$3:$N$7,0)),"")</f>
        <v/>
      </c>
      <c r="M118" s="7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154"/>
      <c r="AA118" s="524" t="str">
        <f>IF(Z118="","",VLOOKUP(Z118,'G-7 Rivers Data'!$AO$4:$AP$7,2,FALSE))</f>
        <v/>
      </c>
      <c r="AB118" s="545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6"/>
      <c r="D119" s="172"/>
      <c r="E119" s="498" t="str">
        <f>IF(C119="","",VLOOKUP(C119,'G-7 Rivers Data'!$B$2:$Z$9,2,FALSE))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45"/>
      <c r="J119" s="540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635" t="str">
        <f>IFERROR(INDEX('G-7 Rivers Data'!$O$3:$O$7,MATCH(G119,'G-7 Rivers Data'!$N$3:$N$7,0)),"")</f>
        <v/>
      </c>
      <c r="M119" s="7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154"/>
      <c r="AA119" s="524" t="str">
        <f>IF(Z119="","",VLOOKUP(Z119,'G-7 Rivers Data'!$AO$4:$AP$7,2,FALSE))</f>
        <v/>
      </c>
      <c r="AB119" s="545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6"/>
      <c r="D120" s="172"/>
      <c r="E120" s="498" t="str">
        <f>IF(C120="","",VLOOKUP(C120,'G-7 Rivers Data'!$B$2:$Z$9,2,FALSE))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45"/>
      <c r="J120" s="540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635" t="str">
        <f>IFERROR(INDEX('G-7 Rivers Data'!$O$3:$O$7,MATCH(G120,'G-7 Rivers Data'!$N$3:$N$7,0)),"")</f>
        <v/>
      </c>
      <c r="M120" s="7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154"/>
      <c r="AA120" s="524" t="str">
        <f>IF(Z120="","",VLOOKUP(Z120,'G-7 Rivers Data'!$AO$4:$AP$7,2,FALSE))</f>
        <v/>
      </c>
      <c r="AB120" s="545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6"/>
      <c r="D121" s="172"/>
      <c r="E121" s="498" t="str">
        <f>IF(C121="","",VLOOKUP(C121,'G-7 Rivers Data'!$B$2:$Z$9,2,FALSE))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45"/>
      <c r="J121" s="540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635" t="str">
        <f>IFERROR(INDEX('G-7 Rivers Data'!$O$3:$O$7,MATCH(G121,'G-7 Rivers Data'!$N$3:$N$7,0)),"")</f>
        <v/>
      </c>
      <c r="M121" s="7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154"/>
      <c r="AA121" s="524" t="str">
        <f>IF(Z121="","",VLOOKUP(Z121,'G-7 Rivers Data'!$AO$4:$AP$7,2,FALSE))</f>
        <v/>
      </c>
      <c r="AB121" s="545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6"/>
      <c r="D122" s="172"/>
      <c r="E122" s="498" t="str">
        <f>IF(C122="","",VLOOKUP(C122,'G-7 Rivers Data'!$B$2:$Z$9,2,FALSE))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45"/>
      <c r="J122" s="540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635" t="str">
        <f>IFERROR(INDEX('G-7 Rivers Data'!$O$3:$O$7,MATCH(G122,'G-7 Rivers Data'!$N$3:$N$7,0)),"")</f>
        <v/>
      </c>
      <c r="M122" s="7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154"/>
      <c r="AA122" s="524" t="str">
        <f>IF(Z122="","",VLOOKUP(Z122,'G-7 Rivers Data'!$AO$4:$AP$7,2,FALSE))</f>
        <v/>
      </c>
      <c r="AB122" s="545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6"/>
      <c r="D123" s="172"/>
      <c r="E123" s="498" t="str">
        <f>IF(C123="","",VLOOKUP(C123,'G-7 Rivers Data'!$B$2:$Z$9,2,FALSE))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45"/>
      <c r="J123" s="540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635" t="str">
        <f>IFERROR(INDEX('G-7 Rivers Data'!$O$3:$O$7,MATCH(G123,'G-7 Rivers Data'!$N$3:$N$7,0)),"")</f>
        <v/>
      </c>
      <c r="M123" s="7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154"/>
      <c r="AA123" s="524" t="str">
        <f>IF(Z123="","",VLOOKUP(Z123,'G-7 Rivers Data'!$AO$4:$AP$7,2,FALSE))</f>
        <v/>
      </c>
      <c r="AB123" s="545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6"/>
      <c r="D124" s="172"/>
      <c r="E124" s="498" t="str">
        <f>IF(C124="","",VLOOKUP(C124,'G-7 Rivers Data'!$B$2:$Z$9,2,FALSE))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45"/>
      <c r="J124" s="540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635" t="str">
        <f>IFERROR(INDEX('G-7 Rivers Data'!$O$3:$O$7,MATCH(G124,'G-7 Rivers Data'!$N$3:$N$7,0)),"")</f>
        <v/>
      </c>
      <c r="M124" s="7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154"/>
      <c r="AA124" s="524" t="str">
        <f>IF(Z124="","",VLOOKUP(Z124,'G-7 Rivers Data'!$AO$4:$AP$7,2,FALSE))</f>
        <v/>
      </c>
      <c r="AB124" s="545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6"/>
      <c r="D125" s="172"/>
      <c r="E125" s="498" t="str">
        <f>IF(C125="","",VLOOKUP(C125,'G-7 Rivers Data'!$B$2:$Z$9,2,FALSE))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45"/>
      <c r="J125" s="540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635" t="str">
        <f>IFERROR(INDEX('G-7 Rivers Data'!$O$3:$O$7,MATCH(G125,'G-7 Rivers Data'!$N$3:$N$7,0)),"")</f>
        <v/>
      </c>
      <c r="M125" s="7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154"/>
      <c r="AA125" s="524" t="str">
        <f>IF(Z125="","",VLOOKUP(Z125,'G-7 Rivers Data'!$AO$4:$AP$7,2,FALSE))</f>
        <v/>
      </c>
      <c r="AB125" s="545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6"/>
      <c r="D126" s="172"/>
      <c r="E126" s="498" t="str">
        <f>IF(C126="","",VLOOKUP(C126,'G-7 Rivers Data'!$B$2:$Z$9,2,FALSE))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45"/>
      <c r="J126" s="540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635" t="str">
        <f>IFERROR(INDEX('G-7 Rivers Data'!$O$3:$O$7,MATCH(G126,'G-7 Rivers Data'!$N$3:$N$7,0)),"")</f>
        <v/>
      </c>
      <c r="M126" s="7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154"/>
      <c r="AA126" s="524" t="str">
        <f>IF(Z126="","",VLOOKUP(Z126,'G-7 Rivers Data'!$AO$4:$AP$7,2,FALSE))</f>
        <v/>
      </c>
      <c r="AB126" s="545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6"/>
      <c r="D127" s="172"/>
      <c r="E127" s="498" t="str">
        <f>IF(C127="","",VLOOKUP(C127,'G-7 Rivers Data'!$B$2:$Z$9,2,FALSE))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45"/>
      <c r="J127" s="540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635" t="str">
        <f>IFERROR(INDEX('G-7 Rivers Data'!$O$3:$O$7,MATCH(G127,'G-7 Rivers Data'!$N$3:$N$7,0)),"")</f>
        <v/>
      </c>
      <c r="M127" s="7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154"/>
      <c r="AA127" s="524" t="str">
        <f>IF(Z127="","",VLOOKUP(Z127,'G-7 Rivers Data'!$AO$4:$AP$7,2,FALSE))</f>
        <v/>
      </c>
      <c r="AB127" s="545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6"/>
      <c r="D128" s="172"/>
      <c r="E128" s="498" t="str">
        <f>IF(C128="","",VLOOKUP(C128,'G-7 Rivers Data'!$B$2:$Z$9,2,FALSE))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45"/>
      <c r="J128" s="540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635" t="str">
        <f>IFERROR(INDEX('G-7 Rivers Data'!$O$3:$O$7,MATCH(G128,'G-7 Rivers Data'!$N$3:$N$7,0)),"")</f>
        <v/>
      </c>
      <c r="M128" s="7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154"/>
      <c r="AA128" s="524" t="str">
        <f>IF(Z128="","",VLOOKUP(Z128,'G-7 Rivers Data'!$AO$4:$AP$7,2,FALSE))</f>
        <v/>
      </c>
      <c r="AB128" s="545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6"/>
      <c r="D129" s="172"/>
      <c r="E129" s="498" t="str">
        <f>IF(C129="","",VLOOKUP(C129,'G-7 Rivers Data'!$B$2:$Z$9,2,FALSE))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45"/>
      <c r="J129" s="540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635" t="str">
        <f>IFERROR(INDEX('G-7 Rivers Data'!$O$3:$O$7,MATCH(G129,'G-7 Rivers Data'!$N$3:$N$7,0)),"")</f>
        <v/>
      </c>
      <c r="M129" s="7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154"/>
      <c r="AA129" s="524" t="str">
        <f>IF(Z129="","",VLOOKUP(Z129,'G-7 Rivers Data'!$AO$4:$AP$7,2,FALSE))</f>
        <v/>
      </c>
      <c r="AB129" s="545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6"/>
      <c r="D130" s="172"/>
      <c r="E130" s="498" t="str">
        <f>IF(C130="","",VLOOKUP(C130,'G-7 Rivers Data'!$B$2:$Z$9,2,FALSE))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45"/>
      <c r="J130" s="540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635" t="str">
        <f>IFERROR(INDEX('G-7 Rivers Data'!$O$3:$O$7,MATCH(G130,'G-7 Rivers Data'!$N$3:$N$7,0)),"")</f>
        <v/>
      </c>
      <c r="M130" s="7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154"/>
      <c r="AA130" s="524" t="str">
        <f>IF(Z130="","",VLOOKUP(Z130,'G-7 Rivers Data'!$AO$4:$AP$7,2,FALSE))</f>
        <v/>
      </c>
      <c r="AB130" s="545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6"/>
      <c r="D131" s="172"/>
      <c r="E131" s="498" t="str">
        <f>IF(C131="","",VLOOKUP(C131,'G-7 Rivers Data'!$B$2:$Z$9,2,FALSE))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45"/>
      <c r="J131" s="540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635" t="str">
        <f>IFERROR(INDEX('G-7 Rivers Data'!$O$3:$O$7,MATCH(G131,'G-7 Rivers Data'!$N$3:$N$7,0)),"")</f>
        <v/>
      </c>
      <c r="M131" s="7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154"/>
      <c r="AA131" s="524" t="str">
        <f>IF(Z131="","",VLOOKUP(Z131,'G-7 Rivers Data'!$AO$4:$AP$7,2,FALSE))</f>
        <v/>
      </c>
      <c r="AB131" s="545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6"/>
      <c r="D132" s="172"/>
      <c r="E132" s="498" t="str">
        <f>IF(C132="","",VLOOKUP(C132,'G-7 Rivers Data'!$B$2:$Z$9,2,FALSE))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45"/>
      <c r="J132" s="540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635" t="str">
        <f>IFERROR(INDEX('G-7 Rivers Data'!$O$3:$O$7,MATCH(G132,'G-7 Rivers Data'!$N$3:$N$7,0)),"")</f>
        <v/>
      </c>
      <c r="M132" s="7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154"/>
      <c r="AA132" s="524" t="str">
        <f>IF(Z132="","",VLOOKUP(Z132,'G-7 Rivers Data'!$AO$4:$AP$7,2,FALSE))</f>
        <v/>
      </c>
      <c r="AB132" s="545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6"/>
      <c r="D133" s="172"/>
      <c r="E133" s="498" t="str">
        <f>IF(C133="","",VLOOKUP(C133,'G-7 Rivers Data'!$B$2:$Z$9,2,FALSE))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45"/>
      <c r="J133" s="540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635" t="str">
        <f>IFERROR(INDEX('G-7 Rivers Data'!$O$3:$O$7,MATCH(G133,'G-7 Rivers Data'!$N$3:$N$7,0)),"")</f>
        <v/>
      </c>
      <c r="M133" s="7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154"/>
      <c r="AA133" s="524" t="str">
        <f>IF(Z133="","",VLOOKUP(Z133,'G-7 Rivers Data'!$AO$4:$AP$7,2,FALSE))</f>
        <v/>
      </c>
      <c r="AB133" s="545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6"/>
      <c r="D134" s="172"/>
      <c r="E134" s="498" t="str">
        <f>IF(C134="","",VLOOKUP(C134,'G-7 Rivers Data'!$B$2:$Z$9,2,FALSE))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45"/>
      <c r="J134" s="540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635" t="str">
        <f>IFERROR(INDEX('G-7 Rivers Data'!$O$3:$O$7,MATCH(G134,'G-7 Rivers Data'!$N$3:$N$7,0)),"")</f>
        <v/>
      </c>
      <c r="M134" s="7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154"/>
      <c r="AA134" s="524" t="str">
        <f>IF(Z134="","",VLOOKUP(Z134,'G-7 Rivers Data'!$AO$4:$AP$7,2,FALSE))</f>
        <v/>
      </c>
      <c r="AB134" s="545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6"/>
      <c r="D135" s="172"/>
      <c r="E135" s="498" t="str">
        <f>IF(C135="","",VLOOKUP(C135,'G-7 Rivers Data'!$B$2:$Z$9,2,FALSE))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45"/>
      <c r="J135" s="540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635" t="str">
        <f>IFERROR(INDEX('G-7 Rivers Data'!$O$3:$O$7,MATCH(G135,'G-7 Rivers Data'!$N$3:$N$7,0)),"")</f>
        <v/>
      </c>
      <c r="M135" s="7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154"/>
      <c r="AA135" s="524" t="str">
        <f>IF(Z135="","",VLOOKUP(Z135,'G-7 Rivers Data'!$AO$4:$AP$7,2,FALSE))</f>
        <v/>
      </c>
      <c r="AB135" s="545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6"/>
      <c r="D136" s="172"/>
      <c r="E136" s="498" t="str">
        <f>IF(C136="","",VLOOKUP(C136,'G-7 Rivers Data'!$B$2:$Z$9,2,FALSE))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45"/>
      <c r="J136" s="540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635" t="str">
        <f>IFERROR(INDEX('G-7 Rivers Data'!$O$3:$O$7,MATCH(G136,'G-7 Rivers Data'!$N$3:$N$7,0)),"")</f>
        <v/>
      </c>
      <c r="M136" s="7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154"/>
      <c r="AA136" s="524" t="str">
        <f>IF(Z136="","",VLOOKUP(Z136,'G-7 Rivers Data'!$AO$4:$AP$7,2,FALSE))</f>
        <v/>
      </c>
      <c r="AB136" s="545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6"/>
      <c r="D137" s="172"/>
      <c r="E137" s="498" t="str">
        <f>IF(C137="","",VLOOKUP(C137,'G-7 Rivers Data'!$B$2:$Z$9,2,FALSE))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45"/>
      <c r="J137" s="540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635" t="str">
        <f>IFERROR(INDEX('G-7 Rivers Data'!$O$3:$O$7,MATCH(G137,'G-7 Rivers Data'!$N$3:$N$7,0)),"")</f>
        <v/>
      </c>
      <c r="M137" s="7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154"/>
      <c r="AA137" s="524" t="str">
        <f>IF(Z137="","",VLOOKUP(Z137,'G-7 Rivers Data'!$AO$4:$AP$7,2,FALSE))</f>
        <v/>
      </c>
      <c r="AB137" s="545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6"/>
      <c r="D138" s="172"/>
      <c r="E138" s="498" t="str">
        <f>IF(C138="","",VLOOKUP(C138,'G-7 Rivers Data'!$B$2:$Z$9,2,FALSE))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45"/>
      <c r="J138" s="540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635" t="str">
        <f>IFERROR(INDEX('G-7 Rivers Data'!$O$3:$O$7,MATCH(G138,'G-7 Rivers Data'!$N$3:$N$7,0)),"")</f>
        <v/>
      </c>
      <c r="M138" s="7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154"/>
      <c r="AA138" s="524" t="str">
        <f>IF(Z138="","",VLOOKUP(Z138,'G-7 Rivers Data'!$AO$4:$AP$7,2,FALSE))</f>
        <v/>
      </c>
      <c r="AB138" s="545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6"/>
      <c r="D139" s="172"/>
      <c r="E139" s="498" t="str">
        <f>IF(C139="","",VLOOKUP(C139,'G-7 Rivers Data'!$B$2:$Z$9,2,FALSE))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45"/>
      <c r="J139" s="540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635" t="str">
        <f>IFERROR(INDEX('G-7 Rivers Data'!$O$3:$O$7,MATCH(G139,'G-7 Rivers Data'!$N$3:$N$7,0)),"")</f>
        <v/>
      </c>
      <c r="M139" s="7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154"/>
      <c r="AA139" s="524" t="str">
        <f>IF(Z139="","",VLOOKUP(Z139,'G-7 Rivers Data'!$AO$4:$AP$7,2,FALSE))</f>
        <v/>
      </c>
      <c r="AB139" s="545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6"/>
      <c r="D140" s="172"/>
      <c r="E140" s="498" t="str">
        <f>IF(C140="","",VLOOKUP(C140,'G-7 Rivers Data'!$B$2:$Z$9,2,FALSE))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45"/>
      <c r="J140" s="540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635" t="str">
        <f>IFERROR(INDEX('G-7 Rivers Data'!$O$3:$O$7,MATCH(G140,'G-7 Rivers Data'!$N$3:$N$7,0)),"")</f>
        <v/>
      </c>
      <c r="M140" s="7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154"/>
      <c r="AA140" s="524" t="str">
        <f>IF(Z140="","",VLOOKUP(Z140,'G-7 Rivers Data'!$AO$4:$AP$7,2,FALSE))</f>
        <v/>
      </c>
      <c r="AB140" s="545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6"/>
      <c r="D141" s="172"/>
      <c r="E141" s="498" t="str">
        <f>IF(C141="","",VLOOKUP(C141,'G-7 Rivers Data'!$B$2:$Z$9,2,FALSE))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45"/>
      <c r="J141" s="540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635" t="str">
        <f>IFERROR(INDEX('G-7 Rivers Data'!$O$3:$O$7,MATCH(G141,'G-7 Rivers Data'!$N$3:$N$7,0)),"")</f>
        <v/>
      </c>
      <c r="M141" s="7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154"/>
      <c r="AA141" s="524" t="str">
        <f>IF(Z141="","",VLOOKUP(Z141,'G-7 Rivers Data'!$AO$4:$AP$7,2,FALSE))</f>
        <v/>
      </c>
      <c r="AB141" s="545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6"/>
      <c r="D142" s="172"/>
      <c r="E142" s="498" t="str">
        <f>IF(C142="","",VLOOKUP(C142,'G-7 Rivers Data'!$B$2:$Z$9,2,FALSE))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45"/>
      <c r="J142" s="540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635" t="str">
        <f>IFERROR(INDEX('G-7 Rivers Data'!$O$3:$O$7,MATCH(G142,'G-7 Rivers Data'!$N$3:$N$7,0)),"")</f>
        <v/>
      </c>
      <c r="M142" s="7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154"/>
      <c r="AA142" s="524" t="str">
        <f>IF(Z142="","",VLOOKUP(Z142,'G-7 Rivers Data'!$AO$4:$AP$7,2,FALSE))</f>
        <v/>
      </c>
      <c r="AB142" s="545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6"/>
      <c r="D143" s="172"/>
      <c r="E143" s="498" t="str">
        <f>IF(C143="","",VLOOKUP(C143,'G-7 Rivers Data'!$B$2:$Z$9,2,FALSE))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45"/>
      <c r="J143" s="540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635" t="str">
        <f>IFERROR(INDEX('G-7 Rivers Data'!$O$3:$O$7,MATCH(G143,'G-7 Rivers Data'!$N$3:$N$7,0)),"")</f>
        <v/>
      </c>
      <c r="M143" s="7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154"/>
      <c r="AA143" s="524" t="str">
        <f>IF(Z143="","",VLOOKUP(Z143,'G-7 Rivers Data'!$AO$4:$AP$7,2,FALSE))</f>
        <v/>
      </c>
      <c r="AB143" s="545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6"/>
      <c r="D144" s="172"/>
      <c r="E144" s="498" t="str">
        <f>IF(C144="","",VLOOKUP(C144,'G-7 Rivers Data'!$B$2:$Z$9,2,FALSE))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45"/>
      <c r="J144" s="540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635" t="str">
        <f>IFERROR(INDEX('G-7 Rivers Data'!$O$3:$O$7,MATCH(G144,'G-7 Rivers Data'!$N$3:$N$7,0)),"")</f>
        <v/>
      </c>
      <c r="M144" s="7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154"/>
      <c r="AA144" s="524" t="str">
        <f>IF(Z144="","",VLOOKUP(Z144,'G-7 Rivers Data'!$AO$4:$AP$7,2,FALSE))</f>
        <v/>
      </c>
      <c r="AB144" s="545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6"/>
      <c r="D145" s="172"/>
      <c r="E145" s="498" t="str">
        <f>IF(C145="","",VLOOKUP(C145,'G-7 Rivers Data'!$B$2:$Z$9,2,FALSE))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45"/>
      <c r="J145" s="540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635" t="str">
        <f>IFERROR(INDEX('G-7 Rivers Data'!$O$3:$O$7,MATCH(G145,'G-7 Rivers Data'!$N$3:$N$7,0)),"")</f>
        <v/>
      </c>
      <c r="M145" s="7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154"/>
      <c r="AA145" s="524" t="str">
        <f>IF(Z145="","",VLOOKUP(Z145,'G-7 Rivers Data'!$AO$4:$AP$7,2,FALSE))</f>
        <v/>
      </c>
      <c r="AB145" s="545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6"/>
      <c r="D146" s="172"/>
      <c r="E146" s="498" t="str">
        <f>IF(C146="","",VLOOKUP(C146,'G-7 Rivers Data'!$B$2:$Z$9,2,FALSE))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45"/>
      <c r="J146" s="540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635" t="str">
        <f>IFERROR(INDEX('G-7 Rivers Data'!$O$3:$O$7,MATCH(G146,'G-7 Rivers Data'!$N$3:$N$7,0)),"")</f>
        <v/>
      </c>
      <c r="M146" s="7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154"/>
      <c r="AA146" s="524" t="str">
        <f>IF(Z146="","",VLOOKUP(Z146,'G-7 Rivers Data'!$AO$4:$AP$7,2,FALSE))</f>
        <v/>
      </c>
      <c r="AB146" s="545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6"/>
      <c r="D147" s="172"/>
      <c r="E147" s="498" t="str">
        <f>IF(C147="","",VLOOKUP(C147,'G-7 Rivers Data'!$B$2:$Z$9,2,FALSE))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45"/>
      <c r="J147" s="540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635" t="str">
        <f>IFERROR(INDEX('G-7 Rivers Data'!$O$3:$O$7,MATCH(G147,'G-7 Rivers Data'!$N$3:$N$7,0)),"")</f>
        <v/>
      </c>
      <c r="M147" s="7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154"/>
      <c r="AA147" s="524" t="str">
        <f>IF(Z147="","",VLOOKUP(Z147,'G-7 Rivers Data'!$AO$4:$AP$7,2,FALSE))</f>
        <v/>
      </c>
      <c r="AB147" s="545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6"/>
      <c r="D148" s="172"/>
      <c r="E148" s="498" t="str">
        <f>IF(C148="","",VLOOKUP(C148,'G-7 Rivers Data'!$B$2:$Z$9,2,FALSE))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45"/>
      <c r="J148" s="540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635" t="str">
        <f>IFERROR(INDEX('G-7 Rivers Data'!$O$3:$O$7,MATCH(G148,'G-7 Rivers Data'!$N$3:$N$7,0)),"")</f>
        <v/>
      </c>
      <c r="M148" s="7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154"/>
      <c r="AA148" s="524" t="str">
        <f>IF(Z148="","",VLOOKUP(Z148,'G-7 Rivers Data'!$AO$4:$AP$7,2,FALSE))</f>
        <v/>
      </c>
      <c r="AB148" s="545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6"/>
      <c r="D149" s="172"/>
      <c r="E149" s="498" t="str">
        <f>IF(C149="","",VLOOKUP(C149,'G-7 Rivers Data'!$B$2:$Z$9,2,FALSE))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45"/>
      <c r="J149" s="540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635" t="str">
        <f>IFERROR(INDEX('G-7 Rivers Data'!$O$3:$O$7,MATCH(G149,'G-7 Rivers Data'!$N$3:$N$7,0)),"")</f>
        <v/>
      </c>
      <c r="M149" s="7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154"/>
      <c r="AA149" s="524" t="str">
        <f>IF(Z149="","",VLOOKUP(Z149,'G-7 Rivers Data'!$AO$4:$AP$7,2,FALSE))</f>
        <v/>
      </c>
      <c r="AB149" s="545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6"/>
      <c r="D150" s="172"/>
      <c r="E150" s="498" t="str">
        <f>IF(C150="","",VLOOKUP(C150,'G-7 Rivers Data'!$B$2:$Z$9,2,FALSE))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45"/>
      <c r="J150" s="540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635" t="str">
        <f>IFERROR(INDEX('G-7 Rivers Data'!$O$3:$O$7,MATCH(G150,'G-7 Rivers Data'!$N$3:$N$7,0)),"")</f>
        <v/>
      </c>
      <c r="M150" s="7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154"/>
      <c r="AA150" s="524" t="str">
        <f>IF(Z150="","",VLOOKUP(Z150,'G-7 Rivers Data'!$AO$4:$AP$7,2,FALSE))</f>
        <v/>
      </c>
      <c r="AB150" s="545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6"/>
      <c r="D151" s="172"/>
      <c r="E151" s="498" t="str">
        <f>IF(C151="","",VLOOKUP(C151,'G-7 Rivers Data'!$B$2:$Z$9,2,FALSE))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45"/>
      <c r="J151" s="540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635" t="str">
        <f>IFERROR(INDEX('G-7 Rivers Data'!$O$3:$O$7,MATCH(G151,'G-7 Rivers Data'!$N$3:$N$7,0)),"")</f>
        <v/>
      </c>
      <c r="M151" s="7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154"/>
      <c r="AA151" s="524" t="str">
        <f>IF(Z151="","",VLOOKUP(Z151,'G-7 Rivers Data'!$AO$4:$AP$7,2,FALSE))</f>
        <v/>
      </c>
      <c r="AB151" s="545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6"/>
      <c r="D152" s="172"/>
      <c r="E152" s="498" t="str">
        <f>IF(C152="","",VLOOKUP(C152,'G-7 Rivers Data'!$B$2:$Z$9,2,FALSE))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45"/>
      <c r="J152" s="540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635" t="str">
        <f>IFERROR(INDEX('G-7 Rivers Data'!$O$3:$O$7,MATCH(G152,'G-7 Rivers Data'!$N$3:$N$7,0)),"")</f>
        <v/>
      </c>
      <c r="M152" s="7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154"/>
      <c r="AA152" s="524" t="str">
        <f>IF(Z152="","",VLOOKUP(Z152,'G-7 Rivers Data'!$AO$4:$AP$7,2,FALSE))</f>
        <v/>
      </c>
      <c r="AB152" s="545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6"/>
      <c r="D153" s="172"/>
      <c r="E153" s="498" t="str">
        <f>IF(C153="","",VLOOKUP(C153,'G-7 Rivers Data'!$B$2:$Z$9,2,FALSE))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45"/>
      <c r="J153" s="540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635" t="str">
        <f>IFERROR(INDEX('G-7 Rivers Data'!$O$3:$O$7,MATCH(G153,'G-7 Rivers Data'!$N$3:$N$7,0)),"")</f>
        <v/>
      </c>
      <c r="M153" s="7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154"/>
      <c r="AA153" s="524" t="str">
        <f>IF(Z153="","",VLOOKUP(Z153,'G-7 Rivers Data'!$AO$4:$AP$7,2,FALSE))</f>
        <v/>
      </c>
      <c r="AB153" s="545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6"/>
      <c r="D154" s="172"/>
      <c r="E154" s="498" t="str">
        <f>IF(C154="","",VLOOKUP(C154,'G-7 Rivers Data'!$B$2:$Z$9,2,FALSE))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45"/>
      <c r="J154" s="540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635" t="str">
        <f>IFERROR(INDEX('G-7 Rivers Data'!$O$3:$O$7,MATCH(G154,'G-7 Rivers Data'!$N$3:$N$7,0)),"")</f>
        <v/>
      </c>
      <c r="M154" s="7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154"/>
      <c r="AA154" s="524" t="str">
        <f>IF(Z154="","",VLOOKUP(Z154,'G-7 Rivers Data'!$AO$4:$AP$7,2,FALSE))</f>
        <v/>
      </c>
      <c r="AB154" s="545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6"/>
      <c r="D155" s="172"/>
      <c r="E155" s="498" t="str">
        <f>IF(C155="","",VLOOKUP(C155,'G-7 Rivers Data'!$B$2:$Z$9,2,FALSE))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45"/>
      <c r="J155" s="540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635" t="str">
        <f>IFERROR(INDEX('G-7 Rivers Data'!$O$3:$O$7,MATCH(G155,'G-7 Rivers Data'!$N$3:$N$7,0)),"")</f>
        <v/>
      </c>
      <c r="M155" s="7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154"/>
      <c r="AA155" s="524" t="str">
        <f>IF(Z155="","",VLOOKUP(Z155,'G-7 Rivers Data'!$AO$4:$AP$7,2,FALSE))</f>
        <v/>
      </c>
      <c r="AB155" s="545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6"/>
      <c r="D156" s="172"/>
      <c r="E156" s="498" t="str">
        <f>IF(C156="","",VLOOKUP(C156,'G-7 Rivers Data'!$B$2:$Z$9,2,FALSE))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45"/>
      <c r="J156" s="540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635" t="str">
        <f>IFERROR(INDEX('G-7 Rivers Data'!$O$3:$O$7,MATCH(G156,'G-7 Rivers Data'!$N$3:$N$7,0)),"")</f>
        <v/>
      </c>
      <c r="M156" s="7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154"/>
      <c r="AA156" s="524" t="str">
        <f>IF(Z156="","",VLOOKUP(Z156,'G-7 Rivers Data'!$AO$4:$AP$7,2,FALSE))</f>
        <v/>
      </c>
      <c r="AB156" s="545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6"/>
      <c r="D157" s="172"/>
      <c r="E157" s="498" t="str">
        <f>IF(C157="","",VLOOKUP(C157,'G-7 Rivers Data'!$B$2:$Z$9,2,FALSE))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45"/>
      <c r="J157" s="540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635" t="str">
        <f>IFERROR(INDEX('G-7 Rivers Data'!$O$3:$O$7,MATCH(G157,'G-7 Rivers Data'!$N$3:$N$7,0)),"")</f>
        <v/>
      </c>
      <c r="M157" s="7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154"/>
      <c r="AA157" s="524" t="str">
        <f>IF(Z157="","",VLOOKUP(Z157,'G-7 Rivers Data'!$AO$4:$AP$7,2,FALSE))</f>
        <v/>
      </c>
      <c r="AB157" s="545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6"/>
      <c r="D158" s="172"/>
      <c r="E158" s="498" t="str">
        <f>IF(C158="","",VLOOKUP(C158,'G-7 Rivers Data'!$B$2:$Z$9,2,FALSE))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45"/>
      <c r="J158" s="540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635" t="str">
        <f>IFERROR(INDEX('G-7 Rivers Data'!$O$3:$O$7,MATCH(G158,'G-7 Rivers Data'!$N$3:$N$7,0)),"")</f>
        <v/>
      </c>
      <c r="M158" s="7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154"/>
      <c r="AA158" s="524" t="str">
        <f>IF(Z158="","",VLOOKUP(Z158,'G-7 Rivers Data'!$AO$4:$AP$7,2,FALSE))</f>
        <v/>
      </c>
      <c r="AB158" s="545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6"/>
      <c r="D159" s="172"/>
      <c r="E159" s="498" t="str">
        <f>IF(C159="","",VLOOKUP(C159,'G-7 Rivers Data'!$B$2:$Z$9,2,FALSE))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45"/>
      <c r="J159" s="540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635" t="str">
        <f>IFERROR(INDEX('G-7 Rivers Data'!$O$3:$O$7,MATCH(G159,'G-7 Rivers Data'!$N$3:$N$7,0)),"")</f>
        <v/>
      </c>
      <c r="M159" s="7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154"/>
      <c r="AA159" s="524" t="str">
        <f>IF(Z159="","",VLOOKUP(Z159,'G-7 Rivers Data'!$AO$4:$AP$7,2,FALSE))</f>
        <v/>
      </c>
      <c r="AB159" s="545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6"/>
      <c r="D160" s="172"/>
      <c r="E160" s="498" t="str">
        <f>IF(C160="","",VLOOKUP(C160,'G-7 Rivers Data'!$B$2:$Z$9,2,FALSE))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45"/>
      <c r="J160" s="540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635" t="str">
        <f>IFERROR(INDEX('G-7 Rivers Data'!$O$3:$O$7,MATCH(G160,'G-7 Rivers Data'!$N$3:$N$7,0)),"")</f>
        <v/>
      </c>
      <c r="M160" s="7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154"/>
      <c r="AA160" s="524" t="str">
        <f>IF(Z160="","",VLOOKUP(Z160,'G-7 Rivers Data'!$AO$4:$AP$7,2,FALSE))</f>
        <v/>
      </c>
      <c r="AB160" s="545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6"/>
      <c r="D161" s="172"/>
      <c r="E161" s="498" t="str">
        <f>IF(C161="","",VLOOKUP(C161,'G-7 Rivers Data'!$B$2:$Z$9,2,FALSE))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45"/>
      <c r="J161" s="540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635" t="str">
        <f>IFERROR(INDEX('G-7 Rivers Data'!$O$3:$O$7,MATCH(G161,'G-7 Rivers Data'!$N$3:$N$7,0)),"")</f>
        <v/>
      </c>
      <c r="M161" s="7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154"/>
      <c r="AA161" s="524" t="str">
        <f>IF(Z161="","",VLOOKUP(Z161,'G-7 Rivers Data'!$AO$4:$AP$7,2,FALSE))</f>
        <v/>
      </c>
      <c r="AB161" s="545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6"/>
      <c r="D162" s="172"/>
      <c r="E162" s="498" t="str">
        <f>IF(C162="","",VLOOKUP(C162,'G-7 Rivers Data'!$B$2:$Z$9,2,FALSE))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45"/>
      <c r="J162" s="540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635" t="str">
        <f>IFERROR(INDEX('G-7 Rivers Data'!$O$3:$O$7,MATCH(G162,'G-7 Rivers Data'!$N$3:$N$7,0)),"")</f>
        <v/>
      </c>
      <c r="M162" s="7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154"/>
      <c r="AA162" s="524" t="str">
        <f>IF(Z162="","",VLOOKUP(Z162,'G-7 Rivers Data'!$AO$4:$AP$7,2,FALSE))</f>
        <v/>
      </c>
      <c r="AB162" s="545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6"/>
      <c r="D163" s="172"/>
      <c r="E163" s="498" t="str">
        <f>IF(C163="","",VLOOKUP(C163,'G-7 Rivers Data'!$B$2:$Z$9,2,FALSE))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45"/>
      <c r="J163" s="540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635" t="str">
        <f>IFERROR(INDEX('G-7 Rivers Data'!$O$3:$O$7,MATCH(G163,'G-7 Rivers Data'!$N$3:$N$7,0)),"")</f>
        <v/>
      </c>
      <c r="M163" s="7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154"/>
      <c r="AA163" s="524" t="str">
        <f>IF(Z163="","",VLOOKUP(Z163,'G-7 Rivers Data'!$AO$4:$AP$7,2,FALSE))</f>
        <v/>
      </c>
      <c r="AB163" s="545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6"/>
      <c r="D164" s="172"/>
      <c r="E164" s="498" t="str">
        <f>IF(C164="","",VLOOKUP(C164,'G-7 Rivers Data'!$B$2:$Z$9,2,FALSE))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45"/>
      <c r="J164" s="540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635" t="str">
        <f>IFERROR(INDEX('G-7 Rivers Data'!$O$3:$O$7,MATCH(G164,'G-7 Rivers Data'!$N$3:$N$7,0)),"")</f>
        <v/>
      </c>
      <c r="M164" s="7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154"/>
      <c r="AA164" s="524" t="str">
        <f>IF(Z164="","",VLOOKUP(Z164,'G-7 Rivers Data'!$AO$4:$AP$7,2,FALSE))</f>
        <v/>
      </c>
      <c r="AB164" s="545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6"/>
      <c r="D165" s="172"/>
      <c r="E165" s="498" t="str">
        <f>IF(C165="","",VLOOKUP(C165,'G-7 Rivers Data'!$B$2:$Z$9,2,FALSE))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45"/>
      <c r="J165" s="540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635" t="str">
        <f>IFERROR(INDEX('G-7 Rivers Data'!$O$3:$O$7,MATCH(G165,'G-7 Rivers Data'!$N$3:$N$7,0)),"")</f>
        <v/>
      </c>
      <c r="M165" s="7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154"/>
      <c r="AA165" s="524" t="str">
        <f>IF(Z165="","",VLOOKUP(Z165,'G-7 Rivers Data'!$AO$4:$AP$7,2,FALSE))</f>
        <v/>
      </c>
      <c r="AB165" s="545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6"/>
      <c r="D166" s="172"/>
      <c r="E166" s="498" t="str">
        <f>IF(C166="","",VLOOKUP(C166,'G-7 Rivers Data'!$B$2:$Z$9,2,FALSE))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45"/>
      <c r="J166" s="540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635" t="str">
        <f>IFERROR(INDEX('G-7 Rivers Data'!$O$3:$O$7,MATCH(G166,'G-7 Rivers Data'!$N$3:$N$7,0)),"")</f>
        <v/>
      </c>
      <c r="M166" s="7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154"/>
      <c r="AA166" s="524" t="str">
        <f>IF(Z166="","",VLOOKUP(Z166,'G-7 Rivers Data'!$AO$4:$AP$7,2,FALSE))</f>
        <v/>
      </c>
      <c r="AB166" s="545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6"/>
      <c r="D167" s="172"/>
      <c r="E167" s="498" t="str">
        <f>IF(C167="","",VLOOKUP(C167,'G-7 Rivers Data'!$B$2:$Z$9,2,FALSE))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45"/>
      <c r="J167" s="540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635" t="str">
        <f>IFERROR(INDEX('G-7 Rivers Data'!$O$3:$O$7,MATCH(G167,'G-7 Rivers Data'!$N$3:$N$7,0)),"")</f>
        <v/>
      </c>
      <c r="M167" s="7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154"/>
      <c r="AA167" s="524" t="str">
        <f>IF(Z167="","",VLOOKUP(Z167,'G-7 Rivers Data'!$AO$4:$AP$7,2,FALSE))</f>
        <v/>
      </c>
      <c r="AB167" s="545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6"/>
      <c r="D168" s="172"/>
      <c r="E168" s="498" t="str">
        <f>IF(C168="","",VLOOKUP(C168,'G-7 Rivers Data'!$B$2:$Z$9,2,FALSE))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45"/>
      <c r="J168" s="540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635" t="str">
        <f>IFERROR(INDEX('G-7 Rivers Data'!$O$3:$O$7,MATCH(G168,'G-7 Rivers Data'!$N$3:$N$7,0)),"")</f>
        <v/>
      </c>
      <c r="M168" s="7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154"/>
      <c r="AA168" s="524" t="str">
        <f>IF(Z168="","",VLOOKUP(Z168,'G-7 Rivers Data'!$AO$4:$AP$7,2,FALSE))</f>
        <v/>
      </c>
      <c r="AB168" s="545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6"/>
      <c r="D169" s="172"/>
      <c r="E169" s="498" t="str">
        <f>IF(C169="","",VLOOKUP(C169,'G-7 Rivers Data'!$B$2:$Z$9,2,FALSE))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45"/>
      <c r="J169" s="540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635" t="str">
        <f>IFERROR(INDEX('G-7 Rivers Data'!$O$3:$O$7,MATCH(G169,'G-7 Rivers Data'!$N$3:$N$7,0)),"")</f>
        <v/>
      </c>
      <c r="M169" s="7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154"/>
      <c r="AA169" s="524" t="str">
        <f>IF(Z169="","",VLOOKUP(Z169,'G-7 Rivers Data'!$AO$4:$AP$7,2,FALSE))</f>
        <v/>
      </c>
      <c r="AB169" s="545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6"/>
      <c r="D170" s="172"/>
      <c r="E170" s="498" t="str">
        <f>IF(C170="","",VLOOKUP(C170,'G-7 Rivers Data'!$B$2:$Z$9,2,FALSE))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45"/>
      <c r="J170" s="540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635" t="str">
        <f>IFERROR(INDEX('G-7 Rivers Data'!$O$3:$O$7,MATCH(G170,'G-7 Rivers Data'!$N$3:$N$7,0)),"")</f>
        <v/>
      </c>
      <c r="M170" s="7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154"/>
      <c r="AA170" s="524" t="str">
        <f>IF(Z170="","",VLOOKUP(Z170,'G-7 Rivers Data'!$AO$4:$AP$7,2,FALSE))</f>
        <v/>
      </c>
      <c r="AB170" s="545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6"/>
      <c r="D171" s="172"/>
      <c r="E171" s="498" t="str">
        <f>IF(C171="","",VLOOKUP(C171,'G-7 Rivers Data'!$B$2:$Z$9,2,FALSE))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45"/>
      <c r="J171" s="540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635" t="str">
        <f>IFERROR(INDEX('G-7 Rivers Data'!$O$3:$O$7,MATCH(G171,'G-7 Rivers Data'!$N$3:$N$7,0)),"")</f>
        <v/>
      </c>
      <c r="M171" s="7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154"/>
      <c r="AA171" s="524" t="str">
        <f>IF(Z171="","",VLOOKUP(Z171,'G-7 Rivers Data'!$AO$4:$AP$7,2,FALSE))</f>
        <v/>
      </c>
      <c r="AB171" s="545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6"/>
      <c r="D172" s="172"/>
      <c r="E172" s="498" t="str">
        <f>IF(C172="","",VLOOKUP(C172,'G-7 Rivers Data'!$B$2:$Z$9,2,FALSE))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45"/>
      <c r="J172" s="540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635" t="str">
        <f>IFERROR(INDEX('G-7 Rivers Data'!$O$3:$O$7,MATCH(G172,'G-7 Rivers Data'!$N$3:$N$7,0)),"")</f>
        <v/>
      </c>
      <c r="M172" s="7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154"/>
      <c r="AA172" s="524" t="str">
        <f>IF(Z172="","",VLOOKUP(Z172,'G-7 Rivers Data'!$AO$4:$AP$7,2,FALSE))</f>
        <v/>
      </c>
      <c r="AB172" s="545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6"/>
      <c r="D173" s="172"/>
      <c r="E173" s="498" t="str">
        <f>IF(C173="","",VLOOKUP(C173,'G-7 Rivers Data'!$B$2:$Z$9,2,FALSE))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45"/>
      <c r="J173" s="540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635" t="str">
        <f>IFERROR(INDEX('G-7 Rivers Data'!$O$3:$O$7,MATCH(G173,'G-7 Rivers Data'!$N$3:$N$7,0)),"")</f>
        <v/>
      </c>
      <c r="M173" s="7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154"/>
      <c r="AA173" s="524" t="str">
        <f>IF(Z173="","",VLOOKUP(Z173,'G-7 Rivers Data'!$AO$4:$AP$7,2,FALSE))</f>
        <v/>
      </c>
      <c r="AB173" s="545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6"/>
      <c r="D174" s="172"/>
      <c r="E174" s="498" t="str">
        <f>IF(C174="","",VLOOKUP(C174,'G-7 Rivers Data'!$B$2:$Z$9,2,FALSE))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45"/>
      <c r="J174" s="540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635" t="str">
        <f>IFERROR(INDEX('G-7 Rivers Data'!$O$3:$O$7,MATCH(G174,'G-7 Rivers Data'!$N$3:$N$7,0)),"")</f>
        <v/>
      </c>
      <c r="M174" s="7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154"/>
      <c r="AA174" s="524" t="str">
        <f>IF(Z174="","",VLOOKUP(Z174,'G-7 Rivers Data'!$AO$4:$AP$7,2,FALSE))</f>
        <v/>
      </c>
      <c r="AB174" s="545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6"/>
      <c r="D175" s="172"/>
      <c r="E175" s="498" t="str">
        <f>IF(C175="","",VLOOKUP(C175,'G-7 Rivers Data'!$B$2:$Z$9,2,FALSE))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45"/>
      <c r="J175" s="540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635" t="str">
        <f>IFERROR(INDEX('G-7 Rivers Data'!$O$3:$O$7,MATCH(G175,'G-7 Rivers Data'!$N$3:$N$7,0)),"")</f>
        <v/>
      </c>
      <c r="M175" s="7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154"/>
      <c r="AA175" s="524" t="str">
        <f>IF(Z175="","",VLOOKUP(Z175,'G-7 Rivers Data'!$AO$4:$AP$7,2,FALSE))</f>
        <v/>
      </c>
      <c r="AB175" s="545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6"/>
      <c r="D176" s="172"/>
      <c r="E176" s="498" t="str">
        <f>IF(C176="","",VLOOKUP(C176,'G-7 Rivers Data'!$B$2:$Z$9,2,FALSE))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45"/>
      <c r="J176" s="540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635" t="str">
        <f>IFERROR(INDEX('G-7 Rivers Data'!$O$3:$O$7,MATCH(G176,'G-7 Rivers Data'!$N$3:$N$7,0)),"")</f>
        <v/>
      </c>
      <c r="M176" s="7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154"/>
      <c r="AA176" s="524" t="str">
        <f>IF(Z176="","",VLOOKUP(Z176,'G-7 Rivers Data'!$AO$4:$AP$7,2,FALSE))</f>
        <v/>
      </c>
      <c r="AB176" s="545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6"/>
      <c r="D177" s="172"/>
      <c r="E177" s="498" t="str">
        <f>IF(C177="","",VLOOKUP(C177,'G-7 Rivers Data'!$B$2:$Z$9,2,FALSE))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45"/>
      <c r="J177" s="540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635" t="str">
        <f>IFERROR(INDEX('G-7 Rivers Data'!$O$3:$O$7,MATCH(G177,'G-7 Rivers Data'!$N$3:$N$7,0)),"")</f>
        <v/>
      </c>
      <c r="M177" s="7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154"/>
      <c r="AA177" s="524" t="str">
        <f>IF(Z177="","",VLOOKUP(Z177,'G-7 Rivers Data'!$AO$4:$AP$7,2,FALSE))</f>
        <v/>
      </c>
      <c r="AB177" s="545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6"/>
      <c r="D178" s="172"/>
      <c r="E178" s="498" t="str">
        <f>IF(C178="","",VLOOKUP(C178,'G-7 Rivers Data'!$B$2:$Z$9,2,FALSE))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45"/>
      <c r="J178" s="540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635" t="str">
        <f>IFERROR(INDEX('G-7 Rivers Data'!$O$3:$O$7,MATCH(G178,'G-7 Rivers Data'!$N$3:$N$7,0)),"")</f>
        <v/>
      </c>
      <c r="M178" s="7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154"/>
      <c r="AA178" s="524" t="str">
        <f>IF(Z178="","",VLOOKUP(Z178,'G-7 Rivers Data'!$AO$4:$AP$7,2,FALSE))</f>
        <v/>
      </c>
      <c r="AB178" s="545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6"/>
      <c r="D179" s="172"/>
      <c r="E179" s="498" t="str">
        <f>IF(C179="","",VLOOKUP(C179,'G-7 Rivers Data'!$B$2:$Z$9,2,FALSE))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45"/>
      <c r="J179" s="540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635" t="str">
        <f>IFERROR(INDEX('G-7 Rivers Data'!$O$3:$O$7,MATCH(G179,'G-7 Rivers Data'!$N$3:$N$7,0)),"")</f>
        <v/>
      </c>
      <c r="M179" s="7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154"/>
      <c r="AA179" s="524" t="str">
        <f>IF(Z179="","",VLOOKUP(Z179,'G-7 Rivers Data'!$AO$4:$AP$7,2,FALSE))</f>
        <v/>
      </c>
      <c r="AB179" s="545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6"/>
      <c r="D180" s="172"/>
      <c r="E180" s="498" t="str">
        <f>IF(C180="","",VLOOKUP(C180,'G-7 Rivers Data'!$B$2:$Z$9,2,FALSE))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45"/>
      <c r="J180" s="540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635" t="str">
        <f>IFERROR(INDEX('G-7 Rivers Data'!$O$3:$O$7,MATCH(G180,'G-7 Rivers Data'!$N$3:$N$7,0)),"")</f>
        <v/>
      </c>
      <c r="M180" s="7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154"/>
      <c r="AA180" s="524" t="str">
        <f>IF(Z180="","",VLOOKUP(Z180,'G-7 Rivers Data'!$AO$4:$AP$7,2,FALSE))</f>
        <v/>
      </c>
      <c r="AB180" s="545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6"/>
      <c r="D181" s="172"/>
      <c r="E181" s="498" t="str">
        <f>IF(C181="","",VLOOKUP(C181,'G-7 Rivers Data'!$B$2:$Z$9,2,FALSE))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45"/>
      <c r="J181" s="540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635" t="str">
        <f>IFERROR(INDEX('G-7 Rivers Data'!$O$3:$O$7,MATCH(G181,'G-7 Rivers Data'!$N$3:$N$7,0)),"")</f>
        <v/>
      </c>
      <c r="M181" s="7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154"/>
      <c r="AA181" s="524" t="str">
        <f>IF(Z181="","",VLOOKUP(Z181,'G-7 Rivers Data'!$AO$4:$AP$7,2,FALSE))</f>
        <v/>
      </c>
      <c r="AB181" s="545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6"/>
      <c r="D182" s="172"/>
      <c r="E182" s="498" t="str">
        <f>IF(C182="","",VLOOKUP(C182,'G-7 Rivers Data'!$B$2:$Z$9,2,FALSE))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45"/>
      <c r="J182" s="540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635" t="str">
        <f>IFERROR(INDEX('G-7 Rivers Data'!$O$3:$O$7,MATCH(G182,'G-7 Rivers Data'!$N$3:$N$7,0)),"")</f>
        <v/>
      </c>
      <c r="M182" s="7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154"/>
      <c r="AA182" s="524" t="str">
        <f>IF(Z182="","",VLOOKUP(Z182,'G-7 Rivers Data'!$AO$4:$AP$7,2,FALSE))</f>
        <v/>
      </c>
      <c r="AB182" s="545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6"/>
      <c r="D183" s="172"/>
      <c r="E183" s="498" t="str">
        <f>IF(C183="","",VLOOKUP(C183,'G-7 Rivers Data'!$B$2:$Z$9,2,FALSE))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45"/>
      <c r="J183" s="540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635" t="str">
        <f>IFERROR(INDEX('G-7 Rivers Data'!$O$3:$O$7,MATCH(G183,'G-7 Rivers Data'!$N$3:$N$7,0)),"")</f>
        <v/>
      </c>
      <c r="M183" s="7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154"/>
      <c r="AA183" s="524" t="str">
        <f>IF(Z183="","",VLOOKUP(Z183,'G-7 Rivers Data'!$AO$4:$AP$7,2,FALSE))</f>
        <v/>
      </c>
      <c r="AB183" s="545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6"/>
      <c r="D184" s="172"/>
      <c r="E184" s="498" t="str">
        <f>IF(C184="","",VLOOKUP(C184,'G-7 Rivers Data'!$B$2:$Z$9,2,FALSE))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45"/>
      <c r="J184" s="540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635" t="str">
        <f>IFERROR(INDEX('G-7 Rivers Data'!$O$3:$O$7,MATCH(G184,'G-7 Rivers Data'!$N$3:$N$7,0)),"")</f>
        <v/>
      </c>
      <c r="M184" s="7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154"/>
      <c r="AA184" s="524" t="str">
        <f>IF(Z184="","",VLOOKUP(Z184,'G-7 Rivers Data'!$AO$4:$AP$7,2,FALSE))</f>
        <v/>
      </c>
      <c r="AB184" s="545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6"/>
      <c r="D185" s="172"/>
      <c r="E185" s="498" t="str">
        <f>IF(C185="","",VLOOKUP(C185,'G-7 Rivers Data'!$B$2:$Z$9,2,FALSE))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45"/>
      <c r="J185" s="540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635" t="str">
        <f>IFERROR(INDEX('G-7 Rivers Data'!$O$3:$O$7,MATCH(G185,'G-7 Rivers Data'!$N$3:$N$7,0)),"")</f>
        <v/>
      </c>
      <c r="M185" s="7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154"/>
      <c r="AA185" s="524" t="str">
        <f>IF(Z185="","",VLOOKUP(Z185,'G-7 Rivers Data'!$AO$4:$AP$7,2,FALSE))</f>
        <v/>
      </c>
      <c r="AB185" s="545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6"/>
      <c r="D186" s="172"/>
      <c r="E186" s="498" t="str">
        <f>IF(C186="","",VLOOKUP(C186,'G-7 Rivers Data'!$B$2:$Z$9,2,FALSE))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45"/>
      <c r="J186" s="540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635" t="str">
        <f>IFERROR(INDEX('G-7 Rivers Data'!$O$3:$O$7,MATCH(G186,'G-7 Rivers Data'!$N$3:$N$7,0)),"")</f>
        <v/>
      </c>
      <c r="M186" s="7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154"/>
      <c r="AA186" s="524" t="str">
        <f>IF(Z186="","",VLOOKUP(Z186,'G-7 Rivers Data'!$AO$4:$AP$7,2,FALSE))</f>
        <v/>
      </c>
      <c r="AB186" s="545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6"/>
      <c r="D187" s="172"/>
      <c r="E187" s="498" t="str">
        <f>IF(C187="","",VLOOKUP(C187,'G-7 Rivers Data'!$B$2:$Z$9,2,FALSE))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45"/>
      <c r="J187" s="540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635" t="str">
        <f>IFERROR(INDEX('G-7 Rivers Data'!$O$3:$O$7,MATCH(G187,'G-7 Rivers Data'!$N$3:$N$7,0)),"")</f>
        <v/>
      </c>
      <c r="M187" s="7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154"/>
      <c r="AA187" s="524" t="str">
        <f>IF(Z187="","",VLOOKUP(Z187,'G-7 Rivers Data'!$AO$4:$AP$7,2,FALSE))</f>
        <v/>
      </c>
      <c r="AB187" s="545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6"/>
      <c r="D188" s="172"/>
      <c r="E188" s="498" t="str">
        <f>IF(C188="","",VLOOKUP(C188,'G-7 Rivers Data'!$B$2:$Z$9,2,FALSE))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45"/>
      <c r="J188" s="540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635" t="str">
        <f>IFERROR(INDEX('G-7 Rivers Data'!$O$3:$O$7,MATCH(G188,'G-7 Rivers Data'!$N$3:$N$7,0)),"")</f>
        <v/>
      </c>
      <c r="M188" s="7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154"/>
      <c r="AA188" s="524" t="str">
        <f>IF(Z188="","",VLOOKUP(Z188,'G-7 Rivers Data'!$AO$4:$AP$7,2,FALSE))</f>
        <v/>
      </c>
      <c r="AB188" s="545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6"/>
      <c r="D189" s="172"/>
      <c r="E189" s="498" t="str">
        <f>IF(C189="","",VLOOKUP(C189,'G-7 Rivers Data'!$B$2:$Z$9,2,FALSE))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45"/>
      <c r="J189" s="540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635" t="str">
        <f>IFERROR(INDEX('G-7 Rivers Data'!$O$3:$O$7,MATCH(G189,'G-7 Rivers Data'!$N$3:$N$7,0)),"")</f>
        <v/>
      </c>
      <c r="M189" s="7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154"/>
      <c r="AA189" s="524" t="str">
        <f>IF(Z189="","",VLOOKUP(Z189,'G-7 Rivers Data'!$AO$4:$AP$7,2,FALSE))</f>
        <v/>
      </c>
      <c r="AB189" s="545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6"/>
      <c r="D190" s="172"/>
      <c r="E190" s="498" t="str">
        <f>IF(C190="","",VLOOKUP(C190,'G-7 Rivers Data'!$B$2:$Z$9,2,FALSE))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45"/>
      <c r="J190" s="540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635" t="str">
        <f>IFERROR(INDEX('G-7 Rivers Data'!$O$3:$O$7,MATCH(G190,'G-7 Rivers Data'!$N$3:$N$7,0)),"")</f>
        <v/>
      </c>
      <c r="M190" s="7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154"/>
      <c r="AA190" s="524" t="str">
        <f>IF(Z190="","",VLOOKUP(Z190,'G-7 Rivers Data'!$AO$4:$AP$7,2,FALSE))</f>
        <v/>
      </c>
      <c r="AB190" s="545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6"/>
      <c r="D191" s="172"/>
      <c r="E191" s="498" t="str">
        <f>IF(C191="","",VLOOKUP(C191,'G-7 Rivers Data'!$B$2:$Z$9,2,FALSE))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45"/>
      <c r="J191" s="540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635" t="str">
        <f>IFERROR(INDEX('G-7 Rivers Data'!$O$3:$O$7,MATCH(G191,'G-7 Rivers Data'!$N$3:$N$7,0)),"")</f>
        <v/>
      </c>
      <c r="M191" s="7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154"/>
      <c r="AA191" s="524" t="str">
        <f>IF(Z191="","",VLOOKUP(Z191,'G-7 Rivers Data'!$AO$4:$AP$7,2,FALSE))</f>
        <v/>
      </c>
      <c r="AB191" s="545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6"/>
      <c r="D192" s="172"/>
      <c r="E192" s="498" t="str">
        <f>IF(C192="","",VLOOKUP(C192,'G-7 Rivers Data'!$B$2:$Z$9,2,FALSE))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45"/>
      <c r="J192" s="540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635" t="str">
        <f>IFERROR(INDEX('G-7 Rivers Data'!$O$3:$O$7,MATCH(G192,'G-7 Rivers Data'!$N$3:$N$7,0)),"")</f>
        <v/>
      </c>
      <c r="M192" s="7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154"/>
      <c r="AA192" s="524" t="str">
        <f>IF(Z192="","",VLOOKUP(Z192,'G-7 Rivers Data'!$AO$4:$AP$7,2,FALSE))</f>
        <v/>
      </c>
      <c r="AB192" s="545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6"/>
      <c r="D193" s="172"/>
      <c r="E193" s="498" t="str">
        <f>IF(C193="","",VLOOKUP(C193,'G-7 Rivers Data'!$B$2:$Z$9,2,FALSE))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45"/>
      <c r="J193" s="540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635" t="str">
        <f>IFERROR(INDEX('G-7 Rivers Data'!$O$3:$O$7,MATCH(G193,'G-7 Rivers Data'!$N$3:$N$7,0)),"")</f>
        <v/>
      </c>
      <c r="M193" s="7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154"/>
      <c r="AA193" s="524" t="str">
        <f>IF(Z193="","",VLOOKUP(Z193,'G-7 Rivers Data'!$AO$4:$AP$7,2,FALSE))</f>
        <v/>
      </c>
      <c r="AB193" s="545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6"/>
      <c r="D194" s="172"/>
      <c r="E194" s="498" t="str">
        <f>IF(C194="","",VLOOKUP(C194,'G-7 Rivers Data'!$B$2:$Z$9,2,FALSE))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45"/>
      <c r="J194" s="540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635" t="str">
        <f>IFERROR(INDEX('G-7 Rivers Data'!$O$3:$O$7,MATCH(G194,'G-7 Rivers Data'!$N$3:$N$7,0)),"")</f>
        <v/>
      </c>
      <c r="M194" s="7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154"/>
      <c r="AA194" s="524" t="str">
        <f>IF(Z194="","",VLOOKUP(Z194,'G-7 Rivers Data'!$AO$4:$AP$7,2,FALSE))</f>
        <v/>
      </c>
      <c r="AB194" s="545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6"/>
      <c r="D195" s="172"/>
      <c r="E195" s="498" t="str">
        <f>IF(C195="","",VLOOKUP(C195,'G-7 Rivers Data'!$B$2:$Z$9,2,FALSE))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45"/>
      <c r="J195" s="540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635" t="str">
        <f>IFERROR(INDEX('G-7 Rivers Data'!$O$3:$O$7,MATCH(G195,'G-7 Rivers Data'!$N$3:$N$7,0)),"")</f>
        <v/>
      </c>
      <c r="M195" s="7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154"/>
      <c r="AA195" s="524" t="str">
        <f>IF(Z195="","",VLOOKUP(Z195,'G-7 Rivers Data'!$AO$4:$AP$7,2,FALSE))</f>
        <v/>
      </c>
      <c r="AB195" s="545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6"/>
      <c r="D196" s="172"/>
      <c r="E196" s="498" t="str">
        <f>IF(C196="","",VLOOKUP(C196,'G-7 Rivers Data'!$B$2:$Z$9,2,FALSE))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45"/>
      <c r="J196" s="540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635" t="str">
        <f>IFERROR(INDEX('G-7 Rivers Data'!$O$3:$O$7,MATCH(G196,'G-7 Rivers Data'!$N$3:$N$7,0)),"")</f>
        <v/>
      </c>
      <c r="M196" s="7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154"/>
      <c r="AA196" s="524" t="str">
        <f>IF(Z196="","",VLOOKUP(Z196,'G-7 Rivers Data'!$AO$4:$AP$7,2,FALSE))</f>
        <v/>
      </c>
      <c r="AB196" s="545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6"/>
      <c r="D197" s="172"/>
      <c r="E197" s="498" t="str">
        <f>IF(C197="","",VLOOKUP(C197,'G-7 Rivers Data'!$B$2:$Z$9,2,FALSE))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45"/>
      <c r="J197" s="540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635" t="str">
        <f>IFERROR(INDEX('G-7 Rivers Data'!$O$3:$O$7,MATCH(G197,'G-7 Rivers Data'!$N$3:$N$7,0)),"")</f>
        <v/>
      </c>
      <c r="M197" s="7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154"/>
      <c r="AA197" s="524" t="str">
        <f>IF(Z197="","",VLOOKUP(Z197,'G-7 Rivers Data'!$AO$4:$AP$7,2,FALSE))</f>
        <v/>
      </c>
      <c r="AB197" s="545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6"/>
      <c r="D198" s="172"/>
      <c r="E198" s="498" t="str">
        <f>IF(C198="","",VLOOKUP(C198,'G-7 Rivers Data'!$B$2:$Z$9,2,FALSE))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45"/>
      <c r="J198" s="540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635" t="str">
        <f>IFERROR(INDEX('G-7 Rivers Data'!$O$3:$O$7,MATCH(G198,'G-7 Rivers Data'!$N$3:$N$7,0)),"")</f>
        <v/>
      </c>
      <c r="M198" s="7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154"/>
      <c r="AA198" s="524" t="str">
        <f>IF(Z198="","",VLOOKUP(Z198,'G-7 Rivers Data'!$AO$4:$AP$7,2,FALSE))</f>
        <v/>
      </c>
      <c r="AB198" s="545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6"/>
      <c r="D199" s="172"/>
      <c r="E199" s="498" t="str">
        <f>IF(C199="","",VLOOKUP(C199,'G-7 Rivers Data'!$B$2:$Z$9,2,FALSE))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45"/>
      <c r="J199" s="540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635" t="str">
        <f>IFERROR(INDEX('G-7 Rivers Data'!$O$3:$O$7,MATCH(G199,'G-7 Rivers Data'!$N$3:$N$7,0)),"")</f>
        <v/>
      </c>
      <c r="M199" s="7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154"/>
      <c r="AA199" s="524" t="str">
        <f>IF(Z199="","",VLOOKUP(Z199,'G-7 Rivers Data'!$AO$4:$AP$7,2,FALSE))</f>
        <v/>
      </c>
      <c r="AB199" s="545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6"/>
      <c r="D200" s="172"/>
      <c r="E200" s="498" t="str">
        <f>IF(C200="","",VLOOKUP(C200,'G-7 Rivers Data'!$B$2:$Z$9,2,FALSE))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45"/>
      <c r="J200" s="540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635" t="str">
        <f>IFERROR(INDEX('G-7 Rivers Data'!$O$3:$O$7,MATCH(G200,'G-7 Rivers Data'!$N$3:$N$7,0)),"")</f>
        <v/>
      </c>
      <c r="M200" s="7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154"/>
      <c r="AA200" s="524" t="str">
        <f>IF(Z200="","",VLOOKUP(Z200,'G-7 Rivers Data'!$AO$4:$AP$7,2,FALSE))</f>
        <v/>
      </c>
      <c r="AB200" s="545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6"/>
      <c r="D201" s="172"/>
      <c r="E201" s="498" t="str">
        <f>IF(C201="","",VLOOKUP(C201,'G-7 Rivers Data'!$B$2:$Z$9,2,FALSE))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45"/>
      <c r="J201" s="540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635" t="str">
        <f>IFERROR(INDEX('G-7 Rivers Data'!$O$3:$O$7,MATCH(G201,'G-7 Rivers Data'!$N$3:$N$7,0)),"")</f>
        <v/>
      </c>
      <c r="M201" s="7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154"/>
      <c r="AA201" s="524" t="str">
        <f>IF(Z201="","",VLOOKUP(Z201,'G-7 Rivers Data'!$AO$4:$AP$7,2,FALSE))</f>
        <v/>
      </c>
      <c r="AB201" s="545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6"/>
      <c r="D202" s="172"/>
      <c r="E202" s="498" t="str">
        <f>IF(C202="","",VLOOKUP(C202,'G-7 Rivers Data'!$B$2:$Z$9,2,FALSE))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45"/>
      <c r="J202" s="540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635" t="str">
        <f>IFERROR(INDEX('G-7 Rivers Data'!$O$3:$O$7,MATCH(G202,'G-7 Rivers Data'!$N$3:$N$7,0)),"")</f>
        <v/>
      </c>
      <c r="M202" s="7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154"/>
      <c r="AA202" s="524" t="str">
        <f>IF(Z202="","",VLOOKUP(Z202,'G-7 Rivers Data'!$AO$4:$AP$7,2,FALSE))</f>
        <v/>
      </c>
      <c r="AB202" s="545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6"/>
      <c r="D203" s="172"/>
      <c r="E203" s="498" t="str">
        <f>IF(C203="","",VLOOKUP(C203,'G-7 Rivers Data'!$B$2:$Z$9,2,FALSE))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45"/>
      <c r="J203" s="540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635" t="str">
        <f>IFERROR(INDEX('G-7 Rivers Data'!$O$3:$O$7,MATCH(G203,'G-7 Rivers Data'!$N$3:$N$7,0)),"")</f>
        <v/>
      </c>
      <c r="M203" s="7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154"/>
      <c r="AA203" s="524" t="str">
        <f>IF(Z203="","",VLOOKUP(Z203,'G-7 Rivers Data'!$AO$4:$AP$7,2,FALSE))</f>
        <v/>
      </c>
      <c r="AB203" s="545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6"/>
      <c r="D204" s="172"/>
      <c r="E204" s="498" t="str">
        <f>IF(C204="","",VLOOKUP(C204,'G-7 Rivers Data'!$B$2:$Z$9,2,FALSE))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45"/>
      <c r="J204" s="540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635" t="str">
        <f>IFERROR(INDEX('G-7 Rivers Data'!$O$3:$O$7,MATCH(G204,'G-7 Rivers Data'!$N$3:$N$7,0)),"")</f>
        <v/>
      </c>
      <c r="M204" s="7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154"/>
      <c r="AA204" s="524" t="str">
        <f>IF(Z204="","",VLOOKUP(Z204,'G-7 Rivers Data'!$AO$4:$AP$7,2,FALSE))</f>
        <v/>
      </c>
      <c r="AB204" s="545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6"/>
      <c r="D205" s="172"/>
      <c r="E205" s="498" t="str">
        <f>IF(C205="","",VLOOKUP(C205,'G-7 Rivers Data'!$B$2:$Z$9,2,FALSE))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45"/>
      <c r="J205" s="540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635" t="str">
        <f>IFERROR(INDEX('G-7 Rivers Data'!$O$3:$O$7,MATCH(G205,'G-7 Rivers Data'!$N$3:$N$7,0)),"")</f>
        <v/>
      </c>
      <c r="M205" s="7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154"/>
      <c r="AA205" s="524" t="str">
        <f>IF(Z205="","",VLOOKUP(Z205,'G-7 Rivers Data'!$AO$4:$AP$7,2,FALSE))</f>
        <v/>
      </c>
      <c r="AB205" s="545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6"/>
      <c r="D206" s="172"/>
      <c r="E206" s="498" t="str">
        <f>IF(C206="","",VLOOKUP(C206,'G-7 Rivers Data'!$B$2:$Z$9,2,FALSE))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45"/>
      <c r="J206" s="540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635" t="str">
        <f>IFERROR(INDEX('G-7 Rivers Data'!$O$3:$O$7,MATCH(G206,'G-7 Rivers Data'!$N$3:$N$7,0)),"")</f>
        <v/>
      </c>
      <c r="M206" s="7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154"/>
      <c r="AA206" s="524" t="str">
        <f>IF(Z206="","",VLOOKUP(Z206,'G-7 Rivers Data'!$AO$4:$AP$7,2,FALSE))</f>
        <v/>
      </c>
      <c r="AB206" s="545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6"/>
      <c r="D207" s="172"/>
      <c r="E207" s="498" t="str">
        <f>IF(C207="","",VLOOKUP(C207,'G-7 Rivers Data'!$B$2:$Z$9,2,FALSE))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45"/>
      <c r="J207" s="540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635" t="str">
        <f>IFERROR(INDEX('G-7 Rivers Data'!$O$3:$O$7,MATCH(G207,'G-7 Rivers Data'!$N$3:$N$7,0)),"")</f>
        <v/>
      </c>
      <c r="M207" s="7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154"/>
      <c r="AA207" s="524" t="str">
        <f>IF(Z207="","",VLOOKUP(Z207,'G-7 Rivers Data'!$AO$4:$AP$7,2,FALSE))</f>
        <v/>
      </c>
      <c r="AB207" s="545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6"/>
      <c r="D208" s="172"/>
      <c r="E208" s="498" t="str">
        <f>IF(C208="","",VLOOKUP(C208,'G-7 Rivers Data'!$B$2:$Z$9,2,FALSE))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45"/>
      <c r="J208" s="540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635" t="str">
        <f>IFERROR(INDEX('G-7 Rivers Data'!$O$3:$O$7,MATCH(G208,'G-7 Rivers Data'!$N$3:$N$7,0)),"")</f>
        <v/>
      </c>
      <c r="M208" s="7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154"/>
      <c r="AA208" s="524" t="str">
        <f>IF(Z208="","",VLOOKUP(Z208,'G-7 Rivers Data'!$AO$4:$AP$7,2,FALSE))</f>
        <v/>
      </c>
      <c r="AB208" s="545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6"/>
      <c r="D209" s="172"/>
      <c r="E209" s="498" t="str">
        <f>IF(C209="","",VLOOKUP(C209,'G-7 Rivers Data'!$B$2:$Z$9,2,FALSE))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45"/>
      <c r="J209" s="540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635" t="str">
        <f>IFERROR(INDEX('G-7 Rivers Data'!$O$3:$O$7,MATCH(G209,'G-7 Rivers Data'!$N$3:$N$7,0)),"")</f>
        <v/>
      </c>
      <c r="M209" s="7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154"/>
      <c r="AA209" s="524" t="str">
        <f>IF(Z209="","",VLOOKUP(Z209,'G-7 Rivers Data'!$AO$4:$AP$7,2,FALSE))</f>
        <v/>
      </c>
      <c r="AB209" s="545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6"/>
      <c r="D210" s="172"/>
      <c r="E210" s="498" t="str">
        <f>IF(C210="","",VLOOKUP(C210,'G-7 Rivers Data'!$B$2:$Z$9,2,FALSE))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45"/>
      <c r="J210" s="540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635" t="str">
        <f>IFERROR(INDEX('G-7 Rivers Data'!$O$3:$O$7,MATCH(G210,'G-7 Rivers Data'!$N$3:$N$7,0)),"")</f>
        <v/>
      </c>
      <c r="M210" s="7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154"/>
      <c r="AA210" s="524" t="str">
        <f>IF(Z210="","",VLOOKUP(Z210,'G-7 Rivers Data'!$AO$4:$AP$7,2,FALSE))</f>
        <v/>
      </c>
      <c r="AB210" s="545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6"/>
      <c r="D211" s="172"/>
      <c r="E211" s="498" t="str">
        <f>IF(C211="","",VLOOKUP(C211,'G-7 Rivers Data'!$B$2:$Z$9,2,FALSE))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45"/>
      <c r="J211" s="540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635" t="str">
        <f>IFERROR(INDEX('G-7 Rivers Data'!$O$3:$O$7,MATCH(G211,'G-7 Rivers Data'!$N$3:$N$7,0)),"")</f>
        <v/>
      </c>
      <c r="M211" s="7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154"/>
      <c r="AA211" s="524" t="str">
        <f>IF(Z211="","",VLOOKUP(Z211,'G-7 Rivers Data'!$AO$4:$AP$7,2,FALSE))</f>
        <v/>
      </c>
      <c r="AB211" s="545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6"/>
      <c r="D212" s="172"/>
      <c r="E212" s="498" t="str">
        <f>IF(C212="","",VLOOKUP(C212,'G-7 Rivers Data'!$B$2:$Z$9,2,FALSE))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45"/>
      <c r="J212" s="540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635" t="str">
        <f>IFERROR(INDEX('G-7 Rivers Data'!$O$3:$O$7,MATCH(G212,'G-7 Rivers Data'!$N$3:$N$7,0)),"")</f>
        <v/>
      </c>
      <c r="M212" s="7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154"/>
      <c r="AA212" s="524" t="str">
        <f>IF(Z212="","",VLOOKUP(Z212,'G-7 Rivers Data'!$AO$4:$AP$7,2,FALSE))</f>
        <v/>
      </c>
      <c r="AB212" s="545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6"/>
      <c r="D213" s="172"/>
      <c r="E213" s="498" t="str">
        <f>IF(C213="","",VLOOKUP(C213,'G-7 Rivers Data'!$B$2:$Z$9,2,FALSE))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45"/>
      <c r="J213" s="540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635" t="str">
        <f>IFERROR(INDEX('G-7 Rivers Data'!$O$3:$O$7,MATCH(G213,'G-7 Rivers Data'!$N$3:$N$7,0)),"")</f>
        <v/>
      </c>
      <c r="M213" s="7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154"/>
      <c r="AA213" s="524" t="str">
        <f>IF(Z213="","",VLOOKUP(Z213,'G-7 Rivers Data'!$AO$4:$AP$7,2,FALSE))</f>
        <v/>
      </c>
      <c r="AB213" s="545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6"/>
      <c r="D214" s="172"/>
      <c r="E214" s="498" t="str">
        <f>IF(C214="","",VLOOKUP(C214,'G-7 Rivers Data'!$B$2:$Z$9,2,FALSE))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45"/>
      <c r="J214" s="540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635" t="str">
        <f>IFERROR(INDEX('G-7 Rivers Data'!$O$3:$O$7,MATCH(G214,'G-7 Rivers Data'!$N$3:$N$7,0)),"")</f>
        <v/>
      </c>
      <c r="M214" s="7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154"/>
      <c r="AA214" s="524" t="str">
        <f>IF(Z214="","",VLOOKUP(Z214,'G-7 Rivers Data'!$AO$4:$AP$7,2,FALSE))</f>
        <v/>
      </c>
      <c r="AB214" s="545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6"/>
      <c r="D215" s="172"/>
      <c r="E215" s="498" t="str">
        <f>IF(C215="","",VLOOKUP(C215,'G-7 Rivers Data'!$B$2:$Z$9,2,FALSE))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45"/>
      <c r="J215" s="540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635" t="str">
        <f>IFERROR(INDEX('G-7 Rivers Data'!$O$3:$O$7,MATCH(G215,'G-7 Rivers Data'!$N$3:$N$7,0)),"")</f>
        <v/>
      </c>
      <c r="M215" s="7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154"/>
      <c r="AA215" s="524" t="str">
        <f>IF(Z215="","",VLOOKUP(Z215,'G-7 Rivers Data'!$AO$4:$AP$7,2,FALSE))</f>
        <v/>
      </c>
      <c r="AB215" s="545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6"/>
      <c r="D216" s="172"/>
      <c r="E216" s="498" t="str">
        <f>IF(C216="","",VLOOKUP(C216,'G-7 Rivers Data'!$B$2:$Z$9,2,FALSE))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45"/>
      <c r="J216" s="540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635" t="str">
        <f>IFERROR(INDEX('G-7 Rivers Data'!$O$3:$O$7,MATCH(G216,'G-7 Rivers Data'!$N$3:$N$7,0)),"")</f>
        <v/>
      </c>
      <c r="M216" s="7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154"/>
      <c r="AA216" s="524" t="str">
        <f>IF(Z216="","",VLOOKUP(Z216,'G-7 Rivers Data'!$AO$4:$AP$7,2,FALSE))</f>
        <v/>
      </c>
      <c r="AB216" s="545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6"/>
      <c r="D217" s="172"/>
      <c r="E217" s="498" t="str">
        <f>IF(C217="","",VLOOKUP(C217,'G-7 Rivers Data'!$B$2:$Z$9,2,FALSE))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45"/>
      <c r="J217" s="540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635" t="str">
        <f>IFERROR(INDEX('G-7 Rivers Data'!$O$3:$O$7,MATCH(G217,'G-7 Rivers Data'!$N$3:$N$7,0)),"")</f>
        <v/>
      </c>
      <c r="M217" s="7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154"/>
      <c r="AA217" s="524" t="str">
        <f>IF(Z217="","",VLOOKUP(Z217,'G-7 Rivers Data'!$AO$4:$AP$7,2,FALSE))</f>
        <v/>
      </c>
      <c r="AB217" s="545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6"/>
      <c r="D218" s="172"/>
      <c r="E218" s="498" t="str">
        <f>IF(C218="","",VLOOKUP(C218,'G-7 Rivers Data'!$B$2:$Z$9,2,FALSE))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45"/>
      <c r="J218" s="540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635" t="str">
        <f>IFERROR(INDEX('G-7 Rivers Data'!$O$3:$O$7,MATCH(G218,'G-7 Rivers Data'!$N$3:$N$7,0)),"")</f>
        <v/>
      </c>
      <c r="M218" s="7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154"/>
      <c r="AA218" s="524" t="str">
        <f>IF(Z218="","",VLOOKUP(Z218,'G-7 Rivers Data'!$AO$4:$AP$7,2,FALSE))</f>
        <v/>
      </c>
      <c r="AB218" s="545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6"/>
      <c r="D219" s="172"/>
      <c r="E219" s="498" t="str">
        <f>IF(C219="","",VLOOKUP(C219,'G-7 Rivers Data'!$B$2:$Z$9,2,FALSE))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45"/>
      <c r="J219" s="540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635" t="str">
        <f>IFERROR(INDEX('G-7 Rivers Data'!$O$3:$O$7,MATCH(G219,'G-7 Rivers Data'!$N$3:$N$7,0)),"")</f>
        <v/>
      </c>
      <c r="M219" s="7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154"/>
      <c r="AA219" s="524" t="str">
        <f>IF(Z219="","",VLOOKUP(Z219,'G-7 Rivers Data'!$AO$4:$AP$7,2,FALSE))</f>
        <v/>
      </c>
      <c r="AB219" s="545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6"/>
      <c r="D220" s="172"/>
      <c r="E220" s="498" t="str">
        <f>IF(C220="","",VLOOKUP(C220,'G-7 Rivers Data'!$B$2:$Z$9,2,FALSE))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45"/>
      <c r="J220" s="540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635" t="str">
        <f>IFERROR(INDEX('G-7 Rivers Data'!$O$3:$O$7,MATCH(G220,'G-7 Rivers Data'!$N$3:$N$7,0)),"")</f>
        <v/>
      </c>
      <c r="M220" s="7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154"/>
      <c r="AA220" s="524" t="str">
        <f>IF(Z220="","",VLOOKUP(Z220,'G-7 Rivers Data'!$AO$4:$AP$7,2,FALSE))</f>
        <v/>
      </c>
      <c r="AB220" s="545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6"/>
      <c r="D221" s="172"/>
      <c r="E221" s="498" t="str">
        <f>IF(C221="","",VLOOKUP(C221,'G-7 Rivers Data'!$B$2:$Z$9,2,FALSE))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45"/>
      <c r="J221" s="540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635" t="str">
        <f>IFERROR(INDEX('G-7 Rivers Data'!$O$3:$O$7,MATCH(G221,'G-7 Rivers Data'!$N$3:$N$7,0)),"")</f>
        <v/>
      </c>
      <c r="M221" s="7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154"/>
      <c r="AA221" s="524" t="str">
        <f>IF(Z221="","",VLOOKUP(Z221,'G-7 Rivers Data'!$AO$4:$AP$7,2,FALSE))</f>
        <v/>
      </c>
      <c r="AB221" s="545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6"/>
      <c r="D222" s="172"/>
      <c r="E222" s="498" t="str">
        <f>IF(C222="","",VLOOKUP(C222,'G-7 Rivers Data'!$B$2:$Z$9,2,FALSE))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45"/>
      <c r="J222" s="540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635" t="str">
        <f>IFERROR(INDEX('G-7 Rivers Data'!$O$3:$O$7,MATCH(G222,'G-7 Rivers Data'!$N$3:$N$7,0)),"")</f>
        <v/>
      </c>
      <c r="M222" s="7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154"/>
      <c r="AA222" s="524" t="str">
        <f>IF(Z222="","",VLOOKUP(Z222,'G-7 Rivers Data'!$AO$4:$AP$7,2,FALSE))</f>
        <v/>
      </c>
      <c r="AB222" s="545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6"/>
      <c r="D223" s="172"/>
      <c r="E223" s="498" t="str">
        <f>IF(C223="","",VLOOKUP(C223,'G-7 Rivers Data'!$B$2:$Z$9,2,FALSE))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45"/>
      <c r="J223" s="540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635" t="str">
        <f>IFERROR(INDEX('G-7 Rivers Data'!$O$3:$O$7,MATCH(G223,'G-7 Rivers Data'!$N$3:$N$7,0)),"")</f>
        <v/>
      </c>
      <c r="M223" s="7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154"/>
      <c r="AA223" s="524" t="str">
        <f>IF(Z223="","",VLOOKUP(Z223,'G-7 Rivers Data'!$AO$4:$AP$7,2,FALSE))</f>
        <v/>
      </c>
      <c r="AB223" s="545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6"/>
      <c r="D224" s="172"/>
      <c r="E224" s="498" t="str">
        <f>IF(C224="","",VLOOKUP(C224,'G-7 Rivers Data'!$B$2:$Z$9,2,FALSE))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45"/>
      <c r="J224" s="540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635" t="str">
        <f>IFERROR(INDEX('G-7 Rivers Data'!$O$3:$O$7,MATCH(G224,'G-7 Rivers Data'!$N$3:$N$7,0)),"")</f>
        <v/>
      </c>
      <c r="M224" s="7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154"/>
      <c r="AA224" s="524" t="str">
        <f>IF(Z224="","",VLOOKUP(Z224,'G-7 Rivers Data'!$AO$4:$AP$7,2,FALSE))</f>
        <v/>
      </c>
      <c r="AB224" s="545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6"/>
      <c r="D225" s="172"/>
      <c r="E225" s="498" t="str">
        <f>IF(C225="","",VLOOKUP(C225,'G-7 Rivers Data'!$B$2:$Z$9,2,FALSE))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45"/>
      <c r="J225" s="540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635" t="str">
        <f>IFERROR(INDEX('G-7 Rivers Data'!$O$3:$O$7,MATCH(G225,'G-7 Rivers Data'!$N$3:$N$7,0)),"")</f>
        <v/>
      </c>
      <c r="M225" s="7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154"/>
      <c r="AA225" s="524" t="str">
        <f>IF(Z225="","",VLOOKUP(Z225,'G-7 Rivers Data'!$AO$4:$AP$7,2,FALSE))</f>
        <v/>
      </c>
      <c r="AB225" s="545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6"/>
      <c r="D226" s="172"/>
      <c r="E226" s="498" t="str">
        <f>IF(C226="","",VLOOKUP(C226,'G-7 Rivers Data'!$B$2:$Z$9,2,FALSE))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45"/>
      <c r="J226" s="540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635" t="str">
        <f>IFERROR(INDEX('G-7 Rivers Data'!$O$3:$O$7,MATCH(G226,'G-7 Rivers Data'!$N$3:$N$7,0)),"")</f>
        <v/>
      </c>
      <c r="M226" s="7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154"/>
      <c r="AA226" s="524" t="str">
        <f>IF(Z226="","",VLOOKUP(Z226,'G-7 Rivers Data'!$AO$4:$AP$7,2,FALSE))</f>
        <v/>
      </c>
      <c r="AB226" s="545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6"/>
      <c r="D227" s="172"/>
      <c r="E227" s="498" t="str">
        <f>IF(C227="","",VLOOKUP(C227,'G-7 Rivers Data'!$B$2:$Z$9,2,FALSE))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45"/>
      <c r="J227" s="540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635" t="str">
        <f>IFERROR(INDEX('G-7 Rivers Data'!$O$3:$O$7,MATCH(G227,'G-7 Rivers Data'!$N$3:$N$7,0)),"")</f>
        <v/>
      </c>
      <c r="M227" s="7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154"/>
      <c r="AA227" s="524" t="str">
        <f>IF(Z227="","",VLOOKUP(Z227,'G-7 Rivers Data'!$AO$4:$AP$7,2,FALSE))</f>
        <v/>
      </c>
      <c r="AB227" s="545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6"/>
      <c r="D228" s="172"/>
      <c r="E228" s="498" t="str">
        <f>IF(C228="","",VLOOKUP(C228,'G-7 Rivers Data'!$B$2:$Z$9,2,FALSE))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45"/>
      <c r="J228" s="540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635" t="str">
        <f>IFERROR(INDEX('G-7 Rivers Data'!$O$3:$O$7,MATCH(G228,'G-7 Rivers Data'!$N$3:$N$7,0)),"")</f>
        <v/>
      </c>
      <c r="M228" s="7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154"/>
      <c r="AA228" s="524" t="str">
        <f>IF(Z228="","",VLOOKUP(Z228,'G-7 Rivers Data'!$AO$4:$AP$7,2,FALSE))</f>
        <v/>
      </c>
      <c r="AB228" s="545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6"/>
      <c r="D229" s="172"/>
      <c r="E229" s="498" t="str">
        <f>IF(C229="","",VLOOKUP(C229,'G-7 Rivers Data'!$B$2:$Z$9,2,FALSE))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45"/>
      <c r="J229" s="540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635" t="str">
        <f>IFERROR(INDEX('G-7 Rivers Data'!$O$3:$O$7,MATCH(G229,'G-7 Rivers Data'!$N$3:$N$7,0)),"")</f>
        <v/>
      </c>
      <c r="M229" s="7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154"/>
      <c r="AA229" s="524" t="str">
        <f>IF(Z229="","",VLOOKUP(Z229,'G-7 Rivers Data'!$AO$4:$AP$7,2,FALSE))</f>
        <v/>
      </c>
      <c r="AB229" s="545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6"/>
      <c r="D230" s="172"/>
      <c r="E230" s="498" t="str">
        <f>IF(C230="","",VLOOKUP(C230,'G-7 Rivers Data'!$B$2:$Z$9,2,FALSE))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45"/>
      <c r="J230" s="540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635" t="str">
        <f>IFERROR(INDEX('G-7 Rivers Data'!$O$3:$O$7,MATCH(G230,'G-7 Rivers Data'!$N$3:$N$7,0)),"")</f>
        <v/>
      </c>
      <c r="M230" s="7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154"/>
      <c r="AA230" s="524" t="str">
        <f>IF(Z230="","",VLOOKUP(Z230,'G-7 Rivers Data'!$AO$4:$AP$7,2,FALSE))</f>
        <v/>
      </c>
      <c r="AB230" s="545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6"/>
      <c r="D231" s="172"/>
      <c r="E231" s="498" t="str">
        <f>IF(C231="","",VLOOKUP(C231,'G-7 Rivers Data'!$B$2:$Z$9,2,FALSE))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45"/>
      <c r="J231" s="540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635" t="str">
        <f>IFERROR(INDEX('G-7 Rivers Data'!$O$3:$O$7,MATCH(G231,'G-7 Rivers Data'!$N$3:$N$7,0)),"")</f>
        <v/>
      </c>
      <c r="M231" s="7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154"/>
      <c r="AA231" s="524" t="str">
        <f>IF(Z231="","",VLOOKUP(Z231,'G-7 Rivers Data'!$AO$4:$AP$7,2,FALSE))</f>
        <v/>
      </c>
      <c r="AB231" s="545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6"/>
      <c r="D232" s="172"/>
      <c r="E232" s="498" t="str">
        <f>IF(C232="","",VLOOKUP(C232,'G-7 Rivers Data'!$B$2:$Z$9,2,FALSE))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45"/>
      <c r="J232" s="540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635" t="str">
        <f>IFERROR(INDEX('G-7 Rivers Data'!$O$3:$O$7,MATCH(G232,'G-7 Rivers Data'!$N$3:$N$7,0)),"")</f>
        <v/>
      </c>
      <c r="M232" s="7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154"/>
      <c r="AA232" s="524" t="str">
        <f>IF(Z232="","",VLOOKUP(Z232,'G-7 Rivers Data'!$AO$4:$AP$7,2,FALSE))</f>
        <v/>
      </c>
      <c r="AB232" s="545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6"/>
      <c r="D233" s="172"/>
      <c r="E233" s="498" t="str">
        <f>IF(C233="","",VLOOKUP(C233,'G-7 Rivers Data'!$B$2:$Z$9,2,FALSE))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45"/>
      <c r="J233" s="540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635" t="str">
        <f>IFERROR(INDEX('G-7 Rivers Data'!$O$3:$O$7,MATCH(G233,'G-7 Rivers Data'!$N$3:$N$7,0)),"")</f>
        <v/>
      </c>
      <c r="M233" s="7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154"/>
      <c r="AA233" s="524" t="str">
        <f>IF(Z233="","",VLOOKUP(Z233,'G-7 Rivers Data'!$AO$4:$AP$7,2,FALSE))</f>
        <v/>
      </c>
      <c r="AB233" s="545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6"/>
      <c r="D234" s="172"/>
      <c r="E234" s="498" t="str">
        <f>IF(C234="","",VLOOKUP(C234,'G-7 Rivers Data'!$B$2:$Z$9,2,FALSE))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45"/>
      <c r="J234" s="540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635" t="str">
        <f>IFERROR(INDEX('G-7 Rivers Data'!$O$3:$O$7,MATCH(G234,'G-7 Rivers Data'!$N$3:$N$7,0)),"")</f>
        <v/>
      </c>
      <c r="M234" s="7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154"/>
      <c r="AA234" s="524" t="str">
        <f>IF(Z234="","",VLOOKUP(Z234,'G-7 Rivers Data'!$AO$4:$AP$7,2,FALSE))</f>
        <v/>
      </c>
      <c r="AB234" s="545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6"/>
      <c r="D235" s="172"/>
      <c r="E235" s="498" t="str">
        <f>IF(C235="","",VLOOKUP(C235,'G-7 Rivers Data'!$B$2:$Z$9,2,FALSE))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45"/>
      <c r="J235" s="540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635" t="str">
        <f>IFERROR(INDEX('G-7 Rivers Data'!$O$3:$O$7,MATCH(G235,'G-7 Rivers Data'!$N$3:$N$7,0)),"")</f>
        <v/>
      </c>
      <c r="M235" s="7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154"/>
      <c r="AA235" s="524" t="str">
        <f>IF(Z235="","",VLOOKUP(Z235,'G-7 Rivers Data'!$AO$4:$AP$7,2,FALSE))</f>
        <v/>
      </c>
      <c r="AB235" s="545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6"/>
      <c r="D236" s="172"/>
      <c r="E236" s="498" t="str">
        <f>IF(C236="","",VLOOKUP(C236,'G-7 Rivers Data'!$B$2:$Z$9,2,FALSE))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45"/>
      <c r="J236" s="540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635" t="str">
        <f>IFERROR(INDEX('G-7 Rivers Data'!$O$3:$O$7,MATCH(G236,'G-7 Rivers Data'!$N$3:$N$7,0)),"")</f>
        <v/>
      </c>
      <c r="M236" s="7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154"/>
      <c r="AA236" s="524" t="str">
        <f>IF(Z236="","",VLOOKUP(Z236,'G-7 Rivers Data'!$AO$4:$AP$7,2,FALSE))</f>
        <v/>
      </c>
      <c r="AB236" s="545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6"/>
      <c r="D237" s="172"/>
      <c r="E237" s="498" t="str">
        <f>IF(C237="","",VLOOKUP(C237,'G-7 Rivers Data'!$B$2:$Z$9,2,FALSE))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45"/>
      <c r="J237" s="540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635" t="str">
        <f>IFERROR(INDEX('G-7 Rivers Data'!$O$3:$O$7,MATCH(G237,'G-7 Rivers Data'!$N$3:$N$7,0)),"")</f>
        <v/>
      </c>
      <c r="M237" s="7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154"/>
      <c r="AA237" s="524" t="str">
        <f>IF(Z237="","",VLOOKUP(Z237,'G-7 Rivers Data'!$AO$4:$AP$7,2,FALSE))</f>
        <v/>
      </c>
      <c r="AB237" s="545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6"/>
      <c r="D238" s="172"/>
      <c r="E238" s="498" t="str">
        <f>IF(C238="","",VLOOKUP(C238,'G-7 Rivers Data'!$B$2:$Z$9,2,FALSE))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45"/>
      <c r="J238" s="540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635" t="str">
        <f>IFERROR(INDEX('G-7 Rivers Data'!$O$3:$O$7,MATCH(G238,'G-7 Rivers Data'!$N$3:$N$7,0)),"")</f>
        <v/>
      </c>
      <c r="M238" s="7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154"/>
      <c r="AA238" s="524" t="str">
        <f>IF(Z238="","",VLOOKUP(Z238,'G-7 Rivers Data'!$AO$4:$AP$7,2,FALSE))</f>
        <v/>
      </c>
      <c r="AB238" s="545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6"/>
      <c r="D239" s="172"/>
      <c r="E239" s="498" t="str">
        <f>IF(C239="","",VLOOKUP(C239,'G-7 Rivers Data'!$B$2:$Z$9,2,FALSE))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45"/>
      <c r="J239" s="540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635" t="str">
        <f>IFERROR(INDEX('G-7 Rivers Data'!$O$3:$O$7,MATCH(G239,'G-7 Rivers Data'!$N$3:$N$7,0)),"")</f>
        <v/>
      </c>
      <c r="M239" s="7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154"/>
      <c r="AA239" s="524" t="str">
        <f>IF(Z239="","",VLOOKUP(Z239,'G-7 Rivers Data'!$AO$4:$AP$7,2,FALSE))</f>
        <v/>
      </c>
      <c r="AB239" s="545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6"/>
      <c r="D240" s="172"/>
      <c r="E240" s="498" t="str">
        <f>IF(C240="","",VLOOKUP(C240,'G-7 Rivers Data'!$B$2:$Z$9,2,FALSE))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45"/>
      <c r="J240" s="540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635" t="str">
        <f>IFERROR(INDEX('G-7 Rivers Data'!$O$3:$O$7,MATCH(G240,'G-7 Rivers Data'!$N$3:$N$7,0)),"")</f>
        <v/>
      </c>
      <c r="M240" s="7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154"/>
      <c r="AA240" s="524" t="str">
        <f>IF(Z240="","",VLOOKUP(Z240,'G-7 Rivers Data'!$AO$4:$AP$7,2,FALSE))</f>
        <v/>
      </c>
      <c r="AB240" s="545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6"/>
      <c r="D241" s="172"/>
      <c r="E241" s="498" t="str">
        <f>IF(C241="","",VLOOKUP(C241,'G-7 Rivers Data'!$B$2:$Z$9,2,FALSE))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45"/>
      <c r="J241" s="540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635" t="str">
        <f>IFERROR(INDEX('G-7 Rivers Data'!$O$3:$O$7,MATCH(G241,'G-7 Rivers Data'!$N$3:$N$7,0)),"")</f>
        <v/>
      </c>
      <c r="M241" s="7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154"/>
      <c r="AA241" s="524" t="str">
        <f>IF(Z241="","",VLOOKUP(Z241,'G-7 Rivers Data'!$AO$4:$AP$7,2,FALSE))</f>
        <v/>
      </c>
      <c r="AB241" s="545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6"/>
      <c r="D242" s="172"/>
      <c r="E242" s="498" t="str">
        <f>IF(C242="","",VLOOKUP(C242,'G-7 Rivers Data'!$B$2:$Z$9,2,FALSE))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45"/>
      <c r="J242" s="540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635" t="str">
        <f>IFERROR(INDEX('G-7 Rivers Data'!$O$3:$O$7,MATCH(G242,'G-7 Rivers Data'!$N$3:$N$7,0)),"")</f>
        <v/>
      </c>
      <c r="M242" s="7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154"/>
      <c r="AA242" s="524" t="str">
        <f>IF(Z242="","",VLOOKUP(Z242,'G-7 Rivers Data'!$AO$4:$AP$7,2,FALSE))</f>
        <v/>
      </c>
      <c r="AB242" s="545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6"/>
      <c r="D243" s="172"/>
      <c r="E243" s="498" t="str">
        <f>IF(C243="","",VLOOKUP(C243,'G-7 Rivers Data'!$B$2:$Z$9,2,FALSE))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45"/>
      <c r="J243" s="540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635" t="str">
        <f>IFERROR(INDEX('G-7 Rivers Data'!$O$3:$O$7,MATCH(G243,'G-7 Rivers Data'!$N$3:$N$7,0)),"")</f>
        <v/>
      </c>
      <c r="M243" s="7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154"/>
      <c r="AA243" s="524" t="str">
        <f>IF(Z243="","",VLOOKUP(Z243,'G-7 Rivers Data'!$AO$4:$AP$7,2,FALSE))</f>
        <v/>
      </c>
      <c r="AB243" s="545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6"/>
      <c r="D244" s="172"/>
      <c r="E244" s="498" t="str">
        <f>IF(C244="","",VLOOKUP(C244,'G-7 Rivers Data'!$B$2:$Z$9,2,FALSE))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45"/>
      <c r="J244" s="540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635" t="str">
        <f>IFERROR(INDEX('G-7 Rivers Data'!$O$3:$O$7,MATCH(G244,'G-7 Rivers Data'!$N$3:$N$7,0)),"")</f>
        <v/>
      </c>
      <c r="M244" s="7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154"/>
      <c r="AA244" s="524" t="str">
        <f>IF(Z244="","",VLOOKUP(Z244,'G-7 Rivers Data'!$AO$4:$AP$7,2,FALSE))</f>
        <v/>
      </c>
      <c r="AB244" s="545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6"/>
      <c r="D245" s="172"/>
      <c r="E245" s="498" t="str">
        <f>IF(C245="","",VLOOKUP(C245,'G-7 Rivers Data'!$B$2:$Z$9,2,FALSE))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45"/>
      <c r="J245" s="540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635" t="str">
        <f>IFERROR(INDEX('G-7 Rivers Data'!$O$3:$O$7,MATCH(G245,'G-7 Rivers Data'!$N$3:$N$7,0)),"")</f>
        <v/>
      </c>
      <c r="M245" s="7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154"/>
      <c r="AA245" s="524" t="str">
        <f>IF(Z245="","",VLOOKUP(Z245,'G-7 Rivers Data'!$AO$4:$AP$7,2,FALSE))</f>
        <v/>
      </c>
      <c r="AB245" s="545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6"/>
      <c r="D246" s="172"/>
      <c r="E246" s="498" t="str">
        <f>IF(C246="","",VLOOKUP(C246,'G-7 Rivers Data'!$B$2:$Z$9,2,FALSE))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45"/>
      <c r="J246" s="540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635" t="str">
        <f>IFERROR(INDEX('G-7 Rivers Data'!$O$3:$O$7,MATCH(G246,'G-7 Rivers Data'!$N$3:$N$7,0)),"")</f>
        <v/>
      </c>
      <c r="M246" s="7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154"/>
      <c r="AA246" s="524" t="str">
        <f>IF(Z246="","",VLOOKUP(Z246,'G-7 Rivers Data'!$AO$4:$AP$7,2,FALSE))</f>
        <v/>
      </c>
      <c r="AB246" s="545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6"/>
      <c r="D247" s="172"/>
      <c r="E247" s="498" t="str">
        <f>IF(C247="","",VLOOKUP(C247,'G-7 Rivers Data'!$B$2:$Z$9,2,FALSE))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45"/>
      <c r="J247" s="540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635" t="str">
        <f>IFERROR(INDEX('G-7 Rivers Data'!$O$3:$O$7,MATCH(G247,'G-7 Rivers Data'!$N$3:$N$7,0)),"")</f>
        <v/>
      </c>
      <c r="M247" s="7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154"/>
      <c r="AA247" s="524" t="str">
        <f>IF(Z247="","",VLOOKUP(Z247,'G-7 Rivers Data'!$AO$4:$AP$7,2,FALSE))</f>
        <v/>
      </c>
      <c r="AB247" s="545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6"/>
      <c r="D248" s="172"/>
      <c r="E248" s="498" t="str">
        <f>IF(C248="","",VLOOKUP(C248,'G-7 Rivers Data'!$B$2:$Z$9,2,FALSE))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45"/>
      <c r="J248" s="540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635" t="str">
        <f>IFERROR(INDEX('G-7 Rivers Data'!$O$3:$O$7,MATCH(G248,'G-7 Rivers Data'!$N$3:$N$7,0)),"")</f>
        <v/>
      </c>
      <c r="M248" s="7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154"/>
      <c r="AA248" s="524" t="str">
        <f>IF(Z248="","",VLOOKUP(Z248,'G-7 Rivers Data'!$AO$4:$AP$7,2,FALSE))</f>
        <v/>
      </c>
      <c r="AB248" s="545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6"/>
      <c r="D249" s="172"/>
      <c r="E249" s="498" t="str">
        <f>IF(C249="","",VLOOKUP(C249,'G-7 Rivers Data'!$B$2:$Z$9,2,FALSE))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45"/>
      <c r="J249" s="540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635" t="str">
        <f>IFERROR(INDEX('G-7 Rivers Data'!$O$3:$O$7,MATCH(G249,'G-7 Rivers Data'!$N$3:$N$7,0)),"")</f>
        <v/>
      </c>
      <c r="M249" s="7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154"/>
      <c r="AA249" s="524" t="str">
        <f>IF(Z249="","",VLOOKUP(Z249,'G-7 Rivers Data'!$AO$4:$AP$7,2,FALSE))</f>
        <v/>
      </c>
      <c r="AB249" s="545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6"/>
      <c r="D250" s="172"/>
      <c r="E250" s="498" t="str">
        <f>IF(C250="","",VLOOKUP(C250,'G-7 Rivers Data'!$B$2:$Z$9,2,FALSE))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45"/>
      <c r="J250" s="540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635" t="str">
        <f>IFERROR(INDEX('G-7 Rivers Data'!$O$3:$O$7,MATCH(G250,'G-7 Rivers Data'!$N$3:$N$7,0)),"")</f>
        <v/>
      </c>
      <c r="M250" s="7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154"/>
      <c r="AA250" s="524" t="str">
        <f>IF(Z250="","",VLOOKUP(Z250,'G-7 Rivers Data'!$AO$4:$AP$7,2,FALSE))</f>
        <v/>
      </c>
      <c r="AB250" s="545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6"/>
      <c r="D251" s="172"/>
      <c r="E251" s="498" t="str">
        <f>IF(C251="","",VLOOKUP(C251,'G-7 Rivers Data'!$B$2:$Z$9,2,FALSE))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45"/>
      <c r="J251" s="540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635" t="str">
        <f>IFERROR(INDEX('G-7 Rivers Data'!$O$3:$O$7,MATCH(G251,'G-7 Rivers Data'!$N$3:$N$7,0)),"")</f>
        <v/>
      </c>
      <c r="M251" s="7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154"/>
      <c r="AA251" s="524" t="str">
        <f>IF(Z251="","",VLOOKUP(Z251,'G-7 Rivers Data'!$AO$4:$AP$7,2,FALSE))</f>
        <v/>
      </c>
      <c r="AB251" s="545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6"/>
      <c r="D252" s="172"/>
      <c r="E252" s="498" t="str">
        <f>IF(C252="","",VLOOKUP(C252,'G-7 Rivers Data'!$B$2:$Z$9,2,FALSE))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45"/>
      <c r="J252" s="540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635" t="str">
        <f>IFERROR(INDEX('G-7 Rivers Data'!$O$3:$O$7,MATCH(G252,'G-7 Rivers Data'!$N$3:$N$7,0)),"")</f>
        <v/>
      </c>
      <c r="M252" s="7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154"/>
      <c r="AA252" s="524" t="str">
        <f>IF(Z252="","",VLOOKUP(Z252,'G-7 Rivers Data'!$AO$4:$AP$7,2,FALSE))</f>
        <v/>
      </c>
      <c r="AB252" s="545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6"/>
      <c r="D253" s="172"/>
      <c r="E253" s="498" t="str">
        <f>IF(C253="","",VLOOKUP(C253,'G-7 Rivers Data'!$B$2:$Z$9,2,FALSE))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45"/>
      <c r="J253" s="540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635" t="str">
        <f>IFERROR(INDEX('G-7 Rivers Data'!$O$3:$O$7,MATCH(G253,'G-7 Rivers Data'!$N$3:$N$7,0)),"")</f>
        <v/>
      </c>
      <c r="M253" s="7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154"/>
      <c r="AA253" s="524" t="str">
        <f>IF(Z253="","",VLOOKUP(Z253,'G-7 Rivers Data'!$AO$4:$AP$7,2,FALSE))</f>
        <v/>
      </c>
      <c r="AB253" s="545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6"/>
      <c r="D254" s="172"/>
      <c r="E254" s="498" t="str">
        <f>IF(C254="","",VLOOKUP(C254,'G-7 Rivers Data'!$B$2:$Z$9,2,FALSE))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45"/>
      <c r="J254" s="540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635" t="str">
        <f>IFERROR(INDEX('G-7 Rivers Data'!$O$3:$O$7,MATCH(G254,'G-7 Rivers Data'!$N$3:$N$7,0)),"")</f>
        <v/>
      </c>
      <c r="M254" s="7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154"/>
      <c r="AA254" s="524" t="str">
        <f>IF(Z254="","",VLOOKUP(Z254,'G-7 Rivers Data'!$AO$4:$AP$7,2,FALSE))</f>
        <v/>
      </c>
      <c r="AB254" s="545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6"/>
      <c r="D255" s="172"/>
      <c r="E255" s="498" t="str">
        <f>IF(C255="","",VLOOKUP(C255,'G-7 Rivers Data'!$B$2:$Z$9,2,FALSE))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45"/>
      <c r="J255" s="540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635" t="str">
        <f>IFERROR(INDEX('G-7 Rivers Data'!$O$3:$O$7,MATCH(G255,'G-7 Rivers Data'!$N$3:$N$7,0)),"")</f>
        <v/>
      </c>
      <c r="M255" s="7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154"/>
      <c r="AA255" s="524" t="str">
        <f>IF(Z255="","",VLOOKUP(Z255,'G-7 Rivers Data'!$AO$4:$AP$7,2,FALSE))</f>
        <v/>
      </c>
      <c r="AB255" s="545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6"/>
      <c r="D256" s="172"/>
      <c r="E256" s="498" t="str">
        <f>IF(C256="","",VLOOKUP(C256,'G-7 Rivers Data'!$B$2:$Z$9,2,FALSE))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45"/>
      <c r="J256" s="540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635" t="str">
        <f>IFERROR(INDEX('G-7 Rivers Data'!$O$3:$O$7,MATCH(G256,'G-7 Rivers Data'!$N$3:$N$7,0)),"")</f>
        <v/>
      </c>
      <c r="M256" s="7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154"/>
      <c r="AA256" s="524" t="str">
        <f>IF(Z256="","",VLOOKUP(Z256,'G-7 Rivers Data'!$AO$4:$AP$7,2,FALSE))</f>
        <v/>
      </c>
      <c r="AB256" s="545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6"/>
      <c r="D257" s="172"/>
      <c r="E257" s="498" t="str">
        <f>IF(C257="","",VLOOKUP(C257,'G-7 Rivers Data'!$B$2:$Z$9,2,FALSE))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45"/>
      <c r="J257" s="540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635" t="str">
        <f>IFERROR(INDEX('G-7 Rivers Data'!$O$3:$O$7,MATCH(G257,'G-7 Rivers Data'!$N$3:$N$7,0)),"")</f>
        <v/>
      </c>
      <c r="M257" s="7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154"/>
      <c r="AA257" s="524" t="str">
        <f>IF(Z257="","",VLOOKUP(Z257,'G-7 Rivers Data'!$AO$4:$AP$7,2,FALSE))</f>
        <v/>
      </c>
      <c r="AB257" s="545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6"/>
      <c r="D258" s="172"/>
      <c r="E258" s="498" t="str">
        <f>IF(C258="","",VLOOKUP(C258,'G-7 Rivers Data'!$B$2:$Z$9,2,FALSE))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45"/>
      <c r="J258" s="540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635" t="str">
        <f>IFERROR(INDEX('G-7 Rivers Data'!$O$3:$O$7,MATCH(G258,'G-7 Rivers Data'!$N$3:$N$7,0)),"")</f>
        <v/>
      </c>
      <c r="M258" s="72"/>
      <c r="N258" s="195"/>
      <c r="O258" s="507" t="str">
        <f t="shared" si="19"/>
        <v/>
      </c>
      <c r="P258" s="521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>(IF(AND(S258="Standard difficulty applied",L258&gt;M258),R258,IF(AND(S258="No - Low Difficulty - only applicable if all habitat created before losses ⚠",M258&gt;=L258),"Low",R258)))</f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154"/>
      <c r="AA258" s="524" t="str">
        <f>IF(Z258="","",VLOOKUP(Z258,'G-7 Rivers Data'!$AO$4:$AP$7,2,FALSE))</f>
        <v/>
      </c>
      <c r="AB258" s="545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7"/>
      <c r="D259" s="160"/>
      <c r="E259" s="500" t="str">
        <f>IF(C259="","",VLOOKUP(C259,'G-7 Rivers Data'!$B$2:$Z$9,2,FALSE))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40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636" t="str">
        <f>IFERROR(INDEX('G-7 Rivers Data'!$O$3:$O$7,MATCH(G259,'G-7 Rivers Data'!$N$3:$N$7,0)),"")</f>
        <v/>
      </c>
      <c r="M259" s="7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161"/>
      <c r="AA259" s="501" t="str">
        <f>IF(Z259="","",VLOOKUP(Z259,'G-7 Rivers Data'!$AO$4:$AP$7,2,FALSE))</f>
        <v/>
      </c>
      <c r="AB259" s="546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3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44" t="str">
        <f>IF([2]Start!$F$12="","",[2]Start!$F$12)</f>
        <v/>
      </c>
      <c r="C2" s="746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50" ht="21" customHeight="1" x14ac:dyDescent="0.2">
      <c r="B3" s="1028" t="str">
        <f ca="1">MID(CELL("filename",A1),FIND("]",CELL("filename",A1))+1,256)</f>
        <v>F-3 Off Site River Enhancement</v>
      </c>
      <c r="C3" s="1029"/>
      <c r="Y3" s="920"/>
      <c r="Z3" s="920"/>
      <c r="AA3" s="920"/>
      <c r="AB3" s="920"/>
      <c r="AC3" s="920"/>
      <c r="AD3" s="920"/>
    </row>
    <row r="4" spans="2:50" ht="21" customHeight="1" thickBot="1" x14ac:dyDescent="0.25">
      <c r="B4" s="1030"/>
      <c r="C4" s="1031"/>
      <c r="Y4" s="920"/>
      <c r="Z4" s="920"/>
      <c r="AA4" s="920"/>
      <c r="AB4" s="920"/>
      <c r="AC4" s="920"/>
      <c r="AD4" s="920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3"/>
      <c r="AO9" s="450"/>
    </row>
    <row r="10" spans="2:50" s="42" customFormat="1" ht="27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34" t="s">
        <v>341</v>
      </c>
      <c r="O10" s="1032" t="s">
        <v>249</v>
      </c>
      <c r="P10" s="103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283</v>
      </c>
      <c r="AN10" s="967"/>
      <c r="AO10" s="961" t="s">
        <v>329</v>
      </c>
      <c r="AP10" s="880" t="s">
        <v>196</v>
      </c>
      <c r="AQ10" s="878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8" t="s">
        <v>310</v>
      </c>
      <c r="P11" s="359" t="s">
        <v>311</v>
      </c>
      <c r="Q11" s="1036"/>
      <c r="R11" s="368" t="s">
        <v>189</v>
      </c>
      <c r="S11" s="202" t="s">
        <v>206</v>
      </c>
      <c r="T11" s="368" t="s">
        <v>190</v>
      </c>
      <c r="U11" s="202" t="s">
        <v>206</v>
      </c>
      <c r="V11" s="368" t="s">
        <v>191</v>
      </c>
      <c r="W11" s="201" t="s">
        <v>191</v>
      </c>
      <c r="X11" s="202" t="s">
        <v>231</v>
      </c>
      <c r="Y11" s="368" t="s">
        <v>304</v>
      </c>
      <c r="Z11" s="201" t="s">
        <v>268</v>
      </c>
      <c r="AA11" s="201" t="s">
        <v>269</v>
      </c>
      <c r="AB11" s="201" t="s">
        <v>235</v>
      </c>
      <c r="AC11" s="201" t="s">
        <v>236</v>
      </c>
      <c r="AD11" s="202" t="s">
        <v>312</v>
      </c>
      <c r="AE11" s="368" t="s">
        <v>313</v>
      </c>
      <c r="AF11" s="201" t="s">
        <v>305</v>
      </c>
      <c r="AG11" s="201" t="s">
        <v>271</v>
      </c>
      <c r="AH11" s="202" t="s">
        <v>241</v>
      </c>
      <c r="AI11" s="368" t="s">
        <v>322</v>
      </c>
      <c r="AJ11" s="202" t="s">
        <v>323</v>
      </c>
      <c r="AK11" s="368" t="s">
        <v>322</v>
      </c>
      <c r="AL11" s="202" t="s">
        <v>323</v>
      </c>
      <c r="AM11" s="368" t="s">
        <v>339</v>
      </c>
      <c r="AN11" s="451" t="s">
        <v>323</v>
      </c>
      <c r="AO11" s="1027"/>
      <c r="AP11" s="141" t="s">
        <v>215</v>
      </c>
      <c r="AQ11" s="359" t="s">
        <v>216</v>
      </c>
      <c r="AX11" s="261" t="s">
        <v>200</v>
      </c>
    </row>
    <row r="12" spans="2:50" ht="14.25" x14ac:dyDescent="0.2">
      <c r="B12" s="531" t="str">
        <f>'F-1 Off Site River Baseline'!AN10</f>
        <v/>
      </c>
      <c r="C12" s="520" t="str">
        <f>IF(B12="","",VLOOKUP($B12,'F-1 Off Site River Baseline'!$C$9:$R$257,2,FALSE))</f>
        <v/>
      </c>
      <c r="D12" s="520" t="str">
        <f>IF(C12="","",VLOOKUP($B12,'F-1 Off Site River Baseline'!$C$9:$R$257,3,FALSE))</f>
        <v/>
      </c>
      <c r="E12" s="520" t="str">
        <f>IF(D12="","",VLOOKUP($B12,'F-1 Off Site River Baseline'!$C$9:$R$257,4,FALSE))</f>
        <v/>
      </c>
      <c r="F12" s="520" t="str">
        <f>IF(E12="","",VLOOKUP($B12,'F-1 Off Site River Baseline'!$C$9:$R$257,5,FALSE))</f>
        <v/>
      </c>
      <c r="G12" s="520" t="str">
        <f>IF(F12="","",VLOOKUP($B12,'F-1 Off Site River Baseline'!$C$9:$R$257,6,FALSE))</f>
        <v/>
      </c>
      <c r="H12" s="520" t="str">
        <f>IF(G12="","",VLOOKUP($B12,'F-1 Off Site River Baseline'!$C$9:$R$257,7,FALSE))</f>
        <v/>
      </c>
      <c r="I12" s="520" t="str">
        <f>IF(H12="","",VLOOKUP($B12,'F-1 Off Site River Baseline'!$C$9:$R$257,8,FALSE))</f>
        <v/>
      </c>
      <c r="J12" s="520" t="str">
        <f>IF(I12="","",VLOOKUP($B12,'F-1 Off Site River Baseline'!$C$9:$R$257,9,FALSE))</f>
        <v/>
      </c>
      <c r="K12" s="520" t="str">
        <f>IF(J12="","",VLOOKUP($B12,'F-1 Off Site River Baseline'!$C$9:$R$257,10,FALSE))</f>
        <v/>
      </c>
      <c r="L12" s="520" t="str">
        <f>IF(B12="","",VLOOKUP($B12,'C-1 Site River Baseline'!$C$9:$R$257,15,FALSE))</f>
        <v/>
      </c>
      <c r="M12" s="524" t="str">
        <f>IF(L12="","",VLOOKUP($B12,'F-1 Off Site River Baseline'!$C$9:$R$257,16,FALSE))</f>
        <v/>
      </c>
      <c r="N12" s="418" t="str">
        <f t="shared" ref="N12:N76" si="0">C12</f>
        <v/>
      </c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5" t="str">
        <f>IF(N12="","",VLOOKUP(B12,'F-1 Off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54"/>
      <c r="W12" s="520" t="str">
        <f>IF(V12="","",IF(VLOOKUP(V12,'G-7 Rivers Data'!$AG$4:$AI$9,2,FALSE)=0,"Spatial Data Missing ⚠",VLOOKUP(V12,'G-7 Rivers Data'!$AG$4:$AI$9,2,FALSE)))</f>
        <v/>
      </c>
      <c r="X12" s="524" t="str">
        <f>IF(V12="","",IF(VLOOKUP(V12,'G-7 Rivers Data'!$AG$4:$AI$9,3,FALSE)=0,"Spatial Data Missing ⚠",VLOOKUP(V12,'G-7 Rivers Data'!$AG$4:$AI$9,3,FALSE)))</f>
        <v/>
      </c>
      <c r="Y12" s="53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3"/>
      <c r="AA12" s="203"/>
      <c r="AB12" s="534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537" t="str">
        <f>IF(N12="","",VLOOKUP(N12,'G-7 Rivers Data'!$B$4:$G$8,4,FALSE))</f>
        <v/>
      </c>
      <c r="AF12" s="520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20" t="str">
        <f>(IF(AND(AF12="Standard difficulty applied",Y12&gt;Z12),AE12,IF(AND(AF12="Low Difficulty - only applicable if all habitat created before losses ⚠",Z12&gt;=Y12),"Low",AE12)))</f>
        <v/>
      </c>
      <c r="AH12" s="524" t="str">
        <f t="shared" ref="AH12:AH75" si="4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536" t="str">
        <f>IF(AK12="","",IF(VLOOKUP(AK12,'G-7 Rivers Data'!$AD$4:$AE$8,2,FALSE)=0,"Spatial Data Missing ⚠",VLOOKUP(AK12,'G-7 Rivers Data'!$AD$4:$AE$8,2,FALSE)))</f>
        <v/>
      </c>
      <c r="AM12" s="154"/>
      <c r="AN12" s="524" t="str">
        <f>IF(AM12="","",VLOOKUP(AM12,'G-7 Rivers Data'!$AO$4:$AP$7,2,FALSE))</f>
        <v/>
      </c>
      <c r="AO12" s="545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1" t="str">
        <f>'F-1 Off Site River Baseline'!AN11</f>
        <v/>
      </c>
      <c r="C13" s="520" t="str">
        <f>IF(B13="","",VLOOKUP($B13,'F-1 Off Site River Baseline'!$C$9:$R$257,2,FALSE))</f>
        <v/>
      </c>
      <c r="D13" s="520" t="str">
        <f>IF(C13="","",VLOOKUP($B13,'F-1 Off Site River Baseline'!$C$9:$R$257,3,FALSE))</f>
        <v/>
      </c>
      <c r="E13" s="520" t="str">
        <f>IF(D13="","",VLOOKUP($B13,'F-1 Off Site River Baseline'!$C$9:$R$257,4,FALSE))</f>
        <v/>
      </c>
      <c r="F13" s="520" t="str">
        <f>IF(E13="","",VLOOKUP($B13,'F-1 Off Site River Baseline'!$C$9:$R$257,5,FALSE))</f>
        <v/>
      </c>
      <c r="G13" s="520" t="str">
        <f>IF(F13="","",VLOOKUP($B13,'F-1 Off Site River Baseline'!$C$9:$R$257,6,FALSE))</f>
        <v/>
      </c>
      <c r="H13" s="520" t="str">
        <f>IF(G13="","",VLOOKUP($B13,'F-1 Off Site River Baseline'!$C$9:$R$257,7,FALSE))</f>
        <v/>
      </c>
      <c r="I13" s="520" t="str">
        <f>IF(H13="","",VLOOKUP($B13,'F-1 Off Site River Baseline'!$C$9:$R$257,8,FALSE))</f>
        <v/>
      </c>
      <c r="J13" s="520" t="str">
        <f>IF(I13="","",VLOOKUP($B13,'F-1 Off Site River Baseline'!$C$9:$R$257,9,FALSE))</f>
        <v/>
      </c>
      <c r="K13" s="520" t="str">
        <f>IF(J13="","",VLOOKUP($B13,'F-1 Off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IF(L13="","",VLOOKUP($B13,'F-1 Off Site River Baseline'!$C$9:$R$257,16,FALSE))</f>
        <v/>
      </c>
      <c r="N13" s="418" t="str">
        <f t="shared" si="0"/>
        <v/>
      </c>
      <c r="O13" s="498" t="str">
        <f t="shared" ref="O13:O76" si="5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5" t="str">
        <f>IF(N13="","",VLOOKUP(B13,'F-1 Off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20" t="str">
        <f>IF(V13="","",IF(VLOOKUP(V13,'G-7 Rivers Data'!$AG$4:$AI$9,2,FALSE)=0,"Spatial Data Missing ⚠",VLOOKUP(V13,'G-7 Rivers Data'!$AG$4:$AI$9,2,FALSE)))</f>
        <v/>
      </c>
      <c r="X13" s="524" t="str">
        <f>IF(V13="","",IF(VLOOKUP(V13,'G-7 Rivers Data'!$AG$4:$AI$9,3,FALSE)=0,"Spatial Data Missing ⚠",VLOOKUP(V13,'G-7 Rivers Data'!$AG$4:$AI$9,3,FALSE)))</f>
        <v/>
      </c>
      <c r="Y13" s="53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3"/>
      <c r="AA13" s="203"/>
      <c r="AB13" s="534" t="str">
        <f t="shared" si="1"/>
        <v/>
      </c>
      <c r="AC13" s="521" t="str">
        <f t="shared" si="2"/>
        <v/>
      </c>
      <c r="AD13" s="564" t="str">
        <f>IFERROR(IF(AC13="Check Data ⚠","Check Data ⚠",VLOOKUP(AC13,'G-4 Temporal multipliers'!$A$4:$C$37,3,FALSE)),"")</f>
        <v/>
      </c>
      <c r="AE13" s="537" t="str">
        <f>IF(N13="","",VLOOKUP(N13,'G-7 Rivers Data'!$B$4:$G$8,5,FALSE))</f>
        <v/>
      </c>
      <c r="AF13" s="520" t="str">
        <f t="shared" si="3"/>
        <v/>
      </c>
      <c r="AG13" s="520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4" t="str">
        <f t="shared" si="4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536" t="str">
        <f>IF(AK13="","",IF(VLOOKUP(AK13,'G-7 Rivers Data'!$AD$4:$AE$8,2,FALSE)=0,"Spatial Data Missing ⚠",VLOOKUP(AK13,'G-7 Rivers Data'!$AD$4:$AE$8,2,FALSE)))</f>
        <v/>
      </c>
      <c r="AM13" s="154"/>
      <c r="AN13" s="524" t="str">
        <f>IF(AM13="","",VLOOKUP(AM13,'G-7 Rivers Data'!$AO$4:$AP$7,2,FALSE))</f>
        <v/>
      </c>
      <c r="AO13" s="54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1" t="str">
        <f>'F-1 Off Site River Baseline'!AN12</f>
        <v/>
      </c>
      <c r="C14" s="520" t="str">
        <f>IF(B14="","",VLOOKUP($B14,'F-1 Off Site River Baseline'!$C$9:$R$257,2,FALSE))</f>
        <v/>
      </c>
      <c r="D14" s="520" t="str">
        <f>IF(C14="","",VLOOKUP($B14,'F-1 Off Site River Baseline'!$C$9:$R$257,3,FALSE))</f>
        <v/>
      </c>
      <c r="E14" s="520" t="str">
        <f>IF(D14="","",VLOOKUP($B14,'F-1 Off Site River Baseline'!$C$9:$R$257,4,FALSE))</f>
        <v/>
      </c>
      <c r="F14" s="520" t="str">
        <f>IF(E14="","",VLOOKUP($B14,'F-1 Off Site River Baseline'!$C$9:$R$257,5,FALSE))</f>
        <v/>
      </c>
      <c r="G14" s="520" t="str">
        <f>IF(F14="","",VLOOKUP($B14,'F-1 Off Site River Baseline'!$C$9:$R$257,6,FALSE))</f>
        <v/>
      </c>
      <c r="H14" s="520" t="str">
        <f>IF(G14="","",VLOOKUP($B14,'F-1 Off Site River Baseline'!$C$9:$R$257,7,FALSE))</f>
        <v/>
      </c>
      <c r="I14" s="520" t="str">
        <f>IF(H14="","",VLOOKUP($B14,'F-1 Off Site River Baseline'!$C$9:$R$257,8,FALSE))</f>
        <v/>
      </c>
      <c r="J14" s="520" t="str">
        <f>IF(I14="","",VLOOKUP($B14,'F-1 Off Site River Baseline'!$C$9:$R$257,9,FALSE))</f>
        <v/>
      </c>
      <c r="K14" s="520" t="str">
        <f>IF(J14="","",VLOOKUP($B14,'F-1 Off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IF(L14="","",VLOOKUP($B14,'F-1 Off Site River Baseline'!$C$9:$R$257,16,FALSE))</f>
        <v/>
      </c>
      <c r="N14" s="418" t="str">
        <f t="shared" si="0"/>
        <v/>
      </c>
      <c r="O14" s="498" t="str">
        <f t="shared" si="5"/>
        <v/>
      </c>
      <c r="P14" s="499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5" t="str">
        <f>IF(N14="","",VLOOKUP(B14,'F-1 Off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20" t="str">
        <f>IF(V14="","",IF(VLOOKUP(V14,'G-7 Rivers Data'!$AG$4:$AI$9,2,FALSE)=0,"Spatial Data Missing ⚠",VLOOKUP(V14,'G-7 Rivers Data'!$AG$4:$AI$9,2,FALSE)))</f>
        <v/>
      </c>
      <c r="X14" s="524" t="str">
        <f>IF(V14="","",IF(VLOOKUP(V14,'G-7 Rivers Data'!$AG$4:$AI$9,3,FALSE)=0,"Spatial Data Missing ⚠",VLOOKUP(V14,'G-7 Rivers Data'!$AG$4:$AI$9,3,FALSE)))</f>
        <v/>
      </c>
      <c r="Y14" s="53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3"/>
      <c r="AA14" s="203"/>
      <c r="AB14" s="534" t="str">
        <f t="shared" si="1"/>
        <v/>
      </c>
      <c r="AC14" s="521" t="str">
        <f t="shared" si="2"/>
        <v/>
      </c>
      <c r="AD14" s="564" t="str">
        <f>IFERROR(IF(AC14="Check Data ⚠","Check Data ⚠",VLOOKUP(AC14,'G-4 Temporal multipliers'!$A$4:$C$37,3,FALSE)),"")</f>
        <v/>
      </c>
      <c r="AE14" s="537" t="str">
        <f>IF(N14="","",VLOOKUP(N14,'G-7 Rivers Data'!$B$4:$G$8,5,FALSE))</f>
        <v/>
      </c>
      <c r="AF14" s="520" t="str">
        <f t="shared" si="3"/>
        <v/>
      </c>
      <c r="AG14" s="520" t="str">
        <f t="shared" si="6"/>
        <v/>
      </c>
      <c r="AH14" s="524" t="str">
        <f t="shared" si="4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536" t="str">
        <f>IF(AK14="","",IF(VLOOKUP(AK14,'G-7 Rivers Data'!$AD$4:$AE$8,2,FALSE)=0,"Spatial Data Missing ⚠",VLOOKUP(AK14,'G-7 Rivers Data'!$AD$4:$AE$8,2,FALSE)))</f>
        <v/>
      </c>
      <c r="AM14" s="154"/>
      <c r="AN14" s="524" t="str">
        <f>IF(AM14="","",VLOOKUP(AM14,'G-7 Rivers Data'!$AO$4:$AP$7,2,FALSE))</f>
        <v/>
      </c>
      <c r="AO14" s="545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1" t="str">
        <f>'F-1 Off Site River Baseline'!AN13</f>
        <v/>
      </c>
      <c r="C15" s="520" t="str">
        <f>IF(B15="","",VLOOKUP($B15,'F-1 Off Site River Baseline'!$C$9:$R$257,2,FALSE))</f>
        <v/>
      </c>
      <c r="D15" s="520" t="str">
        <f>IF(C15="","",VLOOKUP($B15,'F-1 Off Site River Baseline'!$C$9:$R$257,3,FALSE))</f>
        <v/>
      </c>
      <c r="E15" s="520" t="str">
        <f>IF(D15="","",VLOOKUP($B15,'F-1 Off Site River Baseline'!$C$9:$R$257,4,FALSE))</f>
        <v/>
      </c>
      <c r="F15" s="520" t="str">
        <f>IF(E15="","",VLOOKUP($B15,'F-1 Off Site River Baseline'!$C$9:$R$257,5,FALSE))</f>
        <v/>
      </c>
      <c r="G15" s="520" t="str">
        <f>IF(F15="","",VLOOKUP($B15,'F-1 Off Site River Baseline'!$C$9:$R$257,6,FALSE))</f>
        <v/>
      </c>
      <c r="H15" s="520" t="str">
        <f>IF(G15="","",VLOOKUP($B15,'F-1 Off Site River Baseline'!$C$9:$R$257,7,FALSE))</f>
        <v/>
      </c>
      <c r="I15" s="520" t="str">
        <f>IF(H15="","",VLOOKUP($B15,'F-1 Off Site River Baseline'!$C$9:$R$257,8,FALSE))</f>
        <v/>
      </c>
      <c r="J15" s="520" t="str">
        <f>IF(I15="","",VLOOKUP($B15,'F-1 Off Site River Baseline'!$C$9:$R$257,9,FALSE))</f>
        <v/>
      </c>
      <c r="K15" s="520" t="str">
        <f>IF(J15="","",VLOOKUP($B15,'F-1 Off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IF(L15="","",VLOOKUP($B15,'F-1 Off Site River Baseline'!$C$9:$R$257,16,FALSE))</f>
        <v/>
      </c>
      <c r="N15" s="418" t="str">
        <f t="shared" si="0"/>
        <v/>
      </c>
      <c r="O15" s="498" t="str">
        <f t="shared" si="5"/>
        <v/>
      </c>
      <c r="P15" s="499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5" t="str">
        <f>IF(N15="","",VLOOKUP(B15,'F-1 Off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20" t="str">
        <f>IF(V15="","",IF(VLOOKUP(V15,'G-7 Rivers Data'!$AG$4:$AI$9,2,FALSE)=0,"Spatial Data Missing ⚠",VLOOKUP(V15,'G-7 Rivers Data'!$AG$4:$AI$9,2,FALSE)))</f>
        <v/>
      </c>
      <c r="X15" s="524" t="str">
        <f>IF(V15="","",IF(VLOOKUP(V15,'G-7 Rivers Data'!$AG$4:$AI$9,3,FALSE)=0,"Spatial Data Missing ⚠",VLOOKUP(V15,'G-7 Rivers Data'!$AG$4:$AI$9,3,FALSE)))</f>
        <v/>
      </c>
      <c r="Y15" s="53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3"/>
      <c r="AA15" s="203"/>
      <c r="AB15" s="534" t="str">
        <f t="shared" si="1"/>
        <v/>
      </c>
      <c r="AC15" s="521" t="str">
        <f t="shared" si="2"/>
        <v/>
      </c>
      <c r="AD15" s="564" t="str">
        <f>IFERROR(IF(AC15="Check Data ⚠","Check Data ⚠",VLOOKUP(AC15,'G-4 Temporal multipliers'!$A$4:$C$37,3,FALSE)),"")</f>
        <v/>
      </c>
      <c r="AE15" s="537" t="str">
        <f>IF(N15="","",VLOOKUP(N15,'G-7 Rivers Data'!$B$4:$G$8,5,FALSE))</f>
        <v/>
      </c>
      <c r="AF15" s="520" t="str">
        <f t="shared" si="3"/>
        <v/>
      </c>
      <c r="AG15" s="520" t="str">
        <f t="shared" si="6"/>
        <v/>
      </c>
      <c r="AH15" s="524" t="str">
        <f t="shared" si="4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536" t="str">
        <f>IF(AK15="","",IF(VLOOKUP(AK15,'G-7 Rivers Data'!$AD$4:$AE$8,2,FALSE)=0,"Spatial Data Missing ⚠",VLOOKUP(AK15,'G-7 Rivers Data'!$AD$4:$AE$8,2,FALSE)))</f>
        <v/>
      </c>
      <c r="AM15" s="154"/>
      <c r="AN15" s="524" t="str">
        <f>IF(AM15="","",VLOOKUP(AM15,'G-7 Rivers Data'!$AO$4:$AP$7,2,FALSE))</f>
        <v/>
      </c>
      <c r="AO15" s="545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1" t="str">
        <f>'F-1 Off Site River Baseline'!AN14</f>
        <v/>
      </c>
      <c r="C16" s="520" t="str">
        <f>IF(B16="","",VLOOKUP($B16,'F-1 Off Site River Baseline'!$C$9:$R$257,2,FALSE))</f>
        <v/>
      </c>
      <c r="D16" s="520" t="str">
        <f>IF(C16="","",VLOOKUP($B16,'F-1 Off Site River Baseline'!$C$9:$R$257,3,FALSE))</f>
        <v/>
      </c>
      <c r="E16" s="520" t="str">
        <f>IF(D16="","",VLOOKUP($B16,'F-1 Off Site River Baseline'!$C$9:$R$257,4,FALSE))</f>
        <v/>
      </c>
      <c r="F16" s="520" t="str">
        <f>IF(E16="","",VLOOKUP($B16,'F-1 Off Site River Baseline'!$C$9:$R$257,5,FALSE))</f>
        <v/>
      </c>
      <c r="G16" s="520" t="str">
        <f>IF(F16="","",VLOOKUP($B16,'F-1 Off Site River Baseline'!$C$9:$R$257,6,FALSE))</f>
        <v/>
      </c>
      <c r="H16" s="520" t="str">
        <f>IF(G16="","",VLOOKUP($B16,'F-1 Off Site River Baseline'!$C$9:$R$257,7,FALSE))</f>
        <v/>
      </c>
      <c r="I16" s="520" t="str">
        <f>IF(H16="","",VLOOKUP($B16,'F-1 Off Site River Baseline'!$C$9:$R$257,8,FALSE))</f>
        <v/>
      </c>
      <c r="J16" s="520" t="str">
        <f>IF(I16="","",VLOOKUP($B16,'F-1 Off Site River Baseline'!$C$9:$R$257,9,FALSE))</f>
        <v/>
      </c>
      <c r="K16" s="520" t="str">
        <f>IF(J16="","",VLOOKUP($B16,'F-1 Off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IF(L16="","",VLOOKUP($B16,'F-1 Off Site River Baseline'!$C$9:$R$257,16,FALSE))</f>
        <v/>
      </c>
      <c r="N16" s="418" t="str">
        <f t="shared" si="0"/>
        <v/>
      </c>
      <c r="O16" s="498" t="str">
        <f t="shared" si="5"/>
        <v/>
      </c>
      <c r="P16" s="499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5" t="str">
        <f>IF(N16="","",VLOOKUP(B16,'F-1 Off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20" t="str">
        <f>IF(V16="","",IF(VLOOKUP(V16,'G-7 Rivers Data'!$AG$4:$AI$9,2,FALSE)=0,"Spatial Data Missing ⚠",VLOOKUP(V16,'G-7 Rivers Data'!$AG$4:$AI$9,2,FALSE)))</f>
        <v/>
      </c>
      <c r="X16" s="524" t="str">
        <f>IF(V16="","",IF(VLOOKUP(V16,'G-7 Rivers Data'!$AG$4:$AI$9,3,FALSE)=0,"Spatial Data Missing ⚠",VLOOKUP(V16,'G-7 Rivers Data'!$AG$4:$AI$9,3,FALSE)))</f>
        <v/>
      </c>
      <c r="Y16" s="53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3"/>
      <c r="AA16" s="203"/>
      <c r="AB16" s="534" t="str">
        <f t="shared" si="1"/>
        <v/>
      </c>
      <c r="AC16" s="521" t="str">
        <f t="shared" si="2"/>
        <v/>
      </c>
      <c r="AD16" s="564" t="str">
        <f>IFERROR(IF(AC16="Check Data ⚠","Check Data ⚠",VLOOKUP(AC16,'G-4 Temporal multipliers'!$A$4:$C$37,3,FALSE)),"")</f>
        <v/>
      </c>
      <c r="AE16" s="537" t="str">
        <f>IF(N16="","",VLOOKUP(N16,'G-7 Rivers Data'!$B$4:$G$8,5,FALSE))</f>
        <v/>
      </c>
      <c r="AF16" s="520" t="str">
        <f t="shared" si="3"/>
        <v/>
      </c>
      <c r="AG16" s="520" t="str">
        <f t="shared" si="6"/>
        <v/>
      </c>
      <c r="AH16" s="524" t="str">
        <f t="shared" si="4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536" t="str">
        <f>IF(AK16="","",IF(VLOOKUP(AK16,'G-7 Rivers Data'!$AD$4:$AE$8,2,FALSE)=0,"Spatial Data Missing ⚠",VLOOKUP(AK16,'G-7 Rivers Data'!$AD$4:$AE$8,2,FALSE)))</f>
        <v/>
      </c>
      <c r="AM16" s="154"/>
      <c r="AN16" s="524" t="str">
        <f>IF(AM16="","",VLOOKUP(AM16,'G-7 Rivers Data'!$AO$4:$AP$7,2,FALSE))</f>
        <v/>
      </c>
      <c r="AO16" s="545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1" t="str">
        <f>'F-1 Off Site River Baseline'!AN15</f>
        <v/>
      </c>
      <c r="C17" s="520" t="str">
        <f>IF(B17="","",VLOOKUP($B17,'F-1 Off Site River Baseline'!$C$9:$R$257,2,FALSE))</f>
        <v/>
      </c>
      <c r="D17" s="520" t="str">
        <f>IF(C17="","",VLOOKUP($B17,'F-1 Off Site River Baseline'!$C$9:$R$257,3,FALSE))</f>
        <v/>
      </c>
      <c r="E17" s="520" t="str">
        <f>IF(D17="","",VLOOKUP($B17,'F-1 Off Site River Baseline'!$C$9:$R$257,4,FALSE))</f>
        <v/>
      </c>
      <c r="F17" s="520" t="str">
        <f>IF(E17="","",VLOOKUP($B17,'F-1 Off Site River Baseline'!$C$9:$R$257,5,FALSE))</f>
        <v/>
      </c>
      <c r="G17" s="520" t="str">
        <f>IF(F17="","",VLOOKUP($B17,'F-1 Off Site River Baseline'!$C$9:$R$257,6,FALSE))</f>
        <v/>
      </c>
      <c r="H17" s="520" t="str">
        <f>IF(G17="","",VLOOKUP($B17,'F-1 Off Site River Baseline'!$C$9:$R$257,7,FALSE))</f>
        <v/>
      </c>
      <c r="I17" s="520" t="str">
        <f>IF(H17="","",VLOOKUP($B17,'F-1 Off Site River Baseline'!$C$9:$R$257,8,FALSE))</f>
        <v/>
      </c>
      <c r="J17" s="520" t="str">
        <f>IF(I17="","",VLOOKUP($B17,'F-1 Off Site River Baseline'!$C$9:$R$257,9,FALSE))</f>
        <v/>
      </c>
      <c r="K17" s="520" t="str">
        <f>IF(J17="","",VLOOKUP($B17,'F-1 Off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IF(L17="","",VLOOKUP($B17,'F-1 Off Site River Baseline'!$C$9:$R$257,16,FALSE))</f>
        <v/>
      </c>
      <c r="N17" s="418" t="str">
        <f t="shared" si="0"/>
        <v/>
      </c>
      <c r="O17" s="498" t="str">
        <f t="shared" si="5"/>
        <v/>
      </c>
      <c r="P17" s="499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5" t="str">
        <f>IF(N17="","",VLOOKUP(B17,'F-1 Off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20" t="str">
        <f>IF(V17="","",IF(VLOOKUP(V17,'G-7 Rivers Data'!$AG$4:$AI$9,2,FALSE)=0,"Spatial Data Missing ⚠",VLOOKUP(V17,'G-7 Rivers Data'!$AG$4:$AI$9,2,FALSE)))</f>
        <v/>
      </c>
      <c r="X17" s="524" t="str">
        <f>IF(V17="","",IF(VLOOKUP(V17,'G-7 Rivers Data'!$AG$4:$AI$9,3,FALSE)=0,"Spatial Data Missing ⚠",VLOOKUP(V17,'G-7 Rivers Data'!$AG$4:$AI$9,3,FALSE)))</f>
        <v/>
      </c>
      <c r="Y17" s="53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3"/>
      <c r="AA17" s="203"/>
      <c r="AB17" s="534" t="str">
        <f t="shared" si="1"/>
        <v/>
      </c>
      <c r="AC17" s="521" t="str">
        <f t="shared" si="2"/>
        <v/>
      </c>
      <c r="AD17" s="564" t="str">
        <f>IFERROR(IF(AC17="Check Data ⚠","Check Data ⚠",VLOOKUP(AC17,'G-4 Temporal multipliers'!$A$4:$C$37,3,FALSE)),"")</f>
        <v/>
      </c>
      <c r="AE17" s="537" t="str">
        <f>IF(N17="","",VLOOKUP(N17,'G-7 Rivers Data'!$B$4:$G$8,5,FALSE))</f>
        <v/>
      </c>
      <c r="AF17" s="520" t="str">
        <f t="shared" si="3"/>
        <v/>
      </c>
      <c r="AG17" s="520" t="str">
        <f t="shared" si="6"/>
        <v/>
      </c>
      <c r="AH17" s="524" t="str">
        <f t="shared" si="4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536" t="str">
        <f>IF(AK17="","",IF(VLOOKUP(AK17,'G-7 Rivers Data'!$AD$4:$AE$8,2,FALSE)=0,"Spatial Data Missing ⚠",VLOOKUP(AK17,'G-7 Rivers Data'!$AD$4:$AE$8,2,FALSE)))</f>
        <v/>
      </c>
      <c r="AM17" s="154"/>
      <c r="AN17" s="524" t="str">
        <f>IF(AM17="","",VLOOKUP(AM17,'G-7 Rivers Data'!$AO$4:$AP$7,2,FALSE))</f>
        <v/>
      </c>
      <c r="AO17" s="545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1" t="str">
        <f>'F-1 Off Site River Baseline'!AN16</f>
        <v/>
      </c>
      <c r="C18" s="520" t="str">
        <f>IF(B18="","",VLOOKUP($B18,'F-1 Off Site River Baseline'!$C$9:$R$257,2,FALSE))</f>
        <v/>
      </c>
      <c r="D18" s="520" t="str">
        <f>IF(C18="","",VLOOKUP($B18,'F-1 Off Site River Baseline'!$C$9:$R$257,3,FALSE))</f>
        <v/>
      </c>
      <c r="E18" s="520" t="str">
        <f>IF(D18="","",VLOOKUP($B18,'F-1 Off Site River Baseline'!$C$9:$R$257,4,FALSE))</f>
        <v/>
      </c>
      <c r="F18" s="520" t="str">
        <f>IF(E18="","",VLOOKUP($B18,'F-1 Off Site River Baseline'!$C$9:$R$257,5,FALSE))</f>
        <v/>
      </c>
      <c r="G18" s="520" t="str">
        <f>IF(F18="","",VLOOKUP($B18,'F-1 Off Site River Baseline'!$C$9:$R$257,6,FALSE))</f>
        <v/>
      </c>
      <c r="H18" s="520" t="str">
        <f>IF(G18="","",VLOOKUP($B18,'F-1 Off Site River Baseline'!$C$9:$R$257,7,FALSE))</f>
        <v/>
      </c>
      <c r="I18" s="520" t="str">
        <f>IF(H18="","",VLOOKUP($B18,'F-1 Off Site River Baseline'!$C$9:$R$257,8,FALSE))</f>
        <v/>
      </c>
      <c r="J18" s="520" t="str">
        <f>IF(I18="","",VLOOKUP($B18,'F-1 Off Site River Baseline'!$C$9:$R$257,9,FALSE))</f>
        <v/>
      </c>
      <c r="K18" s="520" t="str">
        <f>IF(J18="","",VLOOKUP($B18,'F-1 Off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IF(L18="","",VLOOKUP($B18,'F-1 Off Site River Baseline'!$C$9:$R$257,16,FALSE))</f>
        <v/>
      </c>
      <c r="N18" s="418" t="str">
        <f t="shared" si="0"/>
        <v/>
      </c>
      <c r="O18" s="498" t="str">
        <f t="shared" si="5"/>
        <v/>
      </c>
      <c r="P18" s="499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5" t="str">
        <f>IF(N18="","",VLOOKUP(B18,'F-1 Off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20" t="str">
        <f>IF(V18="","",IF(VLOOKUP(V18,'G-7 Rivers Data'!$AG$4:$AI$9,2,FALSE)=0,"Spatial Data Missing ⚠",VLOOKUP(V18,'G-7 Rivers Data'!$AG$4:$AI$9,2,FALSE)))</f>
        <v/>
      </c>
      <c r="X18" s="524" t="str">
        <f>IF(V18="","",IF(VLOOKUP(V18,'G-7 Rivers Data'!$AG$4:$AI$9,3,FALSE)=0,"Spatial Data Missing ⚠",VLOOKUP(V18,'G-7 Rivers Data'!$AG$4:$AI$9,3,FALSE)))</f>
        <v/>
      </c>
      <c r="Y18" s="53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3"/>
      <c r="AA18" s="203"/>
      <c r="AB18" s="534" t="str">
        <f t="shared" si="1"/>
        <v/>
      </c>
      <c r="AC18" s="521" t="str">
        <f t="shared" si="2"/>
        <v/>
      </c>
      <c r="AD18" s="564" t="str">
        <f>IFERROR(IF(AC18="Check Data ⚠","Check Data ⚠",VLOOKUP(AC18,'G-4 Temporal multipliers'!$A$4:$C$37,3,FALSE)),"")</f>
        <v/>
      </c>
      <c r="AE18" s="537" t="str">
        <f>IF(N18="","",VLOOKUP(N18,'G-7 Rivers Data'!$B$4:$G$8,5,FALSE))</f>
        <v/>
      </c>
      <c r="AF18" s="520" t="str">
        <f t="shared" si="3"/>
        <v/>
      </c>
      <c r="AG18" s="520" t="str">
        <f t="shared" si="6"/>
        <v/>
      </c>
      <c r="AH18" s="524" t="str">
        <f t="shared" si="4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536" t="str">
        <f>IF(AK18="","",IF(VLOOKUP(AK18,'G-7 Rivers Data'!$AD$4:$AE$8,2,FALSE)=0,"Spatial Data Missing ⚠",VLOOKUP(AK18,'G-7 Rivers Data'!$AD$4:$AE$8,2,FALSE)))</f>
        <v/>
      </c>
      <c r="AM18" s="154"/>
      <c r="AN18" s="524" t="str">
        <f>IF(AM18="","",VLOOKUP(AM18,'G-7 Rivers Data'!$AO$4:$AP$7,2,FALSE))</f>
        <v/>
      </c>
      <c r="AO18" s="545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1" t="str">
        <f>'F-1 Off Site River Baseline'!AN17</f>
        <v/>
      </c>
      <c r="C19" s="520" t="str">
        <f>IF(B19="","",VLOOKUP($B19,'F-1 Off Site River Baseline'!$C$9:$R$257,2,FALSE))</f>
        <v/>
      </c>
      <c r="D19" s="520" t="str">
        <f>IF(C19="","",VLOOKUP($B19,'F-1 Off Site River Baseline'!$C$9:$R$257,3,FALSE))</f>
        <v/>
      </c>
      <c r="E19" s="520" t="str">
        <f>IF(D19="","",VLOOKUP($B19,'F-1 Off Site River Baseline'!$C$9:$R$257,4,FALSE))</f>
        <v/>
      </c>
      <c r="F19" s="520" t="str">
        <f>IF(E19="","",VLOOKUP($B19,'F-1 Off Site River Baseline'!$C$9:$R$257,5,FALSE))</f>
        <v/>
      </c>
      <c r="G19" s="520" t="str">
        <f>IF(F19="","",VLOOKUP($B19,'F-1 Off Site River Baseline'!$C$9:$R$257,6,FALSE))</f>
        <v/>
      </c>
      <c r="H19" s="520" t="str">
        <f>IF(G19="","",VLOOKUP($B19,'F-1 Off Site River Baseline'!$C$9:$R$257,7,FALSE))</f>
        <v/>
      </c>
      <c r="I19" s="520" t="str">
        <f>IF(H19="","",VLOOKUP($B19,'F-1 Off Site River Baseline'!$C$9:$R$257,8,FALSE))</f>
        <v/>
      </c>
      <c r="J19" s="520" t="str">
        <f>IF(I19="","",VLOOKUP($B19,'F-1 Off Site River Baseline'!$C$9:$R$257,9,FALSE))</f>
        <v/>
      </c>
      <c r="K19" s="520" t="str">
        <f>IF(J19="","",VLOOKUP($B19,'F-1 Off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IF(L19="","",VLOOKUP($B19,'F-1 Off Site River Baseline'!$C$9:$R$257,16,FALSE))</f>
        <v/>
      </c>
      <c r="N19" s="418" t="str">
        <f t="shared" si="0"/>
        <v/>
      </c>
      <c r="O19" s="498" t="str">
        <f t="shared" si="5"/>
        <v/>
      </c>
      <c r="P19" s="499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5" t="str">
        <f>IF(N19="","",VLOOKUP(B19,'F-1 Off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20" t="str">
        <f>IF(V19="","",IF(VLOOKUP(V19,'G-7 Rivers Data'!$AG$4:$AI$9,2,FALSE)=0,"Spatial Data Missing ⚠",VLOOKUP(V19,'G-7 Rivers Data'!$AG$4:$AI$9,2,FALSE)))</f>
        <v/>
      </c>
      <c r="X19" s="524" t="str">
        <f>IF(V19="","",IF(VLOOKUP(V19,'G-7 Rivers Data'!$AG$4:$AI$9,3,FALSE)=0,"Spatial Data Missing ⚠",VLOOKUP(V19,'G-7 Rivers Data'!$AG$4:$AI$9,3,FALSE)))</f>
        <v/>
      </c>
      <c r="Y19" s="53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3"/>
      <c r="AA19" s="203"/>
      <c r="AB19" s="534" t="str">
        <f t="shared" si="1"/>
        <v/>
      </c>
      <c r="AC19" s="521" t="str">
        <f t="shared" si="2"/>
        <v/>
      </c>
      <c r="AD19" s="564" t="str">
        <f>IFERROR(IF(AC19="Check Data ⚠","Check Data ⚠",VLOOKUP(AC19,'G-4 Temporal multipliers'!$A$4:$C$37,3,FALSE)),"")</f>
        <v/>
      </c>
      <c r="AE19" s="537" t="str">
        <f>IF(N19="","",VLOOKUP(N19,'G-7 Rivers Data'!$B$4:$G$8,5,FALSE))</f>
        <v/>
      </c>
      <c r="AF19" s="520" t="str">
        <f t="shared" si="3"/>
        <v/>
      </c>
      <c r="AG19" s="520" t="str">
        <f t="shared" si="6"/>
        <v/>
      </c>
      <c r="AH19" s="524" t="str">
        <f t="shared" si="4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536" t="str">
        <f>IF(AK19="","",IF(VLOOKUP(AK19,'G-7 Rivers Data'!$AD$4:$AE$8,2,FALSE)=0,"Spatial Data Missing ⚠",VLOOKUP(AK19,'G-7 Rivers Data'!$AD$4:$AE$8,2,FALSE)))</f>
        <v/>
      </c>
      <c r="AM19" s="154"/>
      <c r="AN19" s="524" t="str">
        <f>IF(AM19="","",VLOOKUP(AM19,'G-7 Rivers Data'!$AO$4:$AP$7,2,FALSE))</f>
        <v/>
      </c>
      <c r="AO19" s="545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1" t="str">
        <f>'F-1 Off Site River Baseline'!AN18</f>
        <v/>
      </c>
      <c r="C20" s="520" t="str">
        <f>IF(B20="","",VLOOKUP($B20,'F-1 Off Site River Baseline'!$C$9:$R$257,2,FALSE))</f>
        <v/>
      </c>
      <c r="D20" s="520" t="str">
        <f>IF(C20="","",VLOOKUP($B20,'F-1 Off Site River Baseline'!$C$9:$R$257,3,FALSE))</f>
        <v/>
      </c>
      <c r="E20" s="520" t="str">
        <f>IF(D20="","",VLOOKUP($B20,'F-1 Off Site River Baseline'!$C$9:$R$257,4,FALSE))</f>
        <v/>
      </c>
      <c r="F20" s="520" t="str">
        <f>IF(E20="","",VLOOKUP($B20,'F-1 Off Site River Baseline'!$C$9:$R$257,5,FALSE))</f>
        <v/>
      </c>
      <c r="G20" s="520" t="str">
        <f>IF(F20="","",VLOOKUP($B20,'F-1 Off Site River Baseline'!$C$9:$R$257,6,FALSE))</f>
        <v/>
      </c>
      <c r="H20" s="520" t="str">
        <f>IF(G20="","",VLOOKUP($B20,'F-1 Off Site River Baseline'!$C$9:$R$257,7,FALSE))</f>
        <v/>
      </c>
      <c r="I20" s="520" t="str">
        <f>IF(H20="","",VLOOKUP($B20,'F-1 Off Site River Baseline'!$C$9:$R$257,8,FALSE))</f>
        <v/>
      </c>
      <c r="J20" s="520" t="str">
        <f>IF(I20="","",VLOOKUP($B20,'F-1 Off Site River Baseline'!$C$9:$R$257,9,FALSE))</f>
        <v/>
      </c>
      <c r="K20" s="520" t="str">
        <f>IF(J20="","",VLOOKUP($B20,'F-1 Off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IF(L20="","",VLOOKUP($B20,'F-1 Off Site River Baseline'!$C$9:$R$257,16,FALSE))</f>
        <v/>
      </c>
      <c r="N20" s="418" t="str">
        <f t="shared" si="0"/>
        <v/>
      </c>
      <c r="O20" s="498" t="str">
        <f t="shared" si="5"/>
        <v/>
      </c>
      <c r="P20" s="499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5" t="str">
        <f>IF(N20="","",VLOOKUP(B20,'F-1 Off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20" t="str">
        <f>IF(V20="","",IF(VLOOKUP(V20,'G-7 Rivers Data'!$AG$4:$AI$9,2,FALSE)=0,"Spatial Data Missing ⚠",VLOOKUP(V20,'G-7 Rivers Data'!$AG$4:$AI$9,2,FALSE)))</f>
        <v/>
      </c>
      <c r="X20" s="524" t="str">
        <f>IF(V20="","",IF(VLOOKUP(V20,'G-7 Rivers Data'!$AG$4:$AI$9,3,FALSE)=0,"Spatial Data Missing ⚠",VLOOKUP(V20,'G-7 Rivers Data'!$AG$4:$AI$9,3,FALSE)))</f>
        <v/>
      </c>
      <c r="Y20" s="53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3"/>
      <c r="AA20" s="203"/>
      <c r="AB20" s="534" t="str">
        <f t="shared" si="1"/>
        <v/>
      </c>
      <c r="AC20" s="521" t="str">
        <f t="shared" si="2"/>
        <v/>
      </c>
      <c r="AD20" s="564" t="str">
        <f>IFERROR(IF(AC20="Check Data ⚠","Check Data ⚠",VLOOKUP(AC20,'G-4 Temporal multipliers'!$A$4:$C$37,3,FALSE)),"")</f>
        <v/>
      </c>
      <c r="AE20" s="537" t="str">
        <f>IF(N20="","",VLOOKUP(N20,'G-7 Rivers Data'!$B$4:$G$8,5,FALSE))</f>
        <v/>
      </c>
      <c r="AF20" s="520" t="str">
        <f t="shared" si="3"/>
        <v/>
      </c>
      <c r="AG20" s="520" t="str">
        <f t="shared" si="6"/>
        <v/>
      </c>
      <c r="AH20" s="524" t="str">
        <f t="shared" si="4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536" t="str">
        <f>IF(AK20="","",IF(VLOOKUP(AK20,'G-7 Rivers Data'!$AD$4:$AE$8,2,FALSE)=0,"Spatial Data Missing ⚠",VLOOKUP(AK20,'G-7 Rivers Data'!$AD$4:$AE$8,2,FALSE)))</f>
        <v/>
      </c>
      <c r="AM20" s="154"/>
      <c r="AN20" s="524" t="str">
        <f>IF(AM20="","",VLOOKUP(AM20,'G-7 Rivers Data'!$AO$4:$AP$7,2,FALSE))</f>
        <v/>
      </c>
      <c r="AO20" s="545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1" t="str">
        <f>'F-1 Off Site River Baseline'!AN19</f>
        <v/>
      </c>
      <c r="C21" s="520" t="str">
        <f>IF(B21="","",VLOOKUP($B21,'F-1 Off Site River Baseline'!$C$9:$R$257,2,FALSE))</f>
        <v/>
      </c>
      <c r="D21" s="520" t="str">
        <f>IF(C21="","",VLOOKUP($B21,'F-1 Off Site River Baseline'!$C$9:$R$257,3,FALSE))</f>
        <v/>
      </c>
      <c r="E21" s="520" t="str">
        <f>IF(D21="","",VLOOKUP($B21,'F-1 Off Site River Baseline'!$C$9:$R$257,4,FALSE))</f>
        <v/>
      </c>
      <c r="F21" s="520" t="str">
        <f>IF(E21="","",VLOOKUP($B21,'F-1 Off Site River Baseline'!$C$9:$R$257,5,FALSE))</f>
        <v/>
      </c>
      <c r="G21" s="520" t="str">
        <f>IF(F21="","",VLOOKUP($B21,'F-1 Off Site River Baseline'!$C$9:$R$257,6,FALSE))</f>
        <v/>
      </c>
      <c r="H21" s="520" t="str">
        <f>IF(G21="","",VLOOKUP($B21,'F-1 Off Site River Baseline'!$C$9:$R$257,7,FALSE))</f>
        <v/>
      </c>
      <c r="I21" s="520" t="str">
        <f>IF(H21="","",VLOOKUP($B21,'F-1 Off Site River Baseline'!$C$9:$R$257,8,FALSE))</f>
        <v/>
      </c>
      <c r="J21" s="520" t="str">
        <f>IF(I21="","",VLOOKUP($B21,'F-1 Off Site River Baseline'!$C$9:$R$257,9,FALSE))</f>
        <v/>
      </c>
      <c r="K21" s="520" t="str">
        <f>IF(J21="","",VLOOKUP($B21,'F-1 Off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IF(L21="","",VLOOKUP($B21,'F-1 Off Site River Baseline'!$C$9:$R$257,16,FALSE))</f>
        <v/>
      </c>
      <c r="N21" s="418" t="str">
        <f t="shared" si="0"/>
        <v/>
      </c>
      <c r="O21" s="498" t="str">
        <f t="shared" si="5"/>
        <v/>
      </c>
      <c r="P21" s="499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5" t="str">
        <f>IF(N21="","",VLOOKUP(B21,'F-1 Off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20" t="str">
        <f>IF(V21="","",IF(VLOOKUP(V21,'G-7 Rivers Data'!$AG$4:$AI$9,2,FALSE)=0,"Spatial Data Missing ⚠",VLOOKUP(V21,'G-7 Rivers Data'!$AG$4:$AI$9,2,FALSE)))</f>
        <v/>
      </c>
      <c r="X21" s="524" t="str">
        <f>IF(V21="","",IF(VLOOKUP(V21,'G-7 Rivers Data'!$AG$4:$AI$9,3,FALSE)=0,"Spatial Data Missing ⚠",VLOOKUP(V21,'G-7 Rivers Data'!$AG$4:$AI$9,3,FALSE)))</f>
        <v/>
      </c>
      <c r="Y21" s="53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3"/>
      <c r="AA21" s="203"/>
      <c r="AB21" s="534" t="str">
        <f t="shared" si="1"/>
        <v/>
      </c>
      <c r="AC21" s="521" t="str">
        <f t="shared" si="2"/>
        <v/>
      </c>
      <c r="AD21" s="564" t="str">
        <f>IFERROR(IF(AC21="Check Data ⚠","Check Data ⚠",VLOOKUP(AC21,'G-4 Temporal multipliers'!$A$4:$C$37,3,FALSE)),"")</f>
        <v/>
      </c>
      <c r="AE21" s="537" t="str">
        <f>IF(N21="","",VLOOKUP(N21,'G-7 Rivers Data'!$B$4:$G$8,5,FALSE))</f>
        <v/>
      </c>
      <c r="AF21" s="520" t="str">
        <f t="shared" si="3"/>
        <v/>
      </c>
      <c r="AG21" s="520" t="str">
        <f t="shared" si="6"/>
        <v/>
      </c>
      <c r="AH21" s="524" t="str">
        <f t="shared" si="4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536" t="str">
        <f>IF(AK21="","",IF(VLOOKUP(AK21,'G-7 Rivers Data'!$AD$4:$AE$8,2,FALSE)=0,"Spatial Data Missing ⚠",VLOOKUP(AK21,'G-7 Rivers Data'!$AD$4:$AE$8,2,FALSE)))</f>
        <v/>
      </c>
      <c r="AM21" s="154"/>
      <c r="AN21" s="524" t="str">
        <f>IF(AM21="","",VLOOKUP(AM21,'G-7 Rivers Data'!$AO$4:$AP$7,2,FALSE))</f>
        <v/>
      </c>
      <c r="AO21" s="545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1" t="str">
        <f>'F-1 Off Site River Baseline'!AN20</f>
        <v/>
      </c>
      <c r="C22" s="520" t="str">
        <f>IF(B22="","",VLOOKUP($B22,'F-1 Off Site River Baseline'!$C$9:$R$257,2,FALSE))</f>
        <v/>
      </c>
      <c r="D22" s="520" t="str">
        <f>IF(C22="","",VLOOKUP($B22,'F-1 Off Site River Baseline'!$C$9:$R$257,3,FALSE))</f>
        <v/>
      </c>
      <c r="E22" s="520" t="str">
        <f>IF(D22="","",VLOOKUP($B22,'F-1 Off Site River Baseline'!$C$9:$R$257,4,FALSE))</f>
        <v/>
      </c>
      <c r="F22" s="520" t="str">
        <f>IF(E22="","",VLOOKUP($B22,'F-1 Off Site River Baseline'!$C$9:$R$257,5,FALSE))</f>
        <v/>
      </c>
      <c r="G22" s="520" t="str">
        <f>IF(F22="","",VLOOKUP($B22,'F-1 Off Site River Baseline'!$C$9:$R$257,6,FALSE))</f>
        <v/>
      </c>
      <c r="H22" s="520" t="str">
        <f>IF(G22="","",VLOOKUP($B22,'F-1 Off Site River Baseline'!$C$9:$R$257,7,FALSE))</f>
        <v/>
      </c>
      <c r="I22" s="520" t="str">
        <f>IF(H22="","",VLOOKUP($B22,'F-1 Off Site River Baseline'!$C$9:$R$257,8,FALSE))</f>
        <v/>
      </c>
      <c r="J22" s="520" t="str">
        <f>IF(I22="","",VLOOKUP($B22,'F-1 Off Site River Baseline'!$C$9:$R$257,9,FALSE))</f>
        <v/>
      </c>
      <c r="K22" s="520" t="str">
        <f>IF(J22="","",VLOOKUP($B22,'F-1 Off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IF(L22="","",VLOOKUP($B22,'F-1 Off Site River Baseline'!$C$9:$R$257,16,FALSE))</f>
        <v/>
      </c>
      <c r="N22" s="418" t="str">
        <f t="shared" si="0"/>
        <v/>
      </c>
      <c r="O22" s="498" t="str">
        <f t="shared" si="5"/>
        <v/>
      </c>
      <c r="P22" s="499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5" t="str">
        <f>IF(N22="","",VLOOKUP(B22,'F-1 Off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20" t="str">
        <f>IF(V22="","",IF(VLOOKUP(V22,'G-7 Rivers Data'!$AG$4:$AI$9,2,FALSE)=0,"Spatial Data Missing ⚠",VLOOKUP(V22,'G-7 Rivers Data'!$AG$4:$AI$9,2,FALSE)))</f>
        <v/>
      </c>
      <c r="X22" s="524" t="str">
        <f>IF(V22="","",IF(VLOOKUP(V22,'G-7 Rivers Data'!$AG$4:$AI$9,3,FALSE)=0,"Spatial Data Missing ⚠",VLOOKUP(V22,'G-7 Rivers Data'!$AG$4:$AI$9,3,FALSE)))</f>
        <v/>
      </c>
      <c r="Y22" s="53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3"/>
      <c r="AA22" s="203"/>
      <c r="AB22" s="534" t="str">
        <f t="shared" si="1"/>
        <v/>
      </c>
      <c r="AC22" s="521" t="str">
        <f t="shared" si="2"/>
        <v/>
      </c>
      <c r="AD22" s="564" t="str">
        <f>IFERROR(IF(AC22="Check Data ⚠","Check Data ⚠",VLOOKUP(AC22,'G-4 Temporal multipliers'!$A$4:$C$37,3,FALSE)),"")</f>
        <v/>
      </c>
      <c r="AE22" s="537" t="str">
        <f>IF(N22="","",VLOOKUP(N22,'G-7 Rivers Data'!$B$4:$G$8,5,FALSE))</f>
        <v/>
      </c>
      <c r="AF22" s="520" t="str">
        <f t="shared" si="3"/>
        <v/>
      </c>
      <c r="AG22" s="520" t="str">
        <f t="shared" si="6"/>
        <v/>
      </c>
      <c r="AH22" s="524" t="str">
        <f t="shared" si="4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536" t="str">
        <f>IF(AK22="","",IF(VLOOKUP(AK22,'G-7 Rivers Data'!$AD$4:$AE$8,2,FALSE)=0,"Spatial Data Missing ⚠",VLOOKUP(AK22,'G-7 Rivers Data'!$AD$4:$AE$8,2,FALSE)))</f>
        <v/>
      </c>
      <c r="AM22" s="154"/>
      <c r="AN22" s="524" t="str">
        <f>IF(AM22="","",VLOOKUP(AM22,'G-7 Rivers Data'!$AO$4:$AP$7,2,FALSE))</f>
        <v/>
      </c>
      <c r="AO22" s="545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1" t="str">
        <f>'F-1 Off Site River Baseline'!AN21</f>
        <v/>
      </c>
      <c r="C23" s="520" t="str">
        <f>IF(B23="","",VLOOKUP($B23,'F-1 Off Site River Baseline'!$C$9:$R$257,2,FALSE))</f>
        <v/>
      </c>
      <c r="D23" s="520" t="str">
        <f>IF(C23="","",VLOOKUP($B23,'F-1 Off Site River Baseline'!$C$9:$R$257,3,FALSE))</f>
        <v/>
      </c>
      <c r="E23" s="520" t="str">
        <f>IF(D23="","",VLOOKUP($B23,'F-1 Off Site River Baseline'!$C$9:$R$257,4,FALSE))</f>
        <v/>
      </c>
      <c r="F23" s="520" t="str">
        <f>IF(E23="","",VLOOKUP($B23,'F-1 Off Site River Baseline'!$C$9:$R$257,5,FALSE))</f>
        <v/>
      </c>
      <c r="G23" s="520" t="str">
        <f>IF(F23="","",VLOOKUP($B23,'F-1 Off Site River Baseline'!$C$9:$R$257,6,FALSE))</f>
        <v/>
      </c>
      <c r="H23" s="520" t="str">
        <f>IF(G23="","",VLOOKUP($B23,'F-1 Off Site River Baseline'!$C$9:$R$257,7,FALSE))</f>
        <v/>
      </c>
      <c r="I23" s="520" t="str">
        <f>IF(H23="","",VLOOKUP($B23,'F-1 Off Site River Baseline'!$C$9:$R$257,8,FALSE))</f>
        <v/>
      </c>
      <c r="J23" s="520" t="str">
        <f>IF(I23="","",VLOOKUP($B23,'F-1 Off Site River Baseline'!$C$9:$R$257,9,FALSE))</f>
        <v/>
      </c>
      <c r="K23" s="520" t="str">
        <f>IF(J23="","",VLOOKUP($B23,'F-1 Off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IF(L23="","",VLOOKUP($B23,'F-1 Off Site River Baseline'!$C$9:$R$257,16,FALSE))</f>
        <v/>
      </c>
      <c r="N23" s="418" t="str">
        <f t="shared" si="0"/>
        <v/>
      </c>
      <c r="O23" s="498" t="str">
        <f t="shared" si="5"/>
        <v/>
      </c>
      <c r="P23" s="499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5" t="str">
        <f>IF(N23="","",VLOOKUP(B23,'F-1 Off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20" t="str">
        <f>IF(V23="","",IF(VLOOKUP(V23,'G-7 Rivers Data'!$AG$4:$AI$9,2,FALSE)=0,"Spatial Data Missing ⚠",VLOOKUP(V23,'G-7 Rivers Data'!$AG$4:$AI$9,2,FALSE)))</f>
        <v/>
      </c>
      <c r="X23" s="524" t="str">
        <f>IF(V23="","",IF(VLOOKUP(V23,'G-7 Rivers Data'!$AG$4:$AI$9,3,FALSE)=0,"Spatial Data Missing ⚠",VLOOKUP(V23,'G-7 Rivers Data'!$AG$4:$AI$9,3,FALSE)))</f>
        <v/>
      </c>
      <c r="Y23" s="53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3"/>
      <c r="AA23" s="203"/>
      <c r="AB23" s="534" t="str">
        <f t="shared" si="1"/>
        <v/>
      </c>
      <c r="AC23" s="521" t="str">
        <f t="shared" si="2"/>
        <v/>
      </c>
      <c r="AD23" s="564" t="str">
        <f>IFERROR(IF(AC23="Check Data ⚠","Check Data ⚠",VLOOKUP(AC23,'G-4 Temporal multipliers'!$A$4:$C$37,3,FALSE)),"")</f>
        <v/>
      </c>
      <c r="AE23" s="537" t="str">
        <f>IF(N23="","",VLOOKUP(N23,'G-7 Rivers Data'!$B$4:$G$8,5,FALSE))</f>
        <v/>
      </c>
      <c r="AF23" s="520" t="str">
        <f t="shared" si="3"/>
        <v/>
      </c>
      <c r="AG23" s="520" t="str">
        <f t="shared" si="6"/>
        <v/>
      </c>
      <c r="AH23" s="524" t="str">
        <f t="shared" si="4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536" t="str">
        <f>IF(AK23="","",IF(VLOOKUP(AK23,'G-7 Rivers Data'!$AD$4:$AE$8,2,FALSE)=0,"Spatial Data Missing ⚠",VLOOKUP(AK23,'G-7 Rivers Data'!$AD$4:$AE$8,2,FALSE)))</f>
        <v/>
      </c>
      <c r="AM23" s="154"/>
      <c r="AN23" s="524" t="str">
        <f>IF(AM23="","",VLOOKUP(AM23,'G-7 Rivers Data'!$AO$4:$AP$7,2,FALSE))</f>
        <v/>
      </c>
      <c r="AO23" s="545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1" t="str">
        <f>'F-1 Off Site River Baseline'!AN22</f>
        <v/>
      </c>
      <c r="C24" s="520" t="str">
        <f>IF(B24="","",VLOOKUP($B24,'F-1 Off Site River Baseline'!$C$9:$R$257,2,FALSE))</f>
        <v/>
      </c>
      <c r="D24" s="520" t="str">
        <f>IF(C24="","",VLOOKUP($B24,'F-1 Off Site River Baseline'!$C$9:$R$257,3,FALSE))</f>
        <v/>
      </c>
      <c r="E24" s="520" t="str">
        <f>IF(D24="","",VLOOKUP($B24,'F-1 Off Site River Baseline'!$C$9:$R$257,4,FALSE))</f>
        <v/>
      </c>
      <c r="F24" s="520" t="str">
        <f>IF(E24="","",VLOOKUP($B24,'F-1 Off Site River Baseline'!$C$9:$R$257,5,FALSE))</f>
        <v/>
      </c>
      <c r="G24" s="520" t="str">
        <f>IF(F24="","",VLOOKUP($B24,'F-1 Off Site River Baseline'!$C$9:$R$257,6,FALSE))</f>
        <v/>
      </c>
      <c r="H24" s="520" t="str">
        <f>IF(G24="","",VLOOKUP($B24,'F-1 Off Site River Baseline'!$C$9:$R$257,7,FALSE))</f>
        <v/>
      </c>
      <c r="I24" s="520" t="str">
        <f>IF(H24="","",VLOOKUP($B24,'F-1 Off Site River Baseline'!$C$9:$R$257,8,FALSE))</f>
        <v/>
      </c>
      <c r="J24" s="520" t="str">
        <f>IF(I24="","",VLOOKUP($B24,'F-1 Off Site River Baseline'!$C$9:$R$257,9,FALSE))</f>
        <v/>
      </c>
      <c r="K24" s="520" t="str">
        <f>IF(J24="","",VLOOKUP($B24,'F-1 Off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IF(L24="","",VLOOKUP($B24,'F-1 Off Site River Baseline'!$C$9:$R$257,16,FALSE))</f>
        <v/>
      </c>
      <c r="N24" s="418" t="str">
        <f t="shared" si="0"/>
        <v/>
      </c>
      <c r="O24" s="498" t="str">
        <f t="shared" si="5"/>
        <v/>
      </c>
      <c r="P24" s="499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5" t="str">
        <f>IF(N24="","",VLOOKUP(B24,'F-1 Off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20" t="str">
        <f>IF(V24="","",IF(VLOOKUP(V24,'G-7 Rivers Data'!$AG$4:$AI$9,2,FALSE)=0,"Spatial Data Missing ⚠",VLOOKUP(V24,'G-7 Rivers Data'!$AG$4:$AI$9,2,FALSE)))</f>
        <v/>
      </c>
      <c r="X24" s="524" t="str">
        <f>IF(V24="","",IF(VLOOKUP(V24,'G-7 Rivers Data'!$AG$4:$AI$9,3,FALSE)=0,"Spatial Data Missing ⚠",VLOOKUP(V24,'G-7 Rivers Data'!$AG$4:$AI$9,3,FALSE)))</f>
        <v/>
      </c>
      <c r="Y24" s="53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3"/>
      <c r="AA24" s="203"/>
      <c r="AB24" s="534" t="str">
        <f t="shared" si="1"/>
        <v/>
      </c>
      <c r="AC24" s="521" t="str">
        <f t="shared" si="2"/>
        <v/>
      </c>
      <c r="AD24" s="564" t="str">
        <f>IFERROR(IF(AC24="Check Data ⚠","Check Data ⚠",VLOOKUP(AC24,'G-4 Temporal multipliers'!$A$4:$C$37,3,FALSE)),"")</f>
        <v/>
      </c>
      <c r="AE24" s="537" t="str">
        <f>IF(N24="","",VLOOKUP(N24,'G-7 Rivers Data'!$B$4:$G$8,5,FALSE))</f>
        <v/>
      </c>
      <c r="AF24" s="520" t="str">
        <f t="shared" si="3"/>
        <v/>
      </c>
      <c r="AG24" s="520" t="str">
        <f t="shared" si="6"/>
        <v/>
      </c>
      <c r="AH24" s="524" t="str">
        <f t="shared" si="4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536" t="str">
        <f>IF(AK24="","",IF(VLOOKUP(AK24,'G-7 Rivers Data'!$AD$4:$AE$8,2,FALSE)=0,"Spatial Data Missing ⚠",VLOOKUP(AK24,'G-7 Rivers Data'!$AD$4:$AE$8,2,FALSE)))</f>
        <v/>
      </c>
      <c r="AM24" s="154"/>
      <c r="AN24" s="524" t="str">
        <f>IF(AM24="","",VLOOKUP(AM24,'G-7 Rivers Data'!$AO$4:$AP$7,2,FALSE))</f>
        <v/>
      </c>
      <c r="AO24" s="545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1" t="str">
        <f>'F-1 Off Site River Baseline'!AN23</f>
        <v/>
      </c>
      <c r="C25" s="520" t="str">
        <f>IF(B25="","",VLOOKUP($B25,'F-1 Off Site River Baseline'!$C$9:$R$257,2,FALSE))</f>
        <v/>
      </c>
      <c r="D25" s="520" t="str">
        <f>IF(C25="","",VLOOKUP($B25,'F-1 Off Site River Baseline'!$C$9:$R$257,3,FALSE))</f>
        <v/>
      </c>
      <c r="E25" s="520" t="str">
        <f>IF(D25="","",VLOOKUP($B25,'F-1 Off Site River Baseline'!$C$9:$R$257,4,FALSE))</f>
        <v/>
      </c>
      <c r="F25" s="520" t="str">
        <f>IF(E25="","",VLOOKUP($B25,'F-1 Off Site River Baseline'!$C$9:$R$257,5,FALSE))</f>
        <v/>
      </c>
      <c r="G25" s="520" t="str">
        <f>IF(F25="","",VLOOKUP($B25,'F-1 Off Site River Baseline'!$C$9:$R$257,6,FALSE))</f>
        <v/>
      </c>
      <c r="H25" s="520" t="str">
        <f>IF(G25="","",VLOOKUP($B25,'F-1 Off Site River Baseline'!$C$9:$R$257,7,FALSE))</f>
        <v/>
      </c>
      <c r="I25" s="520" t="str">
        <f>IF(H25="","",VLOOKUP($B25,'F-1 Off Site River Baseline'!$C$9:$R$257,8,FALSE))</f>
        <v/>
      </c>
      <c r="J25" s="520" t="str">
        <f>IF(I25="","",VLOOKUP($B25,'F-1 Off Site River Baseline'!$C$9:$R$257,9,FALSE))</f>
        <v/>
      </c>
      <c r="K25" s="520" t="str">
        <f>IF(J25="","",VLOOKUP($B25,'F-1 Off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IF(L25="","",VLOOKUP($B25,'F-1 Off Site River Baseline'!$C$9:$R$257,16,FALSE))</f>
        <v/>
      </c>
      <c r="N25" s="418" t="str">
        <f t="shared" si="0"/>
        <v/>
      </c>
      <c r="O25" s="498" t="str">
        <f t="shared" si="5"/>
        <v/>
      </c>
      <c r="P25" s="499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5" t="str">
        <f>IF(N25="","",VLOOKUP(B25,'F-1 Off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20" t="str">
        <f>IF(V25="","",IF(VLOOKUP(V25,'G-7 Rivers Data'!$AG$4:$AI$9,2,FALSE)=0,"Spatial Data Missing ⚠",VLOOKUP(V25,'G-7 Rivers Data'!$AG$4:$AI$9,2,FALSE)))</f>
        <v/>
      </c>
      <c r="X25" s="524" t="str">
        <f>IF(V25="","",IF(VLOOKUP(V25,'G-7 Rivers Data'!$AG$4:$AI$9,3,FALSE)=0,"Spatial Data Missing ⚠",VLOOKUP(V25,'G-7 Rivers Data'!$AG$4:$AI$9,3,FALSE)))</f>
        <v/>
      </c>
      <c r="Y25" s="53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3"/>
      <c r="AA25" s="203"/>
      <c r="AB25" s="534" t="str">
        <f t="shared" si="1"/>
        <v/>
      </c>
      <c r="AC25" s="521" t="str">
        <f t="shared" si="2"/>
        <v/>
      </c>
      <c r="AD25" s="564" t="str">
        <f>IFERROR(IF(AC25="Check Data ⚠","Check Data ⚠",VLOOKUP(AC25,'G-4 Temporal multipliers'!$A$4:$C$37,3,FALSE)),"")</f>
        <v/>
      </c>
      <c r="AE25" s="537" t="str">
        <f>IF(N25="","",VLOOKUP(N25,'G-7 Rivers Data'!$B$4:$G$8,5,FALSE))</f>
        <v/>
      </c>
      <c r="AF25" s="520" t="str">
        <f t="shared" si="3"/>
        <v/>
      </c>
      <c r="AG25" s="520" t="str">
        <f t="shared" si="6"/>
        <v/>
      </c>
      <c r="AH25" s="524" t="str">
        <f t="shared" si="4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536" t="str">
        <f>IF(AK25="","",IF(VLOOKUP(AK25,'G-7 Rivers Data'!$AD$4:$AE$8,2,FALSE)=0,"Spatial Data Missing ⚠",VLOOKUP(AK25,'G-7 Rivers Data'!$AD$4:$AE$8,2,FALSE)))</f>
        <v/>
      </c>
      <c r="AM25" s="154"/>
      <c r="AN25" s="524" t="str">
        <f>IF(AM25="","",VLOOKUP(AM25,'G-7 Rivers Data'!$AO$4:$AP$7,2,FALSE))</f>
        <v/>
      </c>
      <c r="AO25" s="545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1" t="str">
        <f>'F-1 Off Site River Baseline'!AN24</f>
        <v/>
      </c>
      <c r="C26" s="520" t="str">
        <f>IF(B26="","",VLOOKUP($B26,'F-1 Off Site River Baseline'!$C$9:$R$257,2,FALSE))</f>
        <v/>
      </c>
      <c r="D26" s="520" t="str">
        <f>IF(C26="","",VLOOKUP($B26,'F-1 Off Site River Baseline'!$C$9:$R$257,3,FALSE))</f>
        <v/>
      </c>
      <c r="E26" s="520" t="str">
        <f>IF(D26="","",VLOOKUP($B26,'F-1 Off Site River Baseline'!$C$9:$R$257,4,FALSE))</f>
        <v/>
      </c>
      <c r="F26" s="520" t="str">
        <f>IF(E26="","",VLOOKUP($B26,'F-1 Off Site River Baseline'!$C$9:$R$257,5,FALSE))</f>
        <v/>
      </c>
      <c r="G26" s="520" t="str">
        <f>IF(F26="","",VLOOKUP($B26,'F-1 Off Site River Baseline'!$C$9:$R$257,6,FALSE))</f>
        <v/>
      </c>
      <c r="H26" s="520" t="str">
        <f>IF(G26="","",VLOOKUP($B26,'F-1 Off Site River Baseline'!$C$9:$R$257,7,FALSE))</f>
        <v/>
      </c>
      <c r="I26" s="520" t="str">
        <f>IF(H26="","",VLOOKUP($B26,'F-1 Off Site River Baseline'!$C$9:$R$257,8,FALSE))</f>
        <v/>
      </c>
      <c r="J26" s="520" t="str">
        <f>IF(I26="","",VLOOKUP($B26,'F-1 Off Site River Baseline'!$C$9:$R$257,9,FALSE))</f>
        <v/>
      </c>
      <c r="K26" s="520" t="str">
        <f>IF(J26="","",VLOOKUP($B26,'F-1 Off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IF(L26="","",VLOOKUP($B26,'F-1 Off Site River Baseline'!$C$9:$R$257,16,FALSE))</f>
        <v/>
      </c>
      <c r="N26" s="418" t="str">
        <f t="shared" si="0"/>
        <v/>
      </c>
      <c r="O26" s="498" t="str">
        <f t="shared" si="5"/>
        <v/>
      </c>
      <c r="P26" s="499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5" t="str">
        <f>IF(N26="","",VLOOKUP(B26,'F-1 Off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20" t="str">
        <f>IF(V26="","",IF(VLOOKUP(V26,'G-7 Rivers Data'!$AG$4:$AI$9,2,FALSE)=0,"Spatial Data Missing ⚠",VLOOKUP(V26,'G-7 Rivers Data'!$AG$4:$AI$9,2,FALSE)))</f>
        <v/>
      </c>
      <c r="X26" s="524" t="str">
        <f>IF(V26="","",IF(VLOOKUP(V26,'G-7 Rivers Data'!$AG$4:$AI$9,3,FALSE)=0,"Spatial Data Missing ⚠",VLOOKUP(V26,'G-7 Rivers Data'!$AG$4:$AI$9,3,FALSE)))</f>
        <v/>
      </c>
      <c r="Y26" s="53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3"/>
      <c r="AA26" s="203"/>
      <c r="AB26" s="534" t="str">
        <f t="shared" si="1"/>
        <v/>
      </c>
      <c r="AC26" s="521" t="str">
        <f t="shared" si="2"/>
        <v/>
      </c>
      <c r="AD26" s="564" t="str">
        <f>IFERROR(IF(AC26="Check Data ⚠","Check Data ⚠",VLOOKUP(AC26,'G-4 Temporal multipliers'!$A$4:$C$37,3,FALSE)),"")</f>
        <v/>
      </c>
      <c r="AE26" s="537" t="str">
        <f>IF(N26="","",VLOOKUP(N26,'G-7 Rivers Data'!$B$4:$G$8,5,FALSE))</f>
        <v/>
      </c>
      <c r="AF26" s="520" t="str">
        <f t="shared" si="3"/>
        <v/>
      </c>
      <c r="AG26" s="520" t="str">
        <f t="shared" si="6"/>
        <v/>
      </c>
      <c r="AH26" s="524" t="str">
        <f t="shared" si="4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536" t="str">
        <f>IF(AK26="","",IF(VLOOKUP(AK26,'G-7 Rivers Data'!$AD$4:$AE$8,2,FALSE)=0,"Spatial Data Missing ⚠",VLOOKUP(AK26,'G-7 Rivers Data'!$AD$4:$AE$8,2,FALSE)))</f>
        <v/>
      </c>
      <c r="AM26" s="154"/>
      <c r="AN26" s="524" t="str">
        <f>IF(AM26="","",VLOOKUP(AM26,'G-7 Rivers Data'!$AO$4:$AP$7,2,FALSE))</f>
        <v/>
      </c>
      <c r="AO26" s="545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1" t="str">
        <f>'F-1 Off Site River Baseline'!AN25</f>
        <v/>
      </c>
      <c r="C27" s="520" t="str">
        <f>IF(B27="","",VLOOKUP($B27,'F-1 Off Site River Baseline'!$C$9:$R$257,2,FALSE))</f>
        <v/>
      </c>
      <c r="D27" s="520" t="str">
        <f>IF(C27="","",VLOOKUP($B27,'F-1 Off Site River Baseline'!$C$9:$R$257,3,FALSE))</f>
        <v/>
      </c>
      <c r="E27" s="520" t="str">
        <f>IF(D27="","",VLOOKUP($B27,'F-1 Off Site River Baseline'!$C$9:$R$257,4,FALSE))</f>
        <v/>
      </c>
      <c r="F27" s="520" t="str">
        <f>IF(E27="","",VLOOKUP($B27,'F-1 Off Site River Baseline'!$C$9:$R$257,5,FALSE))</f>
        <v/>
      </c>
      <c r="G27" s="520" t="str">
        <f>IF(F27="","",VLOOKUP($B27,'F-1 Off Site River Baseline'!$C$9:$R$257,6,FALSE))</f>
        <v/>
      </c>
      <c r="H27" s="520" t="str">
        <f>IF(G27="","",VLOOKUP($B27,'F-1 Off Site River Baseline'!$C$9:$R$257,7,FALSE))</f>
        <v/>
      </c>
      <c r="I27" s="520" t="str">
        <f>IF(H27="","",VLOOKUP($B27,'F-1 Off Site River Baseline'!$C$9:$R$257,8,FALSE))</f>
        <v/>
      </c>
      <c r="J27" s="520" t="str">
        <f>IF(I27="","",VLOOKUP($B27,'F-1 Off Site River Baseline'!$C$9:$R$257,9,FALSE))</f>
        <v/>
      </c>
      <c r="K27" s="520" t="str">
        <f>IF(J27="","",VLOOKUP($B27,'F-1 Off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IF(L27="","",VLOOKUP($B27,'F-1 Off Site River Baseline'!$C$9:$R$257,16,FALSE))</f>
        <v/>
      </c>
      <c r="N27" s="418" t="str">
        <f t="shared" si="0"/>
        <v/>
      </c>
      <c r="O27" s="498" t="str">
        <f t="shared" si="5"/>
        <v/>
      </c>
      <c r="P27" s="499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5" t="str">
        <f>IF(N27="","",VLOOKUP(B27,'F-1 Off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20" t="str">
        <f>IF(V27="","",IF(VLOOKUP(V27,'G-7 Rivers Data'!$AG$4:$AI$9,2,FALSE)=0,"Spatial Data Missing ⚠",VLOOKUP(V27,'G-7 Rivers Data'!$AG$4:$AI$9,2,FALSE)))</f>
        <v/>
      </c>
      <c r="X27" s="524" t="str">
        <f>IF(V27="","",IF(VLOOKUP(V27,'G-7 Rivers Data'!$AG$4:$AI$9,3,FALSE)=0,"Spatial Data Missing ⚠",VLOOKUP(V27,'G-7 Rivers Data'!$AG$4:$AI$9,3,FALSE)))</f>
        <v/>
      </c>
      <c r="Y27" s="53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3"/>
      <c r="AA27" s="203"/>
      <c r="AB27" s="534" t="str">
        <f t="shared" si="1"/>
        <v/>
      </c>
      <c r="AC27" s="521" t="str">
        <f t="shared" si="2"/>
        <v/>
      </c>
      <c r="AD27" s="564" t="str">
        <f>IFERROR(IF(AC27="Check Data ⚠","Check Data ⚠",VLOOKUP(AC27,'G-4 Temporal multipliers'!$A$4:$C$37,3,FALSE)),"")</f>
        <v/>
      </c>
      <c r="AE27" s="537" t="str">
        <f>IF(N27="","",VLOOKUP(N27,'G-7 Rivers Data'!$B$4:$G$8,5,FALSE))</f>
        <v/>
      </c>
      <c r="AF27" s="520" t="str">
        <f t="shared" si="3"/>
        <v/>
      </c>
      <c r="AG27" s="520" t="str">
        <f t="shared" si="6"/>
        <v/>
      </c>
      <c r="AH27" s="524" t="str">
        <f t="shared" si="4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536" t="str">
        <f>IF(AK27="","",IF(VLOOKUP(AK27,'G-7 Rivers Data'!$AD$4:$AE$8,2,FALSE)=0,"Spatial Data Missing ⚠",VLOOKUP(AK27,'G-7 Rivers Data'!$AD$4:$AE$8,2,FALSE)))</f>
        <v/>
      </c>
      <c r="AM27" s="154"/>
      <c r="AN27" s="524" t="str">
        <f>IF(AM27="","",VLOOKUP(AM27,'G-7 Rivers Data'!$AO$4:$AP$7,2,FALSE))</f>
        <v/>
      </c>
      <c r="AO27" s="545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1" t="str">
        <f>'F-1 Off Site River Baseline'!AN26</f>
        <v/>
      </c>
      <c r="C28" s="520" t="str">
        <f>IF(B28="","",VLOOKUP($B28,'F-1 Off Site River Baseline'!$C$9:$R$257,2,FALSE))</f>
        <v/>
      </c>
      <c r="D28" s="520" t="str">
        <f>IF(C28="","",VLOOKUP($B28,'F-1 Off Site River Baseline'!$C$9:$R$257,3,FALSE))</f>
        <v/>
      </c>
      <c r="E28" s="520" t="str">
        <f>IF(D28="","",VLOOKUP($B28,'F-1 Off Site River Baseline'!$C$9:$R$257,4,FALSE))</f>
        <v/>
      </c>
      <c r="F28" s="520" t="str">
        <f>IF(E28="","",VLOOKUP($B28,'F-1 Off Site River Baseline'!$C$9:$R$257,5,FALSE))</f>
        <v/>
      </c>
      <c r="G28" s="520" t="str">
        <f>IF(F28="","",VLOOKUP($B28,'F-1 Off Site River Baseline'!$C$9:$R$257,6,FALSE))</f>
        <v/>
      </c>
      <c r="H28" s="520" t="str">
        <f>IF(G28="","",VLOOKUP($B28,'F-1 Off Site River Baseline'!$C$9:$R$257,7,FALSE))</f>
        <v/>
      </c>
      <c r="I28" s="520" t="str">
        <f>IF(H28="","",VLOOKUP($B28,'F-1 Off Site River Baseline'!$C$9:$R$257,8,FALSE))</f>
        <v/>
      </c>
      <c r="J28" s="520" t="str">
        <f>IF(I28="","",VLOOKUP($B28,'F-1 Off Site River Baseline'!$C$9:$R$257,9,FALSE))</f>
        <v/>
      </c>
      <c r="K28" s="520" t="str">
        <f>IF(J28="","",VLOOKUP($B28,'F-1 Off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IF(L28="","",VLOOKUP($B28,'F-1 Off Site River Baseline'!$C$9:$R$257,16,FALSE))</f>
        <v/>
      </c>
      <c r="N28" s="418" t="str">
        <f t="shared" si="0"/>
        <v/>
      </c>
      <c r="O28" s="498" t="str">
        <f t="shared" si="5"/>
        <v/>
      </c>
      <c r="P28" s="499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5" t="str">
        <f>IF(N28="","",VLOOKUP(B28,'F-1 Off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20" t="str">
        <f>IF(V28="","",IF(VLOOKUP(V28,'G-7 Rivers Data'!$AG$4:$AI$9,2,FALSE)=0,"Spatial Data Missing ⚠",VLOOKUP(V28,'G-7 Rivers Data'!$AG$4:$AI$9,2,FALSE)))</f>
        <v/>
      </c>
      <c r="X28" s="524" t="str">
        <f>IF(V28="","",IF(VLOOKUP(V28,'G-7 Rivers Data'!$AG$4:$AI$9,3,FALSE)=0,"Spatial Data Missing ⚠",VLOOKUP(V28,'G-7 Rivers Data'!$AG$4:$AI$9,3,FALSE)))</f>
        <v/>
      </c>
      <c r="Y28" s="53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3"/>
      <c r="AA28" s="203"/>
      <c r="AB28" s="534" t="str">
        <f t="shared" si="1"/>
        <v/>
      </c>
      <c r="AC28" s="521" t="str">
        <f t="shared" si="2"/>
        <v/>
      </c>
      <c r="AD28" s="564" t="str">
        <f>IFERROR(IF(AC28="Check Data ⚠","Check Data ⚠",VLOOKUP(AC28,'G-4 Temporal multipliers'!$A$4:$C$37,3,FALSE)),"")</f>
        <v/>
      </c>
      <c r="AE28" s="537" t="str">
        <f>IF(N28="","",VLOOKUP(N28,'G-7 Rivers Data'!$B$4:$G$8,5,FALSE))</f>
        <v/>
      </c>
      <c r="AF28" s="520" t="str">
        <f t="shared" si="3"/>
        <v/>
      </c>
      <c r="AG28" s="520" t="str">
        <f t="shared" si="6"/>
        <v/>
      </c>
      <c r="AH28" s="524" t="str">
        <f t="shared" si="4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536" t="str">
        <f>IF(AK28="","",IF(VLOOKUP(AK28,'G-7 Rivers Data'!$AD$4:$AE$8,2,FALSE)=0,"Spatial Data Missing ⚠",VLOOKUP(AK28,'G-7 Rivers Data'!$AD$4:$AE$8,2,FALSE)))</f>
        <v/>
      </c>
      <c r="AM28" s="154"/>
      <c r="AN28" s="524" t="str">
        <f>IF(AM28="","",VLOOKUP(AM28,'G-7 Rivers Data'!$AO$4:$AP$7,2,FALSE))</f>
        <v/>
      </c>
      <c r="AO28" s="545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1" t="str">
        <f>'F-1 Off Site River Baseline'!AN27</f>
        <v/>
      </c>
      <c r="C29" s="520" t="str">
        <f>IF(B29="","",VLOOKUP($B29,'F-1 Off Site River Baseline'!$C$9:$R$257,2,FALSE))</f>
        <v/>
      </c>
      <c r="D29" s="520" t="str">
        <f>IF(C29="","",VLOOKUP($B29,'F-1 Off Site River Baseline'!$C$9:$R$257,3,FALSE))</f>
        <v/>
      </c>
      <c r="E29" s="520" t="str">
        <f>IF(D29="","",VLOOKUP($B29,'F-1 Off Site River Baseline'!$C$9:$R$257,4,FALSE))</f>
        <v/>
      </c>
      <c r="F29" s="520" t="str">
        <f>IF(E29="","",VLOOKUP($B29,'F-1 Off Site River Baseline'!$C$9:$R$257,5,FALSE))</f>
        <v/>
      </c>
      <c r="G29" s="520" t="str">
        <f>IF(F29="","",VLOOKUP($B29,'F-1 Off Site River Baseline'!$C$9:$R$257,6,FALSE))</f>
        <v/>
      </c>
      <c r="H29" s="520" t="str">
        <f>IF(G29="","",VLOOKUP($B29,'F-1 Off Site River Baseline'!$C$9:$R$257,7,FALSE))</f>
        <v/>
      </c>
      <c r="I29" s="520" t="str">
        <f>IF(H29="","",VLOOKUP($B29,'F-1 Off Site River Baseline'!$C$9:$R$257,8,FALSE))</f>
        <v/>
      </c>
      <c r="J29" s="520" t="str">
        <f>IF(I29="","",VLOOKUP($B29,'F-1 Off Site River Baseline'!$C$9:$R$257,9,FALSE))</f>
        <v/>
      </c>
      <c r="K29" s="520" t="str">
        <f>IF(J29="","",VLOOKUP($B29,'F-1 Off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IF(L29="","",VLOOKUP($B29,'F-1 Off Site River Baseline'!$C$9:$R$257,16,FALSE))</f>
        <v/>
      </c>
      <c r="N29" s="418" t="str">
        <f t="shared" si="0"/>
        <v/>
      </c>
      <c r="O29" s="498" t="str">
        <f t="shared" si="5"/>
        <v/>
      </c>
      <c r="P29" s="499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5" t="str">
        <f>IF(N29="","",VLOOKUP(B29,'F-1 Off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20" t="str">
        <f>IF(V29="","",IF(VLOOKUP(V29,'G-7 Rivers Data'!$AG$4:$AI$9,2,FALSE)=0,"Spatial Data Missing ⚠",VLOOKUP(V29,'G-7 Rivers Data'!$AG$4:$AI$9,2,FALSE)))</f>
        <v/>
      </c>
      <c r="X29" s="524" t="str">
        <f>IF(V29="","",IF(VLOOKUP(V29,'G-7 Rivers Data'!$AG$4:$AI$9,3,FALSE)=0,"Spatial Data Missing ⚠",VLOOKUP(V29,'G-7 Rivers Data'!$AG$4:$AI$9,3,FALSE)))</f>
        <v/>
      </c>
      <c r="Y29" s="53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3"/>
      <c r="AA29" s="203"/>
      <c r="AB29" s="534" t="str">
        <f t="shared" si="1"/>
        <v/>
      </c>
      <c r="AC29" s="521" t="str">
        <f t="shared" si="2"/>
        <v/>
      </c>
      <c r="AD29" s="564" t="str">
        <f>IFERROR(IF(AC29="Check Data ⚠","Check Data ⚠",VLOOKUP(AC29,'G-4 Temporal multipliers'!$A$4:$C$37,3,FALSE)),"")</f>
        <v/>
      </c>
      <c r="AE29" s="537" t="str">
        <f>IF(N29="","",VLOOKUP(N29,'G-7 Rivers Data'!$B$4:$G$8,5,FALSE))</f>
        <v/>
      </c>
      <c r="AF29" s="520" t="str">
        <f t="shared" si="3"/>
        <v/>
      </c>
      <c r="AG29" s="520" t="str">
        <f t="shared" si="6"/>
        <v/>
      </c>
      <c r="AH29" s="524" t="str">
        <f t="shared" si="4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536" t="str">
        <f>IF(AK29="","",IF(VLOOKUP(AK29,'G-7 Rivers Data'!$AD$4:$AE$8,2,FALSE)=0,"Spatial Data Missing ⚠",VLOOKUP(AK29,'G-7 Rivers Data'!$AD$4:$AE$8,2,FALSE)))</f>
        <v/>
      </c>
      <c r="AM29" s="154"/>
      <c r="AN29" s="524" t="str">
        <f>IF(AM29="","",VLOOKUP(AM29,'G-7 Rivers Data'!$AO$4:$AP$7,2,FALSE))</f>
        <v/>
      </c>
      <c r="AO29" s="545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1" t="str">
        <f>'F-1 Off Site River Baseline'!AN28</f>
        <v/>
      </c>
      <c r="C30" s="520" t="str">
        <f>IF(B30="","",VLOOKUP($B30,'F-1 Off Site River Baseline'!$C$9:$R$257,2,FALSE))</f>
        <v/>
      </c>
      <c r="D30" s="520" t="str">
        <f>IF(C30="","",VLOOKUP($B30,'F-1 Off Site River Baseline'!$C$9:$R$257,3,FALSE))</f>
        <v/>
      </c>
      <c r="E30" s="520" t="str">
        <f>IF(D30="","",VLOOKUP($B30,'F-1 Off Site River Baseline'!$C$9:$R$257,4,FALSE))</f>
        <v/>
      </c>
      <c r="F30" s="520" t="str">
        <f>IF(E30="","",VLOOKUP($B30,'F-1 Off Site River Baseline'!$C$9:$R$257,5,FALSE))</f>
        <v/>
      </c>
      <c r="G30" s="520" t="str">
        <f>IF(F30="","",VLOOKUP($B30,'F-1 Off Site River Baseline'!$C$9:$R$257,6,FALSE))</f>
        <v/>
      </c>
      <c r="H30" s="520" t="str">
        <f>IF(G30="","",VLOOKUP($B30,'F-1 Off Site River Baseline'!$C$9:$R$257,7,FALSE))</f>
        <v/>
      </c>
      <c r="I30" s="520" t="str">
        <f>IF(H30="","",VLOOKUP($B30,'F-1 Off Site River Baseline'!$C$9:$R$257,8,FALSE))</f>
        <v/>
      </c>
      <c r="J30" s="520" t="str">
        <f>IF(I30="","",VLOOKUP($B30,'F-1 Off Site River Baseline'!$C$9:$R$257,9,FALSE))</f>
        <v/>
      </c>
      <c r="K30" s="520" t="str">
        <f>IF(J30="","",VLOOKUP($B30,'F-1 Off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IF(L30="","",VLOOKUP($B30,'F-1 Off Site River Baseline'!$C$9:$R$257,16,FALSE))</f>
        <v/>
      </c>
      <c r="N30" s="418" t="str">
        <f t="shared" si="0"/>
        <v/>
      </c>
      <c r="O30" s="498" t="str">
        <f t="shared" si="5"/>
        <v/>
      </c>
      <c r="P30" s="499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5" t="str">
        <f>IF(N30="","",VLOOKUP(B30,'F-1 Off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20" t="str">
        <f>IF(V30="","",IF(VLOOKUP(V30,'G-7 Rivers Data'!$AG$4:$AI$9,2,FALSE)=0,"Spatial Data Missing ⚠",VLOOKUP(V30,'G-7 Rivers Data'!$AG$4:$AI$9,2,FALSE)))</f>
        <v/>
      </c>
      <c r="X30" s="524" t="str">
        <f>IF(V30="","",IF(VLOOKUP(V30,'G-7 Rivers Data'!$AG$4:$AI$9,3,FALSE)=0,"Spatial Data Missing ⚠",VLOOKUP(V30,'G-7 Rivers Data'!$AG$4:$AI$9,3,FALSE)))</f>
        <v/>
      </c>
      <c r="Y30" s="53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3"/>
      <c r="AA30" s="203"/>
      <c r="AB30" s="534" t="str">
        <f t="shared" si="1"/>
        <v/>
      </c>
      <c r="AC30" s="521" t="str">
        <f t="shared" si="2"/>
        <v/>
      </c>
      <c r="AD30" s="564" t="str">
        <f>IFERROR(IF(AC30="Check Data ⚠","Check Data ⚠",VLOOKUP(AC30,'G-4 Temporal multipliers'!$A$4:$C$37,3,FALSE)),"")</f>
        <v/>
      </c>
      <c r="AE30" s="537" t="str">
        <f>IF(N30="","",VLOOKUP(N30,'G-7 Rivers Data'!$B$4:$G$8,5,FALSE))</f>
        <v/>
      </c>
      <c r="AF30" s="520" t="str">
        <f t="shared" si="3"/>
        <v/>
      </c>
      <c r="AG30" s="520" t="str">
        <f t="shared" si="6"/>
        <v/>
      </c>
      <c r="AH30" s="524" t="str">
        <f t="shared" si="4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536" t="str">
        <f>IF(AK30="","",IF(VLOOKUP(AK30,'G-7 Rivers Data'!$AD$4:$AE$8,2,FALSE)=0,"Spatial Data Missing ⚠",VLOOKUP(AK30,'G-7 Rivers Data'!$AD$4:$AE$8,2,FALSE)))</f>
        <v/>
      </c>
      <c r="AM30" s="154"/>
      <c r="AN30" s="524" t="str">
        <f>IF(AM30="","",VLOOKUP(AM30,'G-7 Rivers Data'!$AO$4:$AP$7,2,FALSE))</f>
        <v/>
      </c>
      <c r="AO30" s="545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1" t="str">
        <f>'F-1 Off Site River Baseline'!AN29</f>
        <v/>
      </c>
      <c r="C31" s="520" t="str">
        <f>IF(B31="","",VLOOKUP($B31,'F-1 Off Site River Baseline'!$C$9:$R$257,2,FALSE))</f>
        <v/>
      </c>
      <c r="D31" s="520" t="str">
        <f>IF(C31="","",VLOOKUP($B31,'F-1 Off Site River Baseline'!$C$9:$R$257,3,FALSE))</f>
        <v/>
      </c>
      <c r="E31" s="520" t="str">
        <f>IF(D31="","",VLOOKUP($B31,'F-1 Off Site River Baseline'!$C$9:$R$257,4,FALSE))</f>
        <v/>
      </c>
      <c r="F31" s="520" t="str">
        <f>IF(E31="","",VLOOKUP($B31,'F-1 Off Site River Baseline'!$C$9:$R$257,5,FALSE))</f>
        <v/>
      </c>
      <c r="G31" s="520" t="str">
        <f>IF(F31="","",VLOOKUP($B31,'F-1 Off Site River Baseline'!$C$9:$R$257,6,FALSE))</f>
        <v/>
      </c>
      <c r="H31" s="520" t="str">
        <f>IF(G31="","",VLOOKUP($B31,'F-1 Off Site River Baseline'!$C$9:$R$257,7,FALSE))</f>
        <v/>
      </c>
      <c r="I31" s="520" t="str">
        <f>IF(H31="","",VLOOKUP($B31,'F-1 Off Site River Baseline'!$C$9:$R$257,8,FALSE))</f>
        <v/>
      </c>
      <c r="J31" s="520" t="str">
        <f>IF(I31="","",VLOOKUP($B31,'F-1 Off Site River Baseline'!$C$9:$R$257,9,FALSE))</f>
        <v/>
      </c>
      <c r="K31" s="520" t="str">
        <f>IF(J31="","",VLOOKUP($B31,'F-1 Off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IF(L31="","",VLOOKUP($B31,'F-1 Off Site River Baseline'!$C$9:$R$257,16,FALSE))</f>
        <v/>
      </c>
      <c r="N31" s="418" t="str">
        <f t="shared" si="0"/>
        <v/>
      </c>
      <c r="O31" s="498" t="str">
        <f t="shared" si="5"/>
        <v/>
      </c>
      <c r="P31" s="499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5" t="str">
        <f>IF(N31="","",VLOOKUP(B31,'F-1 Off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20" t="str">
        <f>IF(V31="","",IF(VLOOKUP(V31,'G-7 Rivers Data'!$AG$4:$AI$9,2,FALSE)=0,"Spatial Data Missing ⚠",VLOOKUP(V31,'G-7 Rivers Data'!$AG$4:$AI$9,2,FALSE)))</f>
        <v/>
      </c>
      <c r="X31" s="524" t="str">
        <f>IF(V31="","",IF(VLOOKUP(V31,'G-7 Rivers Data'!$AG$4:$AI$9,3,FALSE)=0,"Spatial Data Missing ⚠",VLOOKUP(V31,'G-7 Rivers Data'!$AG$4:$AI$9,3,FALSE)))</f>
        <v/>
      </c>
      <c r="Y31" s="53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3"/>
      <c r="AA31" s="203"/>
      <c r="AB31" s="534" t="str">
        <f t="shared" si="1"/>
        <v/>
      </c>
      <c r="AC31" s="521" t="str">
        <f t="shared" si="2"/>
        <v/>
      </c>
      <c r="AD31" s="564" t="str">
        <f>IFERROR(IF(AC31="Check Data ⚠","Check Data ⚠",VLOOKUP(AC31,'G-4 Temporal multipliers'!$A$4:$C$37,3,FALSE)),"")</f>
        <v/>
      </c>
      <c r="AE31" s="537" t="str">
        <f>IF(N31="","",VLOOKUP(N31,'G-7 Rivers Data'!$B$4:$G$8,5,FALSE))</f>
        <v/>
      </c>
      <c r="AF31" s="520" t="str">
        <f t="shared" si="3"/>
        <v/>
      </c>
      <c r="AG31" s="520" t="str">
        <f t="shared" si="6"/>
        <v/>
      </c>
      <c r="AH31" s="524" t="str">
        <f t="shared" si="4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536" t="str">
        <f>IF(AK31="","",IF(VLOOKUP(AK31,'G-7 Rivers Data'!$AD$4:$AE$8,2,FALSE)=0,"Spatial Data Missing ⚠",VLOOKUP(AK31,'G-7 Rivers Data'!$AD$4:$AE$8,2,FALSE)))</f>
        <v/>
      </c>
      <c r="AM31" s="154"/>
      <c r="AN31" s="524" t="str">
        <f>IF(AM31="","",VLOOKUP(AM31,'G-7 Rivers Data'!$AO$4:$AP$7,2,FALSE))</f>
        <v/>
      </c>
      <c r="AO31" s="545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1" t="str">
        <f>'F-1 Off Site River Baseline'!AN30</f>
        <v/>
      </c>
      <c r="C32" s="520" t="str">
        <f>IF(B32="","",VLOOKUP($B32,'F-1 Off Site River Baseline'!$C$9:$R$257,2,FALSE))</f>
        <v/>
      </c>
      <c r="D32" s="520" t="str">
        <f>IF(C32="","",VLOOKUP($B32,'F-1 Off Site River Baseline'!$C$9:$R$257,3,FALSE))</f>
        <v/>
      </c>
      <c r="E32" s="520" t="str">
        <f>IF(D32="","",VLOOKUP($B32,'F-1 Off Site River Baseline'!$C$9:$R$257,4,FALSE))</f>
        <v/>
      </c>
      <c r="F32" s="520" t="str">
        <f>IF(E32="","",VLOOKUP($B32,'F-1 Off Site River Baseline'!$C$9:$R$257,5,FALSE))</f>
        <v/>
      </c>
      <c r="G32" s="520" t="str">
        <f>IF(F32="","",VLOOKUP($B32,'F-1 Off Site River Baseline'!$C$9:$R$257,6,FALSE))</f>
        <v/>
      </c>
      <c r="H32" s="520" t="str">
        <f>IF(G32="","",VLOOKUP($B32,'F-1 Off Site River Baseline'!$C$9:$R$257,7,FALSE))</f>
        <v/>
      </c>
      <c r="I32" s="520" t="str">
        <f>IF(H32="","",VLOOKUP($B32,'F-1 Off Site River Baseline'!$C$9:$R$257,8,FALSE))</f>
        <v/>
      </c>
      <c r="J32" s="520" t="str">
        <f>IF(I32="","",VLOOKUP($B32,'F-1 Off Site River Baseline'!$C$9:$R$257,9,FALSE))</f>
        <v/>
      </c>
      <c r="K32" s="520" t="str">
        <f>IF(J32="","",VLOOKUP($B32,'F-1 Off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IF(L32="","",VLOOKUP($B32,'F-1 Off Site River Baseline'!$C$9:$R$257,16,FALSE))</f>
        <v/>
      </c>
      <c r="N32" s="418" t="str">
        <f t="shared" si="0"/>
        <v/>
      </c>
      <c r="O32" s="498" t="str">
        <f t="shared" si="5"/>
        <v/>
      </c>
      <c r="P32" s="499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5" t="str">
        <f>IF(N32="","",VLOOKUP(B32,'F-1 Off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20" t="str">
        <f>IF(V32="","",IF(VLOOKUP(V32,'G-7 Rivers Data'!$AG$4:$AI$9,2,FALSE)=0,"Spatial Data Missing ⚠",VLOOKUP(V32,'G-7 Rivers Data'!$AG$4:$AI$9,2,FALSE)))</f>
        <v/>
      </c>
      <c r="X32" s="524" t="str">
        <f>IF(V32="","",IF(VLOOKUP(V32,'G-7 Rivers Data'!$AG$4:$AI$9,3,FALSE)=0,"Spatial Data Missing ⚠",VLOOKUP(V32,'G-7 Rivers Data'!$AG$4:$AI$9,3,FALSE)))</f>
        <v/>
      </c>
      <c r="Y32" s="53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3"/>
      <c r="AA32" s="203"/>
      <c r="AB32" s="534" t="str">
        <f t="shared" si="1"/>
        <v/>
      </c>
      <c r="AC32" s="521" t="str">
        <f t="shared" si="2"/>
        <v/>
      </c>
      <c r="AD32" s="564" t="str">
        <f>IFERROR(IF(AC32="Check Data ⚠","Check Data ⚠",VLOOKUP(AC32,'G-4 Temporal multipliers'!$A$4:$C$37,3,FALSE)),"")</f>
        <v/>
      </c>
      <c r="AE32" s="537" t="str">
        <f>IF(N32="","",VLOOKUP(N32,'G-7 Rivers Data'!$B$4:$G$8,5,FALSE))</f>
        <v/>
      </c>
      <c r="AF32" s="520" t="str">
        <f t="shared" si="3"/>
        <v/>
      </c>
      <c r="AG32" s="520" t="str">
        <f t="shared" si="6"/>
        <v/>
      </c>
      <c r="AH32" s="524" t="str">
        <f t="shared" si="4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536" t="str">
        <f>IF(AK32="","",IF(VLOOKUP(AK32,'G-7 Rivers Data'!$AD$4:$AE$8,2,FALSE)=0,"Spatial Data Missing ⚠",VLOOKUP(AK32,'G-7 Rivers Data'!$AD$4:$AE$8,2,FALSE)))</f>
        <v/>
      </c>
      <c r="AM32" s="154"/>
      <c r="AN32" s="524" t="str">
        <f>IF(AM32="","",VLOOKUP(AM32,'G-7 Rivers Data'!$AO$4:$AP$7,2,FALSE))</f>
        <v/>
      </c>
      <c r="AO32" s="545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1" t="str">
        <f>'F-1 Off Site River Baseline'!AN31</f>
        <v/>
      </c>
      <c r="C33" s="520" t="str">
        <f>IF(B33="","",VLOOKUP($B33,'F-1 Off Site River Baseline'!$C$9:$R$257,2,FALSE))</f>
        <v/>
      </c>
      <c r="D33" s="520" t="str">
        <f>IF(C33="","",VLOOKUP($B33,'F-1 Off Site River Baseline'!$C$9:$R$257,3,FALSE))</f>
        <v/>
      </c>
      <c r="E33" s="520" t="str">
        <f>IF(D33="","",VLOOKUP($B33,'F-1 Off Site River Baseline'!$C$9:$R$257,4,FALSE))</f>
        <v/>
      </c>
      <c r="F33" s="520" t="str">
        <f>IF(E33="","",VLOOKUP($B33,'F-1 Off Site River Baseline'!$C$9:$R$257,5,FALSE))</f>
        <v/>
      </c>
      <c r="G33" s="520" t="str">
        <f>IF(F33="","",VLOOKUP($B33,'F-1 Off Site River Baseline'!$C$9:$R$257,6,FALSE))</f>
        <v/>
      </c>
      <c r="H33" s="520" t="str">
        <f>IF(G33="","",VLOOKUP($B33,'F-1 Off Site River Baseline'!$C$9:$R$257,7,FALSE))</f>
        <v/>
      </c>
      <c r="I33" s="520" t="str">
        <f>IF(H33="","",VLOOKUP($B33,'F-1 Off Site River Baseline'!$C$9:$R$257,8,FALSE))</f>
        <v/>
      </c>
      <c r="J33" s="520" t="str">
        <f>IF(I33="","",VLOOKUP($B33,'F-1 Off Site River Baseline'!$C$9:$R$257,9,FALSE))</f>
        <v/>
      </c>
      <c r="K33" s="520" t="str">
        <f>IF(J33="","",VLOOKUP($B33,'F-1 Off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IF(L33="","",VLOOKUP($B33,'F-1 Off Site River Baseline'!$C$9:$R$257,16,FALSE))</f>
        <v/>
      </c>
      <c r="N33" s="418" t="str">
        <f t="shared" si="0"/>
        <v/>
      </c>
      <c r="O33" s="498" t="str">
        <f t="shared" si="5"/>
        <v/>
      </c>
      <c r="P33" s="499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5" t="str">
        <f>IF(N33="","",VLOOKUP(B33,'F-1 Off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20" t="str">
        <f>IF(V33="","",IF(VLOOKUP(V33,'G-7 Rivers Data'!$AG$4:$AI$9,2,FALSE)=0,"Spatial Data Missing ⚠",VLOOKUP(V33,'G-7 Rivers Data'!$AG$4:$AI$9,2,FALSE)))</f>
        <v/>
      </c>
      <c r="X33" s="524" t="str">
        <f>IF(V33="","",IF(VLOOKUP(V33,'G-7 Rivers Data'!$AG$4:$AI$9,3,FALSE)=0,"Spatial Data Missing ⚠",VLOOKUP(V33,'G-7 Rivers Data'!$AG$4:$AI$9,3,FALSE)))</f>
        <v/>
      </c>
      <c r="Y33" s="53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3"/>
      <c r="AA33" s="203"/>
      <c r="AB33" s="534" t="str">
        <f t="shared" si="1"/>
        <v/>
      </c>
      <c r="AC33" s="521" t="str">
        <f t="shared" si="2"/>
        <v/>
      </c>
      <c r="AD33" s="564" t="str">
        <f>IFERROR(IF(AC33="Check Data ⚠","Check Data ⚠",VLOOKUP(AC33,'G-4 Temporal multipliers'!$A$4:$C$37,3,FALSE)),"")</f>
        <v/>
      </c>
      <c r="AE33" s="537" t="str">
        <f>IF(N33="","",VLOOKUP(N33,'G-7 Rivers Data'!$B$4:$G$8,5,FALSE))</f>
        <v/>
      </c>
      <c r="AF33" s="520" t="str">
        <f t="shared" si="3"/>
        <v/>
      </c>
      <c r="AG33" s="520" t="str">
        <f t="shared" si="6"/>
        <v/>
      </c>
      <c r="AH33" s="524" t="str">
        <f t="shared" si="4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536" t="str">
        <f>IF(AK33="","",IF(VLOOKUP(AK33,'G-7 Rivers Data'!$AD$4:$AE$8,2,FALSE)=0,"Spatial Data Missing ⚠",VLOOKUP(AK33,'G-7 Rivers Data'!$AD$4:$AE$8,2,FALSE)))</f>
        <v/>
      </c>
      <c r="AM33" s="154"/>
      <c r="AN33" s="524" t="str">
        <f>IF(AM33="","",VLOOKUP(AM33,'G-7 Rivers Data'!$AO$4:$AP$7,2,FALSE))</f>
        <v/>
      </c>
      <c r="AO33" s="545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1" t="str">
        <f>'F-1 Off Site River Baseline'!AN32</f>
        <v/>
      </c>
      <c r="C34" s="520" t="str">
        <f>IF(B34="","",VLOOKUP($B34,'F-1 Off Site River Baseline'!$C$9:$R$257,2,FALSE))</f>
        <v/>
      </c>
      <c r="D34" s="520" t="str">
        <f>IF(C34="","",VLOOKUP($B34,'F-1 Off Site River Baseline'!$C$9:$R$257,3,FALSE))</f>
        <v/>
      </c>
      <c r="E34" s="520" t="str">
        <f>IF(D34="","",VLOOKUP($B34,'F-1 Off Site River Baseline'!$C$9:$R$257,4,FALSE))</f>
        <v/>
      </c>
      <c r="F34" s="520" t="str">
        <f>IF(E34="","",VLOOKUP($B34,'F-1 Off Site River Baseline'!$C$9:$R$257,5,FALSE))</f>
        <v/>
      </c>
      <c r="G34" s="520" t="str">
        <f>IF(F34="","",VLOOKUP($B34,'F-1 Off Site River Baseline'!$C$9:$R$257,6,FALSE))</f>
        <v/>
      </c>
      <c r="H34" s="520" t="str">
        <f>IF(G34="","",VLOOKUP($B34,'F-1 Off Site River Baseline'!$C$9:$R$257,7,FALSE))</f>
        <v/>
      </c>
      <c r="I34" s="520" t="str">
        <f>IF(H34="","",VLOOKUP($B34,'F-1 Off Site River Baseline'!$C$9:$R$257,8,FALSE))</f>
        <v/>
      </c>
      <c r="J34" s="520" t="str">
        <f>IF(I34="","",VLOOKUP($B34,'F-1 Off Site River Baseline'!$C$9:$R$257,9,FALSE))</f>
        <v/>
      </c>
      <c r="K34" s="520" t="str">
        <f>IF(J34="","",VLOOKUP($B34,'F-1 Off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IF(L34="","",VLOOKUP($B34,'F-1 Off Site River Baseline'!$C$9:$R$257,16,FALSE))</f>
        <v/>
      </c>
      <c r="N34" s="418" t="str">
        <f t="shared" si="0"/>
        <v/>
      </c>
      <c r="O34" s="498" t="str">
        <f t="shared" si="5"/>
        <v/>
      </c>
      <c r="P34" s="499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5" t="str">
        <f>IF(N34="","",VLOOKUP(B34,'F-1 Off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20" t="str">
        <f>IF(V34="","",IF(VLOOKUP(V34,'G-7 Rivers Data'!$AG$4:$AI$9,2,FALSE)=0,"Spatial Data Missing ⚠",VLOOKUP(V34,'G-7 Rivers Data'!$AG$4:$AI$9,2,FALSE)))</f>
        <v/>
      </c>
      <c r="X34" s="524" t="str">
        <f>IF(V34="","",IF(VLOOKUP(V34,'G-7 Rivers Data'!$AG$4:$AI$9,3,FALSE)=0,"Spatial Data Missing ⚠",VLOOKUP(V34,'G-7 Rivers Data'!$AG$4:$AI$9,3,FALSE)))</f>
        <v/>
      </c>
      <c r="Y34" s="53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3"/>
      <c r="AA34" s="203"/>
      <c r="AB34" s="534" t="str">
        <f t="shared" si="1"/>
        <v/>
      </c>
      <c r="AC34" s="521" t="str">
        <f t="shared" si="2"/>
        <v/>
      </c>
      <c r="AD34" s="564" t="str">
        <f>IFERROR(IF(AC34="Check Data ⚠","Check Data ⚠",VLOOKUP(AC34,'G-4 Temporal multipliers'!$A$4:$C$37,3,FALSE)),"")</f>
        <v/>
      </c>
      <c r="AE34" s="537" t="str">
        <f>IF(N34="","",VLOOKUP(N34,'G-7 Rivers Data'!$B$4:$G$8,5,FALSE))</f>
        <v/>
      </c>
      <c r="AF34" s="520" t="str">
        <f t="shared" si="3"/>
        <v/>
      </c>
      <c r="AG34" s="520" t="str">
        <f t="shared" si="6"/>
        <v/>
      </c>
      <c r="AH34" s="524" t="str">
        <f t="shared" si="4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536" t="str">
        <f>IF(AK34="","",IF(VLOOKUP(AK34,'G-7 Rivers Data'!$AD$4:$AE$8,2,FALSE)=0,"Spatial Data Missing ⚠",VLOOKUP(AK34,'G-7 Rivers Data'!$AD$4:$AE$8,2,FALSE)))</f>
        <v/>
      </c>
      <c r="AM34" s="154"/>
      <c r="AN34" s="524" t="str">
        <f>IF(AM34="","",VLOOKUP(AM34,'G-7 Rivers Data'!$AO$4:$AP$7,2,FALSE))</f>
        <v/>
      </c>
      <c r="AO34" s="545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1" t="str">
        <f>'F-1 Off Site River Baseline'!AN33</f>
        <v/>
      </c>
      <c r="C35" s="520" t="str">
        <f>IF(B35="","",VLOOKUP($B35,'F-1 Off Site River Baseline'!$C$9:$R$257,2,FALSE))</f>
        <v/>
      </c>
      <c r="D35" s="520" t="str">
        <f>IF(C35="","",VLOOKUP($B35,'F-1 Off Site River Baseline'!$C$9:$R$257,3,FALSE))</f>
        <v/>
      </c>
      <c r="E35" s="520" t="str">
        <f>IF(D35="","",VLOOKUP($B35,'F-1 Off Site River Baseline'!$C$9:$R$257,4,FALSE))</f>
        <v/>
      </c>
      <c r="F35" s="520" t="str">
        <f>IF(E35="","",VLOOKUP($B35,'F-1 Off Site River Baseline'!$C$9:$R$257,5,FALSE))</f>
        <v/>
      </c>
      <c r="G35" s="520" t="str">
        <f>IF(F35="","",VLOOKUP($B35,'F-1 Off Site River Baseline'!$C$9:$R$257,6,FALSE))</f>
        <v/>
      </c>
      <c r="H35" s="520" t="str">
        <f>IF(G35="","",VLOOKUP($B35,'F-1 Off Site River Baseline'!$C$9:$R$257,7,FALSE))</f>
        <v/>
      </c>
      <c r="I35" s="520" t="str">
        <f>IF(H35="","",VLOOKUP($B35,'F-1 Off Site River Baseline'!$C$9:$R$257,8,FALSE))</f>
        <v/>
      </c>
      <c r="J35" s="520" t="str">
        <f>IF(I35="","",VLOOKUP($B35,'F-1 Off Site River Baseline'!$C$9:$R$257,9,FALSE))</f>
        <v/>
      </c>
      <c r="K35" s="520" t="str">
        <f>IF(J35="","",VLOOKUP($B35,'F-1 Off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IF(L35="","",VLOOKUP($B35,'F-1 Off Site River Baseline'!$C$9:$R$257,16,FALSE))</f>
        <v/>
      </c>
      <c r="N35" s="418" t="str">
        <f t="shared" si="0"/>
        <v/>
      </c>
      <c r="O35" s="498" t="str">
        <f t="shared" si="5"/>
        <v/>
      </c>
      <c r="P35" s="499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5" t="str">
        <f>IF(N35="","",VLOOKUP(B35,'F-1 Off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20" t="str">
        <f>IF(V35="","",IF(VLOOKUP(V35,'G-7 Rivers Data'!$AG$4:$AI$9,2,FALSE)=0,"Spatial Data Missing ⚠",VLOOKUP(V35,'G-7 Rivers Data'!$AG$4:$AI$9,2,FALSE)))</f>
        <v/>
      </c>
      <c r="X35" s="524" t="str">
        <f>IF(V35="","",IF(VLOOKUP(V35,'G-7 Rivers Data'!$AG$4:$AI$9,3,FALSE)=0,"Spatial Data Missing ⚠",VLOOKUP(V35,'G-7 Rivers Data'!$AG$4:$AI$9,3,FALSE)))</f>
        <v/>
      </c>
      <c r="Y35" s="53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3"/>
      <c r="AA35" s="203"/>
      <c r="AB35" s="534" t="str">
        <f t="shared" si="1"/>
        <v/>
      </c>
      <c r="AC35" s="521" t="str">
        <f t="shared" si="2"/>
        <v/>
      </c>
      <c r="AD35" s="564" t="str">
        <f>IFERROR(IF(AC35="Check Data ⚠","Check Data ⚠",VLOOKUP(AC35,'G-4 Temporal multipliers'!$A$4:$C$37,3,FALSE)),"")</f>
        <v/>
      </c>
      <c r="AE35" s="537" t="str">
        <f>IF(N35="","",VLOOKUP(N35,'G-7 Rivers Data'!$B$4:$G$8,5,FALSE))</f>
        <v/>
      </c>
      <c r="AF35" s="520" t="str">
        <f t="shared" si="3"/>
        <v/>
      </c>
      <c r="AG35" s="520" t="str">
        <f t="shared" si="6"/>
        <v/>
      </c>
      <c r="AH35" s="524" t="str">
        <f t="shared" si="4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536" t="str">
        <f>IF(AK35="","",IF(VLOOKUP(AK35,'G-7 Rivers Data'!$AD$4:$AE$8,2,FALSE)=0,"Spatial Data Missing ⚠",VLOOKUP(AK35,'G-7 Rivers Data'!$AD$4:$AE$8,2,FALSE)))</f>
        <v/>
      </c>
      <c r="AM35" s="154"/>
      <c r="AN35" s="524" t="str">
        <f>IF(AM35="","",VLOOKUP(AM35,'G-7 Rivers Data'!$AO$4:$AP$7,2,FALSE))</f>
        <v/>
      </c>
      <c r="AO35" s="545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1" t="str">
        <f>'F-1 Off Site River Baseline'!AN34</f>
        <v/>
      </c>
      <c r="C36" s="520" t="str">
        <f>IF(B36="","",VLOOKUP($B36,'F-1 Off Site River Baseline'!$C$9:$R$257,2,FALSE))</f>
        <v/>
      </c>
      <c r="D36" s="520" t="str">
        <f>IF(C36="","",VLOOKUP($B36,'F-1 Off Site River Baseline'!$C$9:$R$257,3,FALSE))</f>
        <v/>
      </c>
      <c r="E36" s="520" t="str">
        <f>IF(D36="","",VLOOKUP($B36,'F-1 Off Site River Baseline'!$C$9:$R$257,4,FALSE))</f>
        <v/>
      </c>
      <c r="F36" s="520" t="str">
        <f>IF(E36="","",VLOOKUP($B36,'F-1 Off Site River Baseline'!$C$9:$R$257,5,FALSE))</f>
        <v/>
      </c>
      <c r="G36" s="520" t="str">
        <f>IF(F36="","",VLOOKUP($B36,'F-1 Off Site River Baseline'!$C$9:$R$257,6,FALSE))</f>
        <v/>
      </c>
      <c r="H36" s="520" t="str">
        <f>IF(G36="","",VLOOKUP($B36,'F-1 Off Site River Baseline'!$C$9:$R$257,7,FALSE))</f>
        <v/>
      </c>
      <c r="I36" s="520" t="str">
        <f>IF(H36="","",VLOOKUP($B36,'F-1 Off Site River Baseline'!$C$9:$R$257,8,FALSE))</f>
        <v/>
      </c>
      <c r="J36" s="520" t="str">
        <f>IF(I36="","",VLOOKUP($B36,'F-1 Off Site River Baseline'!$C$9:$R$257,9,FALSE))</f>
        <v/>
      </c>
      <c r="K36" s="520" t="str">
        <f>IF(J36="","",VLOOKUP($B36,'F-1 Off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IF(L36="","",VLOOKUP($B36,'F-1 Off Site River Baseline'!$C$9:$R$257,16,FALSE))</f>
        <v/>
      </c>
      <c r="N36" s="418" t="str">
        <f t="shared" si="0"/>
        <v/>
      </c>
      <c r="O36" s="498" t="str">
        <f t="shared" si="5"/>
        <v/>
      </c>
      <c r="P36" s="499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5" t="str">
        <f>IF(N36="","",VLOOKUP(B36,'F-1 Off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20" t="str">
        <f>IF(V36="","",IF(VLOOKUP(V36,'G-7 Rivers Data'!$AG$4:$AI$9,2,FALSE)=0,"Spatial Data Missing ⚠",VLOOKUP(V36,'G-7 Rivers Data'!$AG$4:$AI$9,2,FALSE)))</f>
        <v/>
      </c>
      <c r="X36" s="524" t="str">
        <f>IF(V36="","",IF(VLOOKUP(V36,'G-7 Rivers Data'!$AG$4:$AI$9,3,FALSE)=0,"Spatial Data Missing ⚠",VLOOKUP(V36,'G-7 Rivers Data'!$AG$4:$AI$9,3,FALSE)))</f>
        <v/>
      </c>
      <c r="Y36" s="53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3"/>
      <c r="AA36" s="203"/>
      <c r="AB36" s="534" t="str">
        <f t="shared" si="1"/>
        <v/>
      </c>
      <c r="AC36" s="521" t="str">
        <f t="shared" si="2"/>
        <v/>
      </c>
      <c r="AD36" s="564" t="str">
        <f>IFERROR(IF(AC36="Check Data ⚠","Check Data ⚠",VLOOKUP(AC36,'G-4 Temporal multipliers'!$A$4:$C$37,3,FALSE)),"")</f>
        <v/>
      </c>
      <c r="AE36" s="537" t="str">
        <f>IF(N36="","",VLOOKUP(N36,'G-7 Rivers Data'!$B$4:$G$8,5,FALSE))</f>
        <v/>
      </c>
      <c r="AF36" s="520" t="str">
        <f t="shared" si="3"/>
        <v/>
      </c>
      <c r="AG36" s="520" t="str">
        <f t="shared" si="6"/>
        <v/>
      </c>
      <c r="AH36" s="524" t="str">
        <f t="shared" si="4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536" t="str">
        <f>IF(AK36="","",IF(VLOOKUP(AK36,'G-7 Rivers Data'!$AD$4:$AE$8,2,FALSE)=0,"Spatial Data Missing ⚠",VLOOKUP(AK36,'G-7 Rivers Data'!$AD$4:$AE$8,2,FALSE)))</f>
        <v/>
      </c>
      <c r="AM36" s="154"/>
      <c r="AN36" s="524" t="str">
        <f>IF(AM36="","",VLOOKUP(AM36,'G-7 Rivers Data'!$AO$4:$AP$7,2,FALSE))</f>
        <v/>
      </c>
      <c r="AO36" s="545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1" t="str">
        <f>'F-1 Off Site River Baseline'!AN35</f>
        <v/>
      </c>
      <c r="C37" s="520" t="str">
        <f>IF(B37="","",VLOOKUP($B37,'F-1 Off Site River Baseline'!$C$9:$R$257,2,FALSE))</f>
        <v/>
      </c>
      <c r="D37" s="520" t="str">
        <f>IF(C37="","",VLOOKUP($B37,'F-1 Off Site River Baseline'!$C$9:$R$257,3,FALSE))</f>
        <v/>
      </c>
      <c r="E37" s="520" t="str">
        <f>IF(D37="","",VLOOKUP($B37,'F-1 Off Site River Baseline'!$C$9:$R$257,4,FALSE))</f>
        <v/>
      </c>
      <c r="F37" s="520" t="str">
        <f>IF(E37="","",VLOOKUP($B37,'F-1 Off Site River Baseline'!$C$9:$R$257,5,FALSE))</f>
        <v/>
      </c>
      <c r="G37" s="520" t="str">
        <f>IF(F37="","",VLOOKUP($B37,'F-1 Off Site River Baseline'!$C$9:$R$257,6,FALSE))</f>
        <v/>
      </c>
      <c r="H37" s="520" t="str">
        <f>IF(G37="","",VLOOKUP($B37,'F-1 Off Site River Baseline'!$C$9:$R$257,7,FALSE))</f>
        <v/>
      </c>
      <c r="I37" s="520" t="str">
        <f>IF(H37="","",VLOOKUP($B37,'F-1 Off Site River Baseline'!$C$9:$R$257,8,FALSE))</f>
        <v/>
      </c>
      <c r="J37" s="520" t="str">
        <f>IF(I37="","",VLOOKUP($B37,'F-1 Off Site River Baseline'!$C$9:$R$257,9,FALSE))</f>
        <v/>
      </c>
      <c r="K37" s="520" t="str">
        <f>IF(J37="","",VLOOKUP($B37,'F-1 Off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IF(L37="","",VLOOKUP($B37,'F-1 Off Site River Baseline'!$C$9:$R$257,16,FALSE))</f>
        <v/>
      </c>
      <c r="N37" s="418" t="str">
        <f t="shared" si="0"/>
        <v/>
      </c>
      <c r="O37" s="498" t="str">
        <f t="shared" si="5"/>
        <v/>
      </c>
      <c r="P37" s="499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5" t="str">
        <f>IF(N37="","",VLOOKUP(B37,'F-1 Off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20" t="str">
        <f>IF(V37="","",IF(VLOOKUP(V37,'G-7 Rivers Data'!$AG$4:$AI$9,2,FALSE)=0,"Spatial Data Missing ⚠",VLOOKUP(V37,'G-7 Rivers Data'!$AG$4:$AI$9,2,FALSE)))</f>
        <v/>
      </c>
      <c r="X37" s="524" t="str">
        <f>IF(V37="","",IF(VLOOKUP(V37,'G-7 Rivers Data'!$AG$4:$AI$9,3,FALSE)=0,"Spatial Data Missing ⚠",VLOOKUP(V37,'G-7 Rivers Data'!$AG$4:$AI$9,3,FALSE)))</f>
        <v/>
      </c>
      <c r="Y37" s="53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3"/>
      <c r="AA37" s="203"/>
      <c r="AB37" s="534" t="str">
        <f t="shared" si="1"/>
        <v/>
      </c>
      <c r="AC37" s="521" t="str">
        <f t="shared" si="2"/>
        <v/>
      </c>
      <c r="AD37" s="564" t="str">
        <f>IFERROR(IF(AC37="Check Data ⚠","Check Data ⚠",VLOOKUP(AC37,'G-4 Temporal multipliers'!$A$4:$C$37,3,FALSE)),"")</f>
        <v/>
      </c>
      <c r="AE37" s="537" t="str">
        <f>IF(N37="","",VLOOKUP(N37,'G-7 Rivers Data'!$B$4:$G$8,5,FALSE))</f>
        <v/>
      </c>
      <c r="AF37" s="520" t="str">
        <f t="shared" si="3"/>
        <v/>
      </c>
      <c r="AG37" s="520" t="str">
        <f t="shared" si="6"/>
        <v/>
      </c>
      <c r="AH37" s="524" t="str">
        <f t="shared" si="4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536" t="str">
        <f>IF(AK37="","",IF(VLOOKUP(AK37,'G-7 Rivers Data'!$AD$4:$AE$8,2,FALSE)=0,"Spatial Data Missing ⚠",VLOOKUP(AK37,'G-7 Rivers Data'!$AD$4:$AE$8,2,FALSE)))</f>
        <v/>
      </c>
      <c r="AM37" s="154"/>
      <c r="AN37" s="524" t="str">
        <f>IF(AM37="","",VLOOKUP(AM37,'G-7 Rivers Data'!$AO$4:$AP$7,2,FALSE))</f>
        <v/>
      </c>
      <c r="AO37" s="545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1" t="str">
        <f>'F-1 Off Site River Baseline'!AN36</f>
        <v/>
      </c>
      <c r="C38" s="520" t="str">
        <f>IF(B38="","",VLOOKUP($B38,'F-1 Off Site River Baseline'!$C$9:$R$257,2,FALSE))</f>
        <v/>
      </c>
      <c r="D38" s="520" t="str">
        <f>IF(C38="","",VLOOKUP($B38,'F-1 Off Site River Baseline'!$C$9:$R$257,3,FALSE))</f>
        <v/>
      </c>
      <c r="E38" s="520" t="str">
        <f>IF(D38="","",VLOOKUP($B38,'F-1 Off Site River Baseline'!$C$9:$R$257,4,FALSE))</f>
        <v/>
      </c>
      <c r="F38" s="520" t="str">
        <f>IF(E38="","",VLOOKUP($B38,'F-1 Off Site River Baseline'!$C$9:$R$257,5,FALSE))</f>
        <v/>
      </c>
      <c r="G38" s="520" t="str">
        <f>IF(F38="","",VLOOKUP($B38,'F-1 Off Site River Baseline'!$C$9:$R$257,6,FALSE))</f>
        <v/>
      </c>
      <c r="H38" s="520" t="str">
        <f>IF(G38="","",VLOOKUP($B38,'F-1 Off Site River Baseline'!$C$9:$R$257,7,FALSE))</f>
        <v/>
      </c>
      <c r="I38" s="520" t="str">
        <f>IF(H38="","",VLOOKUP($B38,'F-1 Off Site River Baseline'!$C$9:$R$257,8,FALSE))</f>
        <v/>
      </c>
      <c r="J38" s="520" t="str">
        <f>IF(I38="","",VLOOKUP($B38,'F-1 Off Site River Baseline'!$C$9:$R$257,9,FALSE))</f>
        <v/>
      </c>
      <c r="K38" s="520" t="str">
        <f>IF(J38="","",VLOOKUP($B38,'F-1 Off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IF(L38="","",VLOOKUP($B38,'F-1 Off Site River Baseline'!$C$9:$R$257,16,FALSE))</f>
        <v/>
      </c>
      <c r="N38" s="418" t="str">
        <f t="shared" si="0"/>
        <v/>
      </c>
      <c r="O38" s="498" t="str">
        <f t="shared" si="5"/>
        <v/>
      </c>
      <c r="P38" s="499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5" t="str">
        <f>IF(N38="","",VLOOKUP(B38,'F-1 Off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20" t="str">
        <f>IF(V38="","",IF(VLOOKUP(V38,'G-7 Rivers Data'!$AG$4:$AI$9,2,FALSE)=0,"Spatial Data Missing ⚠",VLOOKUP(V38,'G-7 Rivers Data'!$AG$4:$AI$9,2,FALSE)))</f>
        <v/>
      </c>
      <c r="X38" s="524" t="str">
        <f>IF(V38="","",IF(VLOOKUP(V38,'G-7 Rivers Data'!$AG$4:$AI$9,3,FALSE)=0,"Spatial Data Missing ⚠",VLOOKUP(V38,'G-7 Rivers Data'!$AG$4:$AI$9,3,FALSE)))</f>
        <v/>
      </c>
      <c r="Y38" s="53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3"/>
      <c r="AA38" s="203"/>
      <c r="AB38" s="534" t="str">
        <f t="shared" si="1"/>
        <v/>
      </c>
      <c r="AC38" s="521" t="str">
        <f t="shared" si="2"/>
        <v/>
      </c>
      <c r="AD38" s="564" t="str">
        <f>IFERROR(IF(AC38="Check Data ⚠","Check Data ⚠",VLOOKUP(AC38,'G-4 Temporal multipliers'!$A$4:$C$37,3,FALSE)),"")</f>
        <v/>
      </c>
      <c r="AE38" s="537" t="str">
        <f>IF(N38="","",VLOOKUP(N38,'G-7 Rivers Data'!$B$4:$G$8,5,FALSE))</f>
        <v/>
      </c>
      <c r="AF38" s="520" t="str">
        <f t="shared" si="3"/>
        <v/>
      </c>
      <c r="AG38" s="520" t="str">
        <f t="shared" si="6"/>
        <v/>
      </c>
      <c r="AH38" s="524" t="str">
        <f t="shared" si="4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536" t="str">
        <f>IF(AK38="","",IF(VLOOKUP(AK38,'G-7 Rivers Data'!$AD$4:$AE$8,2,FALSE)=0,"Spatial Data Missing ⚠",VLOOKUP(AK38,'G-7 Rivers Data'!$AD$4:$AE$8,2,FALSE)))</f>
        <v/>
      </c>
      <c r="AM38" s="154"/>
      <c r="AN38" s="524" t="str">
        <f>IF(AM38="","",VLOOKUP(AM38,'G-7 Rivers Data'!$AO$4:$AP$7,2,FALSE))</f>
        <v/>
      </c>
      <c r="AO38" s="545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1" t="str">
        <f>'F-1 Off Site River Baseline'!AN37</f>
        <v/>
      </c>
      <c r="C39" s="520" t="str">
        <f>IF(B39="","",VLOOKUP($B39,'F-1 Off Site River Baseline'!$C$9:$R$257,2,FALSE))</f>
        <v/>
      </c>
      <c r="D39" s="520" t="str">
        <f>IF(C39="","",VLOOKUP($B39,'F-1 Off Site River Baseline'!$C$9:$R$257,3,FALSE))</f>
        <v/>
      </c>
      <c r="E39" s="520" t="str">
        <f>IF(D39="","",VLOOKUP($B39,'F-1 Off Site River Baseline'!$C$9:$R$257,4,FALSE))</f>
        <v/>
      </c>
      <c r="F39" s="520" t="str">
        <f>IF(E39="","",VLOOKUP($B39,'F-1 Off Site River Baseline'!$C$9:$R$257,5,FALSE))</f>
        <v/>
      </c>
      <c r="G39" s="520" t="str">
        <f>IF(F39="","",VLOOKUP($B39,'F-1 Off Site River Baseline'!$C$9:$R$257,6,FALSE))</f>
        <v/>
      </c>
      <c r="H39" s="520" t="str">
        <f>IF(G39="","",VLOOKUP($B39,'F-1 Off Site River Baseline'!$C$9:$R$257,7,FALSE))</f>
        <v/>
      </c>
      <c r="I39" s="520" t="str">
        <f>IF(H39="","",VLOOKUP($B39,'F-1 Off Site River Baseline'!$C$9:$R$257,8,FALSE))</f>
        <v/>
      </c>
      <c r="J39" s="520" t="str">
        <f>IF(I39="","",VLOOKUP($B39,'F-1 Off Site River Baseline'!$C$9:$R$257,9,FALSE))</f>
        <v/>
      </c>
      <c r="K39" s="520" t="str">
        <f>IF(J39="","",VLOOKUP($B39,'F-1 Off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IF(L39="","",VLOOKUP($B39,'F-1 Off Site River Baseline'!$C$9:$R$257,16,FALSE))</f>
        <v/>
      </c>
      <c r="N39" s="418" t="str">
        <f t="shared" si="0"/>
        <v/>
      </c>
      <c r="O39" s="498" t="str">
        <f t="shared" si="5"/>
        <v/>
      </c>
      <c r="P39" s="499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5" t="str">
        <f>IF(N39="","",VLOOKUP(B39,'F-1 Off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20" t="str">
        <f>IF(V39="","",IF(VLOOKUP(V39,'G-7 Rivers Data'!$AG$4:$AI$9,2,FALSE)=0,"Spatial Data Missing ⚠",VLOOKUP(V39,'G-7 Rivers Data'!$AG$4:$AI$9,2,FALSE)))</f>
        <v/>
      </c>
      <c r="X39" s="524" t="str">
        <f>IF(V39="","",IF(VLOOKUP(V39,'G-7 Rivers Data'!$AG$4:$AI$9,3,FALSE)=0,"Spatial Data Missing ⚠",VLOOKUP(V39,'G-7 Rivers Data'!$AG$4:$AI$9,3,FALSE)))</f>
        <v/>
      </c>
      <c r="Y39" s="53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3"/>
      <c r="AA39" s="203"/>
      <c r="AB39" s="534" t="str">
        <f t="shared" si="1"/>
        <v/>
      </c>
      <c r="AC39" s="521" t="str">
        <f t="shared" si="2"/>
        <v/>
      </c>
      <c r="AD39" s="564" t="str">
        <f>IFERROR(IF(AC39="Check Data ⚠","Check Data ⚠",VLOOKUP(AC39,'G-4 Temporal multipliers'!$A$4:$C$37,3,FALSE)),"")</f>
        <v/>
      </c>
      <c r="AE39" s="537" t="str">
        <f>IF(N39="","",VLOOKUP(N39,'G-7 Rivers Data'!$B$4:$G$8,5,FALSE))</f>
        <v/>
      </c>
      <c r="AF39" s="520" t="str">
        <f t="shared" si="3"/>
        <v/>
      </c>
      <c r="AG39" s="520" t="str">
        <f t="shared" si="6"/>
        <v/>
      </c>
      <c r="AH39" s="524" t="str">
        <f t="shared" si="4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536" t="str">
        <f>IF(AK39="","",IF(VLOOKUP(AK39,'G-7 Rivers Data'!$AD$4:$AE$8,2,FALSE)=0,"Spatial Data Missing ⚠",VLOOKUP(AK39,'G-7 Rivers Data'!$AD$4:$AE$8,2,FALSE)))</f>
        <v/>
      </c>
      <c r="AM39" s="154"/>
      <c r="AN39" s="524" t="str">
        <f>IF(AM39="","",VLOOKUP(AM39,'G-7 Rivers Data'!$AO$4:$AP$7,2,FALSE))</f>
        <v/>
      </c>
      <c r="AO39" s="545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1" t="str">
        <f>'F-1 Off Site River Baseline'!AN38</f>
        <v/>
      </c>
      <c r="C40" s="520" t="str">
        <f>IF(B40="","",VLOOKUP($B40,'F-1 Off Site River Baseline'!$C$9:$R$257,2,FALSE))</f>
        <v/>
      </c>
      <c r="D40" s="520" t="str">
        <f>IF(C40="","",VLOOKUP($B40,'F-1 Off Site River Baseline'!$C$9:$R$257,3,FALSE))</f>
        <v/>
      </c>
      <c r="E40" s="520" t="str">
        <f>IF(D40="","",VLOOKUP($B40,'F-1 Off Site River Baseline'!$C$9:$R$257,4,FALSE))</f>
        <v/>
      </c>
      <c r="F40" s="520" t="str">
        <f>IF(E40="","",VLOOKUP($B40,'F-1 Off Site River Baseline'!$C$9:$R$257,5,FALSE))</f>
        <v/>
      </c>
      <c r="G40" s="520" t="str">
        <f>IF(F40="","",VLOOKUP($B40,'F-1 Off Site River Baseline'!$C$9:$R$257,6,FALSE))</f>
        <v/>
      </c>
      <c r="H40" s="520" t="str">
        <f>IF(G40="","",VLOOKUP($B40,'F-1 Off Site River Baseline'!$C$9:$R$257,7,FALSE))</f>
        <v/>
      </c>
      <c r="I40" s="520" t="str">
        <f>IF(H40="","",VLOOKUP($B40,'F-1 Off Site River Baseline'!$C$9:$R$257,8,FALSE))</f>
        <v/>
      </c>
      <c r="J40" s="520" t="str">
        <f>IF(I40="","",VLOOKUP($B40,'F-1 Off Site River Baseline'!$C$9:$R$257,9,FALSE))</f>
        <v/>
      </c>
      <c r="K40" s="520" t="str">
        <f>IF(J40="","",VLOOKUP($B40,'F-1 Off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IF(L40="","",VLOOKUP($B40,'F-1 Off Site River Baseline'!$C$9:$R$257,16,FALSE))</f>
        <v/>
      </c>
      <c r="N40" s="418" t="str">
        <f t="shared" si="0"/>
        <v/>
      </c>
      <c r="O40" s="498" t="str">
        <f t="shared" si="5"/>
        <v/>
      </c>
      <c r="P40" s="499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5" t="str">
        <f>IF(N40="","",VLOOKUP(B40,'F-1 Off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20" t="str">
        <f>IF(V40="","",IF(VLOOKUP(V40,'G-7 Rivers Data'!$AG$4:$AI$9,2,FALSE)=0,"Spatial Data Missing ⚠",VLOOKUP(V40,'G-7 Rivers Data'!$AG$4:$AI$9,2,FALSE)))</f>
        <v/>
      </c>
      <c r="X40" s="524" t="str">
        <f>IF(V40="","",IF(VLOOKUP(V40,'G-7 Rivers Data'!$AG$4:$AI$9,3,FALSE)=0,"Spatial Data Missing ⚠",VLOOKUP(V40,'G-7 Rivers Data'!$AG$4:$AI$9,3,FALSE)))</f>
        <v/>
      </c>
      <c r="Y40" s="53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3"/>
      <c r="AA40" s="203"/>
      <c r="AB40" s="534" t="str">
        <f t="shared" si="1"/>
        <v/>
      </c>
      <c r="AC40" s="521" t="str">
        <f t="shared" si="2"/>
        <v/>
      </c>
      <c r="AD40" s="564" t="str">
        <f>IFERROR(IF(AC40="Check Data ⚠","Check Data ⚠",VLOOKUP(AC40,'G-4 Temporal multipliers'!$A$4:$C$37,3,FALSE)),"")</f>
        <v/>
      </c>
      <c r="AE40" s="537" t="str">
        <f>IF(N40="","",VLOOKUP(N40,'G-7 Rivers Data'!$B$4:$G$8,5,FALSE))</f>
        <v/>
      </c>
      <c r="AF40" s="520" t="str">
        <f t="shared" si="3"/>
        <v/>
      </c>
      <c r="AG40" s="520" t="str">
        <f t="shared" si="6"/>
        <v/>
      </c>
      <c r="AH40" s="524" t="str">
        <f t="shared" si="4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536" t="str">
        <f>IF(AK40="","",IF(VLOOKUP(AK40,'G-7 Rivers Data'!$AD$4:$AE$8,2,FALSE)=0,"Spatial Data Missing ⚠",VLOOKUP(AK40,'G-7 Rivers Data'!$AD$4:$AE$8,2,FALSE)))</f>
        <v/>
      </c>
      <c r="AM40" s="154"/>
      <c r="AN40" s="524" t="str">
        <f>IF(AM40="","",VLOOKUP(AM40,'G-7 Rivers Data'!$AO$4:$AP$7,2,FALSE))</f>
        <v/>
      </c>
      <c r="AO40" s="545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1" t="str">
        <f>'F-1 Off Site River Baseline'!AN39</f>
        <v/>
      </c>
      <c r="C41" s="520" t="str">
        <f>IF(B41="","",VLOOKUP($B41,'F-1 Off Site River Baseline'!$C$9:$R$257,2,FALSE))</f>
        <v/>
      </c>
      <c r="D41" s="520" t="str">
        <f>IF(C41="","",VLOOKUP($B41,'F-1 Off Site River Baseline'!$C$9:$R$257,3,FALSE))</f>
        <v/>
      </c>
      <c r="E41" s="520" t="str">
        <f>IF(D41="","",VLOOKUP($B41,'F-1 Off Site River Baseline'!$C$9:$R$257,4,FALSE))</f>
        <v/>
      </c>
      <c r="F41" s="520" t="str">
        <f>IF(E41="","",VLOOKUP($B41,'F-1 Off Site River Baseline'!$C$9:$R$257,5,FALSE))</f>
        <v/>
      </c>
      <c r="G41" s="520" t="str">
        <f>IF(F41="","",VLOOKUP($B41,'F-1 Off Site River Baseline'!$C$9:$R$257,6,FALSE))</f>
        <v/>
      </c>
      <c r="H41" s="520" t="str">
        <f>IF(G41="","",VLOOKUP($B41,'F-1 Off Site River Baseline'!$C$9:$R$257,7,FALSE))</f>
        <v/>
      </c>
      <c r="I41" s="520" t="str">
        <f>IF(H41="","",VLOOKUP($B41,'F-1 Off Site River Baseline'!$C$9:$R$257,8,FALSE))</f>
        <v/>
      </c>
      <c r="J41" s="520" t="str">
        <f>IF(I41="","",VLOOKUP($B41,'F-1 Off Site River Baseline'!$C$9:$R$257,9,FALSE))</f>
        <v/>
      </c>
      <c r="K41" s="520" t="str">
        <f>IF(J41="","",VLOOKUP($B41,'F-1 Off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IF(L41="","",VLOOKUP($B41,'F-1 Off Site River Baseline'!$C$9:$R$257,16,FALSE))</f>
        <v/>
      </c>
      <c r="N41" s="418" t="str">
        <f t="shared" si="0"/>
        <v/>
      </c>
      <c r="O41" s="498" t="str">
        <f t="shared" si="5"/>
        <v/>
      </c>
      <c r="P41" s="499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5" t="str">
        <f>IF(N41="","",VLOOKUP(B41,'F-1 Off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20" t="str">
        <f>IF(V41="","",IF(VLOOKUP(V41,'G-7 Rivers Data'!$AG$4:$AI$9,2,FALSE)=0,"Spatial Data Missing ⚠",VLOOKUP(V41,'G-7 Rivers Data'!$AG$4:$AI$9,2,FALSE)))</f>
        <v/>
      </c>
      <c r="X41" s="524" t="str">
        <f>IF(V41="","",IF(VLOOKUP(V41,'G-7 Rivers Data'!$AG$4:$AI$9,3,FALSE)=0,"Spatial Data Missing ⚠",VLOOKUP(V41,'G-7 Rivers Data'!$AG$4:$AI$9,3,FALSE)))</f>
        <v/>
      </c>
      <c r="Y41" s="53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3"/>
      <c r="AA41" s="203"/>
      <c r="AB41" s="534" t="str">
        <f t="shared" si="1"/>
        <v/>
      </c>
      <c r="AC41" s="521" t="str">
        <f t="shared" si="2"/>
        <v/>
      </c>
      <c r="AD41" s="564" t="str">
        <f>IFERROR(IF(AC41="Check Data ⚠","Check Data ⚠",VLOOKUP(AC41,'G-4 Temporal multipliers'!$A$4:$C$37,3,FALSE)),"")</f>
        <v/>
      </c>
      <c r="AE41" s="537" t="str">
        <f>IF(N41="","",VLOOKUP(N41,'G-7 Rivers Data'!$B$4:$G$8,5,FALSE))</f>
        <v/>
      </c>
      <c r="AF41" s="520" t="str">
        <f t="shared" si="3"/>
        <v/>
      </c>
      <c r="AG41" s="520" t="str">
        <f t="shared" si="6"/>
        <v/>
      </c>
      <c r="AH41" s="524" t="str">
        <f t="shared" si="4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536" t="str">
        <f>IF(AK41="","",IF(VLOOKUP(AK41,'G-7 Rivers Data'!$AD$4:$AE$8,2,FALSE)=0,"Spatial Data Missing ⚠",VLOOKUP(AK41,'G-7 Rivers Data'!$AD$4:$AE$8,2,FALSE)))</f>
        <v/>
      </c>
      <c r="AM41" s="154"/>
      <c r="AN41" s="524" t="str">
        <f>IF(AM41="","",VLOOKUP(AM41,'G-7 Rivers Data'!$AO$4:$AP$7,2,FALSE))</f>
        <v/>
      </c>
      <c r="AO41" s="545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1" t="str">
        <f>'F-1 Off Site River Baseline'!AN40</f>
        <v/>
      </c>
      <c r="C42" s="520" t="str">
        <f>IF(B42="","",VLOOKUP($B42,'F-1 Off Site River Baseline'!$C$9:$R$257,2,FALSE))</f>
        <v/>
      </c>
      <c r="D42" s="520" t="str">
        <f>IF(C42="","",VLOOKUP($B42,'F-1 Off Site River Baseline'!$C$9:$R$257,3,FALSE))</f>
        <v/>
      </c>
      <c r="E42" s="520" t="str">
        <f>IF(D42="","",VLOOKUP($B42,'F-1 Off Site River Baseline'!$C$9:$R$257,4,FALSE))</f>
        <v/>
      </c>
      <c r="F42" s="520" t="str">
        <f>IF(E42="","",VLOOKUP($B42,'F-1 Off Site River Baseline'!$C$9:$R$257,5,FALSE))</f>
        <v/>
      </c>
      <c r="G42" s="520" t="str">
        <f>IF(F42="","",VLOOKUP($B42,'F-1 Off Site River Baseline'!$C$9:$R$257,6,FALSE))</f>
        <v/>
      </c>
      <c r="H42" s="520" t="str">
        <f>IF(G42="","",VLOOKUP($B42,'F-1 Off Site River Baseline'!$C$9:$R$257,7,FALSE))</f>
        <v/>
      </c>
      <c r="I42" s="520" t="str">
        <f>IF(H42="","",VLOOKUP($B42,'F-1 Off Site River Baseline'!$C$9:$R$257,8,FALSE))</f>
        <v/>
      </c>
      <c r="J42" s="520" t="str">
        <f>IF(I42="","",VLOOKUP($B42,'F-1 Off Site River Baseline'!$C$9:$R$257,9,FALSE))</f>
        <v/>
      </c>
      <c r="K42" s="520" t="str">
        <f>IF(J42="","",VLOOKUP($B42,'F-1 Off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IF(L42="","",VLOOKUP($B42,'F-1 Off Site River Baseline'!$C$9:$R$257,16,FALSE))</f>
        <v/>
      </c>
      <c r="N42" s="418" t="str">
        <f t="shared" si="0"/>
        <v/>
      </c>
      <c r="O42" s="498" t="str">
        <f t="shared" si="5"/>
        <v/>
      </c>
      <c r="P42" s="499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5" t="str">
        <f>IF(N42="","",VLOOKUP(B42,'F-1 Off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20" t="str">
        <f>IF(V42="","",IF(VLOOKUP(V42,'G-7 Rivers Data'!$AG$4:$AI$9,2,FALSE)=0,"Spatial Data Missing ⚠",VLOOKUP(V42,'G-7 Rivers Data'!$AG$4:$AI$9,2,FALSE)))</f>
        <v/>
      </c>
      <c r="X42" s="524" t="str">
        <f>IF(V42="","",IF(VLOOKUP(V42,'G-7 Rivers Data'!$AG$4:$AI$9,3,FALSE)=0,"Spatial Data Missing ⚠",VLOOKUP(V42,'G-7 Rivers Data'!$AG$4:$AI$9,3,FALSE)))</f>
        <v/>
      </c>
      <c r="Y42" s="53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3"/>
      <c r="AA42" s="203"/>
      <c r="AB42" s="534" t="str">
        <f t="shared" si="1"/>
        <v/>
      </c>
      <c r="AC42" s="521" t="str">
        <f t="shared" si="2"/>
        <v/>
      </c>
      <c r="AD42" s="564" t="str">
        <f>IFERROR(IF(AC42="Check Data ⚠","Check Data ⚠",VLOOKUP(AC42,'G-4 Temporal multipliers'!$A$4:$C$37,3,FALSE)),"")</f>
        <v/>
      </c>
      <c r="AE42" s="537" t="str">
        <f>IF(N42="","",VLOOKUP(N42,'G-7 Rivers Data'!$B$4:$G$8,5,FALSE))</f>
        <v/>
      </c>
      <c r="AF42" s="520" t="str">
        <f t="shared" si="3"/>
        <v/>
      </c>
      <c r="AG42" s="520" t="str">
        <f t="shared" si="6"/>
        <v/>
      </c>
      <c r="AH42" s="524" t="str">
        <f t="shared" si="4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536" t="str">
        <f>IF(AK42="","",IF(VLOOKUP(AK42,'G-7 Rivers Data'!$AD$4:$AE$8,2,FALSE)=0,"Spatial Data Missing ⚠",VLOOKUP(AK42,'G-7 Rivers Data'!$AD$4:$AE$8,2,FALSE)))</f>
        <v/>
      </c>
      <c r="AM42" s="154"/>
      <c r="AN42" s="524" t="str">
        <f>IF(AM42="","",VLOOKUP(AM42,'G-7 Rivers Data'!$AO$4:$AP$7,2,FALSE))</f>
        <v/>
      </c>
      <c r="AO42" s="545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1" t="str">
        <f>'F-1 Off Site River Baseline'!AN41</f>
        <v/>
      </c>
      <c r="C43" s="520" t="str">
        <f>IF(B43="","",VLOOKUP($B43,'F-1 Off Site River Baseline'!$C$9:$R$257,2,FALSE))</f>
        <v/>
      </c>
      <c r="D43" s="520" t="str">
        <f>IF(C43="","",VLOOKUP($B43,'F-1 Off Site River Baseline'!$C$9:$R$257,3,FALSE))</f>
        <v/>
      </c>
      <c r="E43" s="520" t="str">
        <f>IF(D43="","",VLOOKUP($B43,'F-1 Off Site River Baseline'!$C$9:$R$257,4,FALSE))</f>
        <v/>
      </c>
      <c r="F43" s="520" t="str">
        <f>IF(E43="","",VLOOKUP($B43,'F-1 Off Site River Baseline'!$C$9:$R$257,5,FALSE))</f>
        <v/>
      </c>
      <c r="G43" s="520" t="str">
        <f>IF(F43="","",VLOOKUP($B43,'F-1 Off Site River Baseline'!$C$9:$R$257,6,FALSE))</f>
        <v/>
      </c>
      <c r="H43" s="520" t="str">
        <f>IF(G43="","",VLOOKUP($B43,'F-1 Off Site River Baseline'!$C$9:$R$257,7,FALSE))</f>
        <v/>
      </c>
      <c r="I43" s="520" t="str">
        <f>IF(H43="","",VLOOKUP($B43,'F-1 Off Site River Baseline'!$C$9:$R$257,8,FALSE))</f>
        <v/>
      </c>
      <c r="J43" s="520" t="str">
        <f>IF(I43="","",VLOOKUP($B43,'F-1 Off Site River Baseline'!$C$9:$R$257,9,FALSE))</f>
        <v/>
      </c>
      <c r="K43" s="520" t="str">
        <f>IF(J43="","",VLOOKUP($B43,'F-1 Off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IF(L43="","",VLOOKUP($B43,'F-1 Off Site River Baseline'!$C$9:$R$257,16,FALSE))</f>
        <v/>
      </c>
      <c r="N43" s="418" t="str">
        <f t="shared" si="0"/>
        <v/>
      </c>
      <c r="O43" s="498" t="str">
        <f t="shared" si="5"/>
        <v/>
      </c>
      <c r="P43" s="499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5" t="str">
        <f>IF(N43="","",VLOOKUP(B43,'F-1 Off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20" t="str">
        <f>IF(V43="","",IF(VLOOKUP(V43,'G-7 Rivers Data'!$AG$4:$AI$9,2,FALSE)=0,"Spatial Data Missing ⚠",VLOOKUP(V43,'G-7 Rivers Data'!$AG$4:$AI$9,2,FALSE)))</f>
        <v/>
      </c>
      <c r="X43" s="524" t="str">
        <f>IF(V43="","",IF(VLOOKUP(V43,'G-7 Rivers Data'!$AG$4:$AI$9,3,FALSE)=0,"Spatial Data Missing ⚠",VLOOKUP(V43,'G-7 Rivers Data'!$AG$4:$AI$9,3,FALSE)))</f>
        <v/>
      </c>
      <c r="Y43" s="53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3"/>
      <c r="AA43" s="203"/>
      <c r="AB43" s="534" t="str">
        <f t="shared" si="1"/>
        <v/>
      </c>
      <c r="AC43" s="521" t="str">
        <f t="shared" si="2"/>
        <v/>
      </c>
      <c r="AD43" s="564" t="str">
        <f>IFERROR(IF(AC43="Check Data ⚠","Check Data ⚠",VLOOKUP(AC43,'G-4 Temporal multipliers'!$A$4:$C$37,3,FALSE)),"")</f>
        <v/>
      </c>
      <c r="AE43" s="537" t="str">
        <f>IF(N43="","",VLOOKUP(N43,'G-7 Rivers Data'!$B$4:$G$8,5,FALSE))</f>
        <v/>
      </c>
      <c r="AF43" s="520" t="str">
        <f t="shared" si="3"/>
        <v/>
      </c>
      <c r="AG43" s="520" t="str">
        <f t="shared" si="6"/>
        <v/>
      </c>
      <c r="AH43" s="524" t="str">
        <f t="shared" si="4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536" t="str">
        <f>IF(AK43="","",IF(VLOOKUP(AK43,'G-7 Rivers Data'!$AD$4:$AE$8,2,FALSE)=0,"Spatial Data Missing ⚠",VLOOKUP(AK43,'G-7 Rivers Data'!$AD$4:$AE$8,2,FALSE)))</f>
        <v/>
      </c>
      <c r="AM43" s="154"/>
      <c r="AN43" s="524" t="str">
        <f>IF(AM43="","",VLOOKUP(AM43,'G-7 Rivers Data'!$AO$4:$AP$7,2,FALSE))</f>
        <v/>
      </c>
      <c r="AO43" s="545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1" t="str">
        <f>'F-1 Off Site River Baseline'!AN42</f>
        <v/>
      </c>
      <c r="C44" s="520" t="str">
        <f>IF(B44="","",VLOOKUP($B44,'F-1 Off Site River Baseline'!$C$9:$R$257,2,FALSE))</f>
        <v/>
      </c>
      <c r="D44" s="520" t="str">
        <f>IF(C44="","",VLOOKUP($B44,'F-1 Off Site River Baseline'!$C$9:$R$257,3,FALSE))</f>
        <v/>
      </c>
      <c r="E44" s="520" t="str">
        <f>IF(D44="","",VLOOKUP($B44,'F-1 Off Site River Baseline'!$C$9:$R$257,4,FALSE))</f>
        <v/>
      </c>
      <c r="F44" s="520" t="str">
        <f>IF(E44="","",VLOOKUP($B44,'F-1 Off Site River Baseline'!$C$9:$R$257,5,FALSE))</f>
        <v/>
      </c>
      <c r="G44" s="520" t="str">
        <f>IF(F44="","",VLOOKUP($B44,'F-1 Off Site River Baseline'!$C$9:$R$257,6,FALSE))</f>
        <v/>
      </c>
      <c r="H44" s="520" t="str">
        <f>IF(G44="","",VLOOKUP($B44,'F-1 Off Site River Baseline'!$C$9:$R$257,7,FALSE))</f>
        <v/>
      </c>
      <c r="I44" s="520" t="str">
        <f>IF(H44="","",VLOOKUP($B44,'F-1 Off Site River Baseline'!$C$9:$R$257,8,FALSE))</f>
        <v/>
      </c>
      <c r="J44" s="520" t="str">
        <f>IF(I44="","",VLOOKUP($B44,'F-1 Off Site River Baseline'!$C$9:$R$257,9,FALSE))</f>
        <v/>
      </c>
      <c r="K44" s="520" t="str">
        <f>IF(J44="","",VLOOKUP($B44,'F-1 Off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IF(L44="","",VLOOKUP($B44,'F-1 Off Site River Baseline'!$C$9:$R$257,16,FALSE))</f>
        <v/>
      </c>
      <c r="N44" s="418" t="str">
        <f t="shared" si="0"/>
        <v/>
      </c>
      <c r="O44" s="498" t="str">
        <f t="shared" si="5"/>
        <v/>
      </c>
      <c r="P44" s="499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5" t="str">
        <f>IF(N44="","",VLOOKUP(B44,'F-1 Off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20" t="str">
        <f>IF(V44="","",IF(VLOOKUP(V44,'G-7 Rivers Data'!$AG$4:$AI$9,2,FALSE)=0,"Spatial Data Missing ⚠",VLOOKUP(V44,'G-7 Rivers Data'!$AG$4:$AI$9,2,FALSE)))</f>
        <v/>
      </c>
      <c r="X44" s="524" t="str">
        <f>IF(V44="","",IF(VLOOKUP(V44,'G-7 Rivers Data'!$AG$4:$AI$9,3,FALSE)=0,"Spatial Data Missing ⚠",VLOOKUP(V44,'G-7 Rivers Data'!$AG$4:$AI$9,3,FALSE)))</f>
        <v/>
      </c>
      <c r="Y44" s="53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3"/>
      <c r="AA44" s="203"/>
      <c r="AB44" s="534" t="str">
        <f t="shared" si="1"/>
        <v/>
      </c>
      <c r="AC44" s="521" t="str">
        <f t="shared" si="2"/>
        <v/>
      </c>
      <c r="AD44" s="564" t="str">
        <f>IFERROR(IF(AC44="Check Data ⚠","Check Data ⚠",VLOOKUP(AC44,'G-4 Temporal multipliers'!$A$4:$C$37,3,FALSE)),"")</f>
        <v/>
      </c>
      <c r="AE44" s="537" t="str">
        <f>IF(N44="","",VLOOKUP(N44,'G-7 Rivers Data'!$B$4:$G$8,5,FALSE))</f>
        <v/>
      </c>
      <c r="AF44" s="520" t="str">
        <f t="shared" si="3"/>
        <v/>
      </c>
      <c r="AG44" s="520" t="str">
        <f t="shared" si="6"/>
        <v/>
      </c>
      <c r="AH44" s="524" t="str">
        <f t="shared" si="4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536" t="str">
        <f>IF(AK44="","",IF(VLOOKUP(AK44,'G-7 Rivers Data'!$AD$4:$AE$8,2,FALSE)=0,"Spatial Data Missing ⚠",VLOOKUP(AK44,'G-7 Rivers Data'!$AD$4:$AE$8,2,FALSE)))</f>
        <v/>
      </c>
      <c r="AM44" s="154"/>
      <c r="AN44" s="524" t="str">
        <f>IF(AM44="","",VLOOKUP(AM44,'G-7 Rivers Data'!$AO$4:$AP$7,2,FALSE))</f>
        <v/>
      </c>
      <c r="AO44" s="545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1" t="str">
        <f>'F-1 Off Site River Baseline'!AN43</f>
        <v/>
      </c>
      <c r="C45" s="520" t="str">
        <f>IF(B45="","",VLOOKUP($B45,'F-1 Off Site River Baseline'!$C$9:$R$257,2,FALSE))</f>
        <v/>
      </c>
      <c r="D45" s="520" t="str">
        <f>IF(C45="","",VLOOKUP($B45,'F-1 Off Site River Baseline'!$C$9:$R$257,3,FALSE))</f>
        <v/>
      </c>
      <c r="E45" s="520" t="str">
        <f>IF(D45="","",VLOOKUP($B45,'F-1 Off Site River Baseline'!$C$9:$R$257,4,FALSE))</f>
        <v/>
      </c>
      <c r="F45" s="520" t="str">
        <f>IF(E45="","",VLOOKUP($B45,'F-1 Off Site River Baseline'!$C$9:$R$257,5,FALSE))</f>
        <v/>
      </c>
      <c r="G45" s="520" t="str">
        <f>IF(F45="","",VLOOKUP($B45,'F-1 Off Site River Baseline'!$C$9:$R$257,6,FALSE))</f>
        <v/>
      </c>
      <c r="H45" s="520" t="str">
        <f>IF(G45="","",VLOOKUP($B45,'F-1 Off Site River Baseline'!$C$9:$R$257,7,FALSE))</f>
        <v/>
      </c>
      <c r="I45" s="520" t="str">
        <f>IF(H45="","",VLOOKUP($B45,'F-1 Off Site River Baseline'!$C$9:$R$257,8,FALSE))</f>
        <v/>
      </c>
      <c r="J45" s="520" t="str">
        <f>IF(I45="","",VLOOKUP($B45,'F-1 Off Site River Baseline'!$C$9:$R$257,9,FALSE))</f>
        <v/>
      </c>
      <c r="K45" s="520" t="str">
        <f>IF(J45="","",VLOOKUP($B45,'F-1 Off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IF(L45="","",VLOOKUP($B45,'F-1 Off Site River Baseline'!$C$9:$R$257,16,FALSE))</f>
        <v/>
      </c>
      <c r="N45" s="418" t="str">
        <f t="shared" si="0"/>
        <v/>
      </c>
      <c r="O45" s="498" t="str">
        <f t="shared" si="5"/>
        <v/>
      </c>
      <c r="P45" s="499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5" t="str">
        <f>IF(N45="","",VLOOKUP(B45,'F-1 Off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20" t="str">
        <f>IF(V45="","",IF(VLOOKUP(V45,'G-7 Rivers Data'!$AG$4:$AI$9,2,FALSE)=0,"Spatial Data Missing ⚠",VLOOKUP(V45,'G-7 Rivers Data'!$AG$4:$AI$9,2,FALSE)))</f>
        <v/>
      </c>
      <c r="X45" s="524" t="str">
        <f>IF(V45="","",IF(VLOOKUP(V45,'G-7 Rivers Data'!$AG$4:$AI$9,3,FALSE)=0,"Spatial Data Missing ⚠",VLOOKUP(V45,'G-7 Rivers Data'!$AG$4:$AI$9,3,FALSE)))</f>
        <v/>
      </c>
      <c r="Y45" s="53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3"/>
      <c r="AA45" s="203"/>
      <c r="AB45" s="534" t="str">
        <f t="shared" si="1"/>
        <v/>
      </c>
      <c r="AC45" s="521" t="str">
        <f t="shared" si="2"/>
        <v/>
      </c>
      <c r="AD45" s="564" t="str">
        <f>IFERROR(IF(AC45="Check Data ⚠","Check Data ⚠",VLOOKUP(AC45,'G-4 Temporal multipliers'!$A$4:$C$37,3,FALSE)),"")</f>
        <v/>
      </c>
      <c r="AE45" s="537" t="str">
        <f>IF(N45="","",VLOOKUP(N45,'G-7 Rivers Data'!$B$4:$G$8,5,FALSE))</f>
        <v/>
      </c>
      <c r="AF45" s="520" t="str">
        <f t="shared" si="3"/>
        <v/>
      </c>
      <c r="AG45" s="520" t="str">
        <f t="shared" si="6"/>
        <v/>
      </c>
      <c r="AH45" s="524" t="str">
        <f t="shared" si="4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536" t="str">
        <f>IF(AK45="","",IF(VLOOKUP(AK45,'G-7 Rivers Data'!$AD$4:$AE$8,2,FALSE)=0,"Spatial Data Missing ⚠",VLOOKUP(AK45,'G-7 Rivers Data'!$AD$4:$AE$8,2,FALSE)))</f>
        <v/>
      </c>
      <c r="AM45" s="154"/>
      <c r="AN45" s="524" t="str">
        <f>IF(AM45="","",VLOOKUP(AM45,'G-7 Rivers Data'!$AO$4:$AP$7,2,FALSE))</f>
        <v/>
      </c>
      <c r="AO45" s="545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1" t="str">
        <f>'F-1 Off Site River Baseline'!AN44</f>
        <v/>
      </c>
      <c r="C46" s="520" t="str">
        <f>IF(B46="","",VLOOKUP($B46,'F-1 Off Site River Baseline'!$C$9:$R$257,2,FALSE))</f>
        <v/>
      </c>
      <c r="D46" s="520" t="str">
        <f>IF(C46="","",VLOOKUP($B46,'F-1 Off Site River Baseline'!$C$9:$R$257,3,FALSE))</f>
        <v/>
      </c>
      <c r="E46" s="520" t="str">
        <f>IF(D46="","",VLOOKUP($B46,'F-1 Off Site River Baseline'!$C$9:$R$257,4,FALSE))</f>
        <v/>
      </c>
      <c r="F46" s="520" t="str">
        <f>IF(E46="","",VLOOKUP($B46,'F-1 Off Site River Baseline'!$C$9:$R$257,5,FALSE))</f>
        <v/>
      </c>
      <c r="G46" s="520" t="str">
        <f>IF(F46="","",VLOOKUP($B46,'F-1 Off Site River Baseline'!$C$9:$R$257,6,FALSE))</f>
        <v/>
      </c>
      <c r="H46" s="520" t="str">
        <f>IF(G46="","",VLOOKUP($B46,'F-1 Off Site River Baseline'!$C$9:$R$257,7,FALSE))</f>
        <v/>
      </c>
      <c r="I46" s="520" t="str">
        <f>IF(H46="","",VLOOKUP($B46,'F-1 Off Site River Baseline'!$C$9:$R$257,8,FALSE))</f>
        <v/>
      </c>
      <c r="J46" s="520" t="str">
        <f>IF(I46="","",VLOOKUP($B46,'F-1 Off Site River Baseline'!$C$9:$R$257,9,FALSE))</f>
        <v/>
      </c>
      <c r="K46" s="520" t="str">
        <f>IF(J46="","",VLOOKUP($B46,'F-1 Off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IF(L46="","",VLOOKUP($B46,'F-1 Off Site River Baseline'!$C$9:$R$257,16,FALSE))</f>
        <v/>
      </c>
      <c r="N46" s="418" t="str">
        <f t="shared" si="0"/>
        <v/>
      </c>
      <c r="O46" s="498" t="str">
        <f t="shared" si="5"/>
        <v/>
      </c>
      <c r="P46" s="499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5" t="str">
        <f>IF(N46="","",VLOOKUP(B46,'F-1 Off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20" t="str">
        <f>IF(V46="","",IF(VLOOKUP(V46,'G-7 Rivers Data'!$AG$4:$AI$9,2,FALSE)=0,"Spatial Data Missing ⚠",VLOOKUP(V46,'G-7 Rivers Data'!$AG$4:$AI$9,2,FALSE)))</f>
        <v/>
      </c>
      <c r="X46" s="524" t="str">
        <f>IF(V46="","",IF(VLOOKUP(V46,'G-7 Rivers Data'!$AG$4:$AI$9,3,FALSE)=0,"Spatial Data Missing ⚠",VLOOKUP(V46,'G-7 Rivers Data'!$AG$4:$AI$9,3,FALSE)))</f>
        <v/>
      </c>
      <c r="Y46" s="53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3"/>
      <c r="AA46" s="203"/>
      <c r="AB46" s="534" t="str">
        <f t="shared" si="1"/>
        <v/>
      </c>
      <c r="AC46" s="521" t="str">
        <f t="shared" si="2"/>
        <v/>
      </c>
      <c r="AD46" s="564" t="str">
        <f>IFERROR(IF(AC46="Check Data ⚠","Check Data ⚠",VLOOKUP(AC46,'G-4 Temporal multipliers'!$A$4:$C$37,3,FALSE)),"")</f>
        <v/>
      </c>
      <c r="AE46" s="537" t="str">
        <f>IF(N46="","",VLOOKUP(N46,'G-7 Rivers Data'!$B$4:$G$8,5,FALSE))</f>
        <v/>
      </c>
      <c r="AF46" s="520" t="str">
        <f t="shared" si="3"/>
        <v/>
      </c>
      <c r="AG46" s="520" t="str">
        <f t="shared" si="6"/>
        <v/>
      </c>
      <c r="AH46" s="524" t="str">
        <f t="shared" si="4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536" t="str">
        <f>IF(AK46="","",IF(VLOOKUP(AK46,'G-7 Rivers Data'!$AD$4:$AE$8,2,FALSE)=0,"Spatial Data Missing ⚠",VLOOKUP(AK46,'G-7 Rivers Data'!$AD$4:$AE$8,2,FALSE)))</f>
        <v/>
      </c>
      <c r="AM46" s="154"/>
      <c r="AN46" s="524" t="str">
        <f>IF(AM46="","",VLOOKUP(AM46,'G-7 Rivers Data'!$AO$4:$AP$7,2,FALSE))</f>
        <v/>
      </c>
      <c r="AO46" s="545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1" t="str">
        <f>'F-1 Off Site River Baseline'!AN45</f>
        <v/>
      </c>
      <c r="C47" s="520" t="str">
        <f>IF(B47="","",VLOOKUP($B47,'F-1 Off Site River Baseline'!$C$9:$R$257,2,FALSE))</f>
        <v/>
      </c>
      <c r="D47" s="520" t="str">
        <f>IF(C47="","",VLOOKUP($B47,'F-1 Off Site River Baseline'!$C$9:$R$257,3,FALSE))</f>
        <v/>
      </c>
      <c r="E47" s="520" t="str">
        <f>IF(D47="","",VLOOKUP($B47,'F-1 Off Site River Baseline'!$C$9:$R$257,4,FALSE))</f>
        <v/>
      </c>
      <c r="F47" s="520" t="str">
        <f>IF(E47="","",VLOOKUP($B47,'F-1 Off Site River Baseline'!$C$9:$R$257,5,FALSE))</f>
        <v/>
      </c>
      <c r="G47" s="520" t="str">
        <f>IF(F47="","",VLOOKUP($B47,'F-1 Off Site River Baseline'!$C$9:$R$257,6,FALSE))</f>
        <v/>
      </c>
      <c r="H47" s="520" t="str">
        <f>IF(G47="","",VLOOKUP($B47,'F-1 Off Site River Baseline'!$C$9:$R$257,7,FALSE))</f>
        <v/>
      </c>
      <c r="I47" s="520" t="str">
        <f>IF(H47="","",VLOOKUP($B47,'F-1 Off Site River Baseline'!$C$9:$R$257,8,FALSE))</f>
        <v/>
      </c>
      <c r="J47" s="520" t="str">
        <f>IF(I47="","",VLOOKUP($B47,'F-1 Off Site River Baseline'!$C$9:$R$257,9,FALSE))</f>
        <v/>
      </c>
      <c r="K47" s="520" t="str">
        <f>IF(J47="","",VLOOKUP($B47,'F-1 Off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IF(L47="","",VLOOKUP($B47,'F-1 Off Site River Baseline'!$C$9:$R$257,16,FALSE))</f>
        <v/>
      </c>
      <c r="N47" s="418" t="str">
        <f t="shared" si="0"/>
        <v/>
      </c>
      <c r="O47" s="498" t="str">
        <f t="shared" si="5"/>
        <v/>
      </c>
      <c r="P47" s="499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5" t="str">
        <f>IF(N47="","",VLOOKUP(B47,'F-1 Off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20" t="str">
        <f>IF(V47="","",IF(VLOOKUP(V47,'G-7 Rivers Data'!$AG$4:$AI$9,2,FALSE)=0,"Spatial Data Missing ⚠",VLOOKUP(V47,'G-7 Rivers Data'!$AG$4:$AI$9,2,FALSE)))</f>
        <v/>
      </c>
      <c r="X47" s="524" t="str">
        <f>IF(V47="","",IF(VLOOKUP(V47,'G-7 Rivers Data'!$AG$4:$AI$9,3,FALSE)=0,"Spatial Data Missing ⚠",VLOOKUP(V47,'G-7 Rivers Data'!$AG$4:$AI$9,3,FALSE)))</f>
        <v/>
      </c>
      <c r="Y47" s="53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3"/>
      <c r="AA47" s="203"/>
      <c r="AB47" s="534" t="str">
        <f t="shared" si="1"/>
        <v/>
      </c>
      <c r="AC47" s="521" t="str">
        <f t="shared" si="2"/>
        <v/>
      </c>
      <c r="AD47" s="564" t="str">
        <f>IFERROR(IF(AC47="Check Data ⚠","Check Data ⚠",VLOOKUP(AC47,'G-4 Temporal multipliers'!$A$4:$C$37,3,FALSE)),"")</f>
        <v/>
      </c>
      <c r="AE47" s="537" t="str">
        <f>IF(N47="","",VLOOKUP(N47,'G-7 Rivers Data'!$B$4:$G$8,5,FALSE))</f>
        <v/>
      </c>
      <c r="AF47" s="520" t="str">
        <f t="shared" si="3"/>
        <v/>
      </c>
      <c r="AG47" s="520" t="str">
        <f t="shared" si="6"/>
        <v/>
      </c>
      <c r="AH47" s="524" t="str">
        <f t="shared" si="4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536" t="str">
        <f>IF(AK47="","",IF(VLOOKUP(AK47,'G-7 Rivers Data'!$AD$4:$AE$8,2,FALSE)=0,"Spatial Data Missing ⚠",VLOOKUP(AK47,'G-7 Rivers Data'!$AD$4:$AE$8,2,FALSE)))</f>
        <v/>
      </c>
      <c r="AM47" s="154"/>
      <c r="AN47" s="524" t="str">
        <f>IF(AM47="","",VLOOKUP(AM47,'G-7 Rivers Data'!$AO$4:$AP$7,2,FALSE))</f>
        <v/>
      </c>
      <c r="AO47" s="545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1" t="str">
        <f>'F-1 Off Site River Baseline'!AN46</f>
        <v/>
      </c>
      <c r="C48" s="520" t="str">
        <f>IF(B48="","",VLOOKUP($B48,'F-1 Off Site River Baseline'!$C$9:$R$257,2,FALSE))</f>
        <v/>
      </c>
      <c r="D48" s="520" t="str">
        <f>IF(C48="","",VLOOKUP($B48,'F-1 Off Site River Baseline'!$C$9:$R$257,3,FALSE))</f>
        <v/>
      </c>
      <c r="E48" s="520" t="str">
        <f>IF(D48="","",VLOOKUP($B48,'F-1 Off Site River Baseline'!$C$9:$R$257,4,FALSE))</f>
        <v/>
      </c>
      <c r="F48" s="520" t="str">
        <f>IF(E48="","",VLOOKUP($B48,'F-1 Off Site River Baseline'!$C$9:$R$257,5,FALSE))</f>
        <v/>
      </c>
      <c r="G48" s="520" t="str">
        <f>IF(F48="","",VLOOKUP($B48,'F-1 Off Site River Baseline'!$C$9:$R$257,6,FALSE))</f>
        <v/>
      </c>
      <c r="H48" s="520" t="str">
        <f>IF(G48="","",VLOOKUP($B48,'F-1 Off Site River Baseline'!$C$9:$R$257,7,FALSE))</f>
        <v/>
      </c>
      <c r="I48" s="520" t="str">
        <f>IF(H48="","",VLOOKUP($B48,'F-1 Off Site River Baseline'!$C$9:$R$257,8,FALSE))</f>
        <v/>
      </c>
      <c r="J48" s="520" t="str">
        <f>IF(I48="","",VLOOKUP($B48,'F-1 Off Site River Baseline'!$C$9:$R$257,9,FALSE))</f>
        <v/>
      </c>
      <c r="K48" s="520" t="str">
        <f>IF(J48="","",VLOOKUP($B48,'F-1 Off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IF(L48="","",VLOOKUP($B48,'F-1 Off Site River Baseline'!$C$9:$R$257,16,FALSE))</f>
        <v/>
      </c>
      <c r="N48" s="418" t="str">
        <f t="shared" si="0"/>
        <v/>
      </c>
      <c r="O48" s="498" t="str">
        <f t="shared" si="5"/>
        <v/>
      </c>
      <c r="P48" s="499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5" t="str">
        <f>IF(N48="","",VLOOKUP(B48,'F-1 Off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20" t="str">
        <f>IF(V48="","",IF(VLOOKUP(V48,'G-7 Rivers Data'!$AG$4:$AI$9,2,FALSE)=0,"Spatial Data Missing ⚠",VLOOKUP(V48,'G-7 Rivers Data'!$AG$4:$AI$9,2,FALSE)))</f>
        <v/>
      </c>
      <c r="X48" s="524" t="str">
        <f>IF(V48="","",IF(VLOOKUP(V48,'G-7 Rivers Data'!$AG$4:$AI$9,3,FALSE)=0,"Spatial Data Missing ⚠",VLOOKUP(V48,'G-7 Rivers Data'!$AG$4:$AI$9,3,FALSE)))</f>
        <v/>
      </c>
      <c r="Y48" s="53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3"/>
      <c r="AA48" s="203"/>
      <c r="AB48" s="534" t="str">
        <f t="shared" si="1"/>
        <v/>
      </c>
      <c r="AC48" s="521" t="str">
        <f t="shared" si="2"/>
        <v/>
      </c>
      <c r="AD48" s="564" t="str">
        <f>IFERROR(IF(AC48="Check Data ⚠","Check Data ⚠",VLOOKUP(AC48,'G-4 Temporal multipliers'!$A$4:$C$37,3,FALSE)),"")</f>
        <v/>
      </c>
      <c r="AE48" s="537" t="str">
        <f>IF(N48="","",VLOOKUP(N48,'G-7 Rivers Data'!$B$4:$G$8,5,FALSE))</f>
        <v/>
      </c>
      <c r="AF48" s="520" t="str">
        <f t="shared" si="3"/>
        <v/>
      </c>
      <c r="AG48" s="520" t="str">
        <f t="shared" si="6"/>
        <v/>
      </c>
      <c r="AH48" s="524" t="str">
        <f t="shared" si="4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536" t="str">
        <f>IF(AK48="","",IF(VLOOKUP(AK48,'G-7 Rivers Data'!$AD$4:$AE$8,2,FALSE)=0,"Spatial Data Missing ⚠",VLOOKUP(AK48,'G-7 Rivers Data'!$AD$4:$AE$8,2,FALSE)))</f>
        <v/>
      </c>
      <c r="AM48" s="154"/>
      <c r="AN48" s="524" t="str">
        <f>IF(AM48="","",VLOOKUP(AM48,'G-7 Rivers Data'!$AO$4:$AP$7,2,FALSE))</f>
        <v/>
      </c>
      <c r="AO48" s="545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1" t="str">
        <f>'F-1 Off Site River Baseline'!AN47</f>
        <v/>
      </c>
      <c r="C49" s="520" t="str">
        <f>IF(B49="","",VLOOKUP($B49,'F-1 Off Site River Baseline'!$C$9:$R$257,2,FALSE))</f>
        <v/>
      </c>
      <c r="D49" s="520" t="str">
        <f>IF(C49="","",VLOOKUP($B49,'F-1 Off Site River Baseline'!$C$9:$R$257,3,FALSE))</f>
        <v/>
      </c>
      <c r="E49" s="520" t="str">
        <f>IF(D49="","",VLOOKUP($B49,'F-1 Off Site River Baseline'!$C$9:$R$257,4,FALSE))</f>
        <v/>
      </c>
      <c r="F49" s="520" t="str">
        <f>IF(E49="","",VLOOKUP($B49,'F-1 Off Site River Baseline'!$C$9:$R$257,5,FALSE))</f>
        <v/>
      </c>
      <c r="G49" s="520" t="str">
        <f>IF(F49="","",VLOOKUP($B49,'F-1 Off Site River Baseline'!$C$9:$R$257,6,FALSE))</f>
        <v/>
      </c>
      <c r="H49" s="520" t="str">
        <f>IF(G49="","",VLOOKUP($B49,'F-1 Off Site River Baseline'!$C$9:$R$257,7,FALSE))</f>
        <v/>
      </c>
      <c r="I49" s="520" t="str">
        <f>IF(H49="","",VLOOKUP($B49,'F-1 Off Site River Baseline'!$C$9:$R$257,8,FALSE))</f>
        <v/>
      </c>
      <c r="J49" s="520" t="str">
        <f>IF(I49="","",VLOOKUP($B49,'F-1 Off Site River Baseline'!$C$9:$R$257,9,FALSE))</f>
        <v/>
      </c>
      <c r="K49" s="520" t="str">
        <f>IF(J49="","",VLOOKUP($B49,'F-1 Off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IF(L49="","",VLOOKUP($B49,'F-1 Off Site River Baseline'!$C$9:$R$257,16,FALSE))</f>
        <v/>
      </c>
      <c r="N49" s="418" t="str">
        <f t="shared" si="0"/>
        <v/>
      </c>
      <c r="O49" s="498" t="str">
        <f t="shared" si="5"/>
        <v/>
      </c>
      <c r="P49" s="499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5" t="str">
        <f>IF(N49="","",VLOOKUP(B49,'F-1 Off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20" t="str">
        <f>IF(V49="","",IF(VLOOKUP(V49,'G-7 Rivers Data'!$AG$4:$AI$9,2,FALSE)=0,"Spatial Data Missing ⚠",VLOOKUP(V49,'G-7 Rivers Data'!$AG$4:$AI$9,2,FALSE)))</f>
        <v/>
      </c>
      <c r="X49" s="524" t="str">
        <f>IF(V49="","",IF(VLOOKUP(V49,'G-7 Rivers Data'!$AG$4:$AI$9,3,FALSE)=0,"Spatial Data Missing ⚠",VLOOKUP(V49,'G-7 Rivers Data'!$AG$4:$AI$9,3,FALSE)))</f>
        <v/>
      </c>
      <c r="Y49" s="53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3"/>
      <c r="AA49" s="203"/>
      <c r="AB49" s="534" t="str">
        <f t="shared" si="1"/>
        <v/>
      </c>
      <c r="AC49" s="521" t="str">
        <f t="shared" si="2"/>
        <v/>
      </c>
      <c r="AD49" s="564" t="str">
        <f>IFERROR(IF(AC49="Check Data ⚠","Check Data ⚠",VLOOKUP(AC49,'G-4 Temporal multipliers'!$A$4:$C$37,3,FALSE)),"")</f>
        <v/>
      </c>
      <c r="AE49" s="537" t="str">
        <f>IF(N49="","",VLOOKUP(N49,'G-7 Rivers Data'!$B$4:$G$8,5,FALSE))</f>
        <v/>
      </c>
      <c r="AF49" s="520" t="str">
        <f t="shared" si="3"/>
        <v/>
      </c>
      <c r="AG49" s="520" t="str">
        <f t="shared" si="6"/>
        <v/>
      </c>
      <c r="AH49" s="524" t="str">
        <f t="shared" si="4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536" t="str">
        <f>IF(AK49="","",IF(VLOOKUP(AK49,'G-7 Rivers Data'!$AD$4:$AE$8,2,FALSE)=0,"Spatial Data Missing ⚠",VLOOKUP(AK49,'G-7 Rivers Data'!$AD$4:$AE$8,2,FALSE)))</f>
        <v/>
      </c>
      <c r="AM49" s="154"/>
      <c r="AN49" s="524" t="str">
        <f>IF(AM49="","",VLOOKUP(AM49,'G-7 Rivers Data'!$AO$4:$AP$7,2,FALSE))</f>
        <v/>
      </c>
      <c r="AO49" s="545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1" t="str">
        <f>'F-1 Off Site River Baseline'!AN48</f>
        <v/>
      </c>
      <c r="C50" s="520" t="str">
        <f>IF(B50="","",VLOOKUP($B50,'F-1 Off Site River Baseline'!$C$9:$R$257,2,FALSE))</f>
        <v/>
      </c>
      <c r="D50" s="520" t="str">
        <f>IF(C50="","",VLOOKUP($B50,'F-1 Off Site River Baseline'!$C$9:$R$257,3,FALSE))</f>
        <v/>
      </c>
      <c r="E50" s="520" t="str">
        <f>IF(D50="","",VLOOKUP($B50,'F-1 Off Site River Baseline'!$C$9:$R$257,4,FALSE))</f>
        <v/>
      </c>
      <c r="F50" s="520" t="str">
        <f>IF(E50="","",VLOOKUP($B50,'F-1 Off Site River Baseline'!$C$9:$R$257,5,FALSE))</f>
        <v/>
      </c>
      <c r="G50" s="520" t="str">
        <f>IF(F50="","",VLOOKUP($B50,'F-1 Off Site River Baseline'!$C$9:$R$257,6,FALSE))</f>
        <v/>
      </c>
      <c r="H50" s="520" t="str">
        <f>IF(G50="","",VLOOKUP($B50,'F-1 Off Site River Baseline'!$C$9:$R$257,7,FALSE))</f>
        <v/>
      </c>
      <c r="I50" s="520" t="str">
        <f>IF(H50="","",VLOOKUP($B50,'F-1 Off Site River Baseline'!$C$9:$R$257,8,FALSE))</f>
        <v/>
      </c>
      <c r="J50" s="520" t="str">
        <f>IF(I50="","",VLOOKUP($B50,'F-1 Off Site River Baseline'!$C$9:$R$257,9,FALSE))</f>
        <v/>
      </c>
      <c r="K50" s="520" t="str">
        <f>IF(J50="","",VLOOKUP($B50,'F-1 Off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IF(L50="","",VLOOKUP($B50,'F-1 Off Site River Baseline'!$C$9:$R$257,16,FALSE))</f>
        <v/>
      </c>
      <c r="N50" s="418" t="str">
        <f t="shared" si="0"/>
        <v/>
      </c>
      <c r="O50" s="498" t="str">
        <f t="shared" si="5"/>
        <v/>
      </c>
      <c r="P50" s="499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5" t="str">
        <f>IF(N50="","",VLOOKUP(B50,'F-1 Off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20" t="str">
        <f>IF(V50="","",IF(VLOOKUP(V50,'G-7 Rivers Data'!$AG$4:$AI$9,2,FALSE)=0,"Spatial Data Missing ⚠",VLOOKUP(V50,'G-7 Rivers Data'!$AG$4:$AI$9,2,FALSE)))</f>
        <v/>
      </c>
      <c r="X50" s="524" t="str">
        <f>IF(V50="","",IF(VLOOKUP(V50,'G-7 Rivers Data'!$AG$4:$AI$9,3,FALSE)=0,"Spatial Data Missing ⚠",VLOOKUP(V50,'G-7 Rivers Data'!$AG$4:$AI$9,3,FALSE)))</f>
        <v/>
      </c>
      <c r="Y50" s="53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3"/>
      <c r="AA50" s="203"/>
      <c r="AB50" s="534" t="str">
        <f t="shared" si="1"/>
        <v/>
      </c>
      <c r="AC50" s="521" t="str">
        <f t="shared" si="2"/>
        <v/>
      </c>
      <c r="AD50" s="564" t="str">
        <f>IFERROR(IF(AC50="Check Data ⚠","Check Data ⚠",VLOOKUP(AC50,'G-4 Temporal multipliers'!$A$4:$C$37,3,FALSE)),"")</f>
        <v/>
      </c>
      <c r="AE50" s="537" t="str">
        <f>IF(N50="","",VLOOKUP(N50,'G-7 Rivers Data'!$B$4:$G$8,5,FALSE))</f>
        <v/>
      </c>
      <c r="AF50" s="520" t="str">
        <f t="shared" si="3"/>
        <v/>
      </c>
      <c r="AG50" s="520" t="str">
        <f t="shared" si="6"/>
        <v/>
      </c>
      <c r="AH50" s="524" t="str">
        <f t="shared" si="4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536" t="str">
        <f>IF(AK50="","",IF(VLOOKUP(AK50,'G-7 Rivers Data'!$AD$4:$AE$8,2,FALSE)=0,"Spatial Data Missing ⚠",VLOOKUP(AK50,'G-7 Rivers Data'!$AD$4:$AE$8,2,FALSE)))</f>
        <v/>
      </c>
      <c r="AM50" s="154"/>
      <c r="AN50" s="524" t="str">
        <f>IF(AM50="","",VLOOKUP(AM50,'G-7 Rivers Data'!$AO$4:$AP$7,2,FALSE))</f>
        <v/>
      </c>
      <c r="AO50" s="545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1" t="str">
        <f>'F-1 Off Site River Baseline'!AN49</f>
        <v/>
      </c>
      <c r="C51" s="520" t="str">
        <f>IF(B51="","",VLOOKUP($B51,'F-1 Off Site River Baseline'!$C$9:$R$257,2,FALSE))</f>
        <v/>
      </c>
      <c r="D51" s="520" t="str">
        <f>IF(C51="","",VLOOKUP($B51,'F-1 Off Site River Baseline'!$C$9:$R$257,3,FALSE))</f>
        <v/>
      </c>
      <c r="E51" s="520" t="str">
        <f>IF(D51="","",VLOOKUP($B51,'F-1 Off Site River Baseline'!$C$9:$R$257,4,FALSE))</f>
        <v/>
      </c>
      <c r="F51" s="520" t="str">
        <f>IF(E51="","",VLOOKUP($B51,'F-1 Off Site River Baseline'!$C$9:$R$257,5,FALSE))</f>
        <v/>
      </c>
      <c r="G51" s="520" t="str">
        <f>IF(F51="","",VLOOKUP($B51,'F-1 Off Site River Baseline'!$C$9:$R$257,6,FALSE))</f>
        <v/>
      </c>
      <c r="H51" s="520" t="str">
        <f>IF(G51="","",VLOOKUP($B51,'F-1 Off Site River Baseline'!$C$9:$R$257,7,FALSE))</f>
        <v/>
      </c>
      <c r="I51" s="520" t="str">
        <f>IF(H51="","",VLOOKUP($B51,'F-1 Off Site River Baseline'!$C$9:$R$257,8,FALSE))</f>
        <v/>
      </c>
      <c r="J51" s="520" t="str">
        <f>IF(I51="","",VLOOKUP($B51,'F-1 Off Site River Baseline'!$C$9:$R$257,9,FALSE))</f>
        <v/>
      </c>
      <c r="K51" s="520" t="str">
        <f>IF(J51="","",VLOOKUP($B51,'F-1 Off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IF(L51="","",VLOOKUP($B51,'F-1 Off Site River Baseline'!$C$9:$R$257,16,FALSE))</f>
        <v/>
      </c>
      <c r="N51" s="418" t="str">
        <f t="shared" si="0"/>
        <v/>
      </c>
      <c r="O51" s="498" t="str">
        <f t="shared" si="5"/>
        <v/>
      </c>
      <c r="P51" s="499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5" t="str">
        <f>IF(N51="","",VLOOKUP(B51,'F-1 Off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20" t="str">
        <f>IF(V51="","",IF(VLOOKUP(V51,'G-7 Rivers Data'!$AG$4:$AI$9,2,FALSE)=0,"Spatial Data Missing ⚠",VLOOKUP(V51,'G-7 Rivers Data'!$AG$4:$AI$9,2,FALSE)))</f>
        <v/>
      </c>
      <c r="X51" s="524" t="str">
        <f>IF(V51="","",IF(VLOOKUP(V51,'G-7 Rivers Data'!$AG$4:$AI$9,3,FALSE)=0,"Spatial Data Missing ⚠",VLOOKUP(V51,'G-7 Rivers Data'!$AG$4:$AI$9,3,FALSE)))</f>
        <v/>
      </c>
      <c r="Y51" s="53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3"/>
      <c r="AA51" s="203"/>
      <c r="AB51" s="534" t="str">
        <f t="shared" si="1"/>
        <v/>
      </c>
      <c r="AC51" s="521" t="str">
        <f t="shared" si="2"/>
        <v/>
      </c>
      <c r="AD51" s="564" t="str">
        <f>IFERROR(IF(AC51="Check Data ⚠","Check Data ⚠",VLOOKUP(AC51,'G-4 Temporal multipliers'!$A$4:$C$37,3,FALSE)),"")</f>
        <v/>
      </c>
      <c r="AE51" s="537" t="str">
        <f>IF(N51="","",VLOOKUP(N51,'G-7 Rivers Data'!$B$4:$G$8,5,FALSE))</f>
        <v/>
      </c>
      <c r="AF51" s="520" t="str">
        <f t="shared" si="3"/>
        <v/>
      </c>
      <c r="AG51" s="520" t="str">
        <f t="shared" si="6"/>
        <v/>
      </c>
      <c r="AH51" s="524" t="str">
        <f t="shared" si="4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536" t="str">
        <f>IF(AK51="","",IF(VLOOKUP(AK51,'G-7 Rivers Data'!$AD$4:$AE$8,2,FALSE)=0,"Spatial Data Missing ⚠",VLOOKUP(AK51,'G-7 Rivers Data'!$AD$4:$AE$8,2,FALSE)))</f>
        <v/>
      </c>
      <c r="AM51" s="154"/>
      <c r="AN51" s="524" t="str">
        <f>IF(AM51="","",VLOOKUP(AM51,'G-7 Rivers Data'!$AO$4:$AP$7,2,FALSE))</f>
        <v/>
      </c>
      <c r="AO51" s="545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1" t="str">
        <f>'F-1 Off Site River Baseline'!AN50</f>
        <v/>
      </c>
      <c r="C52" s="520" t="str">
        <f>IF(B52="","",VLOOKUP($B52,'F-1 Off Site River Baseline'!$C$9:$R$257,2,FALSE))</f>
        <v/>
      </c>
      <c r="D52" s="520" t="str">
        <f>IF(C52="","",VLOOKUP($B52,'F-1 Off Site River Baseline'!$C$9:$R$257,3,FALSE))</f>
        <v/>
      </c>
      <c r="E52" s="520" t="str">
        <f>IF(D52="","",VLOOKUP($B52,'F-1 Off Site River Baseline'!$C$9:$R$257,4,FALSE))</f>
        <v/>
      </c>
      <c r="F52" s="520" t="str">
        <f>IF(E52="","",VLOOKUP($B52,'F-1 Off Site River Baseline'!$C$9:$R$257,5,FALSE))</f>
        <v/>
      </c>
      <c r="G52" s="520" t="str">
        <f>IF(F52="","",VLOOKUP($B52,'F-1 Off Site River Baseline'!$C$9:$R$257,6,FALSE))</f>
        <v/>
      </c>
      <c r="H52" s="520" t="str">
        <f>IF(G52="","",VLOOKUP($B52,'F-1 Off Site River Baseline'!$C$9:$R$257,7,FALSE))</f>
        <v/>
      </c>
      <c r="I52" s="520" t="str">
        <f>IF(H52="","",VLOOKUP($B52,'F-1 Off Site River Baseline'!$C$9:$R$257,8,FALSE))</f>
        <v/>
      </c>
      <c r="J52" s="520" t="str">
        <f>IF(I52="","",VLOOKUP($B52,'F-1 Off Site River Baseline'!$C$9:$R$257,9,FALSE))</f>
        <v/>
      </c>
      <c r="K52" s="520" t="str">
        <f>IF(J52="","",VLOOKUP($B52,'F-1 Off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IF(L52="","",VLOOKUP($B52,'F-1 Off Site River Baseline'!$C$9:$R$257,16,FALSE))</f>
        <v/>
      </c>
      <c r="N52" s="418" t="str">
        <f t="shared" si="0"/>
        <v/>
      </c>
      <c r="O52" s="498" t="str">
        <f t="shared" si="5"/>
        <v/>
      </c>
      <c r="P52" s="499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5" t="str">
        <f>IF(N52="","",VLOOKUP(B52,'F-1 Off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20" t="str">
        <f>IF(V52="","",IF(VLOOKUP(V52,'G-7 Rivers Data'!$AG$4:$AI$9,2,FALSE)=0,"Spatial Data Missing ⚠",VLOOKUP(V52,'G-7 Rivers Data'!$AG$4:$AI$9,2,FALSE)))</f>
        <v/>
      </c>
      <c r="X52" s="524" t="str">
        <f>IF(V52="","",IF(VLOOKUP(V52,'G-7 Rivers Data'!$AG$4:$AI$9,3,FALSE)=0,"Spatial Data Missing ⚠",VLOOKUP(V52,'G-7 Rivers Data'!$AG$4:$AI$9,3,FALSE)))</f>
        <v/>
      </c>
      <c r="Y52" s="53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3"/>
      <c r="AA52" s="203"/>
      <c r="AB52" s="534" t="str">
        <f t="shared" si="1"/>
        <v/>
      </c>
      <c r="AC52" s="521" t="str">
        <f t="shared" si="2"/>
        <v/>
      </c>
      <c r="AD52" s="564" t="str">
        <f>IFERROR(IF(AC52="Check Data ⚠","Check Data ⚠",VLOOKUP(AC52,'G-4 Temporal multipliers'!$A$4:$C$37,3,FALSE)),"")</f>
        <v/>
      </c>
      <c r="AE52" s="537" t="str">
        <f>IF(N52="","",VLOOKUP(N52,'G-7 Rivers Data'!$B$4:$G$8,5,FALSE))</f>
        <v/>
      </c>
      <c r="AF52" s="520" t="str">
        <f t="shared" si="3"/>
        <v/>
      </c>
      <c r="AG52" s="520" t="str">
        <f t="shared" si="6"/>
        <v/>
      </c>
      <c r="AH52" s="524" t="str">
        <f t="shared" si="4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536" t="str">
        <f>IF(AK52="","",IF(VLOOKUP(AK52,'G-7 Rivers Data'!$AD$4:$AE$8,2,FALSE)=0,"Spatial Data Missing ⚠",VLOOKUP(AK52,'G-7 Rivers Data'!$AD$4:$AE$8,2,FALSE)))</f>
        <v/>
      </c>
      <c r="AM52" s="154"/>
      <c r="AN52" s="524" t="str">
        <f>IF(AM52="","",VLOOKUP(AM52,'G-7 Rivers Data'!$AO$4:$AP$7,2,FALSE))</f>
        <v/>
      </c>
      <c r="AO52" s="545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1" t="str">
        <f>'F-1 Off Site River Baseline'!AN51</f>
        <v/>
      </c>
      <c r="C53" s="520" t="str">
        <f>IF(B53="","",VLOOKUP($B53,'F-1 Off Site River Baseline'!$C$9:$R$257,2,FALSE))</f>
        <v/>
      </c>
      <c r="D53" s="520" t="str">
        <f>IF(C53="","",VLOOKUP($B53,'F-1 Off Site River Baseline'!$C$9:$R$257,3,FALSE))</f>
        <v/>
      </c>
      <c r="E53" s="520" t="str">
        <f>IF(D53="","",VLOOKUP($B53,'F-1 Off Site River Baseline'!$C$9:$R$257,4,FALSE))</f>
        <v/>
      </c>
      <c r="F53" s="520" t="str">
        <f>IF(E53="","",VLOOKUP($B53,'F-1 Off Site River Baseline'!$C$9:$R$257,5,FALSE))</f>
        <v/>
      </c>
      <c r="G53" s="520" t="str">
        <f>IF(F53="","",VLOOKUP($B53,'F-1 Off Site River Baseline'!$C$9:$R$257,6,FALSE))</f>
        <v/>
      </c>
      <c r="H53" s="520" t="str">
        <f>IF(G53="","",VLOOKUP($B53,'F-1 Off Site River Baseline'!$C$9:$R$257,7,FALSE))</f>
        <v/>
      </c>
      <c r="I53" s="520" t="str">
        <f>IF(H53="","",VLOOKUP($B53,'F-1 Off Site River Baseline'!$C$9:$R$257,8,FALSE))</f>
        <v/>
      </c>
      <c r="J53" s="520" t="str">
        <f>IF(I53="","",VLOOKUP($B53,'F-1 Off Site River Baseline'!$C$9:$R$257,9,FALSE))</f>
        <v/>
      </c>
      <c r="K53" s="520" t="str">
        <f>IF(J53="","",VLOOKUP($B53,'F-1 Off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IF(L53="","",VLOOKUP($B53,'F-1 Off Site River Baseline'!$C$9:$R$257,16,FALSE))</f>
        <v/>
      </c>
      <c r="N53" s="418" t="str">
        <f t="shared" si="0"/>
        <v/>
      </c>
      <c r="O53" s="498" t="str">
        <f t="shared" si="5"/>
        <v/>
      </c>
      <c r="P53" s="499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5" t="str">
        <f>IF(N53="","",VLOOKUP(B53,'F-1 Off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20" t="str">
        <f>IF(V53="","",IF(VLOOKUP(V53,'G-7 Rivers Data'!$AG$4:$AI$9,2,FALSE)=0,"Spatial Data Missing ⚠",VLOOKUP(V53,'G-7 Rivers Data'!$AG$4:$AI$9,2,FALSE)))</f>
        <v/>
      </c>
      <c r="X53" s="524" t="str">
        <f>IF(V53="","",IF(VLOOKUP(V53,'G-7 Rivers Data'!$AG$4:$AI$9,3,FALSE)=0,"Spatial Data Missing ⚠",VLOOKUP(V53,'G-7 Rivers Data'!$AG$4:$AI$9,3,FALSE)))</f>
        <v/>
      </c>
      <c r="Y53" s="53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3"/>
      <c r="AA53" s="203"/>
      <c r="AB53" s="534" t="str">
        <f t="shared" si="1"/>
        <v/>
      </c>
      <c r="AC53" s="521" t="str">
        <f t="shared" si="2"/>
        <v/>
      </c>
      <c r="AD53" s="564" t="str">
        <f>IFERROR(IF(AC53="Check Data ⚠","Check Data ⚠",VLOOKUP(AC53,'G-4 Temporal multipliers'!$A$4:$C$37,3,FALSE)),"")</f>
        <v/>
      </c>
      <c r="AE53" s="537" t="str">
        <f>IF(N53="","",VLOOKUP(N53,'G-7 Rivers Data'!$B$4:$G$8,5,FALSE))</f>
        <v/>
      </c>
      <c r="AF53" s="520" t="str">
        <f t="shared" si="3"/>
        <v/>
      </c>
      <c r="AG53" s="520" t="str">
        <f t="shared" si="6"/>
        <v/>
      </c>
      <c r="AH53" s="524" t="str">
        <f t="shared" si="4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536" t="str">
        <f>IF(AK53="","",IF(VLOOKUP(AK53,'G-7 Rivers Data'!$AD$4:$AE$8,2,FALSE)=0,"Spatial Data Missing ⚠",VLOOKUP(AK53,'G-7 Rivers Data'!$AD$4:$AE$8,2,FALSE)))</f>
        <v/>
      </c>
      <c r="AM53" s="154"/>
      <c r="AN53" s="524" t="str">
        <f>IF(AM53="","",VLOOKUP(AM53,'G-7 Rivers Data'!$AO$4:$AP$7,2,FALSE))</f>
        <v/>
      </c>
      <c r="AO53" s="545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1" t="str">
        <f>'F-1 Off Site River Baseline'!AN52</f>
        <v/>
      </c>
      <c r="C54" s="520" t="str">
        <f>IF(B54="","",VLOOKUP($B54,'F-1 Off Site River Baseline'!$C$9:$R$257,2,FALSE))</f>
        <v/>
      </c>
      <c r="D54" s="520" t="str">
        <f>IF(C54="","",VLOOKUP($B54,'F-1 Off Site River Baseline'!$C$9:$R$257,3,FALSE))</f>
        <v/>
      </c>
      <c r="E54" s="520" t="str">
        <f>IF(D54="","",VLOOKUP($B54,'F-1 Off Site River Baseline'!$C$9:$R$257,4,FALSE))</f>
        <v/>
      </c>
      <c r="F54" s="520" t="str">
        <f>IF(E54="","",VLOOKUP($B54,'F-1 Off Site River Baseline'!$C$9:$R$257,5,FALSE))</f>
        <v/>
      </c>
      <c r="G54" s="520" t="str">
        <f>IF(F54="","",VLOOKUP($B54,'F-1 Off Site River Baseline'!$C$9:$R$257,6,FALSE))</f>
        <v/>
      </c>
      <c r="H54" s="520" t="str">
        <f>IF(G54="","",VLOOKUP($B54,'F-1 Off Site River Baseline'!$C$9:$R$257,7,FALSE))</f>
        <v/>
      </c>
      <c r="I54" s="520" t="str">
        <f>IF(H54="","",VLOOKUP($B54,'F-1 Off Site River Baseline'!$C$9:$R$257,8,FALSE))</f>
        <v/>
      </c>
      <c r="J54" s="520" t="str">
        <f>IF(I54="","",VLOOKUP($B54,'F-1 Off Site River Baseline'!$C$9:$R$257,9,FALSE))</f>
        <v/>
      </c>
      <c r="K54" s="520" t="str">
        <f>IF(J54="","",VLOOKUP($B54,'F-1 Off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IF(L54="","",VLOOKUP($B54,'F-1 Off Site River Baseline'!$C$9:$R$257,16,FALSE))</f>
        <v/>
      </c>
      <c r="N54" s="418" t="str">
        <f t="shared" si="0"/>
        <v/>
      </c>
      <c r="O54" s="498" t="str">
        <f t="shared" si="5"/>
        <v/>
      </c>
      <c r="P54" s="499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5" t="str">
        <f>IF(N54="","",VLOOKUP(B54,'F-1 Off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20" t="str">
        <f>IF(V54="","",IF(VLOOKUP(V54,'G-7 Rivers Data'!$AG$4:$AI$9,2,FALSE)=0,"Spatial Data Missing ⚠",VLOOKUP(V54,'G-7 Rivers Data'!$AG$4:$AI$9,2,FALSE)))</f>
        <v/>
      </c>
      <c r="X54" s="524" t="str">
        <f>IF(V54="","",IF(VLOOKUP(V54,'G-7 Rivers Data'!$AG$4:$AI$9,3,FALSE)=0,"Spatial Data Missing ⚠",VLOOKUP(V54,'G-7 Rivers Data'!$AG$4:$AI$9,3,FALSE)))</f>
        <v/>
      </c>
      <c r="Y54" s="53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3"/>
      <c r="AA54" s="203"/>
      <c r="AB54" s="534" t="str">
        <f t="shared" si="1"/>
        <v/>
      </c>
      <c r="AC54" s="521" t="str">
        <f t="shared" si="2"/>
        <v/>
      </c>
      <c r="AD54" s="564" t="str">
        <f>IFERROR(IF(AC54="Check Data ⚠","Check Data ⚠",VLOOKUP(AC54,'G-4 Temporal multipliers'!$A$4:$C$37,3,FALSE)),"")</f>
        <v/>
      </c>
      <c r="AE54" s="537" t="str">
        <f>IF(N54="","",VLOOKUP(N54,'G-7 Rivers Data'!$B$4:$G$8,5,FALSE))</f>
        <v/>
      </c>
      <c r="AF54" s="520" t="str">
        <f t="shared" si="3"/>
        <v/>
      </c>
      <c r="AG54" s="520" t="str">
        <f t="shared" si="6"/>
        <v/>
      </c>
      <c r="AH54" s="524" t="str">
        <f t="shared" si="4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536" t="str">
        <f>IF(AK54="","",IF(VLOOKUP(AK54,'G-7 Rivers Data'!$AD$4:$AE$8,2,FALSE)=0,"Spatial Data Missing ⚠",VLOOKUP(AK54,'G-7 Rivers Data'!$AD$4:$AE$8,2,FALSE)))</f>
        <v/>
      </c>
      <c r="AM54" s="154"/>
      <c r="AN54" s="524" t="str">
        <f>IF(AM54="","",VLOOKUP(AM54,'G-7 Rivers Data'!$AO$4:$AP$7,2,FALSE))</f>
        <v/>
      </c>
      <c r="AO54" s="545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1" t="str">
        <f>'F-1 Off Site River Baseline'!AN53</f>
        <v/>
      </c>
      <c r="C55" s="520" t="str">
        <f>IF(B55="","",VLOOKUP($B55,'F-1 Off Site River Baseline'!$C$9:$R$257,2,FALSE))</f>
        <v/>
      </c>
      <c r="D55" s="520" t="str">
        <f>IF(C55="","",VLOOKUP($B55,'F-1 Off Site River Baseline'!$C$9:$R$257,3,FALSE))</f>
        <v/>
      </c>
      <c r="E55" s="520" t="str">
        <f>IF(D55="","",VLOOKUP($B55,'F-1 Off Site River Baseline'!$C$9:$R$257,4,FALSE))</f>
        <v/>
      </c>
      <c r="F55" s="520" t="str">
        <f>IF(E55="","",VLOOKUP($B55,'F-1 Off Site River Baseline'!$C$9:$R$257,5,FALSE))</f>
        <v/>
      </c>
      <c r="G55" s="520" t="str">
        <f>IF(F55="","",VLOOKUP($B55,'F-1 Off Site River Baseline'!$C$9:$R$257,6,FALSE))</f>
        <v/>
      </c>
      <c r="H55" s="520" t="str">
        <f>IF(G55="","",VLOOKUP($B55,'F-1 Off Site River Baseline'!$C$9:$R$257,7,FALSE))</f>
        <v/>
      </c>
      <c r="I55" s="520" t="str">
        <f>IF(H55="","",VLOOKUP($B55,'F-1 Off Site River Baseline'!$C$9:$R$257,8,FALSE))</f>
        <v/>
      </c>
      <c r="J55" s="520" t="str">
        <f>IF(I55="","",VLOOKUP($B55,'F-1 Off Site River Baseline'!$C$9:$R$257,9,FALSE))</f>
        <v/>
      </c>
      <c r="K55" s="520" t="str">
        <f>IF(J55="","",VLOOKUP($B55,'F-1 Off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IF(L55="","",VLOOKUP($B55,'F-1 Off Site River Baseline'!$C$9:$R$257,16,FALSE))</f>
        <v/>
      </c>
      <c r="N55" s="418" t="str">
        <f t="shared" si="0"/>
        <v/>
      </c>
      <c r="O55" s="498" t="str">
        <f t="shared" si="5"/>
        <v/>
      </c>
      <c r="P55" s="499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5" t="str">
        <f>IF(N55="","",VLOOKUP(B55,'F-1 Off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20" t="str">
        <f>IF(V55="","",IF(VLOOKUP(V55,'G-7 Rivers Data'!$AG$4:$AI$9,2,FALSE)=0,"Spatial Data Missing ⚠",VLOOKUP(V55,'G-7 Rivers Data'!$AG$4:$AI$9,2,FALSE)))</f>
        <v/>
      </c>
      <c r="X55" s="524" t="str">
        <f>IF(V55="","",IF(VLOOKUP(V55,'G-7 Rivers Data'!$AG$4:$AI$9,3,FALSE)=0,"Spatial Data Missing ⚠",VLOOKUP(V55,'G-7 Rivers Data'!$AG$4:$AI$9,3,FALSE)))</f>
        <v/>
      </c>
      <c r="Y55" s="53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3"/>
      <c r="AA55" s="203"/>
      <c r="AB55" s="534" t="str">
        <f t="shared" si="1"/>
        <v/>
      </c>
      <c r="AC55" s="521" t="str">
        <f t="shared" si="2"/>
        <v/>
      </c>
      <c r="AD55" s="564" t="str">
        <f>IFERROR(IF(AC55="Check Data ⚠","Check Data ⚠",VLOOKUP(AC55,'G-4 Temporal multipliers'!$A$4:$C$37,3,FALSE)),"")</f>
        <v/>
      </c>
      <c r="AE55" s="537" t="str">
        <f>IF(N55="","",VLOOKUP(N55,'G-7 Rivers Data'!$B$4:$G$8,5,FALSE))</f>
        <v/>
      </c>
      <c r="AF55" s="520" t="str">
        <f t="shared" si="3"/>
        <v/>
      </c>
      <c r="AG55" s="520" t="str">
        <f t="shared" si="6"/>
        <v/>
      </c>
      <c r="AH55" s="524" t="str">
        <f t="shared" si="4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536" t="str">
        <f>IF(AK55="","",IF(VLOOKUP(AK55,'G-7 Rivers Data'!$AD$4:$AE$8,2,FALSE)=0,"Spatial Data Missing ⚠",VLOOKUP(AK55,'G-7 Rivers Data'!$AD$4:$AE$8,2,FALSE)))</f>
        <v/>
      </c>
      <c r="AM55" s="154"/>
      <c r="AN55" s="524" t="str">
        <f>IF(AM55="","",VLOOKUP(AM55,'G-7 Rivers Data'!$AO$4:$AP$7,2,FALSE))</f>
        <v/>
      </c>
      <c r="AO55" s="545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1" t="str">
        <f>'F-1 Off Site River Baseline'!AN54</f>
        <v/>
      </c>
      <c r="C56" s="520" t="str">
        <f>IF(B56="","",VLOOKUP($B56,'F-1 Off Site River Baseline'!$C$9:$R$257,2,FALSE))</f>
        <v/>
      </c>
      <c r="D56" s="520" t="str">
        <f>IF(C56="","",VLOOKUP($B56,'F-1 Off Site River Baseline'!$C$9:$R$257,3,FALSE))</f>
        <v/>
      </c>
      <c r="E56" s="520" t="str">
        <f>IF(D56="","",VLOOKUP($B56,'F-1 Off Site River Baseline'!$C$9:$R$257,4,FALSE))</f>
        <v/>
      </c>
      <c r="F56" s="520" t="str">
        <f>IF(E56="","",VLOOKUP($B56,'F-1 Off Site River Baseline'!$C$9:$R$257,5,FALSE))</f>
        <v/>
      </c>
      <c r="G56" s="520" t="str">
        <f>IF(F56="","",VLOOKUP($B56,'F-1 Off Site River Baseline'!$C$9:$R$257,6,FALSE))</f>
        <v/>
      </c>
      <c r="H56" s="520" t="str">
        <f>IF(G56="","",VLOOKUP($B56,'F-1 Off Site River Baseline'!$C$9:$R$257,7,FALSE))</f>
        <v/>
      </c>
      <c r="I56" s="520" t="str">
        <f>IF(H56="","",VLOOKUP($B56,'F-1 Off Site River Baseline'!$C$9:$R$257,8,FALSE))</f>
        <v/>
      </c>
      <c r="J56" s="520" t="str">
        <f>IF(I56="","",VLOOKUP($B56,'F-1 Off Site River Baseline'!$C$9:$R$257,9,FALSE))</f>
        <v/>
      </c>
      <c r="K56" s="520" t="str">
        <f>IF(J56="","",VLOOKUP($B56,'F-1 Off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IF(L56="","",VLOOKUP($B56,'F-1 Off Site River Baseline'!$C$9:$R$257,16,FALSE))</f>
        <v/>
      </c>
      <c r="N56" s="418" t="str">
        <f t="shared" si="0"/>
        <v/>
      </c>
      <c r="O56" s="498" t="str">
        <f t="shared" si="5"/>
        <v/>
      </c>
      <c r="P56" s="499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5" t="str">
        <f>IF(N56="","",VLOOKUP(B56,'F-1 Off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20" t="str">
        <f>IF(V56="","",IF(VLOOKUP(V56,'G-7 Rivers Data'!$AG$4:$AI$9,2,FALSE)=0,"Spatial Data Missing ⚠",VLOOKUP(V56,'G-7 Rivers Data'!$AG$4:$AI$9,2,FALSE)))</f>
        <v/>
      </c>
      <c r="X56" s="524" t="str">
        <f>IF(V56="","",IF(VLOOKUP(V56,'G-7 Rivers Data'!$AG$4:$AI$9,3,FALSE)=0,"Spatial Data Missing ⚠",VLOOKUP(V56,'G-7 Rivers Data'!$AG$4:$AI$9,3,FALSE)))</f>
        <v/>
      </c>
      <c r="Y56" s="53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3"/>
      <c r="AA56" s="203"/>
      <c r="AB56" s="534" t="str">
        <f t="shared" si="1"/>
        <v/>
      </c>
      <c r="AC56" s="521" t="str">
        <f t="shared" si="2"/>
        <v/>
      </c>
      <c r="AD56" s="564" t="str">
        <f>IFERROR(IF(AC56="Check Data ⚠","Check Data ⚠",VLOOKUP(AC56,'G-4 Temporal multipliers'!$A$4:$C$37,3,FALSE)),"")</f>
        <v/>
      </c>
      <c r="AE56" s="537" t="str">
        <f>IF(N56="","",VLOOKUP(N56,'G-7 Rivers Data'!$B$4:$G$8,5,FALSE))</f>
        <v/>
      </c>
      <c r="AF56" s="520" t="str">
        <f t="shared" si="3"/>
        <v/>
      </c>
      <c r="AG56" s="520" t="str">
        <f t="shared" si="6"/>
        <v/>
      </c>
      <c r="AH56" s="524" t="str">
        <f t="shared" si="4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536" t="str">
        <f>IF(AK56="","",IF(VLOOKUP(AK56,'G-7 Rivers Data'!$AD$4:$AE$8,2,FALSE)=0,"Spatial Data Missing ⚠",VLOOKUP(AK56,'G-7 Rivers Data'!$AD$4:$AE$8,2,FALSE)))</f>
        <v/>
      </c>
      <c r="AM56" s="154"/>
      <c r="AN56" s="524" t="str">
        <f>IF(AM56="","",VLOOKUP(AM56,'G-7 Rivers Data'!$AO$4:$AP$7,2,FALSE))</f>
        <v/>
      </c>
      <c r="AO56" s="545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1" t="str">
        <f>'F-1 Off Site River Baseline'!AN55</f>
        <v/>
      </c>
      <c r="C57" s="520" t="str">
        <f>IF(B57="","",VLOOKUP($B57,'F-1 Off Site River Baseline'!$C$9:$R$257,2,FALSE))</f>
        <v/>
      </c>
      <c r="D57" s="520" t="str">
        <f>IF(C57="","",VLOOKUP($B57,'F-1 Off Site River Baseline'!$C$9:$R$257,3,FALSE))</f>
        <v/>
      </c>
      <c r="E57" s="520" t="str">
        <f>IF(D57="","",VLOOKUP($B57,'F-1 Off Site River Baseline'!$C$9:$R$257,4,FALSE))</f>
        <v/>
      </c>
      <c r="F57" s="520" t="str">
        <f>IF(E57="","",VLOOKUP($B57,'F-1 Off Site River Baseline'!$C$9:$R$257,5,FALSE))</f>
        <v/>
      </c>
      <c r="G57" s="520" t="str">
        <f>IF(F57="","",VLOOKUP($B57,'F-1 Off Site River Baseline'!$C$9:$R$257,6,FALSE))</f>
        <v/>
      </c>
      <c r="H57" s="520" t="str">
        <f>IF(G57="","",VLOOKUP($B57,'F-1 Off Site River Baseline'!$C$9:$R$257,7,FALSE))</f>
        <v/>
      </c>
      <c r="I57" s="520" t="str">
        <f>IF(H57="","",VLOOKUP($B57,'F-1 Off Site River Baseline'!$C$9:$R$257,8,FALSE))</f>
        <v/>
      </c>
      <c r="J57" s="520" t="str">
        <f>IF(I57="","",VLOOKUP($B57,'F-1 Off Site River Baseline'!$C$9:$R$257,9,FALSE))</f>
        <v/>
      </c>
      <c r="K57" s="520" t="str">
        <f>IF(J57="","",VLOOKUP($B57,'F-1 Off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IF(L57="","",VLOOKUP($B57,'F-1 Off Site River Baseline'!$C$9:$R$257,16,FALSE))</f>
        <v/>
      </c>
      <c r="N57" s="418" t="str">
        <f t="shared" si="0"/>
        <v/>
      </c>
      <c r="O57" s="498" t="str">
        <f t="shared" si="5"/>
        <v/>
      </c>
      <c r="P57" s="499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5" t="str">
        <f>IF(N57="","",VLOOKUP(B57,'F-1 Off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20" t="str">
        <f>IF(V57="","",IF(VLOOKUP(V57,'G-7 Rivers Data'!$AG$4:$AI$9,2,FALSE)=0,"Spatial Data Missing ⚠",VLOOKUP(V57,'G-7 Rivers Data'!$AG$4:$AI$9,2,FALSE)))</f>
        <v/>
      </c>
      <c r="X57" s="524" t="str">
        <f>IF(V57="","",IF(VLOOKUP(V57,'G-7 Rivers Data'!$AG$4:$AI$9,3,FALSE)=0,"Spatial Data Missing ⚠",VLOOKUP(V57,'G-7 Rivers Data'!$AG$4:$AI$9,3,FALSE)))</f>
        <v/>
      </c>
      <c r="Y57" s="53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3"/>
      <c r="AA57" s="203"/>
      <c r="AB57" s="534" t="str">
        <f t="shared" si="1"/>
        <v/>
      </c>
      <c r="AC57" s="521" t="str">
        <f t="shared" si="2"/>
        <v/>
      </c>
      <c r="AD57" s="564" t="str">
        <f>IFERROR(IF(AC57="Check Data ⚠","Check Data ⚠",VLOOKUP(AC57,'G-4 Temporal multipliers'!$A$4:$C$37,3,FALSE)),"")</f>
        <v/>
      </c>
      <c r="AE57" s="537" t="str">
        <f>IF(N57="","",VLOOKUP(N57,'G-7 Rivers Data'!$B$4:$G$8,5,FALSE))</f>
        <v/>
      </c>
      <c r="AF57" s="520" t="str">
        <f t="shared" si="3"/>
        <v/>
      </c>
      <c r="AG57" s="520" t="str">
        <f t="shared" si="6"/>
        <v/>
      </c>
      <c r="AH57" s="524" t="str">
        <f t="shared" si="4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536" t="str">
        <f>IF(AK57="","",IF(VLOOKUP(AK57,'G-7 Rivers Data'!$AD$4:$AE$8,2,FALSE)=0,"Spatial Data Missing ⚠",VLOOKUP(AK57,'G-7 Rivers Data'!$AD$4:$AE$8,2,FALSE)))</f>
        <v/>
      </c>
      <c r="AM57" s="154"/>
      <c r="AN57" s="524" t="str">
        <f>IF(AM57="","",VLOOKUP(AM57,'G-7 Rivers Data'!$AO$4:$AP$7,2,FALSE))</f>
        <v/>
      </c>
      <c r="AO57" s="545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1" t="str">
        <f>'F-1 Off Site River Baseline'!AN56</f>
        <v/>
      </c>
      <c r="C58" s="520" t="str">
        <f>IF(B58="","",VLOOKUP($B58,'F-1 Off Site River Baseline'!$C$9:$R$257,2,FALSE))</f>
        <v/>
      </c>
      <c r="D58" s="520" t="str">
        <f>IF(C58="","",VLOOKUP($B58,'F-1 Off Site River Baseline'!$C$9:$R$257,3,FALSE))</f>
        <v/>
      </c>
      <c r="E58" s="520" t="str">
        <f>IF(D58="","",VLOOKUP($B58,'F-1 Off Site River Baseline'!$C$9:$R$257,4,FALSE))</f>
        <v/>
      </c>
      <c r="F58" s="520" t="str">
        <f>IF(E58="","",VLOOKUP($B58,'F-1 Off Site River Baseline'!$C$9:$R$257,5,FALSE))</f>
        <v/>
      </c>
      <c r="G58" s="520" t="str">
        <f>IF(F58="","",VLOOKUP($B58,'F-1 Off Site River Baseline'!$C$9:$R$257,6,FALSE))</f>
        <v/>
      </c>
      <c r="H58" s="520" t="str">
        <f>IF(G58="","",VLOOKUP($B58,'F-1 Off Site River Baseline'!$C$9:$R$257,7,FALSE))</f>
        <v/>
      </c>
      <c r="I58" s="520" t="str">
        <f>IF(H58="","",VLOOKUP($B58,'F-1 Off Site River Baseline'!$C$9:$R$257,8,FALSE))</f>
        <v/>
      </c>
      <c r="J58" s="520" t="str">
        <f>IF(I58="","",VLOOKUP($B58,'F-1 Off Site River Baseline'!$C$9:$R$257,9,FALSE))</f>
        <v/>
      </c>
      <c r="K58" s="520" t="str">
        <f>IF(J58="","",VLOOKUP($B58,'F-1 Off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IF(L58="","",VLOOKUP($B58,'F-1 Off Site River Baseline'!$C$9:$R$257,16,FALSE))</f>
        <v/>
      </c>
      <c r="N58" s="418" t="str">
        <f t="shared" si="0"/>
        <v/>
      </c>
      <c r="O58" s="498" t="str">
        <f t="shared" si="5"/>
        <v/>
      </c>
      <c r="P58" s="499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5" t="str">
        <f>IF(N58="","",VLOOKUP(B58,'F-1 Off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20" t="str">
        <f>IF(V58="","",IF(VLOOKUP(V58,'G-7 Rivers Data'!$AG$4:$AI$9,2,FALSE)=0,"Spatial Data Missing ⚠",VLOOKUP(V58,'G-7 Rivers Data'!$AG$4:$AI$9,2,FALSE)))</f>
        <v/>
      </c>
      <c r="X58" s="524" t="str">
        <f>IF(V58="","",IF(VLOOKUP(V58,'G-7 Rivers Data'!$AG$4:$AI$9,3,FALSE)=0,"Spatial Data Missing ⚠",VLOOKUP(V58,'G-7 Rivers Data'!$AG$4:$AI$9,3,FALSE)))</f>
        <v/>
      </c>
      <c r="Y58" s="53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3"/>
      <c r="AA58" s="203"/>
      <c r="AB58" s="534" t="str">
        <f t="shared" si="1"/>
        <v/>
      </c>
      <c r="AC58" s="521" t="str">
        <f t="shared" si="2"/>
        <v/>
      </c>
      <c r="AD58" s="564" t="str">
        <f>IFERROR(IF(AC58="Check Data ⚠","Check Data ⚠",VLOOKUP(AC58,'G-4 Temporal multipliers'!$A$4:$C$37,3,FALSE)),"")</f>
        <v/>
      </c>
      <c r="AE58" s="537" t="str">
        <f>IF(N58="","",VLOOKUP(N58,'G-7 Rivers Data'!$B$4:$G$8,5,FALSE))</f>
        <v/>
      </c>
      <c r="AF58" s="520" t="str">
        <f t="shared" si="3"/>
        <v/>
      </c>
      <c r="AG58" s="520" t="str">
        <f t="shared" si="6"/>
        <v/>
      </c>
      <c r="AH58" s="524" t="str">
        <f t="shared" si="4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536" t="str">
        <f>IF(AK58="","",IF(VLOOKUP(AK58,'G-7 Rivers Data'!$AD$4:$AE$8,2,FALSE)=0,"Spatial Data Missing ⚠",VLOOKUP(AK58,'G-7 Rivers Data'!$AD$4:$AE$8,2,FALSE)))</f>
        <v/>
      </c>
      <c r="AM58" s="154"/>
      <c r="AN58" s="524" t="str">
        <f>IF(AM58="","",VLOOKUP(AM58,'G-7 Rivers Data'!$AO$4:$AP$7,2,FALSE))</f>
        <v/>
      </c>
      <c r="AO58" s="545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1" t="str">
        <f>'F-1 Off Site River Baseline'!AN57</f>
        <v/>
      </c>
      <c r="C59" s="520" t="str">
        <f>IF(B59="","",VLOOKUP($B59,'F-1 Off Site River Baseline'!$C$9:$R$257,2,FALSE))</f>
        <v/>
      </c>
      <c r="D59" s="520" t="str">
        <f>IF(C59="","",VLOOKUP($B59,'F-1 Off Site River Baseline'!$C$9:$R$257,3,FALSE))</f>
        <v/>
      </c>
      <c r="E59" s="520" t="str">
        <f>IF(D59="","",VLOOKUP($B59,'F-1 Off Site River Baseline'!$C$9:$R$257,4,FALSE))</f>
        <v/>
      </c>
      <c r="F59" s="520" t="str">
        <f>IF(E59="","",VLOOKUP($B59,'F-1 Off Site River Baseline'!$C$9:$R$257,5,FALSE))</f>
        <v/>
      </c>
      <c r="G59" s="520" t="str">
        <f>IF(F59="","",VLOOKUP($B59,'F-1 Off Site River Baseline'!$C$9:$R$257,6,FALSE))</f>
        <v/>
      </c>
      <c r="H59" s="520" t="str">
        <f>IF(G59="","",VLOOKUP($B59,'F-1 Off Site River Baseline'!$C$9:$R$257,7,FALSE))</f>
        <v/>
      </c>
      <c r="I59" s="520" t="str">
        <f>IF(H59="","",VLOOKUP($B59,'F-1 Off Site River Baseline'!$C$9:$R$257,8,FALSE))</f>
        <v/>
      </c>
      <c r="J59" s="520" t="str">
        <f>IF(I59="","",VLOOKUP($B59,'F-1 Off Site River Baseline'!$C$9:$R$257,9,FALSE))</f>
        <v/>
      </c>
      <c r="K59" s="520" t="str">
        <f>IF(J59="","",VLOOKUP($B59,'F-1 Off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IF(L59="","",VLOOKUP($B59,'F-1 Off Site River Baseline'!$C$9:$R$257,16,FALSE))</f>
        <v/>
      </c>
      <c r="N59" s="418" t="str">
        <f t="shared" si="0"/>
        <v/>
      </c>
      <c r="O59" s="498" t="str">
        <f t="shared" si="5"/>
        <v/>
      </c>
      <c r="P59" s="499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5" t="str">
        <f>IF(N59="","",VLOOKUP(B59,'F-1 Off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20" t="str">
        <f>IF(V59="","",IF(VLOOKUP(V59,'G-7 Rivers Data'!$AG$4:$AI$9,2,FALSE)=0,"Spatial Data Missing ⚠",VLOOKUP(V59,'G-7 Rivers Data'!$AG$4:$AI$9,2,FALSE)))</f>
        <v/>
      </c>
      <c r="X59" s="524" t="str">
        <f>IF(V59="","",IF(VLOOKUP(V59,'G-7 Rivers Data'!$AG$4:$AI$9,3,FALSE)=0,"Spatial Data Missing ⚠",VLOOKUP(V59,'G-7 Rivers Data'!$AG$4:$AI$9,3,FALSE)))</f>
        <v/>
      </c>
      <c r="Y59" s="53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3"/>
      <c r="AA59" s="203"/>
      <c r="AB59" s="534" t="str">
        <f t="shared" si="1"/>
        <v/>
      </c>
      <c r="AC59" s="521" t="str">
        <f t="shared" si="2"/>
        <v/>
      </c>
      <c r="AD59" s="564" t="str">
        <f>IFERROR(IF(AC59="Check Data ⚠","Check Data ⚠",VLOOKUP(AC59,'G-4 Temporal multipliers'!$A$4:$C$37,3,FALSE)),"")</f>
        <v/>
      </c>
      <c r="AE59" s="537" t="str">
        <f>IF(N59="","",VLOOKUP(N59,'G-7 Rivers Data'!$B$4:$G$8,5,FALSE))</f>
        <v/>
      </c>
      <c r="AF59" s="520" t="str">
        <f t="shared" si="3"/>
        <v/>
      </c>
      <c r="AG59" s="520" t="str">
        <f t="shared" si="6"/>
        <v/>
      </c>
      <c r="AH59" s="524" t="str">
        <f t="shared" si="4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536" t="str">
        <f>IF(AK59="","",IF(VLOOKUP(AK59,'G-7 Rivers Data'!$AD$4:$AE$8,2,FALSE)=0,"Spatial Data Missing ⚠",VLOOKUP(AK59,'G-7 Rivers Data'!$AD$4:$AE$8,2,FALSE)))</f>
        <v/>
      </c>
      <c r="AM59" s="154"/>
      <c r="AN59" s="524" t="str">
        <f>IF(AM59="","",VLOOKUP(AM59,'G-7 Rivers Data'!$AO$4:$AP$7,2,FALSE))</f>
        <v/>
      </c>
      <c r="AO59" s="545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1" t="str">
        <f>'F-1 Off Site River Baseline'!AN58</f>
        <v/>
      </c>
      <c r="C60" s="520" t="str">
        <f>IF(B60="","",VLOOKUP($B60,'F-1 Off Site River Baseline'!$C$9:$R$257,2,FALSE))</f>
        <v/>
      </c>
      <c r="D60" s="520" t="str">
        <f>IF(C60="","",VLOOKUP($B60,'F-1 Off Site River Baseline'!$C$9:$R$257,3,FALSE))</f>
        <v/>
      </c>
      <c r="E60" s="520" t="str">
        <f>IF(D60="","",VLOOKUP($B60,'F-1 Off Site River Baseline'!$C$9:$R$257,4,FALSE))</f>
        <v/>
      </c>
      <c r="F60" s="520" t="str">
        <f>IF(E60="","",VLOOKUP($B60,'F-1 Off Site River Baseline'!$C$9:$R$257,5,FALSE))</f>
        <v/>
      </c>
      <c r="G60" s="520" t="str">
        <f>IF(F60="","",VLOOKUP($B60,'F-1 Off Site River Baseline'!$C$9:$R$257,6,FALSE))</f>
        <v/>
      </c>
      <c r="H60" s="520" t="str">
        <f>IF(G60="","",VLOOKUP($B60,'F-1 Off Site River Baseline'!$C$9:$R$257,7,FALSE))</f>
        <v/>
      </c>
      <c r="I60" s="520" t="str">
        <f>IF(H60="","",VLOOKUP($B60,'F-1 Off Site River Baseline'!$C$9:$R$257,8,FALSE))</f>
        <v/>
      </c>
      <c r="J60" s="520" t="str">
        <f>IF(I60="","",VLOOKUP($B60,'F-1 Off Site River Baseline'!$C$9:$R$257,9,FALSE))</f>
        <v/>
      </c>
      <c r="K60" s="520" t="str">
        <f>IF(J60="","",VLOOKUP($B60,'F-1 Off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IF(L60="","",VLOOKUP($B60,'F-1 Off Site River Baseline'!$C$9:$R$257,16,FALSE))</f>
        <v/>
      </c>
      <c r="N60" s="418" t="str">
        <f t="shared" si="0"/>
        <v/>
      </c>
      <c r="O60" s="498" t="str">
        <f t="shared" si="5"/>
        <v/>
      </c>
      <c r="P60" s="499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5" t="str">
        <f>IF(N60="","",VLOOKUP(B60,'F-1 Off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20" t="str">
        <f>IF(V60="","",IF(VLOOKUP(V60,'G-7 Rivers Data'!$AG$4:$AI$9,2,FALSE)=0,"Spatial Data Missing ⚠",VLOOKUP(V60,'G-7 Rivers Data'!$AG$4:$AI$9,2,FALSE)))</f>
        <v/>
      </c>
      <c r="X60" s="524" t="str">
        <f>IF(V60="","",IF(VLOOKUP(V60,'G-7 Rivers Data'!$AG$4:$AI$9,3,FALSE)=0,"Spatial Data Missing ⚠",VLOOKUP(V60,'G-7 Rivers Data'!$AG$4:$AI$9,3,FALSE)))</f>
        <v/>
      </c>
      <c r="Y60" s="53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3"/>
      <c r="AA60" s="203"/>
      <c r="AB60" s="534" t="str">
        <f t="shared" si="1"/>
        <v/>
      </c>
      <c r="AC60" s="521" t="str">
        <f t="shared" si="2"/>
        <v/>
      </c>
      <c r="AD60" s="564" t="str">
        <f>IFERROR(IF(AC60="Check Data ⚠","Check Data ⚠",VLOOKUP(AC60,'G-4 Temporal multipliers'!$A$4:$C$37,3,FALSE)),"")</f>
        <v/>
      </c>
      <c r="AE60" s="537" t="str">
        <f>IF(N60="","",VLOOKUP(N60,'G-7 Rivers Data'!$B$4:$G$8,5,FALSE))</f>
        <v/>
      </c>
      <c r="AF60" s="520" t="str">
        <f t="shared" si="3"/>
        <v/>
      </c>
      <c r="AG60" s="520" t="str">
        <f t="shared" si="6"/>
        <v/>
      </c>
      <c r="AH60" s="524" t="str">
        <f t="shared" si="4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536" t="str">
        <f>IF(AK60="","",IF(VLOOKUP(AK60,'G-7 Rivers Data'!$AD$4:$AE$8,2,FALSE)=0,"Spatial Data Missing ⚠",VLOOKUP(AK60,'G-7 Rivers Data'!$AD$4:$AE$8,2,FALSE)))</f>
        <v/>
      </c>
      <c r="AM60" s="154"/>
      <c r="AN60" s="524" t="str">
        <f>IF(AM60="","",VLOOKUP(AM60,'G-7 Rivers Data'!$AO$4:$AP$7,2,FALSE))</f>
        <v/>
      </c>
      <c r="AO60" s="545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1" t="str">
        <f>'F-1 Off Site River Baseline'!AN59</f>
        <v/>
      </c>
      <c r="C61" s="520" t="str">
        <f>IF(B61="","",VLOOKUP($B61,'F-1 Off Site River Baseline'!$C$9:$R$257,2,FALSE))</f>
        <v/>
      </c>
      <c r="D61" s="520" t="str">
        <f>IF(C61="","",VLOOKUP($B61,'F-1 Off Site River Baseline'!$C$9:$R$257,3,FALSE))</f>
        <v/>
      </c>
      <c r="E61" s="520" t="str">
        <f>IF(D61="","",VLOOKUP($B61,'F-1 Off Site River Baseline'!$C$9:$R$257,4,FALSE))</f>
        <v/>
      </c>
      <c r="F61" s="520" t="str">
        <f>IF(E61="","",VLOOKUP($B61,'F-1 Off Site River Baseline'!$C$9:$R$257,5,FALSE))</f>
        <v/>
      </c>
      <c r="G61" s="520" t="str">
        <f>IF(F61="","",VLOOKUP($B61,'F-1 Off Site River Baseline'!$C$9:$R$257,6,FALSE))</f>
        <v/>
      </c>
      <c r="H61" s="520" t="str">
        <f>IF(G61="","",VLOOKUP($B61,'F-1 Off Site River Baseline'!$C$9:$R$257,7,FALSE))</f>
        <v/>
      </c>
      <c r="I61" s="520" t="str">
        <f>IF(H61="","",VLOOKUP($B61,'F-1 Off Site River Baseline'!$C$9:$R$257,8,FALSE))</f>
        <v/>
      </c>
      <c r="J61" s="520" t="str">
        <f>IF(I61="","",VLOOKUP($B61,'F-1 Off Site River Baseline'!$C$9:$R$257,9,FALSE))</f>
        <v/>
      </c>
      <c r="K61" s="520" t="str">
        <f>IF(J61="","",VLOOKUP($B61,'F-1 Off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IF(L61="","",VLOOKUP($B61,'F-1 Off Site River Baseline'!$C$9:$R$257,16,FALSE))</f>
        <v/>
      </c>
      <c r="N61" s="418" t="str">
        <f t="shared" si="0"/>
        <v/>
      </c>
      <c r="O61" s="498" t="str">
        <f t="shared" si="5"/>
        <v/>
      </c>
      <c r="P61" s="499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5" t="str">
        <f>IF(N61="","",VLOOKUP(B61,'F-1 Off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20" t="str">
        <f>IF(V61="","",IF(VLOOKUP(V61,'G-7 Rivers Data'!$AG$4:$AI$9,2,FALSE)=0,"Spatial Data Missing ⚠",VLOOKUP(V61,'G-7 Rivers Data'!$AG$4:$AI$9,2,FALSE)))</f>
        <v/>
      </c>
      <c r="X61" s="524" t="str">
        <f>IF(V61="","",IF(VLOOKUP(V61,'G-7 Rivers Data'!$AG$4:$AI$9,3,FALSE)=0,"Spatial Data Missing ⚠",VLOOKUP(V61,'G-7 Rivers Data'!$AG$4:$AI$9,3,FALSE)))</f>
        <v/>
      </c>
      <c r="Y61" s="53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3"/>
      <c r="AA61" s="203"/>
      <c r="AB61" s="534" t="str">
        <f t="shared" si="1"/>
        <v/>
      </c>
      <c r="AC61" s="521" t="str">
        <f t="shared" si="2"/>
        <v/>
      </c>
      <c r="AD61" s="564" t="str">
        <f>IFERROR(IF(AC61="Check Data ⚠","Check Data ⚠",VLOOKUP(AC61,'G-4 Temporal multipliers'!$A$4:$C$37,3,FALSE)),"")</f>
        <v/>
      </c>
      <c r="AE61" s="537" t="str">
        <f>IF(N61="","",VLOOKUP(N61,'G-7 Rivers Data'!$B$4:$G$8,5,FALSE))</f>
        <v/>
      </c>
      <c r="AF61" s="520" t="str">
        <f t="shared" si="3"/>
        <v/>
      </c>
      <c r="AG61" s="520" t="str">
        <f t="shared" si="6"/>
        <v/>
      </c>
      <c r="AH61" s="524" t="str">
        <f t="shared" si="4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536" t="str">
        <f>IF(AK61="","",IF(VLOOKUP(AK61,'G-7 Rivers Data'!$AD$4:$AE$8,2,FALSE)=0,"Spatial Data Missing ⚠",VLOOKUP(AK61,'G-7 Rivers Data'!$AD$4:$AE$8,2,FALSE)))</f>
        <v/>
      </c>
      <c r="AM61" s="154"/>
      <c r="AN61" s="524" t="str">
        <f>IF(AM61="","",VLOOKUP(AM61,'G-7 Rivers Data'!$AO$4:$AP$7,2,FALSE))</f>
        <v/>
      </c>
      <c r="AO61" s="545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1" t="str">
        <f>'F-1 Off Site River Baseline'!AN60</f>
        <v/>
      </c>
      <c r="C62" s="520" t="str">
        <f>IF(B62="","",VLOOKUP($B62,'F-1 Off Site River Baseline'!$C$9:$R$257,2,FALSE))</f>
        <v/>
      </c>
      <c r="D62" s="520" t="str">
        <f>IF(C62="","",VLOOKUP($B62,'F-1 Off Site River Baseline'!$C$9:$R$257,3,FALSE))</f>
        <v/>
      </c>
      <c r="E62" s="520" t="str">
        <f>IF(D62="","",VLOOKUP($B62,'F-1 Off Site River Baseline'!$C$9:$R$257,4,FALSE))</f>
        <v/>
      </c>
      <c r="F62" s="520" t="str">
        <f>IF(E62="","",VLOOKUP($B62,'F-1 Off Site River Baseline'!$C$9:$R$257,5,FALSE))</f>
        <v/>
      </c>
      <c r="G62" s="520" t="str">
        <f>IF(F62="","",VLOOKUP($B62,'F-1 Off Site River Baseline'!$C$9:$R$257,6,FALSE))</f>
        <v/>
      </c>
      <c r="H62" s="520" t="str">
        <f>IF(G62="","",VLOOKUP($B62,'F-1 Off Site River Baseline'!$C$9:$R$257,7,FALSE))</f>
        <v/>
      </c>
      <c r="I62" s="520" t="str">
        <f>IF(H62="","",VLOOKUP($B62,'F-1 Off Site River Baseline'!$C$9:$R$257,8,FALSE))</f>
        <v/>
      </c>
      <c r="J62" s="520" t="str">
        <f>IF(I62="","",VLOOKUP($B62,'F-1 Off Site River Baseline'!$C$9:$R$257,9,FALSE))</f>
        <v/>
      </c>
      <c r="K62" s="520" t="str">
        <f>IF(J62="","",VLOOKUP($B62,'F-1 Off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IF(L62="","",VLOOKUP($B62,'F-1 Off Site River Baseline'!$C$9:$R$257,16,FALSE))</f>
        <v/>
      </c>
      <c r="N62" s="418" t="str">
        <f t="shared" si="0"/>
        <v/>
      </c>
      <c r="O62" s="498" t="str">
        <f t="shared" si="5"/>
        <v/>
      </c>
      <c r="P62" s="499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5" t="str">
        <f>IF(N62="","",VLOOKUP(B62,'F-1 Off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20" t="str">
        <f>IF(V62="","",IF(VLOOKUP(V62,'G-7 Rivers Data'!$AG$4:$AI$9,2,FALSE)=0,"Spatial Data Missing ⚠",VLOOKUP(V62,'G-7 Rivers Data'!$AG$4:$AI$9,2,FALSE)))</f>
        <v/>
      </c>
      <c r="X62" s="524" t="str">
        <f>IF(V62="","",IF(VLOOKUP(V62,'G-7 Rivers Data'!$AG$4:$AI$9,3,FALSE)=0,"Spatial Data Missing ⚠",VLOOKUP(V62,'G-7 Rivers Data'!$AG$4:$AI$9,3,FALSE)))</f>
        <v/>
      </c>
      <c r="Y62" s="53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3"/>
      <c r="AA62" s="203"/>
      <c r="AB62" s="534" t="str">
        <f t="shared" si="1"/>
        <v/>
      </c>
      <c r="AC62" s="521" t="str">
        <f t="shared" si="2"/>
        <v/>
      </c>
      <c r="AD62" s="564" t="str">
        <f>IFERROR(IF(AC62="Check Data ⚠","Check Data ⚠",VLOOKUP(AC62,'G-4 Temporal multipliers'!$A$4:$C$37,3,FALSE)),"")</f>
        <v/>
      </c>
      <c r="AE62" s="537" t="str">
        <f>IF(N62="","",VLOOKUP(N62,'G-7 Rivers Data'!$B$4:$G$8,5,FALSE))</f>
        <v/>
      </c>
      <c r="AF62" s="520" t="str">
        <f t="shared" si="3"/>
        <v/>
      </c>
      <c r="AG62" s="520" t="str">
        <f t="shared" si="6"/>
        <v/>
      </c>
      <c r="AH62" s="524" t="str">
        <f t="shared" si="4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536" t="str">
        <f>IF(AK62="","",IF(VLOOKUP(AK62,'G-7 Rivers Data'!$AD$4:$AE$8,2,FALSE)=0,"Spatial Data Missing ⚠",VLOOKUP(AK62,'G-7 Rivers Data'!$AD$4:$AE$8,2,FALSE)))</f>
        <v/>
      </c>
      <c r="AM62" s="154"/>
      <c r="AN62" s="524" t="str">
        <f>IF(AM62="","",VLOOKUP(AM62,'G-7 Rivers Data'!$AO$4:$AP$7,2,FALSE))</f>
        <v/>
      </c>
      <c r="AO62" s="545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1" t="str">
        <f>'F-1 Off Site River Baseline'!AN61</f>
        <v/>
      </c>
      <c r="C63" s="520" t="str">
        <f>IF(B63="","",VLOOKUP($B63,'F-1 Off Site River Baseline'!$C$9:$R$257,2,FALSE))</f>
        <v/>
      </c>
      <c r="D63" s="520" t="str">
        <f>IF(C63="","",VLOOKUP($B63,'F-1 Off Site River Baseline'!$C$9:$R$257,3,FALSE))</f>
        <v/>
      </c>
      <c r="E63" s="520" t="str">
        <f>IF(D63="","",VLOOKUP($B63,'F-1 Off Site River Baseline'!$C$9:$R$257,4,FALSE))</f>
        <v/>
      </c>
      <c r="F63" s="520" t="str">
        <f>IF(E63="","",VLOOKUP($B63,'F-1 Off Site River Baseline'!$C$9:$R$257,5,FALSE))</f>
        <v/>
      </c>
      <c r="G63" s="520" t="str">
        <f>IF(F63="","",VLOOKUP($B63,'F-1 Off Site River Baseline'!$C$9:$R$257,6,FALSE))</f>
        <v/>
      </c>
      <c r="H63" s="520" t="str">
        <f>IF(G63="","",VLOOKUP($B63,'F-1 Off Site River Baseline'!$C$9:$R$257,7,FALSE))</f>
        <v/>
      </c>
      <c r="I63" s="520" t="str">
        <f>IF(H63="","",VLOOKUP($B63,'F-1 Off Site River Baseline'!$C$9:$R$257,8,FALSE))</f>
        <v/>
      </c>
      <c r="J63" s="520" t="str">
        <f>IF(I63="","",VLOOKUP($B63,'F-1 Off Site River Baseline'!$C$9:$R$257,9,FALSE))</f>
        <v/>
      </c>
      <c r="K63" s="520" t="str">
        <f>IF(J63="","",VLOOKUP($B63,'F-1 Off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IF(L63="","",VLOOKUP($B63,'F-1 Off Site River Baseline'!$C$9:$R$257,16,FALSE))</f>
        <v/>
      </c>
      <c r="N63" s="418" t="str">
        <f t="shared" si="0"/>
        <v/>
      </c>
      <c r="O63" s="498" t="str">
        <f t="shared" si="5"/>
        <v/>
      </c>
      <c r="P63" s="499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5" t="str">
        <f>IF(N63="","",VLOOKUP(B63,'F-1 Off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20" t="str">
        <f>IF(V63="","",IF(VLOOKUP(V63,'G-7 Rivers Data'!$AG$4:$AI$9,2,FALSE)=0,"Spatial Data Missing ⚠",VLOOKUP(V63,'G-7 Rivers Data'!$AG$4:$AI$9,2,FALSE)))</f>
        <v/>
      </c>
      <c r="X63" s="524" t="str">
        <f>IF(V63="","",IF(VLOOKUP(V63,'G-7 Rivers Data'!$AG$4:$AI$9,3,FALSE)=0,"Spatial Data Missing ⚠",VLOOKUP(V63,'G-7 Rivers Data'!$AG$4:$AI$9,3,FALSE)))</f>
        <v/>
      </c>
      <c r="Y63" s="53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3"/>
      <c r="AA63" s="203"/>
      <c r="AB63" s="534" t="str">
        <f t="shared" si="1"/>
        <v/>
      </c>
      <c r="AC63" s="521" t="str">
        <f t="shared" si="2"/>
        <v/>
      </c>
      <c r="AD63" s="564" t="str">
        <f>IFERROR(IF(AC63="Check Data ⚠","Check Data ⚠",VLOOKUP(AC63,'G-4 Temporal multipliers'!$A$4:$C$37,3,FALSE)),"")</f>
        <v/>
      </c>
      <c r="AE63" s="537" t="str">
        <f>IF(N63="","",VLOOKUP(N63,'G-7 Rivers Data'!$B$4:$G$8,5,FALSE))</f>
        <v/>
      </c>
      <c r="AF63" s="520" t="str">
        <f t="shared" si="3"/>
        <v/>
      </c>
      <c r="AG63" s="520" t="str">
        <f t="shared" si="6"/>
        <v/>
      </c>
      <c r="AH63" s="524" t="str">
        <f t="shared" si="4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536" t="str">
        <f>IF(AK63="","",IF(VLOOKUP(AK63,'G-7 Rivers Data'!$AD$4:$AE$8,2,FALSE)=0,"Spatial Data Missing ⚠",VLOOKUP(AK63,'G-7 Rivers Data'!$AD$4:$AE$8,2,FALSE)))</f>
        <v/>
      </c>
      <c r="AM63" s="154"/>
      <c r="AN63" s="524" t="str">
        <f>IF(AM63="","",VLOOKUP(AM63,'G-7 Rivers Data'!$AO$4:$AP$7,2,FALSE))</f>
        <v/>
      </c>
      <c r="AO63" s="545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1" t="str">
        <f>'F-1 Off Site River Baseline'!AN62</f>
        <v/>
      </c>
      <c r="C64" s="520" t="str">
        <f>IF(B64="","",VLOOKUP($B64,'F-1 Off Site River Baseline'!$C$9:$R$257,2,FALSE))</f>
        <v/>
      </c>
      <c r="D64" s="520" t="str">
        <f>IF(C64="","",VLOOKUP($B64,'F-1 Off Site River Baseline'!$C$9:$R$257,3,FALSE))</f>
        <v/>
      </c>
      <c r="E64" s="520" t="str">
        <f>IF(D64="","",VLOOKUP($B64,'F-1 Off Site River Baseline'!$C$9:$R$257,4,FALSE))</f>
        <v/>
      </c>
      <c r="F64" s="520" t="str">
        <f>IF(E64="","",VLOOKUP($B64,'F-1 Off Site River Baseline'!$C$9:$R$257,5,FALSE))</f>
        <v/>
      </c>
      <c r="G64" s="520" t="str">
        <f>IF(F64="","",VLOOKUP($B64,'F-1 Off Site River Baseline'!$C$9:$R$257,6,FALSE))</f>
        <v/>
      </c>
      <c r="H64" s="520" t="str">
        <f>IF(G64="","",VLOOKUP($B64,'F-1 Off Site River Baseline'!$C$9:$R$257,7,FALSE))</f>
        <v/>
      </c>
      <c r="I64" s="520" t="str">
        <f>IF(H64="","",VLOOKUP($B64,'F-1 Off Site River Baseline'!$C$9:$R$257,8,FALSE))</f>
        <v/>
      </c>
      <c r="J64" s="520" t="str">
        <f>IF(I64="","",VLOOKUP($B64,'F-1 Off Site River Baseline'!$C$9:$R$257,9,FALSE))</f>
        <v/>
      </c>
      <c r="K64" s="520" t="str">
        <f>IF(J64="","",VLOOKUP($B64,'F-1 Off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IF(L64="","",VLOOKUP($B64,'F-1 Off Site River Baseline'!$C$9:$R$257,16,FALSE))</f>
        <v/>
      </c>
      <c r="N64" s="418" t="str">
        <f t="shared" si="0"/>
        <v/>
      </c>
      <c r="O64" s="498" t="str">
        <f t="shared" si="5"/>
        <v/>
      </c>
      <c r="P64" s="499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5" t="str">
        <f>IF(N64="","",VLOOKUP(B64,'F-1 Off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20" t="str">
        <f>IF(V64="","",IF(VLOOKUP(V64,'G-7 Rivers Data'!$AG$4:$AI$9,2,FALSE)=0,"Spatial Data Missing ⚠",VLOOKUP(V64,'G-7 Rivers Data'!$AG$4:$AI$9,2,FALSE)))</f>
        <v/>
      </c>
      <c r="X64" s="524" t="str">
        <f>IF(V64="","",IF(VLOOKUP(V64,'G-7 Rivers Data'!$AG$4:$AI$9,3,FALSE)=0,"Spatial Data Missing ⚠",VLOOKUP(V64,'G-7 Rivers Data'!$AG$4:$AI$9,3,FALSE)))</f>
        <v/>
      </c>
      <c r="Y64" s="53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3"/>
      <c r="AA64" s="203"/>
      <c r="AB64" s="534" t="str">
        <f t="shared" si="1"/>
        <v/>
      </c>
      <c r="AC64" s="521" t="str">
        <f t="shared" si="2"/>
        <v/>
      </c>
      <c r="AD64" s="564" t="str">
        <f>IFERROR(IF(AC64="Check Data ⚠","Check Data ⚠",VLOOKUP(AC64,'G-4 Temporal multipliers'!$A$4:$C$37,3,FALSE)),"")</f>
        <v/>
      </c>
      <c r="AE64" s="537" t="str">
        <f>IF(N64="","",VLOOKUP(N64,'G-7 Rivers Data'!$B$4:$G$8,5,FALSE))</f>
        <v/>
      </c>
      <c r="AF64" s="520" t="str">
        <f t="shared" si="3"/>
        <v/>
      </c>
      <c r="AG64" s="520" t="str">
        <f t="shared" si="6"/>
        <v/>
      </c>
      <c r="AH64" s="524" t="str">
        <f t="shared" si="4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536" t="str">
        <f>IF(AK64="","",IF(VLOOKUP(AK64,'G-7 Rivers Data'!$AD$4:$AE$8,2,FALSE)=0,"Spatial Data Missing ⚠",VLOOKUP(AK64,'G-7 Rivers Data'!$AD$4:$AE$8,2,FALSE)))</f>
        <v/>
      </c>
      <c r="AM64" s="154"/>
      <c r="AN64" s="524" t="str">
        <f>IF(AM64="","",VLOOKUP(AM64,'G-7 Rivers Data'!$AO$4:$AP$7,2,FALSE))</f>
        <v/>
      </c>
      <c r="AO64" s="545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1" t="str">
        <f>'F-1 Off Site River Baseline'!AN63</f>
        <v/>
      </c>
      <c r="C65" s="520" t="str">
        <f>IF(B65="","",VLOOKUP($B65,'F-1 Off Site River Baseline'!$C$9:$R$257,2,FALSE))</f>
        <v/>
      </c>
      <c r="D65" s="520" t="str">
        <f>IF(C65="","",VLOOKUP($B65,'F-1 Off Site River Baseline'!$C$9:$R$257,3,FALSE))</f>
        <v/>
      </c>
      <c r="E65" s="520" t="str">
        <f>IF(D65="","",VLOOKUP($B65,'F-1 Off Site River Baseline'!$C$9:$R$257,4,FALSE))</f>
        <v/>
      </c>
      <c r="F65" s="520" t="str">
        <f>IF(E65="","",VLOOKUP($B65,'F-1 Off Site River Baseline'!$C$9:$R$257,5,FALSE))</f>
        <v/>
      </c>
      <c r="G65" s="520" t="str">
        <f>IF(F65="","",VLOOKUP($B65,'F-1 Off Site River Baseline'!$C$9:$R$257,6,FALSE))</f>
        <v/>
      </c>
      <c r="H65" s="520" t="str">
        <f>IF(G65="","",VLOOKUP($B65,'F-1 Off Site River Baseline'!$C$9:$R$257,7,FALSE))</f>
        <v/>
      </c>
      <c r="I65" s="520" t="str">
        <f>IF(H65="","",VLOOKUP($B65,'F-1 Off Site River Baseline'!$C$9:$R$257,8,FALSE))</f>
        <v/>
      </c>
      <c r="J65" s="520" t="str">
        <f>IF(I65="","",VLOOKUP($B65,'F-1 Off Site River Baseline'!$C$9:$R$257,9,FALSE))</f>
        <v/>
      </c>
      <c r="K65" s="520" t="str">
        <f>IF(J65="","",VLOOKUP($B65,'F-1 Off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IF(L65="","",VLOOKUP($B65,'F-1 Off Site River Baseline'!$C$9:$R$257,16,FALSE))</f>
        <v/>
      </c>
      <c r="N65" s="418" t="str">
        <f t="shared" si="0"/>
        <v/>
      </c>
      <c r="O65" s="498" t="str">
        <f t="shared" si="5"/>
        <v/>
      </c>
      <c r="P65" s="499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5" t="str">
        <f>IF(N65="","",VLOOKUP(B65,'F-1 Off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20" t="str">
        <f>IF(V65="","",IF(VLOOKUP(V65,'G-7 Rivers Data'!$AG$4:$AI$9,2,FALSE)=0,"Spatial Data Missing ⚠",VLOOKUP(V65,'G-7 Rivers Data'!$AG$4:$AI$9,2,FALSE)))</f>
        <v/>
      </c>
      <c r="X65" s="524" t="str">
        <f>IF(V65="","",IF(VLOOKUP(V65,'G-7 Rivers Data'!$AG$4:$AI$9,3,FALSE)=0,"Spatial Data Missing ⚠",VLOOKUP(V65,'G-7 Rivers Data'!$AG$4:$AI$9,3,FALSE)))</f>
        <v/>
      </c>
      <c r="Y65" s="53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3"/>
      <c r="AA65" s="203"/>
      <c r="AB65" s="534" t="str">
        <f t="shared" si="1"/>
        <v/>
      </c>
      <c r="AC65" s="521" t="str">
        <f t="shared" si="2"/>
        <v/>
      </c>
      <c r="AD65" s="564" t="str">
        <f>IFERROR(IF(AC65="Check Data ⚠","Check Data ⚠",VLOOKUP(AC65,'G-4 Temporal multipliers'!$A$4:$C$37,3,FALSE)),"")</f>
        <v/>
      </c>
      <c r="AE65" s="537" t="str">
        <f>IF(N65="","",VLOOKUP(N65,'G-7 Rivers Data'!$B$4:$G$8,5,FALSE))</f>
        <v/>
      </c>
      <c r="AF65" s="520" t="str">
        <f t="shared" si="3"/>
        <v/>
      </c>
      <c r="AG65" s="520" t="str">
        <f t="shared" si="6"/>
        <v/>
      </c>
      <c r="AH65" s="524" t="str">
        <f t="shared" si="4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536" t="str">
        <f>IF(AK65="","",IF(VLOOKUP(AK65,'G-7 Rivers Data'!$AD$4:$AE$8,2,FALSE)=0,"Spatial Data Missing ⚠",VLOOKUP(AK65,'G-7 Rivers Data'!$AD$4:$AE$8,2,FALSE)))</f>
        <v/>
      </c>
      <c r="AM65" s="154"/>
      <c r="AN65" s="524" t="str">
        <f>IF(AM65="","",VLOOKUP(AM65,'G-7 Rivers Data'!$AO$4:$AP$7,2,FALSE))</f>
        <v/>
      </c>
      <c r="AO65" s="545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1" t="str">
        <f>'F-1 Off Site River Baseline'!AN64</f>
        <v/>
      </c>
      <c r="C66" s="520" t="str">
        <f>IF(B66="","",VLOOKUP($B66,'F-1 Off Site River Baseline'!$C$9:$R$257,2,FALSE))</f>
        <v/>
      </c>
      <c r="D66" s="520" t="str">
        <f>IF(C66="","",VLOOKUP($B66,'F-1 Off Site River Baseline'!$C$9:$R$257,3,FALSE))</f>
        <v/>
      </c>
      <c r="E66" s="520" t="str">
        <f>IF(D66="","",VLOOKUP($B66,'F-1 Off Site River Baseline'!$C$9:$R$257,4,FALSE))</f>
        <v/>
      </c>
      <c r="F66" s="520" t="str">
        <f>IF(E66="","",VLOOKUP($B66,'F-1 Off Site River Baseline'!$C$9:$R$257,5,FALSE))</f>
        <v/>
      </c>
      <c r="G66" s="520" t="str">
        <f>IF(F66="","",VLOOKUP($B66,'F-1 Off Site River Baseline'!$C$9:$R$257,6,FALSE))</f>
        <v/>
      </c>
      <c r="H66" s="520" t="str">
        <f>IF(G66="","",VLOOKUP($B66,'F-1 Off Site River Baseline'!$C$9:$R$257,7,FALSE))</f>
        <v/>
      </c>
      <c r="I66" s="520" t="str">
        <f>IF(H66="","",VLOOKUP($B66,'F-1 Off Site River Baseline'!$C$9:$R$257,8,FALSE))</f>
        <v/>
      </c>
      <c r="J66" s="520" t="str">
        <f>IF(I66="","",VLOOKUP($B66,'F-1 Off Site River Baseline'!$C$9:$R$257,9,FALSE))</f>
        <v/>
      </c>
      <c r="K66" s="520" t="str">
        <f>IF(J66="","",VLOOKUP($B66,'F-1 Off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IF(L66="","",VLOOKUP($B66,'F-1 Off Site River Baseline'!$C$9:$R$257,16,FALSE))</f>
        <v/>
      </c>
      <c r="N66" s="418" t="str">
        <f t="shared" si="0"/>
        <v/>
      </c>
      <c r="O66" s="498" t="str">
        <f t="shared" si="5"/>
        <v/>
      </c>
      <c r="P66" s="499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5" t="str">
        <f>IF(N66="","",VLOOKUP(B66,'F-1 Off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20" t="str">
        <f>IF(V66="","",IF(VLOOKUP(V66,'G-7 Rivers Data'!$AG$4:$AI$9,2,FALSE)=0,"Spatial Data Missing ⚠",VLOOKUP(V66,'G-7 Rivers Data'!$AG$4:$AI$9,2,FALSE)))</f>
        <v/>
      </c>
      <c r="X66" s="524" t="str">
        <f>IF(V66="","",IF(VLOOKUP(V66,'G-7 Rivers Data'!$AG$4:$AI$9,3,FALSE)=0,"Spatial Data Missing ⚠",VLOOKUP(V66,'G-7 Rivers Data'!$AG$4:$AI$9,3,FALSE)))</f>
        <v/>
      </c>
      <c r="Y66" s="53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3"/>
      <c r="AA66" s="203"/>
      <c r="AB66" s="534" t="str">
        <f t="shared" si="1"/>
        <v/>
      </c>
      <c r="AC66" s="521" t="str">
        <f t="shared" si="2"/>
        <v/>
      </c>
      <c r="AD66" s="564" t="str">
        <f>IFERROR(IF(AC66="Check Data ⚠","Check Data ⚠",VLOOKUP(AC66,'G-4 Temporal multipliers'!$A$4:$C$37,3,FALSE)),"")</f>
        <v/>
      </c>
      <c r="AE66" s="537" t="str">
        <f>IF(N66="","",VLOOKUP(N66,'G-7 Rivers Data'!$B$4:$G$8,5,FALSE))</f>
        <v/>
      </c>
      <c r="AF66" s="520" t="str">
        <f t="shared" si="3"/>
        <v/>
      </c>
      <c r="AG66" s="520" t="str">
        <f t="shared" si="6"/>
        <v/>
      </c>
      <c r="AH66" s="524" t="str">
        <f t="shared" si="4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536" t="str">
        <f>IF(AK66="","",IF(VLOOKUP(AK66,'G-7 Rivers Data'!$AD$4:$AE$8,2,FALSE)=0,"Spatial Data Missing ⚠",VLOOKUP(AK66,'G-7 Rivers Data'!$AD$4:$AE$8,2,FALSE)))</f>
        <v/>
      </c>
      <c r="AM66" s="154"/>
      <c r="AN66" s="524" t="str">
        <f>IF(AM66="","",VLOOKUP(AM66,'G-7 Rivers Data'!$AO$4:$AP$7,2,FALSE))</f>
        <v/>
      </c>
      <c r="AO66" s="545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1" t="str">
        <f>'F-1 Off Site River Baseline'!AN65</f>
        <v/>
      </c>
      <c r="C67" s="520" t="str">
        <f>IF(B67="","",VLOOKUP($B67,'F-1 Off Site River Baseline'!$C$9:$R$257,2,FALSE))</f>
        <v/>
      </c>
      <c r="D67" s="520" t="str">
        <f>IF(C67="","",VLOOKUP($B67,'F-1 Off Site River Baseline'!$C$9:$R$257,3,FALSE))</f>
        <v/>
      </c>
      <c r="E67" s="520" t="str">
        <f>IF(D67="","",VLOOKUP($B67,'F-1 Off Site River Baseline'!$C$9:$R$257,4,FALSE))</f>
        <v/>
      </c>
      <c r="F67" s="520" t="str">
        <f>IF(E67="","",VLOOKUP($B67,'F-1 Off Site River Baseline'!$C$9:$R$257,5,FALSE))</f>
        <v/>
      </c>
      <c r="G67" s="520" t="str">
        <f>IF(F67="","",VLOOKUP($B67,'F-1 Off Site River Baseline'!$C$9:$R$257,6,FALSE))</f>
        <v/>
      </c>
      <c r="H67" s="520" t="str">
        <f>IF(G67="","",VLOOKUP($B67,'F-1 Off Site River Baseline'!$C$9:$R$257,7,FALSE))</f>
        <v/>
      </c>
      <c r="I67" s="520" t="str">
        <f>IF(H67="","",VLOOKUP($B67,'F-1 Off Site River Baseline'!$C$9:$R$257,8,FALSE))</f>
        <v/>
      </c>
      <c r="J67" s="520" t="str">
        <f>IF(I67="","",VLOOKUP($B67,'F-1 Off Site River Baseline'!$C$9:$R$257,9,FALSE))</f>
        <v/>
      </c>
      <c r="K67" s="520" t="str">
        <f>IF(J67="","",VLOOKUP($B67,'F-1 Off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IF(L67="","",VLOOKUP($B67,'F-1 Off Site River Baseline'!$C$9:$R$257,16,FALSE))</f>
        <v/>
      </c>
      <c r="N67" s="418" t="str">
        <f t="shared" si="0"/>
        <v/>
      </c>
      <c r="O67" s="498" t="str">
        <f t="shared" si="5"/>
        <v/>
      </c>
      <c r="P67" s="499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5" t="str">
        <f>IF(N67="","",VLOOKUP(B67,'F-1 Off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20" t="str">
        <f>IF(V67="","",IF(VLOOKUP(V67,'G-7 Rivers Data'!$AG$4:$AI$9,2,FALSE)=0,"Spatial Data Missing ⚠",VLOOKUP(V67,'G-7 Rivers Data'!$AG$4:$AI$9,2,FALSE)))</f>
        <v/>
      </c>
      <c r="X67" s="524" t="str">
        <f>IF(V67="","",IF(VLOOKUP(V67,'G-7 Rivers Data'!$AG$4:$AI$9,3,FALSE)=0,"Spatial Data Missing ⚠",VLOOKUP(V67,'G-7 Rivers Data'!$AG$4:$AI$9,3,FALSE)))</f>
        <v/>
      </c>
      <c r="Y67" s="53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3"/>
      <c r="AA67" s="203"/>
      <c r="AB67" s="534" t="str">
        <f t="shared" si="1"/>
        <v/>
      </c>
      <c r="AC67" s="521" t="str">
        <f t="shared" si="2"/>
        <v/>
      </c>
      <c r="AD67" s="564" t="str">
        <f>IFERROR(IF(AC67="Check Data ⚠","Check Data ⚠",VLOOKUP(AC67,'G-4 Temporal multipliers'!$A$4:$C$37,3,FALSE)),"")</f>
        <v/>
      </c>
      <c r="AE67" s="537" t="str">
        <f>IF(N67="","",VLOOKUP(N67,'G-7 Rivers Data'!$B$4:$G$8,5,FALSE))</f>
        <v/>
      </c>
      <c r="AF67" s="520" t="str">
        <f t="shared" si="3"/>
        <v/>
      </c>
      <c r="AG67" s="520" t="str">
        <f t="shared" si="6"/>
        <v/>
      </c>
      <c r="AH67" s="524" t="str">
        <f t="shared" si="4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536" t="str">
        <f>IF(AK67="","",IF(VLOOKUP(AK67,'G-7 Rivers Data'!$AD$4:$AE$8,2,FALSE)=0,"Spatial Data Missing ⚠",VLOOKUP(AK67,'G-7 Rivers Data'!$AD$4:$AE$8,2,FALSE)))</f>
        <v/>
      </c>
      <c r="AM67" s="154"/>
      <c r="AN67" s="524" t="str">
        <f>IF(AM67="","",VLOOKUP(AM67,'G-7 Rivers Data'!$AO$4:$AP$7,2,FALSE))</f>
        <v/>
      </c>
      <c r="AO67" s="545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1" t="str">
        <f>'F-1 Off Site River Baseline'!AN66</f>
        <v/>
      </c>
      <c r="C68" s="520" t="str">
        <f>IF(B68="","",VLOOKUP($B68,'F-1 Off Site River Baseline'!$C$9:$R$257,2,FALSE))</f>
        <v/>
      </c>
      <c r="D68" s="520" t="str">
        <f>IF(C68="","",VLOOKUP($B68,'F-1 Off Site River Baseline'!$C$9:$R$257,3,FALSE))</f>
        <v/>
      </c>
      <c r="E68" s="520" t="str">
        <f>IF(D68="","",VLOOKUP($B68,'F-1 Off Site River Baseline'!$C$9:$R$257,4,FALSE))</f>
        <v/>
      </c>
      <c r="F68" s="520" t="str">
        <f>IF(E68="","",VLOOKUP($B68,'F-1 Off Site River Baseline'!$C$9:$R$257,5,FALSE))</f>
        <v/>
      </c>
      <c r="G68" s="520" t="str">
        <f>IF(F68="","",VLOOKUP($B68,'F-1 Off Site River Baseline'!$C$9:$R$257,6,FALSE))</f>
        <v/>
      </c>
      <c r="H68" s="520" t="str">
        <f>IF(G68="","",VLOOKUP($B68,'F-1 Off Site River Baseline'!$C$9:$R$257,7,FALSE))</f>
        <v/>
      </c>
      <c r="I68" s="520" t="str">
        <f>IF(H68="","",VLOOKUP($B68,'F-1 Off Site River Baseline'!$C$9:$R$257,8,FALSE))</f>
        <v/>
      </c>
      <c r="J68" s="520" t="str">
        <f>IF(I68="","",VLOOKUP($B68,'F-1 Off Site River Baseline'!$C$9:$R$257,9,FALSE))</f>
        <v/>
      </c>
      <c r="K68" s="520" t="str">
        <f>IF(J68="","",VLOOKUP($B68,'F-1 Off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IF(L68="","",VLOOKUP($B68,'F-1 Off Site River Baseline'!$C$9:$R$257,16,FALSE))</f>
        <v/>
      </c>
      <c r="N68" s="418" t="str">
        <f t="shared" si="0"/>
        <v/>
      </c>
      <c r="O68" s="498" t="str">
        <f t="shared" si="5"/>
        <v/>
      </c>
      <c r="P68" s="499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5" t="str">
        <f>IF(N68="","",VLOOKUP(B68,'F-1 Off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20" t="str">
        <f>IF(V68="","",IF(VLOOKUP(V68,'G-7 Rivers Data'!$AG$4:$AI$9,2,FALSE)=0,"Spatial Data Missing ⚠",VLOOKUP(V68,'G-7 Rivers Data'!$AG$4:$AI$9,2,FALSE)))</f>
        <v/>
      </c>
      <c r="X68" s="524" t="str">
        <f>IF(V68="","",IF(VLOOKUP(V68,'G-7 Rivers Data'!$AG$4:$AI$9,3,FALSE)=0,"Spatial Data Missing ⚠",VLOOKUP(V68,'G-7 Rivers Data'!$AG$4:$AI$9,3,FALSE)))</f>
        <v/>
      </c>
      <c r="Y68" s="53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3"/>
      <c r="AA68" s="203"/>
      <c r="AB68" s="534" t="str">
        <f t="shared" si="1"/>
        <v/>
      </c>
      <c r="AC68" s="521" t="str">
        <f t="shared" si="2"/>
        <v/>
      </c>
      <c r="AD68" s="564" t="str">
        <f>IFERROR(IF(AC68="Check Data ⚠","Check Data ⚠",VLOOKUP(AC68,'G-4 Temporal multipliers'!$A$4:$C$37,3,FALSE)),"")</f>
        <v/>
      </c>
      <c r="AE68" s="537" t="str">
        <f>IF(N68="","",VLOOKUP(N68,'G-7 Rivers Data'!$B$4:$G$8,5,FALSE))</f>
        <v/>
      </c>
      <c r="AF68" s="520" t="str">
        <f t="shared" si="3"/>
        <v/>
      </c>
      <c r="AG68" s="520" t="str">
        <f t="shared" si="6"/>
        <v/>
      </c>
      <c r="AH68" s="524" t="str">
        <f t="shared" si="4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536" t="str">
        <f>IF(AK68="","",IF(VLOOKUP(AK68,'G-7 Rivers Data'!$AD$4:$AE$8,2,FALSE)=0,"Spatial Data Missing ⚠",VLOOKUP(AK68,'G-7 Rivers Data'!$AD$4:$AE$8,2,FALSE)))</f>
        <v/>
      </c>
      <c r="AM68" s="154"/>
      <c r="AN68" s="524" t="str">
        <f>IF(AM68="","",VLOOKUP(AM68,'G-7 Rivers Data'!$AO$4:$AP$7,2,FALSE))</f>
        <v/>
      </c>
      <c r="AO68" s="545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1" t="str">
        <f>'F-1 Off Site River Baseline'!AN67</f>
        <v/>
      </c>
      <c r="C69" s="520" t="str">
        <f>IF(B69="","",VLOOKUP($B69,'F-1 Off Site River Baseline'!$C$9:$R$257,2,FALSE))</f>
        <v/>
      </c>
      <c r="D69" s="520" t="str">
        <f>IF(C69="","",VLOOKUP($B69,'F-1 Off Site River Baseline'!$C$9:$R$257,3,FALSE))</f>
        <v/>
      </c>
      <c r="E69" s="520" t="str">
        <f>IF(D69="","",VLOOKUP($B69,'F-1 Off Site River Baseline'!$C$9:$R$257,4,FALSE))</f>
        <v/>
      </c>
      <c r="F69" s="520" t="str">
        <f>IF(E69="","",VLOOKUP($B69,'F-1 Off Site River Baseline'!$C$9:$R$257,5,FALSE))</f>
        <v/>
      </c>
      <c r="G69" s="520" t="str">
        <f>IF(F69="","",VLOOKUP($B69,'F-1 Off Site River Baseline'!$C$9:$R$257,6,FALSE))</f>
        <v/>
      </c>
      <c r="H69" s="520" t="str">
        <f>IF(G69="","",VLOOKUP($B69,'F-1 Off Site River Baseline'!$C$9:$R$257,7,FALSE))</f>
        <v/>
      </c>
      <c r="I69" s="520" t="str">
        <f>IF(H69="","",VLOOKUP($B69,'F-1 Off Site River Baseline'!$C$9:$R$257,8,FALSE))</f>
        <v/>
      </c>
      <c r="J69" s="520" t="str">
        <f>IF(I69="","",VLOOKUP($B69,'F-1 Off Site River Baseline'!$C$9:$R$257,9,FALSE))</f>
        <v/>
      </c>
      <c r="K69" s="520" t="str">
        <f>IF(J69="","",VLOOKUP($B69,'F-1 Off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IF(L69="","",VLOOKUP($B69,'F-1 Off Site River Baseline'!$C$9:$R$257,16,FALSE))</f>
        <v/>
      </c>
      <c r="N69" s="418" t="str">
        <f t="shared" si="0"/>
        <v/>
      </c>
      <c r="O69" s="498" t="str">
        <f t="shared" si="5"/>
        <v/>
      </c>
      <c r="P69" s="499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5" t="str">
        <f>IF(N69="","",VLOOKUP(B69,'F-1 Off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20" t="str">
        <f>IF(V69="","",IF(VLOOKUP(V69,'G-7 Rivers Data'!$AG$4:$AI$9,2,FALSE)=0,"Spatial Data Missing ⚠",VLOOKUP(V69,'G-7 Rivers Data'!$AG$4:$AI$9,2,FALSE)))</f>
        <v/>
      </c>
      <c r="X69" s="524" t="str">
        <f>IF(V69="","",IF(VLOOKUP(V69,'G-7 Rivers Data'!$AG$4:$AI$9,3,FALSE)=0,"Spatial Data Missing ⚠",VLOOKUP(V69,'G-7 Rivers Data'!$AG$4:$AI$9,3,FALSE)))</f>
        <v/>
      </c>
      <c r="Y69" s="53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3"/>
      <c r="AA69" s="203"/>
      <c r="AB69" s="534" t="str">
        <f t="shared" si="1"/>
        <v/>
      </c>
      <c r="AC69" s="521" t="str">
        <f t="shared" si="2"/>
        <v/>
      </c>
      <c r="AD69" s="564" t="str">
        <f>IFERROR(IF(AC69="Check Data ⚠","Check Data ⚠",VLOOKUP(AC69,'G-4 Temporal multipliers'!$A$4:$C$37,3,FALSE)),"")</f>
        <v/>
      </c>
      <c r="AE69" s="537" t="str">
        <f>IF(N69="","",VLOOKUP(N69,'G-7 Rivers Data'!$B$4:$G$8,5,FALSE))</f>
        <v/>
      </c>
      <c r="AF69" s="520" t="str">
        <f t="shared" si="3"/>
        <v/>
      </c>
      <c r="AG69" s="520" t="str">
        <f t="shared" si="6"/>
        <v/>
      </c>
      <c r="AH69" s="524" t="str">
        <f t="shared" si="4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536" t="str">
        <f>IF(AK69="","",IF(VLOOKUP(AK69,'G-7 Rivers Data'!$AD$4:$AE$8,2,FALSE)=0,"Spatial Data Missing ⚠",VLOOKUP(AK69,'G-7 Rivers Data'!$AD$4:$AE$8,2,FALSE)))</f>
        <v/>
      </c>
      <c r="AM69" s="154"/>
      <c r="AN69" s="524" t="str">
        <f>IF(AM69="","",VLOOKUP(AM69,'G-7 Rivers Data'!$AO$4:$AP$7,2,FALSE))</f>
        <v/>
      </c>
      <c r="AO69" s="545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1" t="str">
        <f>'F-1 Off Site River Baseline'!AN68</f>
        <v/>
      </c>
      <c r="C70" s="520" t="str">
        <f>IF(B70="","",VLOOKUP($B70,'F-1 Off Site River Baseline'!$C$9:$R$257,2,FALSE))</f>
        <v/>
      </c>
      <c r="D70" s="520" t="str">
        <f>IF(C70="","",VLOOKUP($B70,'F-1 Off Site River Baseline'!$C$9:$R$257,3,FALSE))</f>
        <v/>
      </c>
      <c r="E70" s="520" t="str">
        <f>IF(D70="","",VLOOKUP($B70,'F-1 Off Site River Baseline'!$C$9:$R$257,4,FALSE))</f>
        <v/>
      </c>
      <c r="F70" s="520" t="str">
        <f>IF(E70="","",VLOOKUP($B70,'F-1 Off Site River Baseline'!$C$9:$R$257,5,FALSE))</f>
        <v/>
      </c>
      <c r="G70" s="520" t="str">
        <f>IF(F70="","",VLOOKUP($B70,'F-1 Off Site River Baseline'!$C$9:$R$257,6,FALSE))</f>
        <v/>
      </c>
      <c r="H70" s="520" t="str">
        <f>IF(G70="","",VLOOKUP($B70,'F-1 Off Site River Baseline'!$C$9:$R$257,7,FALSE))</f>
        <v/>
      </c>
      <c r="I70" s="520" t="str">
        <f>IF(H70="","",VLOOKUP($B70,'F-1 Off Site River Baseline'!$C$9:$R$257,8,FALSE))</f>
        <v/>
      </c>
      <c r="J70" s="520" t="str">
        <f>IF(I70="","",VLOOKUP($B70,'F-1 Off Site River Baseline'!$C$9:$R$257,9,FALSE))</f>
        <v/>
      </c>
      <c r="K70" s="520" t="str">
        <f>IF(J70="","",VLOOKUP($B70,'F-1 Off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IF(L70="","",VLOOKUP($B70,'F-1 Off Site River Baseline'!$C$9:$R$257,16,FALSE))</f>
        <v/>
      </c>
      <c r="N70" s="418" t="str">
        <f t="shared" si="0"/>
        <v/>
      </c>
      <c r="O70" s="498" t="str">
        <f t="shared" si="5"/>
        <v/>
      </c>
      <c r="P70" s="499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5" t="str">
        <f>IF(N70="","",VLOOKUP(B70,'F-1 Off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20" t="str">
        <f>IF(V70="","",IF(VLOOKUP(V70,'G-7 Rivers Data'!$AG$4:$AI$9,2,FALSE)=0,"Spatial Data Missing ⚠",VLOOKUP(V70,'G-7 Rivers Data'!$AG$4:$AI$9,2,FALSE)))</f>
        <v/>
      </c>
      <c r="X70" s="524" t="str">
        <f>IF(V70="","",IF(VLOOKUP(V70,'G-7 Rivers Data'!$AG$4:$AI$9,3,FALSE)=0,"Spatial Data Missing ⚠",VLOOKUP(V70,'G-7 Rivers Data'!$AG$4:$AI$9,3,FALSE)))</f>
        <v/>
      </c>
      <c r="Y70" s="53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3"/>
      <c r="AA70" s="203"/>
      <c r="AB70" s="534" t="str">
        <f t="shared" si="1"/>
        <v/>
      </c>
      <c r="AC70" s="521" t="str">
        <f t="shared" si="2"/>
        <v/>
      </c>
      <c r="AD70" s="564" t="str">
        <f>IFERROR(IF(AC70="Check Data ⚠","Check Data ⚠",VLOOKUP(AC70,'G-4 Temporal multipliers'!$A$4:$C$37,3,FALSE)),"")</f>
        <v/>
      </c>
      <c r="AE70" s="537" t="str">
        <f>IF(N70="","",VLOOKUP(N70,'G-7 Rivers Data'!$B$4:$G$8,5,FALSE))</f>
        <v/>
      </c>
      <c r="AF70" s="520" t="str">
        <f t="shared" si="3"/>
        <v/>
      </c>
      <c r="AG70" s="520" t="str">
        <f t="shared" si="6"/>
        <v/>
      </c>
      <c r="AH70" s="524" t="str">
        <f t="shared" si="4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536" t="str">
        <f>IF(AK70="","",IF(VLOOKUP(AK70,'G-7 Rivers Data'!$AD$4:$AE$8,2,FALSE)=0,"Spatial Data Missing ⚠",VLOOKUP(AK70,'G-7 Rivers Data'!$AD$4:$AE$8,2,FALSE)))</f>
        <v/>
      </c>
      <c r="AM70" s="154"/>
      <c r="AN70" s="524" t="str">
        <f>IF(AM70="","",VLOOKUP(AM70,'G-7 Rivers Data'!$AO$4:$AP$7,2,FALSE))</f>
        <v/>
      </c>
      <c r="AO70" s="545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1" t="str">
        <f>'F-1 Off Site River Baseline'!AN69</f>
        <v/>
      </c>
      <c r="C71" s="520" t="str">
        <f>IF(B71="","",VLOOKUP($B71,'F-1 Off Site River Baseline'!$C$9:$R$257,2,FALSE))</f>
        <v/>
      </c>
      <c r="D71" s="520" t="str">
        <f>IF(C71="","",VLOOKUP($B71,'F-1 Off Site River Baseline'!$C$9:$R$257,3,FALSE))</f>
        <v/>
      </c>
      <c r="E71" s="520" t="str">
        <f>IF(D71="","",VLOOKUP($B71,'F-1 Off Site River Baseline'!$C$9:$R$257,4,FALSE))</f>
        <v/>
      </c>
      <c r="F71" s="520" t="str">
        <f>IF(E71="","",VLOOKUP($B71,'F-1 Off Site River Baseline'!$C$9:$R$257,5,FALSE))</f>
        <v/>
      </c>
      <c r="G71" s="520" t="str">
        <f>IF(F71="","",VLOOKUP($B71,'F-1 Off Site River Baseline'!$C$9:$R$257,6,FALSE))</f>
        <v/>
      </c>
      <c r="H71" s="520" t="str">
        <f>IF(G71="","",VLOOKUP($B71,'F-1 Off Site River Baseline'!$C$9:$R$257,7,FALSE))</f>
        <v/>
      </c>
      <c r="I71" s="520" t="str">
        <f>IF(H71="","",VLOOKUP($B71,'F-1 Off Site River Baseline'!$C$9:$R$257,8,FALSE))</f>
        <v/>
      </c>
      <c r="J71" s="520" t="str">
        <f>IF(I71="","",VLOOKUP($B71,'F-1 Off Site River Baseline'!$C$9:$R$257,9,FALSE))</f>
        <v/>
      </c>
      <c r="K71" s="520" t="str">
        <f>IF(J71="","",VLOOKUP($B71,'F-1 Off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IF(L71="","",VLOOKUP($B71,'F-1 Off Site River Baseline'!$C$9:$R$257,16,FALSE))</f>
        <v/>
      </c>
      <c r="N71" s="418" t="str">
        <f t="shared" si="0"/>
        <v/>
      </c>
      <c r="O71" s="498" t="str">
        <f t="shared" si="5"/>
        <v/>
      </c>
      <c r="P71" s="499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5" t="str">
        <f>IF(N71="","",VLOOKUP(B71,'F-1 Off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20" t="str">
        <f>IF(V71="","",IF(VLOOKUP(V71,'G-7 Rivers Data'!$AG$4:$AI$9,2,FALSE)=0,"Spatial Data Missing ⚠",VLOOKUP(V71,'G-7 Rivers Data'!$AG$4:$AI$9,2,FALSE)))</f>
        <v/>
      </c>
      <c r="X71" s="524" t="str">
        <f>IF(V71="","",IF(VLOOKUP(V71,'G-7 Rivers Data'!$AG$4:$AI$9,3,FALSE)=0,"Spatial Data Missing ⚠",VLOOKUP(V71,'G-7 Rivers Data'!$AG$4:$AI$9,3,FALSE)))</f>
        <v/>
      </c>
      <c r="Y71" s="53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3"/>
      <c r="AA71" s="203"/>
      <c r="AB71" s="534" t="str">
        <f t="shared" si="1"/>
        <v/>
      </c>
      <c r="AC71" s="521" t="str">
        <f t="shared" si="2"/>
        <v/>
      </c>
      <c r="AD71" s="564" t="str">
        <f>IFERROR(IF(AC71="Check Data ⚠","Check Data ⚠",VLOOKUP(AC71,'G-4 Temporal multipliers'!$A$4:$C$37,3,FALSE)),"")</f>
        <v/>
      </c>
      <c r="AE71" s="537" t="str">
        <f>IF(N71="","",VLOOKUP(N71,'G-7 Rivers Data'!$B$4:$G$8,5,FALSE))</f>
        <v/>
      </c>
      <c r="AF71" s="520" t="str">
        <f t="shared" si="3"/>
        <v/>
      </c>
      <c r="AG71" s="520" t="str">
        <f t="shared" si="6"/>
        <v/>
      </c>
      <c r="AH71" s="524" t="str">
        <f t="shared" si="4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536" t="str">
        <f>IF(AK71="","",IF(VLOOKUP(AK71,'G-7 Rivers Data'!$AD$4:$AE$8,2,FALSE)=0,"Spatial Data Missing ⚠",VLOOKUP(AK71,'G-7 Rivers Data'!$AD$4:$AE$8,2,FALSE)))</f>
        <v/>
      </c>
      <c r="AM71" s="154"/>
      <c r="AN71" s="524" t="str">
        <f>IF(AM71="","",VLOOKUP(AM71,'G-7 Rivers Data'!$AO$4:$AP$7,2,FALSE))</f>
        <v/>
      </c>
      <c r="AO71" s="545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1" t="str">
        <f>'F-1 Off Site River Baseline'!AN70</f>
        <v/>
      </c>
      <c r="C72" s="520" t="str">
        <f>IF(B72="","",VLOOKUP($B72,'F-1 Off Site River Baseline'!$C$9:$R$257,2,FALSE))</f>
        <v/>
      </c>
      <c r="D72" s="520" t="str">
        <f>IF(C72="","",VLOOKUP($B72,'F-1 Off Site River Baseline'!$C$9:$R$257,3,FALSE))</f>
        <v/>
      </c>
      <c r="E72" s="520" t="str">
        <f>IF(D72="","",VLOOKUP($B72,'F-1 Off Site River Baseline'!$C$9:$R$257,4,FALSE))</f>
        <v/>
      </c>
      <c r="F72" s="520" t="str">
        <f>IF(E72="","",VLOOKUP($B72,'F-1 Off Site River Baseline'!$C$9:$R$257,5,FALSE))</f>
        <v/>
      </c>
      <c r="G72" s="520" t="str">
        <f>IF(F72="","",VLOOKUP($B72,'F-1 Off Site River Baseline'!$C$9:$R$257,6,FALSE))</f>
        <v/>
      </c>
      <c r="H72" s="520" t="str">
        <f>IF(G72="","",VLOOKUP($B72,'F-1 Off Site River Baseline'!$C$9:$R$257,7,FALSE))</f>
        <v/>
      </c>
      <c r="I72" s="520" t="str">
        <f>IF(H72="","",VLOOKUP($B72,'F-1 Off Site River Baseline'!$C$9:$R$257,8,FALSE))</f>
        <v/>
      </c>
      <c r="J72" s="520" t="str">
        <f>IF(I72="","",VLOOKUP($B72,'F-1 Off Site River Baseline'!$C$9:$R$257,9,FALSE))</f>
        <v/>
      </c>
      <c r="K72" s="520" t="str">
        <f>IF(J72="","",VLOOKUP($B72,'F-1 Off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IF(L72="","",VLOOKUP($B72,'F-1 Off Site River Baseline'!$C$9:$R$257,16,FALSE))</f>
        <v/>
      </c>
      <c r="N72" s="418" t="str">
        <f t="shared" si="0"/>
        <v/>
      </c>
      <c r="O72" s="498" t="str">
        <f t="shared" si="5"/>
        <v/>
      </c>
      <c r="P72" s="499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5" t="str">
        <f>IF(N72="","",VLOOKUP(B72,'F-1 Off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20" t="str">
        <f>IF(V72="","",IF(VLOOKUP(V72,'G-7 Rivers Data'!$AG$4:$AI$9,2,FALSE)=0,"Spatial Data Missing ⚠",VLOOKUP(V72,'G-7 Rivers Data'!$AG$4:$AI$9,2,FALSE)))</f>
        <v/>
      </c>
      <c r="X72" s="524" t="str">
        <f>IF(V72="","",IF(VLOOKUP(V72,'G-7 Rivers Data'!$AG$4:$AI$9,3,FALSE)=0,"Spatial Data Missing ⚠",VLOOKUP(V72,'G-7 Rivers Data'!$AG$4:$AI$9,3,FALSE)))</f>
        <v/>
      </c>
      <c r="Y72" s="53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3"/>
      <c r="AA72" s="203"/>
      <c r="AB72" s="534" t="str">
        <f t="shared" si="1"/>
        <v/>
      </c>
      <c r="AC72" s="521" t="str">
        <f t="shared" si="2"/>
        <v/>
      </c>
      <c r="AD72" s="564" t="str">
        <f>IFERROR(IF(AC72="Check Data ⚠","Check Data ⚠",VLOOKUP(AC72,'G-4 Temporal multipliers'!$A$4:$C$37,3,FALSE)),"")</f>
        <v/>
      </c>
      <c r="AE72" s="537" t="str">
        <f>IF(N72="","",VLOOKUP(N72,'G-7 Rivers Data'!$B$4:$G$8,5,FALSE))</f>
        <v/>
      </c>
      <c r="AF72" s="520" t="str">
        <f t="shared" si="3"/>
        <v/>
      </c>
      <c r="AG72" s="520" t="str">
        <f t="shared" si="6"/>
        <v/>
      </c>
      <c r="AH72" s="524" t="str">
        <f t="shared" si="4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536" t="str">
        <f>IF(AK72="","",IF(VLOOKUP(AK72,'G-7 Rivers Data'!$AD$4:$AE$8,2,FALSE)=0,"Spatial Data Missing ⚠",VLOOKUP(AK72,'G-7 Rivers Data'!$AD$4:$AE$8,2,FALSE)))</f>
        <v/>
      </c>
      <c r="AM72" s="154"/>
      <c r="AN72" s="524" t="str">
        <f>IF(AM72="","",VLOOKUP(AM72,'G-7 Rivers Data'!$AO$4:$AP$7,2,FALSE))</f>
        <v/>
      </c>
      <c r="AO72" s="545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1" t="str">
        <f>'F-1 Off Site River Baseline'!AN71</f>
        <v/>
      </c>
      <c r="C73" s="520" t="str">
        <f>IF(B73="","",VLOOKUP($B73,'F-1 Off Site River Baseline'!$C$9:$R$257,2,FALSE))</f>
        <v/>
      </c>
      <c r="D73" s="520" t="str">
        <f>IF(C73="","",VLOOKUP($B73,'F-1 Off Site River Baseline'!$C$9:$R$257,3,FALSE))</f>
        <v/>
      </c>
      <c r="E73" s="520" t="str">
        <f>IF(D73="","",VLOOKUP($B73,'F-1 Off Site River Baseline'!$C$9:$R$257,4,FALSE))</f>
        <v/>
      </c>
      <c r="F73" s="520" t="str">
        <f>IF(E73="","",VLOOKUP($B73,'F-1 Off Site River Baseline'!$C$9:$R$257,5,FALSE))</f>
        <v/>
      </c>
      <c r="G73" s="520" t="str">
        <f>IF(F73="","",VLOOKUP($B73,'F-1 Off Site River Baseline'!$C$9:$R$257,6,FALSE))</f>
        <v/>
      </c>
      <c r="H73" s="520" t="str">
        <f>IF(G73="","",VLOOKUP($B73,'F-1 Off Site River Baseline'!$C$9:$R$257,7,FALSE))</f>
        <v/>
      </c>
      <c r="I73" s="520" t="str">
        <f>IF(H73="","",VLOOKUP($B73,'F-1 Off Site River Baseline'!$C$9:$R$257,8,FALSE))</f>
        <v/>
      </c>
      <c r="J73" s="520" t="str">
        <f>IF(I73="","",VLOOKUP($B73,'F-1 Off Site River Baseline'!$C$9:$R$257,9,FALSE))</f>
        <v/>
      </c>
      <c r="K73" s="520" t="str">
        <f>IF(J73="","",VLOOKUP($B73,'F-1 Off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IF(L73="","",VLOOKUP($B73,'F-1 Off Site River Baseline'!$C$9:$R$257,16,FALSE))</f>
        <v/>
      </c>
      <c r="N73" s="418" t="str">
        <f t="shared" si="0"/>
        <v/>
      </c>
      <c r="O73" s="498" t="str">
        <f t="shared" si="5"/>
        <v/>
      </c>
      <c r="P73" s="499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5" t="str">
        <f>IF(N73="","",VLOOKUP(B73,'F-1 Off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20" t="str">
        <f>IF(V73="","",IF(VLOOKUP(V73,'G-7 Rivers Data'!$AG$4:$AI$9,2,FALSE)=0,"Spatial Data Missing ⚠",VLOOKUP(V73,'G-7 Rivers Data'!$AG$4:$AI$9,2,FALSE)))</f>
        <v/>
      </c>
      <c r="X73" s="524" t="str">
        <f>IF(V73="","",IF(VLOOKUP(V73,'G-7 Rivers Data'!$AG$4:$AI$9,3,FALSE)=0,"Spatial Data Missing ⚠",VLOOKUP(V73,'G-7 Rivers Data'!$AG$4:$AI$9,3,FALSE)))</f>
        <v/>
      </c>
      <c r="Y73" s="53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3"/>
      <c r="AA73" s="203"/>
      <c r="AB73" s="534" t="str">
        <f t="shared" si="1"/>
        <v/>
      </c>
      <c r="AC73" s="521" t="str">
        <f t="shared" si="2"/>
        <v/>
      </c>
      <c r="AD73" s="564" t="str">
        <f>IFERROR(IF(AC73="Check Data ⚠","Check Data ⚠",VLOOKUP(AC73,'G-4 Temporal multipliers'!$A$4:$C$37,3,FALSE)),"")</f>
        <v/>
      </c>
      <c r="AE73" s="537" t="str">
        <f>IF(N73="","",VLOOKUP(N73,'G-7 Rivers Data'!$B$4:$G$8,5,FALSE))</f>
        <v/>
      </c>
      <c r="AF73" s="520" t="str">
        <f t="shared" si="3"/>
        <v/>
      </c>
      <c r="AG73" s="520" t="str">
        <f t="shared" si="6"/>
        <v/>
      </c>
      <c r="AH73" s="524" t="str">
        <f t="shared" si="4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536" t="str">
        <f>IF(AK73="","",IF(VLOOKUP(AK73,'G-7 Rivers Data'!$AD$4:$AE$8,2,FALSE)=0,"Spatial Data Missing ⚠",VLOOKUP(AK73,'G-7 Rivers Data'!$AD$4:$AE$8,2,FALSE)))</f>
        <v/>
      </c>
      <c r="AM73" s="154"/>
      <c r="AN73" s="524" t="str">
        <f>IF(AM73="","",VLOOKUP(AM73,'G-7 Rivers Data'!$AO$4:$AP$7,2,FALSE))</f>
        <v/>
      </c>
      <c r="AO73" s="545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1" t="str">
        <f>'F-1 Off Site River Baseline'!AN72</f>
        <v/>
      </c>
      <c r="C74" s="520" t="str">
        <f>IF(B74="","",VLOOKUP($B74,'F-1 Off Site River Baseline'!$C$9:$R$257,2,FALSE))</f>
        <v/>
      </c>
      <c r="D74" s="520" t="str">
        <f>IF(C74="","",VLOOKUP($B74,'F-1 Off Site River Baseline'!$C$9:$R$257,3,FALSE))</f>
        <v/>
      </c>
      <c r="E74" s="520" t="str">
        <f>IF(D74="","",VLOOKUP($B74,'F-1 Off Site River Baseline'!$C$9:$R$257,4,FALSE))</f>
        <v/>
      </c>
      <c r="F74" s="520" t="str">
        <f>IF(E74="","",VLOOKUP($B74,'F-1 Off Site River Baseline'!$C$9:$R$257,5,FALSE))</f>
        <v/>
      </c>
      <c r="G74" s="520" t="str">
        <f>IF(F74="","",VLOOKUP($B74,'F-1 Off Site River Baseline'!$C$9:$R$257,6,FALSE))</f>
        <v/>
      </c>
      <c r="H74" s="520" t="str">
        <f>IF(G74="","",VLOOKUP($B74,'F-1 Off Site River Baseline'!$C$9:$R$257,7,FALSE))</f>
        <v/>
      </c>
      <c r="I74" s="520" t="str">
        <f>IF(H74="","",VLOOKUP($B74,'F-1 Off Site River Baseline'!$C$9:$R$257,8,FALSE))</f>
        <v/>
      </c>
      <c r="J74" s="520" t="str">
        <f>IF(I74="","",VLOOKUP($B74,'F-1 Off Site River Baseline'!$C$9:$R$257,9,FALSE))</f>
        <v/>
      </c>
      <c r="K74" s="520" t="str">
        <f>IF(J74="","",VLOOKUP($B74,'F-1 Off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IF(L74="","",VLOOKUP($B74,'F-1 Off Site River Baseline'!$C$9:$R$257,16,FALSE))</f>
        <v/>
      </c>
      <c r="N74" s="418" t="str">
        <f t="shared" si="0"/>
        <v/>
      </c>
      <c r="O74" s="498" t="str">
        <f t="shared" si="5"/>
        <v/>
      </c>
      <c r="P74" s="499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5" t="str">
        <f>IF(N74="","",VLOOKUP(B74,'F-1 Off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20" t="str">
        <f>IF(V74="","",IF(VLOOKUP(V74,'G-7 Rivers Data'!$AG$4:$AI$9,2,FALSE)=0,"Spatial Data Missing ⚠",VLOOKUP(V74,'G-7 Rivers Data'!$AG$4:$AI$9,2,FALSE)))</f>
        <v/>
      </c>
      <c r="X74" s="524" t="str">
        <f>IF(V74="","",IF(VLOOKUP(V74,'G-7 Rivers Data'!$AG$4:$AI$9,3,FALSE)=0,"Spatial Data Missing ⚠",VLOOKUP(V74,'G-7 Rivers Data'!$AG$4:$AI$9,3,FALSE)))</f>
        <v/>
      </c>
      <c r="Y74" s="53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3"/>
      <c r="AA74" s="203"/>
      <c r="AB74" s="534" t="str">
        <f t="shared" si="1"/>
        <v/>
      </c>
      <c r="AC74" s="521" t="str">
        <f t="shared" si="2"/>
        <v/>
      </c>
      <c r="AD74" s="564" t="str">
        <f>IFERROR(IF(AC74="Check Data ⚠","Check Data ⚠",VLOOKUP(AC74,'G-4 Temporal multipliers'!$A$4:$C$37,3,FALSE)),"")</f>
        <v/>
      </c>
      <c r="AE74" s="537" t="str">
        <f>IF(N74="","",VLOOKUP(N74,'G-7 Rivers Data'!$B$4:$G$8,5,FALSE))</f>
        <v/>
      </c>
      <c r="AF74" s="520" t="str">
        <f t="shared" si="3"/>
        <v/>
      </c>
      <c r="AG74" s="520" t="str">
        <f t="shared" si="6"/>
        <v/>
      </c>
      <c r="AH74" s="524" t="str">
        <f t="shared" si="4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536" t="str">
        <f>IF(AK74="","",IF(VLOOKUP(AK74,'G-7 Rivers Data'!$AD$4:$AE$8,2,FALSE)=0,"Spatial Data Missing ⚠",VLOOKUP(AK74,'G-7 Rivers Data'!$AD$4:$AE$8,2,FALSE)))</f>
        <v/>
      </c>
      <c r="AM74" s="154"/>
      <c r="AN74" s="524" t="str">
        <f>IF(AM74="","",VLOOKUP(AM74,'G-7 Rivers Data'!$AO$4:$AP$7,2,FALSE))</f>
        <v/>
      </c>
      <c r="AO74" s="545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1" t="str">
        <f>'F-1 Off Site River Baseline'!AN73</f>
        <v/>
      </c>
      <c r="C75" s="520" t="str">
        <f>IF(B75="","",VLOOKUP($B75,'F-1 Off Site River Baseline'!$C$9:$R$257,2,FALSE))</f>
        <v/>
      </c>
      <c r="D75" s="520" t="str">
        <f>IF(C75="","",VLOOKUP($B75,'F-1 Off Site River Baseline'!$C$9:$R$257,3,FALSE))</f>
        <v/>
      </c>
      <c r="E75" s="520" t="str">
        <f>IF(D75="","",VLOOKUP($B75,'F-1 Off Site River Baseline'!$C$9:$R$257,4,FALSE))</f>
        <v/>
      </c>
      <c r="F75" s="520" t="str">
        <f>IF(E75="","",VLOOKUP($B75,'F-1 Off Site River Baseline'!$C$9:$R$257,5,FALSE))</f>
        <v/>
      </c>
      <c r="G75" s="520" t="str">
        <f>IF(F75="","",VLOOKUP($B75,'F-1 Off Site River Baseline'!$C$9:$R$257,6,FALSE))</f>
        <v/>
      </c>
      <c r="H75" s="520" t="str">
        <f>IF(G75="","",VLOOKUP($B75,'F-1 Off Site River Baseline'!$C$9:$R$257,7,FALSE))</f>
        <v/>
      </c>
      <c r="I75" s="520" t="str">
        <f>IF(H75="","",VLOOKUP($B75,'F-1 Off Site River Baseline'!$C$9:$R$257,8,FALSE))</f>
        <v/>
      </c>
      <c r="J75" s="520" t="str">
        <f>IF(I75="","",VLOOKUP($B75,'F-1 Off Site River Baseline'!$C$9:$R$257,9,FALSE))</f>
        <v/>
      </c>
      <c r="K75" s="520" t="str">
        <f>IF(J75="","",VLOOKUP($B75,'F-1 Off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IF(L75="","",VLOOKUP($B75,'F-1 Off Site River Baseline'!$C$9:$R$257,16,FALSE))</f>
        <v/>
      </c>
      <c r="N75" s="418" t="str">
        <f t="shared" si="0"/>
        <v/>
      </c>
      <c r="O75" s="498" t="str">
        <f t="shared" si="5"/>
        <v/>
      </c>
      <c r="P75" s="499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5" t="str">
        <f>IF(N75="","",VLOOKUP(B75,'F-1 Off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20" t="str">
        <f>IF(V75="","",IF(VLOOKUP(V75,'G-7 Rivers Data'!$AG$4:$AI$9,2,FALSE)=0,"Spatial Data Missing ⚠",VLOOKUP(V75,'G-7 Rivers Data'!$AG$4:$AI$9,2,FALSE)))</f>
        <v/>
      </c>
      <c r="X75" s="524" t="str">
        <f>IF(V75="","",IF(VLOOKUP(V75,'G-7 Rivers Data'!$AG$4:$AI$9,3,FALSE)=0,"Spatial Data Missing ⚠",VLOOKUP(V75,'G-7 Rivers Data'!$AG$4:$AI$9,3,FALSE)))</f>
        <v/>
      </c>
      <c r="Y75" s="53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3"/>
      <c r="AA75" s="203"/>
      <c r="AB75" s="534" t="str">
        <f t="shared" si="1"/>
        <v/>
      </c>
      <c r="AC75" s="521" t="str">
        <f t="shared" si="2"/>
        <v/>
      </c>
      <c r="AD75" s="564" t="str">
        <f>IFERROR(IF(AC75="Check Data ⚠","Check Data ⚠",VLOOKUP(AC75,'G-4 Temporal multipliers'!$A$4:$C$37,3,FALSE)),"")</f>
        <v/>
      </c>
      <c r="AE75" s="537" t="str">
        <f>IF(N75="","",VLOOKUP(N75,'G-7 Rivers Data'!$B$4:$G$8,5,FALSE))</f>
        <v/>
      </c>
      <c r="AF75" s="520" t="str">
        <f t="shared" si="3"/>
        <v/>
      </c>
      <c r="AG75" s="520" t="str">
        <f t="shared" si="6"/>
        <v/>
      </c>
      <c r="AH75" s="524" t="str">
        <f t="shared" si="4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536" t="str">
        <f>IF(AK75="","",IF(VLOOKUP(AK75,'G-7 Rivers Data'!$AD$4:$AE$8,2,FALSE)=0,"Spatial Data Missing ⚠",VLOOKUP(AK75,'G-7 Rivers Data'!$AD$4:$AE$8,2,FALSE)))</f>
        <v/>
      </c>
      <c r="AM75" s="154"/>
      <c r="AN75" s="524" t="str">
        <f>IF(AM75="","",VLOOKUP(AM75,'G-7 Rivers Data'!$AO$4:$AP$7,2,FALSE))</f>
        <v/>
      </c>
      <c r="AO75" s="545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1" t="str">
        <f>'F-1 Off Site River Baseline'!AN74</f>
        <v/>
      </c>
      <c r="C76" s="520" t="str">
        <f>IF(B76="","",VLOOKUP($B76,'F-1 Off Site River Baseline'!$C$9:$R$257,2,FALSE))</f>
        <v/>
      </c>
      <c r="D76" s="520" t="str">
        <f>IF(C76="","",VLOOKUP($B76,'F-1 Off Site River Baseline'!$C$9:$R$257,3,FALSE))</f>
        <v/>
      </c>
      <c r="E76" s="520" t="str">
        <f>IF(D76="","",VLOOKUP($B76,'F-1 Off Site River Baseline'!$C$9:$R$257,4,FALSE))</f>
        <v/>
      </c>
      <c r="F76" s="520" t="str">
        <f>IF(E76="","",VLOOKUP($B76,'F-1 Off Site River Baseline'!$C$9:$R$257,5,FALSE))</f>
        <v/>
      </c>
      <c r="G76" s="520" t="str">
        <f>IF(F76="","",VLOOKUP($B76,'F-1 Off Site River Baseline'!$C$9:$R$257,6,FALSE))</f>
        <v/>
      </c>
      <c r="H76" s="520" t="str">
        <f>IF(G76="","",VLOOKUP($B76,'F-1 Off Site River Baseline'!$C$9:$R$257,7,FALSE))</f>
        <v/>
      </c>
      <c r="I76" s="520" t="str">
        <f>IF(H76="","",VLOOKUP($B76,'F-1 Off Site River Baseline'!$C$9:$R$257,8,FALSE))</f>
        <v/>
      </c>
      <c r="J76" s="520" t="str">
        <f>IF(I76="","",VLOOKUP($B76,'F-1 Off Site River Baseline'!$C$9:$R$257,9,FALSE))</f>
        <v/>
      </c>
      <c r="K76" s="520" t="str">
        <f>IF(J76="","",VLOOKUP($B76,'F-1 Off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IF(L76="","",VLOOKUP($B76,'F-1 Off Site River Baseline'!$C$9:$R$257,16,FALSE))</f>
        <v/>
      </c>
      <c r="N76" s="418" t="str">
        <f t="shared" si="0"/>
        <v/>
      </c>
      <c r="O76" s="498" t="str">
        <f t="shared" si="5"/>
        <v/>
      </c>
      <c r="P76" s="499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5" t="str">
        <f>IF(N76="","",VLOOKUP(B76,'F-1 Off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20" t="str">
        <f>IF(V76="","",IF(VLOOKUP(V76,'G-7 Rivers Data'!$AG$4:$AI$9,2,FALSE)=0,"Spatial Data Missing ⚠",VLOOKUP(V76,'G-7 Rivers Data'!$AG$4:$AI$9,2,FALSE)))</f>
        <v/>
      </c>
      <c r="X76" s="524" t="str">
        <f>IF(V76="","",IF(VLOOKUP(V76,'G-7 Rivers Data'!$AG$4:$AI$9,3,FALSE)=0,"Spatial Data Missing ⚠",VLOOKUP(V76,'G-7 Rivers Data'!$AG$4:$AI$9,3,FALSE)))</f>
        <v/>
      </c>
      <c r="Y76" s="53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3"/>
      <c r="AA76" s="203"/>
      <c r="AB76" s="534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1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4" t="str">
        <f>IFERROR(IF(AC76="Check Data ⚠","Check Data ⚠",VLOOKUP(AC76,'G-4 Temporal multipliers'!$A$4:$C$37,3,FALSE)),"")</f>
        <v/>
      </c>
      <c r="AE76" s="537" t="str">
        <f>IF(N76="","",VLOOKUP(N76,'G-7 Rivers Data'!$B$4:$G$8,5,FALSE))</f>
        <v/>
      </c>
      <c r="AF76" s="520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20" t="str">
        <f t="shared" si="6"/>
        <v/>
      </c>
      <c r="AH76" s="524" t="str">
        <f t="shared" ref="AH76:AH139" si="11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536" t="str">
        <f>IF(AK76="","",IF(VLOOKUP(AK76,'G-7 Rivers Data'!$AD$4:$AE$8,2,FALSE)=0,"Spatial Data Missing ⚠",VLOOKUP(AK76,'G-7 Rivers Data'!$AD$4:$AE$8,2,FALSE)))</f>
        <v/>
      </c>
      <c r="AM76" s="154"/>
      <c r="AN76" s="524" t="str">
        <f>IF(AM76="","",VLOOKUP(AM76,'G-7 Rivers Data'!$AO$4:$AP$7,2,FALSE))</f>
        <v/>
      </c>
      <c r="AO76" s="545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1" t="str">
        <f>'F-1 Off Site River Baseline'!AN75</f>
        <v/>
      </c>
      <c r="C77" s="520" t="str">
        <f>IF(B77="","",VLOOKUP($B77,'F-1 Off Site River Baseline'!$C$9:$R$257,2,FALSE))</f>
        <v/>
      </c>
      <c r="D77" s="520" t="str">
        <f>IF(C77="","",VLOOKUP($B77,'F-1 Off Site River Baseline'!$C$9:$R$257,3,FALSE))</f>
        <v/>
      </c>
      <c r="E77" s="520" t="str">
        <f>IF(D77="","",VLOOKUP($B77,'F-1 Off Site River Baseline'!$C$9:$R$257,4,FALSE))</f>
        <v/>
      </c>
      <c r="F77" s="520" t="str">
        <f>IF(E77="","",VLOOKUP($B77,'F-1 Off Site River Baseline'!$C$9:$R$257,5,FALSE))</f>
        <v/>
      </c>
      <c r="G77" s="520" t="str">
        <f>IF(F77="","",VLOOKUP($B77,'F-1 Off Site River Baseline'!$C$9:$R$257,6,FALSE))</f>
        <v/>
      </c>
      <c r="H77" s="520" t="str">
        <f>IF(G77="","",VLOOKUP($B77,'F-1 Off Site River Baseline'!$C$9:$R$257,7,FALSE))</f>
        <v/>
      </c>
      <c r="I77" s="520" t="str">
        <f>IF(H77="","",VLOOKUP($B77,'F-1 Off Site River Baseline'!$C$9:$R$257,8,FALSE))</f>
        <v/>
      </c>
      <c r="J77" s="520" t="str">
        <f>IF(I77="","",VLOOKUP($B77,'F-1 Off Site River Baseline'!$C$9:$R$257,9,FALSE))</f>
        <v/>
      </c>
      <c r="K77" s="520" t="str">
        <f>IF(J77="","",VLOOKUP($B77,'F-1 Off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IF(L77="","",VLOOKUP($B77,'F-1 Off Site River Baseline'!$C$9:$R$257,16,FALSE))</f>
        <v/>
      </c>
      <c r="N77" s="418" t="str">
        <f t="shared" ref="N77:N140" si="12">C77</f>
        <v/>
      </c>
      <c r="O77" s="498" t="str">
        <f t="shared" ref="O77:O140" si="13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5" t="str">
        <f>IF(N77="","",VLOOKUP(B77,'F-1 Off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20" t="str">
        <f>IF(V77="","",IF(VLOOKUP(V77,'G-7 Rivers Data'!$AG$4:$AI$9,2,FALSE)=0,"Spatial Data Missing ⚠",VLOOKUP(V77,'G-7 Rivers Data'!$AG$4:$AI$9,2,FALSE)))</f>
        <v/>
      </c>
      <c r="X77" s="524" t="str">
        <f>IF(V77="","",IF(VLOOKUP(V77,'G-7 Rivers Data'!$AG$4:$AI$9,3,FALSE)=0,"Spatial Data Missing ⚠",VLOOKUP(V77,'G-7 Rivers Data'!$AG$4:$AI$9,3,FALSE)))</f>
        <v/>
      </c>
      <c r="Y77" s="53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3"/>
      <c r="AA77" s="203"/>
      <c r="AB77" s="534" t="str">
        <f t="shared" si="8"/>
        <v/>
      </c>
      <c r="AC77" s="521" t="str">
        <f t="shared" si="9"/>
        <v/>
      </c>
      <c r="AD77" s="564" t="str">
        <f>IFERROR(IF(AC77="Check Data ⚠","Check Data ⚠",VLOOKUP(AC77,'G-4 Temporal multipliers'!$A$4:$C$37,3,FALSE)),"")</f>
        <v/>
      </c>
      <c r="AE77" s="537" t="str">
        <f>IF(N77="","",VLOOKUP(N77,'G-7 Rivers Data'!$B$4:$G$8,5,FALSE))</f>
        <v/>
      </c>
      <c r="AF77" s="520" t="str">
        <f t="shared" si="10"/>
        <v/>
      </c>
      <c r="AG77" s="52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4" t="str">
        <f t="shared" si="11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536" t="str">
        <f>IF(AK77="","",IF(VLOOKUP(AK77,'G-7 Rivers Data'!$AD$4:$AE$8,2,FALSE)=0,"Spatial Data Missing ⚠",VLOOKUP(AK77,'G-7 Rivers Data'!$AD$4:$AE$8,2,FALSE)))</f>
        <v/>
      </c>
      <c r="AM77" s="154"/>
      <c r="AN77" s="524" t="str">
        <f>IF(AM77="","",VLOOKUP(AM77,'G-7 Rivers Data'!$AO$4:$AP$7,2,FALSE))</f>
        <v/>
      </c>
      <c r="AO77" s="54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1" t="str">
        <f>'F-1 Off Site River Baseline'!AN76</f>
        <v/>
      </c>
      <c r="C78" s="520" t="str">
        <f>IF(B78="","",VLOOKUP($B78,'F-1 Off Site River Baseline'!$C$9:$R$257,2,FALSE))</f>
        <v/>
      </c>
      <c r="D78" s="520" t="str">
        <f>IF(C78="","",VLOOKUP($B78,'F-1 Off Site River Baseline'!$C$9:$R$257,3,FALSE))</f>
        <v/>
      </c>
      <c r="E78" s="520" t="str">
        <f>IF(D78="","",VLOOKUP($B78,'F-1 Off Site River Baseline'!$C$9:$R$257,4,FALSE))</f>
        <v/>
      </c>
      <c r="F78" s="520" t="str">
        <f>IF(E78="","",VLOOKUP($B78,'F-1 Off Site River Baseline'!$C$9:$R$257,5,FALSE))</f>
        <v/>
      </c>
      <c r="G78" s="520" t="str">
        <f>IF(F78="","",VLOOKUP($B78,'F-1 Off Site River Baseline'!$C$9:$R$257,6,FALSE))</f>
        <v/>
      </c>
      <c r="H78" s="520" t="str">
        <f>IF(G78="","",VLOOKUP($B78,'F-1 Off Site River Baseline'!$C$9:$R$257,7,FALSE))</f>
        <v/>
      </c>
      <c r="I78" s="520" t="str">
        <f>IF(H78="","",VLOOKUP($B78,'F-1 Off Site River Baseline'!$C$9:$R$257,8,FALSE))</f>
        <v/>
      </c>
      <c r="J78" s="520" t="str">
        <f>IF(I78="","",VLOOKUP($B78,'F-1 Off Site River Baseline'!$C$9:$R$257,9,FALSE))</f>
        <v/>
      </c>
      <c r="K78" s="520" t="str">
        <f>IF(J78="","",VLOOKUP($B78,'F-1 Off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IF(L78="","",VLOOKUP($B78,'F-1 Off Site River Baseline'!$C$9:$R$257,16,FALSE))</f>
        <v/>
      </c>
      <c r="N78" s="418" t="str">
        <f t="shared" si="12"/>
        <v/>
      </c>
      <c r="O78" s="498" t="str">
        <f t="shared" si="13"/>
        <v/>
      </c>
      <c r="P78" s="499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5" t="str">
        <f>IF(N78="","",VLOOKUP(B78,'F-1 Off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20" t="str">
        <f>IF(V78="","",IF(VLOOKUP(V78,'G-7 Rivers Data'!$AG$4:$AI$9,2,FALSE)=0,"Spatial Data Missing ⚠",VLOOKUP(V78,'G-7 Rivers Data'!$AG$4:$AI$9,2,FALSE)))</f>
        <v/>
      </c>
      <c r="X78" s="524" t="str">
        <f>IF(V78="","",IF(VLOOKUP(V78,'G-7 Rivers Data'!$AG$4:$AI$9,3,FALSE)=0,"Spatial Data Missing ⚠",VLOOKUP(V78,'G-7 Rivers Data'!$AG$4:$AI$9,3,FALSE)))</f>
        <v/>
      </c>
      <c r="Y78" s="53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3"/>
      <c r="AA78" s="203"/>
      <c r="AB78" s="534" t="str">
        <f t="shared" si="8"/>
        <v/>
      </c>
      <c r="AC78" s="521" t="str">
        <f t="shared" si="9"/>
        <v/>
      </c>
      <c r="AD78" s="564" t="str">
        <f>IFERROR(IF(AC78="Check Data ⚠","Check Data ⚠",VLOOKUP(AC78,'G-4 Temporal multipliers'!$A$4:$C$37,3,FALSE)),"")</f>
        <v/>
      </c>
      <c r="AE78" s="537" t="str">
        <f>IF(N78="","",VLOOKUP(N78,'G-7 Rivers Data'!$B$4:$G$8,5,FALSE))</f>
        <v/>
      </c>
      <c r="AF78" s="520" t="str">
        <f t="shared" si="10"/>
        <v/>
      </c>
      <c r="AG78" s="520" t="str">
        <f t="shared" si="14"/>
        <v/>
      </c>
      <c r="AH78" s="524" t="str">
        <f t="shared" si="11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536" t="str">
        <f>IF(AK78="","",IF(VLOOKUP(AK78,'G-7 Rivers Data'!$AD$4:$AE$8,2,FALSE)=0,"Spatial Data Missing ⚠",VLOOKUP(AK78,'G-7 Rivers Data'!$AD$4:$AE$8,2,FALSE)))</f>
        <v/>
      </c>
      <c r="AM78" s="154"/>
      <c r="AN78" s="524" t="str">
        <f>IF(AM78="","",VLOOKUP(AM78,'G-7 Rivers Data'!$AO$4:$AP$7,2,FALSE))</f>
        <v/>
      </c>
      <c r="AO78" s="545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1" t="str">
        <f>'F-1 Off Site River Baseline'!AN77</f>
        <v/>
      </c>
      <c r="C79" s="520" t="str">
        <f>IF(B79="","",VLOOKUP($B79,'F-1 Off Site River Baseline'!$C$9:$R$257,2,FALSE))</f>
        <v/>
      </c>
      <c r="D79" s="520" t="str">
        <f>IF(C79="","",VLOOKUP($B79,'F-1 Off Site River Baseline'!$C$9:$R$257,3,FALSE))</f>
        <v/>
      </c>
      <c r="E79" s="520" t="str">
        <f>IF(D79="","",VLOOKUP($B79,'F-1 Off Site River Baseline'!$C$9:$R$257,4,FALSE))</f>
        <v/>
      </c>
      <c r="F79" s="520" t="str">
        <f>IF(E79="","",VLOOKUP($B79,'F-1 Off Site River Baseline'!$C$9:$R$257,5,FALSE))</f>
        <v/>
      </c>
      <c r="G79" s="520" t="str">
        <f>IF(F79="","",VLOOKUP($B79,'F-1 Off Site River Baseline'!$C$9:$R$257,6,FALSE))</f>
        <v/>
      </c>
      <c r="H79" s="520" t="str">
        <f>IF(G79="","",VLOOKUP($B79,'F-1 Off Site River Baseline'!$C$9:$R$257,7,FALSE))</f>
        <v/>
      </c>
      <c r="I79" s="520" t="str">
        <f>IF(H79="","",VLOOKUP($B79,'F-1 Off Site River Baseline'!$C$9:$R$257,8,FALSE))</f>
        <v/>
      </c>
      <c r="J79" s="520" t="str">
        <f>IF(I79="","",VLOOKUP($B79,'F-1 Off Site River Baseline'!$C$9:$R$257,9,FALSE))</f>
        <v/>
      </c>
      <c r="K79" s="520" t="str">
        <f>IF(J79="","",VLOOKUP($B79,'F-1 Off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IF(L79="","",VLOOKUP($B79,'F-1 Off Site River Baseline'!$C$9:$R$257,16,FALSE))</f>
        <v/>
      </c>
      <c r="N79" s="418" t="str">
        <f t="shared" si="12"/>
        <v/>
      </c>
      <c r="O79" s="498" t="str">
        <f t="shared" si="13"/>
        <v/>
      </c>
      <c r="P79" s="499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5" t="str">
        <f>IF(N79="","",VLOOKUP(B79,'F-1 Off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20" t="str">
        <f>IF(V79="","",IF(VLOOKUP(V79,'G-7 Rivers Data'!$AG$4:$AI$9,2,FALSE)=0,"Spatial Data Missing ⚠",VLOOKUP(V79,'G-7 Rivers Data'!$AG$4:$AI$9,2,FALSE)))</f>
        <v/>
      </c>
      <c r="X79" s="524" t="str">
        <f>IF(V79="","",IF(VLOOKUP(V79,'G-7 Rivers Data'!$AG$4:$AI$9,3,FALSE)=0,"Spatial Data Missing ⚠",VLOOKUP(V79,'G-7 Rivers Data'!$AG$4:$AI$9,3,FALSE)))</f>
        <v/>
      </c>
      <c r="Y79" s="53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3"/>
      <c r="AA79" s="203"/>
      <c r="AB79" s="534" t="str">
        <f t="shared" si="8"/>
        <v/>
      </c>
      <c r="AC79" s="521" t="str">
        <f t="shared" si="9"/>
        <v/>
      </c>
      <c r="AD79" s="564" t="str">
        <f>IFERROR(IF(AC79="Check Data ⚠","Check Data ⚠",VLOOKUP(AC79,'G-4 Temporal multipliers'!$A$4:$C$37,3,FALSE)),"")</f>
        <v/>
      </c>
      <c r="AE79" s="537" t="str">
        <f>IF(N79="","",VLOOKUP(N79,'G-7 Rivers Data'!$B$4:$G$8,5,FALSE))</f>
        <v/>
      </c>
      <c r="AF79" s="520" t="str">
        <f t="shared" si="10"/>
        <v/>
      </c>
      <c r="AG79" s="520" t="str">
        <f t="shared" si="14"/>
        <v/>
      </c>
      <c r="AH79" s="524" t="str">
        <f t="shared" si="11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536" t="str">
        <f>IF(AK79="","",IF(VLOOKUP(AK79,'G-7 Rivers Data'!$AD$4:$AE$8,2,FALSE)=0,"Spatial Data Missing ⚠",VLOOKUP(AK79,'G-7 Rivers Data'!$AD$4:$AE$8,2,FALSE)))</f>
        <v/>
      </c>
      <c r="AM79" s="154"/>
      <c r="AN79" s="524" t="str">
        <f>IF(AM79="","",VLOOKUP(AM79,'G-7 Rivers Data'!$AO$4:$AP$7,2,FALSE))</f>
        <v/>
      </c>
      <c r="AO79" s="545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1" t="str">
        <f>'F-1 Off Site River Baseline'!AN78</f>
        <v/>
      </c>
      <c r="C80" s="520" t="str">
        <f>IF(B80="","",VLOOKUP($B80,'F-1 Off Site River Baseline'!$C$9:$R$257,2,FALSE))</f>
        <v/>
      </c>
      <c r="D80" s="520" t="str">
        <f>IF(C80="","",VLOOKUP($B80,'F-1 Off Site River Baseline'!$C$9:$R$257,3,FALSE))</f>
        <v/>
      </c>
      <c r="E80" s="520" t="str">
        <f>IF(D80="","",VLOOKUP($B80,'F-1 Off Site River Baseline'!$C$9:$R$257,4,FALSE))</f>
        <v/>
      </c>
      <c r="F80" s="520" t="str">
        <f>IF(E80="","",VLOOKUP($B80,'F-1 Off Site River Baseline'!$C$9:$R$257,5,FALSE))</f>
        <v/>
      </c>
      <c r="G80" s="520" t="str">
        <f>IF(F80="","",VLOOKUP($B80,'F-1 Off Site River Baseline'!$C$9:$R$257,6,FALSE))</f>
        <v/>
      </c>
      <c r="H80" s="520" t="str">
        <f>IF(G80="","",VLOOKUP($B80,'F-1 Off Site River Baseline'!$C$9:$R$257,7,FALSE))</f>
        <v/>
      </c>
      <c r="I80" s="520" t="str">
        <f>IF(H80="","",VLOOKUP($B80,'F-1 Off Site River Baseline'!$C$9:$R$257,8,FALSE))</f>
        <v/>
      </c>
      <c r="J80" s="520" t="str">
        <f>IF(I80="","",VLOOKUP($B80,'F-1 Off Site River Baseline'!$C$9:$R$257,9,FALSE))</f>
        <v/>
      </c>
      <c r="K80" s="520" t="str">
        <f>IF(J80="","",VLOOKUP($B80,'F-1 Off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IF(L80="","",VLOOKUP($B80,'F-1 Off Site River Baseline'!$C$9:$R$257,16,FALSE))</f>
        <v/>
      </c>
      <c r="N80" s="418" t="str">
        <f t="shared" si="12"/>
        <v/>
      </c>
      <c r="O80" s="498" t="str">
        <f t="shared" si="13"/>
        <v/>
      </c>
      <c r="P80" s="499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5" t="str">
        <f>IF(N80="","",VLOOKUP(B80,'F-1 Off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20" t="str">
        <f>IF(V80="","",IF(VLOOKUP(V80,'G-7 Rivers Data'!$AG$4:$AI$9,2,FALSE)=0,"Spatial Data Missing ⚠",VLOOKUP(V80,'G-7 Rivers Data'!$AG$4:$AI$9,2,FALSE)))</f>
        <v/>
      </c>
      <c r="X80" s="524" t="str">
        <f>IF(V80="","",IF(VLOOKUP(V80,'G-7 Rivers Data'!$AG$4:$AI$9,3,FALSE)=0,"Spatial Data Missing ⚠",VLOOKUP(V80,'G-7 Rivers Data'!$AG$4:$AI$9,3,FALSE)))</f>
        <v/>
      </c>
      <c r="Y80" s="53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3"/>
      <c r="AA80" s="203"/>
      <c r="AB80" s="534" t="str">
        <f t="shared" si="8"/>
        <v/>
      </c>
      <c r="AC80" s="521" t="str">
        <f t="shared" si="9"/>
        <v/>
      </c>
      <c r="AD80" s="564" t="str">
        <f>IFERROR(IF(AC80="Check Data ⚠","Check Data ⚠",VLOOKUP(AC80,'G-4 Temporal multipliers'!$A$4:$C$37,3,FALSE)),"")</f>
        <v/>
      </c>
      <c r="AE80" s="537" t="str">
        <f>IF(N80="","",VLOOKUP(N80,'G-7 Rivers Data'!$B$4:$G$8,5,FALSE))</f>
        <v/>
      </c>
      <c r="AF80" s="520" t="str">
        <f t="shared" si="10"/>
        <v/>
      </c>
      <c r="AG80" s="520" t="str">
        <f t="shared" si="14"/>
        <v/>
      </c>
      <c r="AH80" s="524" t="str">
        <f t="shared" si="11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536" t="str">
        <f>IF(AK80="","",IF(VLOOKUP(AK80,'G-7 Rivers Data'!$AD$4:$AE$8,2,FALSE)=0,"Spatial Data Missing ⚠",VLOOKUP(AK80,'G-7 Rivers Data'!$AD$4:$AE$8,2,FALSE)))</f>
        <v/>
      </c>
      <c r="AM80" s="154"/>
      <c r="AN80" s="524" t="str">
        <f>IF(AM80="","",VLOOKUP(AM80,'G-7 Rivers Data'!$AO$4:$AP$7,2,FALSE))</f>
        <v/>
      </c>
      <c r="AO80" s="545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1" t="str">
        <f>'F-1 Off Site River Baseline'!AN79</f>
        <v/>
      </c>
      <c r="C81" s="520" t="str">
        <f>IF(B81="","",VLOOKUP($B81,'F-1 Off Site River Baseline'!$C$9:$R$257,2,FALSE))</f>
        <v/>
      </c>
      <c r="D81" s="520" t="str">
        <f>IF(C81="","",VLOOKUP($B81,'F-1 Off Site River Baseline'!$C$9:$R$257,3,FALSE))</f>
        <v/>
      </c>
      <c r="E81" s="520" t="str">
        <f>IF(D81="","",VLOOKUP($B81,'F-1 Off Site River Baseline'!$C$9:$R$257,4,FALSE))</f>
        <v/>
      </c>
      <c r="F81" s="520" t="str">
        <f>IF(E81="","",VLOOKUP($B81,'F-1 Off Site River Baseline'!$C$9:$R$257,5,FALSE))</f>
        <v/>
      </c>
      <c r="G81" s="520" t="str">
        <f>IF(F81="","",VLOOKUP($B81,'F-1 Off Site River Baseline'!$C$9:$R$257,6,FALSE))</f>
        <v/>
      </c>
      <c r="H81" s="520" t="str">
        <f>IF(G81="","",VLOOKUP($B81,'F-1 Off Site River Baseline'!$C$9:$R$257,7,FALSE))</f>
        <v/>
      </c>
      <c r="I81" s="520" t="str">
        <f>IF(H81="","",VLOOKUP($B81,'F-1 Off Site River Baseline'!$C$9:$R$257,8,FALSE))</f>
        <v/>
      </c>
      <c r="J81" s="520" t="str">
        <f>IF(I81="","",VLOOKUP($B81,'F-1 Off Site River Baseline'!$C$9:$R$257,9,FALSE))</f>
        <v/>
      </c>
      <c r="K81" s="520" t="str">
        <f>IF(J81="","",VLOOKUP($B81,'F-1 Off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IF(L81="","",VLOOKUP($B81,'F-1 Off Site River Baseline'!$C$9:$R$257,16,FALSE))</f>
        <v/>
      </c>
      <c r="N81" s="418" t="str">
        <f t="shared" si="12"/>
        <v/>
      </c>
      <c r="O81" s="498" t="str">
        <f t="shared" si="13"/>
        <v/>
      </c>
      <c r="P81" s="499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5" t="str">
        <f>IF(N81="","",VLOOKUP(B81,'F-1 Off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20" t="str">
        <f>IF(V81="","",IF(VLOOKUP(V81,'G-7 Rivers Data'!$AG$4:$AI$9,2,FALSE)=0,"Spatial Data Missing ⚠",VLOOKUP(V81,'G-7 Rivers Data'!$AG$4:$AI$9,2,FALSE)))</f>
        <v/>
      </c>
      <c r="X81" s="524" t="str">
        <f>IF(V81="","",IF(VLOOKUP(V81,'G-7 Rivers Data'!$AG$4:$AI$9,3,FALSE)=0,"Spatial Data Missing ⚠",VLOOKUP(V81,'G-7 Rivers Data'!$AG$4:$AI$9,3,FALSE)))</f>
        <v/>
      </c>
      <c r="Y81" s="53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3"/>
      <c r="AA81" s="203"/>
      <c r="AB81" s="534" t="str">
        <f t="shared" si="8"/>
        <v/>
      </c>
      <c r="AC81" s="521" t="str">
        <f t="shared" si="9"/>
        <v/>
      </c>
      <c r="AD81" s="564" t="str">
        <f>IFERROR(IF(AC81="Check Data ⚠","Check Data ⚠",VLOOKUP(AC81,'G-4 Temporal multipliers'!$A$4:$C$37,3,FALSE)),"")</f>
        <v/>
      </c>
      <c r="AE81" s="537" t="str">
        <f>IF(N81="","",VLOOKUP(N81,'G-7 Rivers Data'!$B$4:$G$8,5,FALSE))</f>
        <v/>
      </c>
      <c r="AF81" s="520" t="str">
        <f t="shared" si="10"/>
        <v/>
      </c>
      <c r="AG81" s="520" t="str">
        <f t="shared" si="14"/>
        <v/>
      </c>
      <c r="AH81" s="524" t="str">
        <f t="shared" si="11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536" t="str">
        <f>IF(AK81="","",IF(VLOOKUP(AK81,'G-7 Rivers Data'!$AD$4:$AE$8,2,FALSE)=0,"Spatial Data Missing ⚠",VLOOKUP(AK81,'G-7 Rivers Data'!$AD$4:$AE$8,2,FALSE)))</f>
        <v/>
      </c>
      <c r="AM81" s="154"/>
      <c r="AN81" s="524" t="str">
        <f>IF(AM81="","",VLOOKUP(AM81,'G-7 Rivers Data'!$AO$4:$AP$7,2,FALSE))</f>
        <v/>
      </c>
      <c r="AO81" s="545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1" t="str">
        <f>'F-1 Off Site River Baseline'!AN80</f>
        <v/>
      </c>
      <c r="C82" s="520" t="str">
        <f>IF(B82="","",VLOOKUP($B82,'F-1 Off Site River Baseline'!$C$9:$R$257,2,FALSE))</f>
        <v/>
      </c>
      <c r="D82" s="520" t="str">
        <f>IF(C82="","",VLOOKUP($B82,'F-1 Off Site River Baseline'!$C$9:$R$257,3,FALSE))</f>
        <v/>
      </c>
      <c r="E82" s="520" t="str">
        <f>IF(D82="","",VLOOKUP($B82,'F-1 Off Site River Baseline'!$C$9:$R$257,4,FALSE))</f>
        <v/>
      </c>
      <c r="F82" s="520" t="str">
        <f>IF(E82="","",VLOOKUP($B82,'F-1 Off Site River Baseline'!$C$9:$R$257,5,FALSE))</f>
        <v/>
      </c>
      <c r="G82" s="520" t="str">
        <f>IF(F82="","",VLOOKUP($B82,'F-1 Off Site River Baseline'!$C$9:$R$257,6,FALSE))</f>
        <v/>
      </c>
      <c r="H82" s="520" t="str">
        <f>IF(G82="","",VLOOKUP($B82,'F-1 Off Site River Baseline'!$C$9:$R$257,7,FALSE))</f>
        <v/>
      </c>
      <c r="I82" s="520" t="str">
        <f>IF(H82="","",VLOOKUP($B82,'F-1 Off Site River Baseline'!$C$9:$R$257,8,FALSE))</f>
        <v/>
      </c>
      <c r="J82" s="520" t="str">
        <f>IF(I82="","",VLOOKUP($B82,'F-1 Off Site River Baseline'!$C$9:$R$257,9,FALSE))</f>
        <v/>
      </c>
      <c r="K82" s="520" t="str">
        <f>IF(J82="","",VLOOKUP($B82,'F-1 Off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IF(L82="","",VLOOKUP($B82,'F-1 Off Site River Baseline'!$C$9:$R$257,16,FALSE))</f>
        <v/>
      </c>
      <c r="N82" s="418" t="str">
        <f t="shared" si="12"/>
        <v/>
      </c>
      <c r="O82" s="498" t="str">
        <f t="shared" si="13"/>
        <v/>
      </c>
      <c r="P82" s="499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5" t="str">
        <f>IF(N82="","",VLOOKUP(B82,'F-1 Off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20" t="str">
        <f>IF(V82="","",IF(VLOOKUP(V82,'G-7 Rivers Data'!$AG$4:$AI$9,2,FALSE)=0,"Spatial Data Missing ⚠",VLOOKUP(V82,'G-7 Rivers Data'!$AG$4:$AI$9,2,FALSE)))</f>
        <v/>
      </c>
      <c r="X82" s="524" t="str">
        <f>IF(V82="","",IF(VLOOKUP(V82,'G-7 Rivers Data'!$AG$4:$AI$9,3,FALSE)=0,"Spatial Data Missing ⚠",VLOOKUP(V82,'G-7 Rivers Data'!$AG$4:$AI$9,3,FALSE)))</f>
        <v/>
      </c>
      <c r="Y82" s="53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3"/>
      <c r="AA82" s="203"/>
      <c r="AB82" s="534" t="str">
        <f t="shared" si="8"/>
        <v/>
      </c>
      <c r="AC82" s="521" t="str">
        <f t="shared" si="9"/>
        <v/>
      </c>
      <c r="AD82" s="564" t="str">
        <f>IFERROR(IF(AC82="Check Data ⚠","Check Data ⚠",VLOOKUP(AC82,'G-4 Temporal multipliers'!$A$4:$C$37,3,FALSE)),"")</f>
        <v/>
      </c>
      <c r="AE82" s="537" t="str">
        <f>IF(N82="","",VLOOKUP(N82,'G-7 Rivers Data'!$B$4:$G$8,5,FALSE))</f>
        <v/>
      </c>
      <c r="AF82" s="520" t="str">
        <f t="shared" si="10"/>
        <v/>
      </c>
      <c r="AG82" s="520" t="str">
        <f t="shared" si="14"/>
        <v/>
      </c>
      <c r="AH82" s="524" t="str">
        <f t="shared" si="11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536" t="str">
        <f>IF(AK82="","",IF(VLOOKUP(AK82,'G-7 Rivers Data'!$AD$4:$AE$8,2,FALSE)=0,"Spatial Data Missing ⚠",VLOOKUP(AK82,'G-7 Rivers Data'!$AD$4:$AE$8,2,FALSE)))</f>
        <v/>
      </c>
      <c r="AM82" s="154"/>
      <c r="AN82" s="524" t="str">
        <f>IF(AM82="","",VLOOKUP(AM82,'G-7 Rivers Data'!$AO$4:$AP$7,2,FALSE))</f>
        <v/>
      </c>
      <c r="AO82" s="545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1" t="str">
        <f>'F-1 Off Site River Baseline'!AN81</f>
        <v/>
      </c>
      <c r="C83" s="520" t="str">
        <f>IF(B83="","",VLOOKUP($B83,'F-1 Off Site River Baseline'!$C$9:$R$257,2,FALSE))</f>
        <v/>
      </c>
      <c r="D83" s="520" t="str">
        <f>IF(C83="","",VLOOKUP($B83,'F-1 Off Site River Baseline'!$C$9:$R$257,3,FALSE))</f>
        <v/>
      </c>
      <c r="E83" s="520" t="str">
        <f>IF(D83="","",VLOOKUP($B83,'F-1 Off Site River Baseline'!$C$9:$R$257,4,FALSE))</f>
        <v/>
      </c>
      <c r="F83" s="520" t="str">
        <f>IF(E83="","",VLOOKUP($B83,'F-1 Off Site River Baseline'!$C$9:$R$257,5,FALSE))</f>
        <v/>
      </c>
      <c r="G83" s="520" t="str">
        <f>IF(F83="","",VLOOKUP($B83,'F-1 Off Site River Baseline'!$C$9:$R$257,6,FALSE))</f>
        <v/>
      </c>
      <c r="H83" s="520" t="str">
        <f>IF(G83="","",VLOOKUP($B83,'F-1 Off Site River Baseline'!$C$9:$R$257,7,FALSE))</f>
        <v/>
      </c>
      <c r="I83" s="520" t="str">
        <f>IF(H83="","",VLOOKUP($B83,'F-1 Off Site River Baseline'!$C$9:$R$257,8,FALSE))</f>
        <v/>
      </c>
      <c r="J83" s="520" t="str">
        <f>IF(I83="","",VLOOKUP($B83,'F-1 Off Site River Baseline'!$C$9:$R$257,9,FALSE))</f>
        <v/>
      </c>
      <c r="K83" s="520" t="str">
        <f>IF(J83="","",VLOOKUP($B83,'F-1 Off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IF(L83="","",VLOOKUP($B83,'F-1 Off Site River Baseline'!$C$9:$R$257,16,FALSE))</f>
        <v/>
      </c>
      <c r="N83" s="418" t="str">
        <f t="shared" si="12"/>
        <v/>
      </c>
      <c r="O83" s="498" t="str">
        <f t="shared" si="13"/>
        <v/>
      </c>
      <c r="P83" s="499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5" t="str">
        <f>IF(N83="","",VLOOKUP(B83,'F-1 Off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20" t="str">
        <f>IF(V83="","",IF(VLOOKUP(V83,'G-7 Rivers Data'!$AG$4:$AI$9,2,FALSE)=0,"Spatial Data Missing ⚠",VLOOKUP(V83,'G-7 Rivers Data'!$AG$4:$AI$9,2,FALSE)))</f>
        <v/>
      </c>
      <c r="X83" s="524" t="str">
        <f>IF(V83="","",IF(VLOOKUP(V83,'G-7 Rivers Data'!$AG$4:$AI$9,3,FALSE)=0,"Spatial Data Missing ⚠",VLOOKUP(V83,'G-7 Rivers Data'!$AG$4:$AI$9,3,FALSE)))</f>
        <v/>
      </c>
      <c r="Y83" s="53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3"/>
      <c r="AA83" s="203"/>
      <c r="AB83" s="534" t="str">
        <f t="shared" si="8"/>
        <v/>
      </c>
      <c r="AC83" s="521" t="str">
        <f t="shared" si="9"/>
        <v/>
      </c>
      <c r="AD83" s="564" t="str">
        <f>IFERROR(IF(AC83="Check Data ⚠","Check Data ⚠",VLOOKUP(AC83,'G-4 Temporal multipliers'!$A$4:$C$37,3,FALSE)),"")</f>
        <v/>
      </c>
      <c r="AE83" s="537" t="str">
        <f>IF(N83="","",VLOOKUP(N83,'G-7 Rivers Data'!$B$4:$G$8,5,FALSE))</f>
        <v/>
      </c>
      <c r="AF83" s="520" t="str">
        <f t="shared" si="10"/>
        <v/>
      </c>
      <c r="AG83" s="520" t="str">
        <f t="shared" si="14"/>
        <v/>
      </c>
      <c r="AH83" s="524" t="str">
        <f t="shared" si="11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536" t="str">
        <f>IF(AK83="","",IF(VLOOKUP(AK83,'G-7 Rivers Data'!$AD$4:$AE$8,2,FALSE)=0,"Spatial Data Missing ⚠",VLOOKUP(AK83,'G-7 Rivers Data'!$AD$4:$AE$8,2,FALSE)))</f>
        <v/>
      </c>
      <c r="AM83" s="154"/>
      <c r="AN83" s="524" t="str">
        <f>IF(AM83="","",VLOOKUP(AM83,'G-7 Rivers Data'!$AO$4:$AP$7,2,FALSE))</f>
        <v/>
      </c>
      <c r="AO83" s="545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1" t="str">
        <f>'F-1 Off Site River Baseline'!AN82</f>
        <v/>
      </c>
      <c r="C84" s="520" t="str">
        <f>IF(B84="","",VLOOKUP($B84,'F-1 Off Site River Baseline'!$C$9:$R$257,2,FALSE))</f>
        <v/>
      </c>
      <c r="D84" s="520" t="str">
        <f>IF(C84="","",VLOOKUP($B84,'F-1 Off Site River Baseline'!$C$9:$R$257,3,FALSE))</f>
        <v/>
      </c>
      <c r="E84" s="520" t="str">
        <f>IF(D84="","",VLOOKUP($B84,'F-1 Off Site River Baseline'!$C$9:$R$257,4,FALSE))</f>
        <v/>
      </c>
      <c r="F84" s="520" t="str">
        <f>IF(E84="","",VLOOKUP($B84,'F-1 Off Site River Baseline'!$C$9:$R$257,5,FALSE))</f>
        <v/>
      </c>
      <c r="G84" s="520" t="str">
        <f>IF(F84="","",VLOOKUP($B84,'F-1 Off Site River Baseline'!$C$9:$R$257,6,FALSE))</f>
        <v/>
      </c>
      <c r="H84" s="520" t="str">
        <f>IF(G84="","",VLOOKUP($B84,'F-1 Off Site River Baseline'!$C$9:$R$257,7,FALSE))</f>
        <v/>
      </c>
      <c r="I84" s="520" t="str">
        <f>IF(H84="","",VLOOKUP($B84,'F-1 Off Site River Baseline'!$C$9:$R$257,8,FALSE))</f>
        <v/>
      </c>
      <c r="J84" s="520" t="str">
        <f>IF(I84="","",VLOOKUP($B84,'F-1 Off Site River Baseline'!$C$9:$R$257,9,FALSE))</f>
        <v/>
      </c>
      <c r="K84" s="520" t="str">
        <f>IF(J84="","",VLOOKUP($B84,'F-1 Off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IF(L84="","",VLOOKUP($B84,'F-1 Off Site River Baseline'!$C$9:$R$257,16,FALSE))</f>
        <v/>
      </c>
      <c r="N84" s="418" t="str">
        <f t="shared" si="12"/>
        <v/>
      </c>
      <c r="O84" s="498" t="str">
        <f t="shared" si="13"/>
        <v/>
      </c>
      <c r="P84" s="499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5" t="str">
        <f>IF(N84="","",VLOOKUP(B84,'F-1 Off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20" t="str">
        <f>IF(V84="","",IF(VLOOKUP(V84,'G-7 Rivers Data'!$AG$4:$AI$9,2,FALSE)=0,"Spatial Data Missing ⚠",VLOOKUP(V84,'G-7 Rivers Data'!$AG$4:$AI$9,2,FALSE)))</f>
        <v/>
      </c>
      <c r="X84" s="524" t="str">
        <f>IF(V84="","",IF(VLOOKUP(V84,'G-7 Rivers Data'!$AG$4:$AI$9,3,FALSE)=0,"Spatial Data Missing ⚠",VLOOKUP(V84,'G-7 Rivers Data'!$AG$4:$AI$9,3,FALSE)))</f>
        <v/>
      </c>
      <c r="Y84" s="53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3"/>
      <c r="AA84" s="203"/>
      <c r="AB84" s="534" t="str">
        <f t="shared" si="8"/>
        <v/>
      </c>
      <c r="AC84" s="521" t="str">
        <f t="shared" si="9"/>
        <v/>
      </c>
      <c r="AD84" s="564" t="str">
        <f>IFERROR(IF(AC84="Check Data ⚠","Check Data ⚠",VLOOKUP(AC84,'G-4 Temporal multipliers'!$A$4:$C$37,3,FALSE)),"")</f>
        <v/>
      </c>
      <c r="AE84" s="537" t="str">
        <f>IF(N84="","",VLOOKUP(N84,'G-7 Rivers Data'!$B$4:$G$8,5,FALSE))</f>
        <v/>
      </c>
      <c r="AF84" s="520" t="str">
        <f t="shared" si="10"/>
        <v/>
      </c>
      <c r="AG84" s="520" t="str">
        <f t="shared" si="14"/>
        <v/>
      </c>
      <c r="AH84" s="524" t="str">
        <f t="shared" si="11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536" t="str">
        <f>IF(AK84="","",IF(VLOOKUP(AK84,'G-7 Rivers Data'!$AD$4:$AE$8,2,FALSE)=0,"Spatial Data Missing ⚠",VLOOKUP(AK84,'G-7 Rivers Data'!$AD$4:$AE$8,2,FALSE)))</f>
        <v/>
      </c>
      <c r="AM84" s="154"/>
      <c r="AN84" s="524" t="str">
        <f>IF(AM84="","",VLOOKUP(AM84,'G-7 Rivers Data'!$AO$4:$AP$7,2,FALSE))</f>
        <v/>
      </c>
      <c r="AO84" s="545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1" t="str">
        <f>'F-1 Off Site River Baseline'!AN83</f>
        <v/>
      </c>
      <c r="C85" s="520" t="str">
        <f>IF(B85="","",VLOOKUP($B85,'F-1 Off Site River Baseline'!$C$9:$R$257,2,FALSE))</f>
        <v/>
      </c>
      <c r="D85" s="520" t="str">
        <f>IF(C85="","",VLOOKUP($B85,'F-1 Off Site River Baseline'!$C$9:$R$257,3,FALSE))</f>
        <v/>
      </c>
      <c r="E85" s="520" t="str">
        <f>IF(D85="","",VLOOKUP($B85,'F-1 Off Site River Baseline'!$C$9:$R$257,4,FALSE))</f>
        <v/>
      </c>
      <c r="F85" s="520" t="str">
        <f>IF(E85="","",VLOOKUP($B85,'F-1 Off Site River Baseline'!$C$9:$R$257,5,FALSE))</f>
        <v/>
      </c>
      <c r="G85" s="520" t="str">
        <f>IF(F85="","",VLOOKUP($B85,'F-1 Off Site River Baseline'!$C$9:$R$257,6,FALSE))</f>
        <v/>
      </c>
      <c r="H85" s="520" t="str">
        <f>IF(G85="","",VLOOKUP($B85,'F-1 Off Site River Baseline'!$C$9:$R$257,7,FALSE))</f>
        <v/>
      </c>
      <c r="I85" s="520" t="str">
        <f>IF(H85="","",VLOOKUP($B85,'F-1 Off Site River Baseline'!$C$9:$R$257,8,FALSE))</f>
        <v/>
      </c>
      <c r="J85" s="520" t="str">
        <f>IF(I85="","",VLOOKUP($B85,'F-1 Off Site River Baseline'!$C$9:$R$257,9,FALSE))</f>
        <v/>
      </c>
      <c r="K85" s="520" t="str">
        <f>IF(J85="","",VLOOKUP($B85,'F-1 Off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IF(L85="","",VLOOKUP($B85,'F-1 Off Site River Baseline'!$C$9:$R$257,16,FALSE))</f>
        <v/>
      </c>
      <c r="N85" s="418" t="str">
        <f t="shared" si="12"/>
        <v/>
      </c>
      <c r="O85" s="498" t="str">
        <f t="shared" si="13"/>
        <v/>
      </c>
      <c r="P85" s="499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5" t="str">
        <f>IF(N85="","",VLOOKUP(B85,'F-1 Off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20" t="str">
        <f>IF(V85="","",IF(VLOOKUP(V85,'G-7 Rivers Data'!$AG$4:$AI$9,2,FALSE)=0,"Spatial Data Missing ⚠",VLOOKUP(V85,'G-7 Rivers Data'!$AG$4:$AI$9,2,FALSE)))</f>
        <v/>
      </c>
      <c r="X85" s="524" t="str">
        <f>IF(V85="","",IF(VLOOKUP(V85,'G-7 Rivers Data'!$AG$4:$AI$9,3,FALSE)=0,"Spatial Data Missing ⚠",VLOOKUP(V85,'G-7 Rivers Data'!$AG$4:$AI$9,3,FALSE)))</f>
        <v/>
      </c>
      <c r="Y85" s="53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3"/>
      <c r="AA85" s="203"/>
      <c r="AB85" s="534" t="str">
        <f t="shared" si="8"/>
        <v/>
      </c>
      <c r="AC85" s="521" t="str">
        <f t="shared" si="9"/>
        <v/>
      </c>
      <c r="AD85" s="564" t="str">
        <f>IFERROR(IF(AC85="Check Data ⚠","Check Data ⚠",VLOOKUP(AC85,'G-4 Temporal multipliers'!$A$4:$C$37,3,FALSE)),"")</f>
        <v/>
      </c>
      <c r="AE85" s="537" t="str">
        <f>IF(N85="","",VLOOKUP(N85,'G-7 Rivers Data'!$B$4:$G$8,5,FALSE))</f>
        <v/>
      </c>
      <c r="AF85" s="520" t="str">
        <f t="shared" si="10"/>
        <v/>
      </c>
      <c r="AG85" s="520" t="str">
        <f t="shared" si="14"/>
        <v/>
      </c>
      <c r="AH85" s="524" t="str">
        <f t="shared" si="11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536" t="str">
        <f>IF(AK85="","",IF(VLOOKUP(AK85,'G-7 Rivers Data'!$AD$4:$AE$8,2,FALSE)=0,"Spatial Data Missing ⚠",VLOOKUP(AK85,'G-7 Rivers Data'!$AD$4:$AE$8,2,FALSE)))</f>
        <v/>
      </c>
      <c r="AM85" s="154"/>
      <c r="AN85" s="524" t="str">
        <f>IF(AM85="","",VLOOKUP(AM85,'G-7 Rivers Data'!$AO$4:$AP$7,2,FALSE))</f>
        <v/>
      </c>
      <c r="AO85" s="545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1" t="str">
        <f>'F-1 Off Site River Baseline'!AN84</f>
        <v/>
      </c>
      <c r="C86" s="520" t="str">
        <f>IF(B86="","",VLOOKUP($B86,'F-1 Off Site River Baseline'!$C$9:$R$257,2,FALSE))</f>
        <v/>
      </c>
      <c r="D86" s="520" t="str">
        <f>IF(C86="","",VLOOKUP($B86,'F-1 Off Site River Baseline'!$C$9:$R$257,3,FALSE))</f>
        <v/>
      </c>
      <c r="E86" s="520" t="str">
        <f>IF(D86="","",VLOOKUP($B86,'F-1 Off Site River Baseline'!$C$9:$R$257,4,FALSE))</f>
        <v/>
      </c>
      <c r="F86" s="520" t="str">
        <f>IF(E86="","",VLOOKUP($B86,'F-1 Off Site River Baseline'!$C$9:$R$257,5,FALSE))</f>
        <v/>
      </c>
      <c r="G86" s="520" t="str">
        <f>IF(F86="","",VLOOKUP($B86,'F-1 Off Site River Baseline'!$C$9:$R$257,6,FALSE))</f>
        <v/>
      </c>
      <c r="H86" s="520" t="str">
        <f>IF(G86="","",VLOOKUP($B86,'F-1 Off Site River Baseline'!$C$9:$R$257,7,FALSE))</f>
        <v/>
      </c>
      <c r="I86" s="520" t="str">
        <f>IF(H86="","",VLOOKUP($B86,'F-1 Off Site River Baseline'!$C$9:$R$257,8,FALSE))</f>
        <v/>
      </c>
      <c r="J86" s="520" t="str">
        <f>IF(I86="","",VLOOKUP($B86,'F-1 Off Site River Baseline'!$C$9:$R$257,9,FALSE))</f>
        <v/>
      </c>
      <c r="K86" s="520" t="str">
        <f>IF(J86="","",VLOOKUP($B86,'F-1 Off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IF(L86="","",VLOOKUP($B86,'F-1 Off Site River Baseline'!$C$9:$R$257,16,FALSE))</f>
        <v/>
      </c>
      <c r="N86" s="418" t="str">
        <f t="shared" si="12"/>
        <v/>
      </c>
      <c r="O86" s="498" t="str">
        <f t="shared" si="13"/>
        <v/>
      </c>
      <c r="P86" s="499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5" t="str">
        <f>IF(N86="","",VLOOKUP(B86,'F-1 Off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20" t="str">
        <f>IF(V86="","",IF(VLOOKUP(V86,'G-7 Rivers Data'!$AG$4:$AI$9,2,FALSE)=0,"Spatial Data Missing ⚠",VLOOKUP(V86,'G-7 Rivers Data'!$AG$4:$AI$9,2,FALSE)))</f>
        <v/>
      </c>
      <c r="X86" s="524" t="str">
        <f>IF(V86="","",IF(VLOOKUP(V86,'G-7 Rivers Data'!$AG$4:$AI$9,3,FALSE)=0,"Spatial Data Missing ⚠",VLOOKUP(V86,'G-7 Rivers Data'!$AG$4:$AI$9,3,FALSE)))</f>
        <v/>
      </c>
      <c r="Y86" s="53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3"/>
      <c r="AA86" s="203"/>
      <c r="AB86" s="534" t="str">
        <f t="shared" si="8"/>
        <v/>
      </c>
      <c r="AC86" s="521" t="str">
        <f t="shared" si="9"/>
        <v/>
      </c>
      <c r="AD86" s="564" t="str">
        <f>IFERROR(IF(AC86="Check Data ⚠","Check Data ⚠",VLOOKUP(AC86,'G-4 Temporal multipliers'!$A$4:$C$37,3,FALSE)),"")</f>
        <v/>
      </c>
      <c r="AE86" s="537" t="str">
        <f>IF(N86="","",VLOOKUP(N86,'G-7 Rivers Data'!$B$4:$G$8,5,FALSE))</f>
        <v/>
      </c>
      <c r="AF86" s="520" t="str">
        <f t="shared" si="10"/>
        <v/>
      </c>
      <c r="AG86" s="520" t="str">
        <f t="shared" si="14"/>
        <v/>
      </c>
      <c r="AH86" s="524" t="str">
        <f t="shared" si="11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536" t="str">
        <f>IF(AK86="","",IF(VLOOKUP(AK86,'G-7 Rivers Data'!$AD$4:$AE$8,2,FALSE)=0,"Spatial Data Missing ⚠",VLOOKUP(AK86,'G-7 Rivers Data'!$AD$4:$AE$8,2,FALSE)))</f>
        <v/>
      </c>
      <c r="AM86" s="154"/>
      <c r="AN86" s="524" t="str">
        <f>IF(AM86="","",VLOOKUP(AM86,'G-7 Rivers Data'!$AO$4:$AP$7,2,FALSE))</f>
        <v/>
      </c>
      <c r="AO86" s="545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1" t="str">
        <f>'F-1 Off Site River Baseline'!AN85</f>
        <v/>
      </c>
      <c r="C87" s="520" t="str">
        <f>IF(B87="","",VLOOKUP($B87,'F-1 Off Site River Baseline'!$C$9:$R$257,2,FALSE))</f>
        <v/>
      </c>
      <c r="D87" s="520" t="str">
        <f>IF(C87="","",VLOOKUP($B87,'F-1 Off Site River Baseline'!$C$9:$R$257,3,FALSE))</f>
        <v/>
      </c>
      <c r="E87" s="520" t="str">
        <f>IF(D87="","",VLOOKUP($B87,'F-1 Off Site River Baseline'!$C$9:$R$257,4,FALSE))</f>
        <v/>
      </c>
      <c r="F87" s="520" t="str">
        <f>IF(E87="","",VLOOKUP($B87,'F-1 Off Site River Baseline'!$C$9:$R$257,5,FALSE))</f>
        <v/>
      </c>
      <c r="G87" s="520" t="str">
        <f>IF(F87="","",VLOOKUP($B87,'F-1 Off Site River Baseline'!$C$9:$R$257,6,FALSE))</f>
        <v/>
      </c>
      <c r="H87" s="520" t="str">
        <f>IF(G87="","",VLOOKUP($B87,'F-1 Off Site River Baseline'!$C$9:$R$257,7,FALSE))</f>
        <v/>
      </c>
      <c r="I87" s="520" t="str">
        <f>IF(H87="","",VLOOKUP($B87,'F-1 Off Site River Baseline'!$C$9:$R$257,8,FALSE))</f>
        <v/>
      </c>
      <c r="J87" s="520" t="str">
        <f>IF(I87="","",VLOOKUP($B87,'F-1 Off Site River Baseline'!$C$9:$R$257,9,FALSE))</f>
        <v/>
      </c>
      <c r="K87" s="520" t="str">
        <f>IF(J87="","",VLOOKUP($B87,'F-1 Off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IF(L87="","",VLOOKUP($B87,'F-1 Off Site River Baseline'!$C$9:$R$257,16,FALSE))</f>
        <v/>
      </c>
      <c r="N87" s="418" t="str">
        <f t="shared" si="12"/>
        <v/>
      </c>
      <c r="O87" s="498" t="str">
        <f t="shared" si="13"/>
        <v/>
      </c>
      <c r="P87" s="499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5" t="str">
        <f>IF(N87="","",VLOOKUP(B87,'F-1 Off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20" t="str">
        <f>IF(V87="","",IF(VLOOKUP(V87,'G-7 Rivers Data'!$AG$4:$AI$9,2,FALSE)=0,"Spatial Data Missing ⚠",VLOOKUP(V87,'G-7 Rivers Data'!$AG$4:$AI$9,2,FALSE)))</f>
        <v/>
      </c>
      <c r="X87" s="524" t="str">
        <f>IF(V87="","",IF(VLOOKUP(V87,'G-7 Rivers Data'!$AG$4:$AI$9,3,FALSE)=0,"Spatial Data Missing ⚠",VLOOKUP(V87,'G-7 Rivers Data'!$AG$4:$AI$9,3,FALSE)))</f>
        <v/>
      </c>
      <c r="Y87" s="53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3"/>
      <c r="AA87" s="203"/>
      <c r="AB87" s="534" t="str">
        <f t="shared" si="8"/>
        <v/>
      </c>
      <c r="AC87" s="521" t="str">
        <f t="shared" si="9"/>
        <v/>
      </c>
      <c r="AD87" s="564" t="str">
        <f>IFERROR(IF(AC87="Check Data ⚠","Check Data ⚠",VLOOKUP(AC87,'G-4 Temporal multipliers'!$A$4:$C$37,3,FALSE)),"")</f>
        <v/>
      </c>
      <c r="AE87" s="537" t="str">
        <f>IF(N87="","",VLOOKUP(N87,'G-7 Rivers Data'!$B$4:$G$8,5,FALSE))</f>
        <v/>
      </c>
      <c r="AF87" s="520" t="str">
        <f t="shared" si="10"/>
        <v/>
      </c>
      <c r="AG87" s="520" t="str">
        <f t="shared" si="14"/>
        <v/>
      </c>
      <c r="AH87" s="524" t="str">
        <f t="shared" si="11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536" t="str">
        <f>IF(AK87="","",IF(VLOOKUP(AK87,'G-7 Rivers Data'!$AD$4:$AE$8,2,FALSE)=0,"Spatial Data Missing ⚠",VLOOKUP(AK87,'G-7 Rivers Data'!$AD$4:$AE$8,2,FALSE)))</f>
        <v/>
      </c>
      <c r="AM87" s="154"/>
      <c r="AN87" s="524" t="str">
        <f>IF(AM87="","",VLOOKUP(AM87,'G-7 Rivers Data'!$AO$4:$AP$7,2,FALSE))</f>
        <v/>
      </c>
      <c r="AO87" s="545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1" t="str">
        <f>'F-1 Off Site River Baseline'!AN86</f>
        <v/>
      </c>
      <c r="C88" s="520" t="str">
        <f>IF(B88="","",VLOOKUP($B88,'F-1 Off Site River Baseline'!$C$9:$R$257,2,FALSE))</f>
        <v/>
      </c>
      <c r="D88" s="520" t="str">
        <f>IF(C88="","",VLOOKUP($B88,'F-1 Off Site River Baseline'!$C$9:$R$257,3,FALSE))</f>
        <v/>
      </c>
      <c r="E88" s="520" t="str">
        <f>IF(D88="","",VLOOKUP($B88,'F-1 Off Site River Baseline'!$C$9:$R$257,4,FALSE))</f>
        <v/>
      </c>
      <c r="F88" s="520" t="str">
        <f>IF(E88="","",VLOOKUP($B88,'F-1 Off Site River Baseline'!$C$9:$R$257,5,FALSE))</f>
        <v/>
      </c>
      <c r="G88" s="520" t="str">
        <f>IF(F88="","",VLOOKUP($B88,'F-1 Off Site River Baseline'!$C$9:$R$257,6,FALSE))</f>
        <v/>
      </c>
      <c r="H88" s="520" t="str">
        <f>IF(G88="","",VLOOKUP($B88,'F-1 Off Site River Baseline'!$C$9:$R$257,7,FALSE))</f>
        <v/>
      </c>
      <c r="I88" s="520" t="str">
        <f>IF(H88="","",VLOOKUP($B88,'F-1 Off Site River Baseline'!$C$9:$R$257,8,FALSE))</f>
        <v/>
      </c>
      <c r="J88" s="520" t="str">
        <f>IF(I88="","",VLOOKUP($B88,'F-1 Off Site River Baseline'!$C$9:$R$257,9,FALSE))</f>
        <v/>
      </c>
      <c r="K88" s="520" t="str">
        <f>IF(J88="","",VLOOKUP($B88,'F-1 Off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IF(L88="","",VLOOKUP($B88,'F-1 Off Site River Baseline'!$C$9:$R$257,16,FALSE))</f>
        <v/>
      </c>
      <c r="N88" s="418" t="str">
        <f t="shared" si="12"/>
        <v/>
      </c>
      <c r="O88" s="498" t="str">
        <f t="shared" si="13"/>
        <v/>
      </c>
      <c r="P88" s="499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5" t="str">
        <f>IF(N88="","",VLOOKUP(B88,'F-1 Off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20" t="str">
        <f>IF(V88="","",IF(VLOOKUP(V88,'G-7 Rivers Data'!$AG$4:$AI$9,2,FALSE)=0,"Spatial Data Missing ⚠",VLOOKUP(V88,'G-7 Rivers Data'!$AG$4:$AI$9,2,FALSE)))</f>
        <v/>
      </c>
      <c r="X88" s="524" t="str">
        <f>IF(V88="","",IF(VLOOKUP(V88,'G-7 Rivers Data'!$AG$4:$AI$9,3,FALSE)=0,"Spatial Data Missing ⚠",VLOOKUP(V88,'G-7 Rivers Data'!$AG$4:$AI$9,3,FALSE)))</f>
        <v/>
      </c>
      <c r="Y88" s="53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3"/>
      <c r="AA88" s="203"/>
      <c r="AB88" s="534" t="str">
        <f t="shared" si="8"/>
        <v/>
      </c>
      <c r="AC88" s="521" t="str">
        <f t="shared" si="9"/>
        <v/>
      </c>
      <c r="AD88" s="564" t="str">
        <f>IFERROR(IF(AC88="Check Data ⚠","Check Data ⚠",VLOOKUP(AC88,'G-4 Temporal multipliers'!$A$4:$C$37,3,FALSE)),"")</f>
        <v/>
      </c>
      <c r="AE88" s="537" t="str">
        <f>IF(N88="","",VLOOKUP(N88,'G-7 Rivers Data'!$B$4:$G$8,5,FALSE))</f>
        <v/>
      </c>
      <c r="AF88" s="520" t="str">
        <f t="shared" si="10"/>
        <v/>
      </c>
      <c r="AG88" s="520" t="str">
        <f t="shared" si="14"/>
        <v/>
      </c>
      <c r="AH88" s="524" t="str">
        <f t="shared" si="11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536" t="str">
        <f>IF(AK88="","",IF(VLOOKUP(AK88,'G-7 Rivers Data'!$AD$4:$AE$8,2,FALSE)=0,"Spatial Data Missing ⚠",VLOOKUP(AK88,'G-7 Rivers Data'!$AD$4:$AE$8,2,FALSE)))</f>
        <v/>
      </c>
      <c r="AM88" s="154"/>
      <c r="AN88" s="524" t="str">
        <f>IF(AM88="","",VLOOKUP(AM88,'G-7 Rivers Data'!$AO$4:$AP$7,2,FALSE))</f>
        <v/>
      </c>
      <c r="AO88" s="545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1" t="str">
        <f>'F-1 Off Site River Baseline'!AN87</f>
        <v/>
      </c>
      <c r="C89" s="520" t="str">
        <f>IF(B89="","",VLOOKUP($B89,'F-1 Off Site River Baseline'!$C$9:$R$257,2,FALSE))</f>
        <v/>
      </c>
      <c r="D89" s="520" t="str">
        <f>IF(C89="","",VLOOKUP($B89,'F-1 Off Site River Baseline'!$C$9:$R$257,3,FALSE))</f>
        <v/>
      </c>
      <c r="E89" s="520" t="str">
        <f>IF(D89="","",VLOOKUP($B89,'F-1 Off Site River Baseline'!$C$9:$R$257,4,FALSE))</f>
        <v/>
      </c>
      <c r="F89" s="520" t="str">
        <f>IF(E89="","",VLOOKUP($B89,'F-1 Off Site River Baseline'!$C$9:$R$257,5,FALSE))</f>
        <v/>
      </c>
      <c r="G89" s="520" t="str">
        <f>IF(F89="","",VLOOKUP($B89,'F-1 Off Site River Baseline'!$C$9:$R$257,6,FALSE))</f>
        <v/>
      </c>
      <c r="H89" s="520" t="str">
        <f>IF(G89="","",VLOOKUP($B89,'F-1 Off Site River Baseline'!$C$9:$R$257,7,FALSE))</f>
        <v/>
      </c>
      <c r="I89" s="520" t="str">
        <f>IF(H89="","",VLOOKUP($B89,'F-1 Off Site River Baseline'!$C$9:$R$257,8,FALSE))</f>
        <v/>
      </c>
      <c r="J89" s="520" t="str">
        <f>IF(I89="","",VLOOKUP($B89,'F-1 Off Site River Baseline'!$C$9:$R$257,9,FALSE))</f>
        <v/>
      </c>
      <c r="K89" s="520" t="str">
        <f>IF(J89="","",VLOOKUP($B89,'F-1 Off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IF(L89="","",VLOOKUP($B89,'F-1 Off Site River Baseline'!$C$9:$R$257,16,FALSE))</f>
        <v/>
      </c>
      <c r="N89" s="418" t="str">
        <f t="shared" si="12"/>
        <v/>
      </c>
      <c r="O89" s="498" t="str">
        <f t="shared" si="13"/>
        <v/>
      </c>
      <c r="P89" s="499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5" t="str">
        <f>IF(N89="","",VLOOKUP(B89,'F-1 Off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20" t="str">
        <f>IF(V89="","",IF(VLOOKUP(V89,'G-7 Rivers Data'!$AG$4:$AI$9,2,FALSE)=0,"Spatial Data Missing ⚠",VLOOKUP(V89,'G-7 Rivers Data'!$AG$4:$AI$9,2,FALSE)))</f>
        <v/>
      </c>
      <c r="X89" s="524" t="str">
        <f>IF(V89="","",IF(VLOOKUP(V89,'G-7 Rivers Data'!$AG$4:$AI$9,3,FALSE)=0,"Spatial Data Missing ⚠",VLOOKUP(V89,'G-7 Rivers Data'!$AG$4:$AI$9,3,FALSE)))</f>
        <v/>
      </c>
      <c r="Y89" s="53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3"/>
      <c r="AA89" s="203"/>
      <c r="AB89" s="534" t="str">
        <f t="shared" si="8"/>
        <v/>
      </c>
      <c r="AC89" s="521" t="str">
        <f t="shared" si="9"/>
        <v/>
      </c>
      <c r="AD89" s="564" t="str">
        <f>IFERROR(IF(AC89="Check Data ⚠","Check Data ⚠",VLOOKUP(AC89,'G-4 Temporal multipliers'!$A$4:$C$37,3,FALSE)),"")</f>
        <v/>
      </c>
      <c r="AE89" s="537" t="str">
        <f>IF(N89="","",VLOOKUP(N89,'G-7 Rivers Data'!$B$4:$G$8,5,FALSE))</f>
        <v/>
      </c>
      <c r="AF89" s="520" t="str">
        <f t="shared" si="10"/>
        <v/>
      </c>
      <c r="AG89" s="520" t="str">
        <f t="shared" si="14"/>
        <v/>
      </c>
      <c r="AH89" s="524" t="str">
        <f t="shared" si="11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536" t="str">
        <f>IF(AK89="","",IF(VLOOKUP(AK89,'G-7 Rivers Data'!$AD$4:$AE$8,2,FALSE)=0,"Spatial Data Missing ⚠",VLOOKUP(AK89,'G-7 Rivers Data'!$AD$4:$AE$8,2,FALSE)))</f>
        <v/>
      </c>
      <c r="AM89" s="154"/>
      <c r="AN89" s="524" t="str">
        <f>IF(AM89="","",VLOOKUP(AM89,'G-7 Rivers Data'!$AO$4:$AP$7,2,FALSE))</f>
        <v/>
      </c>
      <c r="AO89" s="545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1" t="str">
        <f>'F-1 Off Site River Baseline'!AN88</f>
        <v/>
      </c>
      <c r="C90" s="520" t="str">
        <f>IF(B90="","",VLOOKUP($B90,'F-1 Off Site River Baseline'!$C$9:$R$257,2,FALSE))</f>
        <v/>
      </c>
      <c r="D90" s="520" t="str">
        <f>IF(C90="","",VLOOKUP($B90,'F-1 Off Site River Baseline'!$C$9:$R$257,3,FALSE))</f>
        <v/>
      </c>
      <c r="E90" s="520" t="str">
        <f>IF(D90="","",VLOOKUP($B90,'F-1 Off Site River Baseline'!$C$9:$R$257,4,FALSE))</f>
        <v/>
      </c>
      <c r="F90" s="520" t="str">
        <f>IF(E90="","",VLOOKUP($B90,'F-1 Off Site River Baseline'!$C$9:$R$257,5,FALSE))</f>
        <v/>
      </c>
      <c r="G90" s="520" t="str">
        <f>IF(F90="","",VLOOKUP($B90,'F-1 Off Site River Baseline'!$C$9:$R$257,6,FALSE))</f>
        <v/>
      </c>
      <c r="H90" s="520" t="str">
        <f>IF(G90="","",VLOOKUP($B90,'F-1 Off Site River Baseline'!$C$9:$R$257,7,FALSE))</f>
        <v/>
      </c>
      <c r="I90" s="520" t="str">
        <f>IF(H90="","",VLOOKUP($B90,'F-1 Off Site River Baseline'!$C$9:$R$257,8,FALSE))</f>
        <v/>
      </c>
      <c r="J90" s="520" t="str">
        <f>IF(I90="","",VLOOKUP($B90,'F-1 Off Site River Baseline'!$C$9:$R$257,9,FALSE))</f>
        <v/>
      </c>
      <c r="K90" s="520" t="str">
        <f>IF(J90="","",VLOOKUP($B90,'F-1 Off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IF(L90="","",VLOOKUP($B90,'F-1 Off Site River Baseline'!$C$9:$R$257,16,FALSE))</f>
        <v/>
      </c>
      <c r="N90" s="418" t="str">
        <f t="shared" si="12"/>
        <v/>
      </c>
      <c r="O90" s="498" t="str">
        <f t="shared" si="13"/>
        <v/>
      </c>
      <c r="P90" s="499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5" t="str">
        <f>IF(N90="","",VLOOKUP(B90,'F-1 Off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20" t="str">
        <f>IF(V90="","",IF(VLOOKUP(V90,'G-7 Rivers Data'!$AG$4:$AI$9,2,FALSE)=0,"Spatial Data Missing ⚠",VLOOKUP(V90,'G-7 Rivers Data'!$AG$4:$AI$9,2,FALSE)))</f>
        <v/>
      </c>
      <c r="X90" s="524" t="str">
        <f>IF(V90="","",IF(VLOOKUP(V90,'G-7 Rivers Data'!$AG$4:$AI$9,3,FALSE)=0,"Spatial Data Missing ⚠",VLOOKUP(V90,'G-7 Rivers Data'!$AG$4:$AI$9,3,FALSE)))</f>
        <v/>
      </c>
      <c r="Y90" s="53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3"/>
      <c r="AA90" s="203"/>
      <c r="AB90" s="534" t="str">
        <f t="shared" si="8"/>
        <v/>
      </c>
      <c r="AC90" s="521" t="str">
        <f t="shared" si="9"/>
        <v/>
      </c>
      <c r="AD90" s="564" t="str">
        <f>IFERROR(IF(AC90="Check Data ⚠","Check Data ⚠",VLOOKUP(AC90,'G-4 Temporal multipliers'!$A$4:$C$37,3,FALSE)),"")</f>
        <v/>
      </c>
      <c r="AE90" s="537" t="str">
        <f>IF(N90="","",VLOOKUP(N90,'G-7 Rivers Data'!$B$4:$G$8,5,FALSE))</f>
        <v/>
      </c>
      <c r="AF90" s="520" t="str">
        <f t="shared" si="10"/>
        <v/>
      </c>
      <c r="AG90" s="520" t="str">
        <f t="shared" si="14"/>
        <v/>
      </c>
      <c r="AH90" s="524" t="str">
        <f t="shared" si="11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536" t="str">
        <f>IF(AK90="","",IF(VLOOKUP(AK90,'G-7 Rivers Data'!$AD$4:$AE$8,2,FALSE)=0,"Spatial Data Missing ⚠",VLOOKUP(AK90,'G-7 Rivers Data'!$AD$4:$AE$8,2,FALSE)))</f>
        <v/>
      </c>
      <c r="AM90" s="154"/>
      <c r="AN90" s="524" t="str">
        <f>IF(AM90="","",VLOOKUP(AM90,'G-7 Rivers Data'!$AO$4:$AP$7,2,FALSE))</f>
        <v/>
      </c>
      <c r="AO90" s="545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1" t="str">
        <f>'F-1 Off Site River Baseline'!AN89</f>
        <v/>
      </c>
      <c r="C91" s="520" t="str">
        <f>IF(B91="","",VLOOKUP($B91,'F-1 Off Site River Baseline'!$C$9:$R$257,2,FALSE))</f>
        <v/>
      </c>
      <c r="D91" s="520" t="str">
        <f>IF(C91="","",VLOOKUP($B91,'F-1 Off Site River Baseline'!$C$9:$R$257,3,FALSE))</f>
        <v/>
      </c>
      <c r="E91" s="520" t="str">
        <f>IF(D91="","",VLOOKUP($B91,'F-1 Off Site River Baseline'!$C$9:$R$257,4,FALSE))</f>
        <v/>
      </c>
      <c r="F91" s="520" t="str">
        <f>IF(E91="","",VLOOKUP($B91,'F-1 Off Site River Baseline'!$C$9:$R$257,5,FALSE))</f>
        <v/>
      </c>
      <c r="G91" s="520" t="str">
        <f>IF(F91="","",VLOOKUP($B91,'F-1 Off Site River Baseline'!$C$9:$R$257,6,FALSE))</f>
        <v/>
      </c>
      <c r="H91" s="520" t="str">
        <f>IF(G91="","",VLOOKUP($B91,'F-1 Off Site River Baseline'!$C$9:$R$257,7,FALSE))</f>
        <v/>
      </c>
      <c r="I91" s="520" t="str">
        <f>IF(H91="","",VLOOKUP($B91,'F-1 Off Site River Baseline'!$C$9:$R$257,8,FALSE))</f>
        <v/>
      </c>
      <c r="J91" s="520" t="str">
        <f>IF(I91="","",VLOOKUP($B91,'F-1 Off Site River Baseline'!$C$9:$R$257,9,FALSE))</f>
        <v/>
      </c>
      <c r="K91" s="520" t="str">
        <f>IF(J91="","",VLOOKUP($B91,'F-1 Off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IF(L91="","",VLOOKUP($B91,'F-1 Off Site River Baseline'!$C$9:$R$257,16,FALSE))</f>
        <v/>
      </c>
      <c r="N91" s="418" t="str">
        <f t="shared" si="12"/>
        <v/>
      </c>
      <c r="O91" s="498" t="str">
        <f t="shared" si="13"/>
        <v/>
      </c>
      <c r="P91" s="499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5" t="str">
        <f>IF(N91="","",VLOOKUP(B91,'F-1 Off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20" t="str">
        <f>IF(V91="","",IF(VLOOKUP(V91,'G-7 Rivers Data'!$AG$4:$AI$9,2,FALSE)=0,"Spatial Data Missing ⚠",VLOOKUP(V91,'G-7 Rivers Data'!$AG$4:$AI$9,2,FALSE)))</f>
        <v/>
      </c>
      <c r="X91" s="524" t="str">
        <f>IF(V91="","",IF(VLOOKUP(V91,'G-7 Rivers Data'!$AG$4:$AI$9,3,FALSE)=0,"Spatial Data Missing ⚠",VLOOKUP(V91,'G-7 Rivers Data'!$AG$4:$AI$9,3,FALSE)))</f>
        <v/>
      </c>
      <c r="Y91" s="53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3"/>
      <c r="AA91" s="203"/>
      <c r="AB91" s="534" t="str">
        <f t="shared" si="8"/>
        <v/>
      </c>
      <c r="AC91" s="521" t="str">
        <f t="shared" si="9"/>
        <v/>
      </c>
      <c r="AD91" s="564" t="str">
        <f>IFERROR(IF(AC91="Check Data ⚠","Check Data ⚠",VLOOKUP(AC91,'G-4 Temporal multipliers'!$A$4:$C$37,3,FALSE)),"")</f>
        <v/>
      </c>
      <c r="AE91" s="537" t="str">
        <f>IF(N91="","",VLOOKUP(N91,'G-7 Rivers Data'!$B$4:$G$8,5,FALSE))</f>
        <v/>
      </c>
      <c r="AF91" s="520" t="str">
        <f t="shared" si="10"/>
        <v/>
      </c>
      <c r="AG91" s="520" t="str">
        <f t="shared" si="14"/>
        <v/>
      </c>
      <c r="AH91" s="524" t="str">
        <f t="shared" si="11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536" t="str">
        <f>IF(AK91="","",IF(VLOOKUP(AK91,'G-7 Rivers Data'!$AD$4:$AE$8,2,FALSE)=0,"Spatial Data Missing ⚠",VLOOKUP(AK91,'G-7 Rivers Data'!$AD$4:$AE$8,2,FALSE)))</f>
        <v/>
      </c>
      <c r="AM91" s="154"/>
      <c r="AN91" s="524" t="str">
        <f>IF(AM91="","",VLOOKUP(AM91,'G-7 Rivers Data'!$AO$4:$AP$7,2,FALSE))</f>
        <v/>
      </c>
      <c r="AO91" s="545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1" t="str">
        <f>'F-1 Off Site River Baseline'!AN90</f>
        <v/>
      </c>
      <c r="C92" s="520" t="str">
        <f>IF(B92="","",VLOOKUP($B92,'F-1 Off Site River Baseline'!$C$9:$R$257,2,FALSE))</f>
        <v/>
      </c>
      <c r="D92" s="520" t="str">
        <f>IF(C92="","",VLOOKUP($B92,'F-1 Off Site River Baseline'!$C$9:$R$257,3,FALSE))</f>
        <v/>
      </c>
      <c r="E92" s="520" t="str">
        <f>IF(D92="","",VLOOKUP($B92,'F-1 Off Site River Baseline'!$C$9:$R$257,4,FALSE))</f>
        <v/>
      </c>
      <c r="F92" s="520" t="str">
        <f>IF(E92="","",VLOOKUP($B92,'F-1 Off Site River Baseline'!$C$9:$R$257,5,FALSE))</f>
        <v/>
      </c>
      <c r="G92" s="520" t="str">
        <f>IF(F92="","",VLOOKUP($B92,'F-1 Off Site River Baseline'!$C$9:$R$257,6,FALSE))</f>
        <v/>
      </c>
      <c r="H92" s="520" t="str">
        <f>IF(G92="","",VLOOKUP($B92,'F-1 Off Site River Baseline'!$C$9:$R$257,7,FALSE))</f>
        <v/>
      </c>
      <c r="I92" s="520" t="str">
        <f>IF(H92="","",VLOOKUP($B92,'F-1 Off Site River Baseline'!$C$9:$R$257,8,FALSE))</f>
        <v/>
      </c>
      <c r="J92" s="520" t="str">
        <f>IF(I92="","",VLOOKUP($B92,'F-1 Off Site River Baseline'!$C$9:$R$257,9,FALSE))</f>
        <v/>
      </c>
      <c r="K92" s="520" t="str">
        <f>IF(J92="","",VLOOKUP($B92,'F-1 Off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IF(L92="","",VLOOKUP($B92,'F-1 Off Site River Baseline'!$C$9:$R$257,16,FALSE))</f>
        <v/>
      </c>
      <c r="N92" s="418" t="str">
        <f t="shared" si="12"/>
        <v/>
      </c>
      <c r="O92" s="498" t="str">
        <f t="shared" si="13"/>
        <v/>
      </c>
      <c r="P92" s="499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5" t="str">
        <f>IF(N92="","",VLOOKUP(B92,'F-1 Off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20" t="str">
        <f>IF(V92="","",IF(VLOOKUP(V92,'G-7 Rivers Data'!$AG$4:$AI$9,2,FALSE)=0,"Spatial Data Missing ⚠",VLOOKUP(V92,'G-7 Rivers Data'!$AG$4:$AI$9,2,FALSE)))</f>
        <v/>
      </c>
      <c r="X92" s="524" t="str">
        <f>IF(V92="","",IF(VLOOKUP(V92,'G-7 Rivers Data'!$AG$4:$AI$9,3,FALSE)=0,"Spatial Data Missing ⚠",VLOOKUP(V92,'G-7 Rivers Data'!$AG$4:$AI$9,3,FALSE)))</f>
        <v/>
      </c>
      <c r="Y92" s="53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3"/>
      <c r="AA92" s="203"/>
      <c r="AB92" s="534" t="str">
        <f t="shared" si="8"/>
        <v/>
      </c>
      <c r="AC92" s="521" t="str">
        <f t="shared" si="9"/>
        <v/>
      </c>
      <c r="AD92" s="564" t="str">
        <f>IFERROR(IF(AC92="Check Data ⚠","Check Data ⚠",VLOOKUP(AC92,'G-4 Temporal multipliers'!$A$4:$C$37,3,FALSE)),"")</f>
        <v/>
      </c>
      <c r="AE92" s="537" t="str">
        <f>IF(N92="","",VLOOKUP(N92,'G-7 Rivers Data'!$B$4:$G$8,5,FALSE))</f>
        <v/>
      </c>
      <c r="AF92" s="520" t="str">
        <f t="shared" si="10"/>
        <v/>
      </c>
      <c r="AG92" s="520" t="str">
        <f t="shared" si="14"/>
        <v/>
      </c>
      <c r="AH92" s="524" t="str">
        <f t="shared" si="11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536" t="str">
        <f>IF(AK92="","",IF(VLOOKUP(AK92,'G-7 Rivers Data'!$AD$4:$AE$8,2,FALSE)=0,"Spatial Data Missing ⚠",VLOOKUP(AK92,'G-7 Rivers Data'!$AD$4:$AE$8,2,FALSE)))</f>
        <v/>
      </c>
      <c r="AM92" s="154"/>
      <c r="AN92" s="524" t="str">
        <f>IF(AM92="","",VLOOKUP(AM92,'G-7 Rivers Data'!$AO$4:$AP$7,2,FALSE))</f>
        <v/>
      </c>
      <c r="AO92" s="545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1" t="str">
        <f>'F-1 Off Site River Baseline'!AN91</f>
        <v/>
      </c>
      <c r="C93" s="520" t="str">
        <f>IF(B93="","",VLOOKUP($B93,'F-1 Off Site River Baseline'!$C$9:$R$257,2,FALSE))</f>
        <v/>
      </c>
      <c r="D93" s="520" t="str">
        <f>IF(C93="","",VLOOKUP($B93,'F-1 Off Site River Baseline'!$C$9:$R$257,3,FALSE))</f>
        <v/>
      </c>
      <c r="E93" s="520" t="str">
        <f>IF(D93="","",VLOOKUP($B93,'F-1 Off Site River Baseline'!$C$9:$R$257,4,FALSE))</f>
        <v/>
      </c>
      <c r="F93" s="520" t="str">
        <f>IF(E93="","",VLOOKUP($B93,'F-1 Off Site River Baseline'!$C$9:$R$257,5,FALSE))</f>
        <v/>
      </c>
      <c r="G93" s="520" t="str">
        <f>IF(F93="","",VLOOKUP($B93,'F-1 Off Site River Baseline'!$C$9:$R$257,6,FALSE))</f>
        <v/>
      </c>
      <c r="H93" s="520" t="str">
        <f>IF(G93="","",VLOOKUP($B93,'F-1 Off Site River Baseline'!$C$9:$R$257,7,FALSE))</f>
        <v/>
      </c>
      <c r="I93" s="520" t="str">
        <f>IF(H93="","",VLOOKUP($B93,'F-1 Off Site River Baseline'!$C$9:$R$257,8,FALSE))</f>
        <v/>
      </c>
      <c r="J93" s="520" t="str">
        <f>IF(I93="","",VLOOKUP($B93,'F-1 Off Site River Baseline'!$C$9:$R$257,9,FALSE))</f>
        <v/>
      </c>
      <c r="K93" s="520" t="str">
        <f>IF(J93="","",VLOOKUP($B93,'F-1 Off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IF(L93="","",VLOOKUP($B93,'F-1 Off Site River Baseline'!$C$9:$R$257,16,FALSE))</f>
        <v/>
      </c>
      <c r="N93" s="418" t="str">
        <f t="shared" si="12"/>
        <v/>
      </c>
      <c r="O93" s="498" t="str">
        <f t="shared" si="13"/>
        <v/>
      </c>
      <c r="P93" s="499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5" t="str">
        <f>IF(N93="","",VLOOKUP(B93,'F-1 Off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20" t="str">
        <f>IF(V93="","",IF(VLOOKUP(V93,'G-7 Rivers Data'!$AG$4:$AI$9,2,FALSE)=0,"Spatial Data Missing ⚠",VLOOKUP(V93,'G-7 Rivers Data'!$AG$4:$AI$9,2,FALSE)))</f>
        <v/>
      </c>
      <c r="X93" s="524" t="str">
        <f>IF(V93="","",IF(VLOOKUP(V93,'G-7 Rivers Data'!$AG$4:$AI$9,3,FALSE)=0,"Spatial Data Missing ⚠",VLOOKUP(V93,'G-7 Rivers Data'!$AG$4:$AI$9,3,FALSE)))</f>
        <v/>
      </c>
      <c r="Y93" s="53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3"/>
      <c r="AA93" s="203"/>
      <c r="AB93" s="534" t="str">
        <f t="shared" si="8"/>
        <v/>
      </c>
      <c r="AC93" s="521" t="str">
        <f t="shared" si="9"/>
        <v/>
      </c>
      <c r="AD93" s="564" t="str">
        <f>IFERROR(IF(AC93="Check Data ⚠","Check Data ⚠",VLOOKUP(AC93,'G-4 Temporal multipliers'!$A$4:$C$37,3,FALSE)),"")</f>
        <v/>
      </c>
      <c r="AE93" s="537" t="str">
        <f>IF(N93="","",VLOOKUP(N93,'G-7 Rivers Data'!$B$4:$G$8,5,FALSE))</f>
        <v/>
      </c>
      <c r="AF93" s="520" t="str">
        <f t="shared" si="10"/>
        <v/>
      </c>
      <c r="AG93" s="520" t="str">
        <f t="shared" si="14"/>
        <v/>
      </c>
      <c r="AH93" s="524" t="str">
        <f t="shared" si="11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536" t="str">
        <f>IF(AK93="","",IF(VLOOKUP(AK93,'G-7 Rivers Data'!$AD$4:$AE$8,2,FALSE)=0,"Spatial Data Missing ⚠",VLOOKUP(AK93,'G-7 Rivers Data'!$AD$4:$AE$8,2,FALSE)))</f>
        <v/>
      </c>
      <c r="AM93" s="154"/>
      <c r="AN93" s="524" t="str">
        <f>IF(AM93="","",VLOOKUP(AM93,'G-7 Rivers Data'!$AO$4:$AP$7,2,FALSE))</f>
        <v/>
      </c>
      <c r="AO93" s="545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1" t="str">
        <f>'F-1 Off Site River Baseline'!AN92</f>
        <v/>
      </c>
      <c r="C94" s="520" t="str">
        <f>IF(B94="","",VLOOKUP($B94,'F-1 Off Site River Baseline'!$C$9:$R$257,2,FALSE))</f>
        <v/>
      </c>
      <c r="D94" s="520" t="str">
        <f>IF(C94="","",VLOOKUP($B94,'F-1 Off Site River Baseline'!$C$9:$R$257,3,FALSE))</f>
        <v/>
      </c>
      <c r="E94" s="520" t="str">
        <f>IF(D94="","",VLOOKUP($B94,'F-1 Off Site River Baseline'!$C$9:$R$257,4,FALSE))</f>
        <v/>
      </c>
      <c r="F94" s="520" t="str">
        <f>IF(E94="","",VLOOKUP($B94,'F-1 Off Site River Baseline'!$C$9:$R$257,5,FALSE))</f>
        <v/>
      </c>
      <c r="G94" s="520" t="str">
        <f>IF(F94="","",VLOOKUP($B94,'F-1 Off Site River Baseline'!$C$9:$R$257,6,FALSE))</f>
        <v/>
      </c>
      <c r="H94" s="520" t="str">
        <f>IF(G94="","",VLOOKUP($B94,'F-1 Off Site River Baseline'!$C$9:$R$257,7,FALSE))</f>
        <v/>
      </c>
      <c r="I94" s="520" t="str">
        <f>IF(H94="","",VLOOKUP($B94,'F-1 Off Site River Baseline'!$C$9:$R$257,8,FALSE))</f>
        <v/>
      </c>
      <c r="J94" s="520" t="str">
        <f>IF(I94="","",VLOOKUP($B94,'F-1 Off Site River Baseline'!$C$9:$R$257,9,FALSE))</f>
        <v/>
      </c>
      <c r="K94" s="520" t="str">
        <f>IF(J94="","",VLOOKUP($B94,'F-1 Off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IF(L94="","",VLOOKUP($B94,'F-1 Off Site River Baseline'!$C$9:$R$257,16,FALSE))</f>
        <v/>
      </c>
      <c r="N94" s="418" t="str">
        <f t="shared" si="12"/>
        <v/>
      </c>
      <c r="O94" s="498" t="str">
        <f t="shared" si="13"/>
        <v/>
      </c>
      <c r="P94" s="499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5" t="str">
        <f>IF(N94="","",VLOOKUP(B94,'F-1 Off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20" t="str">
        <f>IF(V94="","",IF(VLOOKUP(V94,'G-7 Rivers Data'!$AG$4:$AI$9,2,FALSE)=0,"Spatial Data Missing ⚠",VLOOKUP(V94,'G-7 Rivers Data'!$AG$4:$AI$9,2,FALSE)))</f>
        <v/>
      </c>
      <c r="X94" s="524" t="str">
        <f>IF(V94="","",IF(VLOOKUP(V94,'G-7 Rivers Data'!$AG$4:$AI$9,3,FALSE)=0,"Spatial Data Missing ⚠",VLOOKUP(V94,'G-7 Rivers Data'!$AG$4:$AI$9,3,FALSE)))</f>
        <v/>
      </c>
      <c r="Y94" s="53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3"/>
      <c r="AA94" s="203"/>
      <c r="AB94" s="534" t="str">
        <f t="shared" si="8"/>
        <v/>
      </c>
      <c r="AC94" s="521" t="str">
        <f t="shared" si="9"/>
        <v/>
      </c>
      <c r="AD94" s="564" t="str">
        <f>IFERROR(IF(AC94="Check Data ⚠","Check Data ⚠",VLOOKUP(AC94,'G-4 Temporal multipliers'!$A$4:$C$37,3,FALSE)),"")</f>
        <v/>
      </c>
      <c r="AE94" s="537" t="str">
        <f>IF(N94="","",VLOOKUP(N94,'G-7 Rivers Data'!$B$4:$G$8,5,FALSE))</f>
        <v/>
      </c>
      <c r="AF94" s="520" t="str">
        <f t="shared" si="10"/>
        <v/>
      </c>
      <c r="AG94" s="520" t="str">
        <f t="shared" si="14"/>
        <v/>
      </c>
      <c r="AH94" s="524" t="str">
        <f t="shared" si="11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536" t="str">
        <f>IF(AK94="","",IF(VLOOKUP(AK94,'G-7 Rivers Data'!$AD$4:$AE$8,2,FALSE)=0,"Spatial Data Missing ⚠",VLOOKUP(AK94,'G-7 Rivers Data'!$AD$4:$AE$8,2,FALSE)))</f>
        <v/>
      </c>
      <c r="AM94" s="154"/>
      <c r="AN94" s="524" t="str">
        <f>IF(AM94="","",VLOOKUP(AM94,'G-7 Rivers Data'!$AO$4:$AP$7,2,FALSE))</f>
        <v/>
      </c>
      <c r="AO94" s="545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1" t="str">
        <f>'F-1 Off Site River Baseline'!AN93</f>
        <v/>
      </c>
      <c r="C95" s="520" t="str">
        <f>IF(B95="","",VLOOKUP($B95,'F-1 Off Site River Baseline'!$C$9:$R$257,2,FALSE))</f>
        <v/>
      </c>
      <c r="D95" s="520" t="str">
        <f>IF(C95="","",VLOOKUP($B95,'F-1 Off Site River Baseline'!$C$9:$R$257,3,FALSE))</f>
        <v/>
      </c>
      <c r="E95" s="520" t="str">
        <f>IF(D95="","",VLOOKUP($B95,'F-1 Off Site River Baseline'!$C$9:$R$257,4,FALSE))</f>
        <v/>
      </c>
      <c r="F95" s="520" t="str">
        <f>IF(E95="","",VLOOKUP($B95,'F-1 Off Site River Baseline'!$C$9:$R$257,5,FALSE))</f>
        <v/>
      </c>
      <c r="G95" s="520" t="str">
        <f>IF(F95="","",VLOOKUP($B95,'F-1 Off Site River Baseline'!$C$9:$R$257,6,FALSE))</f>
        <v/>
      </c>
      <c r="H95" s="520" t="str">
        <f>IF(G95="","",VLOOKUP($B95,'F-1 Off Site River Baseline'!$C$9:$R$257,7,FALSE))</f>
        <v/>
      </c>
      <c r="I95" s="520" t="str">
        <f>IF(H95="","",VLOOKUP($B95,'F-1 Off Site River Baseline'!$C$9:$R$257,8,FALSE))</f>
        <v/>
      </c>
      <c r="J95" s="520" t="str">
        <f>IF(I95="","",VLOOKUP($B95,'F-1 Off Site River Baseline'!$C$9:$R$257,9,FALSE))</f>
        <v/>
      </c>
      <c r="K95" s="520" t="str">
        <f>IF(J95="","",VLOOKUP($B95,'F-1 Off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IF(L95="","",VLOOKUP($B95,'F-1 Off Site River Baseline'!$C$9:$R$257,16,FALSE))</f>
        <v/>
      </c>
      <c r="N95" s="418" t="str">
        <f t="shared" si="12"/>
        <v/>
      </c>
      <c r="O95" s="498" t="str">
        <f t="shared" si="13"/>
        <v/>
      </c>
      <c r="P95" s="499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5" t="str">
        <f>IF(N95="","",VLOOKUP(B95,'F-1 Off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20" t="str">
        <f>IF(V95="","",IF(VLOOKUP(V95,'G-7 Rivers Data'!$AG$4:$AI$9,2,FALSE)=0,"Spatial Data Missing ⚠",VLOOKUP(V95,'G-7 Rivers Data'!$AG$4:$AI$9,2,FALSE)))</f>
        <v/>
      </c>
      <c r="X95" s="524" t="str">
        <f>IF(V95="","",IF(VLOOKUP(V95,'G-7 Rivers Data'!$AG$4:$AI$9,3,FALSE)=0,"Spatial Data Missing ⚠",VLOOKUP(V95,'G-7 Rivers Data'!$AG$4:$AI$9,3,FALSE)))</f>
        <v/>
      </c>
      <c r="Y95" s="53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3"/>
      <c r="AA95" s="203"/>
      <c r="AB95" s="534" t="str">
        <f t="shared" si="8"/>
        <v/>
      </c>
      <c r="AC95" s="521" t="str">
        <f t="shared" si="9"/>
        <v/>
      </c>
      <c r="AD95" s="564" t="str">
        <f>IFERROR(IF(AC95="Check Data ⚠","Check Data ⚠",VLOOKUP(AC95,'G-4 Temporal multipliers'!$A$4:$C$37,3,FALSE)),"")</f>
        <v/>
      </c>
      <c r="AE95" s="537" t="str">
        <f>IF(N95="","",VLOOKUP(N95,'G-7 Rivers Data'!$B$4:$G$8,5,FALSE))</f>
        <v/>
      </c>
      <c r="AF95" s="520" t="str">
        <f t="shared" si="10"/>
        <v/>
      </c>
      <c r="AG95" s="520" t="str">
        <f t="shared" si="14"/>
        <v/>
      </c>
      <c r="AH95" s="524" t="str">
        <f t="shared" si="11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536" t="str">
        <f>IF(AK95="","",IF(VLOOKUP(AK95,'G-7 Rivers Data'!$AD$4:$AE$8,2,FALSE)=0,"Spatial Data Missing ⚠",VLOOKUP(AK95,'G-7 Rivers Data'!$AD$4:$AE$8,2,FALSE)))</f>
        <v/>
      </c>
      <c r="AM95" s="154"/>
      <c r="AN95" s="524" t="str">
        <f>IF(AM95="","",VLOOKUP(AM95,'G-7 Rivers Data'!$AO$4:$AP$7,2,FALSE))</f>
        <v/>
      </c>
      <c r="AO95" s="545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1" t="str">
        <f>'F-1 Off Site River Baseline'!AN94</f>
        <v/>
      </c>
      <c r="C96" s="520" t="str">
        <f>IF(B96="","",VLOOKUP($B96,'F-1 Off Site River Baseline'!$C$9:$R$257,2,FALSE))</f>
        <v/>
      </c>
      <c r="D96" s="520" t="str">
        <f>IF(C96="","",VLOOKUP($B96,'F-1 Off Site River Baseline'!$C$9:$R$257,3,FALSE))</f>
        <v/>
      </c>
      <c r="E96" s="520" t="str">
        <f>IF(D96="","",VLOOKUP($B96,'F-1 Off Site River Baseline'!$C$9:$R$257,4,FALSE))</f>
        <v/>
      </c>
      <c r="F96" s="520" t="str">
        <f>IF(E96="","",VLOOKUP($B96,'F-1 Off Site River Baseline'!$C$9:$R$257,5,FALSE))</f>
        <v/>
      </c>
      <c r="G96" s="520" t="str">
        <f>IF(F96="","",VLOOKUP($B96,'F-1 Off Site River Baseline'!$C$9:$R$257,6,FALSE))</f>
        <v/>
      </c>
      <c r="H96" s="520" t="str">
        <f>IF(G96="","",VLOOKUP($B96,'F-1 Off Site River Baseline'!$C$9:$R$257,7,FALSE))</f>
        <v/>
      </c>
      <c r="I96" s="520" t="str">
        <f>IF(H96="","",VLOOKUP($B96,'F-1 Off Site River Baseline'!$C$9:$R$257,8,FALSE))</f>
        <v/>
      </c>
      <c r="J96" s="520" t="str">
        <f>IF(I96="","",VLOOKUP($B96,'F-1 Off Site River Baseline'!$C$9:$R$257,9,FALSE))</f>
        <v/>
      </c>
      <c r="K96" s="520" t="str">
        <f>IF(J96="","",VLOOKUP($B96,'F-1 Off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IF(L96="","",VLOOKUP($B96,'F-1 Off Site River Baseline'!$C$9:$R$257,16,FALSE))</f>
        <v/>
      </c>
      <c r="N96" s="418" t="str">
        <f t="shared" si="12"/>
        <v/>
      </c>
      <c r="O96" s="498" t="str">
        <f t="shared" si="13"/>
        <v/>
      </c>
      <c r="P96" s="499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5" t="str">
        <f>IF(N96="","",VLOOKUP(B96,'F-1 Off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20" t="str">
        <f>IF(V96="","",IF(VLOOKUP(V96,'G-7 Rivers Data'!$AG$4:$AI$9,2,FALSE)=0,"Spatial Data Missing ⚠",VLOOKUP(V96,'G-7 Rivers Data'!$AG$4:$AI$9,2,FALSE)))</f>
        <v/>
      </c>
      <c r="X96" s="524" t="str">
        <f>IF(V96="","",IF(VLOOKUP(V96,'G-7 Rivers Data'!$AG$4:$AI$9,3,FALSE)=0,"Spatial Data Missing ⚠",VLOOKUP(V96,'G-7 Rivers Data'!$AG$4:$AI$9,3,FALSE)))</f>
        <v/>
      </c>
      <c r="Y96" s="53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3"/>
      <c r="AA96" s="203"/>
      <c r="AB96" s="534" t="str">
        <f t="shared" si="8"/>
        <v/>
      </c>
      <c r="AC96" s="521" t="str">
        <f t="shared" si="9"/>
        <v/>
      </c>
      <c r="AD96" s="564" t="str">
        <f>IFERROR(IF(AC96="Check Data ⚠","Check Data ⚠",VLOOKUP(AC96,'G-4 Temporal multipliers'!$A$4:$C$37,3,FALSE)),"")</f>
        <v/>
      </c>
      <c r="AE96" s="537" t="str">
        <f>IF(N96="","",VLOOKUP(N96,'G-7 Rivers Data'!$B$4:$G$8,5,FALSE))</f>
        <v/>
      </c>
      <c r="AF96" s="520" t="str">
        <f t="shared" si="10"/>
        <v/>
      </c>
      <c r="AG96" s="520" t="str">
        <f t="shared" si="14"/>
        <v/>
      </c>
      <c r="AH96" s="524" t="str">
        <f t="shared" si="11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536" t="str">
        <f>IF(AK96="","",IF(VLOOKUP(AK96,'G-7 Rivers Data'!$AD$4:$AE$8,2,FALSE)=0,"Spatial Data Missing ⚠",VLOOKUP(AK96,'G-7 Rivers Data'!$AD$4:$AE$8,2,FALSE)))</f>
        <v/>
      </c>
      <c r="AM96" s="154"/>
      <c r="AN96" s="524" t="str">
        <f>IF(AM96="","",VLOOKUP(AM96,'G-7 Rivers Data'!$AO$4:$AP$7,2,FALSE))</f>
        <v/>
      </c>
      <c r="AO96" s="545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1" t="str">
        <f>'F-1 Off Site River Baseline'!AN95</f>
        <v/>
      </c>
      <c r="C97" s="520" t="str">
        <f>IF(B97="","",VLOOKUP($B97,'F-1 Off Site River Baseline'!$C$9:$R$257,2,FALSE))</f>
        <v/>
      </c>
      <c r="D97" s="520" t="str">
        <f>IF(C97="","",VLOOKUP($B97,'F-1 Off Site River Baseline'!$C$9:$R$257,3,FALSE))</f>
        <v/>
      </c>
      <c r="E97" s="520" t="str">
        <f>IF(D97="","",VLOOKUP($B97,'F-1 Off Site River Baseline'!$C$9:$R$257,4,FALSE))</f>
        <v/>
      </c>
      <c r="F97" s="520" t="str">
        <f>IF(E97="","",VLOOKUP($B97,'F-1 Off Site River Baseline'!$C$9:$R$257,5,FALSE))</f>
        <v/>
      </c>
      <c r="G97" s="520" t="str">
        <f>IF(F97="","",VLOOKUP($B97,'F-1 Off Site River Baseline'!$C$9:$R$257,6,FALSE))</f>
        <v/>
      </c>
      <c r="H97" s="520" t="str">
        <f>IF(G97="","",VLOOKUP($B97,'F-1 Off Site River Baseline'!$C$9:$R$257,7,FALSE))</f>
        <v/>
      </c>
      <c r="I97" s="520" t="str">
        <f>IF(H97="","",VLOOKUP($B97,'F-1 Off Site River Baseline'!$C$9:$R$257,8,FALSE))</f>
        <v/>
      </c>
      <c r="J97" s="520" t="str">
        <f>IF(I97="","",VLOOKUP($B97,'F-1 Off Site River Baseline'!$C$9:$R$257,9,FALSE))</f>
        <v/>
      </c>
      <c r="K97" s="520" t="str">
        <f>IF(J97="","",VLOOKUP($B97,'F-1 Off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IF(L97="","",VLOOKUP($B97,'F-1 Off Site River Baseline'!$C$9:$R$257,16,FALSE))</f>
        <v/>
      </c>
      <c r="N97" s="418" t="str">
        <f t="shared" si="12"/>
        <v/>
      </c>
      <c r="O97" s="498" t="str">
        <f t="shared" si="13"/>
        <v/>
      </c>
      <c r="P97" s="499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5" t="str">
        <f>IF(N97="","",VLOOKUP(B97,'F-1 Off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20" t="str">
        <f>IF(V97="","",IF(VLOOKUP(V97,'G-7 Rivers Data'!$AG$4:$AI$9,2,FALSE)=0,"Spatial Data Missing ⚠",VLOOKUP(V97,'G-7 Rivers Data'!$AG$4:$AI$9,2,FALSE)))</f>
        <v/>
      </c>
      <c r="X97" s="524" t="str">
        <f>IF(V97="","",IF(VLOOKUP(V97,'G-7 Rivers Data'!$AG$4:$AI$9,3,FALSE)=0,"Spatial Data Missing ⚠",VLOOKUP(V97,'G-7 Rivers Data'!$AG$4:$AI$9,3,FALSE)))</f>
        <v/>
      </c>
      <c r="Y97" s="53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3"/>
      <c r="AA97" s="203"/>
      <c r="AB97" s="534" t="str">
        <f t="shared" si="8"/>
        <v/>
      </c>
      <c r="AC97" s="521" t="str">
        <f t="shared" si="9"/>
        <v/>
      </c>
      <c r="AD97" s="564" t="str">
        <f>IFERROR(IF(AC97="Check Data ⚠","Check Data ⚠",VLOOKUP(AC97,'G-4 Temporal multipliers'!$A$4:$C$37,3,FALSE)),"")</f>
        <v/>
      </c>
      <c r="AE97" s="537" t="str">
        <f>IF(N97="","",VLOOKUP(N97,'G-7 Rivers Data'!$B$4:$G$8,5,FALSE))</f>
        <v/>
      </c>
      <c r="AF97" s="520" t="str">
        <f t="shared" si="10"/>
        <v/>
      </c>
      <c r="AG97" s="520" t="str">
        <f t="shared" si="14"/>
        <v/>
      </c>
      <c r="AH97" s="524" t="str">
        <f t="shared" si="11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536" t="str">
        <f>IF(AK97="","",IF(VLOOKUP(AK97,'G-7 Rivers Data'!$AD$4:$AE$8,2,FALSE)=0,"Spatial Data Missing ⚠",VLOOKUP(AK97,'G-7 Rivers Data'!$AD$4:$AE$8,2,FALSE)))</f>
        <v/>
      </c>
      <c r="AM97" s="154"/>
      <c r="AN97" s="524" t="str">
        <f>IF(AM97="","",VLOOKUP(AM97,'G-7 Rivers Data'!$AO$4:$AP$7,2,FALSE))</f>
        <v/>
      </c>
      <c r="AO97" s="545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1" t="str">
        <f>'F-1 Off Site River Baseline'!AN96</f>
        <v/>
      </c>
      <c r="C98" s="520" t="str">
        <f>IF(B98="","",VLOOKUP($B98,'F-1 Off Site River Baseline'!$C$9:$R$257,2,FALSE))</f>
        <v/>
      </c>
      <c r="D98" s="520" t="str">
        <f>IF(C98="","",VLOOKUP($B98,'F-1 Off Site River Baseline'!$C$9:$R$257,3,FALSE))</f>
        <v/>
      </c>
      <c r="E98" s="520" t="str">
        <f>IF(D98="","",VLOOKUP($B98,'F-1 Off Site River Baseline'!$C$9:$R$257,4,FALSE))</f>
        <v/>
      </c>
      <c r="F98" s="520" t="str">
        <f>IF(E98="","",VLOOKUP($B98,'F-1 Off Site River Baseline'!$C$9:$R$257,5,FALSE))</f>
        <v/>
      </c>
      <c r="G98" s="520" t="str">
        <f>IF(F98="","",VLOOKUP($B98,'F-1 Off Site River Baseline'!$C$9:$R$257,6,FALSE))</f>
        <v/>
      </c>
      <c r="H98" s="520" t="str">
        <f>IF(G98="","",VLOOKUP($B98,'F-1 Off Site River Baseline'!$C$9:$R$257,7,FALSE))</f>
        <v/>
      </c>
      <c r="I98" s="520" t="str">
        <f>IF(H98="","",VLOOKUP($B98,'F-1 Off Site River Baseline'!$C$9:$R$257,8,FALSE))</f>
        <v/>
      </c>
      <c r="J98" s="520" t="str">
        <f>IF(I98="","",VLOOKUP($B98,'F-1 Off Site River Baseline'!$C$9:$R$257,9,FALSE))</f>
        <v/>
      </c>
      <c r="K98" s="520" t="str">
        <f>IF(J98="","",VLOOKUP($B98,'F-1 Off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IF(L98="","",VLOOKUP($B98,'F-1 Off Site River Baseline'!$C$9:$R$257,16,FALSE))</f>
        <v/>
      </c>
      <c r="N98" s="418" t="str">
        <f t="shared" si="12"/>
        <v/>
      </c>
      <c r="O98" s="498" t="str">
        <f t="shared" si="13"/>
        <v/>
      </c>
      <c r="P98" s="499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5" t="str">
        <f>IF(N98="","",VLOOKUP(B98,'F-1 Off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20" t="str">
        <f>IF(V98="","",IF(VLOOKUP(V98,'G-7 Rivers Data'!$AG$4:$AI$9,2,FALSE)=0,"Spatial Data Missing ⚠",VLOOKUP(V98,'G-7 Rivers Data'!$AG$4:$AI$9,2,FALSE)))</f>
        <v/>
      </c>
      <c r="X98" s="524" t="str">
        <f>IF(V98="","",IF(VLOOKUP(V98,'G-7 Rivers Data'!$AG$4:$AI$9,3,FALSE)=0,"Spatial Data Missing ⚠",VLOOKUP(V98,'G-7 Rivers Data'!$AG$4:$AI$9,3,FALSE)))</f>
        <v/>
      </c>
      <c r="Y98" s="53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3"/>
      <c r="AA98" s="203"/>
      <c r="AB98" s="534" t="str">
        <f t="shared" si="8"/>
        <v/>
      </c>
      <c r="AC98" s="521" t="str">
        <f t="shared" si="9"/>
        <v/>
      </c>
      <c r="AD98" s="564" t="str">
        <f>IFERROR(IF(AC98="Check Data ⚠","Check Data ⚠",VLOOKUP(AC98,'G-4 Temporal multipliers'!$A$4:$C$37,3,FALSE)),"")</f>
        <v/>
      </c>
      <c r="AE98" s="537" t="str">
        <f>IF(N98="","",VLOOKUP(N98,'G-7 Rivers Data'!$B$4:$G$8,5,FALSE))</f>
        <v/>
      </c>
      <c r="AF98" s="520" t="str">
        <f t="shared" si="10"/>
        <v/>
      </c>
      <c r="AG98" s="520" t="str">
        <f t="shared" si="14"/>
        <v/>
      </c>
      <c r="AH98" s="524" t="str">
        <f t="shared" si="11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536" t="str">
        <f>IF(AK98="","",IF(VLOOKUP(AK98,'G-7 Rivers Data'!$AD$4:$AE$8,2,FALSE)=0,"Spatial Data Missing ⚠",VLOOKUP(AK98,'G-7 Rivers Data'!$AD$4:$AE$8,2,FALSE)))</f>
        <v/>
      </c>
      <c r="AM98" s="154"/>
      <c r="AN98" s="524" t="str">
        <f>IF(AM98="","",VLOOKUP(AM98,'G-7 Rivers Data'!$AO$4:$AP$7,2,FALSE))</f>
        <v/>
      </c>
      <c r="AO98" s="545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1" t="str">
        <f>'F-1 Off Site River Baseline'!AN97</f>
        <v/>
      </c>
      <c r="C99" s="520" t="str">
        <f>IF(B99="","",VLOOKUP($B99,'F-1 Off Site River Baseline'!$C$9:$R$257,2,FALSE))</f>
        <v/>
      </c>
      <c r="D99" s="520" t="str">
        <f>IF(C99="","",VLOOKUP($B99,'F-1 Off Site River Baseline'!$C$9:$R$257,3,FALSE))</f>
        <v/>
      </c>
      <c r="E99" s="520" t="str">
        <f>IF(D99="","",VLOOKUP($B99,'F-1 Off Site River Baseline'!$C$9:$R$257,4,FALSE))</f>
        <v/>
      </c>
      <c r="F99" s="520" t="str">
        <f>IF(E99="","",VLOOKUP($B99,'F-1 Off Site River Baseline'!$C$9:$R$257,5,FALSE))</f>
        <v/>
      </c>
      <c r="G99" s="520" t="str">
        <f>IF(F99="","",VLOOKUP($B99,'F-1 Off Site River Baseline'!$C$9:$R$257,6,FALSE))</f>
        <v/>
      </c>
      <c r="H99" s="520" t="str">
        <f>IF(G99="","",VLOOKUP($B99,'F-1 Off Site River Baseline'!$C$9:$R$257,7,FALSE))</f>
        <v/>
      </c>
      <c r="I99" s="520" t="str">
        <f>IF(H99="","",VLOOKUP($B99,'F-1 Off Site River Baseline'!$C$9:$R$257,8,FALSE))</f>
        <v/>
      </c>
      <c r="J99" s="520" t="str">
        <f>IF(I99="","",VLOOKUP($B99,'F-1 Off Site River Baseline'!$C$9:$R$257,9,FALSE))</f>
        <v/>
      </c>
      <c r="K99" s="520" t="str">
        <f>IF(J99="","",VLOOKUP($B99,'F-1 Off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IF(L99="","",VLOOKUP($B99,'F-1 Off Site River Baseline'!$C$9:$R$257,16,FALSE))</f>
        <v/>
      </c>
      <c r="N99" s="418" t="str">
        <f t="shared" si="12"/>
        <v/>
      </c>
      <c r="O99" s="498" t="str">
        <f t="shared" si="13"/>
        <v/>
      </c>
      <c r="P99" s="499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5" t="str">
        <f>IF(N99="","",VLOOKUP(B99,'F-1 Off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20" t="str">
        <f>IF(V99="","",IF(VLOOKUP(V99,'G-7 Rivers Data'!$AG$4:$AI$9,2,FALSE)=0,"Spatial Data Missing ⚠",VLOOKUP(V99,'G-7 Rivers Data'!$AG$4:$AI$9,2,FALSE)))</f>
        <v/>
      </c>
      <c r="X99" s="524" t="str">
        <f>IF(V99="","",IF(VLOOKUP(V99,'G-7 Rivers Data'!$AG$4:$AI$9,3,FALSE)=0,"Spatial Data Missing ⚠",VLOOKUP(V99,'G-7 Rivers Data'!$AG$4:$AI$9,3,FALSE)))</f>
        <v/>
      </c>
      <c r="Y99" s="53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3"/>
      <c r="AA99" s="203"/>
      <c r="AB99" s="534" t="str">
        <f t="shared" si="8"/>
        <v/>
      </c>
      <c r="AC99" s="521" t="str">
        <f t="shared" si="9"/>
        <v/>
      </c>
      <c r="AD99" s="564" t="str">
        <f>IFERROR(IF(AC99="Check Data ⚠","Check Data ⚠",VLOOKUP(AC99,'G-4 Temporal multipliers'!$A$4:$C$37,3,FALSE)),"")</f>
        <v/>
      </c>
      <c r="AE99" s="537" t="str">
        <f>IF(N99="","",VLOOKUP(N99,'G-7 Rivers Data'!$B$4:$G$8,5,FALSE))</f>
        <v/>
      </c>
      <c r="AF99" s="520" t="str">
        <f t="shared" si="10"/>
        <v/>
      </c>
      <c r="AG99" s="520" t="str">
        <f t="shared" si="14"/>
        <v/>
      </c>
      <c r="AH99" s="524" t="str">
        <f t="shared" si="11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536" t="str">
        <f>IF(AK99="","",IF(VLOOKUP(AK99,'G-7 Rivers Data'!$AD$4:$AE$8,2,FALSE)=0,"Spatial Data Missing ⚠",VLOOKUP(AK99,'G-7 Rivers Data'!$AD$4:$AE$8,2,FALSE)))</f>
        <v/>
      </c>
      <c r="AM99" s="154"/>
      <c r="AN99" s="524" t="str">
        <f>IF(AM99="","",VLOOKUP(AM99,'G-7 Rivers Data'!$AO$4:$AP$7,2,FALSE))</f>
        <v/>
      </c>
      <c r="AO99" s="545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1" t="str">
        <f>'F-1 Off Site River Baseline'!AN98</f>
        <v/>
      </c>
      <c r="C100" s="520" t="str">
        <f>IF(B100="","",VLOOKUP($B100,'F-1 Off Site River Baseline'!$C$9:$R$257,2,FALSE))</f>
        <v/>
      </c>
      <c r="D100" s="520" t="str">
        <f>IF(C100="","",VLOOKUP($B100,'F-1 Off Site River Baseline'!$C$9:$R$257,3,FALSE))</f>
        <v/>
      </c>
      <c r="E100" s="520" t="str">
        <f>IF(D100="","",VLOOKUP($B100,'F-1 Off Site River Baseline'!$C$9:$R$257,4,FALSE))</f>
        <v/>
      </c>
      <c r="F100" s="520" t="str">
        <f>IF(E100="","",VLOOKUP($B100,'F-1 Off Site River Baseline'!$C$9:$R$257,5,FALSE))</f>
        <v/>
      </c>
      <c r="G100" s="520" t="str">
        <f>IF(F100="","",VLOOKUP($B100,'F-1 Off Site River Baseline'!$C$9:$R$257,6,FALSE))</f>
        <v/>
      </c>
      <c r="H100" s="520" t="str">
        <f>IF(G100="","",VLOOKUP($B100,'F-1 Off Site River Baseline'!$C$9:$R$257,7,FALSE))</f>
        <v/>
      </c>
      <c r="I100" s="520" t="str">
        <f>IF(H100="","",VLOOKUP($B100,'F-1 Off Site River Baseline'!$C$9:$R$257,8,FALSE))</f>
        <v/>
      </c>
      <c r="J100" s="520" t="str">
        <f>IF(I100="","",VLOOKUP($B100,'F-1 Off Site River Baseline'!$C$9:$R$257,9,FALSE))</f>
        <v/>
      </c>
      <c r="K100" s="520" t="str">
        <f>IF(J100="","",VLOOKUP($B100,'F-1 Off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IF(L100="","",VLOOKUP($B100,'F-1 Off Site River Baseline'!$C$9:$R$257,16,FALSE))</f>
        <v/>
      </c>
      <c r="N100" s="418" t="str">
        <f t="shared" si="12"/>
        <v/>
      </c>
      <c r="O100" s="498" t="str">
        <f t="shared" si="13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5" t="str">
        <f>IF(N100="","",VLOOKUP(B100,'F-1 Off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20" t="str">
        <f>IF(V100="","",IF(VLOOKUP(V100,'G-7 Rivers Data'!$AG$4:$AI$9,2,FALSE)=0,"Spatial Data Missing ⚠",VLOOKUP(V100,'G-7 Rivers Data'!$AG$4:$AI$9,2,FALSE)))</f>
        <v/>
      </c>
      <c r="X100" s="524" t="str">
        <f>IF(V100="","",IF(VLOOKUP(V100,'G-7 Rivers Data'!$AG$4:$AI$9,3,FALSE)=0,"Spatial Data Missing ⚠",VLOOKUP(V100,'G-7 Rivers Data'!$AG$4:$AI$9,3,FALSE)))</f>
        <v/>
      </c>
      <c r="Y100" s="53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3"/>
      <c r="AA100" s="203"/>
      <c r="AB100" s="534" t="str">
        <f t="shared" si="8"/>
        <v/>
      </c>
      <c r="AC100" s="521" t="str">
        <f t="shared" si="9"/>
        <v/>
      </c>
      <c r="AD100" s="564" t="str">
        <f>IFERROR(IF(AC100="Check Data ⚠","Check Data ⚠",VLOOKUP(AC100,'G-4 Temporal multipliers'!$A$4:$C$37,3,FALSE)),"")</f>
        <v/>
      </c>
      <c r="AE100" s="537" t="str">
        <f>IF(N100="","",VLOOKUP(N100,'G-7 Rivers Data'!$B$4:$G$8,5,FALSE))</f>
        <v/>
      </c>
      <c r="AF100" s="520" t="str">
        <f t="shared" si="10"/>
        <v/>
      </c>
      <c r="AG100" s="520" t="str">
        <f t="shared" si="14"/>
        <v/>
      </c>
      <c r="AH100" s="524" t="str">
        <f t="shared" si="11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536" t="str">
        <f>IF(AK100="","",IF(VLOOKUP(AK100,'G-7 Rivers Data'!$AD$4:$AE$8,2,FALSE)=0,"Spatial Data Missing ⚠",VLOOKUP(AK100,'G-7 Rivers Data'!$AD$4:$AE$8,2,FALSE)))</f>
        <v/>
      </c>
      <c r="AM100" s="154"/>
      <c r="AN100" s="524" t="str">
        <f>IF(AM100="","",VLOOKUP(AM100,'G-7 Rivers Data'!$AO$4:$AP$7,2,FALSE))</f>
        <v/>
      </c>
      <c r="AO100" s="545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1" t="str">
        <f>'F-1 Off Site River Baseline'!AN99</f>
        <v/>
      </c>
      <c r="C101" s="520" t="str">
        <f>IF(B101="","",VLOOKUP($B101,'F-1 Off Site River Baseline'!$C$9:$R$257,2,FALSE))</f>
        <v/>
      </c>
      <c r="D101" s="520" t="str">
        <f>IF(C101="","",VLOOKUP($B101,'F-1 Off Site River Baseline'!$C$9:$R$257,3,FALSE))</f>
        <v/>
      </c>
      <c r="E101" s="520" t="str">
        <f>IF(D101="","",VLOOKUP($B101,'F-1 Off Site River Baseline'!$C$9:$R$257,4,FALSE))</f>
        <v/>
      </c>
      <c r="F101" s="520" t="str">
        <f>IF(E101="","",VLOOKUP($B101,'F-1 Off Site River Baseline'!$C$9:$R$257,5,FALSE))</f>
        <v/>
      </c>
      <c r="G101" s="520" t="str">
        <f>IF(F101="","",VLOOKUP($B101,'F-1 Off Site River Baseline'!$C$9:$R$257,6,FALSE))</f>
        <v/>
      </c>
      <c r="H101" s="520" t="str">
        <f>IF(G101="","",VLOOKUP($B101,'F-1 Off Site River Baseline'!$C$9:$R$257,7,FALSE))</f>
        <v/>
      </c>
      <c r="I101" s="520" t="str">
        <f>IF(H101="","",VLOOKUP($B101,'F-1 Off Site River Baseline'!$C$9:$R$257,8,FALSE))</f>
        <v/>
      </c>
      <c r="J101" s="520" t="str">
        <f>IF(I101="","",VLOOKUP($B101,'F-1 Off Site River Baseline'!$C$9:$R$257,9,FALSE))</f>
        <v/>
      </c>
      <c r="K101" s="520" t="str">
        <f>IF(J101="","",VLOOKUP($B101,'F-1 Off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IF(L101="","",VLOOKUP($B101,'F-1 Off Site River Baseline'!$C$9:$R$257,16,FALSE))</f>
        <v/>
      </c>
      <c r="N101" s="418" t="str">
        <f t="shared" si="12"/>
        <v/>
      </c>
      <c r="O101" s="498" t="str">
        <f t="shared" si="13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5" t="str">
        <f>IF(N101="","",VLOOKUP(B101,'F-1 Off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20" t="str">
        <f>IF(V101="","",IF(VLOOKUP(V101,'G-7 Rivers Data'!$AG$4:$AI$9,2,FALSE)=0,"Spatial Data Missing ⚠",VLOOKUP(V101,'G-7 Rivers Data'!$AG$4:$AI$9,2,FALSE)))</f>
        <v/>
      </c>
      <c r="X101" s="524" t="str">
        <f>IF(V101="","",IF(VLOOKUP(V101,'G-7 Rivers Data'!$AG$4:$AI$9,3,FALSE)=0,"Spatial Data Missing ⚠",VLOOKUP(V101,'G-7 Rivers Data'!$AG$4:$AI$9,3,FALSE)))</f>
        <v/>
      </c>
      <c r="Y101" s="53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3"/>
      <c r="AA101" s="203"/>
      <c r="AB101" s="534" t="str">
        <f t="shared" si="8"/>
        <v/>
      </c>
      <c r="AC101" s="521" t="str">
        <f t="shared" si="9"/>
        <v/>
      </c>
      <c r="AD101" s="564" t="str">
        <f>IFERROR(IF(AC101="Check Data ⚠","Check Data ⚠",VLOOKUP(AC101,'G-4 Temporal multipliers'!$A$4:$C$37,3,FALSE)),"")</f>
        <v/>
      </c>
      <c r="AE101" s="537" t="str">
        <f>IF(N101="","",VLOOKUP(N101,'G-7 Rivers Data'!$B$4:$G$8,5,FALSE))</f>
        <v/>
      </c>
      <c r="AF101" s="520" t="str">
        <f t="shared" si="10"/>
        <v/>
      </c>
      <c r="AG101" s="520" t="str">
        <f t="shared" si="14"/>
        <v/>
      </c>
      <c r="AH101" s="524" t="str">
        <f t="shared" si="11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536" t="str">
        <f>IF(AK101="","",IF(VLOOKUP(AK101,'G-7 Rivers Data'!$AD$4:$AE$8,2,FALSE)=0,"Spatial Data Missing ⚠",VLOOKUP(AK101,'G-7 Rivers Data'!$AD$4:$AE$8,2,FALSE)))</f>
        <v/>
      </c>
      <c r="AM101" s="154"/>
      <c r="AN101" s="524" t="str">
        <f>IF(AM101="","",VLOOKUP(AM101,'G-7 Rivers Data'!$AO$4:$AP$7,2,FALSE))</f>
        <v/>
      </c>
      <c r="AO101" s="545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1" t="str">
        <f>'F-1 Off Site River Baseline'!AN100</f>
        <v/>
      </c>
      <c r="C102" s="520" t="str">
        <f>IF(B102="","",VLOOKUP($B102,'F-1 Off Site River Baseline'!$C$9:$R$257,2,FALSE))</f>
        <v/>
      </c>
      <c r="D102" s="520" t="str">
        <f>IF(C102="","",VLOOKUP($B102,'F-1 Off Site River Baseline'!$C$9:$R$257,3,FALSE))</f>
        <v/>
      </c>
      <c r="E102" s="520" t="str">
        <f>IF(D102="","",VLOOKUP($B102,'F-1 Off Site River Baseline'!$C$9:$R$257,4,FALSE))</f>
        <v/>
      </c>
      <c r="F102" s="520" t="str">
        <f>IF(E102="","",VLOOKUP($B102,'F-1 Off Site River Baseline'!$C$9:$R$257,5,FALSE))</f>
        <v/>
      </c>
      <c r="G102" s="520" t="str">
        <f>IF(F102="","",VLOOKUP($B102,'F-1 Off Site River Baseline'!$C$9:$R$257,6,FALSE))</f>
        <v/>
      </c>
      <c r="H102" s="520" t="str">
        <f>IF(G102="","",VLOOKUP($B102,'F-1 Off Site River Baseline'!$C$9:$R$257,7,FALSE))</f>
        <v/>
      </c>
      <c r="I102" s="520" t="str">
        <f>IF(H102="","",VLOOKUP($B102,'F-1 Off Site River Baseline'!$C$9:$R$257,8,FALSE))</f>
        <v/>
      </c>
      <c r="J102" s="520" t="str">
        <f>IF(I102="","",VLOOKUP($B102,'F-1 Off Site River Baseline'!$C$9:$R$257,9,FALSE))</f>
        <v/>
      </c>
      <c r="K102" s="520" t="str">
        <f>IF(J102="","",VLOOKUP($B102,'F-1 Off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IF(L102="","",VLOOKUP($B102,'F-1 Off Site River Baseline'!$C$9:$R$257,16,FALSE))</f>
        <v/>
      </c>
      <c r="N102" s="418" t="str">
        <f t="shared" si="12"/>
        <v/>
      </c>
      <c r="O102" s="498" t="str">
        <f t="shared" si="13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5" t="str">
        <f>IF(N102="","",VLOOKUP(B102,'F-1 Off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20" t="str">
        <f>IF(V102="","",IF(VLOOKUP(V102,'G-7 Rivers Data'!$AG$4:$AI$9,2,FALSE)=0,"Spatial Data Missing ⚠",VLOOKUP(V102,'G-7 Rivers Data'!$AG$4:$AI$9,2,FALSE)))</f>
        <v/>
      </c>
      <c r="X102" s="524" t="str">
        <f>IF(V102="","",IF(VLOOKUP(V102,'G-7 Rivers Data'!$AG$4:$AI$9,3,FALSE)=0,"Spatial Data Missing ⚠",VLOOKUP(V102,'G-7 Rivers Data'!$AG$4:$AI$9,3,FALSE)))</f>
        <v/>
      </c>
      <c r="Y102" s="53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3"/>
      <c r="AA102" s="203"/>
      <c r="AB102" s="534" t="str">
        <f t="shared" si="8"/>
        <v/>
      </c>
      <c r="AC102" s="521" t="str">
        <f t="shared" si="9"/>
        <v/>
      </c>
      <c r="AD102" s="564" t="str">
        <f>IFERROR(IF(AC102="Check Data ⚠","Check Data ⚠",VLOOKUP(AC102,'G-4 Temporal multipliers'!$A$4:$C$37,3,FALSE)),"")</f>
        <v/>
      </c>
      <c r="AE102" s="537" t="str">
        <f>IF(N102="","",VLOOKUP(N102,'G-7 Rivers Data'!$B$4:$G$8,5,FALSE))</f>
        <v/>
      </c>
      <c r="AF102" s="520" t="str">
        <f t="shared" si="10"/>
        <v/>
      </c>
      <c r="AG102" s="520" t="str">
        <f t="shared" si="14"/>
        <v/>
      </c>
      <c r="AH102" s="524" t="str">
        <f t="shared" si="11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536" t="str">
        <f>IF(AK102="","",IF(VLOOKUP(AK102,'G-7 Rivers Data'!$AD$4:$AE$8,2,FALSE)=0,"Spatial Data Missing ⚠",VLOOKUP(AK102,'G-7 Rivers Data'!$AD$4:$AE$8,2,FALSE)))</f>
        <v/>
      </c>
      <c r="AM102" s="154"/>
      <c r="AN102" s="524" t="str">
        <f>IF(AM102="","",VLOOKUP(AM102,'G-7 Rivers Data'!$AO$4:$AP$7,2,FALSE))</f>
        <v/>
      </c>
      <c r="AO102" s="545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1" t="str">
        <f>'F-1 Off Site River Baseline'!AN101</f>
        <v/>
      </c>
      <c r="C103" s="520" t="str">
        <f>IF(B103="","",VLOOKUP($B103,'F-1 Off Site River Baseline'!$C$9:$R$257,2,FALSE))</f>
        <v/>
      </c>
      <c r="D103" s="520" t="str">
        <f>IF(C103="","",VLOOKUP($B103,'F-1 Off Site River Baseline'!$C$9:$R$257,3,FALSE))</f>
        <v/>
      </c>
      <c r="E103" s="520" t="str">
        <f>IF(D103="","",VLOOKUP($B103,'F-1 Off Site River Baseline'!$C$9:$R$257,4,FALSE))</f>
        <v/>
      </c>
      <c r="F103" s="520" t="str">
        <f>IF(E103="","",VLOOKUP($B103,'F-1 Off Site River Baseline'!$C$9:$R$257,5,FALSE))</f>
        <v/>
      </c>
      <c r="G103" s="520" t="str">
        <f>IF(F103="","",VLOOKUP($B103,'F-1 Off Site River Baseline'!$C$9:$R$257,6,FALSE))</f>
        <v/>
      </c>
      <c r="H103" s="520" t="str">
        <f>IF(G103="","",VLOOKUP($B103,'F-1 Off Site River Baseline'!$C$9:$R$257,7,FALSE))</f>
        <v/>
      </c>
      <c r="I103" s="520" t="str">
        <f>IF(H103="","",VLOOKUP($B103,'F-1 Off Site River Baseline'!$C$9:$R$257,8,FALSE))</f>
        <v/>
      </c>
      <c r="J103" s="520" t="str">
        <f>IF(I103="","",VLOOKUP($B103,'F-1 Off Site River Baseline'!$C$9:$R$257,9,FALSE))</f>
        <v/>
      </c>
      <c r="K103" s="520" t="str">
        <f>IF(J103="","",VLOOKUP($B103,'F-1 Off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IF(L103="","",VLOOKUP($B103,'F-1 Off Site River Baseline'!$C$9:$R$257,16,FALSE))</f>
        <v/>
      </c>
      <c r="N103" s="418" t="str">
        <f t="shared" si="12"/>
        <v/>
      </c>
      <c r="O103" s="498" t="str">
        <f t="shared" si="13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5" t="str">
        <f>IF(N103="","",VLOOKUP(B103,'F-1 Off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20" t="str">
        <f>IF(V103="","",IF(VLOOKUP(V103,'G-7 Rivers Data'!$AG$4:$AI$9,2,FALSE)=0,"Spatial Data Missing ⚠",VLOOKUP(V103,'G-7 Rivers Data'!$AG$4:$AI$9,2,FALSE)))</f>
        <v/>
      </c>
      <c r="X103" s="524" t="str">
        <f>IF(V103="","",IF(VLOOKUP(V103,'G-7 Rivers Data'!$AG$4:$AI$9,3,FALSE)=0,"Spatial Data Missing ⚠",VLOOKUP(V103,'G-7 Rivers Data'!$AG$4:$AI$9,3,FALSE)))</f>
        <v/>
      </c>
      <c r="Y103" s="53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3"/>
      <c r="AA103" s="203"/>
      <c r="AB103" s="534" t="str">
        <f t="shared" si="8"/>
        <v/>
      </c>
      <c r="AC103" s="521" t="str">
        <f t="shared" si="9"/>
        <v/>
      </c>
      <c r="AD103" s="564" t="str">
        <f>IFERROR(IF(AC103="Check Data ⚠","Check Data ⚠",VLOOKUP(AC103,'G-4 Temporal multipliers'!$A$4:$C$37,3,FALSE)),"")</f>
        <v/>
      </c>
      <c r="AE103" s="537" t="str">
        <f>IF(N103="","",VLOOKUP(N103,'G-7 Rivers Data'!$B$4:$G$8,5,FALSE))</f>
        <v/>
      </c>
      <c r="AF103" s="520" t="str">
        <f t="shared" si="10"/>
        <v/>
      </c>
      <c r="AG103" s="520" t="str">
        <f t="shared" si="14"/>
        <v/>
      </c>
      <c r="AH103" s="524" t="str">
        <f t="shared" si="11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536" t="str">
        <f>IF(AK103="","",IF(VLOOKUP(AK103,'G-7 Rivers Data'!$AD$4:$AE$8,2,FALSE)=0,"Spatial Data Missing ⚠",VLOOKUP(AK103,'G-7 Rivers Data'!$AD$4:$AE$8,2,FALSE)))</f>
        <v/>
      </c>
      <c r="AM103" s="154"/>
      <c r="AN103" s="524" t="str">
        <f>IF(AM103="","",VLOOKUP(AM103,'G-7 Rivers Data'!$AO$4:$AP$7,2,FALSE))</f>
        <v/>
      </c>
      <c r="AO103" s="545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1" t="str">
        <f>'F-1 Off Site River Baseline'!AN102</f>
        <v/>
      </c>
      <c r="C104" s="520" t="str">
        <f>IF(B104="","",VLOOKUP($B104,'F-1 Off Site River Baseline'!$C$9:$R$257,2,FALSE))</f>
        <v/>
      </c>
      <c r="D104" s="520" t="str">
        <f>IF(C104="","",VLOOKUP($B104,'F-1 Off Site River Baseline'!$C$9:$R$257,3,FALSE))</f>
        <v/>
      </c>
      <c r="E104" s="520" t="str">
        <f>IF(D104="","",VLOOKUP($B104,'F-1 Off Site River Baseline'!$C$9:$R$257,4,FALSE))</f>
        <v/>
      </c>
      <c r="F104" s="520" t="str">
        <f>IF(E104="","",VLOOKUP($B104,'F-1 Off Site River Baseline'!$C$9:$R$257,5,FALSE))</f>
        <v/>
      </c>
      <c r="G104" s="520" t="str">
        <f>IF(F104="","",VLOOKUP($B104,'F-1 Off Site River Baseline'!$C$9:$R$257,6,FALSE))</f>
        <v/>
      </c>
      <c r="H104" s="520" t="str">
        <f>IF(G104="","",VLOOKUP($B104,'F-1 Off Site River Baseline'!$C$9:$R$257,7,FALSE))</f>
        <v/>
      </c>
      <c r="I104" s="520" t="str">
        <f>IF(H104="","",VLOOKUP($B104,'F-1 Off Site River Baseline'!$C$9:$R$257,8,FALSE))</f>
        <v/>
      </c>
      <c r="J104" s="520" t="str">
        <f>IF(I104="","",VLOOKUP($B104,'F-1 Off Site River Baseline'!$C$9:$R$257,9,FALSE))</f>
        <v/>
      </c>
      <c r="K104" s="520" t="str">
        <f>IF(J104="","",VLOOKUP($B104,'F-1 Off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IF(L104="","",VLOOKUP($B104,'F-1 Off Site River Baseline'!$C$9:$R$257,16,FALSE))</f>
        <v/>
      </c>
      <c r="N104" s="418" t="str">
        <f t="shared" si="12"/>
        <v/>
      </c>
      <c r="O104" s="498" t="str">
        <f t="shared" si="13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5" t="str">
        <f>IF(N104="","",VLOOKUP(B104,'F-1 Off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20" t="str">
        <f>IF(V104="","",IF(VLOOKUP(V104,'G-7 Rivers Data'!$AG$4:$AI$9,2,FALSE)=0,"Spatial Data Missing ⚠",VLOOKUP(V104,'G-7 Rivers Data'!$AG$4:$AI$9,2,FALSE)))</f>
        <v/>
      </c>
      <c r="X104" s="524" t="str">
        <f>IF(V104="","",IF(VLOOKUP(V104,'G-7 Rivers Data'!$AG$4:$AI$9,3,FALSE)=0,"Spatial Data Missing ⚠",VLOOKUP(V104,'G-7 Rivers Data'!$AG$4:$AI$9,3,FALSE)))</f>
        <v/>
      </c>
      <c r="Y104" s="53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3"/>
      <c r="AA104" s="203"/>
      <c r="AB104" s="534" t="str">
        <f t="shared" si="8"/>
        <v/>
      </c>
      <c r="AC104" s="521" t="str">
        <f t="shared" si="9"/>
        <v/>
      </c>
      <c r="AD104" s="564" t="str">
        <f>IFERROR(IF(AC104="Check Data ⚠","Check Data ⚠",VLOOKUP(AC104,'G-4 Temporal multipliers'!$A$4:$C$37,3,FALSE)),"")</f>
        <v/>
      </c>
      <c r="AE104" s="537" t="str">
        <f>IF(N104="","",VLOOKUP(N104,'G-7 Rivers Data'!$B$4:$G$8,5,FALSE))</f>
        <v/>
      </c>
      <c r="AF104" s="520" t="str">
        <f t="shared" si="10"/>
        <v/>
      </c>
      <c r="AG104" s="520" t="str">
        <f t="shared" si="14"/>
        <v/>
      </c>
      <c r="AH104" s="524" t="str">
        <f t="shared" si="11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536" t="str">
        <f>IF(AK104="","",IF(VLOOKUP(AK104,'G-7 Rivers Data'!$AD$4:$AE$8,2,FALSE)=0,"Spatial Data Missing ⚠",VLOOKUP(AK104,'G-7 Rivers Data'!$AD$4:$AE$8,2,FALSE)))</f>
        <v/>
      </c>
      <c r="AM104" s="154"/>
      <c r="AN104" s="524" t="str">
        <f>IF(AM104="","",VLOOKUP(AM104,'G-7 Rivers Data'!$AO$4:$AP$7,2,FALSE))</f>
        <v/>
      </c>
      <c r="AO104" s="545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1" t="str">
        <f>'F-1 Off Site River Baseline'!AN103</f>
        <v/>
      </c>
      <c r="C105" s="520" t="str">
        <f>IF(B105="","",VLOOKUP($B105,'F-1 Off Site River Baseline'!$C$9:$R$257,2,FALSE))</f>
        <v/>
      </c>
      <c r="D105" s="520" t="str">
        <f>IF(C105="","",VLOOKUP($B105,'F-1 Off Site River Baseline'!$C$9:$R$257,3,FALSE))</f>
        <v/>
      </c>
      <c r="E105" s="520" t="str">
        <f>IF(D105="","",VLOOKUP($B105,'F-1 Off Site River Baseline'!$C$9:$R$257,4,FALSE))</f>
        <v/>
      </c>
      <c r="F105" s="520" t="str">
        <f>IF(E105="","",VLOOKUP($B105,'F-1 Off Site River Baseline'!$C$9:$R$257,5,FALSE))</f>
        <v/>
      </c>
      <c r="G105" s="520" t="str">
        <f>IF(F105="","",VLOOKUP($B105,'F-1 Off Site River Baseline'!$C$9:$R$257,6,FALSE))</f>
        <v/>
      </c>
      <c r="H105" s="520" t="str">
        <f>IF(G105="","",VLOOKUP($B105,'F-1 Off Site River Baseline'!$C$9:$R$257,7,FALSE))</f>
        <v/>
      </c>
      <c r="I105" s="520" t="str">
        <f>IF(H105="","",VLOOKUP($B105,'F-1 Off Site River Baseline'!$C$9:$R$257,8,FALSE))</f>
        <v/>
      </c>
      <c r="J105" s="520" t="str">
        <f>IF(I105="","",VLOOKUP($B105,'F-1 Off Site River Baseline'!$C$9:$R$257,9,FALSE))</f>
        <v/>
      </c>
      <c r="K105" s="520" t="str">
        <f>IF(J105="","",VLOOKUP($B105,'F-1 Off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IF(L105="","",VLOOKUP($B105,'F-1 Off Site River Baseline'!$C$9:$R$257,16,FALSE))</f>
        <v/>
      </c>
      <c r="N105" s="418" t="str">
        <f t="shared" si="12"/>
        <v/>
      </c>
      <c r="O105" s="498" t="str">
        <f t="shared" si="13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5" t="str">
        <f>IF(N105="","",VLOOKUP(B105,'F-1 Off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20" t="str">
        <f>IF(V105="","",IF(VLOOKUP(V105,'G-7 Rivers Data'!$AG$4:$AI$9,2,FALSE)=0,"Spatial Data Missing ⚠",VLOOKUP(V105,'G-7 Rivers Data'!$AG$4:$AI$9,2,FALSE)))</f>
        <v/>
      </c>
      <c r="X105" s="524" t="str">
        <f>IF(V105="","",IF(VLOOKUP(V105,'G-7 Rivers Data'!$AG$4:$AI$9,3,FALSE)=0,"Spatial Data Missing ⚠",VLOOKUP(V105,'G-7 Rivers Data'!$AG$4:$AI$9,3,FALSE)))</f>
        <v/>
      </c>
      <c r="Y105" s="53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3"/>
      <c r="AA105" s="203"/>
      <c r="AB105" s="534" t="str">
        <f t="shared" si="8"/>
        <v/>
      </c>
      <c r="AC105" s="521" t="str">
        <f t="shared" si="9"/>
        <v/>
      </c>
      <c r="AD105" s="564" t="str">
        <f>IFERROR(IF(AC105="Check Data ⚠","Check Data ⚠",VLOOKUP(AC105,'G-4 Temporal multipliers'!$A$4:$C$37,3,FALSE)),"")</f>
        <v/>
      </c>
      <c r="AE105" s="537" t="str">
        <f>IF(N105="","",VLOOKUP(N105,'G-7 Rivers Data'!$B$4:$G$8,5,FALSE))</f>
        <v/>
      </c>
      <c r="AF105" s="520" t="str">
        <f t="shared" si="10"/>
        <v/>
      </c>
      <c r="AG105" s="520" t="str">
        <f t="shared" si="14"/>
        <v/>
      </c>
      <c r="AH105" s="524" t="str">
        <f t="shared" si="11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536" t="str">
        <f>IF(AK105="","",IF(VLOOKUP(AK105,'G-7 Rivers Data'!$AD$4:$AE$8,2,FALSE)=0,"Spatial Data Missing ⚠",VLOOKUP(AK105,'G-7 Rivers Data'!$AD$4:$AE$8,2,FALSE)))</f>
        <v/>
      </c>
      <c r="AM105" s="154"/>
      <c r="AN105" s="524" t="str">
        <f>IF(AM105="","",VLOOKUP(AM105,'G-7 Rivers Data'!$AO$4:$AP$7,2,FALSE))</f>
        <v/>
      </c>
      <c r="AO105" s="545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1" t="str">
        <f>'F-1 Off Site River Baseline'!AN104</f>
        <v/>
      </c>
      <c r="C106" s="520" t="str">
        <f>IF(B106="","",VLOOKUP($B106,'F-1 Off Site River Baseline'!$C$9:$R$257,2,FALSE))</f>
        <v/>
      </c>
      <c r="D106" s="520" t="str">
        <f>IF(C106="","",VLOOKUP($B106,'F-1 Off Site River Baseline'!$C$9:$R$257,3,FALSE))</f>
        <v/>
      </c>
      <c r="E106" s="520" t="str">
        <f>IF(D106="","",VLOOKUP($B106,'F-1 Off Site River Baseline'!$C$9:$R$257,4,FALSE))</f>
        <v/>
      </c>
      <c r="F106" s="520" t="str">
        <f>IF(E106="","",VLOOKUP($B106,'F-1 Off Site River Baseline'!$C$9:$R$257,5,FALSE))</f>
        <v/>
      </c>
      <c r="G106" s="520" t="str">
        <f>IF(F106="","",VLOOKUP($B106,'F-1 Off Site River Baseline'!$C$9:$R$257,6,FALSE))</f>
        <v/>
      </c>
      <c r="H106" s="520" t="str">
        <f>IF(G106="","",VLOOKUP($B106,'F-1 Off Site River Baseline'!$C$9:$R$257,7,FALSE))</f>
        <v/>
      </c>
      <c r="I106" s="520" t="str">
        <f>IF(H106="","",VLOOKUP($B106,'F-1 Off Site River Baseline'!$C$9:$R$257,8,FALSE))</f>
        <v/>
      </c>
      <c r="J106" s="520" t="str">
        <f>IF(I106="","",VLOOKUP($B106,'F-1 Off Site River Baseline'!$C$9:$R$257,9,FALSE))</f>
        <v/>
      </c>
      <c r="K106" s="520" t="str">
        <f>IF(J106="","",VLOOKUP($B106,'F-1 Off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IF(L106="","",VLOOKUP($B106,'F-1 Off Site River Baseline'!$C$9:$R$257,16,FALSE))</f>
        <v/>
      </c>
      <c r="N106" s="418" t="str">
        <f t="shared" si="12"/>
        <v/>
      </c>
      <c r="O106" s="498" t="str">
        <f t="shared" si="13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5" t="str">
        <f>IF(N106="","",VLOOKUP(B106,'F-1 Off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20" t="str">
        <f>IF(V106="","",IF(VLOOKUP(V106,'G-7 Rivers Data'!$AG$4:$AI$9,2,FALSE)=0,"Spatial Data Missing ⚠",VLOOKUP(V106,'G-7 Rivers Data'!$AG$4:$AI$9,2,FALSE)))</f>
        <v/>
      </c>
      <c r="X106" s="524" t="str">
        <f>IF(V106="","",IF(VLOOKUP(V106,'G-7 Rivers Data'!$AG$4:$AI$9,3,FALSE)=0,"Spatial Data Missing ⚠",VLOOKUP(V106,'G-7 Rivers Data'!$AG$4:$AI$9,3,FALSE)))</f>
        <v/>
      </c>
      <c r="Y106" s="53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3"/>
      <c r="AA106" s="203"/>
      <c r="AB106" s="534" t="str">
        <f t="shared" si="8"/>
        <v/>
      </c>
      <c r="AC106" s="521" t="str">
        <f t="shared" si="9"/>
        <v/>
      </c>
      <c r="AD106" s="564" t="str">
        <f>IFERROR(IF(AC106="Check Data ⚠","Check Data ⚠",VLOOKUP(AC106,'G-4 Temporal multipliers'!$A$4:$C$37,3,FALSE)),"")</f>
        <v/>
      </c>
      <c r="AE106" s="537" t="str">
        <f>IF(N106="","",VLOOKUP(N106,'G-7 Rivers Data'!$B$4:$G$8,5,FALSE))</f>
        <v/>
      </c>
      <c r="AF106" s="520" t="str">
        <f t="shared" si="10"/>
        <v/>
      </c>
      <c r="AG106" s="520" t="str">
        <f t="shared" si="14"/>
        <v/>
      </c>
      <c r="AH106" s="524" t="str">
        <f t="shared" si="11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536" t="str">
        <f>IF(AK106="","",IF(VLOOKUP(AK106,'G-7 Rivers Data'!$AD$4:$AE$8,2,FALSE)=0,"Spatial Data Missing ⚠",VLOOKUP(AK106,'G-7 Rivers Data'!$AD$4:$AE$8,2,FALSE)))</f>
        <v/>
      </c>
      <c r="AM106" s="154"/>
      <c r="AN106" s="524" t="str">
        <f>IF(AM106="","",VLOOKUP(AM106,'G-7 Rivers Data'!$AO$4:$AP$7,2,FALSE))</f>
        <v/>
      </c>
      <c r="AO106" s="545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1" t="str">
        <f>'F-1 Off Site River Baseline'!AN105</f>
        <v/>
      </c>
      <c r="C107" s="520" t="str">
        <f>IF(B107="","",VLOOKUP($B107,'F-1 Off Site River Baseline'!$C$9:$R$257,2,FALSE))</f>
        <v/>
      </c>
      <c r="D107" s="520" t="str">
        <f>IF(C107="","",VLOOKUP($B107,'F-1 Off Site River Baseline'!$C$9:$R$257,3,FALSE))</f>
        <v/>
      </c>
      <c r="E107" s="520" t="str">
        <f>IF(D107="","",VLOOKUP($B107,'F-1 Off Site River Baseline'!$C$9:$R$257,4,FALSE))</f>
        <v/>
      </c>
      <c r="F107" s="520" t="str">
        <f>IF(E107="","",VLOOKUP($B107,'F-1 Off Site River Baseline'!$C$9:$R$257,5,FALSE))</f>
        <v/>
      </c>
      <c r="G107" s="520" t="str">
        <f>IF(F107="","",VLOOKUP($B107,'F-1 Off Site River Baseline'!$C$9:$R$257,6,FALSE))</f>
        <v/>
      </c>
      <c r="H107" s="520" t="str">
        <f>IF(G107="","",VLOOKUP($B107,'F-1 Off Site River Baseline'!$C$9:$R$257,7,FALSE))</f>
        <v/>
      </c>
      <c r="I107" s="520" t="str">
        <f>IF(H107="","",VLOOKUP($B107,'F-1 Off Site River Baseline'!$C$9:$R$257,8,FALSE))</f>
        <v/>
      </c>
      <c r="J107" s="520" t="str">
        <f>IF(I107="","",VLOOKUP($B107,'F-1 Off Site River Baseline'!$C$9:$R$257,9,FALSE))</f>
        <v/>
      </c>
      <c r="K107" s="520" t="str">
        <f>IF(J107="","",VLOOKUP($B107,'F-1 Off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IF(L107="","",VLOOKUP($B107,'F-1 Off Site River Baseline'!$C$9:$R$257,16,FALSE))</f>
        <v/>
      </c>
      <c r="N107" s="418" t="str">
        <f t="shared" si="12"/>
        <v/>
      </c>
      <c r="O107" s="498" t="str">
        <f t="shared" si="13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5" t="str">
        <f>IF(N107="","",VLOOKUP(B107,'F-1 Off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20" t="str">
        <f>IF(V107="","",IF(VLOOKUP(V107,'G-7 Rivers Data'!$AG$4:$AI$9,2,FALSE)=0,"Spatial Data Missing ⚠",VLOOKUP(V107,'G-7 Rivers Data'!$AG$4:$AI$9,2,FALSE)))</f>
        <v/>
      </c>
      <c r="X107" s="524" t="str">
        <f>IF(V107="","",IF(VLOOKUP(V107,'G-7 Rivers Data'!$AG$4:$AI$9,3,FALSE)=0,"Spatial Data Missing ⚠",VLOOKUP(V107,'G-7 Rivers Data'!$AG$4:$AI$9,3,FALSE)))</f>
        <v/>
      </c>
      <c r="Y107" s="53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3"/>
      <c r="AA107" s="203"/>
      <c r="AB107" s="534" t="str">
        <f t="shared" si="8"/>
        <v/>
      </c>
      <c r="AC107" s="521" t="str">
        <f t="shared" si="9"/>
        <v/>
      </c>
      <c r="AD107" s="564" t="str">
        <f>IFERROR(IF(AC107="Check Data ⚠","Check Data ⚠",VLOOKUP(AC107,'G-4 Temporal multipliers'!$A$4:$C$37,3,FALSE)),"")</f>
        <v/>
      </c>
      <c r="AE107" s="537" t="str">
        <f>IF(N107="","",VLOOKUP(N107,'G-7 Rivers Data'!$B$4:$G$8,5,FALSE))</f>
        <v/>
      </c>
      <c r="AF107" s="520" t="str">
        <f t="shared" si="10"/>
        <v/>
      </c>
      <c r="AG107" s="520" t="str">
        <f t="shared" si="14"/>
        <v/>
      </c>
      <c r="AH107" s="524" t="str">
        <f t="shared" si="11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536" t="str">
        <f>IF(AK107="","",IF(VLOOKUP(AK107,'G-7 Rivers Data'!$AD$4:$AE$8,2,FALSE)=0,"Spatial Data Missing ⚠",VLOOKUP(AK107,'G-7 Rivers Data'!$AD$4:$AE$8,2,FALSE)))</f>
        <v/>
      </c>
      <c r="AM107" s="154"/>
      <c r="AN107" s="524" t="str">
        <f>IF(AM107="","",VLOOKUP(AM107,'G-7 Rivers Data'!$AO$4:$AP$7,2,FALSE))</f>
        <v/>
      </c>
      <c r="AO107" s="545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1" t="str">
        <f>'F-1 Off Site River Baseline'!AN106</f>
        <v/>
      </c>
      <c r="C108" s="520" t="str">
        <f>IF(B108="","",VLOOKUP($B108,'F-1 Off Site River Baseline'!$C$9:$R$257,2,FALSE))</f>
        <v/>
      </c>
      <c r="D108" s="520" t="str">
        <f>IF(C108="","",VLOOKUP($B108,'F-1 Off Site River Baseline'!$C$9:$R$257,3,FALSE))</f>
        <v/>
      </c>
      <c r="E108" s="520" t="str">
        <f>IF(D108="","",VLOOKUP($B108,'F-1 Off Site River Baseline'!$C$9:$R$257,4,FALSE))</f>
        <v/>
      </c>
      <c r="F108" s="520" t="str">
        <f>IF(E108="","",VLOOKUP($B108,'F-1 Off Site River Baseline'!$C$9:$R$257,5,FALSE))</f>
        <v/>
      </c>
      <c r="G108" s="520" t="str">
        <f>IF(F108="","",VLOOKUP($B108,'F-1 Off Site River Baseline'!$C$9:$R$257,6,FALSE))</f>
        <v/>
      </c>
      <c r="H108" s="520" t="str">
        <f>IF(G108="","",VLOOKUP($B108,'F-1 Off Site River Baseline'!$C$9:$R$257,7,FALSE))</f>
        <v/>
      </c>
      <c r="I108" s="520" t="str">
        <f>IF(H108="","",VLOOKUP($B108,'F-1 Off Site River Baseline'!$C$9:$R$257,8,FALSE))</f>
        <v/>
      </c>
      <c r="J108" s="520" t="str">
        <f>IF(I108="","",VLOOKUP($B108,'F-1 Off Site River Baseline'!$C$9:$R$257,9,FALSE))</f>
        <v/>
      </c>
      <c r="K108" s="520" t="str">
        <f>IF(J108="","",VLOOKUP($B108,'F-1 Off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IF(L108="","",VLOOKUP($B108,'F-1 Off Site River Baseline'!$C$9:$R$257,16,FALSE))</f>
        <v/>
      </c>
      <c r="N108" s="418" t="str">
        <f t="shared" si="12"/>
        <v/>
      </c>
      <c r="O108" s="498" t="str">
        <f t="shared" si="13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5" t="str">
        <f>IF(N108="","",VLOOKUP(B108,'F-1 Off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20" t="str">
        <f>IF(V108="","",IF(VLOOKUP(V108,'G-7 Rivers Data'!$AG$4:$AI$9,2,FALSE)=0,"Spatial Data Missing ⚠",VLOOKUP(V108,'G-7 Rivers Data'!$AG$4:$AI$9,2,FALSE)))</f>
        <v/>
      </c>
      <c r="X108" s="524" t="str">
        <f>IF(V108="","",IF(VLOOKUP(V108,'G-7 Rivers Data'!$AG$4:$AI$9,3,FALSE)=0,"Spatial Data Missing ⚠",VLOOKUP(V108,'G-7 Rivers Data'!$AG$4:$AI$9,3,FALSE)))</f>
        <v/>
      </c>
      <c r="Y108" s="53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3"/>
      <c r="AA108" s="203"/>
      <c r="AB108" s="534" t="str">
        <f t="shared" si="8"/>
        <v/>
      </c>
      <c r="AC108" s="521" t="str">
        <f t="shared" si="9"/>
        <v/>
      </c>
      <c r="AD108" s="564" t="str">
        <f>IFERROR(IF(AC108="Check Data ⚠","Check Data ⚠",VLOOKUP(AC108,'G-4 Temporal multipliers'!$A$4:$C$37,3,FALSE)),"")</f>
        <v/>
      </c>
      <c r="AE108" s="537" t="str">
        <f>IF(N108="","",VLOOKUP(N108,'G-7 Rivers Data'!$B$4:$G$8,5,FALSE))</f>
        <v/>
      </c>
      <c r="AF108" s="520" t="str">
        <f t="shared" si="10"/>
        <v/>
      </c>
      <c r="AG108" s="520" t="str">
        <f t="shared" si="14"/>
        <v/>
      </c>
      <c r="AH108" s="524" t="str">
        <f t="shared" si="11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536" t="str">
        <f>IF(AK108="","",IF(VLOOKUP(AK108,'G-7 Rivers Data'!$AD$4:$AE$8,2,FALSE)=0,"Spatial Data Missing ⚠",VLOOKUP(AK108,'G-7 Rivers Data'!$AD$4:$AE$8,2,FALSE)))</f>
        <v/>
      </c>
      <c r="AM108" s="154"/>
      <c r="AN108" s="524" t="str">
        <f>IF(AM108="","",VLOOKUP(AM108,'G-7 Rivers Data'!$AO$4:$AP$7,2,FALSE))</f>
        <v/>
      </c>
      <c r="AO108" s="545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1" t="str">
        <f>'F-1 Off Site River Baseline'!AN107</f>
        <v/>
      </c>
      <c r="C109" s="520" t="str">
        <f>IF(B109="","",VLOOKUP($B109,'F-1 Off Site River Baseline'!$C$9:$R$257,2,FALSE))</f>
        <v/>
      </c>
      <c r="D109" s="520" t="str">
        <f>IF(C109="","",VLOOKUP($B109,'F-1 Off Site River Baseline'!$C$9:$R$257,3,FALSE))</f>
        <v/>
      </c>
      <c r="E109" s="520" t="str">
        <f>IF(D109="","",VLOOKUP($B109,'F-1 Off Site River Baseline'!$C$9:$R$257,4,FALSE))</f>
        <v/>
      </c>
      <c r="F109" s="520" t="str">
        <f>IF(E109="","",VLOOKUP($B109,'F-1 Off Site River Baseline'!$C$9:$R$257,5,FALSE))</f>
        <v/>
      </c>
      <c r="G109" s="520" t="str">
        <f>IF(F109="","",VLOOKUP($B109,'F-1 Off Site River Baseline'!$C$9:$R$257,6,FALSE))</f>
        <v/>
      </c>
      <c r="H109" s="520" t="str">
        <f>IF(G109="","",VLOOKUP($B109,'F-1 Off Site River Baseline'!$C$9:$R$257,7,FALSE))</f>
        <v/>
      </c>
      <c r="I109" s="520" t="str">
        <f>IF(H109="","",VLOOKUP($B109,'F-1 Off Site River Baseline'!$C$9:$R$257,8,FALSE))</f>
        <v/>
      </c>
      <c r="J109" s="520" t="str">
        <f>IF(I109="","",VLOOKUP($B109,'F-1 Off Site River Baseline'!$C$9:$R$257,9,FALSE))</f>
        <v/>
      </c>
      <c r="K109" s="520" t="str">
        <f>IF(J109="","",VLOOKUP($B109,'F-1 Off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IF(L109="","",VLOOKUP($B109,'F-1 Off Site River Baseline'!$C$9:$R$257,16,FALSE))</f>
        <v/>
      </c>
      <c r="N109" s="418" t="str">
        <f t="shared" si="12"/>
        <v/>
      </c>
      <c r="O109" s="498" t="str">
        <f t="shared" si="13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5" t="str">
        <f>IF(N109="","",VLOOKUP(B109,'F-1 Off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20" t="str">
        <f>IF(V109="","",IF(VLOOKUP(V109,'G-7 Rivers Data'!$AG$4:$AI$9,2,FALSE)=0,"Spatial Data Missing ⚠",VLOOKUP(V109,'G-7 Rivers Data'!$AG$4:$AI$9,2,FALSE)))</f>
        <v/>
      </c>
      <c r="X109" s="524" t="str">
        <f>IF(V109="","",IF(VLOOKUP(V109,'G-7 Rivers Data'!$AG$4:$AI$9,3,FALSE)=0,"Spatial Data Missing ⚠",VLOOKUP(V109,'G-7 Rivers Data'!$AG$4:$AI$9,3,FALSE)))</f>
        <v/>
      </c>
      <c r="Y109" s="53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3"/>
      <c r="AA109" s="203"/>
      <c r="AB109" s="534" t="str">
        <f t="shared" si="8"/>
        <v/>
      </c>
      <c r="AC109" s="521" t="str">
        <f t="shared" si="9"/>
        <v/>
      </c>
      <c r="AD109" s="564" t="str">
        <f>IFERROR(IF(AC109="Check Data ⚠","Check Data ⚠",VLOOKUP(AC109,'G-4 Temporal multipliers'!$A$4:$C$37,3,FALSE)),"")</f>
        <v/>
      </c>
      <c r="AE109" s="537" t="str">
        <f>IF(N109="","",VLOOKUP(N109,'G-7 Rivers Data'!$B$4:$G$8,5,FALSE))</f>
        <v/>
      </c>
      <c r="AF109" s="520" t="str">
        <f t="shared" si="10"/>
        <v/>
      </c>
      <c r="AG109" s="520" t="str">
        <f t="shared" si="14"/>
        <v/>
      </c>
      <c r="AH109" s="524" t="str">
        <f t="shared" si="11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536" t="str">
        <f>IF(AK109="","",IF(VLOOKUP(AK109,'G-7 Rivers Data'!$AD$4:$AE$8,2,FALSE)=0,"Spatial Data Missing ⚠",VLOOKUP(AK109,'G-7 Rivers Data'!$AD$4:$AE$8,2,FALSE)))</f>
        <v/>
      </c>
      <c r="AM109" s="154"/>
      <c r="AN109" s="524" t="str">
        <f>IF(AM109="","",VLOOKUP(AM109,'G-7 Rivers Data'!$AO$4:$AP$7,2,FALSE))</f>
        <v/>
      </c>
      <c r="AO109" s="545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1" t="str">
        <f>'F-1 Off Site River Baseline'!AN108</f>
        <v/>
      </c>
      <c r="C110" s="520" t="str">
        <f>IF(B110="","",VLOOKUP($B110,'F-1 Off Site River Baseline'!$C$9:$R$257,2,FALSE))</f>
        <v/>
      </c>
      <c r="D110" s="520" t="str">
        <f>IF(C110="","",VLOOKUP($B110,'F-1 Off Site River Baseline'!$C$9:$R$257,3,FALSE))</f>
        <v/>
      </c>
      <c r="E110" s="520" t="str">
        <f>IF(D110="","",VLOOKUP($B110,'F-1 Off Site River Baseline'!$C$9:$R$257,4,FALSE))</f>
        <v/>
      </c>
      <c r="F110" s="520" t="str">
        <f>IF(E110="","",VLOOKUP($B110,'F-1 Off Site River Baseline'!$C$9:$R$257,5,FALSE))</f>
        <v/>
      </c>
      <c r="G110" s="520" t="str">
        <f>IF(F110="","",VLOOKUP($B110,'F-1 Off Site River Baseline'!$C$9:$R$257,6,FALSE))</f>
        <v/>
      </c>
      <c r="H110" s="520" t="str">
        <f>IF(G110="","",VLOOKUP($B110,'F-1 Off Site River Baseline'!$C$9:$R$257,7,FALSE))</f>
        <v/>
      </c>
      <c r="I110" s="520" t="str">
        <f>IF(H110="","",VLOOKUP($B110,'F-1 Off Site River Baseline'!$C$9:$R$257,8,FALSE))</f>
        <v/>
      </c>
      <c r="J110" s="520" t="str">
        <f>IF(I110="","",VLOOKUP($B110,'F-1 Off Site River Baseline'!$C$9:$R$257,9,FALSE))</f>
        <v/>
      </c>
      <c r="K110" s="520" t="str">
        <f>IF(J110="","",VLOOKUP($B110,'F-1 Off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IF(L110="","",VLOOKUP($B110,'F-1 Off Site River Baseline'!$C$9:$R$257,16,FALSE))</f>
        <v/>
      </c>
      <c r="N110" s="418" t="str">
        <f t="shared" si="12"/>
        <v/>
      </c>
      <c r="O110" s="498" t="str">
        <f t="shared" si="13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5" t="str">
        <f>IF(N110="","",VLOOKUP(B110,'F-1 Off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20" t="str">
        <f>IF(V110="","",IF(VLOOKUP(V110,'G-7 Rivers Data'!$AG$4:$AI$9,2,FALSE)=0,"Spatial Data Missing ⚠",VLOOKUP(V110,'G-7 Rivers Data'!$AG$4:$AI$9,2,FALSE)))</f>
        <v/>
      </c>
      <c r="X110" s="524" t="str">
        <f>IF(V110="","",IF(VLOOKUP(V110,'G-7 Rivers Data'!$AG$4:$AI$9,3,FALSE)=0,"Spatial Data Missing ⚠",VLOOKUP(V110,'G-7 Rivers Data'!$AG$4:$AI$9,3,FALSE)))</f>
        <v/>
      </c>
      <c r="Y110" s="53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3"/>
      <c r="AA110" s="203"/>
      <c r="AB110" s="534" t="str">
        <f t="shared" si="8"/>
        <v/>
      </c>
      <c r="AC110" s="521" t="str">
        <f t="shared" si="9"/>
        <v/>
      </c>
      <c r="AD110" s="564" t="str">
        <f>IFERROR(IF(AC110="Check Data ⚠","Check Data ⚠",VLOOKUP(AC110,'G-4 Temporal multipliers'!$A$4:$C$37,3,FALSE)),"")</f>
        <v/>
      </c>
      <c r="AE110" s="537" t="str">
        <f>IF(N110="","",VLOOKUP(N110,'G-7 Rivers Data'!$B$4:$G$8,5,FALSE))</f>
        <v/>
      </c>
      <c r="AF110" s="520" t="str">
        <f t="shared" si="10"/>
        <v/>
      </c>
      <c r="AG110" s="520" t="str">
        <f t="shared" si="14"/>
        <v/>
      </c>
      <c r="AH110" s="524" t="str">
        <f t="shared" si="11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536" t="str">
        <f>IF(AK110="","",IF(VLOOKUP(AK110,'G-7 Rivers Data'!$AD$4:$AE$8,2,FALSE)=0,"Spatial Data Missing ⚠",VLOOKUP(AK110,'G-7 Rivers Data'!$AD$4:$AE$8,2,FALSE)))</f>
        <v/>
      </c>
      <c r="AM110" s="154"/>
      <c r="AN110" s="524" t="str">
        <f>IF(AM110="","",VLOOKUP(AM110,'G-7 Rivers Data'!$AO$4:$AP$7,2,FALSE))</f>
        <v/>
      </c>
      <c r="AO110" s="545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1" t="str">
        <f>'F-1 Off Site River Baseline'!AN109</f>
        <v/>
      </c>
      <c r="C111" s="520" t="str">
        <f>IF(B111="","",VLOOKUP($B111,'F-1 Off Site River Baseline'!$C$9:$R$257,2,FALSE))</f>
        <v/>
      </c>
      <c r="D111" s="520" t="str">
        <f>IF(C111="","",VLOOKUP($B111,'F-1 Off Site River Baseline'!$C$9:$R$257,3,FALSE))</f>
        <v/>
      </c>
      <c r="E111" s="520" t="str">
        <f>IF(D111="","",VLOOKUP($B111,'F-1 Off Site River Baseline'!$C$9:$R$257,4,FALSE))</f>
        <v/>
      </c>
      <c r="F111" s="520" t="str">
        <f>IF(E111="","",VLOOKUP($B111,'F-1 Off Site River Baseline'!$C$9:$R$257,5,FALSE))</f>
        <v/>
      </c>
      <c r="G111" s="520" t="str">
        <f>IF(F111="","",VLOOKUP($B111,'F-1 Off Site River Baseline'!$C$9:$R$257,6,FALSE))</f>
        <v/>
      </c>
      <c r="H111" s="520" t="str">
        <f>IF(G111="","",VLOOKUP($B111,'F-1 Off Site River Baseline'!$C$9:$R$257,7,FALSE))</f>
        <v/>
      </c>
      <c r="I111" s="520" t="str">
        <f>IF(H111="","",VLOOKUP($B111,'F-1 Off Site River Baseline'!$C$9:$R$257,8,FALSE))</f>
        <v/>
      </c>
      <c r="J111" s="520" t="str">
        <f>IF(I111="","",VLOOKUP($B111,'F-1 Off Site River Baseline'!$C$9:$R$257,9,FALSE))</f>
        <v/>
      </c>
      <c r="K111" s="520" t="str">
        <f>IF(J111="","",VLOOKUP($B111,'F-1 Off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IF(L111="","",VLOOKUP($B111,'F-1 Off Site River Baseline'!$C$9:$R$257,16,FALSE))</f>
        <v/>
      </c>
      <c r="N111" s="418" t="str">
        <f t="shared" si="12"/>
        <v/>
      </c>
      <c r="O111" s="498" t="str">
        <f t="shared" si="13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5" t="str">
        <f>IF(N111="","",VLOOKUP(B111,'F-1 Off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20" t="str">
        <f>IF(V111="","",IF(VLOOKUP(V111,'G-7 Rivers Data'!$AG$4:$AI$9,2,FALSE)=0,"Spatial Data Missing ⚠",VLOOKUP(V111,'G-7 Rivers Data'!$AG$4:$AI$9,2,FALSE)))</f>
        <v/>
      </c>
      <c r="X111" s="524" t="str">
        <f>IF(V111="","",IF(VLOOKUP(V111,'G-7 Rivers Data'!$AG$4:$AI$9,3,FALSE)=0,"Spatial Data Missing ⚠",VLOOKUP(V111,'G-7 Rivers Data'!$AG$4:$AI$9,3,FALSE)))</f>
        <v/>
      </c>
      <c r="Y111" s="53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3"/>
      <c r="AA111" s="203"/>
      <c r="AB111" s="534" t="str">
        <f t="shared" si="8"/>
        <v/>
      </c>
      <c r="AC111" s="521" t="str">
        <f t="shared" si="9"/>
        <v/>
      </c>
      <c r="AD111" s="564" t="str">
        <f>IFERROR(IF(AC111="Check Data ⚠","Check Data ⚠",VLOOKUP(AC111,'G-4 Temporal multipliers'!$A$4:$C$37,3,FALSE)),"")</f>
        <v/>
      </c>
      <c r="AE111" s="537" t="str">
        <f>IF(N111="","",VLOOKUP(N111,'G-7 Rivers Data'!$B$4:$G$8,5,FALSE))</f>
        <v/>
      </c>
      <c r="AF111" s="520" t="str">
        <f t="shared" si="10"/>
        <v/>
      </c>
      <c r="AG111" s="520" t="str">
        <f t="shared" si="14"/>
        <v/>
      </c>
      <c r="AH111" s="524" t="str">
        <f t="shared" si="11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536" t="str">
        <f>IF(AK111="","",IF(VLOOKUP(AK111,'G-7 Rivers Data'!$AD$4:$AE$8,2,FALSE)=0,"Spatial Data Missing ⚠",VLOOKUP(AK111,'G-7 Rivers Data'!$AD$4:$AE$8,2,FALSE)))</f>
        <v/>
      </c>
      <c r="AM111" s="154"/>
      <c r="AN111" s="524" t="str">
        <f>IF(AM111="","",VLOOKUP(AM111,'G-7 Rivers Data'!$AO$4:$AP$7,2,FALSE))</f>
        <v/>
      </c>
      <c r="AO111" s="545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1" t="str">
        <f>'F-1 Off Site River Baseline'!AN110</f>
        <v/>
      </c>
      <c r="C112" s="520" t="str">
        <f>IF(B112="","",VLOOKUP($B112,'F-1 Off Site River Baseline'!$C$9:$R$257,2,FALSE))</f>
        <v/>
      </c>
      <c r="D112" s="520" t="str">
        <f>IF(C112="","",VLOOKUP($B112,'F-1 Off Site River Baseline'!$C$9:$R$257,3,FALSE))</f>
        <v/>
      </c>
      <c r="E112" s="520" t="str">
        <f>IF(D112="","",VLOOKUP($B112,'F-1 Off Site River Baseline'!$C$9:$R$257,4,FALSE))</f>
        <v/>
      </c>
      <c r="F112" s="520" t="str">
        <f>IF(E112="","",VLOOKUP($B112,'F-1 Off Site River Baseline'!$C$9:$R$257,5,FALSE))</f>
        <v/>
      </c>
      <c r="G112" s="520" t="str">
        <f>IF(F112="","",VLOOKUP($B112,'F-1 Off Site River Baseline'!$C$9:$R$257,6,FALSE))</f>
        <v/>
      </c>
      <c r="H112" s="520" t="str">
        <f>IF(G112="","",VLOOKUP($B112,'F-1 Off Site River Baseline'!$C$9:$R$257,7,FALSE))</f>
        <v/>
      </c>
      <c r="I112" s="520" t="str">
        <f>IF(H112="","",VLOOKUP($B112,'F-1 Off Site River Baseline'!$C$9:$R$257,8,FALSE))</f>
        <v/>
      </c>
      <c r="J112" s="520" t="str">
        <f>IF(I112="","",VLOOKUP($B112,'F-1 Off Site River Baseline'!$C$9:$R$257,9,FALSE))</f>
        <v/>
      </c>
      <c r="K112" s="520" t="str">
        <f>IF(J112="","",VLOOKUP($B112,'F-1 Off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IF(L112="","",VLOOKUP($B112,'F-1 Off Site River Baseline'!$C$9:$R$257,16,FALSE))</f>
        <v/>
      </c>
      <c r="N112" s="418" t="str">
        <f t="shared" si="12"/>
        <v/>
      </c>
      <c r="O112" s="498" t="str">
        <f t="shared" si="13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5" t="str">
        <f>IF(N112="","",VLOOKUP(B112,'F-1 Off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20" t="str">
        <f>IF(V112="","",IF(VLOOKUP(V112,'G-7 Rivers Data'!$AG$4:$AI$9,2,FALSE)=0,"Spatial Data Missing ⚠",VLOOKUP(V112,'G-7 Rivers Data'!$AG$4:$AI$9,2,FALSE)))</f>
        <v/>
      </c>
      <c r="X112" s="524" t="str">
        <f>IF(V112="","",IF(VLOOKUP(V112,'G-7 Rivers Data'!$AG$4:$AI$9,3,FALSE)=0,"Spatial Data Missing ⚠",VLOOKUP(V112,'G-7 Rivers Data'!$AG$4:$AI$9,3,FALSE)))</f>
        <v/>
      </c>
      <c r="Y112" s="53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3"/>
      <c r="AA112" s="203"/>
      <c r="AB112" s="534" t="str">
        <f t="shared" si="8"/>
        <v/>
      </c>
      <c r="AC112" s="521" t="str">
        <f t="shared" si="9"/>
        <v/>
      </c>
      <c r="AD112" s="564" t="str">
        <f>IFERROR(IF(AC112="Check Data ⚠","Check Data ⚠",VLOOKUP(AC112,'G-4 Temporal multipliers'!$A$4:$C$37,3,FALSE)),"")</f>
        <v/>
      </c>
      <c r="AE112" s="537" t="str">
        <f>IF(N112="","",VLOOKUP(N112,'G-7 Rivers Data'!$B$4:$G$8,5,FALSE))</f>
        <v/>
      </c>
      <c r="AF112" s="520" t="str">
        <f t="shared" si="10"/>
        <v/>
      </c>
      <c r="AG112" s="520" t="str">
        <f t="shared" si="14"/>
        <v/>
      </c>
      <c r="AH112" s="524" t="str">
        <f t="shared" si="11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536" t="str">
        <f>IF(AK112="","",IF(VLOOKUP(AK112,'G-7 Rivers Data'!$AD$4:$AE$8,2,FALSE)=0,"Spatial Data Missing ⚠",VLOOKUP(AK112,'G-7 Rivers Data'!$AD$4:$AE$8,2,FALSE)))</f>
        <v/>
      </c>
      <c r="AM112" s="154"/>
      <c r="AN112" s="524" t="str">
        <f>IF(AM112="","",VLOOKUP(AM112,'G-7 Rivers Data'!$AO$4:$AP$7,2,FALSE))</f>
        <v/>
      </c>
      <c r="AO112" s="545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1" t="str">
        <f>'F-1 Off Site River Baseline'!AN111</f>
        <v/>
      </c>
      <c r="C113" s="520" t="str">
        <f>IF(B113="","",VLOOKUP($B113,'F-1 Off Site River Baseline'!$C$9:$R$257,2,FALSE))</f>
        <v/>
      </c>
      <c r="D113" s="520" t="str">
        <f>IF(C113="","",VLOOKUP($B113,'F-1 Off Site River Baseline'!$C$9:$R$257,3,FALSE))</f>
        <v/>
      </c>
      <c r="E113" s="520" t="str">
        <f>IF(D113="","",VLOOKUP($B113,'F-1 Off Site River Baseline'!$C$9:$R$257,4,FALSE))</f>
        <v/>
      </c>
      <c r="F113" s="520" t="str">
        <f>IF(E113="","",VLOOKUP($B113,'F-1 Off Site River Baseline'!$C$9:$R$257,5,FALSE))</f>
        <v/>
      </c>
      <c r="G113" s="520" t="str">
        <f>IF(F113="","",VLOOKUP($B113,'F-1 Off Site River Baseline'!$C$9:$R$257,6,FALSE))</f>
        <v/>
      </c>
      <c r="H113" s="520" t="str">
        <f>IF(G113="","",VLOOKUP($B113,'F-1 Off Site River Baseline'!$C$9:$R$257,7,FALSE))</f>
        <v/>
      </c>
      <c r="I113" s="520" t="str">
        <f>IF(H113="","",VLOOKUP($B113,'F-1 Off Site River Baseline'!$C$9:$R$257,8,FALSE))</f>
        <v/>
      </c>
      <c r="J113" s="520" t="str">
        <f>IF(I113="","",VLOOKUP($B113,'F-1 Off Site River Baseline'!$C$9:$R$257,9,FALSE))</f>
        <v/>
      </c>
      <c r="K113" s="520" t="str">
        <f>IF(J113="","",VLOOKUP($B113,'F-1 Off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IF(L113="","",VLOOKUP($B113,'F-1 Off Site River Baseline'!$C$9:$R$257,16,FALSE))</f>
        <v/>
      </c>
      <c r="N113" s="418" t="str">
        <f t="shared" si="12"/>
        <v/>
      </c>
      <c r="O113" s="498" t="str">
        <f t="shared" si="13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5" t="str">
        <f>IF(N113="","",VLOOKUP(B113,'F-1 Off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20" t="str">
        <f>IF(V113="","",IF(VLOOKUP(V113,'G-7 Rivers Data'!$AG$4:$AI$9,2,FALSE)=0,"Spatial Data Missing ⚠",VLOOKUP(V113,'G-7 Rivers Data'!$AG$4:$AI$9,2,FALSE)))</f>
        <v/>
      </c>
      <c r="X113" s="524" t="str">
        <f>IF(V113="","",IF(VLOOKUP(V113,'G-7 Rivers Data'!$AG$4:$AI$9,3,FALSE)=0,"Spatial Data Missing ⚠",VLOOKUP(V113,'G-7 Rivers Data'!$AG$4:$AI$9,3,FALSE)))</f>
        <v/>
      </c>
      <c r="Y113" s="53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3"/>
      <c r="AA113" s="203"/>
      <c r="AB113" s="534" t="str">
        <f t="shared" si="8"/>
        <v/>
      </c>
      <c r="AC113" s="521" t="str">
        <f t="shared" si="9"/>
        <v/>
      </c>
      <c r="AD113" s="564" t="str">
        <f>IFERROR(IF(AC113="Check Data ⚠","Check Data ⚠",VLOOKUP(AC113,'G-4 Temporal multipliers'!$A$4:$C$37,3,FALSE)),"")</f>
        <v/>
      </c>
      <c r="AE113" s="537" t="str">
        <f>IF(N113="","",VLOOKUP(N113,'G-7 Rivers Data'!$B$4:$G$8,5,FALSE))</f>
        <v/>
      </c>
      <c r="AF113" s="520" t="str">
        <f t="shared" si="10"/>
        <v/>
      </c>
      <c r="AG113" s="520" t="str">
        <f t="shared" si="14"/>
        <v/>
      </c>
      <c r="AH113" s="524" t="str">
        <f t="shared" si="11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536" t="str">
        <f>IF(AK113="","",IF(VLOOKUP(AK113,'G-7 Rivers Data'!$AD$4:$AE$8,2,FALSE)=0,"Spatial Data Missing ⚠",VLOOKUP(AK113,'G-7 Rivers Data'!$AD$4:$AE$8,2,FALSE)))</f>
        <v/>
      </c>
      <c r="AM113" s="154"/>
      <c r="AN113" s="524" t="str">
        <f>IF(AM113="","",VLOOKUP(AM113,'G-7 Rivers Data'!$AO$4:$AP$7,2,FALSE))</f>
        <v/>
      </c>
      <c r="AO113" s="545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1" t="str">
        <f>'F-1 Off Site River Baseline'!AN112</f>
        <v/>
      </c>
      <c r="C114" s="520" t="str">
        <f>IF(B114="","",VLOOKUP($B114,'F-1 Off Site River Baseline'!$C$9:$R$257,2,FALSE))</f>
        <v/>
      </c>
      <c r="D114" s="520" t="str">
        <f>IF(C114="","",VLOOKUP($B114,'F-1 Off Site River Baseline'!$C$9:$R$257,3,FALSE))</f>
        <v/>
      </c>
      <c r="E114" s="520" t="str">
        <f>IF(D114="","",VLOOKUP($B114,'F-1 Off Site River Baseline'!$C$9:$R$257,4,FALSE))</f>
        <v/>
      </c>
      <c r="F114" s="520" t="str">
        <f>IF(E114="","",VLOOKUP($B114,'F-1 Off Site River Baseline'!$C$9:$R$257,5,FALSE))</f>
        <v/>
      </c>
      <c r="G114" s="520" t="str">
        <f>IF(F114="","",VLOOKUP($B114,'F-1 Off Site River Baseline'!$C$9:$R$257,6,FALSE))</f>
        <v/>
      </c>
      <c r="H114" s="520" t="str">
        <f>IF(G114="","",VLOOKUP($B114,'F-1 Off Site River Baseline'!$C$9:$R$257,7,FALSE))</f>
        <v/>
      </c>
      <c r="I114" s="520" t="str">
        <f>IF(H114="","",VLOOKUP($B114,'F-1 Off Site River Baseline'!$C$9:$R$257,8,FALSE))</f>
        <v/>
      </c>
      <c r="J114" s="520" t="str">
        <f>IF(I114="","",VLOOKUP($B114,'F-1 Off Site River Baseline'!$C$9:$R$257,9,FALSE))</f>
        <v/>
      </c>
      <c r="K114" s="520" t="str">
        <f>IF(J114="","",VLOOKUP($B114,'F-1 Off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IF(L114="","",VLOOKUP($B114,'F-1 Off Site River Baseline'!$C$9:$R$257,16,FALSE))</f>
        <v/>
      </c>
      <c r="N114" s="418" t="str">
        <f t="shared" si="12"/>
        <v/>
      </c>
      <c r="O114" s="498" t="str">
        <f t="shared" si="13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5" t="str">
        <f>IF(N114="","",VLOOKUP(B114,'F-1 Off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20" t="str">
        <f>IF(V114="","",IF(VLOOKUP(V114,'G-7 Rivers Data'!$AG$4:$AI$9,2,FALSE)=0,"Spatial Data Missing ⚠",VLOOKUP(V114,'G-7 Rivers Data'!$AG$4:$AI$9,2,FALSE)))</f>
        <v/>
      </c>
      <c r="X114" s="524" t="str">
        <f>IF(V114="","",IF(VLOOKUP(V114,'G-7 Rivers Data'!$AG$4:$AI$9,3,FALSE)=0,"Spatial Data Missing ⚠",VLOOKUP(V114,'G-7 Rivers Data'!$AG$4:$AI$9,3,FALSE)))</f>
        <v/>
      </c>
      <c r="Y114" s="53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3"/>
      <c r="AA114" s="203"/>
      <c r="AB114" s="534" t="str">
        <f t="shared" si="8"/>
        <v/>
      </c>
      <c r="AC114" s="521" t="str">
        <f t="shared" si="9"/>
        <v/>
      </c>
      <c r="AD114" s="564" t="str">
        <f>IFERROR(IF(AC114="Check Data ⚠","Check Data ⚠",VLOOKUP(AC114,'G-4 Temporal multipliers'!$A$4:$C$37,3,FALSE)),"")</f>
        <v/>
      </c>
      <c r="AE114" s="537" t="str">
        <f>IF(N114="","",VLOOKUP(N114,'G-7 Rivers Data'!$B$4:$G$8,5,FALSE))</f>
        <v/>
      </c>
      <c r="AF114" s="520" t="str">
        <f t="shared" si="10"/>
        <v/>
      </c>
      <c r="AG114" s="520" t="str">
        <f t="shared" si="14"/>
        <v/>
      </c>
      <c r="AH114" s="524" t="str">
        <f t="shared" si="11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536" t="str">
        <f>IF(AK114="","",IF(VLOOKUP(AK114,'G-7 Rivers Data'!$AD$4:$AE$8,2,FALSE)=0,"Spatial Data Missing ⚠",VLOOKUP(AK114,'G-7 Rivers Data'!$AD$4:$AE$8,2,FALSE)))</f>
        <v/>
      </c>
      <c r="AM114" s="154"/>
      <c r="AN114" s="524" t="str">
        <f>IF(AM114="","",VLOOKUP(AM114,'G-7 Rivers Data'!$AO$4:$AP$7,2,FALSE))</f>
        <v/>
      </c>
      <c r="AO114" s="545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1" t="str">
        <f>'F-1 Off Site River Baseline'!AN113</f>
        <v/>
      </c>
      <c r="C115" s="520" t="str">
        <f>IF(B115="","",VLOOKUP($B115,'F-1 Off Site River Baseline'!$C$9:$R$257,2,FALSE))</f>
        <v/>
      </c>
      <c r="D115" s="520" t="str">
        <f>IF(C115="","",VLOOKUP($B115,'F-1 Off Site River Baseline'!$C$9:$R$257,3,FALSE))</f>
        <v/>
      </c>
      <c r="E115" s="520" t="str">
        <f>IF(D115="","",VLOOKUP($B115,'F-1 Off Site River Baseline'!$C$9:$R$257,4,FALSE))</f>
        <v/>
      </c>
      <c r="F115" s="520" t="str">
        <f>IF(E115="","",VLOOKUP($B115,'F-1 Off Site River Baseline'!$C$9:$R$257,5,FALSE))</f>
        <v/>
      </c>
      <c r="G115" s="520" t="str">
        <f>IF(F115="","",VLOOKUP($B115,'F-1 Off Site River Baseline'!$C$9:$R$257,6,FALSE))</f>
        <v/>
      </c>
      <c r="H115" s="520" t="str">
        <f>IF(G115="","",VLOOKUP($B115,'F-1 Off Site River Baseline'!$C$9:$R$257,7,FALSE))</f>
        <v/>
      </c>
      <c r="I115" s="520" t="str">
        <f>IF(H115="","",VLOOKUP($B115,'F-1 Off Site River Baseline'!$C$9:$R$257,8,FALSE))</f>
        <v/>
      </c>
      <c r="J115" s="520" t="str">
        <f>IF(I115="","",VLOOKUP($B115,'F-1 Off Site River Baseline'!$C$9:$R$257,9,FALSE))</f>
        <v/>
      </c>
      <c r="K115" s="520" t="str">
        <f>IF(J115="","",VLOOKUP($B115,'F-1 Off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IF(L115="","",VLOOKUP($B115,'F-1 Off Site River Baseline'!$C$9:$R$257,16,FALSE))</f>
        <v/>
      </c>
      <c r="N115" s="418" t="str">
        <f t="shared" si="12"/>
        <v/>
      </c>
      <c r="O115" s="498" t="str">
        <f t="shared" si="13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5" t="str">
        <f>IF(N115="","",VLOOKUP(B115,'F-1 Off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20" t="str">
        <f>IF(V115="","",IF(VLOOKUP(V115,'G-7 Rivers Data'!$AG$4:$AI$9,2,FALSE)=0,"Spatial Data Missing ⚠",VLOOKUP(V115,'G-7 Rivers Data'!$AG$4:$AI$9,2,FALSE)))</f>
        <v/>
      </c>
      <c r="X115" s="524" t="str">
        <f>IF(V115="","",IF(VLOOKUP(V115,'G-7 Rivers Data'!$AG$4:$AI$9,3,FALSE)=0,"Spatial Data Missing ⚠",VLOOKUP(V115,'G-7 Rivers Data'!$AG$4:$AI$9,3,FALSE)))</f>
        <v/>
      </c>
      <c r="Y115" s="53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3"/>
      <c r="AA115" s="203"/>
      <c r="AB115" s="534" t="str">
        <f t="shared" si="8"/>
        <v/>
      </c>
      <c r="AC115" s="521" t="str">
        <f t="shared" si="9"/>
        <v/>
      </c>
      <c r="AD115" s="564" t="str">
        <f>IFERROR(IF(AC115="Check Data ⚠","Check Data ⚠",VLOOKUP(AC115,'G-4 Temporal multipliers'!$A$4:$C$37,3,FALSE)),"")</f>
        <v/>
      </c>
      <c r="AE115" s="537" t="str">
        <f>IF(N115="","",VLOOKUP(N115,'G-7 Rivers Data'!$B$4:$G$8,5,FALSE))</f>
        <v/>
      </c>
      <c r="AF115" s="520" t="str">
        <f t="shared" si="10"/>
        <v/>
      </c>
      <c r="AG115" s="520" t="str">
        <f t="shared" si="14"/>
        <v/>
      </c>
      <c r="AH115" s="524" t="str">
        <f t="shared" si="11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536" t="str">
        <f>IF(AK115="","",IF(VLOOKUP(AK115,'G-7 Rivers Data'!$AD$4:$AE$8,2,FALSE)=0,"Spatial Data Missing ⚠",VLOOKUP(AK115,'G-7 Rivers Data'!$AD$4:$AE$8,2,FALSE)))</f>
        <v/>
      </c>
      <c r="AM115" s="154"/>
      <c r="AN115" s="524" t="str">
        <f>IF(AM115="","",VLOOKUP(AM115,'G-7 Rivers Data'!$AO$4:$AP$7,2,FALSE))</f>
        <v/>
      </c>
      <c r="AO115" s="545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1" t="str">
        <f>'F-1 Off Site River Baseline'!AN114</f>
        <v/>
      </c>
      <c r="C116" s="520" t="str">
        <f>IF(B116="","",VLOOKUP($B116,'F-1 Off Site River Baseline'!$C$9:$R$257,2,FALSE))</f>
        <v/>
      </c>
      <c r="D116" s="520" t="str">
        <f>IF(C116="","",VLOOKUP($B116,'F-1 Off Site River Baseline'!$C$9:$R$257,3,FALSE))</f>
        <v/>
      </c>
      <c r="E116" s="520" t="str">
        <f>IF(D116="","",VLOOKUP($B116,'F-1 Off Site River Baseline'!$C$9:$R$257,4,FALSE))</f>
        <v/>
      </c>
      <c r="F116" s="520" t="str">
        <f>IF(E116="","",VLOOKUP($B116,'F-1 Off Site River Baseline'!$C$9:$R$257,5,FALSE))</f>
        <v/>
      </c>
      <c r="G116" s="520" t="str">
        <f>IF(F116="","",VLOOKUP($B116,'F-1 Off Site River Baseline'!$C$9:$R$257,6,FALSE))</f>
        <v/>
      </c>
      <c r="H116" s="520" t="str">
        <f>IF(G116="","",VLOOKUP($B116,'F-1 Off Site River Baseline'!$C$9:$R$257,7,FALSE))</f>
        <v/>
      </c>
      <c r="I116" s="520" t="str">
        <f>IF(H116="","",VLOOKUP($B116,'F-1 Off Site River Baseline'!$C$9:$R$257,8,FALSE))</f>
        <v/>
      </c>
      <c r="J116" s="520" t="str">
        <f>IF(I116="","",VLOOKUP($B116,'F-1 Off Site River Baseline'!$C$9:$R$257,9,FALSE))</f>
        <v/>
      </c>
      <c r="K116" s="520" t="str">
        <f>IF(J116="","",VLOOKUP($B116,'F-1 Off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IF(L116="","",VLOOKUP($B116,'F-1 Off Site River Baseline'!$C$9:$R$257,16,FALSE))</f>
        <v/>
      </c>
      <c r="N116" s="418" t="str">
        <f t="shared" si="12"/>
        <v/>
      </c>
      <c r="O116" s="498" t="str">
        <f t="shared" si="13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5" t="str">
        <f>IF(N116="","",VLOOKUP(B116,'F-1 Off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20" t="str">
        <f>IF(V116="","",IF(VLOOKUP(V116,'G-7 Rivers Data'!$AG$4:$AI$9,2,FALSE)=0,"Spatial Data Missing ⚠",VLOOKUP(V116,'G-7 Rivers Data'!$AG$4:$AI$9,2,FALSE)))</f>
        <v/>
      </c>
      <c r="X116" s="524" t="str">
        <f>IF(V116="","",IF(VLOOKUP(V116,'G-7 Rivers Data'!$AG$4:$AI$9,3,FALSE)=0,"Spatial Data Missing ⚠",VLOOKUP(V116,'G-7 Rivers Data'!$AG$4:$AI$9,3,FALSE)))</f>
        <v/>
      </c>
      <c r="Y116" s="53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3"/>
      <c r="AA116" s="203"/>
      <c r="AB116" s="534" t="str">
        <f t="shared" si="8"/>
        <v/>
      </c>
      <c r="AC116" s="521" t="str">
        <f t="shared" si="9"/>
        <v/>
      </c>
      <c r="AD116" s="564" t="str">
        <f>IFERROR(IF(AC116="Check Data ⚠","Check Data ⚠",VLOOKUP(AC116,'G-4 Temporal multipliers'!$A$4:$C$37,3,FALSE)),"")</f>
        <v/>
      </c>
      <c r="AE116" s="537" t="str">
        <f>IF(N116="","",VLOOKUP(N116,'G-7 Rivers Data'!$B$4:$G$8,5,FALSE))</f>
        <v/>
      </c>
      <c r="AF116" s="520" t="str">
        <f t="shared" si="10"/>
        <v/>
      </c>
      <c r="AG116" s="520" t="str">
        <f t="shared" si="14"/>
        <v/>
      </c>
      <c r="AH116" s="524" t="str">
        <f t="shared" si="11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536" t="str">
        <f>IF(AK116="","",IF(VLOOKUP(AK116,'G-7 Rivers Data'!$AD$4:$AE$8,2,FALSE)=0,"Spatial Data Missing ⚠",VLOOKUP(AK116,'G-7 Rivers Data'!$AD$4:$AE$8,2,FALSE)))</f>
        <v/>
      </c>
      <c r="AM116" s="154"/>
      <c r="AN116" s="524" t="str">
        <f>IF(AM116="","",VLOOKUP(AM116,'G-7 Rivers Data'!$AO$4:$AP$7,2,FALSE))</f>
        <v/>
      </c>
      <c r="AO116" s="545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1" t="str">
        <f>'F-1 Off Site River Baseline'!AN115</f>
        <v/>
      </c>
      <c r="C117" s="520" t="str">
        <f>IF(B117="","",VLOOKUP($B117,'F-1 Off Site River Baseline'!$C$9:$R$257,2,FALSE))</f>
        <v/>
      </c>
      <c r="D117" s="520" t="str">
        <f>IF(C117="","",VLOOKUP($B117,'F-1 Off Site River Baseline'!$C$9:$R$257,3,FALSE))</f>
        <v/>
      </c>
      <c r="E117" s="520" t="str">
        <f>IF(D117="","",VLOOKUP($B117,'F-1 Off Site River Baseline'!$C$9:$R$257,4,FALSE))</f>
        <v/>
      </c>
      <c r="F117" s="520" t="str">
        <f>IF(E117="","",VLOOKUP($B117,'F-1 Off Site River Baseline'!$C$9:$R$257,5,FALSE))</f>
        <v/>
      </c>
      <c r="G117" s="520" t="str">
        <f>IF(F117="","",VLOOKUP($B117,'F-1 Off Site River Baseline'!$C$9:$R$257,6,FALSE))</f>
        <v/>
      </c>
      <c r="H117" s="520" t="str">
        <f>IF(G117="","",VLOOKUP($B117,'F-1 Off Site River Baseline'!$C$9:$R$257,7,FALSE))</f>
        <v/>
      </c>
      <c r="I117" s="520" t="str">
        <f>IF(H117="","",VLOOKUP($B117,'F-1 Off Site River Baseline'!$C$9:$R$257,8,FALSE))</f>
        <v/>
      </c>
      <c r="J117" s="520" t="str">
        <f>IF(I117="","",VLOOKUP($B117,'F-1 Off Site River Baseline'!$C$9:$R$257,9,FALSE))</f>
        <v/>
      </c>
      <c r="K117" s="520" t="str">
        <f>IF(J117="","",VLOOKUP($B117,'F-1 Off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IF(L117="","",VLOOKUP($B117,'F-1 Off Site River Baseline'!$C$9:$R$257,16,FALSE))</f>
        <v/>
      </c>
      <c r="N117" s="418" t="str">
        <f t="shared" si="12"/>
        <v/>
      </c>
      <c r="O117" s="498" t="str">
        <f t="shared" si="13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5" t="str">
        <f>IF(N117="","",VLOOKUP(B117,'F-1 Off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20" t="str">
        <f>IF(V117="","",IF(VLOOKUP(V117,'G-7 Rivers Data'!$AG$4:$AI$9,2,FALSE)=0,"Spatial Data Missing ⚠",VLOOKUP(V117,'G-7 Rivers Data'!$AG$4:$AI$9,2,FALSE)))</f>
        <v/>
      </c>
      <c r="X117" s="524" t="str">
        <f>IF(V117="","",IF(VLOOKUP(V117,'G-7 Rivers Data'!$AG$4:$AI$9,3,FALSE)=0,"Spatial Data Missing ⚠",VLOOKUP(V117,'G-7 Rivers Data'!$AG$4:$AI$9,3,FALSE)))</f>
        <v/>
      </c>
      <c r="Y117" s="53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3"/>
      <c r="AA117" s="203"/>
      <c r="AB117" s="534" t="str">
        <f t="shared" si="8"/>
        <v/>
      </c>
      <c r="AC117" s="521" t="str">
        <f t="shared" si="9"/>
        <v/>
      </c>
      <c r="AD117" s="564" t="str">
        <f>IFERROR(IF(AC117="Check Data ⚠","Check Data ⚠",VLOOKUP(AC117,'G-4 Temporal multipliers'!$A$4:$C$37,3,FALSE)),"")</f>
        <v/>
      </c>
      <c r="AE117" s="537" t="str">
        <f>IF(N117="","",VLOOKUP(N117,'G-7 Rivers Data'!$B$4:$G$8,5,FALSE))</f>
        <v/>
      </c>
      <c r="AF117" s="520" t="str">
        <f t="shared" si="10"/>
        <v/>
      </c>
      <c r="AG117" s="520" t="str">
        <f t="shared" si="14"/>
        <v/>
      </c>
      <c r="AH117" s="524" t="str">
        <f t="shared" si="11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536" t="str">
        <f>IF(AK117="","",IF(VLOOKUP(AK117,'G-7 Rivers Data'!$AD$4:$AE$8,2,FALSE)=0,"Spatial Data Missing ⚠",VLOOKUP(AK117,'G-7 Rivers Data'!$AD$4:$AE$8,2,FALSE)))</f>
        <v/>
      </c>
      <c r="AM117" s="154"/>
      <c r="AN117" s="524" t="str">
        <f>IF(AM117="","",VLOOKUP(AM117,'G-7 Rivers Data'!$AO$4:$AP$7,2,FALSE))</f>
        <v/>
      </c>
      <c r="AO117" s="545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1" t="str">
        <f>'F-1 Off Site River Baseline'!AN116</f>
        <v/>
      </c>
      <c r="C118" s="520" t="str">
        <f>IF(B118="","",VLOOKUP($B118,'F-1 Off Site River Baseline'!$C$9:$R$257,2,FALSE))</f>
        <v/>
      </c>
      <c r="D118" s="520" t="str">
        <f>IF(C118="","",VLOOKUP($B118,'F-1 Off Site River Baseline'!$C$9:$R$257,3,FALSE))</f>
        <v/>
      </c>
      <c r="E118" s="520" t="str">
        <f>IF(D118="","",VLOOKUP($B118,'F-1 Off Site River Baseline'!$C$9:$R$257,4,FALSE))</f>
        <v/>
      </c>
      <c r="F118" s="520" t="str">
        <f>IF(E118="","",VLOOKUP($B118,'F-1 Off Site River Baseline'!$C$9:$R$257,5,FALSE))</f>
        <v/>
      </c>
      <c r="G118" s="520" t="str">
        <f>IF(F118="","",VLOOKUP($B118,'F-1 Off Site River Baseline'!$C$9:$R$257,6,FALSE))</f>
        <v/>
      </c>
      <c r="H118" s="520" t="str">
        <f>IF(G118="","",VLOOKUP($B118,'F-1 Off Site River Baseline'!$C$9:$R$257,7,FALSE))</f>
        <v/>
      </c>
      <c r="I118" s="520" t="str">
        <f>IF(H118="","",VLOOKUP($B118,'F-1 Off Site River Baseline'!$C$9:$R$257,8,FALSE))</f>
        <v/>
      </c>
      <c r="J118" s="520" t="str">
        <f>IF(I118="","",VLOOKUP($B118,'F-1 Off Site River Baseline'!$C$9:$R$257,9,FALSE))</f>
        <v/>
      </c>
      <c r="K118" s="520" t="str">
        <f>IF(J118="","",VLOOKUP($B118,'F-1 Off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IF(L118="","",VLOOKUP($B118,'F-1 Off Site River Baseline'!$C$9:$R$257,16,FALSE))</f>
        <v/>
      </c>
      <c r="N118" s="418" t="str">
        <f t="shared" si="12"/>
        <v/>
      </c>
      <c r="O118" s="498" t="str">
        <f t="shared" si="13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5" t="str">
        <f>IF(N118="","",VLOOKUP(B118,'F-1 Off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20" t="str">
        <f>IF(V118="","",IF(VLOOKUP(V118,'G-7 Rivers Data'!$AG$4:$AI$9,2,FALSE)=0,"Spatial Data Missing ⚠",VLOOKUP(V118,'G-7 Rivers Data'!$AG$4:$AI$9,2,FALSE)))</f>
        <v/>
      </c>
      <c r="X118" s="524" t="str">
        <f>IF(V118="","",IF(VLOOKUP(V118,'G-7 Rivers Data'!$AG$4:$AI$9,3,FALSE)=0,"Spatial Data Missing ⚠",VLOOKUP(V118,'G-7 Rivers Data'!$AG$4:$AI$9,3,FALSE)))</f>
        <v/>
      </c>
      <c r="Y118" s="53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3"/>
      <c r="AA118" s="203"/>
      <c r="AB118" s="534" t="str">
        <f t="shared" si="8"/>
        <v/>
      </c>
      <c r="AC118" s="521" t="str">
        <f t="shared" si="9"/>
        <v/>
      </c>
      <c r="AD118" s="564" t="str">
        <f>IFERROR(IF(AC118="Check Data ⚠","Check Data ⚠",VLOOKUP(AC118,'G-4 Temporal multipliers'!$A$4:$C$37,3,FALSE)),"")</f>
        <v/>
      </c>
      <c r="AE118" s="537" t="str">
        <f>IF(N118="","",VLOOKUP(N118,'G-7 Rivers Data'!$B$4:$G$8,5,FALSE))</f>
        <v/>
      </c>
      <c r="AF118" s="520" t="str">
        <f t="shared" si="10"/>
        <v/>
      </c>
      <c r="AG118" s="520" t="str">
        <f t="shared" si="14"/>
        <v/>
      </c>
      <c r="AH118" s="524" t="str">
        <f t="shared" si="11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536" t="str">
        <f>IF(AK118="","",IF(VLOOKUP(AK118,'G-7 Rivers Data'!$AD$4:$AE$8,2,FALSE)=0,"Spatial Data Missing ⚠",VLOOKUP(AK118,'G-7 Rivers Data'!$AD$4:$AE$8,2,FALSE)))</f>
        <v/>
      </c>
      <c r="AM118" s="154"/>
      <c r="AN118" s="524" t="str">
        <f>IF(AM118="","",VLOOKUP(AM118,'G-7 Rivers Data'!$AO$4:$AP$7,2,FALSE))</f>
        <v/>
      </c>
      <c r="AO118" s="545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1" t="str">
        <f>'F-1 Off Site River Baseline'!AN117</f>
        <v/>
      </c>
      <c r="C119" s="520" t="str">
        <f>IF(B119="","",VLOOKUP($B119,'F-1 Off Site River Baseline'!$C$9:$R$257,2,FALSE))</f>
        <v/>
      </c>
      <c r="D119" s="520" t="str">
        <f>IF(C119="","",VLOOKUP($B119,'F-1 Off Site River Baseline'!$C$9:$R$257,3,FALSE))</f>
        <v/>
      </c>
      <c r="E119" s="520" t="str">
        <f>IF(D119="","",VLOOKUP($B119,'F-1 Off Site River Baseline'!$C$9:$R$257,4,FALSE))</f>
        <v/>
      </c>
      <c r="F119" s="520" t="str">
        <f>IF(E119="","",VLOOKUP($B119,'F-1 Off Site River Baseline'!$C$9:$R$257,5,FALSE))</f>
        <v/>
      </c>
      <c r="G119" s="520" t="str">
        <f>IF(F119="","",VLOOKUP($B119,'F-1 Off Site River Baseline'!$C$9:$R$257,6,FALSE))</f>
        <v/>
      </c>
      <c r="H119" s="520" t="str">
        <f>IF(G119="","",VLOOKUP($B119,'F-1 Off Site River Baseline'!$C$9:$R$257,7,FALSE))</f>
        <v/>
      </c>
      <c r="I119" s="520" t="str">
        <f>IF(H119="","",VLOOKUP($B119,'F-1 Off Site River Baseline'!$C$9:$R$257,8,FALSE))</f>
        <v/>
      </c>
      <c r="J119" s="520" t="str">
        <f>IF(I119="","",VLOOKUP($B119,'F-1 Off Site River Baseline'!$C$9:$R$257,9,FALSE))</f>
        <v/>
      </c>
      <c r="K119" s="520" t="str">
        <f>IF(J119="","",VLOOKUP($B119,'F-1 Off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IF(L119="","",VLOOKUP($B119,'F-1 Off Site River Baseline'!$C$9:$R$257,16,FALSE))</f>
        <v/>
      </c>
      <c r="N119" s="418" t="str">
        <f t="shared" si="12"/>
        <v/>
      </c>
      <c r="O119" s="498" t="str">
        <f t="shared" si="13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5" t="str">
        <f>IF(N119="","",VLOOKUP(B119,'F-1 Off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20" t="str">
        <f>IF(V119="","",IF(VLOOKUP(V119,'G-7 Rivers Data'!$AG$4:$AI$9,2,FALSE)=0,"Spatial Data Missing ⚠",VLOOKUP(V119,'G-7 Rivers Data'!$AG$4:$AI$9,2,FALSE)))</f>
        <v/>
      </c>
      <c r="X119" s="524" t="str">
        <f>IF(V119="","",IF(VLOOKUP(V119,'G-7 Rivers Data'!$AG$4:$AI$9,3,FALSE)=0,"Spatial Data Missing ⚠",VLOOKUP(V119,'G-7 Rivers Data'!$AG$4:$AI$9,3,FALSE)))</f>
        <v/>
      </c>
      <c r="Y119" s="53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3"/>
      <c r="AA119" s="203"/>
      <c r="AB119" s="534" t="str">
        <f t="shared" si="8"/>
        <v/>
      </c>
      <c r="AC119" s="521" t="str">
        <f t="shared" si="9"/>
        <v/>
      </c>
      <c r="AD119" s="564" t="str">
        <f>IFERROR(IF(AC119="Check Data ⚠","Check Data ⚠",VLOOKUP(AC119,'G-4 Temporal multipliers'!$A$4:$C$37,3,FALSE)),"")</f>
        <v/>
      </c>
      <c r="AE119" s="537" t="str">
        <f>IF(N119="","",VLOOKUP(N119,'G-7 Rivers Data'!$B$4:$G$8,5,FALSE))</f>
        <v/>
      </c>
      <c r="AF119" s="520" t="str">
        <f t="shared" si="10"/>
        <v/>
      </c>
      <c r="AG119" s="520" t="str">
        <f t="shared" si="14"/>
        <v/>
      </c>
      <c r="AH119" s="524" t="str">
        <f t="shared" si="11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536" t="str">
        <f>IF(AK119="","",IF(VLOOKUP(AK119,'G-7 Rivers Data'!$AD$4:$AE$8,2,FALSE)=0,"Spatial Data Missing ⚠",VLOOKUP(AK119,'G-7 Rivers Data'!$AD$4:$AE$8,2,FALSE)))</f>
        <v/>
      </c>
      <c r="AM119" s="154"/>
      <c r="AN119" s="524" t="str">
        <f>IF(AM119="","",VLOOKUP(AM119,'G-7 Rivers Data'!$AO$4:$AP$7,2,FALSE))</f>
        <v/>
      </c>
      <c r="AO119" s="545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1" t="str">
        <f>'F-1 Off Site River Baseline'!AN118</f>
        <v/>
      </c>
      <c r="C120" s="520" t="str">
        <f>IF(B120="","",VLOOKUP($B120,'F-1 Off Site River Baseline'!$C$9:$R$257,2,FALSE))</f>
        <v/>
      </c>
      <c r="D120" s="520" t="str">
        <f>IF(C120="","",VLOOKUP($B120,'F-1 Off Site River Baseline'!$C$9:$R$257,3,FALSE))</f>
        <v/>
      </c>
      <c r="E120" s="520" t="str">
        <f>IF(D120="","",VLOOKUP($B120,'F-1 Off Site River Baseline'!$C$9:$R$257,4,FALSE))</f>
        <v/>
      </c>
      <c r="F120" s="520" t="str">
        <f>IF(E120="","",VLOOKUP($B120,'F-1 Off Site River Baseline'!$C$9:$R$257,5,FALSE))</f>
        <v/>
      </c>
      <c r="G120" s="520" t="str">
        <f>IF(F120="","",VLOOKUP($B120,'F-1 Off Site River Baseline'!$C$9:$R$257,6,FALSE))</f>
        <v/>
      </c>
      <c r="H120" s="520" t="str">
        <f>IF(G120="","",VLOOKUP($B120,'F-1 Off Site River Baseline'!$C$9:$R$257,7,FALSE))</f>
        <v/>
      </c>
      <c r="I120" s="520" t="str">
        <f>IF(H120="","",VLOOKUP($B120,'F-1 Off Site River Baseline'!$C$9:$R$257,8,FALSE))</f>
        <v/>
      </c>
      <c r="J120" s="520" t="str">
        <f>IF(I120="","",VLOOKUP($B120,'F-1 Off Site River Baseline'!$C$9:$R$257,9,FALSE))</f>
        <v/>
      </c>
      <c r="K120" s="520" t="str">
        <f>IF(J120="","",VLOOKUP($B120,'F-1 Off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IF(L120="","",VLOOKUP($B120,'F-1 Off Site River Baseline'!$C$9:$R$257,16,FALSE))</f>
        <v/>
      </c>
      <c r="N120" s="418" t="str">
        <f t="shared" si="12"/>
        <v/>
      </c>
      <c r="O120" s="498" t="str">
        <f t="shared" si="13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5" t="str">
        <f>IF(N120="","",VLOOKUP(B120,'F-1 Off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20" t="str">
        <f>IF(V120="","",IF(VLOOKUP(V120,'G-7 Rivers Data'!$AG$4:$AI$9,2,FALSE)=0,"Spatial Data Missing ⚠",VLOOKUP(V120,'G-7 Rivers Data'!$AG$4:$AI$9,2,FALSE)))</f>
        <v/>
      </c>
      <c r="X120" s="524" t="str">
        <f>IF(V120="","",IF(VLOOKUP(V120,'G-7 Rivers Data'!$AG$4:$AI$9,3,FALSE)=0,"Spatial Data Missing ⚠",VLOOKUP(V120,'G-7 Rivers Data'!$AG$4:$AI$9,3,FALSE)))</f>
        <v/>
      </c>
      <c r="Y120" s="53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3"/>
      <c r="AA120" s="203"/>
      <c r="AB120" s="534" t="str">
        <f t="shared" si="8"/>
        <v/>
      </c>
      <c r="AC120" s="521" t="str">
        <f t="shared" si="9"/>
        <v/>
      </c>
      <c r="AD120" s="564" t="str">
        <f>IFERROR(IF(AC120="Check Data ⚠","Check Data ⚠",VLOOKUP(AC120,'G-4 Temporal multipliers'!$A$4:$C$37,3,FALSE)),"")</f>
        <v/>
      </c>
      <c r="AE120" s="537" t="str">
        <f>IF(N120="","",VLOOKUP(N120,'G-7 Rivers Data'!$B$4:$G$8,5,FALSE))</f>
        <v/>
      </c>
      <c r="AF120" s="520" t="str">
        <f t="shared" si="10"/>
        <v/>
      </c>
      <c r="AG120" s="520" t="str">
        <f t="shared" si="14"/>
        <v/>
      </c>
      <c r="AH120" s="524" t="str">
        <f t="shared" si="11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536" t="str">
        <f>IF(AK120="","",IF(VLOOKUP(AK120,'G-7 Rivers Data'!$AD$4:$AE$8,2,FALSE)=0,"Spatial Data Missing ⚠",VLOOKUP(AK120,'G-7 Rivers Data'!$AD$4:$AE$8,2,FALSE)))</f>
        <v/>
      </c>
      <c r="AM120" s="154"/>
      <c r="AN120" s="524" t="str">
        <f>IF(AM120="","",VLOOKUP(AM120,'G-7 Rivers Data'!$AO$4:$AP$7,2,FALSE))</f>
        <v/>
      </c>
      <c r="AO120" s="545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1" t="str">
        <f>'F-1 Off Site River Baseline'!AN119</f>
        <v/>
      </c>
      <c r="C121" s="520" t="str">
        <f>IF(B121="","",VLOOKUP($B121,'F-1 Off Site River Baseline'!$C$9:$R$257,2,FALSE))</f>
        <v/>
      </c>
      <c r="D121" s="520" t="str">
        <f>IF(C121="","",VLOOKUP($B121,'F-1 Off Site River Baseline'!$C$9:$R$257,3,FALSE))</f>
        <v/>
      </c>
      <c r="E121" s="520" t="str">
        <f>IF(D121="","",VLOOKUP($B121,'F-1 Off Site River Baseline'!$C$9:$R$257,4,FALSE))</f>
        <v/>
      </c>
      <c r="F121" s="520" t="str">
        <f>IF(E121="","",VLOOKUP($B121,'F-1 Off Site River Baseline'!$C$9:$R$257,5,FALSE))</f>
        <v/>
      </c>
      <c r="G121" s="520" t="str">
        <f>IF(F121="","",VLOOKUP($B121,'F-1 Off Site River Baseline'!$C$9:$R$257,6,FALSE))</f>
        <v/>
      </c>
      <c r="H121" s="520" t="str">
        <f>IF(G121="","",VLOOKUP($B121,'F-1 Off Site River Baseline'!$C$9:$R$257,7,FALSE))</f>
        <v/>
      </c>
      <c r="I121" s="520" t="str">
        <f>IF(H121="","",VLOOKUP($B121,'F-1 Off Site River Baseline'!$C$9:$R$257,8,FALSE))</f>
        <v/>
      </c>
      <c r="J121" s="520" t="str">
        <f>IF(I121="","",VLOOKUP($B121,'F-1 Off Site River Baseline'!$C$9:$R$257,9,FALSE))</f>
        <v/>
      </c>
      <c r="K121" s="520" t="str">
        <f>IF(J121="","",VLOOKUP($B121,'F-1 Off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IF(L121="","",VLOOKUP($B121,'F-1 Off Site River Baseline'!$C$9:$R$257,16,FALSE))</f>
        <v/>
      </c>
      <c r="N121" s="418" t="str">
        <f t="shared" si="12"/>
        <v/>
      </c>
      <c r="O121" s="498" t="str">
        <f t="shared" si="13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5" t="str">
        <f>IF(N121="","",VLOOKUP(B121,'F-1 Off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20" t="str">
        <f>IF(V121="","",IF(VLOOKUP(V121,'G-7 Rivers Data'!$AG$4:$AI$9,2,FALSE)=0,"Spatial Data Missing ⚠",VLOOKUP(V121,'G-7 Rivers Data'!$AG$4:$AI$9,2,FALSE)))</f>
        <v/>
      </c>
      <c r="X121" s="524" t="str">
        <f>IF(V121="","",IF(VLOOKUP(V121,'G-7 Rivers Data'!$AG$4:$AI$9,3,FALSE)=0,"Spatial Data Missing ⚠",VLOOKUP(V121,'G-7 Rivers Data'!$AG$4:$AI$9,3,FALSE)))</f>
        <v/>
      </c>
      <c r="Y121" s="53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3"/>
      <c r="AA121" s="203"/>
      <c r="AB121" s="534" t="str">
        <f t="shared" si="8"/>
        <v/>
      </c>
      <c r="AC121" s="521" t="str">
        <f t="shared" si="9"/>
        <v/>
      </c>
      <c r="AD121" s="564" t="str">
        <f>IFERROR(IF(AC121="Check Data ⚠","Check Data ⚠",VLOOKUP(AC121,'G-4 Temporal multipliers'!$A$4:$C$37,3,FALSE)),"")</f>
        <v/>
      </c>
      <c r="AE121" s="537" t="str">
        <f>IF(N121="","",VLOOKUP(N121,'G-7 Rivers Data'!$B$4:$G$8,5,FALSE))</f>
        <v/>
      </c>
      <c r="AF121" s="520" t="str">
        <f t="shared" si="10"/>
        <v/>
      </c>
      <c r="AG121" s="520" t="str">
        <f t="shared" si="14"/>
        <v/>
      </c>
      <c r="AH121" s="524" t="str">
        <f t="shared" si="11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536" t="str">
        <f>IF(AK121="","",IF(VLOOKUP(AK121,'G-7 Rivers Data'!$AD$4:$AE$8,2,FALSE)=0,"Spatial Data Missing ⚠",VLOOKUP(AK121,'G-7 Rivers Data'!$AD$4:$AE$8,2,FALSE)))</f>
        <v/>
      </c>
      <c r="AM121" s="154"/>
      <c r="AN121" s="524" t="str">
        <f>IF(AM121="","",VLOOKUP(AM121,'G-7 Rivers Data'!$AO$4:$AP$7,2,FALSE))</f>
        <v/>
      </c>
      <c r="AO121" s="545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1" t="str">
        <f>'F-1 Off Site River Baseline'!AN120</f>
        <v/>
      </c>
      <c r="C122" s="520" t="str">
        <f>IF(B122="","",VLOOKUP($B122,'F-1 Off Site River Baseline'!$C$9:$R$257,2,FALSE))</f>
        <v/>
      </c>
      <c r="D122" s="520" t="str">
        <f>IF(C122="","",VLOOKUP($B122,'F-1 Off Site River Baseline'!$C$9:$R$257,3,FALSE))</f>
        <v/>
      </c>
      <c r="E122" s="520" t="str">
        <f>IF(D122="","",VLOOKUP($B122,'F-1 Off Site River Baseline'!$C$9:$R$257,4,FALSE))</f>
        <v/>
      </c>
      <c r="F122" s="520" t="str">
        <f>IF(E122="","",VLOOKUP($B122,'F-1 Off Site River Baseline'!$C$9:$R$257,5,FALSE))</f>
        <v/>
      </c>
      <c r="G122" s="520" t="str">
        <f>IF(F122="","",VLOOKUP($B122,'F-1 Off Site River Baseline'!$C$9:$R$257,6,FALSE))</f>
        <v/>
      </c>
      <c r="H122" s="520" t="str">
        <f>IF(G122="","",VLOOKUP($B122,'F-1 Off Site River Baseline'!$C$9:$R$257,7,FALSE))</f>
        <v/>
      </c>
      <c r="I122" s="520" t="str">
        <f>IF(H122="","",VLOOKUP($B122,'F-1 Off Site River Baseline'!$C$9:$R$257,8,FALSE))</f>
        <v/>
      </c>
      <c r="J122" s="520" t="str">
        <f>IF(I122="","",VLOOKUP($B122,'F-1 Off Site River Baseline'!$C$9:$R$257,9,FALSE))</f>
        <v/>
      </c>
      <c r="K122" s="520" t="str">
        <f>IF(J122="","",VLOOKUP($B122,'F-1 Off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IF(L122="","",VLOOKUP($B122,'F-1 Off Site River Baseline'!$C$9:$R$257,16,FALSE))</f>
        <v/>
      </c>
      <c r="N122" s="418" t="str">
        <f t="shared" si="12"/>
        <v/>
      </c>
      <c r="O122" s="498" t="str">
        <f t="shared" si="13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5" t="str">
        <f>IF(N122="","",VLOOKUP(B122,'F-1 Off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20" t="str">
        <f>IF(V122="","",IF(VLOOKUP(V122,'G-7 Rivers Data'!$AG$4:$AI$9,2,FALSE)=0,"Spatial Data Missing ⚠",VLOOKUP(V122,'G-7 Rivers Data'!$AG$4:$AI$9,2,FALSE)))</f>
        <v/>
      </c>
      <c r="X122" s="524" t="str">
        <f>IF(V122="","",IF(VLOOKUP(V122,'G-7 Rivers Data'!$AG$4:$AI$9,3,FALSE)=0,"Spatial Data Missing ⚠",VLOOKUP(V122,'G-7 Rivers Data'!$AG$4:$AI$9,3,FALSE)))</f>
        <v/>
      </c>
      <c r="Y122" s="53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3"/>
      <c r="AA122" s="203"/>
      <c r="AB122" s="534" t="str">
        <f t="shared" si="8"/>
        <v/>
      </c>
      <c r="AC122" s="521" t="str">
        <f t="shared" si="9"/>
        <v/>
      </c>
      <c r="AD122" s="564" t="str">
        <f>IFERROR(IF(AC122="Check Data ⚠","Check Data ⚠",VLOOKUP(AC122,'G-4 Temporal multipliers'!$A$4:$C$37,3,FALSE)),"")</f>
        <v/>
      </c>
      <c r="AE122" s="537" t="str">
        <f>IF(N122="","",VLOOKUP(N122,'G-7 Rivers Data'!$B$4:$G$8,5,FALSE))</f>
        <v/>
      </c>
      <c r="AF122" s="520" t="str">
        <f t="shared" si="10"/>
        <v/>
      </c>
      <c r="AG122" s="520" t="str">
        <f t="shared" si="14"/>
        <v/>
      </c>
      <c r="AH122" s="524" t="str">
        <f t="shared" si="11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536" t="str">
        <f>IF(AK122="","",IF(VLOOKUP(AK122,'G-7 Rivers Data'!$AD$4:$AE$8,2,FALSE)=0,"Spatial Data Missing ⚠",VLOOKUP(AK122,'G-7 Rivers Data'!$AD$4:$AE$8,2,FALSE)))</f>
        <v/>
      </c>
      <c r="AM122" s="154"/>
      <c r="AN122" s="524" t="str">
        <f>IF(AM122="","",VLOOKUP(AM122,'G-7 Rivers Data'!$AO$4:$AP$7,2,FALSE))</f>
        <v/>
      </c>
      <c r="AO122" s="545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1" t="str">
        <f>'F-1 Off Site River Baseline'!AN121</f>
        <v/>
      </c>
      <c r="C123" s="520" t="str">
        <f>IF(B123="","",VLOOKUP($B123,'F-1 Off Site River Baseline'!$C$9:$R$257,2,FALSE))</f>
        <v/>
      </c>
      <c r="D123" s="520" t="str">
        <f>IF(C123="","",VLOOKUP($B123,'F-1 Off Site River Baseline'!$C$9:$R$257,3,FALSE))</f>
        <v/>
      </c>
      <c r="E123" s="520" t="str">
        <f>IF(D123="","",VLOOKUP($B123,'F-1 Off Site River Baseline'!$C$9:$R$257,4,FALSE))</f>
        <v/>
      </c>
      <c r="F123" s="520" t="str">
        <f>IF(E123="","",VLOOKUP($B123,'F-1 Off Site River Baseline'!$C$9:$R$257,5,FALSE))</f>
        <v/>
      </c>
      <c r="G123" s="520" t="str">
        <f>IF(F123="","",VLOOKUP($B123,'F-1 Off Site River Baseline'!$C$9:$R$257,6,FALSE))</f>
        <v/>
      </c>
      <c r="H123" s="520" t="str">
        <f>IF(G123="","",VLOOKUP($B123,'F-1 Off Site River Baseline'!$C$9:$R$257,7,FALSE))</f>
        <v/>
      </c>
      <c r="I123" s="520" t="str">
        <f>IF(H123="","",VLOOKUP($B123,'F-1 Off Site River Baseline'!$C$9:$R$257,8,FALSE))</f>
        <v/>
      </c>
      <c r="J123" s="520" t="str">
        <f>IF(I123="","",VLOOKUP($B123,'F-1 Off Site River Baseline'!$C$9:$R$257,9,FALSE))</f>
        <v/>
      </c>
      <c r="K123" s="520" t="str">
        <f>IF(J123="","",VLOOKUP($B123,'F-1 Off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IF(L123="","",VLOOKUP($B123,'F-1 Off Site River Baseline'!$C$9:$R$257,16,FALSE))</f>
        <v/>
      </c>
      <c r="N123" s="418" t="str">
        <f t="shared" si="12"/>
        <v/>
      </c>
      <c r="O123" s="498" t="str">
        <f t="shared" si="13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5" t="str">
        <f>IF(N123="","",VLOOKUP(B123,'F-1 Off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20" t="str">
        <f>IF(V123="","",IF(VLOOKUP(V123,'G-7 Rivers Data'!$AG$4:$AI$9,2,FALSE)=0,"Spatial Data Missing ⚠",VLOOKUP(V123,'G-7 Rivers Data'!$AG$4:$AI$9,2,FALSE)))</f>
        <v/>
      </c>
      <c r="X123" s="524" t="str">
        <f>IF(V123="","",IF(VLOOKUP(V123,'G-7 Rivers Data'!$AG$4:$AI$9,3,FALSE)=0,"Spatial Data Missing ⚠",VLOOKUP(V123,'G-7 Rivers Data'!$AG$4:$AI$9,3,FALSE)))</f>
        <v/>
      </c>
      <c r="Y123" s="53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3"/>
      <c r="AA123" s="203"/>
      <c r="AB123" s="534" t="str">
        <f t="shared" si="8"/>
        <v/>
      </c>
      <c r="AC123" s="521" t="str">
        <f t="shared" si="9"/>
        <v/>
      </c>
      <c r="AD123" s="564" t="str">
        <f>IFERROR(IF(AC123="Check Data ⚠","Check Data ⚠",VLOOKUP(AC123,'G-4 Temporal multipliers'!$A$4:$C$37,3,FALSE)),"")</f>
        <v/>
      </c>
      <c r="AE123" s="537" t="str">
        <f>IF(N123="","",VLOOKUP(N123,'G-7 Rivers Data'!$B$4:$G$8,5,FALSE))</f>
        <v/>
      </c>
      <c r="AF123" s="520" t="str">
        <f t="shared" si="10"/>
        <v/>
      </c>
      <c r="AG123" s="520" t="str">
        <f t="shared" si="14"/>
        <v/>
      </c>
      <c r="AH123" s="524" t="str">
        <f t="shared" si="11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536" t="str">
        <f>IF(AK123="","",IF(VLOOKUP(AK123,'G-7 Rivers Data'!$AD$4:$AE$8,2,FALSE)=0,"Spatial Data Missing ⚠",VLOOKUP(AK123,'G-7 Rivers Data'!$AD$4:$AE$8,2,FALSE)))</f>
        <v/>
      </c>
      <c r="AM123" s="154"/>
      <c r="AN123" s="524" t="str">
        <f>IF(AM123="","",VLOOKUP(AM123,'G-7 Rivers Data'!$AO$4:$AP$7,2,FALSE))</f>
        <v/>
      </c>
      <c r="AO123" s="545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1" t="str">
        <f>'F-1 Off Site River Baseline'!AN122</f>
        <v/>
      </c>
      <c r="C124" s="520" t="str">
        <f>IF(B124="","",VLOOKUP($B124,'F-1 Off Site River Baseline'!$C$9:$R$257,2,FALSE))</f>
        <v/>
      </c>
      <c r="D124" s="520" t="str">
        <f>IF(C124="","",VLOOKUP($B124,'F-1 Off Site River Baseline'!$C$9:$R$257,3,FALSE))</f>
        <v/>
      </c>
      <c r="E124" s="520" t="str">
        <f>IF(D124="","",VLOOKUP($B124,'F-1 Off Site River Baseline'!$C$9:$R$257,4,FALSE))</f>
        <v/>
      </c>
      <c r="F124" s="520" t="str">
        <f>IF(E124="","",VLOOKUP($B124,'F-1 Off Site River Baseline'!$C$9:$R$257,5,FALSE))</f>
        <v/>
      </c>
      <c r="G124" s="520" t="str">
        <f>IF(F124="","",VLOOKUP($B124,'F-1 Off Site River Baseline'!$C$9:$R$257,6,FALSE))</f>
        <v/>
      </c>
      <c r="H124" s="520" t="str">
        <f>IF(G124="","",VLOOKUP($B124,'F-1 Off Site River Baseline'!$C$9:$R$257,7,FALSE))</f>
        <v/>
      </c>
      <c r="I124" s="520" t="str">
        <f>IF(H124="","",VLOOKUP($B124,'F-1 Off Site River Baseline'!$C$9:$R$257,8,FALSE))</f>
        <v/>
      </c>
      <c r="J124" s="520" t="str">
        <f>IF(I124="","",VLOOKUP($B124,'F-1 Off Site River Baseline'!$C$9:$R$257,9,FALSE))</f>
        <v/>
      </c>
      <c r="K124" s="520" t="str">
        <f>IF(J124="","",VLOOKUP($B124,'F-1 Off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IF(L124="","",VLOOKUP($B124,'F-1 Off Site River Baseline'!$C$9:$R$257,16,FALSE))</f>
        <v/>
      </c>
      <c r="N124" s="418" t="str">
        <f t="shared" si="12"/>
        <v/>
      </c>
      <c r="O124" s="498" t="str">
        <f t="shared" si="13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5" t="str">
        <f>IF(N124="","",VLOOKUP(B124,'F-1 Off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20" t="str">
        <f>IF(V124="","",IF(VLOOKUP(V124,'G-7 Rivers Data'!$AG$4:$AI$9,2,FALSE)=0,"Spatial Data Missing ⚠",VLOOKUP(V124,'G-7 Rivers Data'!$AG$4:$AI$9,2,FALSE)))</f>
        <v/>
      </c>
      <c r="X124" s="524" t="str">
        <f>IF(V124="","",IF(VLOOKUP(V124,'G-7 Rivers Data'!$AG$4:$AI$9,3,FALSE)=0,"Spatial Data Missing ⚠",VLOOKUP(V124,'G-7 Rivers Data'!$AG$4:$AI$9,3,FALSE)))</f>
        <v/>
      </c>
      <c r="Y124" s="53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3"/>
      <c r="AA124" s="203"/>
      <c r="AB124" s="534" t="str">
        <f t="shared" si="8"/>
        <v/>
      </c>
      <c r="AC124" s="521" t="str">
        <f t="shared" si="9"/>
        <v/>
      </c>
      <c r="AD124" s="564" t="str">
        <f>IFERROR(IF(AC124="Check Data ⚠","Check Data ⚠",VLOOKUP(AC124,'G-4 Temporal multipliers'!$A$4:$C$37,3,FALSE)),"")</f>
        <v/>
      </c>
      <c r="AE124" s="537" t="str">
        <f>IF(N124="","",VLOOKUP(N124,'G-7 Rivers Data'!$B$4:$G$8,5,FALSE))</f>
        <v/>
      </c>
      <c r="AF124" s="520" t="str">
        <f t="shared" si="10"/>
        <v/>
      </c>
      <c r="AG124" s="520" t="str">
        <f t="shared" si="14"/>
        <v/>
      </c>
      <c r="AH124" s="524" t="str">
        <f t="shared" si="11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536" t="str">
        <f>IF(AK124="","",IF(VLOOKUP(AK124,'G-7 Rivers Data'!$AD$4:$AE$8,2,FALSE)=0,"Spatial Data Missing ⚠",VLOOKUP(AK124,'G-7 Rivers Data'!$AD$4:$AE$8,2,FALSE)))</f>
        <v/>
      </c>
      <c r="AM124" s="154"/>
      <c r="AN124" s="524" t="str">
        <f>IF(AM124="","",VLOOKUP(AM124,'G-7 Rivers Data'!$AO$4:$AP$7,2,FALSE))</f>
        <v/>
      </c>
      <c r="AO124" s="545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1" t="str">
        <f>'F-1 Off Site River Baseline'!AN123</f>
        <v/>
      </c>
      <c r="C125" s="520" t="str">
        <f>IF(B125="","",VLOOKUP($B125,'F-1 Off Site River Baseline'!$C$9:$R$257,2,FALSE))</f>
        <v/>
      </c>
      <c r="D125" s="520" t="str">
        <f>IF(C125="","",VLOOKUP($B125,'F-1 Off Site River Baseline'!$C$9:$R$257,3,FALSE))</f>
        <v/>
      </c>
      <c r="E125" s="520" t="str">
        <f>IF(D125="","",VLOOKUP($B125,'F-1 Off Site River Baseline'!$C$9:$R$257,4,FALSE))</f>
        <v/>
      </c>
      <c r="F125" s="520" t="str">
        <f>IF(E125="","",VLOOKUP($B125,'F-1 Off Site River Baseline'!$C$9:$R$257,5,FALSE))</f>
        <v/>
      </c>
      <c r="G125" s="520" t="str">
        <f>IF(F125="","",VLOOKUP($B125,'F-1 Off Site River Baseline'!$C$9:$R$257,6,FALSE))</f>
        <v/>
      </c>
      <c r="H125" s="520" t="str">
        <f>IF(G125="","",VLOOKUP($B125,'F-1 Off Site River Baseline'!$C$9:$R$257,7,FALSE))</f>
        <v/>
      </c>
      <c r="I125" s="520" t="str">
        <f>IF(H125="","",VLOOKUP($B125,'F-1 Off Site River Baseline'!$C$9:$R$257,8,FALSE))</f>
        <v/>
      </c>
      <c r="J125" s="520" t="str">
        <f>IF(I125="","",VLOOKUP($B125,'F-1 Off Site River Baseline'!$C$9:$R$257,9,FALSE))</f>
        <v/>
      </c>
      <c r="K125" s="520" t="str">
        <f>IF(J125="","",VLOOKUP($B125,'F-1 Off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IF(L125="","",VLOOKUP($B125,'F-1 Off Site River Baseline'!$C$9:$R$257,16,FALSE))</f>
        <v/>
      </c>
      <c r="N125" s="418" t="str">
        <f t="shared" si="12"/>
        <v/>
      </c>
      <c r="O125" s="498" t="str">
        <f t="shared" si="13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5" t="str">
        <f>IF(N125="","",VLOOKUP(B125,'F-1 Off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20" t="str">
        <f>IF(V125="","",IF(VLOOKUP(V125,'G-7 Rivers Data'!$AG$4:$AI$9,2,FALSE)=0,"Spatial Data Missing ⚠",VLOOKUP(V125,'G-7 Rivers Data'!$AG$4:$AI$9,2,FALSE)))</f>
        <v/>
      </c>
      <c r="X125" s="524" t="str">
        <f>IF(V125="","",IF(VLOOKUP(V125,'G-7 Rivers Data'!$AG$4:$AI$9,3,FALSE)=0,"Spatial Data Missing ⚠",VLOOKUP(V125,'G-7 Rivers Data'!$AG$4:$AI$9,3,FALSE)))</f>
        <v/>
      </c>
      <c r="Y125" s="53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3"/>
      <c r="AA125" s="203"/>
      <c r="AB125" s="534" t="str">
        <f t="shared" si="8"/>
        <v/>
      </c>
      <c r="AC125" s="521" t="str">
        <f t="shared" si="9"/>
        <v/>
      </c>
      <c r="AD125" s="564" t="str">
        <f>IFERROR(IF(AC125="Check Data ⚠","Check Data ⚠",VLOOKUP(AC125,'G-4 Temporal multipliers'!$A$4:$C$37,3,FALSE)),"")</f>
        <v/>
      </c>
      <c r="AE125" s="537" t="str">
        <f>IF(N125="","",VLOOKUP(N125,'G-7 Rivers Data'!$B$4:$G$8,5,FALSE))</f>
        <v/>
      </c>
      <c r="AF125" s="520" t="str">
        <f t="shared" si="10"/>
        <v/>
      </c>
      <c r="AG125" s="520" t="str">
        <f t="shared" si="14"/>
        <v/>
      </c>
      <c r="AH125" s="524" t="str">
        <f t="shared" si="11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536" t="str">
        <f>IF(AK125="","",IF(VLOOKUP(AK125,'G-7 Rivers Data'!$AD$4:$AE$8,2,FALSE)=0,"Spatial Data Missing ⚠",VLOOKUP(AK125,'G-7 Rivers Data'!$AD$4:$AE$8,2,FALSE)))</f>
        <v/>
      </c>
      <c r="AM125" s="154"/>
      <c r="AN125" s="524" t="str">
        <f>IF(AM125="","",VLOOKUP(AM125,'G-7 Rivers Data'!$AO$4:$AP$7,2,FALSE))</f>
        <v/>
      </c>
      <c r="AO125" s="545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1" t="str">
        <f>'F-1 Off Site River Baseline'!AN124</f>
        <v/>
      </c>
      <c r="C126" s="520" t="str">
        <f>IF(B126="","",VLOOKUP($B126,'F-1 Off Site River Baseline'!$C$9:$R$257,2,FALSE))</f>
        <v/>
      </c>
      <c r="D126" s="520" t="str">
        <f>IF(C126="","",VLOOKUP($B126,'F-1 Off Site River Baseline'!$C$9:$R$257,3,FALSE))</f>
        <v/>
      </c>
      <c r="E126" s="520" t="str">
        <f>IF(D126="","",VLOOKUP($B126,'F-1 Off Site River Baseline'!$C$9:$R$257,4,FALSE))</f>
        <v/>
      </c>
      <c r="F126" s="520" t="str">
        <f>IF(E126="","",VLOOKUP($B126,'F-1 Off Site River Baseline'!$C$9:$R$257,5,FALSE))</f>
        <v/>
      </c>
      <c r="G126" s="520" t="str">
        <f>IF(F126="","",VLOOKUP($B126,'F-1 Off Site River Baseline'!$C$9:$R$257,6,FALSE))</f>
        <v/>
      </c>
      <c r="H126" s="520" t="str">
        <f>IF(G126="","",VLOOKUP($B126,'F-1 Off Site River Baseline'!$C$9:$R$257,7,FALSE))</f>
        <v/>
      </c>
      <c r="I126" s="520" t="str">
        <f>IF(H126="","",VLOOKUP($B126,'F-1 Off Site River Baseline'!$C$9:$R$257,8,FALSE))</f>
        <v/>
      </c>
      <c r="J126" s="520" t="str">
        <f>IF(I126="","",VLOOKUP($B126,'F-1 Off Site River Baseline'!$C$9:$R$257,9,FALSE))</f>
        <v/>
      </c>
      <c r="K126" s="520" t="str">
        <f>IF(J126="","",VLOOKUP($B126,'F-1 Off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IF(L126="","",VLOOKUP($B126,'F-1 Off Site River Baseline'!$C$9:$R$257,16,FALSE))</f>
        <v/>
      </c>
      <c r="N126" s="418" t="str">
        <f t="shared" si="12"/>
        <v/>
      </c>
      <c r="O126" s="498" t="str">
        <f t="shared" si="13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5" t="str">
        <f>IF(N126="","",VLOOKUP(B126,'F-1 Off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20" t="str">
        <f>IF(V126="","",IF(VLOOKUP(V126,'G-7 Rivers Data'!$AG$4:$AI$9,2,FALSE)=0,"Spatial Data Missing ⚠",VLOOKUP(V126,'G-7 Rivers Data'!$AG$4:$AI$9,2,FALSE)))</f>
        <v/>
      </c>
      <c r="X126" s="524" t="str">
        <f>IF(V126="","",IF(VLOOKUP(V126,'G-7 Rivers Data'!$AG$4:$AI$9,3,FALSE)=0,"Spatial Data Missing ⚠",VLOOKUP(V126,'G-7 Rivers Data'!$AG$4:$AI$9,3,FALSE)))</f>
        <v/>
      </c>
      <c r="Y126" s="53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3"/>
      <c r="AA126" s="203"/>
      <c r="AB126" s="534" t="str">
        <f t="shared" si="8"/>
        <v/>
      </c>
      <c r="AC126" s="521" t="str">
        <f t="shared" si="9"/>
        <v/>
      </c>
      <c r="AD126" s="564" t="str">
        <f>IFERROR(IF(AC126="Check Data ⚠","Check Data ⚠",VLOOKUP(AC126,'G-4 Temporal multipliers'!$A$4:$C$37,3,FALSE)),"")</f>
        <v/>
      </c>
      <c r="AE126" s="537" t="str">
        <f>IF(N126="","",VLOOKUP(N126,'G-7 Rivers Data'!$B$4:$G$8,5,FALSE))</f>
        <v/>
      </c>
      <c r="AF126" s="520" t="str">
        <f t="shared" si="10"/>
        <v/>
      </c>
      <c r="AG126" s="520" t="str">
        <f t="shared" si="14"/>
        <v/>
      </c>
      <c r="AH126" s="524" t="str">
        <f t="shared" si="11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536" t="str">
        <f>IF(AK126="","",IF(VLOOKUP(AK126,'G-7 Rivers Data'!$AD$4:$AE$8,2,FALSE)=0,"Spatial Data Missing ⚠",VLOOKUP(AK126,'G-7 Rivers Data'!$AD$4:$AE$8,2,FALSE)))</f>
        <v/>
      </c>
      <c r="AM126" s="154"/>
      <c r="AN126" s="524" t="str">
        <f>IF(AM126="","",VLOOKUP(AM126,'G-7 Rivers Data'!$AO$4:$AP$7,2,FALSE))</f>
        <v/>
      </c>
      <c r="AO126" s="545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1" t="str">
        <f>'F-1 Off Site River Baseline'!AN125</f>
        <v/>
      </c>
      <c r="C127" s="520" t="str">
        <f>IF(B127="","",VLOOKUP($B127,'F-1 Off Site River Baseline'!$C$9:$R$257,2,FALSE))</f>
        <v/>
      </c>
      <c r="D127" s="520" t="str">
        <f>IF(C127="","",VLOOKUP($B127,'F-1 Off Site River Baseline'!$C$9:$R$257,3,FALSE))</f>
        <v/>
      </c>
      <c r="E127" s="520" t="str">
        <f>IF(D127="","",VLOOKUP($B127,'F-1 Off Site River Baseline'!$C$9:$R$257,4,FALSE))</f>
        <v/>
      </c>
      <c r="F127" s="520" t="str">
        <f>IF(E127="","",VLOOKUP($B127,'F-1 Off Site River Baseline'!$C$9:$R$257,5,FALSE))</f>
        <v/>
      </c>
      <c r="G127" s="520" t="str">
        <f>IF(F127="","",VLOOKUP($B127,'F-1 Off Site River Baseline'!$C$9:$R$257,6,FALSE))</f>
        <v/>
      </c>
      <c r="H127" s="520" t="str">
        <f>IF(G127="","",VLOOKUP($B127,'F-1 Off Site River Baseline'!$C$9:$R$257,7,FALSE))</f>
        <v/>
      </c>
      <c r="I127" s="520" t="str">
        <f>IF(H127="","",VLOOKUP($B127,'F-1 Off Site River Baseline'!$C$9:$R$257,8,FALSE))</f>
        <v/>
      </c>
      <c r="J127" s="520" t="str">
        <f>IF(I127="","",VLOOKUP($B127,'F-1 Off Site River Baseline'!$C$9:$R$257,9,FALSE))</f>
        <v/>
      </c>
      <c r="K127" s="520" t="str">
        <f>IF(J127="","",VLOOKUP($B127,'F-1 Off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IF(L127="","",VLOOKUP($B127,'F-1 Off Site River Baseline'!$C$9:$R$257,16,FALSE))</f>
        <v/>
      </c>
      <c r="N127" s="418" t="str">
        <f t="shared" si="12"/>
        <v/>
      </c>
      <c r="O127" s="498" t="str">
        <f t="shared" si="13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5" t="str">
        <f>IF(N127="","",VLOOKUP(B127,'F-1 Off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20" t="str">
        <f>IF(V127="","",IF(VLOOKUP(V127,'G-7 Rivers Data'!$AG$4:$AI$9,2,FALSE)=0,"Spatial Data Missing ⚠",VLOOKUP(V127,'G-7 Rivers Data'!$AG$4:$AI$9,2,FALSE)))</f>
        <v/>
      </c>
      <c r="X127" s="524" t="str">
        <f>IF(V127="","",IF(VLOOKUP(V127,'G-7 Rivers Data'!$AG$4:$AI$9,3,FALSE)=0,"Spatial Data Missing ⚠",VLOOKUP(V127,'G-7 Rivers Data'!$AG$4:$AI$9,3,FALSE)))</f>
        <v/>
      </c>
      <c r="Y127" s="53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3"/>
      <c r="AA127" s="203"/>
      <c r="AB127" s="534" t="str">
        <f t="shared" si="8"/>
        <v/>
      </c>
      <c r="AC127" s="521" t="str">
        <f t="shared" si="9"/>
        <v/>
      </c>
      <c r="AD127" s="564" t="str">
        <f>IFERROR(IF(AC127="Check Data ⚠","Check Data ⚠",VLOOKUP(AC127,'G-4 Temporal multipliers'!$A$4:$C$37,3,FALSE)),"")</f>
        <v/>
      </c>
      <c r="AE127" s="537" t="str">
        <f>IF(N127="","",VLOOKUP(N127,'G-7 Rivers Data'!$B$4:$G$8,5,FALSE))</f>
        <v/>
      </c>
      <c r="AF127" s="520" t="str">
        <f t="shared" si="10"/>
        <v/>
      </c>
      <c r="AG127" s="520" t="str">
        <f t="shared" si="14"/>
        <v/>
      </c>
      <c r="AH127" s="524" t="str">
        <f t="shared" si="11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536" t="str">
        <f>IF(AK127="","",IF(VLOOKUP(AK127,'G-7 Rivers Data'!$AD$4:$AE$8,2,FALSE)=0,"Spatial Data Missing ⚠",VLOOKUP(AK127,'G-7 Rivers Data'!$AD$4:$AE$8,2,FALSE)))</f>
        <v/>
      </c>
      <c r="AM127" s="154"/>
      <c r="AN127" s="524" t="str">
        <f>IF(AM127="","",VLOOKUP(AM127,'G-7 Rivers Data'!$AO$4:$AP$7,2,FALSE))</f>
        <v/>
      </c>
      <c r="AO127" s="545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1" t="str">
        <f>'F-1 Off Site River Baseline'!AN126</f>
        <v/>
      </c>
      <c r="C128" s="520" t="str">
        <f>IF(B128="","",VLOOKUP($B128,'F-1 Off Site River Baseline'!$C$9:$R$257,2,FALSE))</f>
        <v/>
      </c>
      <c r="D128" s="520" t="str">
        <f>IF(C128="","",VLOOKUP($B128,'F-1 Off Site River Baseline'!$C$9:$R$257,3,FALSE))</f>
        <v/>
      </c>
      <c r="E128" s="520" t="str">
        <f>IF(D128="","",VLOOKUP($B128,'F-1 Off Site River Baseline'!$C$9:$R$257,4,FALSE))</f>
        <v/>
      </c>
      <c r="F128" s="520" t="str">
        <f>IF(E128="","",VLOOKUP($B128,'F-1 Off Site River Baseline'!$C$9:$R$257,5,FALSE))</f>
        <v/>
      </c>
      <c r="G128" s="520" t="str">
        <f>IF(F128="","",VLOOKUP($B128,'F-1 Off Site River Baseline'!$C$9:$R$257,6,FALSE))</f>
        <v/>
      </c>
      <c r="H128" s="520" t="str">
        <f>IF(G128="","",VLOOKUP($B128,'F-1 Off Site River Baseline'!$C$9:$R$257,7,FALSE))</f>
        <v/>
      </c>
      <c r="I128" s="520" t="str">
        <f>IF(H128="","",VLOOKUP($B128,'F-1 Off Site River Baseline'!$C$9:$R$257,8,FALSE))</f>
        <v/>
      </c>
      <c r="J128" s="520" t="str">
        <f>IF(I128="","",VLOOKUP($B128,'F-1 Off Site River Baseline'!$C$9:$R$257,9,FALSE))</f>
        <v/>
      </c>
      <c r="K128" s="520" t="str">
        <f>IF(J128="","",VLOOKUP($B128,'F-1 Off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IF(L128="","",VLOOKUP($B128,'F-1 Off Site River Baseline'!$C$9:$R$257,16,FALSE))</f>
        <v/>
      </c>
      <c r="N128" s="418" t="str">
        <f t="shared" si="12"/>
        <v/>
      </c>
      <c r="O128" s="498" t="str">
        <f t="shared" si="13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5" t="str">
        <f>IF(N128="","",VLOOKUP(B128,'F-1 Off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20" t="str">
        <f>IF(V128="","",IF(VLOOKUP(V128,'G-7 Rivers Data'!$AG$4:$AI$9,2,FALSE)=0,"Spatial Data Missing ⚠",VLOOKUP(V128,'G-7 Rivers Data'!$AG$4:$AI$9,2,FALSE)))</f>
        <v/>
      </c>
      <c r="X128" s="524" t="str">
        <f>IF(V128="","",IF(VLOOKUP(V128,'G-7 Rivers Data'!$AG$4:$AI$9,3,FALSE)=0,"Spatial Data Missing ⚠",VLOOKUP(V128,'G-7 Rivers Data'!$AG$4:$AI$9,3,FALSE)))</f>
        <v/>
      </c>
      <c r="Y128" s="53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3"/>
      <c r="AA128" s="203"/>
      <c r="AB128" s="534" t="str">
        <f t="shared" si="8"/>
        <v/>
      </c>
      <c r="AC128" s="521" t="str">
        <f t="shared" si="9"/>
        <v/>
      </c>
      <c r="AD128" s="564" t="str">
        <f>IFERROR(IF(AC128="Check Data ⚠","Check Data ⚠",VLOOKUP(AC128,'G-4 Temporal multipliers'!$A$4:$C$37,3,FALSE)),"")</f>
        <v/>
      </c>
      <c r="AE128" s="537" t="str">
        <f>IF(N128="","",VLOOKUP(N128,'G-7 Rivers Data'!$B$4:$G$8,5,FALSE))</f>
        <v/>
      </c>
      <c r="AF128" s="520" t="str">
        <f t="shared" si="10"/>
        <v/>
      </c>
      <c r="AG128" s="520" t="str">
        <f t="shared" si="14"/>
        <v/>
      </c>
      <c r="AH128" s="524" t="str">
        <f t="shared" si="11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536" t="str">
        <f>IF(AK128="","",IF(VLOOKUP(AK128,'G-7 Rivers Data'!$AD$4:$AE$8,2,FALSE)=0,"Spatial Data Missing ⚠",VLOOKUP(AK128,'G-7 Rivers Data'!$AD$4:$AE$8,2,FALSE)))</f>
        <v/>
      </c>
      <c r="AM128" s="154"/>
      <c r="AN128" s="524" t="str">
        <f>IF(AM128="","",VLOOKUP(AM128,'G-7 Rivers Data'!$AO$4:$AP$7,2,FALSE))</f>
        <v/>
      </c>
      <c r="AO128" s="545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1" t="str">
        <f>'F-1 Off Site River Baseline'!AN127</f>
        <v/>
      </c>
      <c r="C129" s="520" t="str">
        <f>IF(B129="","",VLOOKUP($B129,'F-1 Off Site River Baseline'!$C$9:$R$257,2,FALSE))</f>
        <v/>
      </c>
      <c r="D129" s="520" t="str">
        <f>IF(C129="","",VLOOKUP($B129,'F-1 Off Site River Baseline'!$C$9:$R$257,3,FALSE))</f>
        <v/>
      </c>
      <c r="E129" s="520" t="str">
        <f>IF(D129="","",VLOOKUP($B129,'F-1 Off Site River Baseline'!$C$9:$R$257,4,FALSE))</f>
        <v/>
      </c>
      <c r="F129" s="520" t="str">
        <f>IF(E129="","",VLOOKUP($B129,'F-1 Off Site River Baseline'!$C$9:$R$257,5,FALSE))</f>
        <v/>
      </c>
      <c r="G129" s="520" t="str">
        <f>IF(F129="","",VLOOKUP($B129,'F-1 Off Site River Baseline'!$C$9:$R$257,6,FALSE))</f>
        <v/>
      </c>
      <c r="H129" s="520" t="str">
        <f>IF(G129="","",VLOOKUP($B129,'F-1 Off Site River Baseline'!$C$9:$R$257,7,FALSE))</f>
        <v/>
      </c>
      <c r="I129" s="520" t="str">
        <f>IF(H129="","",VLOOKUP($B129,'F-1 Off Site River Baseline'!$C$9:$R$257,8,FALSE))</f>
        <v/>
      </c>
      <c r="J129" s="520" t="str">
        <f>IF(I129="","",VLOOKUP($B129,'F-1 Off Site River Baseline'!$C$9:$R$257,9,FALSE))</f>
        <v/>
      </c>
      <c r="K129" s="520" t="str">
        <f>IF(J129="","",VLOOKUP($B129,'F-1 Off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IF(L129="","",VLOOKUP($B129,'F-1 Off Site River Baseline'!$C$9:$R$257,16,FALSE))</f>
        <v/>
      </c>
      <c r="N129" s="418" t="str">
        <f t="shared" si="12"/>
        <v/>
      </c>
      <c r="O129" s="498" t="str">
        <f t="shared" si="13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5" t="str">
        <f>IF(N129="","",VLOOKUP(B129,'F-1 Off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20" t="str">
        <f>IF(V129="","",IF(VLOOKUP(V129,'G-7 Rivers Data'!$AG$4:$AI$9,2,FALSE)=0,"Spatial Data Missing ⚠",VLOOKUP(V129,'G-7 Rivers Data'!$AG$4:$AI$9,2,FALSE)))</f>
        <v/>
      </c>
      <c r="X129" s="524" t="str">
        <f>IF(V129="","",IF(VLOOKUP(V129,'G-7 Rivers Data'!$AG$4:$AI$9,3,FALSE)=0,"Spatial Data Missing ⚠",VLOOKUP(V129,'G-7 Rivers Data'!$AG$4:$AI$9,3,FALSE)))</f>
        <v/>
      </c>
      <c r="Y129" s="53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3"/>
      <c r="AA129" s="203"/>
      <c r="AB129" s="534" t="str">
        <f t="shared" si="8"/>
        <v/>
      </c>
      <c r="AC129" s="521" t="str">
        <f t="shared" si="9"/>
        <v/>
      </c>
      <c r="AD129" s="564" t="str">
        <f>IFERROR(IF(AC129="Check Data ⚠","Check Data ⚠",VLOOKUP(AC129,'G-4 Temporal multipliers'!$A$4:$C$37,3,FALSE)),"")</f>
        <v/>
      </c>
      <c r="AE129" s="537" t="str">
        <f>IF(N129="","",VLOOKUP(N129,'G-7 Rivers Data'!$B$4:$G$8,5,FALSE))</f>
        <v/>
      </c>
      <c r="AF129" s="520" t="str">
        <f t="shared" si="10"/>
        <v/>
      </c>
      <c r="AG129" s="520" t="str">
        <f t="shared" si="14"/>
        <v/>
      </c>
      <c r="AH129" s="524" t="str">
        <f t="shared" si="11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536" t="str">
        <f>IF(AK129="","",IF(VLOOKUP(AK129,'G-7 Rivers Data'!$AD$4:$AE$8,2,FALSE)=0,"Spatial Data Missing ⚠",VLOOKUP(AK129,'G-7 Rivers Data'!$AD$4:$AE$8,2,FALSE)))</f>
        <v/>
      </c>
      <c r="AM129" s="154"/>
      <c r="AN129" s="524" t="str">
        <f>IF(AM129="","",VLOOKUP(AM129,'G-7 Rivers Data'!$AO$4:$AP$7,2,FALSE))</f>
        <v/>
      </c>
      <c r="AO129" s="545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1" t="str">
        <f>'F-1 Off Site River Baseline'!AN128</f>
        <v/>
      </c>
      <c r="C130" s="520" t="str">
        <f>IF(B130="","",VLOOKUP($B130,'F-1 Off Site River Baseline'!$C$9:$R$257,2,FALSE))</f>
        <v/>
      </c>
      <c r="D130" s="520" t="str">
        <f>IF(C130="","",VLOOKUP($B130,'F-1 Off Site River Baseline'!$C$9:$R$257,3,FALSE))</f>
        <v/>
      </c>
      <c r="E130" s="520" t="str">
        <f>IF(D130="","",VLOOKUP($B130,'F-1 Off Site River Baseline'!$C$9:$R$257,4,FALSE))</f>
        <v/>
      </c>
      <c r="F130" s="520" t="str">
        <f>IF(E130="","",VLOOKUP($B130,'F-1 Off Site River Baseline'!$C$9:$R$257,5,FALSE))</f>
        <v/>
      </c>
      <c r="G130" s="520" t="str">
        <f>IF(F130="","",VLOOKUP($B130,'F-1 Off Site River Baseline'!$C$9:$R$257,6,FALSE))</f>
        <v/>
      </c>
      <c r="H130" s="520" t="str">
        <f>IF(G130="","",VLOOKUP($B130,'F-1 Off Site River Baseline'!$C$9:$R$257,7,FALSE))</f>
        <v/>
      </c>
      <c r="I130" s="520" t="str">
        <f>IF(H130="","",VLOOKUP($B130,'F-1 Off Site River Baseline'!$C$9:$R$257,8,FALSE))</f>
        <v/>
      </c>
      <c r="J130" s="520" t="str">
        <f>IF(I130="","",VLOOKUP($B130,'F-1 Off Site River Baseline'!$C$9:$R$257,9,FALSE))</f>
        <v/>
      </c>
      <c r="K130" s="520" t="str">
        <f>IF(J130="","",VLOOKUP($B130,'F-1 Off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IF(L130="","",VLOOKUP($B130,'F-1 Off Site River Baseline'!$C$9:$R$257,16,FALSE))</f>
        <v/>
      </c>
      <c r="N130" s="418" t="str">
        <f t="shared" si="12"/>
        <v/>
      </c>
      <c r="O130" s="498" t="str">
        <f t="shared" si="13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5" t="str">
        <f>IF(N130="","",VLOOKUP(B130,'F-1 Off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20" t="str">
        <f>IF(V130="","",IF(VLOOKUP(V130,'G-7 Rivers Data'!$AG$4:$AI$9,2,FALSE)=0,"Spatial Data Missing ⚠",VLOOKUP(V130,'G-7 Rivers Data'!$AG$4:$AI$9,2,FALSE)))</f>
        <v/>
      </c>
      <c r="X130" s="524" t="str">
        <f>IF(V130="","",IF(VLOOKUP(V130,'G-7 Rivers Data'!$AG$4:$AI$9,3,FALSE)=0,"Spatial Data Missing ⚠",VLOOKUP(V130,'G-7 Rivers Data'!$AG$4:$AI$9,3,FALSE)))</f>
        <v/>
      </c>
      <c r="Y130" s="53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3"/>
      <c r="AA130" s="203"/>
      <c r="AB130" s="534" t="str">
        <f t="shared" si="8"/>
        <v/>
      </c>
      <c r="AC130" s="521" t="str">
        <f t="shared" si="9"/>
        <v/>
      </c>
      <c r="AD130" s="564" t="str">
        <f>IFERROR(IF(AC130="Check Data ⚠","Check Data ⚠",VLOOKUP(AC130,'G-4 Temporal multipliers'!$A$4:$C$37,3,FALSE)),"")</f>
        <v/>
      </c>
      <c r="AE130" s="537" t="str">
        <f>IF(N130="","",VLOOKUP(N130,'G-7 Rivers Data'!$B$4:$G$8,5,FALSE))</f>
        <v/>
      </c>
      <c r="AF130" s="520" t="str">
        <f t="shared" si="10"/>
        <v/>
      </c>
      <c r="AG130" s="520" t="str">
        <f t="shared" si="14"/>
        <v/>
      </c>
      <c r="AH130" s="524" t="str">
        <f t="shared" si="11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536" t="str">
        <f>IF(AK130="","",IF(VLOOKUP(AK130,'G-7 Rivers Data'!$AD$4:$AE$8,2,FALSE)=0,"Spatial Data Missing ⚠",VLOOKUP(AK130,'G-7 Rivers Data'!$AD$4:$AE$8,2,FALSE)))</f>
        <v/>
      </c>
      <c r="AM130" s="154"/>
      <c r="AN130" s="524" t="str">
        <f>IF(AM130="","",VLOOKUP(AM130,'G-7 Rivers Data'!$AO$4:$AP$7,2,FALSE))</f>
        <v/>
      </c>
      <c r="AO130" s="545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1" t="str">
        <f>'F-1 Off Site River Baseline'!AN129</f>
        <v/>
      </c>
      <c r="C131" s="520" t="str">
        <f>IF(B131="","",VLOOKUP($B131,'F-1 Off Site River Baseline'!$C$9:$R$257,2,FALSE))</f>
        <v/>
      </c>
      <c r="D131" s="520" t="str">
        <f>IF(C131="","",VLOOKUP($B131,'F-1 Off Site River Baseline'!$C$9:$R$257,3,FALSE))</f>
        <v/>
      </c>
      <c r="E131" s="520" t="str">
        <f>IF(D131="","",VLOOKUP($B131,'F-1 Off Site River Baseline'!$C$9:$R$257,4,FALSE))</f>
        <v/>
      </c>
      <c r="F131" s="520" t="str">
        <f>IF(E131="","",VLOOKUP($B131,'F-1 Off Site River Baseline'!$C$9:$R$257,5,FALSE))</f>
        <v/>
      </c>
      <c r="G131" s="520" t="str">
        <f>IF(F131="","",VLOOKUP($B131,'F-1 Off Site River Baseline'!$C$9:$R$257,6,FALSE))</f>
        <v/>
      </c>
      <c r="H131" s="520" t="str">
        <f>IF(G131="","",VLOOKUP($B131,'F-1 Off Site River Baseline'!$C$9:$R$257,7,FALSE))</f>
        <v/>
      </c>
      <c r="I131" s="520" t="str">
        <f>IF(H131="","",VLOOKUP($B131,'F-1 Off Site River Baseline'!$C$9:$R$257,8,FALSE))</f>
        <v/>
      </c>
      <c r="J131" s="520" t="str">
        <f>IF(I131="","",VLOOKUP($B131,'F-1 Off Site River Baseline'!$C$9:$R$257,9,FALSE))</f>
        <v/>
      </c>
      <c r="K131" s="520" t="str">
        <f>IF(J131="","",VLOOKUP($B131,'F-1 Off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IF(L131="","",VLOOKUP($B131,'F-1 Off Site River Baseline'!$C$9:$R$257,16,FALSE))</f>
        <v/>
      </c>
      <c r="N131" s="418" t="str">
        <f t="shared" si="12"/>
        <v/>
      </c>
      <c r="O131" s="498" t="str">
        <f t="shared" si="13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5" t="str">
        <f>IF(N131="","",VLOOKUP(B131,'F-1 Off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20" t="str">
        <f>IF(V131="","",IF(VLOOKUP(V131,'G-7 Rivers Data'!$AG$4:$AI$9,2,FALSE)=0,"Spatial Data Missing ⚠",VLOOKUP(V131,'G-7 Rivers Data'!$AG$4:$AI$9,2,FALSE)))</f>
        <v/>
      </c>
      <c r="X131" s="524" t="str">
        <f>IF(V131="","",IF(VLOOKUP(V131,'G-7 Rivers Data'!$AG$4:$AI$9,3,FALSE)=0,"Spatial Data Missing ⚠",VLOOKUP(V131,'G-7 Rivers Data'!$AG$4:$AI$9,3,FALSE)))</f>
        <v/>
      </c>
      <c r="Y131" s="53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3"/>
      <c r="AA131" s="203"/>
      <c r="AB131" s="534" t="str">
        <f t="shared" si="8"/>
        <v/>
      </c>
      <c r="AC131" s="521" t="str">
        <f t="shared" si="9"/>
        <v/>
      </c>
      <c r="AD131" s="564" t="str">
        <f>IFERROR(IF(AC131="Check Data ⚠","Check Data ⚠",VLOOKUP(AC131,'G-4 Temporal multipliers'!$A$4:$C$37,3,FALSE)),"")</f>
        <v/>
      </c>
      <c r="AE131" s="537" t="str">
        <f>IF(N131="","",VLOOKUP(N131,'G-7 Rivers Data'!$B$4:$G$8,5,FALSE))</f>
        <v/>
      </c>
      <c r="AF131" s="520" t="str">
        <f t="shared" si="10"/>
        <v/>
      </c>
      <c r="AG131" s="520" t="str">
        <f t="shared" si="14"/>
        <v/>
      </c>
      <c r="AH131" s="524" t="str">
        <f t="shared" si="11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536" t="str">
        <f>IF(AK131="","",IF(VLOOKUP(AK131,'G-7 Rivers Data'!$AD$4:$AE$8,2,FALSE)=0,"Spatial Data Missing ⚠",VLOOKUP(AK131,'G-7 Rivers Data'!$AD$4:$AE$8,2,FALSE)))</f>
        <v/>
      </c>
      <c r="AM131" s="154"/>
      <c r="AN131" s="524" t="str">
        <f>IF(AM131="","",VLOOKUP(AM131,'G-7 Rivers Data'!$AO$4:$AP$7,2,FALSE))</f>
        <v/>
      </c>
      <c r="AO131" s="545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1" t="str">
        <f>'F-1 Off Site River Baseline'!AN130</f>
        <v/>
      </c>
      <c r="C132" s="520" t="str">
        <f>IF(B132="","",VLOOKUP($B132,'F-1 Off Site River Baseline'!$C$9:$R$257,2,FALSE))</f>
        <v/>
      </c>
      <c r="D132" s="520" t="str">
        <f>IF(C132="","",VLOOKUP($B132,'F-1 Off Site River Baseline'!$C$9:$R$257,3,FALSE))</f>
        <v/>
      </c>
      <c r="E132" s="520" t="str">
        <f>IF(D132="","",VLOOKUP($B132,'F-1 Off Site River Baseline'!$C$9:$R$257,4,FALSE))</f>
        <v/>
      </c>
      <c r="F132" s="520" t="str">
        <f>IF(E132="","",VLOOKUP($B132,'F-1 Off Site River Baseline'!$C$9:$R$257,5,FALSE))</f>
        <v/>
      </c>
      <c r="G132" s="520" t="str">
        <f>IF(F132="","",VLOOKUP($B132,'F-1 Off Site River Baseline'!$C$9:$R$257,6,FALSE))</f>
        <v/>
      </c>
      <c r="H132" s="520" t="str">
        <f>IF(G132="","",VLOOKUP($B132,'F-1 Off Site River Baseline'!$C$9:$R$257,7,FALSE))</f>
        <v/>
      </c>
      <c r="I132" s="520" t="str">
        <f>IF(H132="","",VLOOKUP($B132,'F-1 Off Site River Baseline'!$C$9:$R$257,8,FALSE))</f>
        <v/>
      </c>
      <c r="J132" s="520" t="str">
        <f>IF(I132="","",VLOOKUP($B132,'F-1 Off Site River Baseline'!$C$9:$R$257,9,FALSE))</f>
        <v/>
      </c>
      <c r="K132" s="520" t="str">
        <f>IF(J132="","",VLOOKUP($B132,'F-1 Off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IF(L132="","",VLOOKUP($B132,'F-1 Off Site River Baseline'!$C$9:$R$257,16,FALSE))</f>
        <v/>
      </c>
      <c r="N132" s="418" t="str">
        <f t="shared" si="12"/>
        <v/>
      </c>
      <c r="O132" s="498" t="str">
        <f t="shared" si="13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5" t="str">
        <f>IF(N132="","",VLOOKUP(B132,'F-1 Off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20" t="str">
        <f>IF(V132="","",IF(VLOOKUP(V132,'G-7 Rivers Data'!$AG$4:$AI$9,2,FALSE)=0,"Spatial Data Missing ⚠",VLOOKUP(V132,'G-7 Rivers Data'!$AG$4:$AI$9,2,FALSE)))</f>
        <v/>
      </c>
      <c r="X132" s="524" t="str">
        <f>IF(V132="","",IF(VLOOKUP(V132,'G-7 Rivers Data'!$AG$4:$AI$9,3,FALSE)=0,"Spatial Data Missing ⚠",VLOOKUP(V132,'G-7 Rivers Data'!$AG$4:$AI$9,3,FALSE)))</f>
        <v/>
      </c>
      <c r="Y132" s="53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3"/>
      <c r="AA132" s="203"/>
      <c r="AB132" s="534" t="str">
        <f t="shared" si="8"/>
        <v/>
      </c>
      <c r="AC132" s="521" t="str">
        <f t="shared" si="9"/>
        <v/>
      </c>
      <c r="AD132" s="564" t="str">
        <f>IFERROR(IF(AC132="Check Data ⚠","Check Data ⚠",VLOOKUP(AC132,'G-4 Temporal multipliers'!$A$4:$C$37,3,FALSE)),"")</f>
        <v/>
      </c>
      <c r="AE132" s="537" t="str">
        <f>IF(N132="","",VLOOKUP(N132,'G-7 Rivers Data'!$B$4:$G$8,5,FALSE))</f>
        <v/>
      </c>
      <c r="AF132" s="520" t="str">
        <f t="shared" si="10"/>
        <v/>
      </c>
      <c r="AG132" s="520" t="str">
        <f t="shared" si="14"/>
        <v/>
      </c>
      <c r="AH132" s="524" t="str">
        <f t="shared" si="11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536" t="str">
        <f>IF(AK132="","",IF(VLOOKUP(AK132,'G-7 Rivers Data'!$AD$4:$AE$8,2,FALSE)=0,"Spatial Data Missing ⚠",VLOOKUP(AK132,'G-7 Rivers Data'!$AD$4:$AE$8,2,FALSE)))</f>
        <v/>
      </c>
      <c r="AM132" s="154"/>
      <c r="AN132" s="524" t="str">
        <f>IF(AM132="","",VLOOKUP(AM132,'G-7 Rivers Data'!$AO$4:$AP$7,2,FALSE))</f>
        <v/>
      </c>
      <c r="AO132" s="545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1" t="str">
        <f>'F-1 Off Site River Baseline'!AN131</f>
        <v/>
      </c>
      <c r="C133" s="520" t="str">
        <f>IF(B133="","",VLOOKUP($B133,'F-1 Off Site River Baseline'!$C$9:$R$257,2,FALSE))</f>
        <v/>
      </c>
      <c r="D133" s="520" t="str">
        <f>IF(C133="","",VLOOKUP($B133,'F-1 Off Site River Baseline'!$C$9:$R$257,3,FALSE))</f>
        <v/>
      </c>
      <c r="E133" s="520" t="str">
        <f>IF(D133="","",VLOOKUP($B133,'F-1 Off Site River Baseline'!$C$9:$R$257,4,FALSE))</f>
        <v/>
      </c>
      <c r="F133" s="520" t="str">
        <f>IF(E133="","",VLOOKUP($B133,'F-1 Off Site River Baseline'!$C$9:$R$257,5,FALSE))</f>
        <v/>
      </c>
      <c r="G133" s="520" t="str">
        <f>IF(F133="","",VLOOKUP($B133,'F-1 Off Site River Baseline'!$C$9:$R$257,6,FALSE))</f>
        <v/>
      </c>
      <c r="H133" s="520" t="str">
        <f>IF(G133="","",VLOOKUP($B133,'F-1 Off Site River Baseline'!$C$9:$R$257,7,FALSE))</f>
        <v/>
      </c>
      <c r="I133" s="520" t="str">
        <f>IF(H133="","",VLOOKUP($B133,'F-1 Off Site River Baseline'!$C$9:$R$257,8,FALSE))</f>
        <v/>
      </c>
      <c r="J133" s="520" t="str">
        <f>IF(I133="","",VLOOKUP($B133,'F-1 Off Site River Baseline'!$C$9:$R$257,9,FALSE))</f>
        <v/>
      </c>
      <c r="K133" s="520" t="str">
        <f>IF(J133="","",VLOOKUP($B133,'F-1 Off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IF(L133="","",VLOOKUP($B133,'F-1 Off Site River Baseline'!$C$9:$R$257,16,FALSE))</f>
        <v/>
      </c>
      <c r="N133" s="418" t="str">
        <f t="shared" si="12"/>
        <v/>
      </c>
      <c r="O133" s="498" t="str">
        <f t="shared" si="13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5" t="str">
        <f>IF(N133="","",VLOOKUP(B133,'F-1 Off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20" t="str">
        <f>IF(V133="","",IF(VLOOKUP(V133,'G-7 Rivers Data'!$AG$4:$AI$9,2,FALSE)=0,"Spatial Data Missing ⚠",VLOOKUP(V133,'G-7 Rivers Data'!$AG$4:$AI$9,2,FALSE)))</f>
        <v/>
      </c>
      <c r="X133" s="524" t="str">
        <f>IF(V133="","",IF(VLOOKUP(V133,'G-7 Rivers Data'!$AG$4:$AI$9,3,FALSE)=0,"Spatial Data Missing ⚠",VLOOKUP(V133,'G-7 Rivers Data'!$AG$4:$AI$9,3,FALSE)))</f>
        <v/>
      </c>
      <c r="Y133" s="53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3"/>
      <c r="AA133" s="203"/>
      <c r="AB133" s="534" t="str">
        <f t="shared" si="8"/>
        <v/>
      </c>
      <c r="AC133" s="521" t="str">
        <f t="shared" si="9"/>
        <v/>
      </c>
      <c r="AD133" s="564" t="str">
        <f>IFERROR(IF(AC133="Check Data ⚠","Check Data ⚠",VLOOKUP(AC133,'G-4 Temporal multipliers'!$A$4:$C$37,3,FALSE)),"")</f>
        <v/>
      </c>
      <c r="AE133" s="537" t="str">
        <f>IF(N133="","",VLOOKUP(N133,'G-7 Rivers Data'!$B$4:$G$8,5,FALSE))</f>
        <v/>
      </c>
      <c r="AF133" s="520" t="str">
        <f t="shared" si="10"/>
        <v/>
      </c>
      <c r="AG133" s="520" t="str">
        <f t="shared" si="14"/>
        <v/>
      </c>
      <c r="AH133" s="524" t="str">
        <f t="shared" si="11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536" t="str">
        <f>IF(AK133="","",IF(VLOOKUP(AK133,'G-7 Rivers Data'!$AD$4:$AE$8,2,FALSE)=0,"Spatial Data Missing ⚠",VLOOKUP(AK133,'G-7 Rivers Data'!$AD$4:$AE$8,2,FALSE)))</f>
        <v/>
      </c>
      <c r="AM133" s="154"/>
      <c r="AN133" s="524" t="str">
        <f>IF(AM133="","",VLOOKUP(AM133,'G-7 Rivers Data'!$AO$4:$AP$7,2,FALSE))</f>
        <v/>
      </c>
      <c r="AO133" s="545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1" t="str">
        <f>'F-1 Off Site River Baseline'!AN132</f>
        <v/>
      </c>
      <c r="C134" s="520" t="str">
        <f>IF(B134="","",VLOOKUP($B134,'F-1 Off Site River Baseline'!$C$9:$R$257,2,FALSE))</f>
        <v/>
      </c>
      <c r="D134" s="520" t="str">
        <f>IF(C134="","",VLOOKUP($B134,'F-1 Off Site River Baseline'!$C$9:$R$257,3,FALSE))</f>
        <v/>
      </c>
      <c r="E134" s="520" t="str">
        <f>IF(D134="","",VLOOKUP($B134,'F-1 Off Site River Baseline'!$C$9:$R$257,4,FALSE))</f>
        <v/>
      </c>
      <c r="F134" s="520" t="str">
        <f>IF(E134="","",VLOOKUP($B134,'F-1 Off Site River Baseline'!$C$9:$R$257,5,FALSE))</f>
        <v/>
      </c>
      <c r="G134" s="520" t="str">
        <f>IF(F134="","",VLOOKUP($B134,'F-1 Off Site River Baseline'!$C$9:$R$257,6,FALSE))</f>
        <v/>
      </c>
      <c r="H134" s="520" t="str">
        <f>IF(G134="","",VLOOKUP($B134,'F-1 Off Site River Baseline'!$C$9:$R$257,7,FALSE))</f>
        <v/>
      </c>
      <c r="I134" s="520" t="str">
        <f>IF(H134="","",VLOOKUP($B134,'F-1 Off Site River Baseline'!$C$9:$R$257,8,FALSE))</f>
        <v/>
      </c>
      <c r="J134" s="520" t="str">
        <f>IF(I134="","",VLOOKUP($B134,'F-1 Off Site River Baseline'!$C$9:$R$257,9,FALSE))</f>
        <v/>
      </c>
      <c r="K134" s="520" t="str">
        <f>IF(J134="","",VLOOKUP($B134,'F-1 Off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IF(L134="","",VLOOKUP($B134,'F-1 Off Site River Baseline'!$C$9:$R$257,16,FALSE))</f>
        <v/>
      </c>
      <c r="N134" s="418" t="str">
        <f t="shared" si="12"/>
        <v/>
      </c>
      <c r="O134" s="498" t="str">
        <f t="shared" si="13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5" t="str">
        <f>IF(N134="","",VLOOKUP(B134,'F-1 Off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20" t="str">
        <f>IF(V134="","",IF(VLOOKUP(V134,'G-7 Rivers Data'!$AG$4:$AI$9,2,FALSE)=0,"Spatial Data Missing ⚠",VLOOKUP(V134,'G-7 Rivers Data'!$AG$4:$AI$9,2,FALSE)))</f>
        <v/>
      </c>
      <c r="X134" s="524" t="str">
        <f>IF(V134="","",IF(VLOOKUP(V134,'G-7 Rivers Data'!$AG$4:$AI$9,3,FALSE)=0,"Spatial Data Missing ⚠",VLOOKUP(V134,'G-7 Rivers Data'!$AG$4:$AI$9,3,FALSE)))</f>
        <v/>
      </c>
      <c r="Y134" s="53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3"/>
      <c r="AA134" s="203"/>
      <c r="AB134" s="534" t="str">
        <f t="shared" si="8"/>
        <v/>
      </c>
      <c r="AC134" s="521" t="str">
        <f t="shared" si="9"/>
        <v/>
      </c>
      <c r="AD134" s="564" t="str">
        <f>IFERROR(IF(AC134="Check Data ⚠","Check Data ⚠",VLOOKUP(AC134,'G-4 Temporal multipliers'!$A$4:$C$37,3,FALSE)),"")</f>
        <v/>
      </c>
      <c r="AE134" s="537" t="str">
        <f>IF(N134="","",VLOOKUP(N134,'G-7 Rivers Data'!$B$4:$G$8,5,FALSE))</f>
        <v/>
      </c>
      <c r="AF134" s="520" t="str">
        <f t="shared" si="10"/>
        <v/>
      </c>
      <c r="AG134" s="520" t="str">
        <f t="shared" si="14"/>
        <v/>
      </c>
      <c r="AH134" s="524" t="str">
        <f t="shared" si="11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536" t="str">
        <f>IF(AK134="","",IF(VLOOKUP(AK134,'G-7 Rivers Data'!$AD$4:$AE$8,2,FALSE)=0,"Spatial Data Missing ⚠",VLOOKUP(AK134,'G-7 Rivers Data'!$AD$4:$AE$8,2,FALSE)))</f>
        <v/>
      </c>
      <c r="AM134" s="154"/>
      <c r="AN134" s="524" t="str">
        <f>IF(AM134="","",VLOOKUP(AM134,'G-7 Rivers Data'!$AO$4:$AP$7,2,FALSE))</f>
        <v/>
      </c>
      <c r="AO134" s="545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1" t="str">
        <f>'F-1 Off Site River Baseline'!AN133</f>
        <v/>
      </c>
      <c r="C135" s="520" t="str">
        <f>IF(B135="","",VLOOKUP($B135,'F-1 Off Site River Baseline'!$C$9:$R$257,2,FALSE))</f>
        <v/>
      </c>
      <c r="D135" s="520" t="str">
        <f>IF(C135="","",VLOOKUP($B135,'F-1 Off Site River Baseline'!$C$9:$R$257,3,FALSE))</f>
        <v/>
      </c>
      <c r="E135" s="520" t="str">
        <f>IF(D135="","",VLOOKUP($B135,'F-1 Off Site River Baseline'!$C$9:$R$257,4,FALSE))</f>
        <v/>
      </c>
      <c r="F135" s="520" t="str">
        <f>IF(E135="","",VLOOKUP($B135,'F-1 Off Site River Baseline'!$C$9:$R$257,5,FALSE))</f>
        <v/>
      </c>
      <c r="G135" s="520" t="str">
        <f>IF(F135="","",VLOOKUP($B135,'F-1 Off Site River Baseline'!$C$9:$R$257,6,FALSE))</f>
        <v/>
      </c>
      <c r="H135" s="520" t="str">
        <f>IF(G135="","",VLOOKUP($B135,'F-1 Off Site River Baseline'!$C$9:$R$257,7,FALSE))</f>
        <v/>
      </c>
      <c r="I135" s="520" t="str">
        <f>IF(H135="","",VLOOKUP($B135,'F-1 Off Site River Baseline'!$C$9:$R$257,8,FALSE))</f>
        <v/>
      </c>
      <c r="J135" s="520" t="str">
        <f>IF(I135="","",VLOOKUP($B135,'F-1 Off Site River Baseline'!$C$9:$R$257,9,FALSE))</f>
        <v/>
      </c>
      <c r="K135" s="520" t="str">
        <f>IF(J135="","",VLOOKUP($B135,'F-1 Off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IF(L135="","",VLOOKUP($B135,'F-1 Off Site River Baseline'!$C$9:$R$257,16,FALSE))</f>
        <v/>
      </c>
      <c r="N135" s="418" t="str">
        <f t="shared" si="12"/>
        <v/>
      </c>
      <c r="O135" s="498" t="str">
        <f t="shared" si="13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5" t="str">
        <f>IF(N135="","",VLOOKUP(B135,'F-1 Off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20" t="str">
        <f>IF(V135="","",IF(VLOOKUP(V135,'G-7 Rivers Data'!$AG$4:$AI$9,2,FALSE)=0,"Spatial Data Missing ⚠",VLOOKUP(V135,'G-7 Rivers Data'!$AG$4:$AI$9,2,FALSE)))</f>
        <v/>
      </c>
      <c r="X135" s="524" t="str">
        <f>IF(V135="","",IF(VLOOKUP(V135,'G-7 Rivers Data'!$AG$4:$AI$9,3,FALSE)=0,"Spatial Data Missing ⚠",VLOOKUP(V135,'G-7 Rivers Data'!$AG$4:$AI$9,3,FALSE)))</f>
        <v/>
      </c>
      <c r="Y135" s="53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3"/>
      <c r="AA135" s="203"/>
      <c r="AB135" s="534" t="str">
        <f t="shared" si="8"/>
        <v/>
      </c>
      <c r="AC135" s="521" t="str">
        <f t="shared" si="9"/>
        <v/>
      </c>
      <c r="AD135" s="564" t="str">
        <f>IFERROR(IF(AC135="Check Data ⚠","Check Data ⚠",VLOOKUP(AC135,'G-4 Temporal multipliers'!$A$4:$C$37,3,FALSE)),"")</f>
        <v/>
      </c>
      <c r="AE135" s="537" t="str">
        <f>IF(N135="","",VLOOKUP(N135,'G-7 Rivers Data'!$B$4:$G$8,5,FALSE))</f>
        <v/>
      </c>
      <c r="AF135" s="520" t="str">
        <f t="shared" si="10"/>
        <v/>
      </c>
      <c r="AG135" s="520" t="str">
        <f t="shared" si="14"/>
        <v/>
      </c>
      <c r="AH135" s="524" t="str">
        <f t="shared" si="11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536" t="str">
        <f>IF(AK135="","",IF(VLOOKUP(AK135,'G-7 Rivers Data'!$AD$4:$AE$8,2,FALSE)=0,"Spatial Data Missing ⚠",VLOOKUP(AK135,'G-7 Rivers Data'!$AD$4:$AE$8,2,FALSE)))</f>
        <v/>
      </c>
      <c r="AM135" s="154"/>
      <c r="AN135" s="524" t="str">
        <f>IF(AM135="","",VLOOKUP(AM135,'G-7 Rivers Data'!$AO$4:$AP$7,2,FALSE))</f>
        <v/>
      </c>
      <c r="AO135" s="545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1" t="str">
        <f>'F-1 Off Site River Baseline'!AN134</f>
        <v/>
      </c>
      <c r="C136" s="520" t="str">
        <f>IF(B136="","",VLOOKUP($B136,'F-1 Off Site River Baseline'!$C$9:$R$257,2,FALSE))</f>
        <v/>
      </c>
      <c r="D136" s="520" t="str">
        <f>IF(C136="","",VLOOKUP($B136,'F-1 Off Site River Baseline'!$C$9:$R$257,3,FALSE))</f>
        <v/>
      </c>
      <c r="E136" s="520" t="str">
        <f>IF(D136="","",VLOOKUP($B136,'F-1 Off Site River Baseline'!$C$9:$R$257,4,FALSE))</f>
        <v/>
      </c>
      <c r="F136" s="520" t="str">
        <f>IF(E136="","",VLOOKUP($B136,'F-1 Off Site River Baseline'!$C$9:$R$257,5,FALSE))</f>
        <v/>
      </c>
      <c r="G136" s="520" t="str">
        <f>IF(F136="","",VLOOKUP($B136,'F-1 Off Site River Baseline'!$C$9:$R$257,6,FALSE))</f>
        <v/>
      </c>
      <c r="H136" s="520" t="str">
        <f>IF(G136="","",VLOOKUP($B136,'F-1 Off Site River Baseline'!$C$9:$R$257,7,FALSE))</f>
        <v/>
      </c>
      <c r="I136" s="520" t="str">
        <f>IF(H136="","",VLOOKUP($B136,'F-1 Off Site River Baseline'!$C$9:$R$257,8,FALSE))</f>
        <v/>
      </c>
      <c r="J136" s="520" t="str">
        <f>IF(I136="","",VLOOKUP($B136,'F-1 Off Site River Baseline'!$C$9:$R$257,9,FALSE))</f>
        <v/>
      </c>
      <c r="K136" s="520" t="str">
        <f>IF(J136="","",VLOOKUP($B136,'F-1 Off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IF(L136="","",VLOOKUP($B136,'F-1 Off Site River Baseline'!$C$9:$R$257,16,FALSE))</f>
        <v/>
      </c>
      <c r="N136" s="418" t="str">
        <f t="shared" si="12"/>
        <v/>
      </c>
      <c r="O136" s="498" t="str">
        <f t="shared" si="13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5" t="str">
        <f>IF(N136="","",VLOOKUP(B136,'F-1 Off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20" t="str">
        <f>IF(V136="","",IF(VLOOKUP(V136,'G-7 Rivers Data'!$AG$4:$AI$9,2,FALSE)=0,"Spatial Data Missing ⚠",VLOOKUP(V136,'G-7 Rivers Data'!$AG$4:$AI$9,2,FALSE)))</f>
        <v/>
      </c>
      <c r="X136" s="524" t="str">
        <f>IF(V136="","",IF(VLOOKUP(V136,'G-7 Rivers Data'!$AG$4:$AI$9,3,FALSE)=0,"Spatial Data Missing ⚠",VLOOKUP(V136,'G-7 Rivers Data'!$AG$4:$AI$9,3,FALSE)))</f>
        <v/>
      </c>
      <c r="Y136" s="53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3"/>
      <c r="AA136" s="203"/>
      <c r="AB136" s="534" t="str">
        <f t="shared" si="8"/>
        <v/>
      </c>
      <c r="AC136" s="521" t="str">
        <f t="shared" si="9"/>
        <v/>
      </c>
      <c r="AD136" s="564" t="str">
        <f>IFERROR(IF(AC136="Check Data ⚠","Check Data ⚠",VLOOKUP(AC136,'G-4 Temporal multipliers'!$A$4:$C$37,3,FALSE)),"")</f>
        <v/>
      </c>
      <c r="AE136" s="537" t="str">
        <f>IF(N136="","",VLOOKUP(N136,'G-7 Rivers Data'!$B$4:$G$8,5,FALSE))</f>
        <v/>
      </c>
      <c r="AF136" s="520" t="str">
        <f t="shared" si="10"/>
        <v/>
      </c>
      <c r="AG136" s="520" t="str">
        <f t="shared" si="14"/>
        <v/>
      </c>
      <c r="AH136" s="524" t="str">
        <f t="shared" si="11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536" t="str">
        <f>IF(AK136="","",IF(VLOOKUP(AK136,'G-7 Rivers Data'!$AD$4:$AE$8,2,FALSE)=0,"Spatial Data Missing ⚠",VLOOKUP(AK136,'G-7 Rivers Data'!$AD$4:$AE$8,2,FALSE)))</f>
        <v/>
      </c>
      <c r="AM136" s="154"/>
      <c r="AN136" s="524" t="str">
        <f>IF(AM136="","",VLOOKUP(AM136,'G-7 Rivers Data'!$AO$4:$AP$7,2,FALSE))</f>
        <v/>
      </c>
      <c r="AO136" s="545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1" t="str">
        <f>'F-1 Off Site River Baseline'!AN135</f>
        <v/>
      </c>
      <c r="C137" s="520" t="str">
        <f>IF(B137="","",VLOOKUP($B137,'F-1 Off Site River Baseline'!$C$9:$R$257,2,FALSE))</f>
        <v/>
      </c>
      <c r="D137" s="520" t="str">
        <f>IF(C137="","",VLOOKUP($B137,'F-1 Off Site River Baseline'!$C$9:$R$257,3,FALSE))</f>
        <v/>
      </c>
      <c r="E137" s="520" t="str">
        <f>IF(D137="","",VLOOKUP($B137,'F-1 Off Site River Baseline'!$C$9:$R$257,4,FALSE))</f>
        <v/>
      </c>
      <c r="F137" s="520" t="str">
        <f>IF(E137="","",VLOOKUP($B137,'F-1 Off Site River Baseline'!$C$9:$R$257,5,FALSE))</f>
        <v/>
      </c>
      <c r="G137" s="520" t="str">
        <f>IF(F137="","",VLOOKUP($B137,'F-1 Off Site River Baseline'!$C$9:$R$257,6,FALSE))</f>
        <v/>
      </c>
      <c r="H137" s="520" t="str">
        <f>IF(G137="","",VLOOKUP($B137,'F-1 Off Site River Baseline'!$C$9:$R$257,7,FALSE))</f>
        <v/>
      </c>
      <c r="I137" s="520" t="str">
        <f>IF(H137="","",VLOOKUP($B137,'F-1 Off Site River Baseline'!$C$9:$R$257,8,FALSE))</f>
        <v/>
      </c>
      <c r="J137" s="520" t="str">
        <f>IF(I137="","",VLOOKUP($B137,'F-1 Off Site River Baseline'!$C$9:$R$257,9,FALSE))</f>
        <v/>
      </c>
      <c r="K137" s="520" t="str">
        <f>IF(J137="","",VLOOKUP($B137,'F-1 Off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IF(L137="","",VLOOKUP($B137,'F-1 Off Site River Baseline'!$C$9:$R$257,16,FALSE))</f>
        <v/>
      </c>
      <c r="N137" s="418" t="str">
        <f t="shared" si="12"/>
        <v/>
      </c>
      <c r="O137" s="498" t="str">
        <f t="shared" si="13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5" t="str">
        <f>IF(N137="","",VLOOKUP(B137,'F-1 Off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20" t="str">
        <f>IF(V137="","",IF(VLOOKUP(V137,'G-7 Rivers Data'!$AG$4:$AI$9,2,FALSE)=0,"Spatial Data Missing ⚠",VLOOKUP(V137,'G-7 Rivers Data'!$AG$4:$AI$9,2,FALSE)))</f>
        <v/>
      </c>
      <c r="X137" s="524" t="str">
        <f>IF(V137="","",IF(VLOOKUP(V137,'G-7 Rivers Data'!$AG$4:$AI$9,3,FALSE)=0,"Spatial Data Missing ⚠",VLOOKUP(V137,'G-7 Rivers Data'!$AG$4:$AI$9,3,FALSE)))</f>
        <v/>
      </c>
      <c r="Y137" s="53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3"/>
      <c r="AA137" s="203"/>
      <c r="AB137" s="534" t="str">
        <f t="shared" si="8"/>
        <v/>
      </c>
      <c r="AC137" s="521" t="str">
        <f t="shared" si="9"/>
        <v/>
      </c>
      <c r="AD137" s="564" t="str">
        <f>IFERROR(IF(AC137="Check Data ⚠","Check Data ⚠",VLOOKUP(AC137,'G-4 Temporal multipliers'!$A$4:$C$37,3,FALSE)),"")</f>
        <v/>
      </c>
      <c r="AE137" s="537" t="str">
        <f>IF(N137="","",VLOOKUP(N137,'G-7 Rivers Data'!$B$4:$G$8,5,FALSE))</f>
        <v/>
      </c>
      <c r="AF137" s="520" t="str">
        <f t="shared" si="10"/>
        <v/>
      </c>
      <c r="AG137" s="520" t="str">
        <f t="shared" si="14"/>
        <v/>
      </c>
      <c r="AH137" s="524" t="str">
        <f t="shared" si="11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536" t="str">
        <f>IF(AK137="","",IF(VLOOKUP(AK137,'G-7 Rivers Data'!$AD$4:$AE$8,2,FALSE)=0,"Spatial Data Missing ⚠",VLOOKUP(AK137,'G-7 Rivers Data'!$AD$4:$AE$8,2,FALSE)))</f>
        <v/>
      </c>
      <c r="AM137" s="154"/>
      <c r="AN137" s="524" t="str">
        <f>IF(AM137="","",VLOOKUP(AM137,'G-7 Rivers Data'!$AO$4:$AP$7,2,FALSE))</f>
        <v/>
      </c>
      <c r="AO137" s="545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1" t="str">
        <f>'F-1 Off Site River Baseline'!AN136</f>
        <v/>
      </c>
      <c r="C138" s="520" t="str">
        <f>IF(B138="","",VLOOKUP($B138,'F-1 Off Site River Baseline'!$C$9:$R$257,2,FALSE))</f>
        <v/>
      </c>
      <c r="D138" s="520" t="str">
        <f>IF(C138="","",VLOOKUP($B138,'F-1 Off Site River Baseline'!$C$9:$R$257,3,FALSE))</f>
        <v/>
      </c>
      <c r="E138" s="520" t="str">
        <f>IF(D138="","",VLOOKUP($B138,'F-1 Off Site River Baseline'!$C$9:$R$257,4,FALSE))</f>
        <v/>
      </c>
      <c r="F138" s="520" t="str">
        <f>IF(E138="","",VLOOKUP($B138,'F-1 Off Site River Baseline'!$C$9:$R$257,5,FALSE))</f>
        <v/>
      </c>
      <c r="G138" s="520" t="str">
        <f>IF(F138="","",VLOOKUP($B138,'F-1 Off Site River Baseline'!$C$9:$R$257,6,FALSE))</f>
        <v/>
      </c>
      <c r="H138" s="520" t="str">
        <f>IF(G138="","",VLOOKUP($B138,'F-1 Off Site River Baseline'!$C$9:$R$257,7,FALSE))</f>
        <v/>
      </c>
      <c r="I138" s="520" t="str">
        <f>IF(H138="","",VLOOKUP($B138,'F-1 Off Site River Baseline'!$C$9:$R$257,8,FALSE))</f>
        <v/>
      </c>
      <c r="J138" s="520" t="str">
        <f>IF(I138="","",VLOOKUP($B138,'F-1 Off Site River Baseline'!$C$9:$R$257,9,FALSE))</f>
        <v/>
      </c>
      <c r="K138" s="520" t="str">
        <f>IF(J138="","",VLOOKUP($B138,'F-1 Off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IF(L138="","",VLOOKUP($B138,'F-1 Off Site River Baseline'!$C$9:$R$257,16,FALSE))</f>
        <v/>
      </c>
      <c r="N138" s="418" t="str">
        <f t="shared" si="12"/>
        <v/>
      </c>
      <c r="O138" s="498" t="str">
        <f t="shared" si="13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5" t="str">
        <f>IF(N138="","",VLOOKUP(B138,'F-1 Off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20" t="str">
        <f>IF(V138="","",IF(VLOOKUP(V138,'G-7 Rivers Data'!$AG$4:$AI$9,2,FALSE)=0,"Spatial Data Missing ⚠",VLOOKUP(V138,'G-7 Rivers Data'!$AG$4:$AI$9,2,FALSE)))</f>
        <v/>
      </c>
      <c r="X138" s="524" t="str">
        <f>IF(V138="","",IF(VLOOKUP(V138,'G-7 Rivers Data'!$AG$4:$AI$9,3,FALSE)=0,"Spatial Data Missing ⚠",VLOOKUP(V138,'G-7 Rivers Data'!$AG$4:$AI$9,3,FALSE)))</f>
        <v/>
      </c>
      <c r="Y138" s="53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3"/>
      <c r="AA138" s="203"/>
      <c r="AB138" s="534" t="str">
        <f t="shared" si="8"/>
        <v/>
      </c>
      <c r="AC138" s="521" t="str">
        <f t="shared" si="9"/>
        <v/>
      </c>
      <c r="AD138" s="564" t="str">
        <f>IFERROR(IF(AC138="Check Data ⚠","Check Data ⚠",VLOOKUP(AC138,'G-4 Temporal multipliers'!$A$4:$C$37,3,FALSE)),"")</f>
        <v/>
      </c>
      <c r="AE138" s="537" t="str">
        <f>IF(N138="","",VLOOKUP(N138,'G-7 Rivers Data'!$B$4:$G$8,5,FALSE))</f>
        <v/>
      </c>
      <c r="AF138" s="520" t="str">
        <f t="shared" si="10"/>
        <v/>
      </c>
      <c r="AG138" s="520" t="str">
        <f t="shared" si="14"/>
        <v/>
      </c>
      <c r="AH138" s="524" t="str">
        <f t="shared" si="11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536" t="str">
        <f>IF(AK138="","",IF(VLOOKUP(AK138,'G-7 Rivers Data'!$AD$4:$AE$8,2,FALSE)=0,"Spatial Data Missing ⚠",VLOOKUP(AK138,'G-7 Rivers Data'!$AD$4:$AE$8,2,FALSE)))</f>
        <v/>
      </c>
      <c r="AM138" s="154"/>
      <c r="AN138" s="524" t="str">
        <f>IF(AM138="","",VLOOKUP(AM138,'G-7 Rivers Data'!$AO$4:$AP$7,2,FALSE))</f>
        <v/>
      </c>
      <c r="AO138" s="545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1" t="str">
        <f>'F-1 Off Site River Baseline'!AN137</f>
        <v/>
      </c>
      <c r="C139" s="520" t="str">
        <f>IF(B139="","",VLOOKUP($B139,'F-1 Off Site River Baseline'!$C$9:$R$257,2,FALSE))</f>
        <v/>
      </c>
      <c r="D139" s="520" t="str">
        <f>IF(C139="","",VLOOKUP($B139,'F-1 Off Site River Baseline'!$C$9:$R$257,3,FALSE))</f>
        <v/>
      </c>
      <c r="E139" s="520" t="str">
        <f>IF(D139="","",VLOOKUP($B139,'F-1 Off Site River Baseline'!$C$9:$R$257,4,FALSE))</f>
        <v/>
      </c>
      <c r="F139" s="520" t="str">
        <f>IF(E139="","",VLOOKUP($B139,'F-1 Off Site River Baseline'!$C$9:$R$257,5,FALSE))</f>
        <v/>
      </c>
      <c r="G139" s="520" t="str">
        <f>IF(F139="","",VLOOKUP($B139,'F-1 Off Site River Baseline'!$C$9:$R$257,6,FALSE))</f>
        <v/>
      </c>
      <c r="H139" s="520" t="str">
        <f>IF(G139="","",VLOOKUP($B139,'F-1 Off Site River Baseline'!$C$9:$R$257,7,FALSE))</f>
        <v/>
      </c>
      <c r="I139" s="520" t="str">
        <f>IF(H139="","",VLOOKUP($B139,'F-1 Off Site River Baseline'!$C$9:$R$257,8,FALSE))</f>
        <v/>
      </c>
      <c r="J139" s="520" t="str">
        <f>IF(I139="","",VLOOKUP($B139,'F-1 Off Site River Baseline'!$C$9:$R$257,9,FALSE))</f>
        <v/>
      </c>
      <c r="K139" s="520" t="str">
        <f>IF(J139="","",VLOOKUP($B139,'F-1 Off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IF(L139="","",VLOOKUP($B139,'F-1 Off Site River Baseline'!$C$9:$R$257,16,FALSE))</f>
        <v/>
      </c>
      <c r="N139" s="418" t="str">
        <f t="shared" si="12"/>
        <v/>
      </c>
      <c r="O139" s="498" t="str">
        <f t="shared" si="13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5" t="str">
        <f>IF(N139="","",VLOOKUP(B139,'F-1 Off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20" t="str">
        <f>IF(V139="","",IF(VLOOKUP(V139,'G-7 Rivers Data'!$AG$4:$AI$9,2,FALSE)=0,"Spatial Data Missing ⚠",VLOOKUP(V139,'G-7 Rivers Data'!$AG$4:$AI$9,2,FALSE)))</f>
        <v/>
      </c>
      <c r="X139" s="524" t="str">
        <f>IF(V139="","",IF(VLOOKUP(V139,'G-7 Rivers Data'!$AG$4:$AI$9,3,FALSE)=0,"Spatial Data Missing ⚠",VLOOKUP(V139,'G-7 Rivers Data'!$AG$4:$AI$9,3,FALSE)))</f>
        <v/>
      </c>
      <c r="Y139" s="53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3"/>
      <c r="AA139" s="203"/>
      <c r="AB139" s="534" t="str">
        <f t="shared" si="8"/>
        <v/>
      </c>
      <c r="AC139" s="521" t="str">
        <f t="shared" si="9"/>
        <v/>
      </c>
      <c r="AD139" s="564" t="str">
        <f>IFERROR(IF(AC139="Check Data ⚠","Check Data ⚠",VLOOKUP(AC139,'G-4 Temporal multipliers'!$A$4:$C$37,3,FALSE)),"")</f>
        <v/>
      </c>
      <c r="AE139" s="537" t="str">
        <f>IF(N139="","",VLOOKUP(N139,'G-7 Rivers Data'!$B$4:$G$8,5,FALSE))</f>
        <v/>
      </c>
      <c r="AF139" s="520" t="str">
        <f t="shared" si="10"/>
        <v/>
      </c>
      <c r="AG139" s="520" t="str">
        <f t="shared" si="14"/>
        <v/>
      </c>
      <c r="AH139" s="524" t="str">
        <f t="shared" si="11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536" t="str">
        <f>IF(AK139="","",IF(VLOOKUP(AK139,'G-7 Rivers Data'!$AD$4:$AE$8,2,FALSE)=0,"Spatial Data Missing ⚠",VLOOKUP(AK139,'G-7 Rivers Data'!$AD$4:$AE$8,2,FALSE)))</f>
        <v/>
      </c>
      <c r="AM139" s="154"/>
      <c r="AN139" s="524" t="str">
        <f>IF(AM139="","",VLOOKUP(AM139,'G-7 Rivers Data'!$AO$4:$AP$7,2,FALSE))</f>
        <v/>
      </c>
      <c r="AO139" s="545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1" t="str">
        <f>'F-1 Off Site River Baseline'!AN138</f>
        <v/>
      </c>
      <c r="C140" s="520" t="str">
        <f>IF(B140="","",VLOOKUP($B140,'F-1 Off Site River Baseline'!$C$9:$R$257,2,FALSE))</f>
        <v/>
      </c>
      <c r="D140" s="520" t="str">
        <f>IF(C140="","",VLOOKUP($B140,'F-1 Off Site River Baseline'!$C$9:$R$257,3,FALSE))</f>
        <v/>
      </c>
      <c r="E140" s="520" t="str">
        <f>IF(D140="","",VLOOKUP($B140,'F-1 Off Site River Baseline'!$C$9:$R$257,4,FALSE))</f>
        <v/>
      </c>
      <c r="F140" s="520" t="str">
        <f>IF(E140="","",VLOOKUP($B140,'F-1 Off Site River Baseline'!$C$9:$R$257,5,FALSE))</f>
        <v/>
      </c>
      <c r="G140" s="520" t="str">
        <f>IF(F140="","",VLOOKUP($B140,'F-1 Off Site River Baseline'!$C$9:$R$257,6,FALSE))</f>
        <v/>
      </c>
      <c r="H140" s="520" t="str">
        <f>IF(G140="","",VLOOKUP($B140,'F-1 Off Site River Baseline'!$C$9:$R$257,7,FALSE))</f>
        <v/>
      </c>
      <c r="I140" s="520" t="str">
        <f>IF(H140="","",VLOOKUP($B140,'F-1 Off Site River Baseline'!$C$9:$R$257,8,FALSE))</f>
        <v/>
      </c>
      <c r="J140" s="520" t="str">
        <f>IF(I140="","",VLOOKUP($B140,'F-1 Off Site River Baseline'!$C$9:$R$257,9,FALSE))</f>
        <v/>
      </c>
      <c r="K140" s="520" t="str">
        <f>IF(J140="","",VLOOKUP($B140,'F-1 Off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IF(L140="","",VLOOKUP($B140,'F-1 Off Site River Baseline'!$C$9:$R$257,16,FALSE))</f>
        <v/>
      </c>
      <c r="N140" s="418" t="str">
        <f t="shared" si="12"/>
        <v/>
      </c>
      <c r="O140" s="498" t="str">
        <f t="shared" si="13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5" t="str">
        <f>IF(N140="","",VLOOKUP(B140,'F-1 Off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20" t="str">
        <f>IF(V140="","",IF(VLOOKUP(V140,'G-7 Rivers Data'!$AG$4:$AI$9,2,FALSE)=0,"Spatial Data Missing ⚠",VLOOKUP(V140,'G-7 Rivers Data'!$AG$4:$AI$9,2,FALSE)))</f>
        <v/>
      </c>
      <c r="X140" s="524" t="str">
        <f>IF(V140="","",IF(VLOOKUP(V140,'G-7 Rivers Data'!$AG$4:$AI$9,3,FALSE)=0,"Spatial Data Missing ⚠",VLOOKUP(V140,'G-7 Rivers Data'!$AG$4:$AI$9,3,FALSE)))</f>
        <v/>
      </c>
      <c r="Y140" s="53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3"/>
      <c r="AA140" s="203"/>
      <c r="AB140" s="534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1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4" t="str">
        <f>IFERROR(IF(AC140="Check Data ⚠","Check Data ⚠",VLOOKUP(AC140,'G-4 Temporal multipliers'!$A$4:$C$37,3,FALSE)),"")</f>
        <v/>
      </c>
      <c r="AE140" s="537" t="str">
        <f>IF(N140="","",VLOOKUP(N140,'G-7 Rivers Data'!$B$4:$G$8,5,FALSE))</f>
        <v/>
      </c>
      <c r="AF140" s="520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20" t="str">
        <f t="shared" si="14"/>
        <v/>
      </c>
      <c r="AH140" s="524" t="str">
        <f t="shared" ref="AH140:AH203" si="19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536" t="str">
        <f>IF(AK140="","",IF(VLOOKUP(AK140,'G-7 Rivers Data'!$AD$4:$AE$8,2,FALSE)=0,"Spatial Data Missing ⚠",VLOOKUP(AK140,'G-7 Rivers Data'!$AD$4:$AE$8,2,FALSE)))</f>
        <v/>
      </c>
      <c r="AM140" s="154"/>
      <c r="AN140" s="524" t="str">
        <f>IF(AM140="","",VLOOKUP(AM140,'G-7 Rivers Data'!$AO$4:$AP$7,2,FALSE))</f>
        <v/>
      </c>
      <c r="AO140" s="545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1" t="str">
        <f>'F-1 Off Site River Baseline'!AN139</f>
        <v/>
      </c>
      <c r="C141" s="520" t="str">
        <f>IF(B141="","",VLOOKUP($B141,'F-1 Off Site River Baseline'!$C$9:$R$257,2,FALSE))</f>
        <v/>
      </c>
      <c r="D141" s="520" t="str">
        <f>IF(C141="","",VLOOKUP($B141,'F-1 Off Site River Baseline'!$C$9:$R$257,3,FALSE))</f>
        <v/>
      </c>
      <c r="E141" s="520" t="str">
        <f>IF(D141="","",VLOOKUP($B141,'F-1 Off Site River Baseline'!$C$9:$R$257,4,FALSE))</f>
        <v/>
      </c>
      <c r="F141" s="520" t="str">
        <f>IF(E141="","",VLOOKUP($B141,'F-1 Off Site River Baseline'!$C$9:$R$257,5,FALSE))</f>
        <v/>
      </c>
      <c r="G141" s="520" t="str">
        <f>IF(F141="","",VLOOKUP($B141,'F-1 Off Site River Baseline'!$C$9:$R$257,6,FALSE))</f>
        <v/>
      </c>
      <c r="H141" s="520" t="str">
        <f>IF(G141="","",VLOOKUP($B141,'F-1 Off Site River Baseline'!$C$9:$R$257,7,FALSE))</f>
        <v/>
      </c>
      <c r="I141" s="520" t="str">
        <f>IF(H141="","",VLOOKUP($B141,'F-1 Off Site River Baseline'!$C$9:$R$257,8,FALSE))</f>
        <v/>
      </c>
      <c r="J141" s="520" t="str">
        <f>IF(I141="","",VLOOKUP($B141,'F-1 Off Site River Baseline'!$C$9:$R$257,9,FALSE))</f>
        <v/>
      </c>
      <c r="K141" s="520" t="str">
        <f>IF(J141="","",VLOOKUP($B141,'F-1 Off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IF(L141="","",VLOOKUP($B141,'F-1 Off Site River Baseline'!$C$9:$R$257,16,FALSE))</f>
        <v/>
      </c>
      <c r="N141" s="418" t="str">
        <f t="shared" ref="N141:N204" si="20">C141</f>
        <v/>
      </c>
      <c r="O141" s="498" t="str">
        <f t="shared" ref="O141:O204" si="21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5" t="str">
        <f>IF(N141="","",VLOOKUP(B141,'F-1 Off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20" t="str">
        <f>IF(V141="","",IF(VLOOKUP(V141,'G-7 Rivers Data'!$AG$4:$AI$9,2,FALSE)=0,"Spatial Data Missing ⚠",VLOOKUP(V141,'G-7 Rivers Data'!$AG$4:$AI$9,2,FALSE)))</f>
        <v/>
      </c>
      <c r="X141" s="524" t="str">
        <f>IF(V141="","",IF(VLOOKUP(V141,'G-7 Rivers Data'!$AG$4:$AI$9,3,FALSE)=0,"Spatial Data Missing ⚠",VLOOKUP(V141,'G-7 Rivers Data'!$AG$4:$AI$9,3,FALSE)))</f>
        <v/>
      </c>
      <c r="Y141" s="53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3"/>
      <c r="AA141" s="203"/>
      <c r="AB141" s="534" t="str">
        <f t="shared" si="16"/>
        <v/>
      </c>
      <c r="AC141" s="521" t="str">
        <f t="shared" si="17"/>
        <v/>
      </c>
      <c r="AD141" s="564" t="str">
        <f>IFERROR(IF(AC141="Check Data ⚠","Check Data ⚠",VLOOKUP(AC141,'G-4 Temporal multipliers'!$A$4:$C$37,3,FALSE)),"")</f>
        <v/>
      </c>
      <c r="AE141" s="537" t="str">
        <f>IF(N141="","",VLOOKUP(N141,'G-7 Rivers Data'!$B$4:$G$8,5,FALSE))</f>
        <v/>
      </c>
      <c r="AF141" s="520" t="str">
        <f t="shared" si="18"/>
        <v/>
      </c>
      <c r="AG141" s="52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4" t="str">
        <f t="shared" si="19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536" t="str">
        <f>IF(AK141="","",IF(VLOOKUP(AK141,'G-7 Rivers Data'!$AD$4:$AE$8,2,FALSE)=0,"Spatial Data Missing ⚠",VLOOKUP(AK141,'G-7 Rivers Data'!$AD$4:$AE$8,2,FALSE)))</f>
        <v/>
      </c>
      <c r="AM141" s="154"/>
      <c r="AN141" s="524" t="str">
        <f>IF(AM141="","",VLOOKUP(AM141,'G-7 Rivers Data'!$AO$4:$AP$7,2,FALSE))</f>
        <v/>
      </c>
      <c r="AO141" s="54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1" t="str">
        <f>'F-1 Off Site River Baseline'!AN140</f>
        <v/>
      </c>
      <c r="C142" s="520" t="str">
        <f>IF(B142="","",VLOOKUP($B142,'F-1 Off Site River Baseline'!$C$9:$R$257,2,FALSE))</f>
        <v/>
      </c>
      <c r="D142" s="520" t="str">
        <f>IF(C142="","",VLOOKUP($B142,'F-1 Off Site River Baseline'!$C$9:$R$257,3,FALSE))</f>
        <v/>
      </c>
      <c r="E142" s="520" t="str">
        <f>IF(D142="","",VLOOKUP($B142,'F-1 Off Site River Baseline'!$C$9:$R$257,4,FALSE))</f>
        <v/>
      </c>
      <c r="F142" s="520" t="str">
        <f>IF(E142="","",VLOOKUP($B142,'F-1 Off Site River Baseline'!$C$9:$R$257,5,FALSE))</f>
        <v/>
      </c>
      <c r="G142" s="520" t="str">
        <f>IF(F142="","",VLOOKUP($B142,'F-1 Off Site River Baseline'!$C$9:$R$257,6,FALSE))</f>
        <v/>
      </c>
      <c r="H142" s="520" t="str">
        <f>IF(G142="","",VLOOKUP($B142,'F-1 Off Site River Baseline'!$C$9:$R$257,7,FALSE))</f>
        <v/>
      </c>
      <c r="I142" s="520" t="str">
        <f>IF(H142="","",VLOOKUP($B142,'F-1 Off Site River Baseline'!$C$9:$R$257,8,FALSE))</f>
        <v/>
      </c>
      <c r="J142" s="520" t="str">
        <f>IF(I142="","",VLOOKUP($B142,'F-1 Off Site River Baseline'!$C$9:$R$257,9,FALSE))</f>
        <v/>
      </c>
      <c r="K142" s="520" t="str">
        <f>IF(J142="","",VLOOKUP($B142,'F-1 Off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IF(L142="","",VLOOKUP($B142,'F-1 Off Site River Baseline'!$C$9:$R$257,16,FALSE))</f>
        <v/>
      </c>
      <c r="N142" s="418" t="str">
        <f t="shared" si="20"/>
        <v/>
      </c>
      <c r="O142" s="498" t="str">
        <f t="shared" si="21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5" t="str">
        <f>IF(N142="","",VLOOKUP(B142,'F-1 Off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20" t="str">
        <f>IF(V142="","",IF(VLOOKUP(V142,'G-7 Rivers Data'!$AG$4:$AI$9,2,FALSE)=0,"Spatial Data Missing ⚠",VLOOKUP(V142,'G-7 Rivers Data'!$AG$4:$AI$9,2,FALSE)))</f>
        <v/>
      </c>
      <c r="X142" s="524" t="str">
        <f>IF(V142="","",IF(VLOOKUP(V142,'G-7 Rivers Data'!$AG$4:$AI$9,3,FALSE)=0,"Spatial Data Missing ⚠",VLOOKUP(V142,'G-7 Rivers Data'!$AG$4:$AI$9,3,FALSE)))</f>
        <v/>
      </c>
      <c r="Y142" s="53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3"/>
      <c r="AA142" s="203"/>
      <c r="AB142" s="534" t="str">
        <f t="shared" si="16"/>
        <v/>
      </c>
      <c r="AC142" s="521" t="str">
        <f t="shared" si="17"/>
        <v/>
      </c>
      <c r="AD142" s="564" t="str">
        <f>IFERROR(IF(AC142="Check Data ⚠","Check Data ⚠",VLOOKUP(AC142,'G-4 Temporal multipliers'!$A$4:$C$37,3,FALSE)),"")</f>
        <v/>
      </c>
      <c r="AE142" s="537" t="str">
        <f>IF(N142="","",VLOOKUP(N142,'G-7 Rivers Data'!$B$4:$G$8,5,FALSE))</f>
        <v/>
      </c>
      <c r="AF142" s="520" t="str">
        <f t="shared" si="18"/>
        <v/>
      </c>
      <c r="AG142" s="520" t="str">
        <f t="shared" si="22"/>
        <v/>
      </c>
      <c r="AH142" s="524" t="str">
        <f t="shared" si="19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536" t="str">
        <f>IF(AK142="","",IF(VLOOKUP(AK142,'G-7 Rivers Data'!$AD$4:$AE$8,2,FALSE)=0,"Spatial Data Missing ⚠",VLOOKUP(AK142,'G-7 Rivers Data'!$AD$4:$AE$8,2,FALSE)))</f>
        <v/>
      </c>
      <c r="AM142" s="154"/>
      <c r="AN142" s="524" t="str">
        <f>IF(AM142="","",VLOOKUP(AM142,'G-7 Rivers Data'!$AO$4:$AP$7,2,FALSE))</f>
        <v/>
      </c>
      <c r="AO142" s="545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1" t="str">
        <f>'F-1 Off Site River Baseline'!AN141</f>
        <v/>
      </c>
      <c r="C143" s="520" t="str">
        <f>IF(B143="","",VLOOKUP($B143,'F-1 Off Site River Baseline'!$C$9:$R$257,2,FALSE))</f>
        <v/>
      </c>
      <c r="D143" s="520" t="str">
        <f>IF(C143="","",VLOOKUP($B143,'F-1 Off Site River Baseline'!$C$9:$R$257,3,FALSE))</f>
        <v/>
      </c>
      <c r="E143" s="520" t="str">
        <f>IF(D143="","",VLOOKUP($B143,'F-1 Off Site River Baseline'!$C$9:$R$257,4,FALSE))</f>
        <v/>
      </c>
      <c r="F143" s="520" t="str">
        <f>IF(E143="","",VLOOKUP($B143,'F-1 Off Site River Baseline'!$C$9:$R$257,5,FALSE))</f>
        <v/>
      </c>
      <c r="G143" s="520" t="str">
        <f>IF(F143="","",VLOOKUP($B143,'F-1 Off Site River Baseline'!$C$9:$R$257,6,FALSE))</f>
        <v/>
      </c>
      <c r="H143" s="520" t="str">
        <f>IF(G143="","",VLOOKUP($B143,'F-1 Off Site River Baseline'!$C$9:$R$257,7,FALSE))</f>
        <v/>
      </c>
      <c r="I143" s="520" t="str">
        <f>IF(H143="","",VLOOKUP($B143,'F-1 Off Site River Baseline'!$C$9:$R$257,8,FALSE))</f>
        <v/>
      </c>
      <c r="J143" s="520" t="str">
        <f>IF(I143="","",VLOOKUP($B143,'F-1 Off Site River Baseline'!$C$9:$R$257,9,FALSE))</f>
        <v/>
      </c>
      <c r="K143" s="520" t="str">
        <f>IF(J143="","",VLOOKUP($B143,'F-1 Off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IF(L143="","",VLOOKUP($B143,'F-1 Off Site River Baseline'!$C$9:$R$257,16,FALSE))</f>
        <v/>
      </c>
      <c r="N143" s="418" t="str">
        <f t="shared" si="20"/>
        <v/>
      </c>
      <c r="O143" s="498" t="str">
        <f t="shared" si="21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5" t="str">
        <f>IF(N143="","",VLOOKUP(B143,'F-1 Off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20" t="str">
        <f>IF(V143="","",IF(VLOOKUP(V143,'G-7 Rivers Data'!$AG$4:$AI$9,2,FALSE)=0,"Spatial Data Missing ⚠",VLOOKUP(V143,'G-7 Rivers Data'!$AG$4:$AI$9,2,FALSE)))</f>
        <v/>
      </c>
      <c r="X143" s="524" t="str">
        <f>IF(V143="","",IF(VLOOKUP(V143,'G-7 Rivers Data'!$AG$4:$AI$9,3,FALSE)=0,"Spatial Data Missing ⚠",VLOOKUP(V143,'G-7 Rivers Data'!$AG$4:$AI$9,3,FALSE)))</f>
        <v/>
      </c>
      <c r="Y143" s="53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3"/>
      <c r="AA143" s="203"/>
      <c r="AB143" s="534" t="str">
        <f t="shared" si="16"/>
        <v/>
      </c>
      <c r="AC143" s="521" t="str">
        <f t="shared" si="17"/>
        <v/>
      </c>
      <c r="AD143" s="564" t="str">
        <f>IFERROR(IF(AC143="Check Data ⚠","Check Data ⚠",VLOOKUP(AC143,'G-4 Temporal multipliers'!$A$4:$C$37,3,FALSE)),"")</f>
        <v/>
      </c>
      <c r="AE143" s="537" t="str">
        <f>IF(N143="","",VLOOKUP(N143,'G-7 Rivers Data'!$B$4:$G$8,5,FALSE))</f>
        <v/>
      </c>
      <c r="AF143" s="520" t="str">
        <f t="shared" si="18"/>
        <v/>
      </c>
      <c r="AG143" s="520" t="str">
        <f t="shared" si="22"/>
        <v/>
      </c>
      <c r="AH143" s="524" t="str">
        <f t="shared" si="19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536" t="str">
        <f>IF(AK143="","",IF(VLOOKUP(AK143,'G-7 Rivers Data'!$AD$4:$AE$8,2,FALSE)=0,"Spatial Data Missing ⚠",VLOOKUP(AK143,'G-7 Rivers Data'!$AD$4:$AE$8,2,FALSE)))</f>
        <v/>
      </c>
      <c r="AM143" s="154"/>
      <c r="AN143" s="524" t="str">
        <f>IF(AM143="","",VLOOKUP(AM143,'G-7 Rivers Data'!$AO$4:$AP$7,2,FALSE))</f>
        <v/>
      </c>
      <c r="AO143" s="545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1" t="str">
        <f>'F-1 Off Site River Baseline'!AN142</f>
        <v/>
      </c>
      <c r="C144" s="520" t="str">
        <f>IF(B144="","",VLOOKUP($B144,'F-1 Off Site River Baseline'!$C$9:$R$257,2,FALSE))</f>
        <v/>
      </c>
      <c r="D144" s="520" t="str">
        <f>IF(C144="","",VLOOKUP($B144,'F-1 Off Site River Baseline'!$C$9:$R$257,3,FALSE))</f>
        <v/>
      </c>
      <c r="E144" s="520" t="str">
        <f>IF(D144="","",VLOOKUP($B144,'F-1 Off Site River Baseline'!$C$9:$R$257,4,FALSE))</f>
        <v/>
      </c>
      <c r="F144" s="520" t="str">
        <f>IF(E144="","",VLOOKUP($B144,'F-1 Off Site River Baseline'!$C$9:$R$257,5,FALSE))</f>
        <v/>
      </c>
      <c r="G144" s="520" t="str">
        <f>IF(F144="","",VLOOKUP($B144,'F-1 Off Site River Baseline'!$C$9:$R$257,6,FALSE))</f>
        <v/>
      </c>
      <c r="H144" s="520" t="str">
        <f>IF(G144="","",VLOOKUP($B144,'F-1 Off Site River Baseline'!$C$9:$R$257,7,FALSE))</f>
        <v/>
      </c>
      <c r="I144" s="520" t="str">
        <f>IF(H144="","",VLOOKUP($B144,'F-1 Off Site River Baseline'!$C$9:$R$257,8,FALSE))</f>
        <v/>
      </c>
      <c r="J144" s="520" t="str">
        <f>IF(I144="","",VLOOKUP($B144,'F-1 Off Site River Baseline'!$C$9:$R$257,9,FALSE))</f>
        <v/>
      </c>
      <c r="K144" s="520" t="str">
        <f>IF(J144="","",VLOOKUP($B144,'F-1 Off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IF(L144="","",VLOOKUP($B144,'F-1 Off Site River Baseline'!$C$9:$R$257,16,FALSE))</f>
        <v/>
      </c>
      <c r="N144" s="418" t="str">
        <f t="shared" si="20"/>
        <v/>
      </c>
      <c r="O144" s="498" t="str">
        <f t="shared" si="21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5" t="str">
        <f>IF(N144="","",VLOOKUP(B144,'F-1 Off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20" t="str">
        <f>IF(V144="","",IF(VLOOKUP(V144,'G-7 Rivers Data'!$AG$4:$AI$9,2,FALSE)=0,"Spatial Data Missing ⚠",VLOOKUP(V144,'G-7 Rivers Data'!$AG$4:$AI$9,2,FALSE)))</f>
        <v/>
      </c>
      <c r="X144" s="524" t="str">
        <f>IF(V144="","",IF(VLOOKUP(V144,'G-7 Rivers Data'!$AG$4:$AI$9,3,FALSE)=0,"Spatial Data Missing ⚠",VLOOKUP(V144,'G-7 Rivers Data'!$AG$4:$AI$9,3,FALSE)))</f>
        <v/>
      </c>
      <c r="Y144" s="53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3"/>
      <c r="AA144" s="203"/>
      <c r="AB144" s="534" t="str">
        <f t="shared" si="16"/>
        <v/>
      </c>
      <c r="AC144" s="521" t="str">
        <f t="shared" si="17"/>
        <v/>
      </c>
      <c r="AD144" s="564" t="str">
        <f>IFERROR(IF(AC144="Check Data ⚠","Check Data ⚠",VLOOKUP(AC144,'G-4 Temporal multipliers'!$A$4:$C$37,3,FALSE)),"")</f>
        <v/>
      </c>
      <c r="AE144" s="537" t="str">
        <f>IF(N144="","",VLOOKUP(N144,'G-7 Rivers Data'!$B$4:$G$8,5,FALSE))</f>
        <v/>
      </c>
      <c r="AF144" s="520" t="str">
        <f t="shared" si="18"/>
        <v/>
      </c>
      <c r="AG144" s="520" t="str">
        <f t="shared" si="22"/>
        <v/>
      </c>
      <c r="AH144" s="524" t="str">
        <f t="shared" si="19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536" t="str">
        <f>IF(AK144="","",IF(VLOOKUP(AK144,'G-7 Rivers Data'!$AD$4:$AE$8,2,FALSE)=0,"Spatial Data Missing ⚠",VLOOKUP(AK144,'G-7 Rivers Data'!$AD$4:$AE$8,2,FALSE)))</f>
        <v/>
      </c>
      <c r="AM144" s="154"/>
      <c r="AN144" s="524" t="str">
        <f>IF(AM144="","",VLOOKUP(AM144,'G-7 Rivers Data'!$AO$4:$AP$7,2,FALSE))</f>
        <v/>
      </c>
      <c r="AO144" s="545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1" t="str">
        <f>'F-1 Off Site River Baseline'!AN143</f>
        <v/>
      </c>
      <c r="C145" s="520" t="str">
        <f>IF(B145="","",VLOOKUP($B145,'F-1 Off Site River Baseline'!$C$9:$R$257,2,FALSE))</f>
        <v/>
      </c>
      <c r="D145" s="520" t="str">
        <f>IF(C145="","",VLOOKUP($B145,'F-1 Off Site River Baseline'!$C$9:$R$257,3,FALSE))</f>
        <v/>
      </c>
      <c r="E145" s="520" t="str">
        <f>IF(D145="","",VLOOKUP($B145,'F-1 Off Site River Baseline'!$C$9:$R$257,4,FALSE))</f>
        <v/>
      </c>
      <c r="F145" s="520" t="str">
        <f>IF(E145="","",VLOOKUP($B145,'F-1 Off Site River Baseline'!$C$9:$R$257,5,FALSE))</f>
        <v/>
      </c>
      <c r="G145" s="520" t="str">
        <f>IF(F145="","",VLOOKUP($B145,'F-1 Off Site River Baseline'!$C$9:$R$257,6,FALSE))</f>
        <v/>
      </c>
      <c r="H145" s="520" t="str">
        <f>IF(G145="","",VLOOKUP($B145,'F-1 Off Site River Baseline'!$C$9:$R$257,7,FALSE))</f>
        <v/>
      </c>
      <c r="I145" s="520" t="str">
        <f>IF(H145="","",VLOOKUP($B145,'F-1 Off Site River Baseline'!$C$9:$R$257,8,FALSE))</f>
        <v/>
      </c>
      <c r="J145" s="520" t="str">
        <f>IF(I145="","",VLOOKUP($B145,'F-1 Off Site River Baseline'!$C$9:$R$257,9,FALSE))</f>
        <v/>
      </c>
      <c r="K145" s="520" t="str">
        <f>IF(J145="","",VLOOKUP($B145,'F-1 Off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IF(L145="","",VLOOKUP($B145,'F-1 Off Site River Baseline'!$C$9:$R$257,16,FALSE))</f>
        <v/>
      </c>
      <c r="N145" s="418" t="str">
        <f t="shared" si="20"/>
        <v/>
      </c>
      <c r="O145" s="498" t="str">
        <f t="shared" si="21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5" t="str">
        <f>IF(N145="","",VLOOKUP(B145,'F-1 Off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20" t="str">
        <f>IF(V145="","",IF(VLOOKUP(V145,'G-7 Rivers Data'!$AG$4:$AI$9,2,FALSE)=0,"Spatial Data Missing ⚠",VLOOKUP(V145,'G-7 Rivers Data'!$AG$4:$AI$9,2,FALSE)))</f>
        <v/>
      </c>
      <c r="X145" s="524" t="str">
        <f>IF(V145="","",IF(VLOOKUP(V145,'G-7 Rivers Data'!$AG$4:$AI$9,3,FALSE)=0,"Spatial Data Missing ⚠",VLOOKUP(V145,'G-7 Rivers Data'!$AG$4:$AI$9,3,FALSE)))</f>
        <v/>
      </c>
      <c r="Y145" s="53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3"/>
      <c r="AA145" s="203"/>
      <c r="AB145" s="534" t="str">
        <f t="shared" si="16"/>
        <v/>
      </c>
      <c r="AC145" s="521" t="str">
        <f t="shared" si="17"/>
        <v/>
      </c>
      <c r="AD145" s="564" t="str">
        <f>IFERROR(IF(AC145="Check Data ⚠","Check Data ⚠",VLOOKUP(AC145,'G-4 Temporal multipliers'!$A$4:$C$37,3,FALSE)),"")</f>
        <v/>
      </c>
      <c r="AE145" s="537" t="str">
        <f>IF(N145="","",VLOOKUP(N145,'G-7 Rivers Data'!$B$4:$G$8,5,FALSE))</f>
        <v/>
      </c>
      <c r="AF145" s="520" t="str">
        <f t="shared" si="18"/>
        <v/>
      </c>
      <c r="AG145" s="520" t="str">
        <f t="shared" si="22"/>
        <v/>
      </c>
      <c r="AH145" s="524" t="str">
        <f t="shared" si="19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536" t="str">
        <f>IF(AK145="","",IF(VLOOKUP(AK145,'G-7 Rivers Data'!$AD$4:$AE$8,2,FALSE)=0,"Spatial Data Missing ⚠",VLOOKUP(AK145,'G-7 Rivers Data'!$AD$4:$AE$8,2,FALSE)))</f>
        <v/>
      </c>
      <c r="AM145" s="154"/>
      <c r="AN145" s="524" t="str">
        <f>IF(AM145="","",VLOOKUP(AM145,'G-7 Rivers Data'!$AO$4:$AP$7,2,FALSE))</f>
        <v/>
      </c>
      <c r="AO145" s="545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1" t="str">
        <f>'F-1 Off Site River Baseline'!AN144</f>
        <v/>
      </c>
      <c r="C146" s="520" t="str">
        <f>IF(B146="","",VLOOKUP($B146,'F-1 Off Site River Baseline'!$C$9:$R$257,2,FALSE))</f>
        <v/>
      </c>
      <c r="D146" s="520" t="str">
        <f>IF(C146="","",VLOOKUP($B146,'F-1 Off Site River Baseline'!$C$9:$R$257,3,FALSE))</f>
        <v/>
      </c>
      <c r="E146" s="520" t="str">
        <f>IF(D146="","",VLOOKUP($B146,'F-1 Off Site River Baseline'!$C$9:$R$257,4,FALSE))</f>
        <v/>
      </c>
      <c r="F146" s="520" t="str">
        <f>IF(E146="","",VLOOKUP($B146,'F-1 Off Site River Baseline'!$C$9:$R$257,5,FALSE))</f>
        <v/>
      </c>
      <c r="G146" s="520" t="str">
        <f>IF(F146="","",VLOOKUP($B146,'F-1 Off Site River Baseline'!$C$9:$R$257,6,FALSE))</f>
        <v/>
      </c>
      <c r="H146" s="520" t="str">
        <f>IF(G146="","",VLOOKUP($B146,'F-1 Off Site River Baseline'!$C$9:$R$257,7,FALSE))</f>
        <v/>
      </c>
      <c r="I146" s="520" t="str">
        <f>IF(H146="","",VLOOKUP($B146,'F-1 Off Site River Baseline'!$C$9:$R$257,8,FALSE))</f>
        <v/>
      </c>
      <c r="J146" s="520" t="str">
        <f>IF(I146="","",VLOOKUP($B146,'F-1 Off Site River Baseline'!$C$9:$R$257,9,FALSE))</f>
        <v/>
      </c>
      <c r="K146" s="520" t="str">
        <f>IF(J146="","",VLOOKUP($B146,'F-1 Off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IF(L146="","",VLOOKUP($B146,'F-1 Off Site River Baseline'!$C$9:$R$257,16,FALSE))</f>
        <v/>
      </c>
      <c r="N146" s="418" t="str">
        <f t="shared" si="20"/>
        <v/>
      </c>
      <c r="O146" s="498" t="str">
        <f t="shared" si="21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5" t="str">
        <f>IF(N146="","",VLOOKUP(B146,'F-1 Off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20" t="str">
        <f>IF(V146="","",IF(VLOOKUP(V146,'G-7 Rivers Data'!$AG$4:$AI$9,2,FALSE)=0,"Spatial Data Missing ⚠",VLOOKUP(V146,'G-7 Rivers Data'!$AG$4:$AI$9,2,FALSE)))</f>
        <v/>
      </c>
      <c r="X146" s="524" t="str">
        <f>IF(V146="","",IF(VLOOKUP(V146,'G-7 Rivers Data'!$AG$4:$AI$9,3,FALSE)=0,"Spatial Data Missing ⚠",VLOOKUP(V146,'G-7 Rivers Data'!$AG$4:$AI$9,3,FALSE)))</f>
        <v/>
      </c>
      <c r="Y146" s="53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3"/>
      <c r="AA146" s="203"/>
      <c r="AB146" s="534" t="str">
        <f t="shared" si="16"/>
        <v/>
      </c>
      <c r="AC146" s="521" t="str">
        <f t="shared" si="17"/>
        <v/>
      </c>
      <c r="AD146" s="564" t="str">
        <f>IFERROR(IF(AC146="Check Data ⚠","Check Data ⚠",VLOOKUP(AC146,'G-4 Temporal multipliers'!$A$4:$C$37,3,FALSE)),"")</f>
        <v/>
      </c>
      <c r="AE146" s="537" t="str">
        <f>IF(N146="","",VLOOKUP(N146,'G-7 Rivers Data'!$B$4:$G$8,5,FALSE))</f>
        <v/>
      </c>
      <c r="AF146" s="520" t="str">
        <f t="shared" si="18"/>
        <v/>
      </c>
      <c r="AG146" s="520" t="str">
        <f t="shared" si="22"/>
        <v/>
      </c>
      <c r="AH146" s="524" t="str">
        <f t="shared" si="19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536" t="str">
        <f>IF(AK146="","",IF(VLOOKUP(AK146,'G-7 Rivers Data'!$AD$4:$AE$8,2,FALSE)=0,"Spatial Data Missing ⚠",VLOOKUP(AK146,'G-7 Rivers Data'!$AD$4:$AE$8,2,FALSE)))</f>
        <v/>
      </c>
      <c r="AM146" s="154"/>
      <c r="AN146" s="524" t="str">
        <f>IF(AM146="","",VLOOKUP(AM146,'G-7 Rivers Data'!$AO$4:$AP$7,2,FALSE))</f>
        <v/>
      </c>
      <c r="AO146" s="545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1" t="str">
        <f>'F-1 Off Site River Baseline'!AN145</f>
        <v/>
      </c>
      <c r="C147" s="520" t="str">
        <f>IF(B147="","",VLOOKUP($B147,'F-1 Off Site River Baseline'!$C$9:$R$257,2,FALSE))</f>
        <v/>
      </c>
      <c r="D147" s="520" t="str">
        <f>IF(C147="","",VLOOKUP($B147,'F-1 Off Site River Baseline'!$C$9:$R$257,3,FALSE))</f>
        <v/>
      </c>
      <c r="E147" s="520" t="str">
        <f>IF(D147="","",VLOOKUP($B147,'F-1 Off Site River Baseline'!$C$9:$R$257,4,FALSE))</f>
        <v/>
      </c>
      <c r="F147" s="520" t="str">
        <f>IF(E147="","",VLOOKUP($B147,'F-1 Off Site River Baseline'!$C$9:$R$257,5,FALSE))</f>
        <v/>
      </c>
      <c r="G147" s="520" t="str">
        <f>IF(F147="","",VLOOKUP($B147,'F-1 Off Site River Baseline'!$C$9:$R$257,6,FALSE))</f>
        <v/>
      </c>
      <c r="H147" s="520" t="str">
        <f>IF(G147="","",VLOOKUP($B147,'F-1 Off Site River Baseline'!$C$9:$R$257,7,FALSE))</f>
        <v/>
      </c>
      <c r="I147" s="520" t="str">
        <f>IF(H147="","",VLOOKUP($B147,'F-1 Off Site River Baseline'!$C$9:$R$257,8,FALSE))</f>
        <v/>
      </c>
      <c r="J147" s="520" t="str">
        <f>IF(I147="","",VLOOKUP($B147,'F-1 Off Site River Baseline'!$C$9:$R$257,9,FALSE))</f>
        <v/>
      </c>
      <c r="K147" s="520" t="str">
        <f>IF(J147="","",VLOOKUP($B147,'F-1 Off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IF(L147="","",VLOOKUP($B147,'F-1 Off Site River Baseline'!$C$9:$R$257,16,FALSE))</f>
        <v/>
      </c>
      <c r="N147" s="418" t="str">
        <f t="shared" si="20"/>
        <v/>
      </c>
      <c r="O147" s="498" t="str">
        <f t="shared" si="21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5" t="str">
        <f>IF(N147="","",VLOOKUP(B147,'F-1 Off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20" t="str">
        <f>IF(V147="","",IF(VLOOKUP(V147,'G-7 Rivers Data'!$AG$4:$AI$9,2,FALSE)=0,"Spatial Data Missing ⚠",VLOOKUP(V147,'G-7 Rivers Data'!$AG$4:$AI$9,2,FALSE)))</f>
        <v/>
      </c>
      <c r="X147" s="524" t="str">
        <f>IF(V147="","",IF(VLOOKUP(V147,'G-7 Rivers Data'!$AG$4:$AI$9,3,FALSE)=0,"Spatial Data Missing ⚠",VLOOKUP(V147,'G-7 Rivers Data'!$AG$4:$AI$9,3,FALSE)))</f>
        <v/>
      </c>
      <c r="Y147" s="53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3"/>
      <c r="AA147" s="203"/>
      <c r="AB147" s="534" t="str">
        <f t="shared" si="16"/>
        <v/>
      </c>
      <c r="AC147" s="521" t="str">
        <f t="shared" si="17"/>
        <v/>
      </c>
      <c r="AD147" s="564" t="str">
        <f>IFERROR(IF(AC147="Check Data ⚠","Check Data ⚠",VLOOKUP(AC147,'G-4 Temporal multipliers'!$A$4:$C$37,3,FALSE)),"")</f>
        <v/>
      </c>
      <c r="AE147" s="537" t="str">
        <f>IF(N147="","",VLOOKUP(N147,'G-7 Rivers Data'!$B$4:$G$8,5,FALSE))</f>
        <v/>
      </c>
      <c r="AF147" s="520" t="str">
        <f t="shared" si="18"/>
        <v/>
      </c>
      <c r="AG147" s="520" t="str">
        <f t="shared" si="22"/>
        <v/>
      </c>
      <c r="AH147" s="524" t="str">
        <f t="shared" si="19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536" t="str">
        <f>IF(AK147="","",IF(VLOOKUP(AK147,'G-7 Rivers Data'!$AD$4:$AE$8,2,FALSE)=0,"Spatial Data Missing ⚠",VLOOKUP(AK147,'G-7 Rivers Data'!$AD$4:$AE$8,2,FALSE)))</f>
        <v/>
      </c>
      <c r="AM147" s="154"/>
      <c r="AN147" s="524" t="str">
        <f>IF(AM147="","",VLOOKUP(AM147,'G-7 Rivers Data'!$AO$4:$AP$7,2,FALSE))</f>
        <v/>
      </c>
      <c r="AO147" s="545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1" t="str">
        <f>'F-1 Off Site River Baseline'!AN146</f>
        <v/>
      </c>
      <c r="C148" s="520" t="str">
        <f>IF(B148="","",VLOOKUP($B148,'F-1 Off Site River Baseline'!$C$9:$R$257,2,FALSE))</f>
        <v/>
      </c>
      <c r="D148" s="520" t="str">
        <f>IF(C148="","",VLOOKUP($B148,'F-1 Off Site River Baseline'!$C$9:$R$257,3,FALSE))</f>
        <v/>
      </c>
      <c r="E148" s="520" t="str">
        <f>IF(D148="","",VLOOKUP($B148,'F-1 Off Site River Baseline'!$C$9:$R$257,4,FALSE))</f>
        <v/>
      </c>
      <c r="F148" s="520" t="str">
        <f>IF(E148="","",VLOOKUP($B148,'F-1 Off Site River Baseline'!$C$9:$R$257,5,FALSE))</f>
        <v/>
      </c>
      <c r="G148" s="520" t="str">
        <f>IF(F148="","",VLOOKUP($B148,'F-1 Off Site River Baseline'!$C$9:$R$257,6,FALSE))</f>
        <v/>
      </c>
      <c r="H148" s="520" t="str">
        <f>IF(G148="","",VLOOKUP($B148,'F-1 Off Site River Baseline'!$C$9:$R$257,7,FALSE))</f>
        <v/>
      </c>
      <c r="I148" s="520" t="str">
        <f>IF(H148="","",VLOOKUP($B148,'F-1 Off Site River Baseline'!$C$9:$R$257,8,FALSE))</f>
        <v/>
      </c>
      <c r="J148" s="520" t="str">
        <f>IF(I148="","",VLOOKUP($B148,'F-1 Off Site River Baseline'!$C$9:$R$257,9,FALSE))</f>
        <v/>
      </c>
      <c r="K148" s="520" t="str">
        <f>IF(J148="","",VLOOKUP($B148,'F-1 Off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IF(L148="","",VLOOKUP($B148,'F-1 Off Site River Baseline'!$C$9:$R$257,16,FALSE))</f>
        <v/>
      </c>
      <c r="N148" s="418" t="str">
        <f t="shared" si="20"/>
        <v/>
      </c>
      <c r="O148" s="498" t="str">
        <f t="shared" si="21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5" t="str">
        <f>IF(N148="","",VLOOKUP(B148,'F-1 Off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20" t="str">
        <f>IF(V148="","",IF(VLOOKUP(V148,'G-7 Rivers Data'!$AG$4:$AI$9,2,FALSE)=0,"Spatial Data Missing ⚠",VLOOKUP(V148,'G-7 Rivers Data'!$AG$4:$AI$9,2,FALSE)))</f>
        <v/>
      </c>
      <c r="X148" s="524" t="str">
        <f>IF(V148="","",IF(VLOOKUP(V148,'G-7 Rivers Data'!$AG$4:$AI$9,3,FALSE)=0,"Spatial Data Missing ⚠",VLOOKUP(V148,'G-7 Rivers Data'!$AG$4:$AI$9,3,FALSE)))</f>
        <v/>
      </c>
      <c r="Y148" s="53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3"/>
      <c r="AA148" s="203"/>
      <c r="AB148" s="534" t="str">
        <f t="shared" si="16"/>
        <v/>
      </c>
      <c r="AC148" s="521" t="str">
        <f t="shared" si="17"/>
        <v/>
      </c>
      <c r="AD148" s="564" t="str">
        <f>IFERROR(IF(AC148="Check Data ⚠","Check Data ⚠",VLOOKUP(AC148,'G-4 Temporal multipliers'!$A$4:$C$37,3,FALSE)),"")</f>
        <v/>
      </c>
      <c r="AE148" s="537" t="str">
        <f>IF(N148="","",VLOOKUP(N148,'G-7 Rivers Data'!$B$4:$G$8,5,FALSE))</f>
        <v/>
      </c>
      <c r="AF148" s="520" t="str">
        <f t="shared" si="18"/>
        <v/>
      </c>
      <c r="AG148" s="520" t="str">
        <f t="shared" si="22"/>
        <v/>
      </c>
      <c r="AH148" s="524" t="str">
        <f t="shared" si="19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536" t="str">
        <f>IF(AK148="","",IF(VLOOKUP(AK148,'G-7 Rivers Data'!$AD$4:$AE$8,2,FALSE)=0,"Spatial Data Missing ⚠",VLOOKUP(AK148,'G-7 Rivers Data'!$AD$4:$AE$8,2,FALSE)))</f>
        <v/>
      </c>
      <c r="AM148" s="154"/>
      <c r="AN148" s="524" t="str">
        <f>IF(AM148="","",VLOOKUP(AM148,'G-7 Rivers Data'!$AO$4:$AP$7,2,FALSE))</f>
        <v/>
      </c>
      <c r="AO148" s="545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1" t="str">
        <f>'F-1 Off Site River Baseline'!AN147</f>
        <v/>
      </c>
      <c r="C149" s="520" t="str">
        <f>IF(B149="","",VLOOKUP($B149,'F-1 Off Site River Baseline'!$C$9:$R$257,2,FALSE))</f>
        <v/>
      </c>
      <c r="D149" s="520" t="str">
        <f>IF(C149="","",VLOOKUP($B149,'F-1 Off Site River Baseline'!$C$9:$R$257,3,FALSE))</f>
        <v/>
      </c>
      <c r="E149" s="520" t="str">
        <f>IF(D149="","",VLOOKUP($B149,'F-1 Off Site River Baseline'!$C$9:$R$257,4,FALSE))</f>
        <v/>
      </c>
      <c r="F149" s="520" t="str">
        <f>IF(E149="","",VLOOKUP($B149,'F-1 Off Site River Baseline'!$C$9:$R$257,5,FALSE))</f>
        <v/>
      </c>
      <c r="G149" s="520" t="str">
        <f>IF(F149="","",VLOOKUP($B149,'F-1 Off Site River Baseline'!$C$9:$R$257,6,FALSE))</f>
        <v/>
      </c>
      <c r="H149" s="520" t="str">
        <f>IF(G149="","",VLOOKUP($B149,'F-1 Off Site River Baseline'!$C$9:$R$257,7,FALSE))</f>
        <v/>
      </c>
      <c r="I149" s="520" t="str">
        <f>IF(H149="","",VLOOKUP($B149,'F-1 Off Site River Baseline'!$C$9:$R$257,8,FALSE))</f>
        <v/>
      </c>
      <c r="J149" s="520" t="str">
        <f>IF(I149="","",VLOOKUP($B149,'F-1 Off Site River Baseline'!$C$9:$R$257,9,FALSE))</f>
        <v/>
      </c>
      <c r="K149" s="520" t="str">
        <f>IF(J149="","",VLOOKUP($B149,'F-1 Off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IF(L149="","",VLOOKUP($B149,'F-1 Off Site River Baseline'!$C$9:$R$257,16,FALSE))</f>
        <v/>
      </c>
      <c r="N149" s="418" t="str">
        <f t="shared" si="20"/>
        <v/>
      </c>
      <c r="O149" s="498" t="str">
        <f t="shared" si="21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5" t="str">
        <f>IF(N149="","",VLOOKUP(B149,'F-1 Off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20" t="str">
        <f>IF(V149="","",IF(VLOOKUP(V149,'G-7 Rivers Data'!$AG$4:$AI$9,2,FALSE)=0,"Spatial Data Missing ⚠",VLOOKUP(V149,'G-7 Rivers Data'!$AG$4:$AI$9,2,FALSE)))</f>
        <v/>
      </c>
      <c r="X149" s="524" t="str">
        <f>IF(V149="","",IF(VLOOKUP(V149,'G-7 Rivers Data'!$AG$4:$AI$9,3,FALSE)=0,"Spatial Data Missing ⚠",VLOOKUP(V149,'G-7 Rivers Data'!$AG$4:$AI$9,3,FALSE)))</f>
        <v/>
      </c>
      <c r="Y149" s="53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3"/>
      <c r="AA149" s="203"/>
      <c r="AB149" s="534" t="str">
        <f t="shared" si="16"/>
        <v/>
      </c>
      <c r="AC149" s="521" t="str">
        <f t="shared" si="17"/>
        <v/>
      </c>
      <c r="AD149" s="564" t="str">
        <f>IFERROR(IF(AC149="Check Data ⚠","Check Data ⚠",VLOOKUP(AC149,'G-4 Temporal multipliers'!$A$4:$C$37,3,FALSE)),"")</f>
        <v/>
      </c>
      <c r="AE149" s="537" t="str">
        <f>IF(N149="","",VLOOKUP(N149,'G-7 Rivers Data'!$B$4:$G$8,5,FALSE))</f>
        <v/>
      </c>
      <c r="AF149" s="520" t="str">
        <f t="shared" si="18"/>
        <v/>
      </c>
      <c r="AG149" s="520" t="str">
        <f t="shared" si="22"/>
        <v/>
      </c>
      <c r="AH149" s="524" t="str">
        <f t="shared" si="19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536" t="str">
        <f>IF(AK149="","",IF(VLOOKUP(AK149,'G-7 Rivers Data'!$AD$4:$AE$8,2,FALSE)=0,"Spatial Data Missing ⚠",VLOOKUP(AK149,'G-7 Rivers Data'!$AD$4:$AE$8,2,FALSE)))</f>
        <v/>
      </c>
      <c r="AM149" s="154"/>
      <c r="AN149" s="524" t="str">
        <f>IF(AM149="","",VLOOKUP(AM149,'G-7 Rivers Data'!$AO$4:$AP$7,2,FALSE))</f>
        <v/>
      </c>
      <c r="AO149" s="545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1" t="str">
        <f>'F-1 Off Site River Baseline'!AN148</f>
        <v/>
      </c>
      <c r="C150" s="520" t="str">
        <f>IF(B150="","",VLOOKUP($B150,'F-1 Off Site River Baseline'!$C$9:$R$257,2,FALSE))</f>
        <v/>
      </c>
      <c r="D150" s="520" t="str">
        <f>IF(C150="","",VLOOKUP($B150,'F-1 Off Site River Baseline'!$C$9:$R$257,3,FALSE))</f>
        <v/>
      </c>
      <c r="E150" s="520" t="str">
        <f>IF(D150="","",VLOOKUP($B150,'F-1 Off Site River Baseline'!$C$9:$R$257,4,FALSE))</f>
        <v/>
      </c>
      <c r="F150" s="520" t="str">
        <f>IF(E150="","",VLOOKUP($B150,'F-1 Off Site River Baseline'!$C$9:$R$257,5,FALSE))</f>
        <v/>
      </c>
      <c r="G150" s="520" t="str">
        <f>IF(F150="","",VLOOKUP($B150,'F-1 Off Site River Baseline'!$C$9:$R$257,6,FALSE))</f>
        <v/>
      </c>
      <c r="H150" s="520" t="str">
        <f>IF(G150="","",VLOOKUP($B150,'F-1 Off Site River Baseline'!$C$9:$R$257,7,FALSE))</f>
        <v/>
      </c>
      <c r="I150" s="520" t="str">
        <f>IF(H150="","",VLOOKUP($B150,'F-1 Off Site River Baseline'!$C$9:$R$257,8,FALSE))</f>
        <v/>
      </c>
      <c r="J150" s="520" t="str">
        <f>IF(I150="","",VLOOKUP($B150,'F-1 Off Site River Baseline'!$C$9:$R$257,9,FALSE))</f>
        <v/>
      </c>
      <c r="K150" s="520" t="str">
        <f>IF(J150="","",VLOOKUP($B150,'F-1 Off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IF(L150="","",VLOOKUP($B150,'F-1 Off Site River Baseline'!$C$9:$R$257,16,FALSE))</f>
        <v/>
      </c>
      <c r="N150" s="418" t="str">
        <f t="shared" si="20"/>
        <v/>
      </c>
      <c r="O150" s="498" t="str">
        <f t="shared" si="21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5" t="str">
        <f>IF(N150="","",VLOOKUP(B150,'F-1 Off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20" t="str">
        <f>IF(V150="","",IF(VLOOKUP(V150,'G-7 Rivers Data'!$AG$4:$AI$9,2,FALSE)=0,"Spatial Data Missing ⚠",VLOOKUP(V150,'G-7 Rivers Data'!$AG$4:$AI$9,2,FALSE)))</f>
        <v/>
      </c>
      <c r="X150" s="524" t="str">
        <f>IF(V150="","",IF(VLOOKUP(V150,'G-7 Rivers Data'!$AG$4:$AI$9,3,FALSE)=0,"Spatial Data Missing ⚠",VLOOKUP(V150,'G-7 Rivers Data'!$AG$4:$AI$9,3,FALSE)))</f>
        <v/>
      </c>
      <c r="Y150" s="53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3"/>
      <c r="AA150" s="203"/>
      <c r="AB150" s="534" t="str">
        <f t="shared" si="16"/>
        <v/>
      </c>
      <c r="AC150" s="521" t="str">
        <f t="shared" si="17"/>
        <v/>
      </c>
      <c r="AD150" s="564" t="str">
        <f>IFERROR(IF(AC150="Check Data ⚠","Check Data ⚠",VLOOKUP(AC150,'G-4 Temporal multipliers'!$A$4:$C$37,3,FALSE)),"")</f>
        <v/>
      </c>
      <c r="AE150" s="537" t="str">
        <f>IF(N150="","",VLOOKUP(N150,'G-7 Rivers Data'!$B$4:$G$8,5,FALSE))</f>
        <v/>
      </c>
      <c r="AF150" s="520" t="str">
        <f t="shared" si="18"/>
        <v/>
      </c>
      <c r="AG150" s="520" t="str">
        <f t="shared" si="22"/>
        <v/>
      </c>
      <c r="AH150" s="524" t="str">
        <f t="shared" si="19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536" t="str">
        <f>IF(AK150="","",IF(VLOOKUP(AK150,'G-7 Rivers Data'!$AD$4:$AE$8,2,FALSE)=0,"Spatial Data Missing ⚠",VLOOKUP(AK150,'G-7 Rivers Data'!$AD$4:$AE$8,2,FALSE)))</f>
        <v/>
      </c>
      <c r="AM150" s="154"/>
      <c r="AN150" s="524" t="str">
        <f>IF(AM150="","",VLOOKUP(AM150,'G-7 Rivers Data'!$AO$4:$AP$7,2,FALSE))</f>
        <v/>
      </c>
      <c r="AO150" s="545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1" t="str">
        <f>'F-1 Off Site River Baseline'!AN149</f>
        <v/>
      </c>
      <c r="C151" s="520" t="str">
        <f>IF(B151="","",VLOOKUP($B151,'F-1 Off Site River Baseline'!$C$9:$R$257,2,FALSE))</f>
        <v/>
      </c>
      <c r="D151" s="520" t="str">
        <f>IF(C151="","",VLOOKUP($B151,'F-1 Off Site River Baseline'!$C$9:$R$257,3,FALSE))</f>
        <v/>
      </c>
      <c r="E151" s="520" t="str">
        <f>IF(D151="","",VLOOKUP($B151,'F-1 Off Site River Baseline'!$C$9:$R$257,4,FALSE))</f>
        <v/>
      </c>
      <c r="F151" s="520" t="str">
        <f>IF(E151="","",VLOOKUP($B151,'F-1 Off Site River Baseline'!$C$9:$R$257,5,FALSE))</f>
        <v/>
      </c>
      <c r="G151" s="520" t="str">
        <f>IF(F151="","",VLOOKUP($B151,'F-1 Off Site River Baseline'!$C$9:$R$257,6,FALSE))</f>
        <v/>
      </c>
      <c r="H151" s="520" t="str">
        <f>IF(G151="","",VLOOKUP($B151,'F-1 Off Site River Baseline'!$C$9:$R$257,7,FALSE))</f>
        <v/>
      </c>
      <c r="I151" s="520" t="str">
        <f>IF(H151="","",VLOOKUP($B151,'F-1 Off Site River Baseline'!$C$9:$R$257,8,FALSE))</f>
        <v/>
      </c>
      <c r="J151" s="520" t="str">
        <f>IF(I151="","",VLOOKUP($B151,'F-1 Off Site River Baseline'!$C$9:$R$257,9,FALSE))</f>
        <v/>
      </c>
      <c r="K151" s="520" t="str">
        <f>IF(J151="","",VLOOKUP($B151,'F-1 Off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IF(L151="","",VLOOKUP($B151,'F-1 Off Site River Baseline'!$C$9:$R$257,16,FALSE))</f>
        <v/>
      </c>
      <c r="N151" s="418" t="str">
        <f t="shared" si="20"/>
        <v/>
      </c>
      <c r="O151" s="498" t="str">
        <f t="shared" si="21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5" t="str">
        <f>IF(N151="","",VLOOKUP(B151,'F-1 Off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20" t="str">
        <f>IF(V151="","",IF(VLOOKUP(V151,'G-7 Rivers Data'!$AG$4:$AI$9,2,FALSE)=0,"Spatial Data Missing ⚠",VLOOKUP(V151,'G-7 Rivers Data'!$AG$4:$AI$9,2,FALSE)))</f>
        <v/>
      </c>
      <c r="X151" s="524" t="str">
        <f>IF(V151="","",IF(VLOOKUP(V151,'G-7 Rivers Data'!$AG$4:$AI$9,3,FALSE)=0,"Spatial Data Missing ⚠",VLOOKUP(V151,'G-7 Rivers Data'!$AG$4:$AI$9,3,FALSE)))</f>
        <v/>
      </c>
      <c r="Y151" s="53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3"/>
      <c r="AA151" s="203"/>
      <c r="AB151" s="534" t="str">
        <f t="shared" si="16"/>
        <v/>
      </c>
      <c r="AC151" s="521" t="str">
        <f t="shared" si="17"/>
        <v/>
      </c>
      <c r="AD151" s="564" t="str">
        <f>IFERROR(IF(AC151="Check Data ⚠","Check Data ⚠",VLOOKUP(AC151,'G-4 Temporal multipliers'!$A$4:$C$37,3,FALSE)),"")</f>
        <v/>
      </c>
      <c r="AE151" s="537" t="str">
        <f>IF(N151="","",VLOOKUP(N151,'G-7 Rivers Data'!$B$4:$G$8,5,FALSE))</f>
        <v/>
      </c>
      <c r="AF151" s="520" t="str">
        <f t="shared" si="18"/>
        <v/>
      </c>
      <c r="AG151" s="520" t="str">
        <f t="shared" si="22"/>
        <v/>
      </c>
      <c r="AH151" s="524" t="str">
        <f t="shared" si="19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536" t="str">
        <f>IF(AK151="","",IF(VLOOKUP(AK151,'G-7 Rivers Data'!$AD$4:$AE$8,2,FALSE)=0,"Spatial Data Missing ⚠",VLOOKUP(AK151,'G-7 Rivers Data'!$AD$4:$AE$8,2,FALSE)))</f>
        <v/>
      </c>
      <c r="AM151" s="154"/>
      <c r="AN151" s="524" t="str">
        <f>IF(AM151="","",VLOOKUP(AM151,'G-7 Rivers Data'!$AO$4:$AP$7,2,FALSE))</f>
        <v/>
      </c>
      <c r="AO151" s="545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1" t="str">
        <f>'F-1 Off Site River Baseline'!AN150</f>
        <v/>
      </c>
      <c r="C152" s="520" t="str">
        <f>IF(B152="","",VLOOKUP($B152,'F-1 Off Site River Baseline'!$C$9:$R$257,2,FALSE))</f>
        <v/>
      </c>
      <c r="D152" s="520" t="str">
        <f>IF(C152="","",VLOOKUP($B152,'F-1 Off Site River Baseline'!$C$9:$R$257,3,FALSE))</f>
        <v/>
      </c>
      <c r="E152" s="520" t="str">
        <f>IF(D152="","",VLOOKUP($B152,'F-1 Off Site River Baseline'!$C$9:$R$257,4,FALSE))</f>
        <v/>
      </c>
      <c r="F152" s="520" t="str">
        <f>IF(E152="","",VLOOKUP($B152,'F-1 Off Site River Baseline'!$C$9:$R$257,5,FALSE))</f>
        <v/>
      </c>
      <c r="G152" s="520" t="str">
        <f>IF(F152="","",VLOOKUP($B152,'F-1 Off Site River Baseline'!$C$9:$R$257,6,FALSE))</f>
        <v/>
      </c>
      <c r="H152" s="520" t="str">
        <f>IF(G152="","",VLOOKUP($B152,'F-1 Off Site River Baseline'!$C$9:$R$257,7,FALSE))</f>
        <v/>
      </c>
      <c r="I152" s="520" t="str">
        <f>IF(H152="","",VLOOKUP($B152,'F-1 Off Site River Baseline'!$C$9:$R$257,8,FALSE))</f>
        <v/>
      </c>
      <c r="J152" s="520" t="str">
        <f>IF(I152="","",VLOOKUP($B152,'F-1 Off Site River Baseline'!$C$9:$R$257,9,FALSE))</f>
        <v/>
      </c>
      <c r="K152" s="520" t="str">
        <f>IF(J152="","",VLOOKUP($B152,'F-1 Off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IF(L152="","",VLOOKUP($B152,'F-1 Off Site River Baseline'!$C$9:$R$257,16,FALSE))</f>
        <v/>
      </c>
      <c r="N152" s="418" t="str">
        <f t="shared" si="20"/>
        <v/>
      </c>
      <c r="O152" s="498" t="str">
        <f t="shared" si="21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5" t="str">
        <f>IF(N152="","",VLOOKUP(B152,'F-1 Off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20" t="str">
        <f>IF(V152="","",IF(VLOOKUP(V152,'G-7 Rivers Data'!$AG$4:$AI$9,2,FALSE)=0,"Spatial Data Missing ⚠",VLOOKUP(V152,'G-7 Rivers Data'!$AG$4:$AI$9,2,FALSE)))</f>
        <v/>
      </c>
      <c r="X152" s="524" t="str">
        <f>IF(V152="","",IF(VLOOKUP(V152,'G-7 Rivers Data'!$AG$4:$AI$9,3,FALSE)=0,"Spatial Data Missing ⚠",VLOOKUP(V152,'G-7 Rivers Data'!$AG$4:$AI$9,3,FALSE)))</f>
        <v/>
      </c>
      <c r="Y152" s="53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3"/>
      <c r="AA152" s="203"/>
      <c r="AB152" s="534" t="str">
        <f t="shared" si="16"/>
        <v/>
      </c>
      <c r="AC152" s="521" t="str">
        <f t="shared" si="17"/>
        <v/>
      </c>
      <c r="AD152" s="564" t="str">
        <f>IFERROR(IF(AC152="Check Data ⚠","Check Data ⚠",VLOOKUP(AC152,'G-4 Temporal multipliers'!$A$4:$C$37,3,FALSE)),"")</f>
        <v/>
      </c>
      <c r="AE152" s="537" t="str">
        <f>IF(N152="","",VLOOKUP(N152,'G-7 Rivers Data'!$B$4:$G$8,5,FALSE))</f>
        <v/>
      </c>
      <c r="AF152" s="520" t="str">
        <f t="shared" si="18"/>
        <v/>
      </c>
      <c r="AG152" s="520" t="str">
        <f t="shared" si="22"/>
        <v/>
      </c>
      <c r="AH152" s="524" t="str">
        <f t="shared" si="19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536" t="str">
        <f>IF(AK152="","",IF(VLOOKUP(AK152,'G-7 Rivers Data'!$AD$4:$AE$8,2,FALSE)=0,"Spatial Data Missing ⚠",VLOOKUP(AK152,'G-7 Rivers Data'!$AD$4:$AE$8,2,FALSE)))</f>
        <v/>
      </c>
      <c r="AM152" s="154"/>
      <c r="AN152" s="524" t="str">
        <f>IF(AM152="","",VLOOKUP(AM152,'G-7 Rivers Data'!$AO$4:$AP$7,2,FALSE))</f>
        <v/>
      </c>
      <c r="AO152" s="545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1" t="str">
        <f>'F-1 Off Site River Baseline'!AN151</f>
        <v/>
      </c>
      <c r="C153" s="520" t="str">
        <f>IF(B153="","",VLOOKUP($B153,'F-1 Off Site River Baseline'!$C$9:$R$257,2,FALSE))</f>
        <v/>
      </c>
      <c r="D153" s="520" t="str">
        <f>IF(C153="","",VLOOKUP($B153,'F-1 Off Site River Baseline'!$C$9:$R$257,3,FALSE))</f>
        <v/>
      </c>
      <c r="E153" s="520" t="str">
        <f>IF(D153="","",VLOOKUP($B153,'F-1 Off Site River Baseline'!$C$9:$R$257,4,FALSE))</f>
        <v/>
      </c>
      <c r="F153" s="520" t="str">
        <f>IF(E153="","",VLOOKUP($B153,'F-1 Off Site River Baseline'!$C$9:$R$257,5,FALSE))</f>
        <v/>
      </c>
      <c r="G153" s="520" t="str">
        <f>IF(F153="","",VLOOKUP($B153,'F-1 Off Site River Baseline'!$C$9:$R$257,6,FALSE))</f>
        <v/>
      </c>
      <c r="H153" s="520" t="str">
        <f>IF(G153="","",VLOOKUP($B153,'F-1 Off Site River Baseline'!$C$9:$R$257,7,FALSE))</f>
        <v/>
      </c>
      <c r="I153" s="520" t="str">
        <f>IF(H153="","",VLOOKUP($B153,'F-1 Off Site River Baseline'!$C$9:$R$257,8,FALSE))</f>
        <v/>
      </c>
      <c r="J153" s="520" t="str">
        <f>IF(I153="","",VLOOKUP($B153,'F-1 Off Site River Baseline'!$C$9:$R$257,9,FALSE))</f>
        <v/>
      </c>
      <c r="K153" s="520" t="str">
        <f>IF(J153="","",VLOOKUP($B153,'F-1 Off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IF(L153="","",VLOOKUP($B153,'F-1 Off Site River Baseline'!$C$9:$R$257,16,FALSE))</f>
        <v/>
      </c>
      <c r="N153" s="418" t="str">
        <f t="shared" si="20"/>
        <v/>
      </c>
      <c r="O153" s="498" t="str">
        <f t="shared" si="21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5" t="str">
        <f>IF(N153="","",VLOOKUP(B153,'F-1 Off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20" t="str">
        <f>IF(V153="","",IF(VLOOKUP(V153,'G-7 Rivers Data'!$AG$4:$AI$9,2,FALSE)=0,"Spatial Data Missing ⚠",VLOOKUP(V153,'G-7 Rivers Data'!$AG$4:$AI$9,2,FALSE)))</f>
        <v/>
      </c>
      <c r="X153" s="524" t="str">
        <f>IF(V153="","",IF(VLOOKUP(V153,'G-7 Rivers Data'!$AG$4:$AI$9,3,FALSE)=0,"Spatial Data Missing ⚠",VLOOKUP(V153,'G-7 Rivers Data'!$AG$4:$AI$9,3,FALSE)))</f>
        <v/>
      </c>
      <c r="Y153" s="53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3"/>
      <c r="AA153" s="203"/>
      <c r="AB153" s="534" t="str">
        <f t="shared" si="16"/>
        <v/>
      </c>
      <c r="AC153" s="521" t="str">
        <f t="shared" si="17"/>
        <v/>
      </c>
      <c r="AD153" s="564" t="str">
        <f>IFERROR(IF(AC153="Check Data ⚠","Check Data ⚠",VLOOKUP(AC153,'G-4 Temporal multipliers'!$A$4:$C$37,3,FALSE)),"")</f>
        <v/>
      </c>
      <c r="AE153" s="537" t="str">
        <f>IF(N153="","",VLOOKUP(N153,'G-7 Rivers Data'!$B$4:$G$8,5,FALSE))</f>
        <v/>
      </c>
      <c r="AF153" s="520" t="str">
        <f t="shared" si="18"/>
        <v/>
      </c>
      <c r="AG153" s="520" t="str">
        <f t="shared" si="22"/>
        <v/>
      </c>
      <c r="AH153" s="524" t="str">
        <f t="shared" si="19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536" t="str">
        <f>IF(AK153="","",IF(VLOOKUP(AK153,'G-7 Rivers Data'!$AD$4:$AE$8,2,FALSE)=0,"Spatial Data Missing ⚠",VLOOKUP(AK153,'G-7 Rivers Data'!$AD$4:$AE$8,2,FALSE)))</f>
        <v/>
      </c>
      <c r="AM153" s="154"/>
      <c r="AN153" s="524" t="str">
        <f>IF(AM153="","",VLOOKUP(AM153,'G-7 Rivers Data'!$AO$4:$AP$7,2,FALSE))</f>
        <v/>
      </c>
      <c r="AO153" s="545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1" t="str">
        <f>'F-1 Off Site River Baseline'!AN152</f>
        <v/>
      </c>
      <c r="C154" s="520" t="str">
        <f>IF(B154="","",VLOOKUP($B154,'F-1 Off Site River Baseline'!$C$9:$R$257,2,FALSE))</f>
        <v/>
      </c>
      <c r="D154" s="520" t="str">
        <f>IF(C154="","",VLOOKUP($B154,'F-1 Off Site River Baseline'!$C$9:$R$257,3,FALSE))</f>
        <v/>
      </c>
      <c r="E154" s="520" t="str">
        <f>IF(D154="","",VLOOKUP($B154,'F-1 Off Site River Baseline'!$C$9:$R$257,4,FALSE))</f>
        <v/>
      </c>
      <c r="F154" s="520" t="str">
        <f>IF(E154="","",VLOOKUP($B154,'F-1 Off Site River Baseline'!$C$9:$R$257,5,FALSE))</f>
        <v/>
      </c>
      <c r="G154" s="520" t="str">
        <f>IF(F154="","",VLOOKUP($B154,'F-1 Off Site River Baseline'!$C$9:$R$257,6,FALSE))</f>
        <v/>
      </c>
      <c r="H154" s="520" t="str">
        <f>IF(G154="","",VLOOKUP($B154,'F-1 Off Site River Baseline'!$C$9:$R$257,7,FALSE))</f>
        <v/>
      </c>
      <c r="I154" s="520" t="str">
        <f>IF(H154="","",VLOOKUP($B154,'F-1 Off Site River Baseline'!$C$9:$R$257,8,FALSE))</f>
        <v/>
      </c>
      <c r="J154" s="520" t="str">
        <f>IF(I154="","",VLOOKUP($B154,'F-1 Off Site River Baseline'!$C$9:$R$257,9,FALSE))</f>
        <v/>
      </c>
      <c r="K154" s="520" t="str">
        <f>IF(J154="","",VLOOKUP($B154,'F-1 Off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IF(L154="","",VLOOKUP($B154,'F-1 Off Site River Baseline'!$C$9:$R$257,16,FALSE))</f>
        <v/>
      </c>
      <c r="N154" s="418" t="str">
        <f t="shared" si="20"/>
        <v/>
      </c>
      <c r="O154" s="498" t="str">
        <f t="shared" si="21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5" t="str">
        <f>IF(N154="","",VLOOKUP(B154,'F-1 Off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20" t="str">
        <f>IF(V154="","",IF(VLOOKUP(V154,'G-7 Rivers Data'!$AG$4:$AI$9,2,FALSE)=0,"Spatial Data Missing ⚠",VLOOKUP(V154,'G-7 Rivers Data'!$AG$4:$AI$9,2,FALSE)))</f>
        <v/>
      </c>
      <c r="X154" s="524" t="str">
        <f>IF(V154="","",IF(VLOOKUP(V154,'G-7 Rivers Data'!$AG$4:$AI$9,3,FALSE)=0,"Spatial Data Missing ⚠",VLOOKUP(V154,'G-7 Rivers Data'!$AG$4:$AI$9,3,FALSE)))</f>
        <v/>
      </c>
      <c r="Y154" s="53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3"/>
      <c r="AA154" s="203"/>
      <c r="AB154" s="534" t="str">
        <f t="shared" si="16"/>
        <v/>
      </c>
      <c r="AC154" s="521" t="str">
        <f t="shared" si="17"/>
        <v/>
      </c>
      <c r="AD154" s="564" t="str">
        <f>IFERROR(IF(AC154="Check Data ⚠","Check Data ⚠",VLOOKUP(AC154,'G-4 Temporal multipliers'!$A$4:$C$37,3,FALSE)),"")</f>
        <v/>
      </c>
      <c r="AE154" s="537" t="str">
        <f>IF(N154="","",VLOOKUP(N154,'G-7 Rivers Data'!$B$4:$G$8,5,FALSE))</f>
        <v/>
      </c>
      <c r="AF154" s="520" t="str">
        <f t="shared" si="18"/>
        <v/>
      </c>
      <c r="AG154" s="520" t="str">
        <f t="shared" si="22"/>
        <v/>
      </c>
      <c r="AH154" s="524" t="str">
        <f t="shared" si="19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536" t="str">
        <f>IF(AK154="","",IF(VLOOKUP(AK154,'G-7 Rivers Data'!$AD$4:$AE$8,2,FALSE)=0,"Spatial Data Missing ⚠",VLOOKUP(AK154,'G-7 Rivers Data'!$AD$4:$AE$8,2,FALSE)))</f>
        <v/>
      </c>
      <c r="AM154" s="154"/>
      <c r="AN154" s="524" t="str">
        <f>IF(AM154="","",VLOOKUP(AM154,'G-7 Rivers Data'!$AO$4:$AP$7,2,FALSE))</f>
        <v/>
      </c>
      <c r="AO154" s="545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1" t="str">
        <f>'F-1 Off Site River Baseline'!AN153</f>
        <v/>
      </c>
      <c r="C155" s="520" t="str">
        <f>IF(B155="","",VLOOKUP($B155,'F-1 Off Site River Baseline'!$C$9:$R$257,2,FALSE))</f>
        <v/>
      </c>
      <c r="D155" s="520" t="str">
        <f>IF(C155="","",VLOOKUP($B155,'F-1 Off Site River Baseline'!$C$9:$R$257,3,FALSE))</f>
        <v/>
      </c>
      <c r="E155" s="520" t="str">
        <f>IF(D155="","",VLOOKUP($B155,'F-1 Off Site River Baseline'!$C$9:$R$257,4,FALSE))</f>
        <v/>
      </c>
      <c r="F155" s="520" t="str">
        <f>IF(E155="","",VLOOKUP($B155,'F-1 Off Site River Baseline'!$C$9:$R$257,5,FALSE))</f>
        <v/>
      </c>
      <c r="G155" s="520" t="str">
        <f>IF(F155="","",VLOOKUP($B155,'F-1 Off Site River Baseline'!$C$9:$R$257,6,FALSE))</f>
        <v/>
      </c>
      <c r="H155" s="520" t="str">
        <f>IF(G155="","",VLOOKUP($B155,'F-1 Off Site River Baseline'!$C$9:$R$257,7,FALSE))</f>
        <v/>
      </c>
      <c r="I155" s="520" t="str">
        <f>IF(H155="","",VLOOKUP($B155,'F-1 Off Site River Baseline'!$C$9:$R$257,8,FALSE))</f>
        <v/>
      </c>
      <c r="J155" s="520" t="str">
        <f>IF(I155="","",VLOOKUP($B155,'F-1 Off Site River Baseline'!$C$9:$R$257,9,FALSE))</f>
        <v/>
      </c>
      <c r="K155" s="520" t="str">
        <f>IF(J155="","",VLOOKUP($B155,'F-1 Off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IF(L155="","",VLOOKUP($B155,'F-1 Off Site River Baseline'!$C$9:$R$257,16,FALSE))</f>
        <v/>
      </c>
      <c r="N155" s="418" t="str">
        <f t="shared" si="20"/>
        <v/>
      </c>
      <c r="O155" s="498" t="str">
        <f t="shared" si="21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5" t="str">
        <f>IF(N155="","",VLOOKUP(B155,'F-1 Off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20" t="str">
        <f>IF(V155="","",IF(VLOOKUP(V155,'G-7 Rivers Data'!$AG$4:$AI$9,2,FALSE)=0,"Spatial Data Missing ⚠",VLOOKUP(V155,'G-7 Rivers Data'!$AG$4:$AI$9,2,FALSE)))</f>
        <v/>
      </c>
      <c r="X155" s="524" t="str">
        <f>IF(V155="","",IF(VLOOKUP(V155,'G-7 Rivers Data'!$AG$4:$AI$9,3,FALSE)=0,"Spatial Data Missing ⚠",VLOOKUP(V155,'G-7 Rivers Data'!$AG$4:$AI$9,3,FALSE)))</f>
        <v/>
      </c>
      <c r="Y155" s="53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3"/>
      <c r="AA155" s="203"/>
      <c r="AB155" s="534" t="str">
        <f t="shared" si="16"/>
        <v/>
      </c>
      <c r="AC155" s="521" t="str">
        <f t="shared" si="17"/>
        <v/>
      </c>
      <c r="AD155" s="564" t="str">
        <f>IFERROR(IF(AC155="Check Data ⚠","Check Data ⚠",VLOOKUP(AC155,'G-4 Temporal multipliers'!$A$4:$C$37,3,FALSE)),"")</f>
        <v/>
      </c>
      <c r="AE155" s="537" t="str">
        <f>IF(N155="","",VLOOKUP(N155,'G-7 Rivers Data'!$B$4:$G$8,5,FALSE))</f>
        <v/>
      </c>
      <c r="AF155" s="520" t="str">
        <f t="shared" si="18"/>
        <v/>
      </c>
      <c r="AG155" s="520" t="str">
        <f t="shared" si="22"/>
        <v/>
      </c>
      <c r="AH155" s="524" t="str">
        <f t="shared" si="19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536" t="str">
        <f>IF(AK155="","",IF(VLOOKUP(AK155,'G-7 Rivers Data'!$AD$4:$AE$8,2,FALSE)=0,"Spatial Data Missing ⚠",VLOOKUP(AK155,'G-7 Rivers Data'!$AD$4:$AE$8,2,FALSE)))</f>
        <v/>
      </c>
      <c r="AM155" s="154"/>
      <c r="AN155" s="524" t="str">
        <f>IF(AM155="","",VLOOKUP(AM155,'G-7 Rivers Data'!$AO$4:$AP$7,2,FALSE))</f>
        <v/>
      </c>
      <c r="AO155" s="545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1" t="str">
        <f>'F-1 Off Site River Baseline'!AN154</f>
        <v/>
      </c>
      <c r="C156" s="520" t="str">
        <f>IF(B156="","",VLOOKUP($B156,'F-1 Off Site River Baseline'!$C$9:$R$257,2,FALSE))</f>
        <v/>
      </c>
      <c r="D156" s="520" t="str">
        <f>IF(C156="","",VLOOKUP($B156,'F-1 Off Site River Baseline'!$C$9:$R$257,3,FALSE))</f>
        <v/>
      </c>
      <c r="E156" s="520" t="str">
        <f>IF(D156="","",VLOOKUP($B156,'F-1 Off Site River Baseline'!$C$9:$R$257,4,FALSE))</f>
        <v/>
      </c>
      <c r="F156" s="520" t="str">
        <f>IF(E156="","",VLOOKUP($B156,'F-1 Off Site River Baseline'!$C$9:$R$257,5,FALSE))</f>
        <v/>
      </c>
      <c r="G156" s="520" t="str">
        <f>IF(F156="","",VLOOKUP($B156,'F-1 Off Site River Baseline'!$C$9:$R$257,6,FALSE))</f>
        <v/>
      </c>
      <c r="H156" s="520" t="str">
        <f>IF(G156="","",VLOOKUP($B156,'F-1 Off Site River Baseline'!$C$9:$R$257,7,FALSE))</f>
        <v/>
      </c>
      <c r="I156" s="520" t="str">
        <f>IF(H156="","",VLOOKUP($B156,'F-1 Off Site River Baseline'!$C$9:$R$257,8,FALSE))</f>
        <v/>
      </c>
      <c r="J156" s="520" t="str">
        <f>IF(I156="","",VLOOKUP($B156,'F-1 Off Site River Baseline'!$C$9:$R$257,9,FALSE))</f>
        <v/>
      </c>
      <c r="K156" s="520" t="str">
        <f>IF(J156="","",VLOOKUP($B156,'F-1 Off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IF(L156="","",VLOOKUP($B156,'F-1 Off Site River Baseline'!$C$9:$R$257,16,FALSE))</f>
        <v/>
      </c>
      <c r="N156" s="418" t="str">
        <f t="shared" si="20"/>
        <v/>
      </c>
      <c r="O156" s="498" t="str">
        <f t="shared" si="21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5" t="str">
        <f>IF(N156="","",VLOOKUP(B156,'F-1 Off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20" t="str">
        <f>IF(V156="","",IF(VLOOKUP(V156,'G-7 Rivers Data'!$AG$4:$AI$9,2,FALSE)=0,"Spatial Data Missing ⚠",VLOOKUP(V156,'G-7 Rivers Data'!$AG$4:$AI$9,2,FALSE)))</f>
        <v/>
      </c>
      <c r="X156" s="524" t="str">
        <f>IF(V156="","",IF(VLOOKUP(V156,'G-7 Rivers Data'!$AG$4:$AI$9,3,FALSE)=0,"Spatial Data Missing ⚠",VLOOKUP(V156,'G-7 Rivers Data'!$AG$4:$AI$9,3,FALSE)))</f>
        <v/>
      </c>
      <c r="Y156" s="53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3"/>
      <c r="AA156" s="203"/>
      <c r="AB156" s="534" t="str">
        <f t="shared" si="16"/>
        <v/>
      </c>
      <c r="AC156" s="521" t="str">
        <f t="shared" si="17"/>
        <v/>
      </c>
      <c r="AD156" s="564" t="str">
        <f>IFERROR(IF(AC156="Check Data ⚠","Check Data ⚠",VLOOKUP(AC156,'G-4 Temporal multipliers'!$A$4:$C$37,3,FALSE)),"")</f>
        <v/>
      </c>
      <c r="AE156" s="537" t="str">
        <f>IF(N156="","",VLOOKUP(N156,'G-7 Rivers Data'!$B$4:$G$8,5,FALSE))</f>
        <v/>
      </c>
      <c r="AF156" s="520" t="str">
        <f t="shared" si="18"/>
        <v/>
      </c>
      <c r="AG156" s="520" t="str">
        <f t="shared" si="22"/>
        <v/>
      </c>
      <c r="AH156" s="524" t="str">
        <f t="shared" si="19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536" t="str">
        <f>IF(AK156="","",IF(VLOOKUP(AK156,'G-7 Rivers Data'!$AD$4:$AE$8,2,FALSE)=0,"Spatial Data Missing ⚠",VLOOKUP(AK156,'G-7 Rivers Data'!$AD$4:$AE$8,2,FALSE)))</f>
        <v/>
      </c>
      <c r="AM156" s="154"/>
      <c r="AN156" s="524" t="str">
        <f>IF(AM156="","",VLOOKUP(AM156,'G-7 Rivers Data'!$AO$4:$AP$7,2,FALSE))</f>
        <v/>
      </c>
      <c r="AO156" s="545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1" t="str">
        <f>'F-1 Off Site River Baseline'!AN155</f>
        <v/>
      </c>
      <c r="C157" s="520" t="str">
        <f>IF(B157="","",VLOOKUP($B157,'F-1 Off Site River Baseline'!$C$9:$R$257,2,FALSE))</f>
        <v/>
      </c>
      <c r="D157" s="520" t="str">
        <f>IF(C157="","",VLOOKUP($B157,'F-1 Off Site River Baseline'!$C$9:$R$257,3,FALSE))</f>
        <v/>
      </c>
      <c r="E157" s="520" t="str">
        <f>IF(D157="","",VLOOKUP($B157,'F-1 Off Site River Baseline'!$C$9:$R$257,4,FALSE))</f>
        <v/>
      </c>
      <c r="F157" s="520" t="str">
        <f>IF(E157="","",VLOOKUP($B157,'F-1 Off Site River Baseline'!$C$9:$R$257,5,FALSE))</f>
        <v/>
      </c>
      <c r="G157" s="520" t="str">
        <f>IF(F157="","",VLOOKUP($B157,'F-1 Off Site River Baseline'!$C$9:$R$257,6,FALSE))</f>
        <v/>
      </c>
      <c r="H157" s="520" t="str">
        <f>IF(G157="","",VLOOKUP($B157,'F-1 Off Site River Baseline'!$C$9:$R$257,7,FALSE))</f>
        <v/>
      </c>
      <c r="I157" s="520" t="str">
        <f>IF(H157="","",VLOOKUP($B157,'F-1 Off Site River Baseline'!$C$9:$R$257,8,FALSE))</f>
        <v/>
      </c>
      <c r="J157" s="520" t="str">
        <f>IF(I157="","",VLOOKUP($B157,'F-1 Off Site River Baseline'!$C$9:$R$257,9,FALSE))</f>
        <v/>
      </c>
      <c r="K157" s="520" t="str">
        <f>IF(J157="","",VLOOKUP($B157,'F-1 Off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IF(L157="","",VLOOKUP($B157,'F-1 Off Site River Baseline'!$C$9:$R$257,16,FALSE))</f>
        <v/>
      </c>
      <c r="N157" s="418" t="str">
        <f t="shared" si="20"/>
        <v/>
      </c>
      <c r="O157" s="498" t="str">
        <f t="shared" si="21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5" t="str">
        <f>IF(N157="","",VLOOKUP(B157,'F-1 Off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20" t="str">
        <f>IF(V157="","",IF(VLOOKUP(V157,'G-7 Rivers Data'!$AG$4:$AI$9,2,FALSE)=0,"Spatial Data Missing ⚠",VLOOKUP(V157,'G-7 Rivers Data'!$AG$4:$AI$9,2,FALSE)))</f>
        <v/>
      </c>
      <c r="X157" s="524" t="str">
        <f>IF(V157="","",IF(VLOOKUP(V157,'G-7 Rivers Data'!$AG$4:$AI$9,3,FALSE)=0,"Spatial Data Missing ⚠",VLOOKUP(V157,'G-7 Rivers Data'!$AG$4:$AI$9,3,FALSE)))</f>
        <v/>
      </c>
      <c r="Y157" s="53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3"/>
      <c r="AA157" s="203"/>
      <c r="AB157" s="534" t="str">
        <f t="shared" si="16"/>
        <v/>
      </c>
      <c r="AC157" s="521" t="str">
        <f t="shared" si="17"/>
        <v/>
      </c>
      <c r="AD157" s="564" t="str">
        <f>IFERROR(IF(AC157="Check Data ⚠","Check Data ⚠",VLOOKUP(AC157,'G-4 Temporal multipliers'!$A$4:$C$37,3,FALSE)),"")</f>
        <v/>
      </c>
      <c r="AE157" s="537" t="str">
        <f>IF(N157="","",VLOOKUP(N157,'G-7 Rivers Data'!$B$4:$G$8,5,FALSE))</f>
        <v/>
      </c>
      <c r="AF157" s="520" t="str">
        <f t="shared" si="18"/>
        <v/>
      </c>
      <c r="AG157" s="520" t="str">
        <f t="shared" si="22"/>
        <v/>
      </c>
      <c r="AH157" s="524" t="str">
        <f t="shared" si="19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536" t="str">
        <f>IF(AK157="","",IF(VLOOKUP(AK157,'G-7 Rivers Data'!$AD$4:$AE$8,2,FALSE)=0,"Spatial Data Missing ⚠",VLOOKUP(AK157,'G-7 Rivers Data'!$AD$4:$AE$8,2,FALSE)))</f>
        <v/>
      </c>
      <c r="AM157" s="154"/>
      <c r="AN157" s="524" t="str">
        <f>IF(AM157="","",VLOOKUP(AM157,'G-7 Rivers Data'!$AO$4:$AP$7,2,FALSE))</f>
        <v/>
      </c>
      <c r="AO157" s="545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1" t="str">
        <f>'F-1 Off Site River Baseline'!AN156</f>
        <v/>
      </c>
      <c r="C158" s="520" t="str">
        <f>IF(B158="","",VLOOKUP($B158,'F-1 Off Site River Baseline'!$C$9:$R$257,2,FALSE))</f>
        <v/>
      </c>
      <c r="D158" s="520" t="str">
        <f>IF(C158="","",VLOOKUP($B158,'F-1 Off Site River Baseline'!$C$9:$R$257,3,FALSE))</f>
        <v/>
      </c>
      <c r="E158" s="520" t="str">
        <f>IF(D158="","",VLOOKUP($B158,'F-1 Off Site River Baseline'!$C$9:$R$257,4,FALSE))</f>
        <v/>
      </c>
      <c r="F158" s="520" t="str">
        <f>IF(E158="","",VLOOKUP($B158,'F-1 Off Site River Baseline'!$C$9:$R$257,5,FALSE))</f>
        <v/>
      </c>
      <c r="G158" s="520" t="str">
        <f>IF(F158="","",VLOOKUP($B158,'F-1 Off Site River Baseline'!$C$9:$R$257,6,FALSE))</f>
        <v/>
      </c>
      <c r="H158" s="520" t="str">
        <f>IF(G158="","",VLOOKUP($B158,'F-1 Off Site River Baseline'!$C$9:$R$257,7,FALSE))</f>
        <v/>
      </c>
      <c r="I158" s="520" t="str">
        <f>IF(H158="","",VLOOKUP($B158,'F-1 Off Site River Baseline'!$C$9:$R$257,8,FALSE))</f>
        <v/>
      </c>
      <c r="J158" s="520" t="str">
        <f>IF(I158="","",VLOOKUP($B158,'F-1 Off Site River Baseline'!$C$9:$R$257,9,FALSE))</f>
        <v/>
      </c>
      <c r="K158" s="520" t="str">
        <f>IF(J158="","",VLOOKUP($B158,'F-1 Off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IF(L158="","",VLOOKUP($B158,'F-1 Off Site River Baseline'!$C$9:$R$257,16,FALSE))</f>
        <v/>
      </c>
      <c r="N158" s="418" t="str">
        <f t="shared" si="20"/>
        <v/>
      </c>
      <c r="O158" s="498" t="str">
        <f t="shared" si="21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5" t="str">
        <f>IF(N158="","",VLOOKUP(B158,'F-1 Off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20" t="str">
        <f>IF(V158="","",IF(VLOOKUP(V158,'G-7 Rivers Data'!$AG$4:$AI$9,2,FALSE)=0,"Spatial Data Missing ⚠",VLOOKUP(V158,'G-7 Rivers Data'!$AG$4:$AI$9,2,FALSE)))</f>
        <v/>
      </c>
      <c r="X158" s="524" t="str">
        <f>IF(V158="","",IF(VLOOKUP(V158,'G-7 Rivers Data'!$AG$4:$AI$9,3,FALSE)=0,"Spatial Data Missing ⚠",VLOOKUP(V158,'G-7 Rivers Data'!$AG$4:$AI$9,3,FALSE)))</f>
        <v/>
      </c>
      <c r="Y158" s="53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3"/>
      <c r="AA158" s="203"/>
      <c r="AB158" s="534" t="str">
        <f t="shared" si="16"/>
        <v/>
      </c>
      <c r="AC158" s="521" t="str">
        <f t="shared" si="17"/>
        <v/>
      </c>
      <c r="AD158" s="564" t="str">
        <f>IFERROR(IF(AC158="Check Data ⚠","Check Data ⚠",VLOOKUP(AC158,'G-4 Temporal multipliers'!$A$4:$C$37,3,FALSE)),"")</f>
        <v/>
      </c>
      <c r="AE158" s="537" t="str">
        <f>IF(N158="","",VLOOKUP(N158,'G-7 Rivers Data'!$B$4:$G$8,5,FALSE))</f>
        <v/>
      </c>
      <c r="AF158" s="520" t="str">
        <f t="shared" si="18"/>
        <v/>
      </c>
      <c r="AG158" s="520" t="str">
        <f t="shared" si="22"/>
        <v/>
      </c>
      <c r="AH158" s="524" t="str">
        <f t="shared" si="19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536" t="str">
        <f>IF(AK158="","",IF(VLOOKUP(AK158,'G-7 Rivers Data'!$AD$4:$AE$8,2,FALSE)=0,"Spatial Data Missing ⚠",VLOOKUP(AK158,'G-7 Rivers Data'!$AD$4:$AE$8,2,FALSE)))</f>
        <v/>
      </c>
      <c r="AM158" s="154"/>
      <c r="AN158" s="524" t="str">
        <f>IF(AM158="","",VLOOKUP(AM158,'G-7 Rivers Data'!$AO$4:$AP$7,2,FALSE))</f>
        <v/>
      </c>
      <c r="AO158" s="545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1" t="str">
        <f>'F-1 Off Site River Baseline'!AN157</f>
        <v/>
      </c>
      <c r="C159" s="520" t="str">
        <f>IF(B159="","",VLOOKUP($B159,'F-1 Off Site River Baseline'!$C$9:$R$257,2,FALSE))</f>
        <v/>
      </c>
      <c r="D159" s="520" t="str">
        <f>IF(C159="","",VLOOKUP($B159,'F-1 Off Site River Baseline'!$C$9:$R$257,3,FALSE))</f>
        <v/>
      </c>
      <c r="E159" s="520" t="str">
        <f>IF(D159="","",VLOOKUP($B159,'F-1 Off Site River Baseline'!$C$9:$R$257,4,FALSE))</f>
        <v/>
      </c>
      <c r="F159" s="520" t="str">
        <f>IF(E159="","",VLOOKUP($B159,'F-1 Off Site River Baseline'!$C$9:$R$257,5,FALSE))</f>
        <v/>
      </c>
      <c r="G159" s="520" t="str">
        <f>IF(F159="","",VLOOKUP($B159,'F-1 Off Site River Baseline'!$C$9:$R$257,6,FALSE))</f>
        <v/>
      </c>
      <c r="H159" s="520" t="str">
        <f>IF(G159="","",VLOOKUP($B159,'F-1 Off Site River Baseline'!$C$9:$R$257,7,FALSE))</f>
        <v/>
      </c>
      <c r="I159" s="520" t="str">
        <f>IF(H159="","",VLOOKUP($B159,'F-1 Off Site River Baseline'!$C$9:$R$257,8,FALSE))</f>
        <v/>
      </c>
      <c r="J159" s="520" t="str">
        <f>IF(I159="","",VLOOKUP($B159,'F-1 Off Site River Baseline'!$C$9:$R$257,9,FALSE))</f>
        <v/>
      </c>
      <c r="K159" s="520" t="str">
        <f>IF(J159="","",VLOOKUP($B159,'F-1 Off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IF(L159="","",VLOOKUP($B159,'F-1 Off Site River Baseline'!$C$9:$R$257,16,FALSE))</f>
        <v/>
      </c>
      <c r="N159" s="418" t="str">
        <f t="shared" si="20"/>
        <v/>
      </c>
      <c r="O159" s="498" t="str">
        <f t="shared" si="21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5" t="str">
        <f>IF(N159="","",VLOOKUP(B159,'F-1 Off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20" t="str">
        <f>IF(V159="","",IF(VLOOKUP(V159,'G-7 Rivers Data'!$AG$4:$AI$9,2,FALSE)=0,"Spatial Data Missing ⚠",VLOOKUP(V159,'G-7 Rivers Data'!$AG$4:$AI$9,2,FALSE)))</f>
        <v/>
      </c>
      <c r="X159" s="524" t="str">
        <f>IF(V159="","",IF(VLOOKUP(V159,'G-7 Rivers Data'!$AG$4:$AI$9,3,FALSE)=0,"Spatial Data Missing ⚠",VLOOKUP(V159,'G-7 Rivers Data'!$AG$4:$AI$9,3,FALSE)))</f>
        <v/>
      </c>
      <c r="Y159" s="53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3"/>
      <c r="AA159" s="203"/>
      <c r="AB159" s="534" t="str">
        <f t="shared" si="16"/>
        <v/>
      </c>
      <c r="AC159" s="521" t="str">
        <f t="shared" si="17"/>
        <v/>
      </c>
      <c r="AD159" s="564" t="str">
        <f>IFERROR(IF(AC159="Check Data ⚠","Check Data ⚠",VLOOKUP(AC159,'G-4 Temporal multipliers'!$A$4:$C$37,3,FALSE)),"")</f>
        <v/>
      </c>
      <c r="AE159" s="537" t="str">
        <f>IF(N159="","",VLOOKUP(N159,'G-7 Rivers Data'!$B$4:$G$8,5,FALSE))</f>
        <v/>
      </c>
      <c r="AF159" s="520" t="str">
        <f t="shared" si="18"/>
        <v/>
      </c>
      <c r="AG159" s="520" t="str">
        <f t="shared" si="22"/>
        <v/>
      </c>
      <c r="AH159" s="524" t="str">
        <f t="shared" si="19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536" t="str">
        <f>IF(AK159="","",IF(VLOOKUP(AK159,'G-7 Rivers Data'!$AD$4:$AE$8,2,FALSE)=0,"Spatial Data Missing ⚠",VLOOKUP(AK159,'G-7 Rivers Data'!$AD$4:$AE$8,2,FALSE)))</f>
        <v/>
      </c>
      <c r="AM159" s="154"/>
      <c r="AN159" s="524" t="str">
        <f>IF(AM159="","",VLOOKUP(AM159,'G-7 Rivers Data'!$AO$4:$AP$7,2,FALSE))</f>
        <v/>
      </c>
      <c r="AO159" s="545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1" t="str">
        <f>'F-1 Off Site River Baseline'!AN158</f>
        <v/>
      </c>
      <c r="C160" s="520" t="str">
        <f>IF(B160="","",VLOOKUP($B160,'F-1 Off Site River Baseline'!$C$9:$R$257,2,FALSE))</f>
        <v/>
      </c>
      <c r="D160" s="520" t="str">
        <f>IF(C160="","",VLOOKUP($B160,'F-1 Off Site River Baseline'!$C$9:$R$257,3,FALSE))</f>
        <v/>
      </c>
      <c r="E160" s="520" t="str">
        <f>IF(D160="","",VLOOKUP($B160,'F-1 Off Site River Baseline'!$C$9:$R$257,4,FALSE))</f>
        <v/>
      </c>
      <c r="F160" s="520" t="str">
        <f>IF(E160="","",VLOOKUP($B160,'F-1 Off Site River Baseline'!$C$9:$R$257,5,FALSE))</f>
        <v/>
      </c>
      <c r="G160" s="520" t="str">
        <f>IF(F160="","",VLOOKUP($B160,'F-1 Off Site River Baseline'!$C$9:$R$257,6,FALSE))</f>
        <v/>
      </c>
      <c r="H160" s="520" t="str">
        <f>IF(G160="","",VLOOKUP($B160,'F-1 Off Site River Baseline'!$C$9:$R$257,7,FALSE))</f>
        <v/>
      </c>
      <c r="I160" s="520" t="str">
        <f>IF(H160="","",VLOOKUP($B160,'F-1 Off Site River Baseline'!$C$9:$R$257,8,FALSE))</f>
        <v/>
      </c>
      <c r="J160" s="520" t="str">
        <f>IF(I160="","",VLOOKUP($B160,'F-1 Off Site River Baseline'!$C$9:$R$257,9,FALSE))</f>
        <v/>
      </c>
      <c r="K160" s="520" t="str">
        <f>IF(J160="","",VLOOKUP($B160,'F-1 Off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IF(L160="","",VLOOKUP($B160,'F-1 Off Site River Baseline'!$C$9:$R$257,16,FALSE))</f>
        <v/>
      </c>
      <c r="N160" s="418" t="str">
        <f t="shared" si="20"/>
        <v/>
      </c>
      <c r="O160" s="498" t="str">
        <f t="shared" si="21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5" t="str">
        <f>IF(N160="","",VLOOKUP(B160,'F-1 Off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20" t="str">
        <f>IF(V160="","",IF(VLOOKUP(V160,'G-7 Rivers Data'!$AG$4:$AI$9,2,FALSE)=0,"Spatial Data Missing ⚠",VLOOKUP(V160,'G-7 Rivers Data'!$AG$4:$AI$9,2,FALSE)))</f>
        <v/>
      </c>
      <c r="X160" s="524" t="str">
        <f>IF(V160="","",IF(VLOOKUP(V160,'G-7 Rivers Data'!$AG$4:$AI$9,3,FALSE)=0,"Spatial Data Missing ⚠",VLOOKUP(V160,'G-7 Rivers Data'!$AG$4:$AI$9,3,FALSE)))</f>
        <v/>
      </c>
      <c r="Y160" s="53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3"/>
      <c r="AA160" s="203"/>
      <c r="AB160" s="534" t="str">
        <f t="shared" si="16"/>
        <v/>
      </c>
      <c r="AC160" s="521" t="str">
        <f t="shared" si="17"/>
        <v/>
      </c>
      <c r="AD160" s="564" t="str">
        <f>IFERROR(IF(AC160="Check Data ⚠","Check Data ⚠",VLOOKUP(AC160,'G-4 Temporal multipliers'!$A$4:$C$37,3,FALSE)),"")</f>
        <v/>
      </c>
      <c r="AE160" s="537" t="str">
        <f>IF(N160="","",VLOOKUP(N160,'G-7 Rivers Data'!$B$4:$G$8,5,FALSE))</f>
        <v/>
      </c>
      <c r="AF160" s="520" t="str">
        <f t="shared" si="18"/>
        <v/>
      </c>
      <c r="AG160" s="520" t="str">
        <f t="shared" si="22"/>
        <v/>
      </c>
      <c r="AH160" s="524" t="str">
        <f t="shared" si="19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536" t="str">
        <f>IF(AK160="","",IF(VLOOKUP(AK160,'G-7 Rivers Data'!$AD$4:$AE$8,2,FALSE)=0,"Spatial Data Missing ⚠",VLOOKUP(AK160,'G-7 Rivers Data'!$AD$4:$AE$8,2,FALSE)))</f>
        <v/>
      </c>
      <c r="AM160" s="154"/>
      <c r="AN160" s="524" t="str">
        <f>IF(AM160="","",VLOOKUP(AM160,'G-7 Rivers Data'!$AO$4:$AP$7,2,FALSE))</f>
        <v/>
      </c>
      <c r="AO160" s="545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1" t="str">
        <f>'F-1 Off Site River Baseline'!AN159</f>
        <v/>
      </c>
      <c r="C161" s="520" t="str">
        <f>IF(B161="","",VLOOKUP($B161,'F-1 Off Site River Baseline'!$C$9:$R$257,2,FALSE))</f>
        <v/>
      </c>
      <c r="D161" s="520" t="str">
        <f>IF(C161="","",VLOOKUP($B161,'F-1 Off Site River Baseline'!$C$9:$R$257,3,FALSE))</f>
        <v/>
      </c>
      <c r="E161" s="520" t="str">
        <f>IF(D161="","",VLOOKUP($B161,'F-1 Off Site River Baseline'!$C$9:$R$257,4,FALSE))</f>
        <v/>
      </c>
      <c r="F161" s="520" t="str">
        <f>IF(E161="","",VLOOKUP($B161,'F-1 Off Site River Baseline'!$C$9:$R$257,5,FALSE))</f>
        <v/>
      </c>
      <c r="G161" s="520" t="str">
        <f>IF(F161="","",VLOOKUP($B161,'F-1 Off Site River Baseline'!$C$9:$R$257,6,FALSE))</f>
        <v/>
      </c>
      <c r="H161" s="520" t="str">
        <f>IF(G161="","",VLOOKUP($B161,'F-1 Off Site River Baseline'!$C$9:$R$257,7,FALSE))</f>
        <v/>
      </c>
      <c r="I161" s="520" t="str">
        <f>IF(H161="","",VLOOKUP($B161,'F-1 Off Site River Baseline'!$C$9:$R$257,8,FALSE))</f>
        <v/>
      </c>
      <c r="J161" s="520" t="str">
        <f>IF(I161="","",VLOOKUP($B161,'F-1 Off Site River Baseline'!$C$9:$R$257,9,FALSE))</f>
        <v/>
      </c>
      <c r="K161" s="520" t="str">
        <f>IF(J161="","",VLOOKUP($B161,'F-1 Off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IF(L161="","",VLOOKUP($B161,'F-1 Off Site River Baseline'!$C$9:$R$257,16,FALSE))</f>
        <v/>
      </c>
      <c r="N161" s="418" t="str">
        <f t="shared" si="20"/>
        <v/>
      </c>
      <c r="O161" s="498" t="str">
        <f t="shared" si="21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5" t="str">
        <f>IF(N161="","",VLOOKUP(B161,'F-1 Off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20" t="str">
        <f>IF(V161="","",IF(VLOOKUP(V161,'G-7 Rivers Data'!$AG$4:$AI$9,2,FALSE)=0,"Spatial Data Missing ⚠",VLOOKUP(V161,'G-7 Rivers Data'!$AG$4:$AI$9,2,FALSE)))</f>
        <v/>
      </c>
      <c r="X161" s="524" t="str">
        <f>IF(V161="","",IF(VLOOKUP(V161,'G-7 Rivers Data'!$AG$4:$AI$9,3,FALSE)=0,"Spatial Data Missing ⚠",VLOOKUP(V161,'G-7 Rivers Data'!$AG$4:$AI$9,3,FALSE)))</f>
        <v/>
      </c>
      <c r="Y161" s="53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3"/>
      <c r="AA161" s="203"/>
      <c r="AB161" s="534" t="str">
        <f t="shared" si="16"/>
        <v/>
      </c>
      <c r="AC161" s="521" t="str">
        <f t="shared" si="17"/>
        <v/>
      </c>
      <c r="AD161" s="564" t="str">
        <f>IFERROR(IF(AC161="Check Data ⚠","Check Data ⚠",VLOOKUP(AC161,'G-4 Temporal multipliers'!$A$4:$C$37,3,FALSE)),"")</f>
        <v/>
      </c>
      <c r="AE161" s="537" t="str">
        <f>IF(N161="","",VLOOKUP(N161,'G-7 Rivers Data'!$B$4:$G$8,5,FALSE))</f>
        <v/>
      </c>
      <c r="AF161" s="520" t="str">
        <f t="shared" si="18"/>
        <v/>
      </c>
      <c r="AG161" s="520" t="str">
        <f t="shared" si="22"/>
        <v/>
      </c>
      <c r="AH161" s="524" t="str">
        <f t="shared" si="19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536" t="str">
        <f>IF(AK161="","",IF(VLOOKUP(AK161,'G-7 Rivers Data'!$AD$4:$AE$8,2,FALSE)=0,"Spatial Data Missing ⚠",VLOOKUP(AK161,'G-7 Rivers Data'!$AD$4:$AE$8,2,FALSE)))</f>
        <v/>
      </c>
      <c r="AM161" s="154"/>
      <c r="AN161" s="524" t="str">
        <f>IF(AM161="","",VLOOKUP(AM161,'G-7 Rivers Data'!$AO$4:$AP$7,2,FALSE))</f>
        <v/>
      </c>
      <c r="AO161" s="545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1" t="str">
        <f>'F-1 Off Site River Baseline'!AN160</f>
        <v/>
      </c>
      <c r="C162" s="520" t="str">
        <f>IF(B162="","",VLOOKUP($B162,'F-1 Off Site River Baseline'!$C$9:$R$257,2,FALSE))</f>
        <v/>
      </c>
      <c r="D162" s="520" t="str">
        <f>IF(C162="","",VLOOKUP($B162,'F-1 Off Site River Baseline'!$C$9:$R$257,3,FALSE))</f>
        <v/>
      </c>
      <c r="E162" s="520" t="str">
        <f>IF(D162="","",VLOOKUP($B162,'F-1 Off Site River Baseline'!$C$9:$R$257,4,FALSE))</f>
        <v/>
      </c>
      <c r="F162" s="520" t="str">
        <f>IF(E162="","",VLOOKUP($B162,'F-1 Off Site River Baseline'!$C$9:$R$257,5,FALSE))</f>
        <v/>
      </c>
      <c r="G162" s="520" t="str">
        <f>IF(F162="","",VLOOKUP($B162,'F-1 Off Site River Baseline'!$C$9:$R$257,6,FALSE))</f>
        <v/>
      </c>
      <c r="H162" s="520" t="str">
        <f>IF(G162="","",VLOOKUP($B162,'F-1 Off Site River Baseline'!$C$9:$R$257,7,FALSE))</f>
        <v/>
      </c>
      <c r="I162" s="520" t="str">
        <f>IF(H162="","",VLOOKUP($B162,'F-1 Off Site River Baseline'!$C$9:$R$257,8,FALSE))</f>
        <v/>
      </c>
      <c r="J162" s="520" t="str">
        <f>IF(I162="","",VLOOKUP($B162,'F-1 Off Site River Baseline'!$C$9:$R$257,9,FALSE))</f>
        <v/>
      </c>
      <c r="K162" s="520" t="str">
        <f>IF(J162="","",VLOOKUP($B162,'F-1 Off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IF(L162="","",VLOOKUP($B162,'F-1 Off Site River Baseline'!$C$9:$R$257,16,FALSE))</f>
        <v/>
      </c>
      <c r="N162" s="418" t="str">
        <f t="shared" si="20"/>
        <v/>
      </c>
      <c r="O162" s="498" t="str">
        <f t="shared" si="21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5" t="str">
        <f>IF(N162="","",VLOOKUP(B162,'F-1 Off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20" t="str">
        <f>IF(V162="","",IF(VLOOKUP(V162,'G-7 Rivers Data'!$AG$4:$AI$9,2,FALSE)=0,"Spatial Data Missing ⚠",VLOOKUP(V162,'G-7 Rivers Data'!$AG$4:$AI$9,2,FALSE)))</f>
        <v/>
      </c>
      <c r="X162" s="524" t="str">
        <f>IF(V162="","",IF(VLOOKUP(V162,'G-7 Rivers Data'!$AG$4:$AI$9,3,FALSE)=0,"Spatial Data Missing ⚠",VLOOKUP(V162,'G-7 Rivers Data'!$AG$4:$AI$9,3,FALSE)))</f>
        <v/>
      </c>
      <c r="Y162" s="53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3"/>
      <c r="AA162" s="203"/>
      <c r="AB162" s="534" t="str">
        <f t="shared" si="16"/>
        <v/>
      </c>
      <c r="AC162" s="521" t="str">
        <f t="shared" si="17"/>
        <v/>
      </c>
      <c r="AD162" s="564" t="str">
        <f>IFERROR(IF(AC162="Check Data ⚠","Check Data ⚠",VLOOKUP(AC162,'G-4 Temporal multipliers'!$A$4:$C$37,3,FALSE)),"")</f>
        <v/>
      </c>
      <c r="AE162" s="537" t="str">
        <f>IF(N162="","",VLOOKUP(N162,'G-7 Rivers Data'!$B$4:$G$8,5,FALSE))</f>
        <v/>
      </c>
      <c r="AF162" s="520" t="str">
        <f t="shared" si="18"/>
        <v/>
      </c>
      <c r="AG162" s="520" t="str">
        <f t="shared" si="22"/>
        <v/>
      </c>
      <c r="AH162" s="524" t="str">
        <f t="shared" si="19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536" t="str">
        <f>IF(AK162="","",IF(VLOOKUP(AK162,'G-7 Rivers Data'!$AD$4:$AE$8,2,FALSE)=0,"Spatial Data Missing ⚠",VLOOKUP(AK162,'G-7 Rivers Data'!$AD$4:$AE$8,2,FALSE)))</f>
        <v/>
      </c>
      <c r="AM162" s="154"/>
      <c r="AN162" s="524" t="str">
        <f>IF(AM162="","",VLOOKUP(AM162,'G-7 Rivers Data'!$AO$4:$AP$7,2,FALSE))</f>
        <v/>
      </c>
      <c r="AO162" s="545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1" t="str">
        <f>'F-1 Off Site River Baseline'!AN161</f>
        <v/>
      </c>
      <c r="C163" s="520" t="str">
        <f>IF(B163="","",VLOOKUP($B163,'F-1 Off Site River Baseline'!$C$9:$R$257,2,FALSE))</f>
        <v/>
      </c>
      <c r="D163" s="520" t="str">
        <f>IF(C163="","",VLOOKUP($B163,'F-1 Off Site River Baseline'!$C$9:$R$257,3,FALSE))</f>
        <v/>
      </c>
      <c r="E163" s="520" t="str">
        <f>IF(D163="","",VLOOKUP($B163,'F-1 Off Site River Baseline'!$C$9:$R$257,4,FALSE))</f>
        <v/>
      </c>
      <c r="F163" s="520" t="str">
        <f>IF(E163="","",VLOOKUP($B163,'F-1 Off Site River Baseline'!$C$9:$R$257,5,FALSE))</f>
        <v/>
      </c>
      <c r="G163" s="520" t="str">
        <f>IF(F163="","",VLOOKUP($B163,'F-1 Off Site River Baseline'!$C$9:$R$257,6,FALSE))</f>
        <v/>
      </c>
      <c r="H163" s="520" t="str">
        <f>IF(G163="","",VLOOKUP($B163,'F-1 Off Site River Baseline'!$C$9:$R$257,7,FALSE))</f>
        <v/>
      </c>
      <c r="I163" s="520" t="str">
        <f>IF(H163="","",VLOOKUP($B163,'F-1 Off Site River Baseline'!$C$9:$R$257,8,FALSE))</f>
        <v/>
      </c>
      <c r="J163" s="520" t="str">
        <f>IF(I163="","",VLOOKUP($B163,'F-1 Off Site River Baseline'!$C$9:$R$257,9,FALSE))</f>
        <v/>
      </c>
      <c r="K163" s="520" t="str">
        <f>IF(J163="","",VLOOKUP($B163,'F-1 Off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IF(L163="","",VLOOKUP($B163,'F-1 Off Site River Baseline'!$C$9:$R$257,16,FALSE))</f>
        <v/>
      </c>
      <c r="N163" s="418" t="str">
        <f t="shared" si="20"/>
        <v/>
      </c>
      <c r="O163" s="498" t="str">
        <f t="shared" si="21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5" t="str">
        <f>IF(N163="","",VLOOKUP(B163,'F-1 Off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20" t="str">
        <f>IF(V163="","",IF(VLOOKUP(V163,'G-7 Rivers Data'!$AG$4:$AI$9,2,FALSE)=0,"Spatial Data Missing ⚠",VLOOKUP(V163,'G-7 Rivers Data'!$AG$4:$AI$9,2,FALSE)))</f>
        <v/>
      </c>
      <c r="X163" s="524" t="str">
        <f>IF(V163="","",IF(VLOOKUP(V163,'G-7 Rivers Data'!$AG$4:$AI$9,3,FALSE)=0,"Spatial Data Missing ⚠",VLOOKUP(V163,'G-7 Rivers Data'!$AG$4:$AI$9,3,FALSE)))</f>
        <v/>
      </c>
      <c r="Y163" s="53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3"/>
      <c r="AA163" s="203"/>
      <c r="AB163" s="534" t="str">
        <f t="shared" si="16"/>
        <v/>
      </c>
      <c r="AC163" s="521" t="str">
        <f t="shared" si="17"/>
        <v/>
      </c>
      <c r="AD163" s="564" t="str">
        <f>IFERROR(IF(AC163="Check Data ⚠","Check Data ⚠",VLOOKUP(AC163,'G-4 Temporal multipliers'!$A$4:$C$37,3,FALSE)),"")</f>
        <v/>
      </c>
      <c r="AE163" s="537" t="str">
        <f>IF(N163="","",VLOOKUP(N163,'G-7 Rivers Data'!$B$4:$G$8,5,FALSE))</f>
        <v/>
      </c>
      <c r="AF163" s="520" t="str">
        <f t="shared" si="18"/>
        <v/>
      </c>
      <c r="AG163" s="520" t="str">
        <f t="shared" si="22"/>
        <v/>
      </c>
      <c r="AH163" s="524" t="str">
        <f t="shared" si="19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536" t="str">
        <f>IF(AK163="","",IF(VLOOKUP(AK163,'G-7 Rivers Data'!$AD$4:$AE$8,2,FALSE)=0,"Spatial Data Missing ⚠",VLOOKUP(AK163,'G-7 Rivers Data'!$AD$4:$AE$8,2,FALSE)))</f>
        <v/>
      </c>
      <c r="AM163" s="154"/>
      <c r="AN163" s="524" t="str">
        <f>IF(AM163="","",VLOOKUP(AM163,'G-7 Rivers Data'!$AO$4:$AP$7,2,FALSE))</f>
        <v/>
      </c>
      <c r="AO163" s="545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1" t="str">
        <f>'F-1 Off Site River Baseline'!AN162</f>
        <v/>
      </c>
      <c r="C164" s="520" t="str">
        <f>IF(B164="","",VLOOKUP($B164,'F-1 Off Site River Baseline'!$C$9:$R$257,2,FALSE))</f>
        <v/>
      </c>
      <c r="D164" s="520" t="str">
        <f>IF(C164="","",VLOOKUP($B164,'F-1 Off Site River Baseline'!$C$9:$R$257,3,FALSE))</f>
        <v/>
      </c>
      <c r="E164" s="520" t="str">
        <f>IF(D164="","",VLOOKUP($B164,'F-1 Off Site River Baseline'!$C$9:$R$257,4,FALSE))</f>
        <v/>
      </c>
      <c r="F164" s="520" t="str">
        <f>IF(E164="","",VLOOKUP($B164,'F-1 Off Site River Baseline'!$C$9:$R$257,5,FALSE))</f>
        <v/>
      </c>
      <c r="G164" s="520" t="str">
        <f>IF(F164="","",VLOOKUP($B164,'F-1 Off Site River Baseline'!$C$9:$R$257,6,FALSE))</f>
        <v/>
      </c>
      <c r="H164" s="520" t="str">
        <f>IF(G164="","",VLOOKUP($B164,'F-1 Off Site River Baseline'!$C$9:$R$257,7,FALSE))</f>
        <v/>
      </c>
      <c r="I164" s="520" t="str">
        <f>IF(H164="","",VLOOKUP($B164,'F-1 Off Site River Baseline'!$C$9:$R$257,8,FALSE))</f>
        <v/>
      </c>
      <c r="J164" s="520" t="str">
        <f>IF(I164="","",VLOOKUP($B164,'F-1 Off Site River Baseline'!$C$9:$R$257,9,FALSE))</f>
        <v/>
      </c>
      <c r="K164" s="520" t="str">
        <f>IF(J164="","",VLOOKUP($B164,'F-1 Off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IF(L164="","",VLOOKUP($B164,'F-1 Off Site River Baseline'!$C$9:$R$257,16,FALSE))</f>
        <v/>
      </c>
      <c r="N164" s="418" t="str">
        <f t="shared" si="20"/>
        <v/>
      </c>
      <c r="O164" s="498" t="str">
        <f t="shared" si="21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5" t="str">
        <f>IF(N164="","",VLOOKUP(B164,'F-1 Off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20" t="str">
        <f>IF(V164="","",IF(VLOOKUP(V164,'G-7 Rivers Data'!$AG$4:$AI$9,2,FALSE)=0,"Spatial Data Missing ⚠",VLOOKUP(V164,'G-7 Rivers Data'!$AG$4:$AI$9,2,FALSE)))</f>
        <v/>
      </c>
      <c r="X164" s="524" t="str">
        <f>IF(V164="","",IF(VLOOKUP(V164,'G-7 Rivers Data'!$AG$4:$AI$9,3,FALSE)=0,"Spatial Data Missing ⚠",VLOOKUP(V164,'G-7 Rivers Data'!$AG$4:$AI$9,3,FALSE)))</f>
        <v/>
      </c>
      <c r="Y164" s="53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3"/>
      <c r="AA164" s="203"/>
      <c r="AB164" s="534" t="str">
        <f t="shared" si="16"/>
        <v/>
      </c>
      <c r="AC164" s="521" t="str">
        <f t="shared" si="17"/>
        <v/>
      </c>
      <c r="AD164" s="564" t="str">
        <f>IFERROR(IF(AC164="Check Data ⚠","Check Data ⚠",VLOOKUP(AC164,'G-4 Temporal multipliers'!$A$4:$C$37,3,FALSE)),"")</f>
        <v/>
      </c>
      <c r="AE164" s="537" t="str">
        <f>IF(N164="","",VLOOKUP(N164,'G-7 Rivers Data'!$B$4:$G$8,5,FALSE))</f>
        <v/>
      </c>
      <c r="AF164" s="520" t="str">
        <f t="shared" si="18"/>
        <v/>
      </c>
      <c r="AG164" s="520" t="str">
        <f t="shared" si="22"/>
        <v/>
      </c>
      <c r="AH164" s="524" t="str">
        <f t="shared" si="19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536" t="str">
        <f>IF(AK164="","",IF(VLOOKUP(AK164,'G-7 Rivers Data'!$AD$4:$AE$8,2,FALSE)=0,"Spatial Data Missing ⚠",VLOOKUP(AK164,'G-7 Rivers Data'!$AD$4:$AE$8,2,FALSE)))</f>
        <v/>
      </c>
      <c r="AM164" s="154"/>
      <c r="AN164" s="524" t="str">
        <f>IF(AM164="","",VLOOKUP(AM164,'G-7 Rivers Data'!$AO$4:$AP$7,2,FALSE))</f>
        <v/>
      </c>
      <c r="AO164" s="545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1" t="str">
        <f>'F-1 Off Site River Baseline'!AN163</f>
        <v/>
      </c>
      <c r="C165" s="520" t="str">
        <f>IF(B165="","",VLOOKUP($B165,'F-1 Off Site River Baseline'!$C$9:$R$257,2,FALSE))</f>
        <v/>
      </c>
      <c r="D165" s="520" t="str">
        <f>IF(C165="","",VLOOKUP($B165,'F-1 Off Site River Baseline'!$C$9:$R$257,3,FALSE))</f>
        <v/>
      </c>
      <c r="E165" s="520" t="str">
        <f>IF(D165="","",VLOOKUP($B165,'F-1 Off Site River Baseline'!$C$9:$R$257,4,FALSE))</f>
        <v/>
      </c>
      <c r="F165" s="520" t="str">
        <f>IF(E165="","",VLOOKUP($B165,'F-1 Off Site River Baseline'!$C$9:$R$257,5,FALSE))</f>
        <v/>
      </c>
      <c r="G165" s="520" t="str">
        <f>IF(F165="","",VLOOKUP($B165,'F-1 Off Site River Baseline'!$C$9:$R$257,6,FALSE))</f>
        <v/>
      </c>
      <c r="H165" s="520" t="str">
        <f>IF(G165="","",VLOOKUP($B165,'F-1 Off Site River Baseline'!$C$9:$R$257,7,FALSE))</f>
        <v/>
      </c>
      <c r="I165" s="520" t="str">
        <f>IF(H165="","",VLOOKUP($B165,'F-1 Off Site River Baseline'!$C$9:$R$257,8,FALSE))</f>
        <v/>
      </c>
      <c r="J165" s="520" t="str">
        <f>IF(I165="","",VLOOKUP($B165,'F-1 Off Site River Baseline'!$C$9:$R$257,9,FALSE))</f>
        <v/>
      </c>
      <c r="K165" s="520" t="str">
        <f>IF(J165="","",VLOOKUP($B165,'F-1 Off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IF(L165="","",VLOOKUP($B165,'F-1 Off Site River Baseline'!$C$9:$R$257,16,FALSE))</f>
        <v/>
      </c>
      <c r="N165" s="418" t="str">
        <f t="shared" si="20"/>
        <v/>
      </c>
      <c r="O165" s="498" t="str">
        <f t="shared" si="21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5" t="str">
        <f>IF(N165="","",VLOOKUP(B165,'F-1 Off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20" t="str">
        <f>IF(V165="","",IF(VLOOKUP(V165,'G-7 Rivers Data'!$AG$4:$AI$9,2,FALSE)=0,"Spatial Data Missing ⚠",VLOOKUP(V165,'G-7 Rivers Data'!$AG$4:$AI$9,2,FALSE)))</f>
        <v/>
      </c>
      <c r="X165" s="524" t="str">
        <f>IF(V165="","",IF(VLOOKUP(V165,'G-7 Rivers Data'!$AG$4:$AI$9,3,FALSE)=0,"Spatial Data Missing ⚠",VLOOKUP(V165,'G-7 Rivers Data'!$AG$4:$AI$9,3,FALSE)))</f>
        <v/>
      </c>
      <c r="Y165" s="53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3"/>
      <c r="AA165" s="203"/>
      <c r="AB165" s="534" t="str">
        <f t="shared" si="16"/>
        <v/>
      </c>
      <c r="AC165" s="521" t="str">
        <f t="shared" si="17"/>
        <v/>
      </c>
      <c r="AD165" s="564" t="str">
        <f>IFERROR(IF(AC165="Check Data ⚠","Check Data ⚠",VLOOKUP(AC165,'G-4 Temporal multipliers'!$A$4:$C$37,3,FALSE)),"")</f>
        <v/>
      </c>
      <c r="AE165" s="537" t="str">
        <f>IF(N165="","",VLOOKUP(N165,'G-7 Rivers Data'!$B$4:$G$8,5,FALSE))</f>
        <v/>
      </c>
      <c r="AF165" s="520" t="str">
        <f t="shared" si="18"/>
        <v/>
      </c>
      <c r="AG165" s="520" t="str">
        <f t="shared" si="22"/>
        <v/>
      </c>
      <c r="AH165" s="524" t="str">
        <f t="shared" si="19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536" t="str">
        <f>IF(AK165="","",IF(VLOOKUP(AK165,'G-7 Rivers Data'!$AD$4:$AE$8,2,FALSE)=0,"Spatial Data Missing ⚠",VLOOKUP(AK165,'G-7 Rivers Data'!$AD$4:$AE$8,2,FALSE)))</f>
        <v/>
      </c>
      <c r="AM165" s="154"/>
      <c r="AN165" s="524" t="str">
        <f>IF(AM165="","",VLOOKUP(AM165,'G-7 Rivers Data'!$AO$4:$AP$7,2,FALSE))</f>
        <v/>
      </c>
      <c r="AO165" s="545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1" t="str">
        <f>'F-1 Off Site River Baseline'!AN164</f>
        <v/>
      </c>
      <c r="C166" s="520" t="str">
        <f>IF(B166="","",VLOOKUP($B166,'F-1 Off Site River Baseline'!$C$9:$R$257,2,FALSE))</f>
        <v/>
      </c>
      <c r="D166" s="520" t="str">
        <f>IF(C166="","",VLOOKUP($B166,'F-1 Off Site River Baseline'!$C$9:$R$257,3,FALSE))</f>
        <v/>
      </c>
      <c r="E166" s="520" t="str">
        <f>IF(D166="","",VLOOKUP($B166,'F-1 Off Site River Baseline'!$C$9:$R$257,4,FALSE))</f>
        <v/>
      </c>
      <c r="F166" s="520" t="str">
        <f>IF(E166="","",VLOOKUP($B166,'F-1 Off Site River Baseline'!$C$9:$R$257,5,FALSE))</f>
        <v/>
      </c>
      <c r="G166" s="520" t="str">
        <f>IF(F166="","",VLOOKUP($B166,'F-1 Off Site River Baseline'!$C$9:$R$257,6,FALSE))</f>
        <v/>
      </c>
      <c r="H166" s="520" t="str">
        <f>IF(G166="","",VLOOKUP($B166,'F-1 Off Site River Baseline'!$C$9:$R$257,7,FALSE))</f>
        <v/>
      </c>
      <c r="I166" s="520" t="str">
        <f>IF(H166="","",VLOOKUP($B166,'F-1 Off Site River Baseline'!$C$9:$R$257,8,FALSE))</f>
        <v/>
      </c>
      <c r="J166" s="520" t="str">
        <f>IF(I166="","",VLOOKUP($B166,'F-1 Off Site River Baseline'!$C$9:$R$257,9,FALSE))</f>
        <v/>
      </c>
      <c r="K166" s="520" t="str">
        <f>IF(J166="","",VLOOKUP($B166,'F-1 Off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IF(L166="","",VLOOKUP($B166,'F-1 Off Site River Baseline'!$C$9:$R$257,16,FALSE))</f>
        <v/>
      </c>
      <c r="N166" s="418" t="str">
        <f t="shared" si="20"/>
        <v/>
      </c>
      <c r="O166" s="498" t="str">
        <f t="shared" si="21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5" t="str">
        <f>IF(N166="","",VLOOKUP(B166,'F-1 Off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20" t="str">
        <f>IF(V166="","",IF(VLOOKUP(V166,'G-7 Rivers Data'!$AG$4:$AI$9,2,FALSE)=0,"Spatial Data Missing ⚠",VLOOKUP(V166,'G-7 Rivers Data'!$AG$4:$AI$9,2,FALSE)))</f>
        <v/>
      </c>
      <c r="X166" s="524" t="str">
        <f>IF(V166="","",IF(VLOOKUP(V166,'G-7 Rivers Data'!$AG$4:$AI$9,3,FALSE)=0,"Spatial Data Missing ⚠",VLOOKUP(V166,'G-7 Rivers Data'!$AG$4:$AI$9,3,FALSE)))</f>
        <v/>
      </c>
      <c r="Y166" s="53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3"/>
      <c r="AA166" s="203"/>
      <c r="AB166" s="534" t="str">
        <f t="shared" si="16"/>
        <v/>
      </c>
      <c r="AC166" s="521" t="str">
        <f t="shared" si="17"/>
        <v/>
      </c>
      <c r="AD166" s="564" t="str">
        <f>IFERROR(IF(AC166="Check Data ⚠","Check Data ⚠",VLOOKUP(AC166,'G-4 Temporal multipliers'!$A$4:$C$37,3,FALSE)),"")</f>
        <v/>
      </c>
      <c r="AE166" s="537" t="str">
        <f>IF(N166="","",VLOOKUP(N166,'G-7 Rivers Data'!$B$4:$G$8,5,FALSE))</f>
        <v/>
      </c>
      <c r="AF166" s="520" t="str">
        <f t="shared" si="18"/>
        <v/>
      </c>
      <c r="AG166" s="520" t="str">
        <f t="shared" si="22"/>
        <v/>
      </c>
      <c r="AH166" s="524" t="str">
        <f t="shared" si="19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536" t="str">
        <f>IF(AK166="","",IF(VLOOKUP(AK166,'G-7 Rivers Data'!$AD$4:$AE$8,2,FALSE)=0,"Spatial Data Missing ⚠",VLOOKUP(AK166,'G-7 Rivers Data'!$AD$4:$AE$8,2,FALSE)))</f>
        <v/>
      </c>
      <c r="AM166" s="154"/>
      <c r="AN166" s="524" t="str">
        <f>IF(AM166="","",VLOOKUP(AM166,'G-7 Rivers Data'!$AO$4:$AP$7,2,FALSE))</f>
        <v/>
      </c>
      <c r="AO166" s="545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1" t="str">
        <f>'F-1 Off Site River Baseline'!AN165</f>
        <v/>
      </c>
      <c r="C167" s="520" t="str">
        <f>IF(B167="","",VLOOKUP($B167,'F-1 Off Site River Baseline'!$C$9:$R$257,2,FALSE))</f>
        <v/>
      </c>
      <c r="D167" s="520" t="str">
        <f>IF(C167="","",VLOOKUP($B167,'F-1 Off Site River Baseline'!$C$9:$R$257,3,FALSE))</f>
        <v/>
      </c>
      <c r="E167" s="520" t="str">
        <f>IF(D167="","",VLOOKUP($B167,'F-1 Off Site River Baseline'!$C$9:$R$257,4,FALSE))</f>
        <v/>
      </c>
      <c r="F167" s="520" t="str">
        <f>IF(E167="","",VLOOKUP($B167,'F-1 Off Site River Baseline'!$C$9:$R$257,5,FALSE))</f>
        <v/>
      </c>
      <c r="G167" s="520" t="str">
        <f>IF(F167="","",VLOOKUP($B167,'F-1 Off Site River Baseline'!$C$9:$R$257,6,FALSE))</f>
        <v/>
      </c>
      <c r="H167" s="520" t="str">
        <f>IF(G167="","",VLOOKUP($B167,'F-1 Off Site River Baseline'!$C$9:$R$257,7,FALSE))</f>
        <v/>
      </c>
      <c r="I167" s="520" t="str">
        <f>IF(H167="","",VLOOKUP($B167,'F-1 Off Site River Baseline'!$C$9:$R$257,8,FALSE))</f>
        <v/>
      </c>
      <c r="J167" s="520" t="str">
        <f>IF(I167="","",VLOOKUP($B167,'F-1 Off Site River Baseline'!$C$9:$R$257,9,FALSE))</f>
        <v/>
      </c>
      <c r="K167" s="520" t="str">
        <f>IF(J167="","",VLOOKUP($B167,'F-1 Off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IF(L167="","",VLOOKUP($B167,'F-1 Off Site River Baseline'!$C$9:$R$257,16,FALSE))</f>
        <v/>
      </c>
      <c r="N167" s="418" t="str">
        <f t="shared" si="20"/>
        <v/>
      </c>
      <c r="O167" s="498" t="str">
        <f t="shared" si="21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5" t="str">
        <f>IF(N167="","",VLOOKUP(B167,'F-1 Off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20" t="str">
        <f>IF(V167="","",IF(VLOOKUP(V167,'G-7 Rivers Data'!$AG$4:$AI$9,2,FALSE)=0,"Spatial Data Missing ⚠",VLOOKUP(V167,'G-7 Rivers Data'!$AG$4:$AI$9,2,FALSE)))</f>
        <v/>
      </c>
      <c r="X167" s="524" t="str">
        <f>IF(V167="","",IF(VLOOKUP(V167,'G-7 Rivers Data'!$AG$4:$AI$9,3,FALSE)=0,"Spatial Data Missing ⚠",VLOOKUP(V167,'G-7 Rivers Data'!$AG$4:$AI$9,3,FALSE)))</f>
        <v/>
      </c>
      <c r="Y167" s="53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3"/>
      <c r="AA167" s="203"/>
      <c r="AB167" s="534" t="str">
        <f t="shared" si="16"/>
        <v/>
      </c>
      <c r="AC167" s="521" t="str">
        <f t="shared" si="17"/>
        <v/>
      </c>
      <c r="AD167" s="564" t="str">
        <f>IFERROR(IF(AC167="Check Data ⚠","Check Data ⚠",VLOOKUP(AC167,'G-4 Temporal multipliers'!$A$4:$C$37,3,FALSE)),"")</f>
        <v/>
      </c>
      <c r="AE167" s="537" t="str">
        <f>IF(N167="","",VLOOKUP(N167,'G-7 Rivers Data'!$B$4:$G$8,5,FALSE))</f>
        <v/>
      </c>
      <c r="AF167" s="520" t="str">
        <f t="shared" si="18"/>
        <v/>
      </c>
      <c r="AG167" s="520" t="str">
        <f t="shared" si="22"/>
        <v/>
      </c>
      <c r="AH167" s="524" t="str">
        <f t="shared" si="19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536" t="str">
        <f>IF(AK167="","",IF(VLOOKUP(AK167,'G-7 Rivers Data'!$AD$4:$AE$8,2,FALSE)=0,"Spatial Data Missing ⚠",VLOOKUP(AK167,'G-7 Rivers Data'!$AD$4:$AE$8,2,FALSE)))</f>
        <v/>
      </c>
      <c r="AM167" s="154"/>
      <c r="AN167" s="524" t="str">
        <f>IF(AM167="","",VLOOKUP(AM167,'G-7 Rivers Data'!$AO$4:$AP$7,2,FALSE))</f>
        <v/>
      </c>
      <c r="AO167" s="545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1" t="str">
        <f>'F-1 Off Site River Baseline'!AN166</f>
        <v/>
      </c>
      <c r="C168" s="520" t="str">
        <f>IF(B168="","",VLOOKUP($B168,'F-1 Off Site River Baseline'!$C$9:$R$257,2,FALSE))</f>
        <v/>
      </c>
      <c r="D168" s="520" t="str">
        <f>IF(C168="","",VLOOKUP($B168,'F-1 Off Site River Baseline'!$C$9:$R$257,3,FALSE))</f>
        <v/>
      </c>
      <c r="E168" s="520" t="str">
        <f>IF(D168="","",VLOOKUP($B168,'F-1 Off Site River Baseline'!$C$9:$R$257,4,FALSE))</f>
        <v/>
      </c>
      <c r="F168" s="520" t="str">
        <f>IF(E168="","",VLOOKUP($B168,'F-1 Off Site River Baseline'!$C$9:$R$257,5,FALSE))</f>
        <v/>
      </c>
      <c r="G168" s="520" t="str">
        <f>IF(F168="","",VLOOKUP($B168,'F-1 Off Site River Baseline'!$C$9:$R$257,6,FALSE))</f>
        <v/>
      </c>
      <c r="H168" s="520" t="str">
        <f>IF(G168="","",VLOOKUP($B168,'F-1 Off Site River Baseline'!$C$9:$R$257,7,FALSE))</f>
        <v/>
      </c>
      <c r="I168" s="520" t="str">
        <f>IF(H168="","",VLOOKUP($B168,'F-1 Off Site River Baseline'!$C$9:$R$257,8,FALSE))</f>
        <v/>
      </c>
      <c r="J168" s="520" t="str">
        <f>IF(I168="","",VLOOKUP($B168,'F-1 Off Site River Baseline'!$C$9:$R$257,9,FALSE))</f>
        <v/>
      </c>
      <c r="K168" s="520" t="str">
        <f>IF(J168="","",VLOOKUP($B168,'F-1 Off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IF(L168="","",VLOOKUP($B168,'F-1 Off Site River Baseline'!$C$9:$R$257,16,FALSE))</f>
        <v/>
      </c>
      <c r="N168" s="418" t="str">
        <f t="shared" si="20"/>
        <v/>
      </c>
      <c r="O168" s="498" t="str">
        <f t="shared" si="21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5" t="str">
        <f>IF(N168="","",VLOOKUP(B168,'F-1 Off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20" t="str">
        <f>IF(V168="","",IF(VLOOKUP(V168,'G-7 Rivers Data'!$AG$4:$AI$9,2,FALSE)=0,"Spatial Data Missing ⚠",VLOOKUP(V168,'G-7 Rivers Data'!$AG$4:$AI$9,2,FALSE)))</f>
        <v/>
      </c>
      <c r="X168" s="524" t="str">
        <f>IF(V168="","",IF(VLOOKUP(V168,'G-7 Rivers Data'!$AG$4:$AI$9,3,FALSE)=0,"Spatial Data Missing ⚠",VLOOKUP(V168,'G-7 Rivers Data'!$AG$4:$AI$9,3,FALSE)))</f>
        <v/>
      </c>
      <c r="Y168" s="53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3"/>
      <c r="AA168" s="203"/>
      <c r="AB168" s="534" t="str">
        <f t="shared" si="16"/>
        <v/>
      </c>
      <c r="AC168" s="521" t="str">
        <f t="shared" si="17"/>
        <v/>
      </c>
      <c r="AD168" s="564" t="str">
        <f>IFERROR(IF(AC168="Check Data ⚠","Check Data ⚠",VLOOKUP(AC168,'G-4 Temporal multipliers'!$A$4:$C$37,3,FALSE)),"")</f>
        <v/>
      </c>
      <c r="AE168" s="537" t="str">
        <f>IF(N168="","",VLOOKUP(N168,'G-7 Rivers Data'!$B$4:$G$8,5,FALSE))</f>
        <v/>
      </c>
      <c r="AF168" s="520" t="str">
        <f t="shared" si="18"/>
        <v/>
      </c>
      <c r="AG168" s="520" t="str">
        <f t="shared" si="22"/>
        <v/>
      </c>
      <c r="AH168" s="524" t="str">
        <f t="shared" si="19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536" t="str">
        <f>IF(AK168="","",IF(VLOOKUP(AK168,'G-7 Rivers Data'!$AD$4:$AE$8,2,FALSE)=0,"Spatial Data Missing ⚠",VLOOKUP(AK168,'G-7 Rivers Data'!$AD$4:$AE$8,2,FALSE)))</f>
        <v/>
      </c>
      <c r="AM168" s="154"/>
      <c r="AN168" s="524" t="str">
        <f>IF(AM168="","",VLOOKUP(AM168,'G-7 Rivers Data'!$AO$4:$AP$7,2,FALSE))</f>
        <v/>
      </c>
      <c r="AO168" s="545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1" t="str">
        <f>'F-1 Off Site River Baseline'!AN167</f>
        <v/>
      </c>
      <c r="C169" s="520" t="str">
        <f>IF(B169="","",VLOOKUP($B169,'F-1 Off Site River Baseline'!$C$9:$R$257,2,FALSE))</f>
        <v/>
      </c>
      <c r="D169" s="520" t="str">
        <f>IF(C169="","",VLOOKUP($B169,'F-1 Off Site River Baseline'!$C$9:$R$257,3,FALSE))</f>
        <v/>
      </c>
      <c r="E169" s="520" t="str">
        <f>IF(D169="","",VLOOKUP($B169,'F-1 Off Site River Baseline'!$C$9:$R$257,4,FALSE))</f>
        <v/>
      </c>
      <c r="F169" s="520" t="str">
        <f>IF(E169="","",VLOOKUP($B169,'F-1 Off Site River Baseline'!$C$9:$R$257,5,FALSE))</f>
        <v/>
      </c>
      <c r="G169" s="520" t="str">
        <f>IF(F169="","",VLOOKUP($B169,'F-1 Off Site River Baseline'!$C$9:$R$257,6,FALSE))</f>
        <v/>
      </c>
      <c r="H169" s="520" t="str">
        <f>IF(G169="","",VLOOKUP($B169,'F-1 Off Site River Baseline'!$C$9:$R$257,7,FALSE))</f>
        <v/>
      </c>
      <c r="I169" s="520" t="str">
        <f>IF(H169="","",VLOOKUP($B169,'F-1 Off Site River Baseline'!$C$9:$R$257,8,FALSE))</f>
        <v/>
      </c>
      <c r="J169" s="520" t="str">
        <f>IF(I169="","",VLOOKUP($B169,'F-1 Off Site River Baseline'!$C$9:$R$257,9,FALSE))</f>
        <v/>
      </c>
      <c r="K169" s="520" t="str">
        <f>IF(J169="","",VLOOKUP($B169,'F-1 Off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IF(L169="","",VLOOKUP($B169,'F-1 Off Site River Baseline'!$C$9:$R$257,16,FALSE))</f>
        <v/>
      </c>
      <c r="N169" s="418" t="str">
        <f t="shared" si="20"/>
        <v/>
      </c>
      <c r="O169" s="498" t="str">
        <f t="shared" si="21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5" t="str">
        <f>IF(N169="","",VLOOKUP(B169,'F-1 Off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20" t="str">
        <f>IF(V169="","",IF(VLOOKUP(V169,'G-7 Rivers Data'!$AG$4:$AI$9,2,FALSE)=0,"Spatial Data Missing ⚠",VLOOKUP(V169,'G-7 Rivers Data'!$AG$4:$AI$9,2,FALSE)))</f>
        <v/>
      </c>
      <c r="X169" s="524" t="str">
        <f>IF(V169="","",IF(VLOOKUP(V169,'G-7 Rivers Data'!$AG$4:$AI$9,3,FALSE)=0,"Spatial Data Missing ⚠",VLOOKUP(V169,'G-7 Rivers Data'!$AG$4:$AI$9,3,FALSE)))</f>
        <v/>
      </c>
      <c r="Y169" s="53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3"/>
      <c r="AA169" s="203"/>
      <c r="AB169" s="534" t="str">
        <f t="shared" si="16"/>
        <v/>
      </c>
      <c r="AC169" s="521" t="str">
        <f t="shared" si="17"/>
        <v/>
      </c>
      <c r="AD169" s="564" t="str">
        <f>IFERROR(IF(AC169="Check Data ⚠","Check Data ⚠",VLOOKUP(AC169,'G-4 Temporal multipliers'!$A$4:$C$37,3,FALSE)),"")</f>
        <v/>
      </c>
      <c r="AE169" s="537" t="str">
        <f>IF(N169="","",VLOOKUP(N169,'G-7 Rivers Data'!$B$4:$G$8,5,FALSE))</f>
        <v/>
      </c>
      <c r="AF169" s="520" t="str">
        <f t="shared" si="18"/>
        <v/>
      </c>
      <c r="AG169" s="520" t="str">
        <f t="shared" si="22"/>
        <v/>
      </c>
      <c r="AH169" s="524" t="str">
        <f t="shared" si="19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536" t="str">
        <f>IF(AK169="","",IF(VLOOKUP(AK169,'G-7 Rivers Data'!$AD$4:$AE$8,2,FALSE)=0,"Spatial Data Missing ⚠",VLOOKUP(AK169,'G-7 Rivers Data'!$AD$4:$AE$8,2,FALSE)))</f>
        <v/>
      </c>
      <c r="AM169" s="154"/>
      <c r="AN169" s="524" t="str">
        <f>IF(AM169="","",VLOOKUP(AM169,'G-7 Rivers Data'!$AO$4:$AP$7,2,FALSE))</f>
        <v/>
      </c>
      <c r="AO169" s="545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1" t="str">
        <f>'F-1 Off Site River Baseline'!AN168</f>
        <v/>
      </c>
      <c r="C170" s="520" t="str">
        <f>IF(B170="","",VLOOKUP($B170,'F-1 Off Site River Baseline'!$C$9:$R$257,2,FALSE))</f>
        <v/>
      </c>
      <c r="D170" s="520" t="str">
        <f>IF(C170="","",VLOOKUP($B170,'F-1 Off Site River Baseline'!$C$9:$R$257,3,FALSE))</f>
        <v/>
      </c>
      <c r="E170" s="520" t="str">
        <f>IF(D170="","",VLOOKUP($B170,'F-1 Off Site River Baseline'!$C$9:$R$257,4,FALSE))</f>
        <v/>
      </c>
      <c r="F170" s="520" t="str">
        <f>IF(E170="","",VLOOKUP($B170,'F-1 Off Site River Baseline'!$C$9:$R$257,5,FALSE))</f>
        <v/>
      </c>
      <c r="G170" s="520" t="str">
        <f>IF(F170="","",VLOOKUP($B170,'F-1 Off Site River Baseline'!$C$9:$R$257,6,FALSE))</f>
        <v/>
      </c>
      <c r="H170" s="520" t="str">
        <f>IF(G170="","",VLOOKUP($B170,'F-1 Off Site River Baseline'!$C$9:$R$257,7,FALSE))</f>
        <v/>
      </c>
      <c r="I170" s="520" t="str">
        <f>IF(H170="","",VLOOKUP($B170,'F-1 Off Site River Baseline'!$C$9:$R$257,8,FALSE))</f>
        <v/>
      </c>
      <c r="J170" s="520" t="str">
        <f>IF(I170="","",VLOOKUP($B170,'F-1 Off Site River Baseline'!$C$9:$R$257,9,FALSE))</f>
        <v/>
      </c>
      <c r="K170" s="520" t="str">
        <f>IF(J170="","",VLOOKUP($B170,'F-1 Off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IF(L170="","",VLOOKUP($B170,'F-1 Off Site River Baseline'!$C$9:$R$257,16,FALSE))</f>
        <v/>
      </c>
      <c r="N170" s="418" t="str">
        <f t="shared" si="20"/>
        <v/>
      </c>
      <c r="O170" s="498" t="str">
        <f t="shared" si="21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5" t="str">
        <f>IF(N170="","",VLOOKUP(B170,'F-1 Off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20" t="str">
        <f>IF(V170="","",IF(VLOOKUP(V170,'G-7 Rivers Data'!$AG$4:$AI$9,2,FALSE)=0,"Spatial Data Missing ⚠",VLOOKUP(V170,'G-7 Rivers Data'!$AG$4:$AI$9,2,FALSE)))</f>
        <v/>
      </c>
      <c r="X170" s="524" t="str">
        <f>IF(V170="","",IF(VLOOKUP(V170,'G-7 Rivers Data'!$AG$4:$AI$9,3,FALSE)=0,"Spatial Data Missing ⚠",VLOOKUP(V170,'G-7 Rivers Data'!$AG$4:$AI$9,3,FALSE)))</f>
        <v/>
      </c>
      <c r="Y170" s="53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3"/>
      <c r="AA170" s="203"/>
      <c r="AB170" s="534" t="str">
        <f t="shared" si="16"/>
        <v/>
      </c>
      <c r="AC170" s="521" t="str">
        <f t="shared" si="17"/>
        <v/>
      </c>
      <c r="AD170" s="564" t="str">
        <f>IFERROR(IF(AC170="Check Data ⚠","Check Data ⚠",VLOOKUP(AC170,'G-4 Temporal multipliers'!$A$4:$C$37,3,FALSE)),"")</f>
        <v/>
      </c>
      <c r="AE170" s="537" t="str">
        <f>IF(N170="","",VLOOKUP(N170,'G-7 Rivers Data'!$B$4:$G$8,5,FALSE))</f>
        <v/>
      </c>
      <c r="AF170" s="520" t="str">
        <f t="shared" si="18"/>
        <v/>
      </c>
      <c r="AG170" s="520" t="str">
        <f t="shared" si="22"/>
        <v/>
      </c>
      <c r="AH170" s="524" t="str">
        <f t="shared" si="19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536" t="str">
        <f>IF(AK170="","",IF(VLOOKUP(AK170,'G-7 Rivers Data'!$AD$4:$AE$8,2,FALSE)=0,"Spatial Data Missing ⚠",VLOOKUP(AK170,'G-7 Rivers Data'!$AD$4:$AE$8,2,FALSE)))</f>
        <v/>
      </c>
      <c r="AM170" s="154"/>
      <c r="AN170" s="524" t="str">
        <f>IF(AM170="","",VLOOKUP(AM170,'G-7 Rivers Data'!$AO$4:$AP$7,2,FALSE))</f>
        <v/>
      </c>
      <c r="AO170" s="545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1" t="str">
        <f>'F-1 Off Site River Baseline'!AN169</f>
        <v/>
      </c>
      <c r="C171" s="520" t="str">
        <f>IF(B171="","",VLOOKUP($B171,'F-1 Off Site River Baseline'!$C$9:$R$257,2,FALSE))</f>
        <v/>
      </c>
      <c r="D171" s="520" t="str">
        <f>IF(C171="","",VLOOKUP($B171,'F-1 Off Site River Baseline'!$C$9:$R$257,3,FALSE))</f>
        <v/>
      </c>
      <c r="E171" s="520" t="str">
        <f>IF(D171="","",VLOOKUP($B171,'F-1 Off Site River Baseline'!$C$9:$R$257,4,FALSE))</f>
        <v/>
      </c>
      <c r="F171" s="520" t="str">
        <f>IF(E171="","",VLOOKUP($B171,'F-1 Off Site River Baseline'!$C$9:$R$257,5,FALSE))</f>
        <v/>
      </c>
      <c r="G171" s="520" t="str">
        <f>IF(F171="","",VLOOKUP($B171,'F-1 Off Site River Baseline'!$C$9:$R$257,6,FALSE))</f>
        <v/>
      </c>
      <c r="H171" s="520" t="str">
        <f>IF(G171="","",VLOOKUP($B171,'F-1 Off Site River Baseline'!$C$9:$R$257,7,FALSE))</f>
        <v/>
      </c>
      <c r="I171" s="520" t="str">
        <f>IF(H171="","",VLOOKUP($B171,'F-1 Off Site River Baseline'!$C$9:$R$257,8,FALSE))</f>
        <v/>
      </c>
      <c r="J171" s="520" t="str">
        <f>IF(I171="","",VLOOKUP($B171,'F-1 Off Site River Baseline'!$C$9:$R$257,9,FALSE))</f>
        <v/>
      </c>
      <c r="K171" s="520" t="str">
        <f>IF(J171="","",VLOOKUP($B171,'F-1 Off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IF(L171="","",VLOOKUP($B171,'F-1 Off Site River Baseline'!$C$9:$R$257,16,FALSE))</f>
        <v/>
      </c>
      <c r="N171" s="418" t="str">
        <f t="shared" si="20"/>
        <v/>
      </c>
      <c r="O171" s="498" t="str">
        <f t="shared" si="21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5" t="str">
        <f>IF(N171="","",VLOOKUP(B171,'F-1 Off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20" t="str">
        <f>IF(V171="","",IF(VLOOKUP(V171,'G-7 Rivers Data'!$AG$4:$AI$9,2,FALSE)=0,"Spatial Data Missing ⚠",VLOOKUP(V171,'G-7 Rivers Data'!$AG$4:$AI$9,2,FALSE)))</f>
        <v/>
      </c>
      <c r="X171" s="524" t="str">
        <f>IF(V171="","",IF(VLOOKUP(V171,'G-7 Rivers Data'!$AG$4:$AI$9,3,FALSE)=0,"Spatial Data Missing ⚠",VLOOKUP(V171,'G-7 Rivers Data'!$AG$4:$AI$9,3,FALSE)))</f>
        <v/>
      </c>
      <c r="Y171" s="53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3"/>
      <c r="AA171" s="203"/>
      <c r="AB171" s="534" t="str">
        <f t="shared" si="16"/>
        <v/>
      </c>
      <c r="AC171" s="521" t="str">
        <f t="shared" si="17"/>
        <v/>
      </c>
      <c r="AD171" s="564" t="str">
        <f>IFERROR(IF(AC171="Check Data ⚠","Check Data ⚠",VLOOKUP(AC171,'G-4 Temporal multipliers'!$A$4:$C$37,3,FALSE)),"")</f>
        <v/>
      </c>
      <c r="AE171" s="537" t="str">
        <f>IF(N171="","",VLOOKUP(N171,'G-7 Rivers Data'!$B$4:$G$8,5,FALSE))</f>
        <v/>
      </c>
      <c r="AF171" s="520" t="str">
        <f t="shared" si="18"/>
        <v/>
      </c>
      <c r="AG171" s="520" t="str">
        <f t="shared" si="22"/>
        <v/>
      </c>
      <c r="AH171" s="524" t="str">
        <f t="shared" si="19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536" t="str">
        <f>IF(AK171="","",IF(VLOOKUP(AK171,'G-7 Rivers Data'!$AD$4:$AE$8,2,FALSE)=0,"Spatial Data Missing ⚠",VLOOKUP(AK171,'G-7 Rivers Data'!$AD$4:$AE$8,2,FALSE)))</f>
        <v/>
      </c>
      <c r="AM171" s="154"/>
      <c r="AN171" s="524" t="str">
        <f>IF(AM171="","",VLOOKUP(AM171,'G-7 Rivers Data'!$AO$4:$AP$7,2,FALSE))</f>
        <v/>
      </c>
      <c r="AO171" s="545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1" t="str">
        <f>'F-1 Off Site River Baseline'!AN170</f>
        <v/>
      </c>
      <c r="C172" s="520" t="str">
        <f>IF(B172="","",VLOOKUP($B172,'F-1 Off Site River Baseline'!$C$9:$R$257,2,FALSE))</f>
        <v/>
      </c>
      <c r="D172" s="520" t="str">
        <f>IF(C172="","",VLOOKUP($B172,'F-1 Off Site River Baseline'!$C$9:$R$257,3,FALSE))</f>
        <v/>
      </c>
      <c r="E172" s="520" t="str">
        <f>IF(D172="","",VLOOKUP($B172,'F-1 Off Site River Baseline'!$C$9:$R$257,4,FALSE))</f>
        <v/>
      </c>
      <c r="F172" s="520" t="str">
        <f>IF(E172="","",VLOOKUP($B172,'F-1 Off Site River Baseline'!$C$9:$R$257,5,FALSE))</f>
        <v/>
      </c>
      <c r="G172" s="520" t="str">
        <f>IF(F172="","",VLOOKUP($B172,'F-1 Off Site River Baseline'!$C$9:$R$257,6,FALSE))</f>
        <v/>
      </c>
      <c r="H172" s="520" t="str">
        <f>IF(G172="","",VLOOKUP($B172,'F-1 Off Site River Baseline'!$C$9:$R$257,7,FALSE))</f>
        <v/>
      </c>
      <c r="I172" s="520" t="str">
        <f>IF(H172="","",VLOOKUP($B172,'F-1 Off Site River Baseline'!$C$9:$R$257,8,FALSE))</f>
        <v/>
      </c>
      <c r="J172" s="520" t="str">
        <f>IF(I172="","",VLOOKUP($B172,'F-1 Off Site River Baseline'!$C$9:$R$257,9,FALSE))</f>
        <v/>
      </c>
      <c r="K172" s="520" t="str">
        <f>IF(J172="","",VLOOKUP($B172,'F-1 Off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IF(L172="","",VLOOKUP($B172,'F-1 Off Site River Baseline'!$C$9:$R$257,16,FALSE))</f>
        <v/>
      </c>
      <c r="N172" s="418" t="str">
        <f t="shared" si="20"/>
        <v/>
      </c>
      <c r="O172" s="498" t="str">
        <f t="shared" si="21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5" t="str">
        <f>IF(N172="","",VLOOKUP(B172,'F-1 Off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20" t="str">
        <f>IF(V172="","",IF(VLOOKUP(V172,'G-7 Rivers Data'!$AG$4:$AI$9,2,FALSE)=0,"Spatial Data Missing ⚠",VLOOKUP(V172,'G-7 Rivers Data'!$AG$4:$AI$9,2,FALSE)))</f>
        <v/>
      </c>
      <c r="X172" s="524" t="str">
        <f>IF(V172="","",IF(VLOOKUP(V172,'G-7 Rivers Data'!$AG$4:$AI$9,3,FALSE)=0,"Spatial Data Missing ⚠",VLOOKUP(V172,'G-7 Rivers Data'!$AG$4:$AI$9,3,FALSE)))</f>
        <v/>
      </c>
      <c r="Y172" s="53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3"/>
      <c r="AA172" s="203"/>
      <c r="AB172" s="534" t="str">
        <f t="shared" si="16"/>
        <v/>
      </c>
      <c r="AC172" s="521" t="str">
        <f t="shared" si="17"/>
        <v/>
      </c>
      <c r="AD172" s="564" t="str">
        <f>IFERROR(IF(AC172="Check Data ⚠","Check Data ⚠",VLOOKUP(AC172,'G-4 Temporal multipliers'!$A$4:$C$37,3,FALSE)),"")</f>
        <v/>
      </c>
      <c r="AE172" s="537" t="str">
        <f>IF(N172="","",VLOOKUP(N172,'G-7 Rivers Data'!$B$4:$G$8,5,FALSE))</f>
        <v/>
      </c>
      <c r="AF172" s="520" t="str">
        <f t="shared" si="18"/>
        <v/>
      </c>
      <c r="AG172" s="520" t="str">
        <f t="shared" si="22"/>
        <v/>
      </c>
      <c r="AH172" s="524" t="str">
        <f t="shared" si="19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536" t="str">
        <f>IF(AK172="","",IF(VLOOKUP(AK172,'G-7 Rivers Data'!$AD$4:$AE$8,2,FALSE)=0,"Spatial Data Missing ⚠",VLOOKUP(AK172,'G-7 Rivers Data'!$AD$4:$AE$8,2,FALSE)))</f>
        <v/>
      </c>
      <c r="AM172" s="154"/>
      <c r="AN172" s="524" t="str">
        <f>IF(AM172="","",VLOOKUP(AM172,'G-7 Rivers Data'!$AO$4:$AP$7,2,FALSE))</f>
        <v/>
      </c>
      <c r="AO172" s="545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1" t="str">
        <f>'F-1 Off Site River Baseline'!AN171</f>
        <v/>
      </c>
      <c r="C173" s="520" t="str">
        <f>IF(B173="","",VLOOKUP($B173,'F-1 Off Site River Baseline'!$C$9:$R$257,2,FALSE))</f>
        <v/>
      </c>
      <c r="D173" s="520" t="str">
        <f>IF(C173="","",VLOOKUP($B173,'F-1 Off Site River Baseline'!$C$9:$R$257,3,FALSE))</f>
        <v/>
      </c>
      <c r="E173" s="520" t="str">
        <f>IF(D173="","",VLOOKUP($B173,'F-1 Off Site River Baseline'!$C$9:$R$257,4,FALSE))</f>
        <v/>
      </c>
      <c r="F173" s="520" t="str">
        <f>IF(E173="","",VLOOKUP($B173,'F-1 Off Site River Baseline'!$C$9:$R$257,5,FALSE))</f>
        <v/>
      </c>
      <c r="G173" s="520" t="str">
        <f>IF(F173="","",VLOOKUP($B173,'F-1 Off Site River Baseline'!$C$9:$R$257,6,FALSE))</f>
        <v/>
      </c>
      <c r="H173" s="520" t="str">
        <f>IF(G173="","",VLOOKUP($B173,'F-1 Off Site River Baseline'!$C$9:$R$257,7,FALSE))</f>
        <v/>
      </c>
      <c r="I173" s="520" t="str">
        <f>IF(H173="","",VLOOKUP($B173,'F-1 Off Site River Baseline'!$C$9:$R$257,8,FALSE))</f>
        <v/>
      </c>
      <c r="J173" s="520" t="str">
        <f>IF(I173="","",VLOOKUP($B173,'F-1 Off Site River Baseline'!$C$9:$R$257,9,FALSE))</f>
        <v/>
      </c>
      <c r="K173" s="520" t="str">
        <f>IF(J173="","",VLOOKUP($B173,'F-1 Off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IF(L173="","",VLOOKUP($B173,'F-1 Off Site River Baseline'!$C$9:$R$257,16,FALSE))</f>
        <v/>
      </c>
      <c r="N173" s="418" t="str">
        <f t="shared" si="20"/>
        <v/>
      </c>
      <c r="O173" s="498" t="str">
        <f t="shared" si="21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5" t="str">
        <f>IF(N173="","",VLOOKUP(B173,'F-1 Off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20" t="str">
        <f>IF(V173="","",IF(VLOOKUP(V173,'G-7 Rivers Data'!$AG$4:$AI$9,2,FALSE)=0,"Spatial Data Missing ⚠",VLOOKUP(V173,'G-7 Rivers Data'!$AG$4:$AI$9,2,FALSE)))</f>
        <v/>
      </c>
      <c r="X173" s="524" t="str">
        <f>IF(V173="","",IF(VLOOKUP(V173,'G-7 Rivers Data'!$AG$4:$AI$9,3,FALSE)=0,"Spatial Data Missing ⚠",VLOOKUP(V173,'G-7 Rivers Data'!$AG$4:$AI$9,3,FALSE)))</f>
        <v/>
      </c>
      <c r="Y173" s="53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3"/>
      <c r="AA173" s="203"/>
      <c r="AB173" s="534" t="str">
        <f t="shared" si="16"/>
        <v/>
      </c>
      <c r="AC173" s="521" t="str">
        <f t="shared" si="17"/>
        <v/>
      </c>
      <c r="AD173" s="564" t="str">
        <f>IFERROR(IF(AC173="Check Data ⚠","Check Data ⚠",VLOOKUP(AC173,'G-4 Temporal multipliers'!$A$4:$C$37,3,FALSE)),"")</f>
        <v/>
      </c>
      <c r="AE173" s="537" t="str">
        <f>IF(N173="","",VLOOKUP(N173,'G-7 Rivers Data'!$B$4:$G$8,5,FALSE))</f>
        <v/>
      </c>
      <c r="AF173" s="520" t="str">
        <f t="shared" si="18"/>
        <v/>
      </c>
      <c r="AG173" s="520" t="str">
        <f t="shared" si="22"/>
        <v/>
      </c>
      <c r="AH173" s="524" t="str">
        <f t="shared" si="19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536" t="str">
        <f>IF(AK173="","",IF(VLOOKUP(AK173,'G-7 Rivers Data'!$AD$4:$AE$8,2,FALSE)=0,"Spatial Data Missing ⚠",VLOOKUP(AK173,'G-7 Rivers Data'!$AD$4:$AE$8,2,FALSE)))</f>
        <v/>
      </c>
      <c r="AM173" s="154"/>
      <c r="AN173" s="524" t="str">
        <f>IF(AM173="","",VLOOKUP(AM173,'G-7 Rivers Data'!$AO$4:$AP$7,2,FALSE))</f>
        <v/>
      </c>
      <c r="AO173" s="545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1" t="str">
        <f>'F-1 Off Site River Baseline'!AN172</f>
        <v/>
      </c>
      <c r="C174" s="520" t="str">
        <f>IF(B174="","",VLOOKUP($B174,'F-1 Off Site River Baseline'!$C$9:$R$257,2,FALSE))</f>
        <v/>
      </c>
      <c r="D174" s="520" t="str">
        <f>IF(C174="","",VLOOKUP($B174,'F-1 Off Site River Baseline'!$C$9:$R$257,3,FALSE))</f>
        <v/>
      </c>
      <c r="E174" s="520" t="str">
        <f>IF(D174="","",VLOOKUP($B174,'F-1 Off Site River Baseline'!$C$9:$R$257,4,FALSE))</f>
        <v/>
      </c>
      <c r="F174" s="520" t="str">
        <f>IF(E174="","",VLOOKUP($B174,'F-1 Off Site River Baseline'!$C$9:$R$257,5,FALSE))</f>
        <v/>
      </c>
      <c r="G174" s="520" t="str">
        <f>IF(F174="","",VLOOKUP($B174,'F-1 Off Site River Baseline'!$C$9:$R$257,6,FALSE))</f>
        <v/>
      </c>
      <c r="H174" s="520" t="str">
        <f>IF(G174="","",VLOOKUP($B174,'F-1 Off Site River Baseline'!$C$9:$R$257,7,FALSE))</f>
        <v/>
      </c>
      <c r="I174" s="520" t="str">
        <f>IF(H174="","",VLOOKUP($B174,'F-1 Off Site River Baseline'!$C$9:$R$257,8,FALSE))</f>
        <v/>
      </c>
      <c r="J174" s="520" t="str">
        <f>IF(I174="","",VLOOKUP($B174,'F-1 Off Site River Baseline'!$C$9:$R$257,9,FALSE))</f>
        <v/>
      </c>
      <c r="K174" s="520" t="str">
        <f>IF(J174="","",VLOOKUP($B174,'F-1 Off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IF(L174="","",VLOOKUP($B174,'F-1 Off Site River Baseline'!$C$9:$R$257,16,FALSE))</f>
        <v/>
      </c>
      <c r="N174" s="418" t="str">
        <f t="shared" si="20"/>
        <v/>
      </c>
      <c r="O174" s="498" t="str">
        <f t="shared" si="21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5" t="str">
        <f>IF(N174="","",VLOOKUP(B174,'F-1 Off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20" t="str">
        <f>IF(V174="","",IF(VLOOKUP(V174,'G-7 Rivers Data'!$AG$4:$AI$9,2,FALSE)=0,"Spatial Data Missing ⚠",VLOOKUP(V174,'G-7 Rivers Data'!$AG$4:$AI$9,2,FALSE)))</f>
        <v/>
      </c>
      <c r="X174" s="524" t="str">
        <f>IF(V174="","",IF(VLOOKUP(V174,'G-7 Rivers Data'!$AG$4:$AI$9,3,FALSE)=0,"Spatial Data Missing ⚠",VLOOKUP(V174,'G-7 Rivers Data'!$AG$4:$AI$9,3,FALSE)))</f>
        <v/>
      </c>
      <c r="Y174" s="53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3"/>
      <c r="AA174" s="203"/>
      <c r="AB174" s="534" t="str">
        <f t="shared" si="16"/>
        <v/>
      </c>
      <c r="AC174" s="521" t="str">
        <f t="shared" si="17"/>
        <v/>
      </c>
      <c r="AD174" s="564" t="str">
        <f>IFERROR(IF(AC174="Check Data ⚠","Check Data ⚠",VLOOKUP(AC174,'G-4 Temporal multipliers'!$A$4:$C$37,3,FALSE)),"")</f>
        <v/>
      </c>
      <c r="AE174" s="537" t="str">
        <f>IF(N174="","",VLOOKUP(N174,'G-7 Rivers Data'!$B$4:$G$8,5,FALSE))</f>
        <v/>
      </c>
      <c r="AF174" s="520" t="str">
        <f t="shared" si="18"/>
        <v/>
      </c>
      <c r="AG174" s="520" t="str">
        <f t="shared" si="22"/>
        <v/>
      </c>
      <c r="AH174" s="524" t="str">
        <f t="shared" si="19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536" t="str">
        <f>IF(AK174="","",IF(VLOOKUP(AK174,'G-7 Rivers Data'!$AD$4:$AE$8,2,FALSE)=0,"Spatial Data Missing ⚠",VLOOKUP(AK174,'G-7 Rivers Data'!$AD$4:$AE$8,2,FALSE)))</f>
        <v/>
      </c>
      <c r="AM174" s="154"/>
      <c r="AN174" s="524" t="str">
        <f>IF(AM174="","",VLOOKUP(AM174,'G-7 Rivers Data'!$AO$4:$AP$7,2,FALSE))</f>
        <v/>
      </c>
      <c r="AO174" s="545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1" t="str">
        <f>'F-1 Off Site River Baseline'!AN173</f>
        <v/>
      </c>
      <c r="C175" s="520" t="str">
        <f>IF(B175="","",VLOOKUP($B175,'F-1 Off Site River Baseline'!$C$9:$R$257,2,FALSE))</f>
        <v/>
      </c>
      <c r="D175" s="520" t="str">
        <f>IF(C175="","",VLOOKUP($B175,'F-1 Off Site River Baseline'!$C$9:$R$257,3,FALSE))</f>
        <v/>
      </c>
      <c r="E175" s="520" t="str">
        <f>IF(D175="","",VLOOKUP($B175,'F-1 Off Site River Baseline'!$C$9:$R$257,4,FALSE))</f>
        <v/>
      </c>
      <c r="F175" s="520" t="str">
        <f>IF(E175="","",VLOOKUP($B175,'F-1 Off Site River Baseline'!$C$9:$R$257,5,FALSE))</f>
        <v/>
      </c>
      <c r="G175" s="520" t="str">
        <f>IF(F175="","",VLOOKUP($B175,'F-1 Off Site River Baseline'!$C$9:$R$257,6,FALSE))</f>
        <v/>
      </c>
      <c r="H175" s="520" t="str">
        <f>IF(G175="","",VLOOKUP($B175,'F-1 Off Site River Baseline'!$C$9:$R$257,7,FALSE))</f>
        <v/>
      </c>
      <c r="I175" s="520" t="str">
        <f>IF(H175="","",VLOOKUP($B175,'F-1 Off Site River Baseline'!$C$9:$R$257,8,FALSE))</f>
        <v/>
      </c>
      <c r="J175" s="520" t="str">
        <f>IF(I175="","",VLOOKUP($B175,'F-1 Off Site River Baseline'!$C$9:$R$257,9,FALSE))</f>
        <v/>
      </c>
      <c r="K175" s="520" t="str">
        <f>IF(J175="","",VLOOKUP($B175,'F-1 Off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IF(L175="","",VLOOKUP($B175,'F-1 Off Site River Baseline'!$C$9:$R$257,16,FALSE))</f>
        <v/>
      </c>
      <c r="N175" s="418" t="str">
        <f t="shared" si="20"/>
        <v/>
      </c>
      <c r="O175" s="498" t="str">
        <f t="shared" si="21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5" t="str">
        <f>IF(N175="","",VLOOKUP(B175,'F-1 Off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20" t="str">
        <f>IF(V175="","",IF(VLOOKUP(V175,'G-7 Rivers Data'!$AG$4:$AI$9,2,FALSE)=0,"Spatial Data Missing ⚠",VLOOKUP(V175,'G-7 Rivers Data'!$AG$4:$AI$9,2,FALSE)))</f>
        <v/>
      </c>
      <c r="X175" s="524" t="str">
        <f>IF(V175="","",IF(VLOOKUP(V175,'G-7 Rivers Data'!$AG$4:$AI$9,3,FALSE)=0,"Spatial Data Missing ⚠",VLOOKUP(V175,'G-7 Rivers Data'!$AG$4:$AI$9,3,FALSE)))</f>
        <v/>
      </c>
      <c r="Y175" s="53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3"/>
      <c r="AA175" s="203"/>
      <c r="AB175" s="534" t="str">
        <f t="shared" si="16"/>
        <v/>
      </c>
      <c r="AC175" s="521" t="str">
        <f t="shared" si="17"/>
        <v/>
      </c>
      <c r="AD175" s="564" t="str">
        <f>IFERROR(IF(AC175="Check Data ⚠","Check Data ⚠",VLOOKUP(AC175,'G-4 Temporal multipliers'!$A$4:$C$37,3,FALSE)),"")</f>
        <v/>
      </c>
      <c r="AE175" s="537" t="str">
        <f>IF(N175="","",VLOOKUP(N175,'G-7 Rivers Data'!$B$4:$G$8,5,FALSE))</f>
        <v/>
      </c>
      <c r="AF175" s="520" t="str">
        <f t="shared" si="18"/>
        <v/>
      </c>
      <c r="AG175" s="520" t="str">
        <f t="shared" si="22"/>
        <v/>
      </c>
      <c r="AH175" s="524" t="str">
        <f t="shared" si="19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536" t="str">
        <f>IF(AK175="","",IF(VLOOKUP(AK175,'G-7 Rivers Data'!$AD$4:$AE$8,2,FALSE)=0,"Spatial Data Missing ⚠",VLOOKUP(AK175,'G-7 Rivers Data'!$AD$4:$AE$8,2,FALSE)))</f>
        <v/>
      </c>
      <c r="AM175" s="154"/>
      <c r="AN175" s="524" t="str">
        <f>IF(AM175="","",VLOOKUP(AM175,'G-7 Rivers Data'!$AO$4:$AP$7,2,FALSE))</f>
        <v/>
      </c>
      <c r="AO175" s="545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1" t="str">
        <f>'F-1 Off Site River Baseline'!AN174</f>
        <v/>
      </c>
      <c r="C176" s="520" t="str">
        <f>IF(B176="","",VLOOKUP($B176,'F-1 Off Site River Baseline'!$C$9:$R$257,2,FALSE))</f>
        <v/>
      </c>
      <c r="D176" s="520" t="str">
        <f>IF(C176="","",VLOOKUP($B176,'F-1 Off Site River Baseline'!$C$9:$R$257,3,FALSE))</f>
        <v/>
      </c>
      <c r="E176" s="520" t="str">
        <f>IF(D176="","",VLOOKUP($B176,'F-1 Off Site River Baseline'!$C$9:$R$257,4,FALSE))</f>
        <v/>
      </c>
      <c r="F176" s="520" t="str">
        <f>IF(E176="","",VLOOKUP($B176,'F-1 Off Site River Baseline'!$C$9:$R$257,5,FALSE))</f>
        <v/>
      </c>
      <c r="G176" s="520" t="str">
        <f>IF(F176="","",VLOOKUP($B176,'F-1 Off Site River Baseline'!$C$9:$R$257,6,FALSE))</f>
        <v/>
      </c>
      <c r="H176" s="520" t="str">
        <f>IF(G176="","",VLOOKUP($B176,'F-1 Off Site River Baseline'!$C$9:$R$257,7,FALSE))</f>
        <v/>
      </c>
      <c r="I176" s="520" t="str">
        <f>IF(H176="","",VLOOKUP($B176,'F-1 Off Site River Baseline'!$C$9:$R$257,8,FALSE))</f>
        <v/>
      </c>
      <c r="J176" s="520" t="str">
        <f>IF(I176="","",VLOOKUP($B176,'F-1 Off Site River Baseline'!$C$9:$R$257,9,FALSE))</f>
        <v/>
      </c>
      <c r="K176" s="520" t="str">
        <f>IF(J176="","",VLOOKUP($B176,'F-1 Off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IF(L176="","",VLOOKUP($B176,'F-1 Off Site River Baseline'!$C$9:$R$257,16,FALSE))</f>
        <v/>
      </c>
      <c r="N176" s="418" t="str">
        <f t="shared" si="20"/>
        <v/>
      </c>
      <c r="O176" s="498" t="str">
        <f t="shared" si="21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5" t="str">
        <f>IF(N176="","",VLOOKUP(B176,'F-1 Off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20" t="str">
        <f>IF(V176="","",IF(VLOOKUP(V176,'G-7 Rivers Data'!$AG$4:$AI$9,2,FALSE)=0,"Spatial Data Missing ⚠",VLOOKUP(V176,'G-7 Rivers Data'!$AG$4:$AI$9,2,FALSE)))</f>
        <v/>
      </c>
      <c r="X176" s="524" t="str">
        <f>IF(V176="","",IF(VLOOKUP(V176,'G-7 Rivers Data'!$AG$4:$AI$9,3,FALSE)=0,"Spatial Data Missing ⚠",VLOOKUP(V176,'G-7 Rivers Data'!$AG$4:$AI$9,3,FALSE)))</f>
        <v/>
      </c>
      <c r="Y176" s="53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3"/>
      <c r="AA176" s="203"/>
      <c r="AB176" s="534" t="str">
        <f t="shared" si="16"/>
        <v/>
      </c>
      <c r="AC176" s="521" t="str">
        <f t="shared" si="17"/>
        <v/>
      </c>
      <c r="AD176" s="564" t="str">
        <f>IFERROR(IF(AC176="Check Data ⚠","Check Data ⚠",VLOOKUP(AC176,'G-4 Temporal multipliers'!$A$4:$C$37,3,FALSE)),"")</f>
        <v/>
      </c>
      <c r="AE176" s="537" t="str">
        <f>IF(N176="","",VLOOKUP(N176,'G-7 Rivers Data'!$B$4:$G$8,5,FALSE))</f>
        <v/>
      </c>
      <c r="AF176" s="520" t="str">
        <f t="shared" si="18"/>
        <v/>
      </c>
      <c r="AG176" s="520" t="str">
        <f t="shared" si="22"/>
        <v/>
      </c>
      <c r="AH176" s="524" t="str">
        <f t="shared" si="19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536" t="str">
        <f>IF(AK176="","",IF(VLOOKUP(AK176,'G-7 Rivers Data'!$AD$4:$AE$8,2,FALSE)=0,"Spatial Data Missing ⚠",VLOOKUP(AK176,'G-7 Rivers Data'!$AD$4:$AE$8,2,FALSE)))</f>
        <v/>
      </c>
      <c r="AM176" s="154"/>
      <c r="AN176" s="524" t="str">
        <f>IF(AM176="","",VLOOKUP(AM176,'G-7 Rivers Data'!$AO$4:$AP$7,2,FALSE))</f>
        <v/>
      </c>
      <c r="AO176" s="545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1" t="str">
        <f>'F-1 Off Site River Baseline'!AN175</f>
        <v/>
      </c>
      <c r="C177" s="520" t="str">
        <f>IF(B177="","",VLOOKUP($B177,'F-1 Off Site River Baseline'!$C$9:$R$257,2,FALSE))</f>
        <v/>
      </c>
      <c r="D177" s="520" t="str">
        <f>IF(C177="","",VLOOKUP($B177,'F-1 Off Site River Baseline'!$C$9:$R$257,3,FALSE))</f>
        <v/>
      </c>
      <c r="E177" s="520" t="str">
        <f>IF(D177="","",VLOOKUP($B177,'F-1 Off Site River Baseline'!$C$9:$R$257,4,FALSE))</f>
        <v/>
      </c>
      <c r="F177" s="520" t="str">
        <f>IF(E177="","",VLOOKUP($B177,'F-1 Off Site River Baseline'!$C$9:$R$257,5,FALSE))</f>
        <v/>
      </c>
      <c r="G177" s="520" t="str">
        <f>IF(F177="","",VLOOKUP($B177,'F-1 Off Site River Baseline'!$C$9:$R$257,6,FALSE))</f>
        <v/>
      </c>
      <c r="H177" s="520" t="str">
        <f>IF(G177="","",VLOOKUP($B177,'F-1 Off Site River Baseline'!$C$9:$R$257,7,FALSE))</f>
        <v/>
      </c>
      <c r="I177" s="520" t="str">
        <f>IF(H177="","",VLOOKUP($B177,'F-1 Off Site River Baseline'!$C$9:$R$257,8,FALSE))</f>
        <v/>
      </c>
      <c r="J177" s="520" t="str">
        <f>IF(I177="","",VLOOKUP($B177,'F-1 Off Site River Baseline'!$C$9:$R$257,9,FALSE))</f>
        <v/>
      </c>
      <c r="K177" s="520" t="str">
        <f>IF(J177="","",VLOOKUP($B177,'F-1 Off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IF(L177="","",VLOOKUP($B177,'F-1 Off Site River Baseline'!$C$9:$R$257,16,FALSE))</f>
        <v/>
      </c>
      <c r="N177" s="418" t="str">
        <f t="shared" si="20"/>
        <v/>
      </c>
      <c r="O177" s="498" t="str">
        <f t="shared" si="21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5" t="str">
        <f>IF(N177="","",VLOOKUP(B177,'F-1 Off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20" t="str">
        <f>IF(V177="","",IF(VLOOKUP(V177,'G-7 Rivers Data'!$AG$4:$AI$9,2,FALSE)=0,"Spatial Data Missing ⚠",VLOOKUP(V177,'G-7 Rivers Data'!$AG$4:$AI$9,2,FALSE)))</f>
        <v/>
      </c>
      <c r="X177" s="524" t="str">
        <f>IF(V177="","",IF(VLOOKUP(V177,'G-7 Rivers Data'!$AG$4:$AI$9,3,FALSE)=0,"Spatial Data Missing ⚠",VLOOKUP(V177,'G-7 Rivers Data'!$AG$4:$AI$9,3,FALSE)))</f>
        <v/>
      </c>
      <c r="Y177" s="53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3"/>
      <c r="AA177" s="203"/>
      <c r="AB177" s="534" t="str">
        <f t="shared" si="16"/>
        <v/>
      </c>
      <c r="AC177" s="521" t="str">
        <f t="shared" si="17"/>
        <v/>
      </c>
      <c r="AD177" s="564" t="str">
        <f>IFERROR(IF(AC177="Check Data ⚠","Check Data ⚠",VLOOKUP(AC177,'G-4 Temporal multipliers'!$A$4:$C$37,3,FALSE)),"")</f>
        <v/>
      </c>
      <c r="AE177" s="537" t="str">
        <f>IF(N177="","",VLOOKUP(N177,'G-7 Rivers Data'!$B$4:$G$8,5,FALSE))</f>
        <v/>
      </c>
      <c r="AF177" s="520" t="str">
        <f t="shared" si="18"/>
        <v/>
      </c>
      <c r="AG177" s="520" t="str">
        <f t="shared" si="22"/>
        <v/>
      </c>
      <c r="AH177" s="524" t="str">
        <f t="shared" si="19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536" t="str">
        <f>IF(AK177="","",IF(VLOOKUP(AK177,'G-7 Rivers Data'!$AD$4:$AE$8,2,FALSE)=0,"Spatial Data Missing ⚠",VLOOKUP(AK177,'G-7 Rivers Data'!$AD$4:$AE$8,2,FALSE)))</f>
        <v/>
      </c>
      <c r="AM177" s="154"/>
      <c r="AN177" s="524" t="str">
        <f>IF(AM177="","",VLOOKUP(AM177,'G-7 Rivers Data'!$AO$4:$AP$7,2,FALSE))</f>
        <v/>
      </c>
      <c r="AO177" s="545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1" t="str">
        <f>'F-1 Off Site River Baseline'!AN176</f>
        <v/>
      </c>
      <c r="C178" s="520" t="str">
        <f>IF(B178="","",VLOOKUP($B178,'F-1 Off Site River Baseline'!$C$9:$R$257,2,FALSE))</f>
        <v/>
      </c>
      <c r="D178" s="520" t="str">
        <f>IF(C178="","",VLOOKUP($B178,'F-1 Off Site River Baseline'!$C$9:$R$257,3,FALSE))</f>
        <v/>
      </c>
      <c r="E178" s="520" t="str">
        <f>IF(D178="","",VLOOKUP($B178,'F-1 Off Site River Baseline'!$C$9:$R$257,4,FALSE))</f>
        <v/>
      </c>
      <c r="F178" s="520" t="str">
        <f>IF(E178="","",VLOOKUP($B178,'F-1 Off Site River Baseline'!$C$9:$R$257,5,FALSE))</f>
        <v/>
      </c>
      <c r="G178" s="520" t="str">
        <f>IF(F178="","",VLOOKUP($B178,'F-1 Off Site River Baseline'!$C$9:$R$257,6,FALSE))</f>
        <v/>
      </c>
      <c r="H178" s="520" t="str">
        <f>IF(G178="","",VLOOKUP($B178,'F-1 Off Site River Baseline'!$C$9:$R$257,7,FALSE))</f>
        <v/>
      </c>
      <c r="I178" s="520" t="str">
        <f>IF(H178="","",VLOOKUP($B178,'F-1 Off Site River Baseline'!$C$9:$R$257,8,FALSE))</f>
        <v/>
      </c>
      <c r="J178" s="520" t="str">
        <f>IF(I178="","",VLOOKUP($B178,'F-1 Off Site River Baseline'!$C$9:$R$257,9,FALSE))</f>
        <v/>
      </c>
      <c r="K178" s="520" t="str">
        <f>IF(J178="","",VLOOKUP($B178,'F-1 Off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IF(L178="","",VLOOKUP($B178,'F-1 Off Site River Baseline'!$C$9:$R$257,16,FALSE))</f>
        <v/>
      </c>
      <c r="N178" s="418" t="str">
        <f t="shared" si="20"/>
        <v/>
      </c>
      <c r="O178" s="498" t="str">
        <f t="shared" si="21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5" t="str">
        <f>IF(N178="","",VLOOKUP(B178,'F-1 Off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20" t="str">
        <f>IF(V178="","",IF(VLOOKUP(V178,'G-7 Rivers Data'!$AG$4:$AI$9,2,FALSE)=0,"Spatial Data Missing ⚠",VLOOKUP(V178,'G-7 Rivers Data'!$AG$4:$AI$9,2,FALSE)))</f>
        <v/>
      </c>
      <c r="X178" s="524" t="str">
        <f>IF(V178="","",IF(VLOOKUP(V178,'G-7 Rivers Data'!$AG$4:$AI$9,3,FALSE)=0,"Spatial Data Missing ⚠",VLOOKUP(V178,'G-7 Rivers Data'!$AG$4:$AI$9,3,FALSE)))</f>
        <v/>
      </c>
      <c r="Y178" s="53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3"/>
      <c r="AA178" s="203"/>
      <c r="AB178" s="534" t="str">
        <f t="shared" si="16"/>
        <v/>
      </c>
      <c r="AC178" s="521" t="str">
        <f t="shared" si="17"/>
        <v/>
      </c>
      <c r="AD178" s="564" t="str">
        <f>IFERROR(IF(AC178="Check Data ⚠","Check Data ⚠",VLOOKUP(AC178,'G-4 Temporal multipliers'!$A$4:$C$37,3,FALSE)),"")</f>
        <v/>
      </c>
      <c r="AE178" s="537" t="str">
        <f>IF(N178="","",VLOOKUP(N178,'G-7 Rivers Data'!$B$4:$G$8,5,FALSE))</f>
        <v/>
      </c>
      <c r="AF178" s="520" t="str">
        <f t="shared" si="18"/>
        <v/>
      </c>
      <c r="AG178" s="520" t="str">
        <f t="shared" si="22"/>
        <v/>
      </c>
      <c r="AH178" s="524" t="str">
        <f t="shared" si="19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536" t="str">
        <f>IF(AK178="","",IF(VLOOKUP(AK178,'G-7 Rivers Data'!$AD$4:$AE$8,2,FALSE)=0,"Spatial Data Missing ⚠",VLOOKUP(AK178,'G-7 Rivers Data'!$AD$4:$AE$8,2,FALSE)))</f>
        <v/>
      </c>
      <c r="AM178" s="154"/>
      <c r="AN178" s="524" t="str">
        <f>IF(AM178="","",VLOOKUP(AM178,'G-7 Rivers Data'!$AO$4:$AP$7,2,FALSE))</f>
        <v/>
      </c>
      <c r="AO178" s="545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1" t="str">
        <f>'F-1 Off Site River Baseline'!AN177</f>
        <v/>
      </c>
      <c r="C179" s="520" t="str">
        <f>IF(B179="","",VLOOKUP($B179,'F-1 Off Site River Baseline'!$C$9:$R$257,2,FALSE))</f>
        <v/>
      </c>
      <c r="D179" s="520" t="str">
        <f>IF(C179="","",VLOOKUP($B179,'F-1 Off Site River Baseline'!$C$9:$R$257,3,FALSE))</f>
        <v/>
      </c>
      <c r="E179" s="520" t="str">
        <f>IF(D179="","",VLOOKUP($B179,'F-1 Off Site River Baseline'!$C$9:$R$257,4,FALSE))</f>
        <v/>
      </c>
      <c r="F179" s="520" t="str">
        <f>IF(E179="","",VLOOKUP($B179,'F-1 Off Site River Baseline'!$C$9:$R$257,5,FALSE))</f>
        <v/>
      </c>
      <c r="G179" s="520" t="str">
        <f>IF(F179="","",VLOOKUP($B179,'F-1 Off Site River Baseline'!$C$9:$R$257,6,FALSE))</f>
        <v/>
      </c>
      <c r="H179" s="520" t="str">
        <f>IF(G179="","",VLOOKUP($B179,'F-1 Off Site River Baseline'!$C$9:$R$257,7,FALSE))</f>
        <v/>
      </c>
      <c r="I179" s="520" t="str">
        <f>IF(H179="","",VLOOKUP($B179,'F-1 Off Site River Baseline'!$C$9:$R$257,8,FALSE))</f>
        <v/>
      </c>
      <c r="J179" s="520" t="str">
        <f>IF(I179="","",VLOOKUP($B179,'F-1 Off Site River Baseline'!$C$9:$R$257,9,FALSE))</f>
        <v/>
      </c>
      <c r="K179" s="520" t="str">
        <f>IF(J179="","",VLOOKUP($B179,'F-1 Off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IF(L179="","",VLOOKUP($B179,'F-1 Off Site River Baseline'!$C$9:$R$257,16,FALSE))</f>
        <v/>
      </c>
      <c r="N179" s="418" t="str">
        <f t="shared" si="20"/>
        <v/>
      </c>
      <c r="O179" s="498" t="str">
        <f t="shared" si="21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5" t="str">
        <f>IF(N179="","",VLOOKUP(B179,'F-1 Off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20" t="str">
        <f>IF(V179="","",IF(VLOOKUP(V179,'G-7 Rivers Data'!$AG$4:$AI$9,2,FALSE)=0,"Spatial Data Missing ⚠",VLOOKUP(V179,'G-7 Rivers Data'!$AG$4:$AI$9,2,FALSE)))</f>
        <v/>
      </c>
      <c r="X179" s="524" t="str">
        <f>IF(V179="","",IF(VLOOKUP(V179,'G-7 Rivers Data'!$AG$4:$AI$9,3,FALSE)=0,"Spatial Data Missing ⚠",VLOOKUP(V179,'G-7 Rivers Data'!$AG$4:$AI$9,3,FALSE)))</f>
        <v/>
      </c>
      <c r="Y179" s="53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3"/>
      <c r="AA179" s="203"/>
      <c r="AB179" s="534" t="str">
        <f t="shared" si="16"/>
        <v/>
      </c>
      <c r="AC179" s="521" t="str">
        <f t="shared" si="17"/>
        <v/>
      </c>
      <c r="AD179" s="564" t="str">
        <f>IFERROR(IF(AC179="Check Data ⚠","Check Data ⚠",VLOOKUP(AC179,'G-4 Temporal multipliers'!$A$4:$C$37,3,FALSE)),"")</f>
        <v/>
      </c>
      <c r="AE179" s="537" t="str">
        <f>IF(N179="","",VLOOKUP(N179,'G-7 Rivers Data'!$B$4:$G$8,5,FALSE))</f>
        <v/>
      </c>
      <c r="AF179" s="520" t="str">
        <f t="shared" si="18"/>
        <v/>
      </c>
      <c r="AG179" s="520" t="str">
        <f t="shared" si="22"/>
        <v/>
      </c>
      <c r="AH179" s="524" t="str">
        <f t="shared" si="19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536" t="str">
        <f>IF(AK179="","",IF(VLOOKUP(AK179,'G-7 Rivers Data'!$AD$4:$AE$8,2,FALSE)=0,"Spatial Data Missing ⚠",VLOOKUP(AK179,'G-7 Rivers Data'!$AD$4:$AE$8,2,FALSE)))</f>
        <v/>
      </c>
      <c r="AM179" s="154"/>
      <c r="AN179" s="524" t="str">
        <f>IF(AM179="","",VLOOKUP(AM179,'G-7 Rivers Data'!$AO$4:$AP$7,2,FALSE))</f>
        <v/>
      </c>
      <c r="AO179" s="545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1" t="str">
        <f>'F-1 Off Site River Baseline'!AN178</f>
        <v/>
      </c>
      <c r="C180" s="520" t="str">
        <f>IF(B180="","",VLOOKUP($B180,'F-1 Off Site River Baseline'!$C$9:$R$257,2,FALSE))</f>
        <v/>
      </c>
      <c r="D180" s="520" t="str">
        <f>IF(C180="","",VLOOKUP($B180,'F-1 Off Site River Baseline'!$C$9:$R$257,3,FALSE))</f>
        <v/>
      </c>
      <c r="E180" s="520" t="str">
        <f>IF(D180="","",VLOOKUP($B180,'F-1 Off Site River Baseline'!$C$9:$R$257,4,FALSE))</f>
        <v/>
      </c>
      <c r="F180" s="520" t="str">
        <f>IF(E180="","",VLOOKUP($B180,'F-1 Off Site River Baseline'!$C$9:$R$257,5,FALSE))</f>
        <v/>
      </c>
      <c r="G180" s="520" t="str">
        <f>IF(F180="","",VLOOKUP($B180,'F-1 Off Site River Baseline'!$C$9:$R$257,6,FALSE))</f>
        <v/>
      </c>
      <c r="H180" s="520" t="str">
        <f>IF(G180="","",VLOOKUP($B180,'F-1 Off Site River Baseline'!$C$9:$R$257,7,FALSE))</f>
        <v/>
      </c>
      <c r="I180" s="520" t="str">
        <f>IF(H180="","",VLOOKUP($B180,'F-1 Off Site River Baseline'!$C$9:$R$257,8,FALSE))</f>
        <v/>
      </c>
      <c r="J180" s="520" t="str">
        <f>IF(I180="","",VLOOKUP($B180,'F-1 Off Site River Baseline'!$C$9:$R$257,9,FALSE))</f>
        <v/>
      </c>
      <c r="K180" s="520" t="str">
        <f>IF(J180="","",VLOOKUP($B180,'F-1 Off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IF(L180="","",VLOOKUP($B180,'F-1 Off Site River Baseline'!$C$9:$R$257,16,FALSE))</f>
        <v/>
      </c>
      <c r="N180" s="418" t="str">
        <f t="shared" si="20"/>
        <v/>
      </c>
      <c r="O180" s="498" t="str">
        <f t="shared" si="21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5" t="str">
        <f>IF(N180="","",VLOOKUP(B180,'F-1 Off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20" t="str">
        <f>IF(V180="","",IF(VLOOKUP(V180,'G-7 Rivers Data'!$AG$4:$AI$9,2,FALSE)=0,"Spatial Data Missing ⚠",VLOOKUP(V180,'G-7 Rivers Data'!$AG$4:$AI$9,2,FALSE)))</f>
        <v/>
      </c>
      <c r="X180" s="524" t="str">
        <f>IF(V180="","",IF(VLOOKUP(V180,'G-7 Rivers Data'!$AG$4:$AI$9,3,FALSE)=0,"Spatial Data Missing ⚠",VLOOKUP(V180,'G-7 Rivers Data'!$AG$4:$AI$9,3,FALSE)))</f>
        <v/>
      </c>
      <c r="Y180" s="53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3"/>
      <c r="AA180" s="203"/>
      <c r="AB180" s="534" t="str">
        <f t="shared" si="16"/>
        <v/>
      </c>
      <c r="AC180" s="521" t="str">
        <f t="shared" si="17"/>
        <v/>
      </c>
      <c r="AD180" s="564" t="str">
        <f>IFERROR(IF(AC180="Check Data ⚠","Check Data ⚠",VLOOKUP(AC180,'G-4 Temporal multipliers'!$A$4:$C$37,3,FALSE)),"")</f>
        <v/>
      </c>
      <c r="AE180" s="537" t="str">
        <f>IF(N180="","",VLOOKUP(N180,'G-7 Rivers Data'!$B$4:$G$8,5,FALSE))</f>
        <v/>
      </c>
      <c r="AF180" s="520" t="str">
        <f t="shared" si="18"/>
        <v/>
      </c>
      <c r="AG180" s="520" t="str">
        <f t="shared" si="22"/>
        <v/>
      </c>
      <c r="AH180" s="524" t="str">
        <f t="shared" si="19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536" t="str">
        <f>IF(AK180="","",IF(VLOOKUP(AK180,'G-7 Rivers Data'!$AD$4:$AE$8,2,FALSE)=0,"Spatial Data Missing ⚠",VLOOKUP(AK180,'G-7 Rivers Data'!$AD$4:$AE$8,2,FALSE)))</f>
        <v/>
      </c>
      <c r="AM180" s="154"/>
      <c r="AN180" s="524" t="str">
        <f>IF(AM180="","",VLOOKUP(AM180,'G-7 Rivers Data'!$AO$4:$AP$7,2,FALSE))</f>
        <v/>
      </c>
      <c r="AO180" s="545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1" t="str">
        <f>'F-1 Off Site River Baseline'!AN179</f>
        <v/>
      </c>
      <c r="C181" s="520" t="str">
        <f>IF(B181="","",VLOOKUP($B181,'F-1 Off Site River Baseline'!$C$9:$R$257,2,FALSE))</f>
        <v/>
      </c>
      <c r="D181" s="520" t="str">
        <f>IF(C181="","",VLOOKUP($B181,'F-1 Off Site River Baseline'!$C$9:$R$257,3,FALSE))</f>
        <v/>
      </c>
      <c r="E181" s="520" t="str">
        <f>IF(D181="","",VLOOKUP($B181,'F-1 Off Site River Baseline'!$C$9:$R$257,4,FALSE))</f>
        <v/>
      </c>
      <c r="F181" s="520" t="str">
        <f>IF(E181="","",VLOOKUP($B181,'F-1 Off Site River Baseline'!$C$9:$R$257,5,FALSE))</f>
        <v/>
      </c>
      <c r="G181" s="520" t="str">
        <f>IF(F181="","",VLOOKUP($B181,'F-1 Off Site River Baseline'!$C$9:$R$257,6,FALSE))</f>
        <v/>
      </c>
      <c r="H181" s="520" t="str">
        <f>IF(G181="","",VLOOKUP($B181,'F-1 Off Site River Baseline'!$C$9:$R$257,7,FALSE))</f>
        <v/>
      </c>
      <c r="I181" s="520" t="str">
        <f>IF(H181="","",VLOOKUP($B181,'F-1 Off Site River Baseline'!$C$9:$R$257,8,FALSE))</f>
        <v/>
      </c>
      <c r="J181" s="520" t="str">
        <f>IF(I181="","",VLOOKUP($B181,'F-1 Off Site River Baseline'!$C$9:$R$257,9,FALSE))</f>
        <v/>
      </c>
      <c r="K181" s="520" t="str">
        <f>IF(J181="","",VLOOKUP($B181,'F-1 Off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IF(L181="","",VLOOKUP($B181,'F-1 Off Site River Baseline'!$C$9:$R$257,16,FALSE))</f>
        <v/>
      </c>
      <c r="N181" s="418" t="str">
        <f t="shared" si="20"/>
        <v/>
      </c>
      <c r="O181" s="498" t="str">
        <f t="shared" si="21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5" t="str">
        <f>IF(N181="","",VLOOKUP(B181,'F-1 Off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20" t="str">
        <f>IF(V181="","",IF(VLOOKUP(V181,'G-7 Rivers Data'!$AG$4:$AI$9,2,FALSE)=0,"Spatial Data Missing ⚠",VLOOKUP(V181,'G-7 Rivers Data'!$AG$4:$AI$9,2,FALSE)))</f>
        <v/>
      </c>
      <c r="X181" s="524" t="str">
        <f>IF(V181="","",IF(VLOOKUP(V181,'G-7 Rivers Data'!$AG$4:$AI$9,3,FALSE)=0,"Spatial Data Missing ⚠",VLOOKUP(V181,'G-7 Rivers Data'!$AG$4:$AI$9,3,FALSE)))</f>
        <v/>
      </c>
      <c r="Y181" s="53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3"/>
      <c r="AA181" s="203"/>
      <c r="AB181" s="534" t="str">
        <f t="shared" si="16"/>
        <v/>
      </c>
      <c r="AC181" s="521" t="str">
        <f t="shared" si="17"/>
        <v/>
      </c>
      <c r="AD181" s="564" t="str">
        <f>IFERROR(IF(AC181="Check Data ⚠","Check Data ⚠",VLOOKUP(AC181,'G-4 Temporal multipliers'!$A$4:$C$37,3,FALSE)),"")</f>
        <v/>
      </c>
      <c r="AE181" s="537" t="str">
        <f>IF(N181="","",VLOOKUP(N181,'G-7 Rivers Data'!$B$4:$G$8,5,FALSE))</f>
        <v/>
      </c>
      <c r="AF181" s="520" t="str">
        <f t="shared" si="18"/>
        <v/>
      </c>
      <c r="AG181" s="520" t="str">
        <f t="shared" si="22"/>
        <v/>
      </c>
      <c r="AH181" s="524" t="str">
        <f t="shared" si="19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536" t="str">
        <f>IF(AK181="","",IF(VLOOKUP(AK181,'G-7 Rivers Data'!$AD$4:$AE$8,2,FALSE)=0,"Spatial Data Missing ⚠",VLOOKUP(AK181,'G-7 Rivers Data'!$AD$4:$AE$8,2,FALSE)))</f>
        <v/>
      </c>
      <c r="AM181" s="154"/>
      <c r="AN181" s="524" t="str">
        <f>IF(AM181="","",VLOOKUP(AM181,'G-7 Rivers Data'!$AO$4:$AP$7,2,FALSE))</f>
        <v/>
      </c>
      <c r="AO181" s="545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1" t="str">
        <f>'F-1 Off Site River Baseline'!AN180</f>
        <v/>
      </c>
      <c r="C182" s="520" t="str">
        <f>IF(B182="","",VLOOKUP($B182,'F-1 Off Site River Baseline'!$C$9:$R$257,2,FALSE))</f>
        <v/>
      </c>
      <c r="D182" s="520" t="str">
        <f>IF(C182="","",VLOOKUP($B182,'F-1 Off Site River Baseline'!$C$9:$R$257,3,FALSE))</f>
        <v/>
      </c>
      <c r="E182" s="520" t="str">
        <f>IF(D182="","",VLOOKUP($B182,'F-1 Off Site River Baseline'!$C$9:$R$257,4,FALSE))</f>
        <v/>
      </c>
      <c r="F182" s="520" t="str">
        <f>IF(E182="","",VLOOKUP($B182,'F-1 Off Site River Baseline'!$C$9:$R$257,5,FALSE))</f>
        <v/>
      </c>
      <c r="G182" s="520" t="str">
        <f>IF(F182="","",VLOOKUP($B182,'F-1 Off Site River Baseline'!$C$9:$R$257,6,FALSE))</f>
        <v/>
      </c>
      <c r="H182" s="520" t="str">
        <f>IF(G182="","",VLOOKUP($B182,'F-1 Off Site River Baseline'!$C$9:$R$257,7,FALSE))</f>
        <v/>
      </c>
      <c r="I182" s="520" t="str">
        <f>IF(H182="","",VLOOKUP($B182,'F-1 Off Site River Baseline'!$C$9:$R$257,8,FALSE))</f>
        <v/>
      </c>
      <c r="J182" s="520" t="str">
        <f>IF(I182="","",VLOOKUP($B182,'F-1 Off Site River Baseline'!$C$9:$R$257,9,FALSE))</f>
        <v/>
      </c>
      <c r="K182" s="520" t="str">
        <f>IF(J182="","",VLOOKUP($B182,'F-1 Off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IF(L182="","",VLOOKUP($B182,'F-1 Off Site River Baseline'!$C$9:$R$257,16,FALSE))</f>
        <v/>
      </c>
      <c r="N182" s="418" t="str">
        <f t="shared" si="20"/>
        <v/>
      </c>
      <c r="O182" s="498" t="str">
        <f t="shared" si="21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5" t="str">
        <f>IF(N182="","",VLOOKUP(B182,'F-1 Off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20" t="str">
        <f>IF(V182="","",IF(VLOOKUP(V182,'G-7 Rivers Data'!$AG$4:$AI$9,2,FALSE)=0,"Spatial Data Missing ⚠",VLOOKUP(V182,'G-7 Rivers Data'!$AG$4:$AI$9,2,FALSE)))</f>
        <v/>
      </c>
      <c r="X182" s="524" t="str">
        <f>IF(V182="","",IF(VLOOKUP(V182,'G-7 Rivers Data'!$AG$4:$AI$9,3,FALSE)=0,"Spatial Data Missing ⚠",VLOOKUP(V182,'G-7 Rivers Data'!$AG$4:$AI$9,3,FALSE)))</f>
        <v/>
      </c>
      <c r="Y182" s="53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3"/>
      <c r="AA182" s="203"/>
      <c r="AB182" s="534" t="str">
        <f t="shared" si="16"/>
        <v/>
      </c>
      <c r="AC182" s="521" t="str">
        <f t="shared" si="17"/>
        <v/>
      </c>
      <c r="AD182" s="564" t="str">
        <f>IFERROR(IF(AC182="Check Data ⚠","Check Data ⚠",VLOOKUP(AC182,'G-4 Temporal multipliers'!$A$4:$C$37,3,FALSE)),"")</f>
        <v/>
      </c>
      <c r="AE182" s="537" t="str">
        <f>IF(N182="","",VLOOKUP(N182,'G-7 Rivers Data'!$B$4:$G$8,5,FALSE))</f>
        <v/>
      </c>
      <c r="AF182" s="520" t="str">
        <f t="shared" si="18"/>
        <v/>
      </c>
      <c r="AG182" s="520" t="str">
        <f t="shared" si="22"/>
        <v/>
      </c>
      <c r="AH182" s="524" t="str">
        <f t="shared" si="19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536" t="str">
        <f>IF(AK182="","",IF(VLOOKUP(AK182,'G-7 Rivers Data'!$AD$4:$AE$8,2,FALSE)=0,"Spatial Data Missing ⚠",VLOOKUP(AK182,'G-7 Rivers Data'!$AD$4:$AE$8,2,FALSE)))</f>
        <v/>
      </c>
      <c r="AM182" s="154"/>
      <c r="AN182" s="524" t="str">
        <f>IF(AM182="","",VLOOKUP(AM182,'G-7 Rivers Data'!$AO$4:$AP$7,2,FALSE))</f>
        <v/>
      </c>
      <c r="AO182" s="545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1" t="str">
        <f>'F-1 Off Site River Baseline'!AN181</f>
        <v/>
      </c>
      <c r="C183" s="520" t="str">
        <f>IF(B183="","",VLOOKUP($B183,'F-1 Off Site River Baseline'!$C$9:$R$257,2,FALSE))</f>
        <v/>
      </c>
      <c r="D183" s="520" t="str">
        <f>IF(C183="","",VLOOKUP($B183,'F-1 Off Site River Baseline'!$C$9:$R$257,3,FALSE))</f>
        <v/>
      </c>
      <c r="E183" s="520" t="str">
        <f>IF(D183="","",VLOOKUP($B183,'F-1 Off Site River Baseline'!$C$9:$R$257,4,FALSE))</f>
        <v/>
      </c>
      <c r="F183" s="520" t="str">
        <f>IF(E183="","",VLOOKUP($B183,'F-1 Off Site River Baseline'!$C$9:$R$257,5,FALSE))</f>
        <v/>
      </c>
      <c r="G183" s="520" t="str">
        <f>IF(F183="","",VLOOKUP($B183,'F-1 Off Site River Baseline'!$C$9:$R$257,6,FALSE))</f>
        <v/>
      </c>
      <c r="H183" s="520" t="str">
        <f>IF(G183="","",VLOOKUP($B183,'F-1 Off Site River Baseline'!$C$9:$R$257,7,FALSE))</f>
        <v/>
      </c>
      <c r="I183" s="520" t="str">
        <f>IF(H183="","",VLOOKUP($B183,'F-1 Off Site River Baseline'!$C$9:$R$257,8,FALSE))</f>
        <v/>
      </c>
      <c r="J183" s="520" t="str">
        <f>IF(I183="","",VLOOKUP($B183,'F-1 Off Site River Baseline'!$C$9:$R$257,9,FALSE))</f>
        <v/>
      </c>
      <c r="K183" s="520" t="str">
        <f>IF(J183="","",VLOOKUP($B183,'F-1 Off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IF(L183="","",VLOOKUP($B183,'F-1 Off Site River Baseline'!$C$9:$R$257,16,FALSE))</f>
        <v/>
      </c>
      <c r="N183" s="418" t="str">
        <f t="shared" si="20"/>
        <v/>
      </c>
      <c r="O183" s="498" t="str">
        <f t="shared" si="21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5" t="str">
        <f>IF(N183="","",VLOOKUP(B183,'F-1 Off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20" t="str">
        <f>IF(V183="","",IF(VLOOKUP(V183,'G-7 Rivers Data'!$AG$4:$AI$9,2,FALSE)=0,"Spatial Data Missing ⚠",VLOOKUP(V183,'G-7 Rivers Data'!$AG$4:$AI$9,2,FALSE)))</f>
        <v/>
      </c>
      <c r="X183" s="524" t="str">
        <f>IF(V183="","",IF(VLOOKUP(V183,'G-7 Rivers Data'!$AG$4:$AI$9,3,FALSE)=0,"Spatial Data Missing ⚠",VLOOKUP(V183,'G-7 Rivers Data'!$AG$4:$AI$9,3,FALSE)))</f>
        <v/>
      </c>
      <c r="Y183" s="53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3"/>
      <c r="AA183" s="203"/>
      <c r="AB183" s="534" t="str">
        <f t="shared" si="16"/>
        <v/>
      </c>
      <c r="AC183" s="521" t="str">
        <f t="shared" si="17"/>
        <v/>
      </c>
      <c r="AD183" s="564" t="str">
        <f>IFERROR(IF(AC183="Check Data ⚠","Check Data ⚠",VLOOKUP(AC183,'G-4 Temporal multipliers'!$A$4:$C$37,3,FALSE)),"")</f>
        <v/>
      </c>
      <c r="AE183" s="537" t="str">
        <f>IF(N183="","",VLOOKUP(N183,'G-7 Rivers Data'!$B$4:$G$8,5,FALSE))</f>
        <v/>
      </c>
      <c r="AF183" s="520" t="str">
        <f t="shared" si="18"/>
        <v/>
      </c>
      <c r="AG183" s="520" t="str">
        <f t="shared" si="22"/>
        <v/>
      </c>
      <c r="AH183" s="524" t="str">
        <f t="shared" si="19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536" t="str">
        <f>IF(AK183="","",IF(VLOOKUP(AK183,'G-7 Rivers Data'!$AD$4:$AE$8,2,FALSE)=0,"Spatial Data Missing ⚠",VLOOKUP(AK183,'G-7 Rivers Data'!$AD$4:$AE$8,2,FALSE)))</f>
        <v/>
      </c>
      <c r="AM183" s="154"/>
      <c r="AN183" s="524" t="str">
        <f>IF(AM183="","",VLOOKUP(AM183,'G-7 Rivers Data'!$AO$4:$AP$7,2,FALSE))</f>
        <v/>
      </c>
      <c r="AO183" s="545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1" t="str">
        <f>'F-1 Off Site River Baseline'!AN182</f>
        <v/>
      </c>
      <c r="C184" s="520" t="str">
        <f>IF(B184="","",VLOOKUP($B184,'F-1 Off Site River Baseline'!$C$9:$R$257,2,FALSE))</f>
        <v/>
      </c>
      <c r="D184" s="520" t="str">
        <f>IF(C184="","",VLOOKUP($B184,'F-1 Off Site River Baseline'!$C$9:$R$257,3,FALSE))</f>
        <v/>
      </c>
      <c r="E184" s="520" t="str">
        <f>IF(D184="","",VLOOKUP($B184,'F-1 Off Site River Baseline'!$C$9:$R$257,4,FALSE))</f>
        <v/>
      </c>
      <c r="F184" s="520" t="str">
        <f>IF(E184="","",VLOOKUP($B184,'F-1 Off Site River Baseline'!$C$9:$R$257,5,FALSE))</f>
        <v/>
      </c>
      <c r="G184" s="520" t="str">
        <f>IF(F184="","",VLOOKUP($B184,'F-1 Off Site River Baseline'!$C$9:$R$257,6,FALSE))</f>
        <v/>
      </c>
      <c r="H184" s="520" t="str">
        <f>IF(G184="","",VLOOKUP($B184,'F-1 Off Site River Baseline'!$C$9:$R$257,7,FALSE))</f>
        <v/>
      </c>
      <c r="I184" s="520" t="str">
        <f>IF(H184="","",VLOOKUP($B184,'F-1 Off Site River Baseline'!$C$9:$R$257,8,FALSE))</f>
        <v/>
      </c>
      <c r="J184" s="520" t="str">
        <f>IF(I184="","",VLOOKUP($B184,'F-1 Off Site River Baseline'!$C$9:$R$257,9,FALSE))</f>
        <v/>
      </c>
      <c r="K184" s="520" t="str">
        <f>IF(J184="","",VLOOKUP($B184,'F-1 Off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IF(L184="","",VLOOKUP($B184,'F-1 Off Site River Baseline'!$C$9:$R$257,16,FALSE))</f>
        <v/>
      </c>
      <c r="N184" s="418" t="str">
        <f t="shared" si="20"/>
        <v/>
      </c>
      <c r="O184" s="498" t="str">
        <f t="shared" si="21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5" t="str">
        <f>IF(N184="","",VLOOKUP(B184,'F-1 Off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20" t="str">
        <f>IF(V184="","",IF(VLOOKUP(V184,'G-7 Rivers Data'!$AG$4:$AI$9,2,FALSE)=0,"Spatial Data Missing ⚠",VLOOKUP(V184,'G-7 Rivers Data'!$AG$4:$AI$9,2,FALSE)))</f>
        <v/>
      </c>
      <c r="X184" s="524" t="str">
        <f>IF(V184="","",IF(VLOOKUP(V184,'G-7 Rivers Data'!$AG$4:$AI$9,3,FALSE)=0,"Spatial Data Missing ⚠",VLOOKUP(V184,'G-7 Rivers Data'!$AG$4:$AI$9,3,FALSE)))</f>
        <v/>
      </c>
      <c r="Y184" s="53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3"/>
      <c r="AA184" s="203"/>
      <c r="AB184" s="534" t="str">
        <f t="shared" si="16"/>
        <v/>
      </c>
      <c r="AC184" s="521" t="str">
        <f t="shared" si="17"/>
        <v/>
      </c>
      <c r="AD184" s="564" t="str">
        <f>IFERROR(IF(AC184="Check Data ⚠","Check Data ⚠",VLOOKUP(AC184,'G-4 Temporal multipliers'!$A$4:$C$37,3,FALSE)),"")</f>
        <v/>
      </c>
      <c r="AE184" s="537" t="str">
        <f>IF(N184="","",VLOOKUP(N184,'G-7 Rivers Data'!$B$4:$G$8,5,FALSE))</f>
        <v/>
      </c>
      <c r="AF184" s="520" t="str">
        <f t="shared" si="18"/>
        <v/>
      </c>
      <c r="AG184" s="520" t="str">
        <f t="shared" si="22"/>
        <v/>
      </c>
      <c r="AH184" s="524" t="str">
        <f t="shared" si="19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536" t="str">
        <f>IF(AK184="","",IF(VLOOKUP(AK184,'G-7 Rivers Data'!$AD$4:$AE$8,2,FALSE)=0,"Spatial Data Missing ⚠",VLOOKUP(AK184,'G-7 Rivers Data'!$AD$4:$AE$8,2,FALSE)))</f>
        <v/>
      </c>
      <c r="AM184" s="154"/>
      <c r="AN184" s="524" t="str">
        <f>IF(AM184="","",VLOOKUP(AM184,'G-7 Rivers Data'!$AO$4:$AP$7,2,FALSE))</f>
        <v/>
      </c>
      <c r="AO184" s="545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1" t="str">
        <f>'F-1 Off Site River Baseline'!AN183</f>
        <v/>
      </c>
      <c r="C185" s="520" t="str">
        <f>IF(B185="","",VLOOKUP($B185,'F-1 Off Site River Baseline'!$C$9:$R$257,2,FALSE))</f>
        <v/>
      </c>
      <c r="D185" s="520" t="str">
        <f>IF(C185="","",VLOOKUP($B185,'F-1 Off Site River Baseline'!$C$9:$R$257,3,FALSE))</f>
        <v/>
      </c>
      <c r="E185" s="520" t="str">
        <f>IF(D185="","",VLOOKUP($B185,'F-1 Off Site River Baseline'!$C$9:$R$257,4,FALSE))</f>
        <v/>
      </c>
      <c r="F185" s="520" t="str">
        <f>IF(E185="","",VLOOKUP($B185,'F-1 Off Site River Baseline'!$C$9:$R$257,5,FALSE))</f>
        <v/>
      </c>
      <c r="G185" s="520" t="str">
        <f>IF(F185="","",VLOOKUP($B185,'F-1 Off Site River Baseline'!$C$9:$R$257,6,FALSE))</f>
        <v/>
      </c>
      <c r="H185" s="520" t="str">
        <f>IF(G185="","",VLOOKUP($B185,'F-1 Off Site River Baseline'!$C$9:$R$257,7,FALSE))</f>
        <v/>
      </c>
      <c r="I185" s="520" t="str">
        <f>IF(H185="","",VLOOKUP($B185,'F-1 Off Site River Baseline'!$C$9:$R$257,8,FALSE))</f>
        <v/>
      </c>
      <c r="J185" s="520" t="str">
        <f>IF(I185="","",VLOOKUP($B185,'F-1 Off Site River Baseline'!$C$9:$R$257,9,FALSE))</f>
        <v/>
      </c>
      <c r="K185" s="520" t="str">
        <f>IF(J185="","",VLOOKUP($B185,'F-1 Off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IF(L185="","",VLOOKUP($B185,'F-1 Off Site River Baseline'!$C$9:$R$257,16,FALSE))</f>
        <v/>
      </c>
      <c r="N185" s="418" t="str">
        <f t="shared" si="20"/>
        <v/>
      </c>
      <c r="O185" s="498" t="str">
        <f t="shared" si="21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5" t="str">
        <f>IF(N185="","",VLOOKUP(B185,'F-1 Off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20" t="str">
        <f>IF(V185="","",IF(VLOOKUP(V185,'G-7 Rivers Data'!$AG$4:$AI$9,2,FALSE)=0,"Spatial Data Missing ⚠",VLOOKUP(V185,'G-7 Rivers Data'!$AG$4:$AI$9,2,FALSE)))</f>
        <v/>
      </c>
      <c r="X185" s="524" t="str">
        <f>IF(V185="","",IF(VLOOKUP(V185,'G-7 Rivers Data'!$AG$4:$AI$9,3,FALSE)=0,"Spatial Data Missing ⚠",VLOOKUP(V185,'G-7 Rivers Data'!$AG$4:$AI$9,3,FALSE)))</f>
        <v/>
      </c>
      <c r="Y185" s="53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3"/>
      <c r="AA185" s="203"/>
      <c r="AB185" s="534" t="str">
        <f t="shared" si="16"/>
        <v/>
      </c>
      <c r="AC185" s="521" t="str">
        <f t="shared" si="17"/>
        <v/>
      </c>
      <c r="AD185" s="564" t="str">
        <f>IFERROR(IF(AC185="Check Data ⚠","Check Data ⚠",VLOOKUP(AC185,'G-4 Temporal multipliers'!$A$4:$C$37,3,FALSE)),"")</f>
        <v/>
      </c>
      <c r="AE185" s="537" t="str">
        <f>IF(N185="","",VLOOKUP(N185,'G-7 Rivers Data'!$B$4:$G$8,5,FALSE))</f>
        <v/>
      </c>
      <c r="AF185" s="520" t="str">
        <f t="shared" si="18"/>
        <v/>
      </c>
      <c r="AG185" s="520" t="str">
        <f t="shared" si="22"/>
        <v/>
      </c>
      <c r="AH185" s="524" t="str">
        <f t="shared" si="19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536" t="str">
        <f>IF(AK185="","",IF(VLOOKUP(AK185,'G-7 Rivers Data'!$AD$4:$AE$8,2,FALSE)=0,"Spatial Data Missing ⚠",VLOOKUP(AK185,'G-7 Rivers Data'!$AD$4:$AE$8,2,FALSE)))</f>
        <v/>
      </c>
      <c r="AM185" s="154"/>
      <c r="AN185" s="524" t="str">
        <f>IF(AM185="","",VLOOKUP(AM185,'G-7 Rivers Data'!$AO$4:$AP$7,2,FALSE))</f>
        <v/>
      </c>
      <c r="AO185" s="545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1" t="str">
        <f>'F-1 Off Site River Baseline'!AN184</f>
        <v/>
      </c>
      <c r="C186" s="520" t="str">
        <f>IF(B186="","",VLOOKUP($B186,'F-1 Off Site River Baseline'!$C$9:$R$257,2,FALSE))</f>
        <v/>
      </c>
      <c r="D186" s="520" t="str">
        <f>IF(C186="","",VLOOKUP($B186,'F-1 Off Site River Baseline'!$C$9:$R$257,3,FALSE))</f>
        <v/>
      </c>
      <c r="E186" s="520" t="str">
        <f>IF(D186="","",VLOOKUP($B186,'F-1 Off Site River Baseline'!$C$9:$R$257,4,FALSE))</f>
        <v/>
      </c>
      <c r="F186" s="520" t="str">
        <f>IF(E186="","",VLOOKUP($B186,'F-1 Off Site River Baseline'!$C$9:$R$257,5,FALSE))</f>
        <v/>
      </c>
      <c r="G186" s="520" t="str">
        <f>IF(F186="","",VLOOKUP($B186,'F-1 Off Site River Baseline'!$C$9:$R$257,6,FALSE))</f>
        <v/>
      </c>
      <c r="H186" s="520" t="str">
        <f>IF(G186="","",VLOOKUP($B186,'F-1 Off Site River Baseline'!$C$9:$R$257,7,FALSE))</f>
        <v/>
      </c>
      <c r="I186" s="520" t="str">
        <f>IF(H186="","",VLOOKUP($B186,'F-1 Off Site River Baseline'!$C$9:$R$257,8,FALSE))</f>
        <v/>
      </c>
      <c r="J186" s="520" t="str">
        <f>IF(I186="","",VLOOKUP($B186,'F-1 Off Site River Baseline'!$C$9:$R$257,9,FALSE))</f>
        <v/>
      </c>
      <c r="K186" s="520" t="str">
        <f>IF(J186="","",VLOOKUP($B186,'F-1 Off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IF(L186="","",VLOOKUP($B186,'F-1 Off Site River Baseline'!$C$9:$R$257,16,FALSE))</f>
        <v/>
      </c>
      <c r="N186" s="418" t="str">
        <f t="shared" si="20"/>
        <v/>
      </c>
      <c r="O186" s="498" t="str">
        <f t="shared" si="21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5" t="str">
        <f>IF(N186="","",VLOOKUP(B186,'F-1 Off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20" t="str">
        <f>IF(V186="","",IF(VLOOKUP(V186,'G-7 Rivers Data'!$AG$4:$AI$9,2,FALSE)=0,"Spatial Data Missing ⚠",VLOOKUP(V186,'G-7 Rivers Data'!$AG$4:$AI$9,2,FALSE)))</f>
        <v/>
      </c>
      <c r="X186" s="524" t="str">
        <f>IF(V186="","",IF(VLOOKUP(V186,'G-7 Rivers Data'!$AG$4:$AI$9,3,FALSE)=0,"Spatial Data Missing ⚠",VLOOKUP(V186,'G-7 Rivers Data'!$AG$4:$AI$9,3,FALSE)))</f>
        <v/>
      </c>
      <c r="Y186" s="53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3"/>
      <c r="AA186" s="203"/>
      <c r="AB186" s="534" t="str">
        <f t="shared" si="16"/>
        <v/>
      </c>
      <c r="AC186" s="521" t="str">
        <f t="shared" si="17"/>
        <v/>
      </c>
      <c r="AD186" s="564" t="str">
        <f>IFERROR(IF(AC186="Check Data ⚠","Check Data ⚠",VLOOKUP(AC186,'G-4 Temporal multipliers'!$A$4:$C$37,3,FALSE)),"")</f>
        <v/>
      </c>
      <c r="AE186" s="537" t="str">
        <f>IF(N186="","",VLOOKUP(N186,'G-7 Rivers Data'!$B$4:$G$8,5,FALSE))</f>
        <v/>
      </c>
      <c r="AF186" s="520" t="str">
        <f t="shared" si="18"/>
        <v/>
      </c>
      <c r="AG186" s="520" t="str">
        <f t="shared" si="22"/>
        <v/>
      </c>
      <c r="AH186" s="524" t="str">
        <f t="shared" si="19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536" t="str">
        <f>IF(AK186="","",IF(VLOOKUP(AK186,'G-7 Rivers Data'!$AD$4:$AE$8,2,FALSE)=0,"Spatial Data Missing ⚠",VLOOKUP(AK186,'G-7 Rivers Data'!$AD$4:$AE$8,2,FALSE)))</f>
        <v/>
      </c>
      <c r="AM186" s="154"/>
      <c r="AN186" s="524" t="str">
        <f>IF(AM186="","",VLOOKUP(AM186,'G-7 Rivers Data'!$AO$4:$AP$7,2,FALSE))</f>
        <v/>
      </c>
      <c r="AO186" s="545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1" t="str">
        <f>'F-1 Off Site River Baseline'!AN185</f>
        <v/>
      </c>
      <c r="C187" s="520" t="str">
        <f>IF(B187="","",VLOOKUP($B187,'F-1 Off Site River Baseline'!$C$9:$R$257,2,FALSE))</f>
        <v/>
      </c>
      <c r="D187" s="520" t="str">
        <f>IF(C187="","",VLOOKUP($B187,'F-1 Off Site River Baseline'!$C$9:$R$257,3,FALSE))</f>
        <v/>
      </c>
      <c r="E187" s="520" t="str">
        <f>IF(D187="","",VLOOKUP($B187,'F-1 Off Site River Baseline'!$C$9:$R$257,4,FALSE))</f>
        <v/>
      </c>
      <c r="F187" s="520" t="str">
        <f>IF(E187="","",VLOOKUP($B187,'F-1 Off Site River Baseline'!$C$9:$R$257,5,FALSE))</f>
        <v/>
      </c>
      <c r="G187" s="520" t="str">
        <f>IF(F187="","",VLOOKUP($B187,'F-1 Off Site River Baseline'!$C$9:$R$257,6,FALSE))</f>
        <v/>
      </c>
      <c r="H187" s="520" t="str">
        <f>IF(G187="","",VLOOKUP($B187,'F-1 Off Site River Baseline'!$C$9:$R$257,7,FALSE))</f>
        <v/>
      </c>
      <c r="I187" s="520" t="str">
        <f>IF(H187="","",VLOOKUP($B187,'F-1 Off Site River Baseline'!$C$9:$R$257,8,FALSE))</f>
        <v/>
      </c>
      <c r="J187" s="520" t="str">
        <f>IF(I187="","",VLOOKUP($B187,'F-1 Off Site River Baseline'!$C$9:$R$257,9,FALSE))</f>
        <v/>
      </c>
      <c r="K187" s="520" t="str">
        <f>IF(J187="","",VLOOKUP($B187,'F-1 Off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IF(L187="","",VLOOKUP($B187,'F-1 Off Site River Baseline'!$C$9:$R$257,16,FALSE))</f>
        <v/>
      </c>
      <c r="N187" s="418" t="str">
        <f t="shared" si="20"/>
        <v/>
      </c>
      <c r="O187" s="498" t="str">
        <f t="shared" si="21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5" t="str">
        <f>IF(N187="","",VLOOKUP(B187,'F-1 Off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20" t="str">
        <f>IF(V187="","",IF(VLOOKUP(V187,'G-7 Rivers Data'!$AG$4:$AI$9,2,FALSE)=0,"Spatial Data Missing ⚠",VLOOKUP(V187,'G-7 Rivers Data'!$AG$4:$AI$9,2,FALSE)))</f>
        <v/>
      </c>
      <c r="X187" s="524" t="str">
        <f>IF(V187="","",IF(VLOOKUP(V187,'G-7 Rivers Data'!$AG$4:$AI$9,3,FALSE)=0,"Spatial Data Missing ⚠",VLOOKUP(V187,'G-7 Rivers Data'!$AG$4:$AI$9,3,FALSE)))</f>
        <v/>
      </c>
      <c r="Y187" s="53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3"/>
      <c r="AA187" s="203"/>
      <c r="AB187" s="534" t="str">
        <f t="shared" si="16"/>
        <v/>
      </c>
      <c r="AC187" s="521" t="str">
        <f t="shared" si="17"/>
        <v/>
      </c>
      <c r="AD187" s="564" t="str">
        <f>IFERROR(IF(AC187="Check Data ⚠","Check Data ⚠",VLOOKUP(AC187,'G-4 Temporal multipliers'!$A$4:$C$37,3,FALSE)),"")</f>
        <v/>
      </c>
      <c r="AE187" s="537" t="str">
        <f>IF(N187="","",VLOOKUP(N187,'G-7 Rivers Data'!$B$4:$G$8,5,FALSE))</f>
        <v/>
      </c>
      <c r="AF187" s="520" t="str">
        <f t="shared" si="18"/>
        <v/>
      </c>
      <c r="AG187" s="520" t="str">
        <f t="shared" si="22"/>
        <v/>
      </c>
      <c r="AH187" s="524" t="str">
        <f t="shared" si="19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536" t="str">
        <f>IF(AK187="","",IF(VLOOKUP(AK187,'G-7 Rivers Data'!$AD$4:$AE$8,2,FALSE)=0,"Spatial Data Missing ⚠",VLOOKUP(AK187,'G-7 Rivers Data'!$AD$4:$AE$8,2,FALSE)))</f>
        <v/>
      </c>
      <c r="AM187" s="154"/>
      <c r="AN187" s="524" t="str">
        <f>IF(AM187="","",VLOOKUP(AM187,'G-7 Rivers Data'!$AO$4:$AP$7,2,FALSE))</f>
        <v/>
      </c>
      <c r="AO187" s="545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1" t="str">
        <f>'F-1 Off Site River Baseline'!AN186</f>
        <v/>
      </c>
      <c r="C188" s="520" t="str">
        <f>IF(B188="","",VLOOKUP($B188,'F-1 Off Site River Baseline'!$C$9:$R$257,2,FALSE))</f>
        <v/>
      </c>
      <c r="D188" s="520" t="str">
        <f>IF(C188="","",VLOOKUP($B188,'F-1 Off Site River Baseline'!$C$9:$R$257,3,FALSE))</f>
        <v/>
      </c>
      <c r="E188" s="520" t="str">
        <f>IF(D188="","",VLOOKUP($B188,'F-1 Off Site River Baseline'!$C$9:$R$257,4,FALSE))</f>
        <v/>
      </c>
      <c r="F188" s="520" t="str">
        <f>IF(E188="","",VLOOKUP($B188,'F-1 Off Site River Baseline'!$C$9:$R$257,5,FALSE))</f>
        <v/>
      </c>
      <c r="G188" s="520" t="str">
        <f>IF(F188="","",VLOOKUP($B188,'F-1 Off Site River Baseline'!$C$9:$R$257,6,FALSE))</f>
        <v/>
      </c>
      <c r="H188" s="520" t="str">
        <f>IF(G188="","",VLOOKUP($B188,'F-1 Off Site River Baseline'!$C$9:$R$257,7,FALSE))</f>
        <v/>
      </c>
      <c r="I188" s="520" t="str">
        <f>IF(H188="","",VLOOKUP($B188,'F-1 Off Site River Baseline'!$C$9:$R$257,8,FALSE))</f>
        <v/>
      </c>
      <c r="J188" s="520" t="str">
        <f>IF(I188="","",VLOOKUP($B188,'F-1 Off Site River Baseline'!$C$9:$R$257,9,FALSE))</f>
        <v/>
      </c>
      <c r="K188" s="520" t="str">
        <f>IF(J188="","",VLOOKUP($B188,'F-1 Off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IF(L188="","",VLOOKUP($B188,'F-1 Off Site River Baseline'!$C$9:$R$257,16,FALSE))</f>
        <v/>
      </c>
      <c r="N188" s="418" t="str">
        <f t="shared" si="20"/>
        <v/>
      </c>
      <c r="O188" s="498" t="str">
        <f t="shared" si="21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5" t="str">
        <f>IF(N188="","",VLOOKUP(B188,'F-1 Off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20" t="str">
        <f>IF(V188="","",IF(VLOOKUP(V188,'G-7 Rivers Data'!$AG$4:$AI$9,2,FALSE)=0,"Spatial Data Missing ⚠",VLOOKUP(V188,'G-7 Rivers Data'!$AG$4:$AI$9,2,FALSE)))</f>
        <v/>
      </c>
      <c r="X188" s="524" t="str">
        <f>IF(V188="","",IF(VLOOKUP(V188,'G-7 Rivers Data'!$AG$4:$AI$9,3,FALSE)=0,"Spatial Data Missing ⚠",VLOOKUP(V188,'G-7 Rivers Data'!$AG$4:$AI$9,3,FALSE)))</f>
        <v/>
      </c>
      <c r="Y188" s="53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3"/>
      <c r="AA188" s="203"/>
      <c r="AB188" s="534" t="str">
        <f t="shared" si="16"/>
        <v/>
      </c>
      <c r="AC188" s="521" t="str">
        <f t="shared" si="17"/>
        <v/>
      </c>
      <c r="AD188" s="564" t="str">
        <f>IFERROR(IF(AC188="Check Data ⚠","Check Data ⚠",VLOOKUP(AC188,'G-4 Temporal multipliers'!$A$4:$C$37,3,FALSE)),"")</f>
        <v/>
      </c>
      <c r="AE188" s="537" t="str">
        <f>IF(N188="","",VLOOKUP(N188,'G-7 Rivers Data'!$B$4:$G$8,5,FALSE))</f>
        <v/>
      </c>
      <c r="AF188" s="520" t="str">
        <f t="shared" si="18"/>
        <v/>
      </c>
      <c r="AG188" s="520" t="str">
        <f t="shared" si="22"/>
        <v/>
      </c>
      <c r="AH188" s="524" t="str">
        <f t="shared" si="19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536" t="str">
        <f>IF(AK188="","",IF(VLOOKUP(AK188,'G-7 Rivers Data'!$AD$4:$AE$8,2,FALSE)=0,"Spatial Data Missing ⚠",VLOOKUP(AK188,'G-7 Rivers Data'!$AD$4:$AE$8,2,FALSE)))</f>
        <v/>
      </c>
      <c r="AM188" s="154"/>
      <c r="AN188" s="524" t="str">
        <f>IF(AM188="","",VLOOKUP(AM188,'G-7 Rivers Data'!$AO$4:$AP$7,2,FALSE))</f>
        <v/>
      </c>
      <c r="AO188" s="545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1" t="str">
        <f>'F-1 Off Site River Baseline'!AN187</f>
        <v/>
      </c>
      <c r="C189" s="520" t="str">
        <f>IF(B189="","",VLOOKUP($B189,'F-1 Off Site River Baseline'!$C$9:$R$257,2,FALSE))</f>
        <v/>
      </c>
      <c r="D189" s="520" t="str">
        <f>IF(C189="","",VLOOKUP($B189,'F-1 Off Site River Baseline'!$C$9:$R$257,3,FALSE))</f>
        <v/>
      </c>
      <c r="E189" s="520" t="str">
        <f>IF(D189="","",VLOOKUP($B189,'F-1 Off Site River Baseline'!$C$9:$R$257,4,FALSE))</f>
        <v/>
      </c>
      <c r="F189" s="520" t="str">
        <f>IF(E189="","",VLOOKUP($B189,'F-1 Off Site River Baseline'!$C$9:$R$257,5,FALSE))</f>
        <v/>
      </c>
      <c r="G189" s="520" t="str">
        <f>IF(F189="","",VLOOKUP($B189,'F-1 Off Site River Baseline'!$C$9:$R$257,6,FALSE))</f>
        <v/>
      </c>
      <c r="H189" s="520" t="str">
        <f>IF(G189="","",VLOOKUP($B189,'F-1 Off Site River Baseline'!$C$9:$R$257,7,FALSE))</f>
        <v/>
      </c>
      <c r="I189" s="520" t="str">
        <f>IF(H189="","",VLOOKUP($B189,'F-1 Off Site River Baseline'!$C$9:$R$257,8,FALSE))</f>
        <v/>
      </c>
      <c r="J189" s="520" t="str">
        <f>IF(I189="","",VLOOKUP($B189,'F-1 Off Site River Baseline'!$C$9:$R$257,9,FALSE))</f>
        <v/>
      </c>
      <c r="K189" s="520" t="str">
        <f>IF(J189="","",VLOOKUP($B189,'F-1 Off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IF(L189="","",VLOOKUP($B189,'F-1 Off Site River Baseline'!$C$9:$R$257,16,FALSE))</f>
        <v/>
      </c>
      <c r="N189" s="418" t="str">
        <f t="shared" si="20"/>
        <v/>
      </c>
      <c r="O189" s="498" t="str">
        <f t="shared" si="21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5" t="str">
        <f>IF(N189="","",VLOOKUP(B189,'F-1 Off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20" t="str">
        <f>IF(V189="","",IF(VLOOKUP(V189,'G-7 Rivers Data'!$AG$4:$AI$9,2,FALSE)=0,"Spatial Data Missing ⚠",VLOOKUP(V189,'G-7 Rivers Data'!$AG$4:$AI$9,2,FALSE)))</f>
        <v/>
      </c>
      <c r="X189" s="524" t="str">
        <f>IF(V189="","",IF(VLOOKUP(V189,'G-7 Rivers Data'!$AG$4:$AI$9,3,FALSE)=0,"Spatial Data Missing ⚠",VLOOKUP(V189,'G-7 Rivers Data'!$AG$4:$AI$9,3,FALSE)))</f>
        <v/>
      </c>
      <c r="Y189" s="53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3"/>
      <c r="AA189" s="203"/>
      <c r="AB189" s="534" t="str">
        <f t="shared" si="16"/>
        <v/>
      </c>
      <c r="AC189" s="521" t="str">
        <f t="shared" si="17"/>
        <v/>
      </c>
      <c r="AD189" s="564" t="str">
        <f>IFERROR(IF(AC189="Check Data ⚠","Check Data ⚠",VLOOKUP(AC189,'G-4 Temporal multipliers'!$A$4:$C$37,3,FALSE)),"")</f>
        <v/>
      </c>
      <c r="AE189" s="537" t="str">
        <f>IF(N189="","",VLOOKUP(N189,'G-7 Rivers Data'!$B$4:$G$8,5,FALSE))</f>
        <v/>
      </c>
      <c r="AF189" s="520" t="str">
        <f t="shared" si="18"/>
        <v/>
      </c>
      <c r="AG189" s="520" t="str">
        <f t="shared" si="22"/>
        <v/>
      </c>
      <c r="AH189" s="524" t="str">
        <f t="shared" si="19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536" t="str">
        <f>IF(AK189="","",IF(VLOOKUP(AK189,'G-7 Rivers Data'!$AD$4:$AE$8,2,FALSE)=0,"Spatial Data Missing ⚠",VLOOKUP(AK189,'G-7 Rivers Data'!$AD$4:$AE$8,2,FALSE)))</f>
        <v/>
      </c>
      <c r="AM189" s="154"/>
      <c r="AN189" s="524" t="str">
        <f>IF(AM189="","",VLOOKUP(AM189,'G-7 Rivers Data'!$AO$4:$AP$7,2,FALSE))</f>
        <v/>
      </c>
      <c r="AO189" s="545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1" t="str">
        <f>'F-1 Off Site River Baseline'!AN188</f>
        <v/>
      </c>
      <c r="C190" s="520" t="str">
        <f>IF(B190="","",VLOOKUP($B190,'F-1 Off Site River Baseline'!$C$9:$R$257,2,FALSE))</f>
        <v/>
      </c>
      <c r="D190" s="520" t="str">
        <f>IF(C190="","",VLOOKUP($B190,'F-1 Off Site River Baseline'!$C$9:$R$257,3,FALSE))</f>
        <v/>
      </c>
      <c r="E190" s="520" t="str">
        <f>IF(D190="","",VLOOKUP($B190,'F-1 Off Site River Baseline'!$C$9:$R$257,4,FALSE))</f>
        <v/>
      </c>
      <c r="F190" s="520" t="str">
        <f>IF(E190="","",VLOOKUP($B190,'F-1 Off Site River Baseline'!$C$9:$R$257,5,FALSE))</f>
        <v/>
      </c>
      <c r="G190" s="520" t="str">
        <f>IF(F190="","",VLOOKUP($B190,'F-1 Off Site River Baseline'!$C$9:$R$257,6,FALSE))</f>
        <v/>
      </c>
      <c r="H190" s="520" t="str">
        <f>IF(G190="","",VLOOKUP($B190,'F-1 Off Site River Baseline'!$C$9:$R$257,7,FALSE))</f>
        <v/>
      </c>
      <c r="I190" s="520" t="str">
        <f>IF(H190="","",VLOOKUP($B190,'F-1 Off Site River Baseline'!$C$9:$R$257,8,FALSE))</f>
        <v/>
      </c>
      <c r="J190" s="520" t="str">
        <f>IF(I190="","",VLOOKUP($B190,'F-1 Off Site River Baseline'!$C$9:$R$257,9,FALSE))</f>
        <v/>
      </c>
      <c r="K190" s="520" t="str">
        <f>IF(J190="","",VLOOKUP($B190,'F-1 Off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IF(L190="","",VLOOKUP($B190,'F-1 Off Site River Baseline'!$C$9:$R$257,16,FALSE))</f>
        <v/>
      </c>
      <c r="N190" s="418" t="str">
        <f t="shared" si="20"/>
        <v/>
      </c>
      <c r="O190" s="498" t="str">
        <f t="shared" si="21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5" t="str">
        <f>IF(N190="","",VLOOKUP(B190,'F-1 Off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20" t="str">
        <f>IF(V190="","",IF(VLOOKUP(V190,'G-7 Rivers Data'!$AG$4:$AI$9,2,FALSE)=0,"Spatial Data Missing ⚠",VLOOKUP(V190,'G-7 Rivers Data'!$AG$4:$AI$9,2,FALSE)))</f>
        <v/>
      </c>
      <c r="X190" s="524" t="str">
        <f>IF(V190="","",IF(VLOOKUP(V190,'G-7 Rivers Data'!$AG$4:$AI$9,3,FALSE)=0,"Spatial Data Missing ⚠",VLOOKUP(V190,'G-7 Rivers Data'!$AG$4:$AI$9,3,FALSE)))</f>
        <v/>
      </c>
      <c r="Y190" s="53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3"/>
      <c r="AA190" s="203"/>
      <c r="AB190" s="534" t="str">
        <f t="shared" si="16"/>
        <v/>
      </c>
      <c r="AC190" s="521" t="str">
        <f t="shared" si="17"/>
        <v/>
      </c>
      <c r="AD190" s="564" t="str">
        <f>IFERROR(IF(AC190="Check Data ⚠","Check Data ⚠",VLOOKUP(AC190,'G-4 Temporal multipliers'!$A$4:$C$37,3,FALSE)),"")</f>
        <v/>
      </c>
      <c r="AE190" s="537" t="str">
        <f>IF(N190="","",VLOOKUP(N190,'G-7 Rivers Data'!$B$4:$G$8,5,FALSE))</f>
        <v/>
      </c>
      <c r="AF190" s="520" t="str">
        <f t="shared" si="18"/>
        <v/>
      </c>
      <c r="AG190" s="520" t="str">
        <f t="shared" si="22"/>
        <v/>
      </c>
      <c r="AH190" s="524" t="str">
        <f t="shared" si="19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536" t="str">
        <f>IF(AK190="","",IF(VLOOKUP(AK190,'G-7 Rivers Data'!$AD$4:$AE$8,2,FALSE)=0,"Spatial Data Missing ⚠",VLOOKUP(AK190,'G-7 Rivers Data'!$AD$4:$AE$8,2,FALSE)))</f>
        <v/>
      </c>
      <c r="AM190" s="154"/>
      <c r="AN190" s="524" t="str">
        <f>IF(AM190="","",VLOOKUP(AM190,'G-7 Rivers Data'!$AO$4:$AP$7,2,FALSE))</f>
        <v/>
      </c>
      <c r="AO190" s="545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1" t="str">
        <f>'F-1 Off Site River Baseline'!AN189</f>
        <v/>
      </c>
      <c r="C191" s="520" t="str">
        <f>IF(B191="","",VLOOKUP($B191,'F-1 Off Site River Baseline'!$C$9:$R$257,2,FALSE))</f>
        <v/>
      </c>
      <c r="D191" s="520" t="str">
        <f>IF(C191="","",VLOOKUP($B191,'F-1 Off Site River Baseline'!$C$9:$R$257,3,FALSE))</f>
        <v/>
      </c>
      <c r="E191" s="520" t="str">
        <f>IF(D191="","",VLOOKUP($B191,'F-1 Off Site River Baseline'!$C$9:$R$257,4,FALSE))</f>
        <v/>
      </c>
      <c r="F191" s="520" t="str">
        <f>IF(E191="","",VLOOKUP($B191,'F-1 Off Site River Baseline'!$C$9:$R$257,5,FALSE))</f>
        <v/>
      </c>
      <c r="G191" s="520" t="str">
        <f>IF(F191="","",VLOOKUP($B191,'F-1 Off Site River Baseline'!$C$9:$R$257,6,FALSE))</f>
        <v/>
      </c>
      <c r="H191" s="520" t="str">
        <f>IF(G191="","",VLOOKUP($B191,'F-1 Off Site River Baseline'!$C$9:$R$257,7,FALSE))</f>
        <v/>
      </c>
      <c r="I191" s="520" t="str">
        <f>IF(H191="","",VLOOKUP($B191,'F-1 Off Site River Baseline'!$C$9:$R$257,8,FALSE))</f>
        <v/>
      </c>
      <c r="J191" s="520" t="str">
        <f>IF(I191="","",VLOOKUP($B191,'F-1 Off Site River Baseline'!$C$9:$R$257,9,FALSE))</f>
        <v/>
      </c>
      <c r="K191" s="520" t="str">
        <f>IF(J191="","",VLOOKUP($B191,'F-1 Off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IF(L191="","",VLOOKUP($B191,'F-1 Off Site River Baseline'!$C$9:$R$257,16,FALSE))</f>
        <v/>
      </c>
      <c r="N191" s="418" t="str">
        <f t="shared" si="20"/>
        <v/>
      </c>
      <c r="O191" s="498" t="str">
        <f t="shared" si="21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5" t="str">
        <f>IF(N191="","",VLOOKUP(B191,'F-1 Off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20" t="str">
        <f>IF(V191="","",IF(VLOOKUP(V191,'G-7 Rivers Data'!$AG$4:$AI$9,2,FALSE)=0,"Spatial Data Missing ⚠",VLOOKUP(V191,'G-7 Rivers Data'!$AG$4:$AI$9,2,FALSE)))</f>
        <v/>
      </c>
      <c r="X191" s="524" t="str">
        <f>IF(V191="","",IF(VLOOKUP(V191,'G-7 Rivers Data'!$AG$4:$AI$9,3,FALSE)=0,"Spatial Data Missing ⚠",VLOOKUP(V191,'G-7 Rivers Data'!$AG$4:$AI$9,3,FALSE)))</f>
        <v/>
      </c>
      <c r="Y191" s="53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3"/>
      <c r="AA191" s="203"/>
      <c r="AB191" s="534" t="str">
        <f t="shared" si="16"/>
        <v/>
      </c>
      <c r="AC191" s="521" t="str">
        <f t="shared" si="17"/>
        <v/>
      </c>
      <c r="AD191" s="564" t="str">
        <f>IFERROR(IF(AC191="Check Data ⚠","Check Data ⚠",VLOOKUP(AC191,'G-4 Temporal multipliers'!$A$4:$C$37,3,FALSE)),"")</f>
        <v/>
      </c>
      <c r="AE191" s="537" t="str">
        <f>IF(N191="","",VLOOKUP(N191,'G-7 Rivers Data'!$B$4:$G$8,5,FALSE))</f>
        <v/>
      </c>
      <c r="AF191" s="520" t="str">
        <f t="shared" si="18"/>
        <v/>
      </c>
      <c r="AG191" s="520" t="str">
        <f t="shared" si="22"/>
        <v/>
      </c>
      <c r="AH191" s="524" t="str">
        <f t="shared" si="19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536" t="str">
        <f>IF(AK191="","",IF(VLOOKUP(AK191,'G-7 Rivers Data'!$AD$4:$AE$8,2,FALSE)=0,"Spatial Data Missing ⚠",VLOOKUP(AK191,'G-7 Rivers Data'!$AD$4:$AE$8,2,FALSE)))</f>
        <v/>
      </c>
      <c r="AM191" s="154"/>
      <c r="AN191" s="524" t="str">
        <f>IF(AM191="","",VLOOKUP(AM191,'G-7 Rivers Data'!$AO$4:$AP$7,2,FALSE))</f>
        <v/>
      </c>
      <c r="AO191" s="545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1" t="str">
        <f>'F-1 Off Site River Baseline'!AN190</f>
        <v/>
      </c>
      <c r="C192" s="520" t="str">
        <f>IF(B192="","",VLOOKUP($B192,'F-1 Off Site River Baseline'!$C$9:$R$257,2,FALSE))</f>
        <v/>
      </c>
      <c r="D192" s="520" t="str">
        <f>IF(C192="","",VLOOKUP($B192,'F-1 Off Site River Baseline'!$C$9:$R$257,3,FALSE))</f>
        <v/>
      </c>
      <c r="E192" s="520" t="str">
        <f>IF(D192="","",VLOOKUP($B192,'F-1 Off Site River Baseline'!$C$9:$R$257,4,FALSE))</f>
        <v/>
      </c>
      <c r="F192" s="520" t="str">
        <f>IF(E192="","",VLOOKUP($B192,'F-1 Off Site River Baseline'!$C$9:$R$257,5,FALSE))</f>
        <v/>
      </c>
      <c r="G192" s="520" t="str">
        <f>IF(F192="","",VLOOKUP($B192,'F-1 Off Site River Baseline'!$C$9:$R$257,6,FALSE))</f>
        <v/>
      </c>
      <c r="H192" s="520" t="str">
        <f>IF(G192="","",VLOOKUP($B192,'F-1 Off Site River Baseline'!$C$9:$R$257,7,FALSE))</f>
        <v/>
      </c>
      <c r="I192" s="520" t="str">
        <f>IF(H192="","",VLOOKUP($B192,'F-1 Off Site River Baseline'!$C$9:$R$257,8,FALSE))</f>
        <v/>
      </c>
      <c r="J192" s="520" t="str">
        <f>IF(I192="","",VLOOKUP($B192,'F-1 Off Site River Baseline'!$C$9:$R$257,9,FALSE))</f>
        <v/>
      </c>
      <c r="K192" s="520" t="str">
        <f>IF(J192="","",VLOOKUP($B192,'F-1 Off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IF(L192="","",VLOOKUP($B192,'F-1 Off Site River Baseline'!$C$9:$R$257,16,FALSE))</f>
        <v/>
      </c>
      <c r="N192" s="418" t="str">
        <f t="shared" si="20"/>
        <v/>
      </c>
      <c r="O192" s="498" t="str">
        <f t="shared" si="21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5" t="str">
        <f>IF(N192="","",VLOOKUP(B192,'F-1 Off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20" t="str">
        <f>IF(V192="","",IF(VLOOKUP(V192,'G-7 Rivers Data'!$AG$4:$AI$9,2,FALSE)=0,"Spatial Data Missing ⚠",VLOOKUP(V192,'G-7 Rivers Data'!$AG$4:$AI$9,2,FALSE)))</f>
        <v/>
      </c>
      <c r="X192" s="524" t="str">
        <f>IF(V192="","",IF(VLOOKUP(V192,'G-7 Rivers Data'!$AG$4:$AI$9,3,FALSE)=0,"Spatial Data Missing ⚠",VLOOKUP(V192,'G-7 Rivers Data'!$AG$4:$AI$9,3,FALSE)))</f>
        <v/>
      </c>
      <c r="Y192" s="53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3"/>
      <c r="AA192" s="203"/>
      <c r="AB192" s="534" t="str">
        <f t="shared" si="16"/>
        <v/>
      </c>
      <c r="AC192" s="521" t="str">
        <f t="shared" si="17"/>
        <v/>
      </c>
      <c r="AD192" s="564" t="str">
        <f>IFERROR(IF(AC192="Check Data ⚠","Check Data ⚠",VLOOKUP(AC192,'G-4 Temporal multipliers'!$A$4:$C$37,3,FALSE)),"")</f>
        <v/>
      </c>
      <c r="AE192" s="537" t="str">
        <f>IF(N192="","",VLOOKUP(N192,'G-7 Rivers Data'!$B$4:$G$8,5,FALSE))</f>
        <v/>
      </c>
      <c r="AF192" s="520" t="str">
        <f t="shared" si="18"/>
        <v/>
      </c>
      <c r="AG192" s="520" t="str">
        <f t="shared" si="22"/>
        <v/>
      </c>
      <c r="AH192" s="524" t="str">
        <f t="shared" si="19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536" t="str">
        <f>IF(AK192="","",IF(VLOOKUP(AK192,'G-7 Rivers Data'!$AD$4:$AE$8,2,FALSE)=0,"Spatial Data Missing ⚠",VLOOKUP(AK192,'G-7 Rivers Data'!$AD$4:$AE$8,2,FALSE)))</f>
        <v/>
      </c>
      <c r="AM192" s="154"/>
      <c r="AN192" s="524" t="str">
        <f>IF(AM192="","",VLOOKUP(AM192,'G-7 Rivers Data'!$AO$4:$AP$7,2,FALSE))</f>
        <v/>
      </c>
      <c r="AO192" s="545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1" t="str">
        <f>'F-1 Off Site River Baseline'!AN191</f>
        <v/>
      </c>
      <c r="C193" s="520" t="str">
        <f>IF(B193="","",VLOOKUP($B193,'F-1 Off Site River Baseline'!$C$9:$R$257,2,FALSE))</f>
        <v/>
      </c>
      <c r="D193" s="520" t="str">
        <f>IF(C193="","",VLOOKUP($B193,'F-1 Off Site River Baseline'!$C$9:$R$257,3,FALSE))</f>
        <v/>
      </c>
      <c r="E193" s="520" t="str">
        <f>IF(D193="","",VLOOKUP($B193,'F-1 Off Site River Baseline'!$C$9:$R$257,4,FALSE))</f>
        <v/>
      </c>
      <c r="F193" s="520" t="str">
        <f>IF(E193="","",VLOOKUP($B193,'F-1 Off Site River Baseline'!$C$9:$R$257,5,FALSE))</f>
        <v/>
      </c>
      <c r="G193" s="520" t="str">
        <f>IF(F193="","",VLOOKUP($B193,'F-1 Off Site River Baseline'!$C$9:$R$257,6,FALSE))</f>
        <v/>
      </c>
      <c r="H193" s="520" t="str">
        <f>IF(G193="","",VLOOKUP($B193,'F-1 Off Site River Baseline'!$C$9:$R$257,7,FALSE))</f>
        <v/>
      </c>
      <c r="I193" s="520" t="str">
        <f>IF(H193="","",VLOOKUP($B193,'F-1 Off Site River Baseline'!$C$9:$R$257,8,FALSE))</f>
        <v/>
      </c>
      <c r="J193" s="520" t="str">
        <f>IF(I193="","",VLOOKUP($B193,'F-1 Off Site River Baseline'!$C$9:$R$257,9,FALSE))</f>
        <v/>
      </c>
      <c r="K193" s="520" t="str">
        <f>IF(J193="","",VLOOKUP($B193,'F-1 Off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IF(L193="","",VLOOKUP($B193,'F-1 Off Site River Baseline'!$C$9:$R$257,16,FALSE))</f>
        <v/>
      </c>
      <c r="N193" s="418" t="str">
        <f t="shared" si="20"/>
        <v/>
      </c>
      <c r="O193" s="498" t="str">
        <f t="shared" si="21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5" t="str">
        <f>IF(N193="","",VLOOKUP(B193,'F-1 Off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20" t="str">
        <f>IF(V193="","",IF(VLOOKUP(V193,'G-7 Rivers Data'!$AG$4:$AI$9,2,FALSE)=0,"Spatial Data Missing ⚠",VLOOKUP(V193,'G-7 Rivers Data'!$AG$4:$AI$9,2,FALSE)))</f>
        <v/>
      </c>
      <c r="X193" s="524" t="str">
        <f>IF(V193="","",IF(VLOOKUP(V193,'G-7 Rivers Data'!$AG$4:$AI$9,3,FALSE)=0,"Spatial Data Missing ⚠",VLOOKUP(V193,'G-7 Rivers Data'!$AG$4:$AI$9,3,FALSE)))</f>
        <v/>
      </c>
      <c r="Y193" s="53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3"/>
      <c r="AA193" s="203"/>
      <c r="AB193" s="534" t="str">
        <f t="shared" si="16"/>
        <v/>
      </c>
      <c r="AC193" s="521" t="str">
        <f t="shared" si="17"/>
        <v/>
      </c>
      <c r="AD193" s="564" t="str">
        <f>IFERROR(IF(AC193="Check Data ⚠","Check Data ⚠",VLOOKUP(AC193,'G-4 Temporal multipliers'!$A$4:$C$37,3,FALSE)),"")</f>
        <v/>
      </c>
      <c r="AE193" s="537" t="str">
        <f>IF(N193="","",VLOOKUP(N193,'G-7 Rivers Data'!$B$4:$G$8,5,FALSE))</f>
        <v/>
      </c>
      <c r="AF193" s="520" t="str">
        <f t="shared" si="18"/>
        <v/>
      </c>
      <c r="AG193" s="520" t="str">
        <f t="shared" si="22"/>
        <v/>
      </c>
      <c r="AH193" s="524" t="str">
        <f t="shared" si="19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536" t="str">
        <f>IF(AK193="","",IF(VLOOKUP(AK193,'G-7 Rivers Data'!$AD$4:$AE$8,2,FALSE)=0,"Spatial Data Missing ⚠",VLOOKUP(AK193,'G-7 Rivers Data'!$AD$4:$AE$8,2,FALSE)))</f>
        <v/>
      </c>
      <c r="AM193" s="154"/>
      <c r="AN193" s="524" t="str">
        <f>IF(AM193="","",VLOOKUP(AM193,'G-7 Rivers Data'!$AO$4:$AP$7,2,FALSE))</f>
        <v/>
      </c>
      <c r="AO193" s="545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1" t="str">
        <f>'F-1 Off Site River Baseline'!AN192</f>
        <v/>
      </c>
      <c r="C194" s="520" t="str">
        <f>IF(B194="","",VLOOKUP($B194,'F-1 Off Site River Baseline'!$C$9:$R$257,2,FALSE))</f>
        <v/>
      </c>
      <c r="D194" s="520" t="str">
        <f>IF(C194="","",VLOOKUP($B194,'F-1 Off Site River Baseline'!$C$9:$R$257,3,FALSE))</f>
        <v/>
      </c>
      <c r="E194" s="520" t="str">
        <f>IF(D194="","",VLOOKUP($B194,'F-1 Off Site River Baseline'!$C$9:$R$257,4,FALSE))</f>
        <v/>
      </c>
      <c r="F194" s="520" t="str">
        <f>IF(E194="","",VLOOKUP($B194,'F-1 Off Site River Baseline'!$C$9:$R$257,5,FALSE))</f>
        <v/>
      </c>
      <c r="G194" s="520" t="str">
        <f>IF(F194="","",VLOOKUP($B194,'F-1 Off Site River Baseline'!$C$9:$R$257,6,FALSE))</f>
        <v/>
      </c>
      <c r="H194" s="520" t="str">
        <f>IF(G194="","",VLOOKUP($B194,'F-1 Off Site River Baseline'!$C$9:$R$257,7,FALSE))</f>
        <v/>
      </c>
      <c r="I194" s="520" t="str">
        <f>IF(H194="","",VLOOKUP($B194,'F-1 Off Site River Baseline'!$C$9:$R$257,8,FALSE))</f>
        <v/>
      </c>
      <c r="J194" s="520" t="str">
        <f>IF(I194="","",VLOOKUP($B194,'F-1 Off Site River Baseline'!$C$9:$R$257,9,FALSE))</f>
        <v/>
      </c>
      <c r="K194" s="520" t="str">
        <f>IF(J194="","",VLOOKUP($B194,'F-1 Off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IF(L194="","",VLOOKUP($B194,'F-1 Off Site River Baseline'!$C$9:$R$257,16,FALSE))</f>
        <v/>
      </c>
      <c r="N194" s="418" t="str">
        <f t="shared" si="20"/>
        <v/>
      </c>
      <c r="O194" s="498" t="str">
        <f t="shared" si="21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5" t="str">
        <f>IF(N194="","",VLOOKUP(B194,'F-1 Off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20" t="str">
        <f>IF(V194="","",IF(VLOOKUP(V194,'G-7 Rivers Data'!$AG$4:$AI$9,2,FALSE)=0,"Spatial Data Missing ⚠",VLOOKUP(V194,'G-7 Rivers Data'!$AG$4:$AI$9,2,FALSE)))</f>
        <v/>
      </c>
      <c r="X194" s="524" t="str">
        <f>IF(V194="","",IF(VLOOKUP(V194,'G-7 Rivers Data'!$AG$4:$AI$9,3,FALSE)=0,"Spatial Data Missing ⚠",VLOOKUP(V194,'G-7 Rivers Data'!$AG$4:$AI$9,3,FALSE)))</f>
        <v/>
      </c>
      <c r="Y194" s="53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3"/>
      <c r="AA194" s="203"/>
      <c r="AB194" s="534" t="str">
        <f t="shared" si="16"/>
        <v/>
      </c>
      <c r="AC194" s="521" t="str">
        <f t="shared" si="17"/>
        <v/>
      </c>
      <c r="AD194" s="564" t="str">
        <f>IFERROR(IF(AC194="Check Data ⚠","Check Data ⚠",VLOOKUP(AC194,'G-4 Temporal multipliers'!$A$4:$C$37,3,FALSE)),"")</f>
        <v/>
      </c>
      <c r="AE194" s="537" t="str">
        <f>IF(N194="","",VLOOKUP(N194,'G-7 Rivers Data'!$B$4:$G$8,5,FALSE))</f>
        <v/>
      </c>
      <c r="AF194" s="520" t="str">
        <f t="shared" si="18"/>
        <v/>
      </c>
      <c r="AG194" s="520" t="str">
        <f t="shared" si="22"/>
        <v/>
      </c>
      <c r="AH194" s="524" t="str">
        <f t="shared" si="19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536" t="str">
        <f>IF(AK194="","",IF(VLOOKUP(AK194,'G-7 Rivers Data'!$AD$4:$AE$8,2,FALSE)=0,"Spatial Data Missing ⚠",VLOOKUP(AK194,'G-7 Rivers Data'!$AD$4:$AE$8,2,FALSE)))</f>
        <v/>
      </c>
      <c r="AM194" s="154"/>
      <c r="AN194" s="524" t="str">
        <f>IF(AM194="","",VLOOKUP(AM194,'G-7 Rivers Data'!$AO$4:$AP$7,2,FALSE))</f>
        <v/>
      </c>
      <c r="AO194" s="545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1" t="str">
        <f>'F-1 Off Site River Baseline'!AN193</f>
        <v/>
      </c>
      <c r="C195" s="520" t="str">
        <f>IF(B195="","",VLOOKUP($B195,'F-1 Off Site River Baseline'!$C$9:$R$257,2,FALSE))</f>
        <v/>
      </c>
      <c r="D195" s="520" t="str">
        <f>IF(C195="","",VLOOKUP($B195,'F-1 Off Site River Baseline'!$C$9:$R$257,3,FALSE))</f>
        <v/>
      </c>
      <c r="E195" s="520" t="str">
        <f>IF(D195="","",VLOOKUP($B195,'F-1 Off Site River Baseline'!$C$9:$R$257,4,FALSE))</f>
        <v/>
      </c>
      <c r="F195" s="520" t="str">
        <f>IF(E195="","",VLOOKUP($B195,'F-1 Off Site River Baseline'!$C$9:$R$257,5,FALSE))</f>
        <v/>
      </c>
      <c r="G195" s="520" t="str">
        <f>IF(F195="","",VLOOKUP($B195,'F-1 Off Site River Baseline'!$C$9:$R$257,6,FALSE))</f>
        <v/>
      </c>
      <c r="H195" s="520" t="str">
        <f>IF(G195="","",VLOOKUP($B195,'F-1 Off Site River Baseline'!$C$9:$R$257,7,FALSE))</f>
        <v/>
      </c>
      <c r="I195" s="520" t="str">
        <f>IF(H195="","",VLOOKUP($B195,'F-1 Off Site River Baseline'!$C$9:$R$257,8,FALSE))</f>
        <v/>
      </c>
      <c r="J195" s="520" t="str">
        <f>IF(I195="","",VLOOKUP($B195,'F-1 Off Site River Baseline'!$C$9:$R$257,9,FALSE))</f>
        <v/>
      </c>
      <c r="K195" s="520" t="str">
        <f>IF(J195="","",VLOOKUP($B195,'F-1 Off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IF(L195="","",VLOOKUP($B195,'F-1 Off Site River Baseline'!$C$9:$R$257,16,FALSE))</f>
        <v/>
      </c>
      <c r="N195" s="418" t="str">
        <f t="shared" si="20"/>
        <v/>
      </c>
      <c r="O195" s="498" t="str">
        <f t="shared" si="21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5" t="str">
        <f>IF(N195="","",VLOOKUP(B195,'F-1 Off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20" t="str">
        <f>IF(V195="","",IF(VLOOKUP(V195,'G-7 Rivers Data'!$AG$4:$AI$9,2,FALSE)=0,"Spatial Data Missing ⚠",VLOOKUP(V195,'G-7 Rivers Data'!$AG$4:$AI$9,2,FALSE)))</f>
        <v/>
      </c>
      <c r="X195" s="524" t="str">
        <f>IF(V195="","",IF(VLOOKUP(V195,'G-7 Rivers Data'!$AG$4:$AI$9,3,FALSE)=0,"Spatial Data Missing ⚠",VLOOKUP(V195,'G-7 Rivers Data'!$AG$4:$AI$9,3,FALSE)))</f>
        <v/>
      </c>
      <c r="Y195" s="53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3"/>
      <c r="AA195" s="203"/>
      <c r="AB195" s="534" t="str">
        <f t="shared" si="16"/>
        <v/>
      </c>
      <c r="AC195" s="521" t="str">
        <f t="shared" si="17"/>
        <v/>
      </c>
      <c r="AD195" s="564" t="str">
        <f>IFERROR(IF(AC195="Check Data ⚠","Check Data ⚠",VLOOKUP(AC195,'G-4 Temporal multipliers'!$A$4:$C$37,3,FALSE)),"")</f>
        <v/>
      </c>
      <c r="AE195" s="537" t="str">
        <f>IF(N195="","",VLOOKUP(N195,'G-7 Rivers Data'!$B$4:$G$8,5,FALSE))</f>
        <v/>
      </c>
      <c r="AF195" s="520" t="str">
        <f t="shared" si="18"/>
        <v/>
      </c>
      <c r="AG195" s="520" t="str">
        <f t="shared" si="22"/>
        <v/>
      </c>
      <c r="AH195" s="524" t="str">
        <f t="shared" si="19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536" t="str">
        <f>IF(AK195="","",IF(VLOOKUP(AK195,'G-7 Rivers Data'!$AD$4:$AE$8,2,FALSE)=0,"Spatial Data Missing ⚠",VLOOKUP(AK195,'G-7 Rivers Data'!$AD$4:$AE$8,2,FALSE)))</f>
        <v/>
      </c>
      <c r="AM195" s="154"/>
      <c r="AN195" s="524" t="str">
        <f>IF(AM195="","",VLOOKUP(AM195,'G-7 Rivers Data'!$AO$4:$AP$7,2,FALSE))</f>
        <v/>
      </c>
      <c r="AO195" s="545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1" t="str">
        <f>'F-1 Off Site River Baseline'!AN194</f>
        <v/>
      </c>
      <c r="C196" s="520" t="str">
        <f>IF(B196="","",VLOOKUP($B196,'F-1 Off Site River Baseline'!$C$9:$R$257,2,FALSE))</f>
        <v/>
      </c>
      <c r="D196" s="520" t="str">
        <f>IF(C196="","",VLOOKUP($B196,'F-1 Off Site River Baseline'!$C$9:$R$257,3,FALSE))</f>
        <v/>
      </c>
      <c r="E196" s="520" t="str">
        <f>IF(D196="","",VLOOKUP($B196,'F-1 Off Site River Baseline'!$C$9:$R$257,4,FALSE))</f>
        <v/>
      </c>
      <c r="F196" s="520" t="str">
        <f>IF(E196="","",VLOOKUP($B196,'F-1 Off Site River Baseline'!$C$9:$R$257,5,FALSE))</f>
        <v/>
      </c>
      <c r="G196" s="520" t="str">
        <f>IF(F196="","",VLOOKUP($B196,'F-1 Off Site River Baseline'!$C$9:$R$257,6,FALSE))</f>
        <v/>
      </c>
      <c r="H196" s="520" t="str">
        <f>IF(G196="","",VLOOKUP($B196,'F-1 Off Site River Baseline'!$C$9:$R$257,7,FALSE))</f>
        <v/>
      </c>
      <c r="I196" s="520" t="str">
        <f>IF(H196="","",VLOOKUP($B196,'F-1 Off Site River Baseline'!$C$9:$R$257,8,FALSE))</f>
        <v/>
      </c>
      <c r="J196" s="520" t="str">
        <f>IF(I196="","",VLOOKUP($B196,'F-1 Off Site River Baseline'!$C$9:$R$257,9,FALSE))</f>
        <v/>
      </c>
      <c r="K196" s="520" t="str">
        <f>IF(J196="","",VLOOKUP($B196,'F-1 Off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IF(L196="","",VLOOKUP($B196,'F-1 Off Site River Baseline'!$C$9:$R$257,16,FALSE))</f>
        <v/>
      </c>
      <c r="N196" s="418" t="str">
        <f t="shared" si="20"/>
        <v/>
      </c>
      <c r="O196" s="498" t="str">
        <f t="shared" si="21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5" t="str">
        <f>IF(N196="","",VLOOKUP(B196,'F-1 Off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20" t="str">
        <f>IF(V196="","",IF(VLOOKUP(V196,'G-7 Rivers Data'!$AG$4:$AI$9,2,FALSE)=0,"Spatial Data Missing ⚠",VLOOKUP(V196,'G-7 Rivers Data'!$AG$4:$AI$9,2,FALSE)))</f>
        <v/>
      </c>
      <c r="X196" s="524" t="str">
        <f>IF(V196="","",IF(VLOOKUP(V196,'G-7 Rivers Data'!$AG$4:$AI$9,3,FALSE)=0,"Spatial Data Missing ⚠",VLOOKUP(V196,'G-7 Rivers Data'!$AG$4:$AI$9,3,FALSE)))</f>
        <v/>
      </c>
      <c r="Y196" s="53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3"/>
      <c r="AA196" s="203"/>
      <c r="AB196" s="534" t="str">
        <f t="shared" si="16"/>
        <v/>
      </c>
      <c r="AC196" s="521" t="str">
        <f t="shared" si="17"/>
        <v/>
      </c>
      <c r="AD196" s="564" t="str">
        <f>IFERROR(IF(AC196="Check Data ⚠","Check Data ⚠",VLOOKUP(AC196,'G-4 Temporal multipliers'!$A$4:$C$37,3,FALSE)),"")</f>
        <v/>
      </c>
      <c r="AE196" s="537" t="str">
        <f>IF(N196="","",VLOOKUP(N196,'G-7 Rivers Data'!$B$4:$G$8,5,FALSE))</f>
        <v/>
      </c>
      <c r="AF196" s="520" t="str">
        <f t="shared" si="18"/>
        <v/>
      </c>
      <c r="AG196" s="520" t="str">
        <f t="shared" si="22"/>
        <v/>
      </c>
      <c r="AH196" s="524" t="str">
        <f t="shared" si="19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536" t="str">
        <f>IF(AK196="","",IF(VLOOKUP(AK196,'G-7 Rivers Data'!$AD$4:$AE$8,2,FALSE)=0,"Spatial Data Missing ⚠",VLOOKUP(AK196,'G-7 Rivers Data'!$AD$4:$AE$8,2,FALSE)))</f>
        <v/>
      </c>
      <c r="AM196" s="154"/>
      <c r="AN196" s="524" t="str">
        <f>IF(AM196="","",VLOOKUP(AM196,'G-7 Rivers Data'!$AO$4:$AP$7,2,FALSE))</f>
        <v/>
      </c>
      <c r="AO196" s="545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1" t="str">
        <f>'F-1 Off Site River Baseline'!AN195</f>
        <v/>
      </c>
      <c r="C197" s="520" t="str">
        <f>IF(B197="","",VLOOKUP($B197,'F-1 Off Site River Baseline'!$C$9:$R$257,2,FALSE))</f>
        <v/>
      </c>
      <c r="D197" s="520" t="str">
        <f>IF(C197="","",VLOOKUP($B197,'F-1 Off Site River Baseline'!$C$9:$R$257,3,FALSE))</f>
        <v/>
      </c>
      <c r="E197" s="520" t="str">
        <f>IF(D197="","",VLOOKUP($B197,'F-1 Off Site River Baseline'!$C$9:$R$257,4,FALSE))</f>
        <v/>
      </c>
      <c r="F197" s="520" t="str">
        <f>IF(E197="","",VLOOKUP($B197,'F-1 Off Site River Baseline'!$C$9:$R$257,5,FALSE))</f>
        <v/>
      </c>
      <c r="G197" s="520" t="str">
        <f>IF(F197="","",VLOOKUP($B197,'F-1 Off Site River Baseline'!$C$9:$R$257,6,FALSE))</f>
        <v/>
      </c>
      <c r="H197" s="520" t="str">
        <f>IF(G197="","",VLOOKUP($B197,'F-1 Off Site River Baseline'!$C$9:$R$257,7,FALSE))</f>
        <v/>
      </c>
      <c r="I197" s="520" t="str">
        <f>IF(H197="","",VLOOKUP($B197,'F-1 Off Site River Baseline'!$C$9:$R$257,8,FALSE))</f>
        <v/>
      </c>
      <c r="J197" s="520" t="str">
        <f>IF(I197="","",VLOOKUP($B197,'F-1 Off Site River Baseline'!$C$9:$R$257,9,FALSE))</f>
        <v/>
      </c>
      <c r="K197" s="520" t="str">
        <f>IF(J197="","",VLOOKUP($B197,'F-1 Off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IF(L197="","",VLOOKUP($B197,'F-1 Off Site River Baseline'!$C$9:$R$257,16,FALSE))</f>
        <v/>
      </c>
      <c r="N197" s="418" t="str">
        <f t="shared" si="20"/>
        <v/>
      </c>
      <c r="O197" s="498" t="str">
        <f t="shared" si="21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5" t="str">
        <f>IF(N197="","",VLOOKUP(B197,'F-1 Off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20" t="str">
        <f>IF(V197="","",IF(VLOOKUP(V197,'G-7 Rivers Data'!$AG$4:$AI$9,2,FALSE)=0,"Spatial Data Missing ⚠",VLOOKUP(V197,'G-7 Rivers Data'!$AG$4:$AI$9,2,FALSE)))</f>
        <v/>
      </c>
      <c r="X197" s="524" t="str">
        <f>IF(V197="","",IF(VLOOKUP(V197,'G-7 Rivers Data'!$AG$4:$AI$9,3,FALSE)=0,"Spatial Data Missing ⚠",VLOOKUP(V197,'G-7 Rivers Data'!$AG$4:$AI$9,3,FALSE)))</f>
        <v/>
      </c>
      <c r="Y197" s="53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3"/>
      <c r="AA197" s="203"/>
      <c r="AB197" s="534" t="str">
        <f t="shared" si="16"/>
        <v/>
      </c>
      <c r="AC197" s="521" t="str">
        <f t="shared" si="17"/>
        <v/>
      </c>
      <c r="AD197" s="564" t="str">
        <f>IFERROR(IF(AC197="Check Data ⚠","Check Data ⚠",VLOOKUP(AC197,'G-4 Temporal multipliers'!$A$4:$C$37,3,FALSE)),"")</f>
        <v/>
      </c>
      <c r="AE197" s="537" t="str">
        <f>IF(N197="","",VLOOKUP(N197,'G-7 Rivers Data'!$B$4:$G$8,5,FALSE))</f>
        <v/>
      </c>
      <c r="AF197" s="520" t="str">
        <f t="shared" si="18"/>
        <v/>
      </c>
      <c r="AG197" s="520" t="str">
        <f t="shared" si="22"/>
        <v/>
      </c>
      <c r="AH197" s="524" t="str">
        <f t="shared" si="19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536" t="str">
        <f>IF(AK197="","",IF(VLOOKUP(AK197,'G-7 Rivers Data'!$AD$4:$AE$8,2,FALSE)=0,"Spatial Data Missing ⚠",VLOOKUP(AK197,'G-7 Rivers Data'!$AD$4:$AE$8,2,FALSE)))</f>
        <v/>
      </c>
      <c r="AM197" s="154"/>
      <c r="AN197" s="524" t="str">
        <f>IF(AM197="","",VLOOKUP(AM197,'G-7 Rivers Data'!$AO$4:$AP$7,2,FALSE))</f>
        <v/>
      </c>
      <c r="AO197" s="545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1" t="str">
        <f>'F-1 Off Site River Baseline'!AN196</f>
        <v/>
      </c>
      <c r="C198" s="520" t="str">
        <f>IF(B198="","",VLOOKUP($B198,'F-1 Off Site River Baseline'!$C$9:$R$257,2,FALSE))</f>
        <v/>
      </c>
      <c r="D198" s="520" t="str">
        <f>IF(C198="","",VLOOKUP($B198,'F-1 Off Site River Baseline'!$C$9:$R$257,3,FALSE))</f>
        <v/>
      </c>
      <c r="E198" s="520" t="str">
        <f>IF(D198="","",VLOOKUP($B198,'F-1 Off Site River Baseline'!$C$9:$R$257,4,FALSE))</f>
        <v/>
      </c>
      <c r="F198" s="520" t="str">
        <f>IF(E198="","",VLOOKUP($B198,'F-1 Off Site River Baseline'!$C$9:$R$257,5,FALSE))</f>
        <v/>
      </c>
      <c r="G198" s="520" t="str">
        <f>IF(F198="","",VLOOKUP($B198,'F-1 Off Site River Baseline'!$C$9:$R$257,6,FALSE))</f>
        <v/>
      </c>
      <c r="H198" s="520" t="str">
        <f>IF(G198="","",VLOOKUP($B198,'F-1 Off Site River Baseline'!$C$9:$R$257,7,FALSE))</f>
        <v/>
      </c>
      <c r="I198" s="520" t="str">
        <f>IF(H198="","",VLOOKUP($B198,'F-1 Off Site River Baseline'!$C$9:$R$257,8,FALSE))</f>
        <v/>
      </c>
      <c r="J198" s="520" t="str">
        <f>IF(I198="","",VLOOKUP($B198,'F-1 Off Site River Baseline'!$C$9:$R$257,9,FALSE))</f>
        <v/>
      </c>
      <c r="K198" s="520" t="str">
        <f>IF(J198="","",VLOOKUP($B198,'F-1 Off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IF(L198="","",VLOOKUP($B198,'F-1 Off Site River Baseline'!$C$9:$R$257,16,FALSE))</f>
        <v/>
      </c>
      <c r="N198" s="418" t="str">
        <f t="shared" si="20"/>
        <v/>
      </c>
      <c r="O198" s="498" t="str">
        <f t="shared" si="21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5" t="str">
        <f>IF(N198="","",VLOOKUP(B198,'F-1 Off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20" t="str">
        <f>IF(V198="","",IF(VLOOKUP(V198,'G-7 Rivers Data'!$AG$4:$AI$9,2,FALSE)=0,"Spatial Data Missing ⚠",VLOOKUP(V198,'G-7 Rivers Data'!$AG$4:$AI$9,2,FALSE)))</f>
        <v/>
      </c>
      <c r="X198" s="524" t="str">
        <f>IF(V198="","",IF(VLOOKUP(V198,'G-7 Rivers Data'!$AG$4:$AI$9,3,FALSE)=0,"Spatial Data Missing ⚠",VLOOKUP(V198,'G-7 Rivers Data'!$AG$4:$AI$9,3,FALSE)))</f>
        <v/>
      </c>
      <c r="Y198" s="53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3"/>
      <c r="AA198" s="203"/>
      <c r="AB198" s="534" t="str">
        <f t="shared" si="16"/>
        <v/>
      </c>
      <c r="AC198" s="521" t="str">
        <f t="shared" si="17"/>
        <v/>
      </c>
      <c r="AD198" s="564" t="str">
        <f>IFERROR(IF(AC198="Check Data ⚠","Check Data ⚠",VLOOKUP(AC198,'G-4 Temporal multipliers'!$A$4:$C$37,3,FALSE)),"")</f>
        <v/>
      </c>
      <c r="AE198" s="537" t="str">
        <f>IF(N198="","",VLOOKUP(N198,'G-7 Rivers Data'!$B$4:$G$8,5,FALSE))</f>
        <v/>
      </c>
      <c r="AF198" s="520" t="str">
        <f t="shared" si="18"/>
        <v/>
      </c>
      <c r="AG198" s="520" t="str">
        <f t="shared" si="22"/>
        <v/>
      </c>
      <c r="AH198" s="524" t="str">
        <f t="shared" si="19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536" t="str">
        <f>IF(AK198="","",IF(VLOOKUP(AK198,'G-7 Rivers Data'!$AD$4:$AE$8,2,FALSE)=0,"Spatial Data Missing ⚠",VLOOKUP(AK198,'G-7 Rivers Data'!$AD$4:$AE$8,2,FALSE)))</f>
        <v/>
      </c>
      <c r="AM198" s="154"/>
      <c r="AN198" s="524" t="str">
        <f>IF(AM198="","",VLOOKUP(AM198,'G-7 Rivers Data'!$AO$4:$AP$7,2,FALSE))</f>
        <v/>
      </c>
      <c r="AO198" s="545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1" t="str">
        <f>'F-1 Off Site River Baseline'!AN197</f>
        <v/>
      </c>
      <c r="C199" s="520" t="str">
        <f>IF(B199="","",VLOOKUP($B199,'F-1 Off Site River Baseline'!$C$9:$R$257,2,FALSE))</f>
        <v/>
      </c>
      <c r="D199" s="520" t="str">
        <f>IF(C199="","",VLOOKUP($B199,'F-1 Off Site River Baseline'!$C$9:$R$257,3,FALSE))</f>
        <v/>
      </c>
      <c r="E199" s="520" t="str">
        <f>IF(D199="","",VLOOKUP($B199,'F-1 Off Site River Baseline'!$C$9:$R$257,4,FALSE))</f>
        <v/>
      </c>
      <c r="F199" s="520" t="str">
        <f>IF(E199="","",VLOOKUP($B199,'F-1 Off Site River Baseline'!$C$9:$R$257,5,FALSE))</f>
        <v/>
      </c>
      <c r="G199" s="520" t="str">
        <f>IF(F199="","",VLOOKUP($B199,'F-1 Off Site River Baseline'!$C$9:$R$257,6,FALSE))</f>
        <v/>
      </c>
      <c r="H199" s="520" t="str">
        <f>IF(G199="","",VLOOKUP($B199,'F-1 Off Site River Baseline'!$C$9:$R$257,7,FALSE))</f>
        <v/>
      </c>
      <c r="I199" s="520" t="str">
        <f>IF(H199="","",VLOOKUP($B199,'F-1 Off Site River Baseline'!$C$9:$R$257,8,FALSE))</f>
        <v/>
      </c>
      <c r="J199" s="520" t="str">
        <f>IF(I199="","",VLOOKUP($B199,'F-1 Off Site River Baseline'!$C$9:$R$257,9,FALSE))</f>
        <v/>
      </c>
      <c r="K199" s="520" t="str">
        <f>IF(J199="","",VLOOKUP($B199,'F-1 Off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IF(L199="","",VLOOKUP($B199,'F-1 Off Site River Baseline'!$C$9:$R$257,16,FALSE))</f>
        <v/>
      </c>
      <c r="N199" s="418" t="str">
        <f t="shared" si="20"/>
        <v/>
      </c>
      <c r="O199" s="498" t="str">
        <f t="shared" si="21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5" t="str">
        <f>IF(N199="","",VLOOKUP(B199,'F-1 Off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20" t="str">
        <f>IF(V199="","",IF(VLOOKUP(V199,'G-7 Rivers Data'!$AG$4:$AI$9,2,FALSE)=0,"Spatial Data Missing ⚠",VLOOKUP(V199,'G-7 Rivers Data'!$AG$4:$AI$9,2,FALSE)))</f>
        <v/>
      </c>
      <c r="X199" s="524" t="str">
        <f>IF(V199="","",IF(VLOOKUP(V199,'G-7 Rivers Data'!$AG$4:$AI$9,3,FALSE)=0,"Spatial Data Missing ⚠",VLOOKUP(V199,'G-7 Rivers Data'!$AG$4:$AI$9,3,FALSE)))</f>
        <v/>
      </c>
      <c r="Y199" s="53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3"/>
      <c r="AA199" s="203"/>
      <c r="AB199" s="534" t="str">
        <f t="shared" si="16"/>
        <v/>
      </c>
      <c r="AC199" s="521" t="str">
        <f t="shared" si="17"/>
        <v/>
      </c>
      <c r="AD199" s="564" t="str">
        <f>IFERROR(IF(AC199="Check Data ⚠","Check Data ⚠",VLOOKUP(AC199,'G-4 Temporal multipliers'!$A$4:$C$37,3,FALSE)),"")</f>
        <v/>
      </c>
      <c r="AE199" s="537" t="str">
        <f>IF(N199="","",VLOOKUP(N199,'G-7 Rivers Data'!$B$4:$G$8,5,FALSE))</f>
        <v/>
      </c>
      <c r="AF199" s="520" t="str">
        <f t="shared" si="18"/>
        <v/>
      </c>
      <c r="AG199" s="520" t="str">
        <f t="shared" si="22"/>
        <v/>
      </c>
      <c r="AH199" s="524" t="str">
        <f t="shared" si="19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536" t="str">
        <f>IF(AK199="","",IF(VLOOKUP(AK199,'G-7 Rivers Data'!$AD$4:$AE$8,2,FALSE)=0,"Spatial Data Missing ⚠",VLOOKUP(AK199,'G-7 Rivers Data'!$AD$4:$AE$8,2,FALSE)))</f>
        <v/>
      </c>
      <c r="AM199" s="154"/>
      <c r="AN199" s="524" t="str">
        <f>IF(AM199="","",VLOOKUP(AM199,'G-7 Rivers Data'!$AO$4:$AP$7,2,FALSE))</f>
        <v/>
      </c>
      <c r="AO199" s="545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1" t="str">
        <f>'F-1 Off Site River Baseline'!AN198</f>
        <v/>
      </c>
      <c r="C200" s="520" t="str">
        <f>IF(B200="","",VLOOKUP($B200,'F-1 Off Site River Baseline'!$C$9:$R$257,2,FALSE))</f>
        <v/>
      </c>
      <c r="D200" s="520" t="str">
        <f>IF(C200="","",VLOOKUP($B200,'F-1 Off Site River Baseline'!$C$9:$R$257,3,FALSE))</f>
        <v/>
      </c>
      <c r="E200" s="520" t="str">
        <f>IF(D200="","",VLOOKUP($B200,'F-1 Off Site River Baseline'!$C$9:$R$257,4,FALSE))</f>
        <v/>
      </c>
      <c r="F200" s="520" t="str">
        <f>IF(E200="","",VLOOKUP($B200,'F-1 Off Site River Baseline'!$C$9:$R$257,5,FALSE))</f>
        <v/>
      </c>
      <c r="G200" s="520" t="str">
        <f>IF(F200="","",VLOOKUP($B200,'F-1 Off Site River Baseline'!$C$9:$R$257,6,FALSE))</f>
        <v/>
      </c>
      <c r="H200" s="520" t="str">
        <f>IF(G200="","",VLOOKUP($B200,'F-1 Off Site River Baseline'!$C$9:$R$257,7,FALSE))</f>
        <v/>
      </c>
      <c r="I200" s="520" t="str">
        <f>IF(H200="","",VLOOKUP($B200,'F-1 Off Site River Baseline'!$C$9:$R$257,8,FALSE))</f>
        <v/>
      </c>
      <c r="J200" s="520" t="str">
        <f>IF(I200="","",VLOOKUP($B200,'F-1 Off Site River Baseline'!$C$9:$R$257,9,FALSE))</f>
        <v/>
      </c>
      <c r="K200" s="520" t="str">
        <f>IF(J200="","",VLOOKUP($B200,'F-1 Off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IF(L200="","",VLOOKUP($B200,'F-1 Off Site River Baseline'!$C$9:$R$257,16,FALSE))</f>
        <v/>
      </c>
      <c r="N200" s="418" t="str">
        <f t="shared" si="20"/>
        <v/>
      </c>
      <c r="O200" s="498" t="str">
        <f t="shared" si="21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5" t="str">
        <f>IF(N200="","",VLOOKUP(B200,'F-1 Off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20" t="str">
        <f>IF(V200="","",IF(VLOOKUP(V200,'G-7 Rivers Data'!$AG$4:$AI$9,2,FALSE)=0,"Spatial Data Missing ⚠",VLOOKUP(V200,'G-7 Rivers Data'!$AG$4:$AI$9,2,FALSE)))</f>
        <v/>
      </c>
      <c r="X200" s="524" t="str">
        <f>IF(V200="","",IF(VLOOKUP(V200,'G-7 Rivers Data'!$AG$4:$AI$9,3,FALSE)=0,"Spatial Data Missing ⚠",VLOOKUP(V200,'G-7 Rivers Data'!$AG$4:$AI$9,3,FALSE)))</f>
        <v/>
      </c>
      <c r="Y200" s="53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3"/>
      <c r="AA200" s="203"/>
      <c r="AB200" s="534" t="str">
        <f t="shared" si="16"/>
        <v/>
      </c>
      <c r="AC200" s="521" t="str">
        <f t="shared" si="17"/>
        <v/>
      </c>
      <c r="AD200" s="564" t="str">
        <f>IFERROR(IF(AC200="Check Data ⚠","Check Data ⚠",VLOOKUP(AC200,'G-4 Temporal multipliers'!$A$4:$C$37,3,FALSE)),"")</f>
        <v/>
      </c>
      <c r="AE200" s="537" t="str">
        <f>IF(N200="","",VLOOKUP(N200,'G-7 Rivers Data'!$B$4:$G$8,5,FALSE))</f>
        <v/>
      </c>
      <c r="AF200" s="520" t="str">
        <f t="shared" si="18"/>
        <v/>
      </c>
      <c r="AG200" s="520" t="str">
        <f t="shared" si="22"/>
        <v/>
      </c>
      <c r="AH200" s="524" t="str">
        <f t="shared" si="19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536" t="str">
        <f>IF(AK200="","",IF(VLOOKUP(AK200,'G-7 Rivers Data'!$AD$4:$AE$8,2,FALSE)=0,"Spatial Data Missing ⚠",VLOOKUP(AK200,'G-7 Rivers Data'!$AD$4:$AE$8,2,FALSE)))</f>
        <v/>
      </c>
      <c r="AM200" s="154"/>
      <c r="AN200" s="524" t="str">
        <f>IF(AM200="","",VLOOKUP(AM200,'G-7 Rivers Data'!$AO$4:$AP$7,2,FALSE))</f>
        <v/>
      </c>
      <c r="AO200" s="545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1" t="str">
        <f>'F-1 Off Site River Baseline'!AN199</f>
        <v/>
      </c>
      <c r="C201" s="520" t="str">
        <f>IF(B201="","",VLOOKUP($B201,'F-1 Off Site River Baseline'!$C$9:$R$257,2,FALSE))</f>
        <v/>
      </c>
      <c r="D201" s="520" t="str">
        <f>IF(C201="","",VLOOKUP($B201,'F-1 Off Site River Baseline'!$C$9:$R$257,3,FALSE))</f>
        <v/>
      </c>
      <c r="E201" s="520" t="str">
        <f>IF(D201="","",VLOOKUP($B201,'F-1 Off Site River Baseline'!$C$9:$R$257,4,FALSE))</f>
        <v/>
      </c>
      <c r="F201" s="520" t="str">
        <f>IF(E201="","",VLOOKUP($B201,'F-1 Off Site River Baseline'!$C$9:$R$257,5,FALSE))</f>
        <v/>
      </c>
      <c r="G201" s="520" t="str">
        <f>IF(F201="","",VLOOKUP($B201,'F-1 Off Site River Baseline'!$C$9:$R$257,6,FALSE))</f>
        <v/>
      </c>
      <c r="H201" s="520" t="str">
        <f>IF(G201="","",VLOOKUP($B201,'F-1 Off Site River Baseline'!$C$9:$R$257,7,FALSE))</f>
        <v/>
      </c>
      <c r="I201" s="520" t="str">
        <f>IF(H201="","",VLOOKUP($B201,'F-1 Off Site River Baseline'!$C$9:$R$257,8,FALSE))</f>
        <v/>
      </c>
      <c r="J201" s="520" t="str">
        <f>IF(I201="","",VLOOKUP($B201,'F-1 Off Site River Baseline'!$C$9:$R$257,9,FALSE))</f>
        <v/>
      </c>
      <c r="K201" s="520" t="str">
        <f>IF(J201="","",VLOOKUP($B201,'F-1 Off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IF(L201="","",VLOOKUP($B201,'F-1 Off Site River Baseline'!$C$9:$R$257,16,FALSE))</f>
        <v/>
      </c>
      <c r="N201" s="418" t="str">
        <f t="shared" si="20"/>
        <v/>
      </c>
      <c r="O201" s="498" t="str">
        <f t="shared" si="21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5" t="str">
        <f>IF(N201="","",VLOOKUP(B201,'F-1 Off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20" t="str">
        <f>IF(V201="","",IF(VLOOKUP(V201,'G-7 Rivers Data'!$AG$4:$AI$9,2,FALSE)=0,"Spatial Data Missing ⚠",VLOOKUP(V201,'G-7 Rivers Data'!$AG$4:$AI$9,2,FALSE)))</f>
        <v/>
      </c>
      <c r="X201" s="524" t="str">
        <f>IF(V201="","",IF(VLOOKUP(V201,'G-7 Rivers Data'!$AG$4:$AI$9,3,FALSE)=0,"Spatial Data Missing ⚠",VLOOKUP(V201,'G-7 Rivers Data'!$AG$4:$AI$9,3,FALSE)))</f>
        <v/>
      </c>
      <c r="Y201" s="53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3"/>
      <c r="AA201" s="203"/>
      <c r="AB201" s="534" t="str">
        <f t="shared" si="16"/>
        <v/>
      </c>
      <c r="AC201" s="521" t="str">
        <f t="shared" si="17"/>
        <v/>
      </c>
      <c r="AD201" s="564" t="str">
        <f>IFERROR(IF(AC201="Check Data ⚠","Check Data ⚠",VLOOKUP(AC201,'G-4 Temporal multipliers'!$A$4:$C$37,3,FALSE)),"")</f>
        <v/>
      </c>
      <c r="AE201" s="537" t="str">
        <f>IF(N201="","",VLOOKUP(N201,'G-7 Rivers Data'!$B$4:$G$8,5,FALSE))</f>
        <v/>
      </c>
      <c r="AF201" s="520" t="str">
        <f t="shared" si="18"/>
        <v/>
      </c>
      <c r="AG201" s="520" t="str">
        <f t="shared" si="22"/>
        <v/>
      </c>
      <c r="AH201" s="524" t="str">
        <f t="shared" si="19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536" t="str">
        <f>IF(AK201="","",IF(VLOOKUP(AK201,'G-7 Rivers Data'!$AD$4:$AE$8,2,FALSE)=0,"Spatial Data Missing ⚠",VLOOKUP(AK201,'G-7 Rivers Data'!$AD$4:$AE$8,2,FALSE)))</f>
        <v/>
      </c>
      <c r="AM201" s="154"/>
      <c r="AN201" s="524" t="str">
        <f>IF(AM201="","",VLOOKUP(AM201,'G-7 Rivers Data'!$AO$4:$AP$7,2,FALSE))</f>
        <v/>
      </c>
      <c r="AO201" s="545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1" t="str">
        <f>'F-1 Off Site River Baseline'!AN200</f>
        <v/>
      </c>
      <c r="C202" s="520" t="str">
        <f>IF(B202="","",VLOOKUP($B202,'F-1 Off Site River Baseline'!$C$9:$R$257,2,FALSE))</f>
        <v/>
      </c>
      <c r="D202" s="520" t="str">
        <f>IF(C202="","",VLOOKUP($B202,'F-1 Off Site River Baseline'!$C$9:$R$257,3,FALSE))</f>
        <v/>
      </c>
      <c r="E202" s="520" t="str">
        <f>IF(D202="","",VLOOKUP($B202,'F-1 Off Site River Baseline'!$C$9:$R$257,4,FALSE))</f>
        <v/>
      </c>
      <c r="F202" s="520" t="str">
        <f>IF(E202="","",VLOOKUP($B202,'F-1 Off Site River Baseline'!$C$9:$R$257,5,FALSE))</f>
        <v/>
      </c>
      <c r="G202" s="520" t="str">
        <f>IF(F202="","",VLOOKUP($B202,'F-1 Off Site River Baseline'!$C$9:$R$257,6,FALSE))</f>
        <v/>
      </c>
      <c r="H202" s="520" t="str">
        <f>IF(G202="","",VLOOKUP($B202,'F-1 Off Site River Baseline'!$C$9:$R$257,7,FALSE))</f>
        <v/>
      </c>
      <c r="I202" s="520" t="str">
        <f>IF(H202="","",VLOOKUP($B202,'F-1 Off Site River Baseline'!$C$9:$R$257,8,FALSE))</f>
        <v/>
      </c>
      <c r="J202" s="520" t="str">
        <f>IF(I202="","",VLOOKUP($B202,'F-1 Off Site River Baseline'!$C$9:$R$257,9,FALSE))</f>
        <v/>
      </c>
      <c r="K202" s="520" t="str">
        <f>IF(J202="","",VLOOKUP($B202,'F-1 Off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IF(L202="","",VLOOKUP($B202,'F-1 Off Site River Baseline'!$C$9:$R$257,16,FALSE))</f>
        <v/>
      </c>
      <c r="N202" s="418" t="str">
        <f t="shared" si="20"/>
        <v/>
      </c>
      <c r="O202" s="498" t="str">
        <f t="shared" si="21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5" t="str">
        <f>IF(N202="","",VLOOKUP(B202,'F-1 Off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20" t="str">
        <f>IF(V202="","",IF(VLOOKUP(V202,'G-7 Rivers Data'!$AG$4:$AI$9,2,FALSE)=0,"Spatial Data Missing ⚠",VLOOKUP(V202,'G-7 Rivers Data'!$AG$4:$AI$9,2,FALSE)))</f>
        <v/>
      </c>
      <c r="X202" s="524" t="str">
        <f>IF(V202="","",IF(VLOOKUP(V202,'G-7 Rivers Data'!$AG$4:$AI$9,3,FALSE)=0,"Spatial Data Missing ⚠",VLOOKUP(V202,'G-7 Rivers Data'!$AG$4:$AI$9,3,FALSE)))</f>
        <v/>
      </c>
      <c r="Y202" s="53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3"/>
      <c r="AA202" s="203"/>
      <c r="AB202" s="534" t="str">
        <f t="shared" si="16"/>
        <v/>
      </c>
      <c r="AC202" s="521" t="str">
        <f t="shared" si="17"/>
        <v/>
      </c>
      <c r="AD202" s="564" t="str">
        <f>IFERROR(IF(AC202="Check Data ⚠","Check Data ⚠",VLOOKUP(AC202,'G-4 Temporal multipliers'!$A$4:$C$37,3,FALSE)),"")</f>
        <v/>
      </c>
      <c r="AE202" s="537" t="str">
        <f>IF(N202="","",VLOOKUP(N202,'G-7 Rivers Data'!$B$4:$G$8,5,FALSE))</f>
        <v/>
      </c>
      <c r="AF202" s="520" t="str">
        <f t="shared" si="18"/>
        <v/>
      </c>
      <c r="AG202" s="520" t="str">
        <f t="shared" si="22"/>
        <v/>
      </c>
      <c r="AH202" s="524" t="str">
        <f t="shared" si="19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536" t="str">
        <f>IF(AK202="","",IF(VLOOKUP(AK202,'G-7 Rivers Data'!$AD$4:$AE$8,2,FALSE)=0,"Spatial Data Missing ⚠",VLOOKUP(AK202,'G-7 Rivers Data'!$AD$4:$AE$8,2,FALSE)))</f>
        <v/>
      </c>
      <c r="AM202" s="154"/>
      <c r="AN202" s="524" t="str">
        <f>IF(AM202="","",VLOOKUP(AM202,'G-7 Rivers Data'!$AO$4:$AP$7,2,FALSE))</f>
        <v/>
      </c>
      <c r="AO202" s="545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1" t="str">
        <f>'F-1 Off Site River Baseline'!AN201</f>
        <v/>
      </c>
      <c r="C203" s="520" t="str">
        <f>IF(B203="","",VLOOKUP($B203,'F-1 Off Site River Baseline'!$C$9:$R$257,2,FALSE))</f>
        <v/>
      </c>
      <c r="D203" s="520" t="str">
        <f>IF(C203="","",VLOOKUP($B203,'F-1 Off Site River Baseline'!$C$9:$R$257,3,FALSE))</f>
        <v/>
      </c>
      <c r="E203" s="520" t="str">
        <f>IF(D203="","",VLOOKUP($B203,'F-1 Off Site River Baseline'!$C$9:$R$257,4,FALSE))</f>
        <v/>
      </c>
      <c r="F203" s="520" t="str">
        <f>IF(E203="","",VLOOKUP($B203,'F-1 Off Site River Baseline'!$C$9:$R$257,5,FALSE))</f>
        <v/>
      </c>
      <c r="G203" s="520" t="str">
        <f>IF(F203="","",VLOOKUP($B203,'F-1 Off Site River Baseline'!$C$9:$R$257,6,FALSE))</f>
        <v/>
      </c>
      <c r="H203" s="520" t="str">
        <f>IF(G203="","",VLOOKUP($B203,'F-1 Off Site River Baseline'!$C$9:$R$257,7,FALSE))</f>
        <v/>
      </c>
      <c r="I203" s="520" t="str">
        <f>IF(H203="","",VLOOKUP($B203,'F-1 Off Site River Baseline'!$C$9:$R$257,8,FALSE))</f>
        <v/>
      </c>
      <c r="J203" s="520" t="str">
        <f>IF(I203="","",VLOOKUP($B203,'F-1 Off Site River Baseline'!$C$9:$R$257,9,FALSE))</f>
        <v/>
      </c>
      <c r="K203" s="520" t="str">
        <f>IF(J203="","",VLOOKUP($B203,'F-1 Off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IF(L203="","",VLOOKUP($B203,'F-1 Off Site River Baseline'!$C$9:$R$257,16,FALSE))</f>
        <v/>
      </c>
      <c r="N203" s="418" t="str">
        <f t="shared" si="20"/>
        <v/>
      </c>
      <c r="O203" s="498" t="str">
        <f t="shared" si="21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5" t="str">
        <f>IF(N203="","",VLOOKUP(B203,'F-1 Off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20" t="str">
        <f>IF(V203="","",IF(VLOOKUP(V203,'G-7 Rivers Data'!$AG$4:$AI$9,2,FALSE)=0,"Spatial Data Missing ⚠",VLOOKUP(V203,'G-7 Rivers Data'!$AG$4:$AI$9,2,FALSE)))</f>
        <v/>
      </c>
      <c r="X203" s="524" t="str">
        <f>IF(V203="","",IF(VLOOKUP(V203,'G-7 Rivers Data'!$AG$4:$AI$9,3,FALSE)=0,"Spatial Data Missing ⚠",VLOOKUP(V203,'G-7 Rivers Data'!$AG$4:$AI$9,3,FALSE)))</f>
        <v/>
      </c>
      <c r="Y203" s="53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3"/>
      <c r="AA203" s="203"/>
      <c r="AB203" s="534" t="str">
        <f t="shared" si="16"/>
        <v/>
      </c>
      <c r="AC203" s="521" t="str">
        <f t="shared" si="17"/>
        <v/>
      </c>
      <c r="AD203" s="564" t="str">
        <f>IFERROR(IF(AC203="Check Data ⚠","Check Data ⚠",VLOOKUP(AC203,'G-4 Temporal multipliers'!$A$4:$C$37,3,FALSE)),"")</f>
        <v/>
      </c>
      <c r="AE203" s="537" t="str">
        <f>IF(N203="","",VLOOKUP(N203,'G-7 Rivers Data'!$B$4:$G$8,5,FALSE))</f>
        <v/>
      </c>
      <c r="AF203" s="520" t="str">
        <f t="shared" si="18"/>
        <v/>
      </c>
      <c r="AG203" s="520" t="str">
        <f t="shared" si="22"/>
        <v/>
      </c>
      <c r="AH203" s="524" t="str">
        <f t="shared" si="19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536" t="str">
        <f>IF(AK203="","",IF(VLOOKUP(AK203,'G-7 Rivers Data'!$AD$4:$AE$8,2,FALSE)=0,"Spatial Data Missing ⚠",VLOOKUP(AK203,'G-7 Rivers Data'!$AD$4:$AE$8,2,FALSE)))</f>
        <v/>
      </c>
      <c r="AM203" s="154"/>
      <c r="AN203" s="524" t="str">
        <f>IF(AM203="","",VLOOKUP(AM203,'G-7 Rivers Data'!$AO$4:$AP$7,2,FALSE))</f>
        <v/>
      </c>
      <c r="AO203" s="545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1" t="str">
        <f>'F-1 Off Site River Baseline'!AN202</f>
        <v/>
      </c>
      <c r="C204" s="520" t="str">
        <f>IF(B204="","",VLOOKUP($B204,'F-1 Off Site River Baseline'!$C$9:$R$257,2,FALSE))</f>
        <v/>
      </c>
      <c r="D204" s="520" t="str">
        <f>IF(C204="","",VLOOKUP($B204,'F-1 Off Site River Baseline'!$C$9:$R$257,3,FALSE))</f>
        <v/>
      </c>
      <c r="E204" s="520" t="str">
        <f>IF(D204="","",VLOOKUP($B204,'F-1 Off Site River Baseline'!$C$9:$R$257,4,FALSE))</f>
        <v/>
      </c>
      <c r="F204" s="520" t="str">
        <f>IF(E204="","",VLOOKUP($B204,'F-1 Off Site River Baseline'!$C$9:$R$257,5,FALSE))</f>
        <v/>
      </c>
      <c r="G204" s="520" t="str">
        <f>IF(F204="","",VLOOKUP($B204,'F-1 Off Site River Baseline'!$C$9:$R$257,6,FALSE))</f>
        <v/>
      </c>
      <c r="H204" s="520" t="str">
        <f>IF(G204="","",VLOOKUP($B204,'F-1 Off Site River Baseline'!$C$9:$R$257,7,FALSE))</f>
        <v/>
      </c>
      <c r="I204" s="520" t="str">
        <f>IF(H204="","",VLOOKUP($B204,'F-1 Off Site River Baseline'!$C$9:$R$257,8,FALSE))</f>
        <v/>
      </c>
      <c r="J204" s="520" t="str">
        <f>IF(I204="","",VLOOKUP($B204,'F-1 Off Site River Baseline'!$C$9:$R$257,9,FALSE))</f>
        <v/>
      </c>
      <c r="K204" s="520" t="str">
        <f>IF(J204="","",VLOOKUP($B204,'F-1 Off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IF(L204="","",VLOOKUP($B204,'F-1 Off Site River Baseline'!$C$9:$R$257,16,FALSE))</f>
        <v/>
      </c>
      <c r="N204" s="418" t="str">
        <f t="shared" si="20"/>
        <v/>
      </c>
      <c r="O204" s="498" t="str">
        <f t="shared" si="21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5" t="str">
        <f>IF(N204="","",VLOOKUP(B204,'F-1 Off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20" t="str">
        <f>IF(V204="","",IF(VLOOKUP(V204,'G-7 Rivers Data'!$AG$4:$AI$9,2,FALSE)=0,"Spatial Data Missing ⚠",VLOOKUP(V204,'G-7 Rivers Data'!$AG$4:$AI$9,2,FALSE)))</f>
        <v/>
      </c>
      <c r="X204" s="524" t="str">
        <f>IF(V204="","",IF(VLOOKUP(V204,'G-7 Rivers Data'!$AG$4:$AI$9,3,FALSE)=0,"Spatial Data Missing ⚠",VLOOKUP(V204,'G-7 Rivers Data'!$AG$4:$AI$9,3,FALSE)))</f>
        <v/>
      </c>
      <c r="Y204" s="53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3"/>
      <c r="AA204" s="203"/>
      <c r="AB204" s="534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1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4" t="str">
        <f>IFERROR(IF(AC204="Check Data ⚠","Check Data ⚠",VLOOKUP(AC204,'G-4 Temporal multipliers'!$A$4:$C$37,3,FALSE)),"")</f>
        <v/>
      </c>
      <c r="AE204" s="537" t="str">
        <f>IF(N204="","",VLOOKUP(N204,'G-7 Rivers Data'!$B$4:$G$8,5,FALSE))</f>
        <v/>
      </c>
      <c r="AF204" s="520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20" t="str">
        <f t="shared" si="22"/>
        <v/>
      </c>
      <c r="AH204" s="524" t="str">
        <f t="shared" ref="AH204:AH257" si="27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536" t="str">
        <f>IF(AK204="","",IF(VLOOKUP(AK204,'G-7 Rivers Data'!$AD$4:$AE$8,2,FALSE)=0,"Spatial Data Missing ⚠",VLOOKUP(AK204,'G-7 Rivers Data'!$AD$4:$AE$8,2,FALSE)))</f>
        <v/>
      </c>
      <c r="AM204" s="154"/>
      <c r="AN204" s="524" t="str">
        <f>IF(AM204="","",VLOOKUP(AM204,'G-7 Rivers Data'!$AO$4:$AP$7,2,FALSE))</f>
        <v/>
      </c>
      <c r="AO204" s="545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1" t="str">
        <f>'F-1 Off Site River Baseline'!AN203</f>
        <v/>
      </c>
      <c r="C205" s="520" t="str">
        <f>IF(B205="","",VLOOKUP($B205,'F-1 Off Site River Baseline'!$C$9:$R$257,2,FALSE))</f>
        <v/>
      </c>
      <c r="D205" s="520" t="str">
        <f>IF(C205="","",VLOOKUP($B205,'F-1 Off Site River Baseline'!$C$9:$R$257,3,FALSE))</f>
        <v/>
      </c>
      <c r="E205" s="520" t="str">
        <f>IF(D205="","",VLOOKUP($B205,'F-1 Off Site River Baseline'!$C$9:$R$257,4,FALSE))</f>
        <v/>
      </c>
      <c r="F205" s="520" t="str">
        <f>IF(E205="","",VLOOKUP($B205,'F-1 Off Site River Baseline'!$C$9:$R$257,5,FALSE))</f>
        <v/>
      </c>
      <c r="G205" s="520" t="str">
        <f>IF(F205="","",VLOOKUP($B205,'F-1 Off Site River Baseline'!$C$9:$R$257,6,FALSE))</f>
        <v/>
      </c>
      <c r="H205" s="520" t="str">
        <f>IF(G205="","",VLOOKUP($B205,'F-1 Off Site River Baseline'!$C$9:$R$257,7,FALSE))</f>
        <v/>
      </c>
      <c r="I205" s="520" t="str">
        <f>IF(H205="","",VLOOKUP($B205,'F-1 Off Site River Baseline'!$C$9:$R$257,8,FALSE))</f>
        <v/>
      </c>
      <c r="J205" s="520" t="str">
        <f>IF(I205="","",VLOOKUP($B205,'F-1 Off Site River Baseline'!$C$9:$R$257,9,FALSE))</f>
        <v/>
      </c>
      <c r="K205" s="520" t="str">
        <f>IF(J205="","",VLOOKUP($B205,'F-1 Off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IF(L205="","",VLOOKUP($B205,'F-1 Off Site River Baseline'!$C$9:$R$257,16,FALSE))</f>
        <v/>
      </c>
      <c r="N205" s="418" t="str">
        <f t="shared" ref="N205:N257" si="28">C205</f>
        <v/>
      </c>
      <c r="O205" s="498" t="str">
        <f t="shared" ref="O205:O257" si="29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5" t="str">
        <f>IF(N205="","",VLOOKUP(B205,'F-1 Off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20" t="str">
        <f>IF(V205="","",IF(VLOOKUP(V205,'G-7 Rivers Data'!$AG$4:$AI$9,2,FALSE)=0,"Spatial Data Missing ⚠",VLOOKUP(V205,'G-7 Rivers Data'!$AG$4:$AI$9,2,FALSE)))</f>
        <v/>
      </c>
      <c r="X205" s="524" t="str">
        <f>IF(V205="","",IF(VLOOKUP(V205,'G-7 Rivers Data'!$AG$4:$AI$9,3,FALSE)=0,"Spatial Data Missing ⚠",VLOOKUP(V205,'G-7 Rivers Data'!$AG$4:$AI$9,3,FALSE)))</f>
        <v/>
      </c>
      <c r="Y205" s="53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3"/>
      <c r="AA205" s="203"/>
      <c r="AB205" s="534" t="str">
        <f t="shared" si="24"/>
        <v/>
      </c>
      <c r="AC205" s="521" t="str">
        <f t="shared" si="25"/>
        <v/>
      </c>
      <c r="AD205" s="564" t="str">
        <f>IFERROR(IF(AC205="Check Data ⚠","Check Data ⚠",VLOOKUP(AC205,'G-4 Temporal multipliers'!$A$4:$C$37,3,FALSE)),"")</f>
        <v/>
      </c>
      <c r="AE205" s="537" t="str">
        <f>IF(N205="","",VLOOKUP(N205,'G-7 Rivers Data'!$B$4:$G$8,5,FALSE))</f>
        <v/>
      </c>
      <c r="AF205" s="520" t="str">
        <f t="shared" si="26"/>
        <v/>
      </c>
      <c r="AG205" s="52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4" t="str">
        <f t="shared" si="27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536" t="str">
        <f>IF(AK205="","",IF(VLOOKUP(AK205,'G-7 Rivers Data'!$AD$4:$AE$8,2,FALSE)=0,"Spatial Data Missing ⚠",VLOOKUP(AK205,'G-7 Rivers Data'!$AD$4:$AE$8,2,FALSE)))</f>
        <v/>
      </c>
      <c r="AM205" s="154"/>
      <c r="AN205" s="524" t="str">
        <f>IF(AM205="","",VLOOKUP(AM205,'G-7 Rivers Data'!$AO$4:$AP$7,2,FALSE))</f>
        <v/>
      </c>
      <c r="AO205" s="54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1" t="str">
        <f>'F-1 Off Site River Baseline'!AN204</f>
        <v/>
      </c>
      <c r="C206" s="520" t="str">
        <f>IF(B206="","",VLOOKUP($B206,'F-1 Off Site River Baseline'!$C$9:$R$257,2,FALSE))</f>
        <v/>
      </c>
      <c r="D206" s="520" t="str">
        <f>IF(C206="","",VLOOKUP($B206,'F-1 Off Site River Baseline'!$C$9:$R$257,3,FALSE))</f>
        <v/>
      </c>
      <c r="E206" s="520" t="str">
        <f>IF(D206="","",VLOOKUP($B206,'F-1 Off Site River Baseline'!$C$9:$R$257,4,FALSE))</f>
        <v/>
      </c>
      <c r="F206" s="520" t="str">
        <f>IF(E206="","",VLOOKUP($B206,'F-1 Off Site River Baseline'!$C$9:$R$257,5,FALSE))</f>
        <v/>
      </c>
      <c r="G206" s="520" t="str">
        <f>IF(F206="","",VLOOKUP($B206,'F-1 Off Site River Baseline'!$C$9:$R$257,6,FALSE))</f>
        <v/>
      </c>
      <c r="H206" s="520" t="str">
        <f>IF(G206="","",VLOOKUP($B206,'F-1 Off Site River Baseline'!$C$9:$R$257,7,FALSE))</f>
        <v/>
      </c>
      <c r="I206" s="520" t="str">
        <f>IF(H206="","",VLOOKUP($B206,'F-1 Off Site River Baseline'!$C$9:$R$257,8,FALSE))</f>
        <v/>
      </c>
      <c r="J206" s="520" t="str">
        <f>IF(I206="","",VLOOKUP($B206,'F-1 Off Site River Baseline'!$C$9:$R$257,9,FALSE))</f>
        <v/>
      </c>
      <c r="K206" s="520" t="str">
        <f>IF(J206="","",VLOOKUP($B206,'F-1 Off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IF(L206="","",VLOOKUP($B206,'F-1 Off Site River Baseline'!$C$9:$R$257,16,FALSE))</f>
        <v/>
      </c>
      <c r="N206" s="418" t="str">
        <f t="shared" si="28"/>
        <v/>
      </c>
      <c r="O206" s="498" t="str">
        <f t="shared" si="29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5" t="str">
        <f>IF(N206="","",VLOOKUP(B206,'F-1 Off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20" t="str">
        <f>IF(V206="","",IF(VLOOKUP(V206,'G-7 Rivers Data'!$AG$4:$AI$9,2,FALSE)=0,"Spatial Data Missing ⚠",VLOOKUP(V206,'G-7 Rivers Data'!$AG$4:$AI$9,2,FALSE)))</f>
        <v/>
      </c>
      <c r="X206" s="524" t="str">
        <f>IF(V206="","",IF(VLOOKUP(V206,'G-7 Rivers Data'!$AG$4:$AI$9,3,FALSE)=0,"Spatial Data Missing ⚠",VLOOKUP(V206,'G-7 Rivers Data'!$AG$4:$AI$9,3,FALSE)))</f>
        <v/>
      </c>
      <c r="Y206" s="53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3"/>
      <c r="AA206" s="203"/>
      <c r="AB206" s="534" t="str">
        <f t="shared" si="24"/>
        <v/>
      </c>
      <c r="AC206" s="521" t="str">
        <f t="shared" si="25"/>
        <v/>
      </c>
      <c r="AD206" s="564" t="str">
        <f>IFERROR(IF(AC206="Check Data ⚠","Check Data ⚠",VLOOKUP(AC206,'G-4 Temporal multipliers'!$A$4:$C$37,3,FALSE)),"")</f>
        <v/>
      </c>
      <c r="AE206" s="537" t="str">
        <f>IF(N206="","",VLOOKUP(N206,'G-7 Rivers Data'!$B$4:$G$8,5,FALSE))</f>
        <v/>
      </c>
      <c r="AF206" s="520" t="str">
        <f t="shared" si="26"/>
        <v/>
      </c>
      <c r="AG206" s="520" t="str">
        <f t="shared" si="30"/>
        <v/>
      </c>
      <c r="AH206" s="524" t="str">
        <f t="shared" si="27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536" t="str">
        <f>IF(AK206="","",IF(VLOOKUP(AK206,'G-7 Rivers Data'!$AD$4:$AE$8,2,FALSE)=0,"Spatial Data Missing ⚠",VLOOKUP(AK206,'G-7 Rivers Data'!$AD$4:$AE$8,2,FALSE)))</f>
        <v/>
      </c>
      <c r="AM206" s="154"/>
      <c r="AN206" s="524" t="str">
        <f>IF(AM206="","",VLOOKUP(AM206,'G-7 Rivers Data'!$AO$4:$AP$7,2,FALSE))</f>
        <v/>
      </c>
      <c r="AO206" s="545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1" t="str">
        <f>'F-1 Off Site River Baseline'!AN205</f>
        <v/>
      </c>
      <c r="C207" s="520" t="str">
        <f>IF(B207="","",VLOOKUP($B207,'F-1 Off Site River Baseline'!$C$9:$R$257,2,FALSE))</f>
        <v/>
      </c>
      <c r="D207" s="520" t="str">
        <f>IF(C207="","",VLOOKUP($B207,'F-1 Off Site River Baseline'!$C$9:$R$257,3,FALSE))</f>
        <v/>
      </c>
      <c r="E207" s="520" t="str">
        <f>IF(D207="","",VLOOKUP($B207,'F-1 Off Site River Baseline'!$C$9:$R$257,4,FALSE))</f>
        <v/>
      </c>
      <c r="F207" s="520" t="str">
        <f>IF(E207="","",VLOOKUP($B207,'F-1 Off Site River Baseline'!$C$9:$R$257,5,FALSE))</f>
        <v/>
      </c>
      <c r="G207" s="520" t="str">
        <f>IF(F207="","",VLOOKUP($B207,'F-1 Off Site River Baseline'!$C$9:$R$257,6,FALSE))</f>
        <v/>
      </c>
      <c r="H207" s="520" t="str">
        <f>IF(G207="","",VLOOKUP($B207,'F-1 Off Site River Baseline'!$C$9:$R$257,7,FALSE))</f>
        <v/>
      </c>
      <c r="I207" s="520" t="str">
        <f>IF(H207="","",VLOOKUP($B207,'F-1 Off Site River Baseline'!$C$9:$R$257,8,FALSE))</f>
        <v/>
      </c>
      <c r="J207" s="520" t="str">
        <f>IF(I207="","",VLOOKUP($B207,'F-1 Off Site River Baseline'!$C$9:$R$257,9,FALSE))</f>
        <v/>
      </c>
      <c r="K207" s="520" t="str">
        <f>IF(J207="","",VLOOKUP($B207,'F-1 Off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IF(L207="","",VLOOKUP($B207,'F-1 Off Site River Baseline'!$C$9:$R$257,16,FALSE))</f>
        <v/>
      </c>
      <c r="N207" s="418" t="str">
        <f t="shared" si="28"/>
        <v/>
      </c>
      <c r="O207" s="498" t="str">
        <f t="shared" si="29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5" t="str">
        <f>IF(N207="","",VLOOKUP(B207,'F-1 Off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20" t="str">
        <f>IF(V207="","",IF(VLOOKUP(V207,'G-7 Rivers Data'!$AG$4:$AI$9,2,FALSE)=0,"Spatial Data Missing ⚠",VLOOKUP(V207,'G-7 Rivers Data'!$AG$4:$AI$9,2,FALSE)))</f>
        <v/>
      </c>
      <c r="X207" s="524" t="str">
        <f>IF(V207="","",IF(VLOOKUP(V207,'G-7 Rivers Data'!$AG$4:$AI$9,3,FALSE)=0,"Spatial Data Missing ⚠",VLOOKUP(V207,'G-7 Rivers Data'!$AG$4:$AI$9,3,FALSE)))</f>
        <v/>
      </c>
      <c r="Y207" s="53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3"/>
      <c r="AA207" s="203"/>
      <c r="AB207" s="534" t="str">
        <f t="shared" si="24"/>
        <v/>
      </c>
      <c r="AC207" s="521" t="str">
        <f t="shared" si="25"/>
        <v/>
      </c>
      <c r="AD207" s="564" t="str">
        <f>IFERROR(IF(AC207="Check Data ⚠","Check Data ⚠",VLOOKUP(AC207,'G-4 Temporal multipliers'!$A$4:$C$37,3,FALSE)),"")</f>
        <v/>
      </c>
      <c r="AE207" s="537" t="str">
        <f>IF(N207="","",VLOOKUP(N207,'G-7 Rivers Data'!$B$4:$G$8,5,FALSE))</f>
        <v/>
      </c>
      <c r="AF207" s="520" t="str">
        <f t="shared" si="26"/>
        <v/>
      </c>
      <c r="AG207" s="520" t="str">
        <f t="shared" si="30"/>
        <v/>
      </c>
      <c r="AH207" s="524" t="str">
        <f t="shared" si="27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536" t="str">
        <f>IF(AK207="","",IF(VLOOKUP(AK207,'G-7 Rivers Data'!$AD$4:$AE$8,2,FALSE)=0,"Spatial Data Missing ⚠",VLOOKUP(AK207,'G-7 Rivers Data'!$AD$4:$AE$8,2,FALSE)))</f>
        <v/>
      </c>
      <c r="AM207" s="154"/>
      <c r="AN207" s="524" t="str">
        <f>IF(AM207="","",VLOOKUP(AM207,'G-7 Rivers Data'!$AO$4:$AP$7,2,FALSE))</f>
        <v/>
      </c>
      <c r="AO207" s="545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1" t="str">
        <f>'F-1 Off Site River Baseline'!AN206</f>
        <v/>
      </c>
      <c r="C208" s="520" t="str">
        <f>IF(B208="","",VLOOKUP($B208,'F-1 Off Site River Baseline'!$C$9:$R$257,2,FALSE))</f>
        <v/>
      </c>
      <c r="D208" s="520" t="str">
        <f>IF(C208="","",VLOOKUP($B208,'F-1 Off Site River Baseline'!$C$9:$R$257,3,FALSE))</f>
        <v/>
      </c>
      <c r="E208" s="520" t="str">
        <f>IF(D208="","",VLOOKUP($B208,'F-1 Off Site River Baseline'!$C$9:$R$257,4,FALSE))</f>
        <v/>
      </c>
      <c r="F208" s="520" t="str">
        <f>IF(E208="","",VLOOKUP($B208,'F-1 Off Site River Baseline'!$C$9:$R$257,5,FALSE))</f>
        <v/>
      </c>
      <c r="G208" s="520" t="str">
        <f>IF(F208="","",VLOOKUP($B208,'F-1 Off Site River Baseline'!$C$9:$R$257,6,FALSE))</f>
        <v/>
      </c>
      <c r="H208" s="520" t="str">
        <f>IF(G208="","",VLOOKUP($B208,'F-1 Off Site River Baseline'!$C$9:$R$257,7,FALSE))</f>
        <v/>
      </c>
      <c r="I208" s="520" t="str">
        <f>IF(H208="","",VLOOKUP($B208,'F-1 Off Site River Baseline'!$C$9:$R$257,8,FALSE))</f>
        <v/>
      </c>
      <c r="J208" s="520" t="str">
        <f>IF(I208="","",VLOOKUP($B208,'F-1 Off Site River Baseline'!$C$9:$R$257,9,FALSE))</f>
        <v/>
      </c>
      <c r="K208" s="520" t="str">
        <f>IF(J208="","",VLOOKUP($B208,'F-1 Off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IF(L208="","",VLOOKUP($B208,'F-1 Off Site River Baseline'!$C$9:$R$257,16,FALSE))</f>
        <v/>
      </c>
      <c r="N208" s="418" t="str">
        <f t="shared" si="28"/>
        <v/>
      </c>
      <c r="O208" s="498" t="str">
        <f t="shared" si="29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5" t="str">
        <f>IF(N208="","",VLOOKUP(B208,'F-1 Off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20" t="str">
        <f>IF(V208="","",IF(VLOOKUP(V208,'G-7 Rivers Data'!$AG$4:$AI$9,2,FALSE)=0,"Spatial Data Missing ⚠",VLOOKUP(V208,'G-7 Rivers Data'!$AG$4:$AI$9,2,FALSE)))</f>
        <v/>
      </c>
      <c r="X208" s="524" t="str">
        <f>IF(V208="","",IF(VLOOKUP(V208,'G-7 Rivers Data'!$AG$4:$AI$9,3,FALSE)=0,"Spatial Data Missing ⚠",VLOOKUP(V208,'G-7 Rivers Data'!$AG$4:$AI$9,3,FALSE)))</f>
        <v/>
      </c>
      <c r="Y208" s="53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3"/>
      <c r="AA208" s="203"/>
      <c r="AB208" s="534" t="str">
        <f t="shared" si="24"/>
        <v/>
      </c>
      <c r="AC208" s="521" t="str">
        <f t="shared" si="25"/>
        <v/>
      </c>
      <c r="AD208" s="564" t="str">
        <f>IFERROR(IF(AC208="Check Data ⚠","Check Data ⚠",VLOOKUP(AC208,'G-4 Temporal multipliers'!$A$4:$C$37,3,FALSE)),"")</f>
        <v/>
      </c>
      <c r="AE208" s="537" t="str">
        <f>IF(N208="","",VLOOKUP(N208,'G-7 Rivers Data'!$B$4:$G$8,5,FALSE))</f>
        <v/>
      </c>
      <c r="AF208" s="520" t="str">
        <f t="shared" si="26"/>
        <v/>
      </c>
      <c r="AG208" s="520" t="str">
        <f t="shared" si="30"/>
        <v/>
      </c>
      <c r="AH208" s="524" t="str">
        <f t="shared" si="27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536" t="str">
        <f>IF(AK208="","",IF(VLOOKUP(AK208,'G-7 Rivers Data'!$AD$4:$AE$8,2,FALSE)=0,"Spatial Data Missing ⚠",VLOOKUP(AK208,'G-7 Rivers Data'!$AD$4:$AE$8,2,FALSE)))</f>
        <v/>
      </c>
      <c r="AM208" s="154"/>
      <c r="AN208" s="524" t="str">
        <f>IF(AM208="","",VLOOKUP(AM208,'G-7 Rivers Data'!$AO$4:$AP$7,2,FALSE))</f>
        <v/>
      </c>
      <c r="AO208" s="545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1" t="str">
        <f>'F-1 Off Site River Baseline'!AN207</f>
        <v/>
      </c>
      <c r="C209" s="520" t="str">
        <f>IF(B209="","",VLOOKUP($B209,'F-1 Off Site River Baseline'!$C$9:$R$257,2,FALSE))</f>
        <v/>
      </c>
      <c r="D209" s="520" t="str">
        <f>IF(C209="","",VLOOKUP($B209,'F-1 Off Site River Baseline'!$C$9:$R$257,3,FALSE))</f>
        <v/>
      </c>
      <c r="E209" s="520" t="str">
        <f>IF(D209="","",VLOOKUP($B209,'F-1 Off Site River Baseline'!$C$9:$R$257,4,FALSE))</f>
        <v/>
      </c>
      <c r="F209" s="520" t="str">
        <f>IF(E209="","",VLOOKUP($B209,'F-1 Off Site River Baseline'!$C$9:$R$257,5,FALSE))</f>
        <v/>
      </c>
      <c r="G209" s="520" t="str">
        <f>IF(F209="","",VLOOKUP($B209,'F-1 Off Site River Baseline'!$C$9:$R$257,6,FALSE))</f>
        <v/>
      </c>
      <c r="H209" s="520" t="str">
        <f>IF(G209="","",VLOOKUP($B209,'F-1 Off Site River Baseline'!$C$9:$R$257,7,FALSE))</f>
        <v/>
      </c>
      <c r="I209" s="520" t="str">
        <f>IF(H209="","",VLOOKUP($B209,'F-1 Off Site River Baseline'!$C$9:$R$257,8,FALSE))</f>
        <v/>
      </c>
      <c r="J209" s="520" t="str">
        <f>IF(I209="","",VLOOKUP($B209,'F-1 Off Site River Baseline'!$C$9:$R$257,9,FALSE))</f>
        <v/>
      </c>
      <c r="K209" s="520" t="str">
        <f>IF(J209="","",VLOOKUP($B209,'F-1 Off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IF(L209="","",VLOOKUP($B209,'F-1 Off Site River Baseline'!$C$9:$R$257,16,FALSE))</f>
        <v/>
      </c>
      <c r="N209" s="418" t="str">
        <f t="shared" si="28"/>
        <v/>
      </c>
      <c r="O209" s="498" t="str">
        <f t="shared" si="29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5" t="str">
        <f>IF(N209="","",VLOOKUP(B209,'F-1 Off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20" t="str">
        <f>IF(V209="","",IF(VLOOKUP(V209,'G-7 Rivers Data'!$AG$4:$AI$9,2,FALSE)=0,"Spatial Data Missing ⚠",VLOOKUP(V209,'G-7 Rivers Data'!$AG$4:$AI$9,2,FALSE)))</f>
        <v/>
      </c>
      <c r="X209" s="524" t="str">
        <f>IF(V209="","",IF(VLOOKUP(V209,'G-7 Rivers Data'!$AG$4:$AI$9,3,FALSE)=0,"Spatial Data Missing ⚠",VLOOKUP(V209,'G-7 Rivers Data'!$AG$4:$AI$9,3,FALSE)))</f>
        <v/>
      </c>
      <c r="Y209" s="53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3"/>
      <c r="AA209" s="203"/>
      <c r="AB209" s="534" t="str">
        <f t="shared" si="24"/>
        <v/>
      </c>
      <c r="AC209" s="521" t="str">
        <f t="shared" si="25"/>
        <v/>
      </c>
      <c r="AD209" s="564" t="str">
        <f>IFERROR(IF(AC209="Check Data ⚠","Check Data ⚠",VLOOKUP(AC209,'G-4 Temporal multipliers'!$A$4:$C$37,3,FALSE)),"")</f>
        <v/>
      </c>
      <c r="AE209" s="537" t="str">
        <f>IF(N209="","",VLOOKUP(N209,'G-7 Rivers Data'!$B$4:$G$8,5,FALSE))</f>
        <v/>
      </c>
      <c r="AF209" s="520" t="str">
        <f t="shared" si="26"/>
        <v/>
      </c>
      <c r="AG209" s="520" t="str">
        <f t="shared" si="30"/>
        <v/>
      </c>
      <c r="AH209" s="524" t="str">
        <f t="shared" si="27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536" t="str">
        <f>IF(AK209="","",IF(VLOOKUP(AK209,'G-7 Rivers Data'!$AD$4:$AE$8,2,FALSE)=0,"Spatial Data Missing ⚠",VLOOKUP(AK209,'G-7 Rivers Data'!$AD$4:$AE$8,2,FALSE)))</f>
        <v/>
      </c>
      <c r="AM209" s="154"/>
      <c r="AN209" s="524" t="str">
        <f>IF(AM209="","",VLOOKUP(AM209,'G-7 Rivers Data'!$AO$4:$AP$7,2,FALSE))</f>
        <v/>
      </c>
      <c r="AO209" s="545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1" t="str">
        <f>'F-1 Off Site River Baseline'!AN208</f>
        <v/>
      </c>
      <c r="C210" s="520" t="str">
        <f>IF(B210="","",VLOOKUP($B210,'F-1 Off Site River Baseline'!$C$9:$R$257,2,FALSE))</f>
        <v/>
      </c>
      <c r="D210" s="520" t="str">
        <f>IF(C210="","",VLOOKUP($B210,'F-1 Off Site River Baseline'!$C$9:$R$257,3,FALSE))</f>
        <v/>
      </c>
      <c r="E210" s="520" t="str">
        <f>IF(D210="","",VLOOKUP($B210,'F-1 Off Site River Baseline'!$C$9:$R$257,4,FALSE))</f>
        <v/>
      </c>
      <c r="F210" s="520" t="str">
        <f>IF(E210="","",VLOOKUP($B210,'F-1 Off Site River Baseline'!$C$9:$R$257,5,FALSE))</f>
        <v/>
      </c>
      <c r="G210" s="520" t="str">
        <f>IF(F210="","",VLOOKUP($B210,'F-1 Off Site River Baseline'!$C$9:$R$257,6,FALSE))</f>
        <v/>
      </c>
      <c r="H210" s="520" t="str">
        <f>IF(G210="","",VLOOKUP($B210,'F-1 Off Site River Baseline'!$C$9:$R$257,7,FALSE))</f>
        <v/>
      </c>
      <c r="I210" s="520" t="str">
        <f>IF(H210="","",VLOOKUP($B210,'F-1 Off Site River Baseline'!$C$9:$R$257,8,FALSE))</f>
        <v/>
      </c>
      <c r="J210" s="520" t="str">
        <f>IF(I210="","",VLOOKUP($B210,'F-1 Off Site River Baseline'!$C$9:$R$257,9,FALSE))</f>
        <v/>
      </c>
      <c r="K210" s="520" t="str">
        <f>IF(J210="","",VLOOKUP($B210,'F-1 Off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IF(L210="","",VLOOKUP($B210,'F-1 Off Site River Baseline'!$C$9:$R$257,16,FALSE))</f>
        <v/>
      </c>
      <c r="N210" s="418" t="str">
        <f t="shared" si="28"/>
        <v/>
      </c>
      <c r="O210" s="498" t="str">
        <f t="shared" si="29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5" t="str">
        <f>IF(N210="","",VLOOKUP(B210,'F-1 Off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20" t="str">
        <f>IF(V210="","",IF(VLOOKUP(V210,'G-7 Rivers Data'!$AG$4:$AI$9,2,FALSE)=0,"Spatial Data Missing ⚠",VLOOKUP(V210,'G-7 Rivers Data'!$AG$4:$AI$9,2,FALSE)))</f>
        <v/>
      </c>
      <c r="X210" s="524" t="str">
        <f>IF(V210="","",IF(VLOOKUP(V210,'G-7 Rivers Data'!$AG$4:$AI$9,3,FALSE)=0,"Spatial Data Missing ⚠",VLOOKUP(V210,'G-7 Rivers Data'!$AG$4:$AI$9,3,FALSE)))</f>
        <v/>
      </c>
      <c r="Y210" s="53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3"/>
      <c r="AA210" s="203"/>
      <c r="AB210" s="534" t="str">
        <f t="shared" si="24"/>
        <v/>
      </c>
      <c r="AC210" s="521" t="str">
        <f t="shared" si="25"/>
        <v/>
      </c>
      <c r="AD210" s="564" t="str">
        <f>IFERROR(IF(AC210="Check Data ⚠","Check Data ⚠",VLOOKUP(AC210,'G-4 Temporal multipliers'!$A$4:$C$37,3,FALSE)),"")</f>
        <v/>
      </c>
      <c r="AE210" s="537" t="str">
        <f>IF(N210="","",VLOOKUP(N210,'G-7 Rivers Data'!$B$4:$G$8,5,FALSE))</f>
        <v/>
      </c>
      <c r="AF210" s="520" t="str">
        <f t="shared" si="26"/>
        <v/>
      </c>
      <c r="AG210" s="520" t="str">
        <f t="shared" si="30"/>
        <v/>
      </c>
      <c r="AH210" s="524" t="str">
        <f t="shared" si="27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536" t="str">
        <f>IF(AK210="","",IF(VLOOKUP(AK210,'G-7 Rivers Data'!$AD$4:$AE$8,2,FALSE)=0,"Spatial Data Missing ⚠",VLOOKUP(AK210,'G-7 Rivers Data'!$AD$4:$AE$8,2,FALSE)))</f>
        <v/>
      </c>
      <c r="AM210" s="154"/>
      <c r="AN210" s="524" t="str">
        <f>IF(AM210="","",VLOOKUP(AM210,'G-7 Rivers Data'!$AO$4:$AP$7,2,FALSE))</f>
        <v/>
      </c>
      <c r="AO210" s="545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1" t="str">
        <f>'F-1 Off Site River Baseline'!AN209</f>
        <v/>
      </c>
      <c r="C211" s="520" t="str">
        <f>IF(B211="","",VLOOKUP($B211,'F-1 Off Site River Baseline'!$C$9:$R$257,2,FALSE))</f>
        <v/>
      </c>
      <c r="D211" s="520" t="str">
        <f>IF(C211="","",VLOOKUP($B211,'F-1 Off Site River Baseline'!$C$9:$R$257,3,FALSE))</f>
        <v/>
      </c>
      <c r="E211" s="520" t="str">
        <f>IF(D211="","",VLOOKUP($B211,'F-1 Off Site River Baseline'!$C$9:$R$257,4,FALSE))</f>
        <v/>
      </c>
      <c r="F211" s="520" t="str">
        <f>IF(E211="","",VLOOKUP($B211,'F-1 Off Site River Baseline'!$C$9:$R$257,5,FALSE))</f>
        <v/>
      </c>
      <c r="G211" s="520" t="str">
        <f>IF(F211="","",VLOOKUP($B211,'F-1 Off Site River Baseline'!$C$9:$R$257,6,FALSE))</f>
        <v/>
      </c>
      <c r="H211" s="520" t="str">
        <f>IF(G211="","",VLOOKUP($B211,'F-1 Off Site River Baseline'!$C$9:$R$257,7,FALSE))</f>
        <v/>
      </c>
      <c r="I211" s="520" t="str">
        <f>IF(H211="","",VLOOKUP($B211,'F-1 Off Site River Baseline'!$C$9:$R$257,8,FALSE))</f>
        <v/>
      </c>
      <c r="J211" s="520" t="str">
        <f>IF(I211="","",VLOOKUP($B211,'F-1 Off Site River Baseline'!$C$9:$R$257,9,FALSE))</f>
        <v/>
      </c>
      <c r="K211" s="520" t="str">
        <f>IF(J211="","",VLOOKUP($B211,'F-1 Off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IF(L211="","",VLOOKUP($B211,'F-1 Off Site River Baseline'!$C$9:$R$257,16,FALSE))</f>
        <v/>
      </c>
      <c r="N211" s="418" t="str">
        <f t="shared" si="28"/>
        <v/>
      </c>
      <c r="O211" s="498" t="str">
        <f t="shared" si="29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5" t="str">
        <f>IF(N211="","",VLOOKUP(B211,'F-1 Off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20" t="str">
        <f>IF(V211="","",IF(VLOOKUP(V211,'G-7 Rivers Data'!$AG$4:$AI$9,2,FALSE)=0,"Spatial Data Missing ⚠",VLOOKUP(V211,'G-7 Rivers Data'!$AG$4:$AI$9,2,FALSE)))</f>
        <v/>
      </c>
      <c r="X211" s="524" t="str">
        <f>IF(V211="","",IF(VLOOKUP(V211,'G-7 Rivers Data'!$AG$4:$AI$9,3,FALSE)=0,"Spatial Data Missing ⚠",VLOOKUP(V211,'G-7 Rivers Data'!$AG$4:$AI$9,3,FALSE)))</f>
        <v/>
      </c>
      <c r="Y211" s="53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3"/>
      <c r="AA211" s="203"/>
      <c r="AB211" s="534" t="str">
        <f t="shared" si="24"/>
        <v/>
      </c>
      <c r="AC211" s="521" t="str">
        <f t="shared" si="25"/>
        <v/>
      </c>
      <c r="AD211" s="564" t="str">
        <f>IFERROR(IF(AC211="Check Data ⚠","Check Data ⚠",VLOOKUP(AC211,'G-4 Temporal multipliers'!$A$4:$C$37,3,FALSE)),"")</f>
        <v/>
      </c>
      <c r="AE211" s="537" t="str">
        <f>IF(N211="","",VLOOKUP(N211,'G-7 Rivers Data'!$B$4:$G$8,5,FALSE))</f>
        <v/>
      </c>
      <c r="AF211" s="520" t="str">
        <f t="shared" si="26"/>
        <v/>
      </c>
      <c r="AG211" s="520" t="str">
        <f t="shared" si="30"/>
        <v/>
      </c>
      <c r="AH211" s="524" t="str">
        <f t="shared" si="27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536" t="str">
        <f>IF(AK211="","",IF(VLOOKUP(AK211,'G-7 Rivers Data'!$AD$4:$AE$8,2,FALSE)=0,"Spatial Data Missing ⚠",VLOOKUP(AK211,'G-7 Rivers Data'!$AD$4:$AE$8,2,FALSE)))</f>
        <v/>
      </c>
      <c r="AM211" s="154"/>
      <c r="AN211" s="524" t="str">
        <f>IF(AM211="","",VLOOKUP(AM211,'G-7 Rivers Data'!$AO$4:$AP$7,2,FALSE))</f>
        <v/>
      </c>
      <c r="AO211" s="545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1" t="str">
        <f>'F-1 Off Site River Baseline'!AN210</f>
        <v/>
      </c>
      <c r="C212" s="520" t="str">
        <f>IF(B212="","",VLOOKUP($B212,'F-1 Off Site River Baseline'!$C$9:$R$257,2,FALSE))</f>
        <v/>
      </c>
      <c r="D212" s="520" t="str">
        <f>IF(C212="","",VLOOKUP($B212,'F-1 Off Site River Baseline'!$C$9:$R$257,3,FALSE))</f>
        <v/>
      </c>
      <c r="E212" s="520" t="str">
        <f>IF(D212="","",VLOOKUP($B212,'F-1 Off Site River Baseline'!$C$9:$R$257,4,FALSE))</f>
        <v/>
      </c>
      <c r="F212" s="520" t="str">
        <f>IF(E212="","",VLOOKUP($B212,'F-1 Off Site River Baseline'!$C$9:$R$257,5,FALSE))</f>
        <v/>
      </c>
      <c r="G212" s="520" t="str">
        <f>IF(F212="","",VLOOKUP($B212,'F-1 Off Site River Baseline'!$C$9:$R$257,6,FALSE))</f>
        <v/>
      </c>
      <c r="H212" s="520" t="str">
        <f>IF(G212="","",VLOOKUP($B212,'F-1 Off Site River Baseline'!$C$9:$R$257,7,FALSE))</f>
        <v/>
      </c>
      <c r="I212" s="520" t="str">
        <f>IF(H212="","",VLOOKUP($B212,'F-1 Off Site River Baseline'!$C$9:$R$257,8,FALSE))</f>
        <v/>
      </c>
      <c r="J212" s="520" t="str">
        <f>IF(I212="","",VLOOKUP($B212,'F-1 Off Site River Baseline'!$C$9:$R$257,9,FALSE))</f>
        <v/>
      </c>
      <c r="K212" s="520" t="str">
        <f>IF(J212="","",VLOOKUP($B212,'F-1 Off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IF(L212="","",VLOOKUP($B212,'F-1 Off Site River Baseline'!$C$9:$R$257,16,FALSE))</f>
        <v/>
      </c>
      <c r="N212" s="418" t="str">
        <f t="shared" si="28"/>
        <v/>
      </c>
      <c r="O212" s="498" t="str">
        <f t="shared" si="29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5" t="str">
        <f>IF(N212="","",VLOOKUP(B212,'F-1 Off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20" t="str">
        <f>IF(V212="","",IF(VLOOKUP(V212,'G-7 Rivers Data'!$AG$4:$AI$9,2,FALSE)=0,"Spatial Data Missing ⚠",VLOOKUP(V212,'G-7 Rivers Data'!$AG$4:$AI$9,2,FALSE)))</f>
        <v/>
      </c>
      <c r="X212" s="524" t="str">
        <f>IF(V212="","",IF(VLOOKUP(V212,'G-7 Rivers Data'!$AG$4:$AI$9,3,FALSE)=0,"Spatial Data Missing ⚠",VLOOKUP(V212,'G-7 Rivers Data'!$AG$4:$AI$9,3,FALSE)))</f>
        <v/>
      </c>
      <c r="Y212" s="53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3"/>
      <c r="AA212" s="203"/>
      <c r="AB212" s="534" t="str">
        <f t="shared" si="24"/>
        <v/>
      </c>
      <c r="AC212" s="521" t="str">
        <f t="shared" si="25"/>
        <v/>
      </c>
      <c r="AD212" s="564" t="str">
        <f>IFERROR(IF(AC212="Check Data ⚠","Check Data ⚠",VLOOKUP(AC212,'G-4 Temporal multipliers'!$A$4:$C$37,3,FALSE)),"")</f>
        <v/>
      </c>
      <c r="AE212" s="537" t="str">
        <f>IF(N212="","",VLOOKUP(N212,'G-7 Rivers Data'!$B$4:$G$8,5,FALSE))</f>
        <v/>
      </c>
      <c r="AF212" s="520" t="str">
        <f t="shared" si="26"/>
        <v/>
      </c>
      <c r="AG212" s="520" t="str">
        <f t="shared" si="30"/>
        <v/>
      </c>
      <c r="AH212" s="524" t="str">
        <f t="shared" si="27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536" t="str">
        <f>IF(AK212="","",IF(VLOOKUP(AK212,'G-7 Rivers Data'!$AD$4:$AE$8,2,FALSE)=0,"Spatial Data Missing ⚠",VLOOKUP(AK212,'G-7 Rivers Data'!$AD$4:$AE$8,2,FALSE)))</f>
        <v/>
      </c>
      <c r="AM212" s="154"/>
      <c r="AN212" s="524" t="str">
        <f>IF(AM212="","",VLOOKUP(AM212,'G-7 Rivers Data'!$AO$4:$AP$7,2,FALSE))</f>
        <v/>
      </c>
      <c r="AO212" s="545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1" t="str">
        <f>'F-1 Off Site River Baseline'!AN211</f>
        <v/>
      </c>
      <c r="C213" s="520" t="str">
        <f>IF(B213="","",VLOOKUP($B213,'F-1 Off Site River Baseline'!$C$9:$R$257,2,FALSE))</f>
        <v/>
      </c>
      <c r="D213" s="520" t="str">
        <f>IF(C213="","",VLOOKUP($B213,'F-1 Off Site River Baseline'!$C$9:$R$257,3,FALSE))</f>
        <v/>
      </c>
      <c r="E213" s="520" t="str">
        <f>IF(D213="","",VLOOKUP($B213,'F-1 Off Site River Baseline'!$C$9:$R$257,4,FALSE))</f>
        <v/>
      </c>
      <c r="F213" s="520" t="str">
        <f>IF(E213="","",VLOOKUP($B213,'F-1 Off Site River Baseline'!$C$9:$R$257,5,FALSE))</f>
        <v/>
      </c>
      <c r="G213" s="520" t="str">
        <f>IF(F213="","",VLOOKUP($B213,'F-1 Off Site River Baseline'!$C$9:$R$257,6,FALSE))</f>
        <v/>
      </c>
      <c r="H213" s="520" t="str">
        <f>IF(G213="","",VLOOKUP($B213,'F-1 Off Site River Baseline'!$C$9:$R$257,7,FALSE))</f>
        <v/>
      </c>
      <c r="I213" s="520" t="str">
        <f>IF(H213="","",VLOOKUP($B213,'F-1 Off Site River Baseline'!$C$9:$R$257,8,FALSE))</f>
        <v/>
      </c>
      <c r="J213" s="520" t="str">
        <f>IF(I213="","",VLOOKUP($B213,'F-1 Off Site River Baseline'!$C$9:$R$257,9,FALSE))</f>
        <v/>
      </c>
      <c r="K213" s="520" t="str">
        <f>IF(J213="","",VLOOKUP($B213,'F-1 Off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IF(L213="","",VLOOKUP($B213,'F-1 Off Site River Baseline'!$C$9:$R$257,16,FALSE))</f>
        <v/>
      </c>
      <c r="N213" s="418" t="str">
        <f t="shared" si="28"/>
        <v/>
      </c>
      <c r="O213" s="498" t="str">
        <f t="shared" si="29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5" t="str">
        <f>IF(N213="","",VLOOKUP(B213,'F-1 Off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20" t="str">
        <f>IF(V213="","",IF(VLOOKUP(V213,'G-7 Rivers Data'!$AG$4:$AI$9,2,FALSE)=0,"Spatial Data Missing ⚠",VLOOKUP(V213,'G-7 Rivers Data'!$AG$4:$AI$9,2,FALSE)))</f>
        <v/>
      </c>
      <c r="X213" s="524" t="str">
        <f>IF(V213="","",IF(VLOOKUP(V213,'G-7 Rivers Data'!$AG$4:$AI$9,3,FALSE)=0,"Spatial Data Missing ⚠",VLOOKUP(V213,'G-7 Rivers Data'!$AG$4:$AI$9,3,FALSE)))</f>
        <v/>
      </c>
      <c r="Y213" s="53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3"/>
      <c r="AA213" s="203"/>
      <c r="AB213" s="534" t="str">
        <f t="shared" si="24"/>
        <v/>
      </c>
      <c r="AC213" s="521" t="str">
        <f t="shared" si="25"/>
        <v/>
      </c>
      <c r="AD213" s="564" t="str">
        <f>IFERROR(IF(AC213="Check Data ⚠","Check Data ⚠",VLOOKUP(AC213,'G-4 Temporal multipliers'!$A$4:$C$37,3,FALSE)),"")</f>
        <v/>
      </c>
      <c r="AE213" s="537" t="str">
        <f>IF(N213="","",VLOOKUP(N213,'G-7 Rivers Data'!$B$4:$G$8,5,FALSE))</f>
        <v/>
      </c>
      <c r="AF213" s="520" t="str">
        <f t="shared" si="26"/>
        <v/>
      </c>
      <c r="AG213" s="520" t="str">
        <f t="shared" si="30"/>
        <v/>
      </c>
      <c r="AH213" s="524" t="str">
        <f t="shared" si="27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536" t="str">
        <f>IF(AK213="","",IF(VLOOKUP(AK213,'G-7 Rivers Data'!$AD$4:$AE$8,2,FALSE)=0,"Spatial Data Missing ⚠",VLOOKUP(AK213,'G-7 Rivers Data'!$AD$4:$AE$8,2,FALSE)))</f>
        <v/>
      </c>
      <c r="AM213" s="154"/>
      <c r="AN213" s="524" t="str">
        <f>IF(AM213="","",VLOOKUP(AM213,'G-7 Rivers Data'!$AO$4:$AP$7,2,FALSE))</f>
        <v/>
      </c>
      <c r="AO213" s="545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1" t="str">
        <f>'F-1 Off Site River Baseline'!AN212</f>
        <v/>
      </c>
      <c r="C214" s="520" t="str">
        <f>IF(B214="","",VLOOKUP($B214,'F-1 Off Site River Baseline'!$C$9:$R$257,2,FALSE))</f>
        <v/>
      </c>
      <c r="D214" s="520" t="str">
        <f>IF(C214="","",VLOOKUP($B214,'F-1 Off Site River Baseline'!$C$9:$R$257,3,FALSE))</f>
        <v/>
      </c>
      <c r="E214" s="520" t="str">
        <f>IF(D214="","",VLOOKUP($B214,'F-1 Off Site River Baseline'!$C$9:$R$257,4,FALSE))</f>
        <v/>
      </c>
      <c r="F214" s="520" t="str">
        <f>IF(E214="","",VLOOKUP($B214,'F-1 Off Site River Baseline'!$C$9:$R$257,5,FALSE))</f>
        <v/>
      </c>
      <c r="G214" s="520" t="str">
        <f>IF(F214="","",VLOOKUP($B214,'F-1 Off Site River Baseline'!$C$9:$R$257,6,FALSE))</f>
        <v/>
      </c>
      <c r="H214" s="520" t="str">
        <f>IF(G214="","",VLOOKUP($B214,'F-1 Off Site River Baseline'!$C$9:$R$257,7,FALSE))</f>
        <v/>
      </c>
      <c r="I214" s="520" t="str">
        <f>IF(H214="","",VLOOKUP($B214,'F-1 Off Site River Baseline'!$C$9:$R$257,8,FALSE))</f>
        <v/>
      </c>
      <c r="J214" s="520" t="str">
        <f>IF(I214="","",VLOOKUP($B214,'F-1 Off Site River Baseline'!$C$9:$R$257,9,FALSE))</f>
        <v/>
      </c>
      <c r="K214" s="520" t="str">
        <f>IF(J214="","",VLOOKUP($B214,'F-1 Off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IF(L214="","",VLOOKUP($B214,'F-1 Off Site River Baseline'!$C$9:$R$257,16,FALSE))</f>
        <v/>
      </c>
      <c r="N214" s="418" t="str">
        <f t="shared" si="28"/>
        <v/>
      </c>
      <c r="O214" s="498" t="str">
        <f t="shared" si="29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5" t="str">
        <f>IF(N214="","",VLOOKUP(B214,'F-1 Off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20" t="str">
        <f>IF(V214="","",IF(VLOOKUP(V214,'G-7 Rivers Data'!$AG$4:$AI$9,2,FALSE)=0,"Spatial Data Missing ⚠",VLOOKUP(V214,'G-7 Rivers Data'!$AG$4:$AI$9,2,FALSE)))</f>
        <v/>
      </c>
      <c r="X214" s="524" t="str">
        <f>IF(V214="","",IF(VLOOKUP(V214,'G-7 Rivers Data'!$AG$4:$AI$9,3,FALSE)=0,"Spatial Data Missing ⚠",VLOOKUP(V214,'G-7 Rivers Data'!$AG$4:$AI$9,3,FALSE)))</f>
        <v/>
      </c>
      <c r="Y214" s="53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3"/>
      <c r="AA214" s="203"/>
      <c r="AB214" s="534" t="str">
        <f t="shared" si="24"/>
        <v/>
      </c>
      <c r="AC214" s="521" t="str">
        <f t="shared" si="25"/>
        <v/>
      </c>
      <c r="AD214" s="564" t="str">
        <f>IFERROR(IF(AC214="Check Data ⚠","Check Data ⚠",VLOOKUP(AC214,'G-4 Temporal multipliers'!$A$4:$C$37,3,FALSE)),"")</f>
        <v/>
      </c>
      <c r="AE214" s="537" t="str">
        <f>IF(N214="","",VLOOKUP(N214,'G-7 Rivers Data'!$B$4:$G$8,5,FALSE))</f>
        <v/>
      </c>
      <c r="AF214" s="520" t="str">
        <f t="shared" si="26"/>
        <v/>
      </c>
      <c r="AG214" s="520" t="str">
        <f t="shared" si="30"/>
        <v/>
      </c>
      <c r="AH214" s="524" t="str">
        <f t="shared" si="27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536" t="str">
        <f>IF(AK214="","",IF(VLOOKUP(AK214,'G-7 Rivers Data'!$AD$4:$AE$8,2,FALSE)=0,"Spatial Data Missing ⚠",VLOOKUP(AK214,'G-7 Rivers Data'!$AD$4:$AE$8,2,FALSE)))</f>
        <v/>
      </c>
      <c r="AM214" s="154"/>
      <c r="AN214" s="524" t="str">
        <f>IF(AM214="","",VLOOKUP(AM214,'G-7 Rivers Data'!$AO$4:$AP$7,2,FALSE))</f>
        <v/>
      </c>
      <c r="AO214" s="545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1" t="str">
        <f>'F-1 Off Site River Baseline'!AN213</f>
        <v/>
      </c>
      <c r="C215" s="520" t="str">
        <f>IF(B215="","",VLOOKUP($B215,'F-1 Off Site River Baseline'!$C$9:$R$257,2,FALSE))</f>
        <v/>
      </c>
      <c r="D215" s="520" t="str">
        <f>IF(C215="","",VLOOKUP($B215,'F-1 Off Site River Baseline'!$C$9:$R$257,3,FALSE))</f>
        <v/>
      </c>
      <c r="E215" s="520" t="str">
        <f>IF(D215="","",VLOOKUP($B215,'F-1 Off Site River Baseline'!$C$9:$R$257,4,FALSE))</f>
        <v/>
      </c>
      <c r="F215" s="520" t="str">
        <f>IF(E215="","",VLOOKUP($B215,'F-1 Off Site River Baseline'!$C$9:$R$257,5,FALSE))</f>
        <v/>
      </c>
      <c r="G215" s="520" t="str">
        <f>IF(F215="","",VLOOKUP($B215,'F-1 Off Site River Baseline'!$C$9:$R$257,6,FALSE))</f>
        <v/>
      </c>
      <c r="H215" s="520" t="str">
        <f>IF(G215="","",VLOOKUP($B215,'F-1 Off Site River Baseline'!$C$9:$R$257,7,FALSE))</f>
        <v/>
      </c>
      <c r="I215" s="520" t="str">
        <f>IF(H215="","",VLOOKUP($B215,'F-1 Off Site River Baseline'!$C$9:$R$257,8,FALSE))</f>
        <v/>
      </c>
      <c r="J215" s="520" t="str">
        <f>IF(I215="","",VLOOKUP($B215,'F-1 Off Site River Baseline'!$C$9:$R$257,9,FALSE))</f>
        <v/>
      </c>
      <c r="K215" s="520" t="str">
        <f>IF(J215="","",VLOOKUP($B215,'F-1 Off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IF(L215="","",VLOOKUP($B215,'F-1 Off Site River Baseline'!$C$9:$R$257,16,FALSE))</f>
        <v/>
      </c>
      <c r="N215" s="418" t="str">
        <f t="shared" si="28"/>
        <v/>
      </c>
      <c r="O215" s="498" t="str">
        <f t="shared" si="29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5" t="str">
        <f>IF(N215="","",VLOOKUP(B215,'F-1 Off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20" t="str">
        <f>IF(V215="","",IF(VLOOKUP(V215,'G-7 Rivers Data'!$AG$4:$AI$9,2,FALSE)=0,"Spatial Data Missing ⚠",VLOOKUP(V215,'G-7 Rivers Data'!$AG$4:$AI$9,2,FALSE)))</f>
        <v/>
      </c>
      <c r="X215" s="524" t="str">
        <f>IF(V215="","",IF(VLOOKUP(V215,'G-7 Rivers Data'!$AG$4:$AI$9,3,FALSE)=0,"Spatial Data Missing ⚠",VLOOKUP(V215,'G-7 Rivers Data'!$AG$4:$AI$9,3,FALSE)))</f>
        <v/>
      </c>
      <c r="Y215" s="53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3"/>
      <c r="AA215" s="203"/>
      <c r="AB215" s="534" t="str">
        <f t="shared" si="24"/>
        <v/>
      </c>
      <c r="AC215" s="521" t="str">
        <f t="shared" si="25"/>
        <v/>
      </c>
      <c r="AD215" s="564" t="str">
        <f>IFERROR(IF(AC215="Check Data ⚠","Check Data ⚠",VLOOKUP(AC215,'G-4 Temporal multipliers'!$A$4:$C$37,3,FALSE)),"")</f>
        <v/>
      </c>
      <c r="AE215" s="537" t="str">
        <f>IF(N215="","",VLOOKUP(N215,'G-7 Rivers Data'!$B$4:$G$8,5,FALSE))</f>
        <v/>
      </c>
      <c r="AF215" s="520" t="str">
        <f t="shared" si="26"/>
        <v/>
      </c>
      <c r="AG215" s="520" t="str">
        <f t="shared" si="30"/>
        <v/>
      </c>
      <c r="AH215" s="524" t="str">
        <f t="shared" si="27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536" t="str">
        <f>IF(AK215="","",IF(VLOOKUP(AK215,'G-7 Rivers Data'!$AD$4:$AE$8,2,FALSE)=0,"Spatial Data Missing ⚠",VLOOKUP(AK215,'G-7 Rivers Data'!$AD$4:$AE$8,2,FALSE)))</f>
        <v/>
      </c>
      <c r="AM215" s="154"/>
      <c r="AN215" s="524" t="str">
        <f>IF(AM215="","",VLOOKUP(AM215,'G-7 Rivers Data'!$AO$4:$AP$7,2,FALSE))</f>
        <v/>
      </c>
      <c r="AO215" s="545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1" t="str">
        <f>'F-1 Off Site River Baseline'!AN214</f>
        <v/>
      </c>
      <c r="C216" s="520" t="str">
        <f>IF(B216="","",VLOOKUP($B216,'F-1 Off Site River Baseline'!$C$9:$R$257,2,FALSE))</f>
        <v/>
      </c>
      <c r="D216" s="520" t="str">
        <f>IF(C216="","",VLOOKUP($B216,'F-1 Off Site River Baseline'!$C$9:$R$257,3,FALSE))</f>
        <v/>
      </c>
      <c r="E216" s="520" t="str">
        <f>IF(D216="","",VLOOKUP($B216,'F-1 Off Site River Baseline'!$C$9:$R$257,4,FALSE))</f>
        <v/>
      </c>
      <c r="F216" s="520" t="str">
        <f>IF(E216="","",VLOOKUP($B216,'F-1 Off Site River Baseline'!$C$9:$R$257,5,FALSE))</f>
        <v/>
      </c>
      <c r="G216" s="520" t="str">
        <f>IF(F216="","",VLOOKUP($B216,'F-1 Off Site River Baseline'!$C$9:$R$257,6,FALSE))</f>
        <v/>
      </c>
      <c r="H216" s="520" t="str">
        <f>IF(G216="","",VLOOKUP($B216,'F-1 Off Site River Baseline'!$C$9:$R$257,7,FALSE))</f>
        <v/>
      </c>
      <c r="I216" s="520" t="str">
        <f>IF(H216="","",VLOOKUP($B216,'F-1 Off Site River Baseline'!$C$9:$R$257,8,FALSE))</f>
        <v/>
      </c>
      <c r="J216" s="520" t="str">
        <f>IF(I216="","",VLOOKUP($B216,'F-1 Off Site River Baseline'!$C$9:$R$257,9,FALSE))</f>
        <v/>
      </c>
      <c r="K216" s="520" t="str">
        <f>IF(J216="","",VLOOKUP($B216,'F-1 Off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IF(L216="","",VLOOKUP($B216,'F-1 Off Site River Baseline'!$C$9:$R$257,16,FALSE))</f>
        <v/>
      </c>
      <c r="N216" s="418" t="str">
        <f t="shared" si="28"/>
        <v/>
      </c>
      <c r="O216" s="498" t="str">
        <f t="shared" si="29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5" t="str">
        <f>IF(N216="","",VLOOKUP(B216,'F-1 Off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20" t="str">
        <f>IF(V216="","",IF(VLOOKUP(V216,'G-7 Rivers Data'!$AG$4:$AI$9,2,FALSE)=0,"Spatial Data Missing ⚠",VLOOKUP(V216,'G-7 Rivers Data'!$AG$4:$AI$9,2,FALSE)))</f>
        <v/>
      </c>
      <c r="X216" s="524" t="str">
        <f>IF(V216="","",IF(VLOOKUP(V216,'G-7 Rivers Data'!$AG$4:$AI$9,3,FALSE)=0,"Spatial Data Missing ⚠",VLOOKUP(V216,'G-7 Rivers Data'!$AG$4:$AI$9,3,FALSE)))</f>
        <v/>
      </c>
      <c r="Y216" s="53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3"/>
      <c r="AA216" s="203"/>
      <c r="AB216" s="534" t="str">
        <f t="shared" si="24"/>
        <v/>
      </c>
      <c r="AC216" s="521" t="str">
        <f t="shared" si="25"/>
        <v/>
      </c>
      <c r="AD216" s="564" t="str">
        <f>IFERROR(IF(AC216="Check Data ⚠","Check Data ⚠",VLOOKUP(AC216,'G-4 Temporal multipliers'!$A$4:$C$37,3,FALSE)),"")</f>
        <v/>
      </c>
      <c r="AE216" s="537" t="str">
        <f>IF(N216="","",VLOOKUP(N216,'G-7 Rivers Data'!$B$4:$G$8,5,FALSE))</f>
        <v/>
      </c>
      <c r="AF216" s="520" t="str">
        <f t="shared" si="26"/>
        <v/>
      </c>
      <c r="AG216" s="520" t="str">
        <f t="shared" si="30"/>
        <v/>
      </c>
      <c r="AH216" s="524" t="str">
        <f t="shared" si="27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536" t="str">
        <f>IF(AK216="","",IF(VLOOKUP(AK216,'G-7 Rivers Data'!$AD$4:$AE$8,2,FALSE)=0,"Spatial Data Missing ⚠",VLOOKUP(AK216,'G-7 Rivers Data'!$AD$4:$AE$8,2,FALSE)))</f>
        <v/>
      </c>
      <c r="AM216" s="154"/>
      <c r="AN216" s="524" t="str">
        <f>IF(AM216="","",VLOOKUP(AM216,'G-7 Rivers Data'!$AO$4:$AP$7,2,FALSE))</f>
        <v/>
      </c>
      <c r="AO216" s="545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1" t="str">
        <f>'F-1 Off Site River Baseline'!AN215</f>
        <v/>
      </c>
      <c r="C217" s="520" t="str">
        <f>IF(B217="","",VLOOKUP($B217,'F-1 Off Site River Baseline'!$C$9:$R$257,2,FALSE))</f>
        <v/>
      </c>
      <c r="D217" s="520" t="str">
        <f>IF(C217="","",VLOOKUP($B217,'F-1 Off Site River Baseline'!$C$9:$R$257,3,FALSE))</f>
        <v/>
      </c>
      <c r="E217" s="520" t="str">
        <f>IF(D217="","",VLOOKUP($B217,'F-1 Off Site River Baseline'!$C$9:$R$257,4,FALSE))</f>
        <v/>
      </c>
      <c r="F217" s="520" t="str">
        <f>IF(E217="","",VLOOKUP($B217,'F-1 Off Site River Baseline'!$C$9:$R$257,5,FALSE))</f>
        <v/>
      </c>
      <c r="G217" s="520" t="str">
        <f>IF(F217="","",VLOOKUP($B217,'F-1 Off Site River Baseline'!$C$9:$R$257,6,FALSE))</f>
        <v/>
      </c>
      <c r="H217" s="520" t="str">
        <f>IF(G217="","",VLOOKUP($B217,'F-1 Off Site River Baseline'!$C$9:$R$257,7,FALSE))</f>
        <v/>
      </c>
      <c r="I217" s="520" t="str">
        <f>IF(H217="","",VLOOKUP($B217,'F-1 Off Site River Baseline'!$C$9:$R$257,8,FALSE))</f>
        <v/>
      </c>
      <c r="J217" s="520" t="str">
        <f>IF(I217="","",VLOOKUP($B217,'F-1 Off Site River Baseline'!$C$9:$R$257,9,FALSE))</f>
        <v/>
      </c>
      <c r="K217" s="520" t="str">
        <f>IF(J217="","",VLOOKUP($B217,'F-1 Off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IF(L217="","",VLOOKUP($B217,'F-1 Off Site River Baseline'!$C$9:$R$257,16,FALSE))</f>
        <v/>
      </c>
      <c r="N217" s="418" t="str">
        <f t="shared" si="28"/>
        <v/>
      </c>
      <c r="O217" s="498" t="str">
        <f t="shared" si="29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5" t="str">
        <f>IF(N217="","",VLOOKUP(B217,'F-1 Off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20" t="str">
        <f>IF(V217="","",IF(VLOOKUP(V217,'G-7 Rivers Data'!$AG$4:$AI$9,2,FALSE)=0,"Spatial Data Missing ⚠",VLOOKUP(V217,'G-7 Rivers Data'!$AG$4:$AI$9,2,FALSE)))</f>
        <v/>
      </c>
      <c r="X217" s="524" t="str">
        <f>IF(V217="","",IF(VLOOKUP(V217,'G-7 Rivers Data'!$AG$4:$AI$9,3,FALSE)=0,"Spatial Data Missing ⚠",VLOOKUP(V217,'G-7 Rivers Data'!$AG$4:$AI$9,3,FALSE)))</f>
        <v/>
      </c>
      <c r="Y217" s="53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3"/>
      <c r="AA217" s="203"/>
      <c r="AB217" s="534" t="str">
        <f t="shared" si="24"/>
        <v/>
      </c>
      <c r="AC217" s="521" t="str">
        <f t="shared" si="25"/>
        <v/>
      </c>
      <c r="AD217" s="564" t="str">
        <f>IFERROR(IF(AC217="Check Data ⚠","Check Data ⚠",VLOOKUP(AC217,'G-4 Temporal multipliers'!$A$4:$C$37,3,FALSE)),"")</f>
        <v/>
      </c>
      <c r="AE217" s="537" t="str">
        <f>IF(N217="","",VLOOKUP(N217,'G-7 Rivers Data'!$B$4:$G$8,5,FALSE))</f>
        <v/>
      </c>
      <c r="AF217" s="520" t="str">
        <f t="shared" si="26"/>
        <v/>
      </c>
      <c r="AG217" s="520" t="str">
        <f t="shared" si="30"/>
        <v/>
      </c>
      <c r="AH217" s="524" t="str">
        <f t="shared" si="27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536" t="str">
        <f>IF(AK217="","",IF(VLOOKUP(AK217,'G-7 Rivers Data'!$AD$4:$AE$8,2,FALSE)=0,"Spatial Data Missing ⚠",VLOOKUP(AK217,'G-7 Rivers Data'!$AD$4:$AE$8,2,FALSE)))</f>
        <v/>
      </c>
      <c r="AM217" s="154"/>
      <c r="AN217" s="524" t="str">
        <f>IF(AM217="","",VLOOKUP(AM217,'G-7 Rivers Data'!$AO$4:$AP$7,2,FALSE))</f>
        <v/>
      </c>
      <c r="AO217" s="545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1" t="str">
        <f>'F-1 Off Site River Baseline'!AN216</f>
        <v/>
      </c>
      <c r="C218" s="520" t="str">
        <f>IF(B218="","",VLOOKUP($B218,'F-1 Off Site River Baseline'!$C$9:$R$257,2,FALSE))</f>
        <v/>
      </c>
      <c r="D218" s="520" t="str">
        <f>IF(C218="","",VLOOKUP($B218,'F-1 Off Site River Baseline'!$C$9:$R$257,3,FALSE))</f>
        <v/>
      </c>
      <c r="E218" s="520" t="str">
        <f>IF(D218="","",VLOOKUP($B218,'F-1 Off Site River Baseline'!$C$9:$R$257,4,FALSE))</f>
        <v/>
      </c>
      <c r="F218" s="520" t="str">
        <f>IF(E218="","",VLOOKUP($B218,'F-1 Off Site River Baseline'!$C$9:$R$257,5,FALSE))</f>
        <v/>
      </c>
      <c r="G218" s="520" t="str">
        <f>IF(F218="","",VLOOKUP($B218,'F-1 Off Site River Baseline'!$C$9:$R$257,6,FALSE))</f>
        <v/>
      </c>
      <c r="H218" s="520" t="str">
        <f>IF(G218="","",VLOOKUP($B218,'F-1 Off Site River Baseline'!$C$9:$R$257,7,FALSE))</f>
        <v/>
      </c>
      <c r="I218" s="520" t="str">
        <f>IF(H218="","",VLOOKUP($B218,'F-1 Off Site River Baseline'!$C$9:$R$257,8,FALSE))</f>
        <v/>
      </c>
      <c r="J218" s="520" t="str">
        <f>IF(I218="","",VLOOKUP($B218,'F-1 Off Site River Baseline'!$C$9:$R$257,9,FALSE))</f>
        <v/>
      </c>
      <c r="K218" s="520" t="str">
        <f>IF(J218="","",VLOOKUP($B218,'F-1 Off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IF(L218="","",VLOOKUP($B218,'F-1 Off Site River Baseline'!$C$9:$R$257,16,FALSE))</f>
        <v/>
      </c>
      <c r="N218" s="418" t="str">
        <f t="shared" si="28"/>
        <v/>
      </c>
      <c r="O218" s="498" t="str">
        <f t="shared" si="29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5" t="str">
        <f>IF(N218="","",VLOOKUP(B218,'F-1 Off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20" t="str">
        <f>IF(V218="","",IF(VLOOKUP(V218,'G-7 Rivers Data'!$AG$4:$AI$9,2,FALSE)=0,"Spatial Data Missing ⚠",VLOOKUP(V218,'G-7 Rivers Data'!$AG$4:$AI$9,2,FALSE)))</f>
        <v/>
      </c>
      <c r="X218" s="524" t="str">
        <f>IF(V218="","",IF(VLOOKUP(V218,'G-7 Rivers Data'!$AG$4:$AI$9,3,FALSE)=0,"Spatial Data Missing ⚠",VLOOKUP(V218,'G-7 Rivers Data'!$AG$4:$AI$9,3,FALSE)))</f>
        <v/>
      </c>
      <c r="Y218" s="53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3"/>
      <c r="AA218" s="203"/>
      <c r="AB218" s="534" t="str">
        <f t="shared" si="24"/>
        <v/>
      </c>
      <c r="AC218" s="521" t="str">
        <f t="shared" si="25"/>
        <v/>
      </c>
      <c r="AD218" s="564" t="str">
        <f>IFERROR(IF(AC218="Check Data ⚠","Check Data ⚠",VLOOKUP(AC218,'G-4 Temporal multipliers'!$A$4:$C$37,3,FALSE)),"")</f>
        <v/>
      </c>
      <c r="AE218" s="537" t="str">
        <f>IF(N218="","",VLOOKUP(N218,'G-7 Rivers Data'!$B$4:$G$8,5,FALSE))</f>
        <v/>
      </c>
      <c r="AF218" s="520" t="str">
        <f t="shared" si="26"/>
        <v/>
      </c>
      <c r="AG218" s="520" t="str">
        <f t="shared" si="30"/>
        <v/>
      </c>
      <c r="AH218" s="524" t="str">
        <f t="shared" si="27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536" t="str">
        <f>IF(AK218="","",IF(VLOOKUP(AK218,'G-7 Rivers Data'!$AD$4:$AE$8,2,FALSE)=0,"Spatial Data Missing ⚠",VLOOKUP(AK218,'G-7 Rivers Data'!$AD$4:$AE$8,2,FALSE)))</f>
        <v/>
      </c>
      <c r="AM218" s="154"/>
      <c r="AN218" s="524" t="str">
        <f>IF(AM218="","",VLOOKUP(AM218,'G-7 Rivers Data'!$AO$4:$AP$7,2,FALSE))</f>
        <v/>
      </c>
      <c r="AO218" s="545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1" t="str">
        <f>'F-1 Off Site River Baseline'!AN217</f>
        <v/>
      </c>
      <c r="C219" s="520" t="str">
        <f>IF(B219="","",VLOOKUP($B219,'F-1 Off Site River Baseline'!$C$9:$R$257,2,FALSE))</f>
        <v/>
      </c>
      <c r="D219" s="520" t="str">
        <f>IF(C219="","",VLOOKUP($B219,'F-1 Off Site River Baseline'!$C$9:$R$257,3,FALSE))</f>
        <v/>
      </c>
      <c r="E219" s="520" t="str">
        <f>IF(D219="","",VLOOKUP($B219,'F-1 Off Site River Baseline'!$C$9:$R$257,4,FALSE))</f>
        <v/>
      </c>
      <c r="F219" s="520" t="str">
        <f>IF(E219="","",VLOOKUP($B219,'F-1 Off Site River Baseline'!$C$9:$R$257,5,FALSE))</f>
        <v/>
      </c>
      <c r="G219" s="520" t="str">
        <f>IF(F219="","",VLOOKUP($B219,'F-1 Off Site River Baseline'!$C$9:$R$257,6,FALSE))</f>
        <v/>
      </c>
      <c r="H219" s="520" t="str">
        <f>IF(G219="","",VLOOKUP($B219,'F-1 Off Site River Baseline'!$C$9:$R$257,7,FALSE))</f>
        <v/>
      </c>
      <c r="I219" s="520" t="str">
        <f>IF(H219="","",VLOOKUP($B219,'F-1 Off Site River Baseline'!$C$9:$R$257,8,FALSE))</f>
        <v/>
      </c>
      <c r="J219" s="520" t="str">
        <f>IF(I219="","",VLOOKUP($B219,'F-1 Off Site River Baseline'!$C$9:$R$257,9,FALSE))</f>
        <v/>
      </c>
      <c r="K219" s="520" t="str">
        <f>IF(J219="","",VLOOKUP($B219,'F-1 Off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IF(L219="","",VLOOKUP($B219,'F-1 Off Site River Baseline'!$C$9:$R$257,16,FALSE))</f>
        <v/>
      </c>
      <c r="N219" s="418" t="str">
        <f t="shared" si="28"/>
        <v/>
      </c>
      <c r="O219" s="498" t="str">
        <f t="shared" si="29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5" t="str">
        <f>IF(N219="","",VLOOKUP(B219,'F-1 Off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20" t="str">
        <f>IF(V219="","",IF(VLOOKUP(V219,'G-7 Rivers Data'!$AG$4:$AI$9,2,FALSE)=0,"Spatial Data Missing ⚠",VLOOKUP(V219,'G-7 Rivers Data'!$AG$4:$AI$9,2,FALSE)))</f>
        <v/>
      </c>
      <c r="X219" s="524" t="str">
        <f>IF(V219="","",IF(VLOOKUP(V219,'G-7 Rivers Data'!$AG$4:$AI$9,3,FALSE)=0,"Spatial Data Missing ⚠",VLOOKUP(V219,'G-7 Rivers Data'!$AG$4:$AI$9,3,FALSE)))</f>
        <v/>
      </c>
      <c r="Y219" s="53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3"/>
      <c r="AA219" s="203"/>
      <c r="AB219" s="534" t="str">
        <f t="shared" si="24"/>
        <v/>
      </c>
      <c r="AC219" s="521" t="str">
        <f t="shared" si="25"/>
        <v/>
      </c>
      <c r="AD219" s="564" t="str">
        <f>IFERROR(IF(AC219="Check Data ⚠","Check Data ⚠",VLOOKUP(AC219,'G-4 Temporal multipliers'!$A$4:$C$37,3,FALSE)),"")</f>
        <v/>
      </c>
      <c r="AE219" s="537" t="str">
        <f>IF(N219="","",VLOOKUP(N219,'G-7 Rivers Data'!$B$4:$G$8,5,FALSE))</f>
        <v/>
      </c>
      <c r="AF219" s="520" t="str">
        <f t="shared" si="26"/>
        <v/>
      </c>
      <c r="AG219" s="520" t="str">
        <f t="shared" si="30"/>
        <v/>
      </c>
      <c r="AH219" s="524" t="str">
        <f t="shared" si="27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536" t="str">
        <f>IF(AK219="","",IF(VLOOKUP(AK219,'G-7 Rivers Data'!$AD$4:$AE$8,2,FALSE)=0,"Spatial Data Missing ⚠",VLOOKUP(AK219,'G-7 Rivers Data'!$AD$4:$AE$8,2,FALSE)))</f>
        <v/>
      </c>
      <c r="AM219" s="154"/>
      <c r="AN219" s="524" t="str">
        <f>IF(AM219="","",VLOOKUP(AM219,'G-7 Rivers Data'!$AO$4:$AP$7,2,FALSE))</f>
        <v/>
      </c>
      <c r="AO219" s="545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1" t="str">
        <f>'F-1 Off Site River Baseline'!AN218</f>
        <v/>
      </c>
      <c r="C220" s="520" t="str">
        <f>IF(B220="","",VLOOKUP($B220,'F-1 Off Site River Baseline'!$C$9:$R$257,2,FALSE))</f>
        <v/>
      </c>
      <c r="D220" s="520" t="str">
        <f>IF(C220="","",VLOOKUP($B220,'F-1 Off Site River Baseline'!$C$9:$R$257,3,FALSE))</f>
        <v/>
      </c>
      <c r="E220" s="520" t="str">
        <f>IF(D220="","",VLOOKUP($B220,'F-1 Off Site River Baseline'!$C$9:$R$257,4,FALSE))</f>
        <v/>
      </c>
      <c r="F220" s="520" t="str">
        <f>IF(E220="","",VLOOKUP($B220,'F-1 Off Site River Baseline'!$C$9:$R$257,5,FALSE))</f>
        <v/>
      </c>
      <c r="G220" s="520" t="str">
        <f>IF(F220="","",VLOOKUP($B220,'F-1 Off Site River Baseline'!$C$9:$R$257,6,FALSE))</f>
        <v/>
      </c>
      <c r="H220" s="520" t="str">
        <f>IF(G220="","",VLOOKUP($B220,'F-1 Off Site River Baseline'!$C$9:$R$257,7,FALSE))</f>
        <v/>
      </c>
      <c r="I220" s="520" t="str">
        <f>IF(H220="","",VLOOKUP($B220,'F-1 Off Site River Baseline'!$C$9:$R$257,8,FALSE))</f>
        <v/>
      </c>
      <c r="J220" s="520" t="str">
        <f>IF(I220="","",VLOOKUP($B220,'F-1 Off Site River Baseline'!$C$9:$R$257,9,FALSE))</f>
        <v/>
      </c>
      <c r="K220" s="520" t="str">
        <f>IF(J220="","",VLOOKUP($B220,'F-1 Off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IF(L220="","",VLOOKUP($B220,'F-1 Off Site River Baseline'!$C$9:$R$257,16,FALSE))</f>
        <v/>
      </c>
      <c r="N220" s="418" t="str">
        <f t="shared" si="28"/>
        <v/>
      </c>
      <c r="O220" s="498" t="str">
        <f t="shared" si="29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5" t="str">
        <f>IF(N220="","",VLOOKUP(B220,'F-1 Off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20" t="str">
        <f>IF(V220="","",IF(VLOOKUP(V220,'G-7 Rivers Data'!$AG$4:$AI$9,2,FALSE)=0,"Spatial Data Missing ⚠",VLOOKUP(V220,'G-7 Rivers Data'!$AG$4:$AI$9,2,FALSE)))</f>
        <v/>
      </c>
      <c r="X220" s="524" t="str">
        <f>IF(V220="","",IF(VLOOKUP(V220,'G-7 Rivers Data'!$AG$4:$AI$9,3,FALSE)=0,"Spatial Data Missing ⚠",VLOOKUP(V220,'G-7 Rivers Data'!$AG$4:$AI$9,3,FALSE)))</f>
        <v/>
      </c>
      <c r="Y220" s="53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3"/>
      <c r="AA220" s="203"/>
      <c r="AB220" s="534" t="str">
        <f t="shared" si="24"/>
        <v/>
      </c>
      <c r="AC220" s="521" t="str">
        <f t="shared" si="25"/>
        <v/>
      </c>
      <c r="AD220" s="564" t="str">
        <f>IFERROR(IF(AC220="Check Data ⚠","Check Data ⚠",VLOOKUP(AC220,'G-4 Temporal multipliers'!$A$4:$C$37,3,FALSE)),"")</f>
        <v/>
      </c>
      <c r="AE220" s="537" t="str">
        <f>IF(N220="","",VLOOKUP(N220,'G-7 Rivers Data'!$B$4:$G$8,5,FALSE))</f>
        <v/>
      </c>
      <c r="AF220" s="520" t="str">
        <f t="shared" si="26"/>
        <v/>
      </c>
      <c r="AG220" s="520" t="str">
        <f t="shared" si="30"/>
        <v/>
      </c>
      <c r="AH220" s="524" t="str">
        <f t="shared" si="27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536" t="str">
        <f>IF(AK220="","",IF(VLOOKUP(AK220,'G-7 Rivers Data'!$AD$4:$AE$8,2,FALSE)=0,"Spatial Data Missing ⚠",VLOOKUP(AK220,'G-7 Rivers Data'!$AD$4:$AE$8,2,FALSE)))</f>
        <v/>
      </c>
      <c r="AM220" s="154"/>
      <c r="AN220" s="524" t="str">
        <f>IF(AM220="","",VLOOKUP(AM220,'G-7 Rivers Data'!$AO$4:$AP$7,2,FALSE))</f>
        <v/>
      </c>
      <c r="AO220" s="545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1" t="str">
        <f>'F-1 Off Site River Baseline'!AN219</f>
        <v/>
      </c>
      <c r="C221" s="520" t="str">
        <f>IF(B221="","",VLOOKUP($B221,'F-1 Off Site River Baseline'!$C$9:$R$257,2,FALSE))</f>
        <v/>
      </c>
      <c r="D221" s="520" t="str">
        <f>IF(C221="","",VLOOKUP($B221,'F-1 Off Site River Baseline'!$C$9:$R$257,3,FALSE))</f>
        <v/>
      </c>
      <c r="E221" s="520" t="str">
        <f>IF(D221="","",VLOOKUP($B221,'F-1 Off Site River Baseline'!$C$9:$R$257,4,FALSE))</f>
        <v/>
      </c>
      <c r="F221" s="520" t="str">
        <f>IF(E221="","",VLOOKUP($B221,'F-1 Off Site River Baseline'!$C$9:$R$257,5,FALSE))</f>
        <v/>
      </c>
      <c r="G221" s="520" t="str">
        <f>IF(F221="","",VLOOKUP($B221,'F-1 Off Site River Baseline'!$C$9:$R$257,6,FALSE))</f>
        <v/>
      </c>
      <c r="H221" s="520" t="str">
        <f>IF(G221="","",VLOOKUP($B221,'F-1 Off Site River Baseline'!$C$9:$R$257,7,FALSE))</f>
        <v/>
      </c>
      <c r="I221" s="520" t="str">
        <f>IF(H221="","",VLOOKUP($B221,'F-1 Off Site River Baseline'!$C$9:$R$257,8,FALSE))</f>
        <v/>
      </c>
      <c r="J221" s="520" t="str">
        <f>IF(I221="","",VLOOKUP($B221,'F-1 Off Site River Baseline'!$C$9:$R$257,9,FALSE))</f>
        <v/>
      </c>
      <c r="K221" s="520" t="str">
        <f>IF(J221="","",VLOOKUP($B221,'F-1 Off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IF(L221="","",VLOOKUP($B221,'F-1 Off Site River Baseline'!$C$9:$R$257,16,FALSE))</f>
        <v/>
      </c>
      <c r="N221" s="418" t="str">
        <f t="shared" si="28"/>
        <v/>
      </c>
      <c r="O221" s="498" t="str">
        <f t="shared" si="29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5" t="str">
        <f>IF(N221="","",VLOOKUP(B221,'F-1 Off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20" t="str">
        <f>IF(V221="","",IF(VLOOKUP(V221,'G-7 Rivers Data'!$AG$4:$AI$9,2,FALSE)=0,"Spatial Data Missing ⚠",VLOOKUP(V221,'G-7 Rivers Data'!$AG$4:$AI$9,2,FALSE)))</f>
        <v/>
      </c>
      <c r="X221" s="524" t="str">
        <f>IF(V221="","",IF(VLOOKUP(V221,'G-7 Rivers Data'!$AG$4:$AI$9,3,FALSE)=0,"Spatial Data Missing ⚠",VLOOKUP(V221,'G-7 Rivers Data'!$AG$4:$AI$9,3,FALSE)))</f>
        <v/>
      </c>
      <c r="Y221" s="53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3"/>
      <c r="AA221" s="203"/>
      <c r="AB221" s="534" t="str">
        <f t="shared" si="24"/>
        <v/>
      </c>
      <c r="AC221" s="521" t="str">
        <f t="shared" si="25"/>
        <v/>
      </c>
      <c r="AD221" s="564" t="str">
        <f>IFERROR(IF(AC221="Check Data ⚠","Check Data ⚠",VLOOKUP(AC221,'G-4 Temporal multipliers'!$A$4:$C$37,3,FALSE)),"")</f>
        <v/>
      </c>
      <c r="AE221" s="537" t="str">
        <f>IF(N221="","",VLOOKUP(N221,'G-7 Rivers Data'!$B$4:$G$8,5,FALSE))</f>
        <v/>
      </c>
      <c r="AF221" s="520" t="str">
        <f t="shared" si="26"/>
        <v/>
      </c>
      <c r="AG221" s="520" t="str">
        <f t="shared" si="30"/>
        <v/>
      </c>
      <c r="AH221" s="524" t="str">
        <f t="shared" si="27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536" t="str">
        <f>IF(AK221="","",IF(VLOOKUP(AK221,'G-7 Rivers Data'!$AD$4:$AE$8,2,FALSE)=0,"Spatial Data Missing ⚠",VLOOKUP(AK221,'G-7 Rivers Data'!$AD$4:$AE$8,2,FALSE)))</f>
        <v/>
      </c>
      <c r="AM221" s="154"/>
      <c r="AN221" s="524" t="str">
        <f>IF(AM221="","",VLOOKUP(AM221,'G-7 Rivers Data'!$AO$4:$AP$7,2,FALSE))</f>
        <v/>
      </c>
      <c r="AO221" s="545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1" t="str">
        <f>'F-1 Off Site River Baseline'!AN220</f>
        <v/>
      </c>
      <c r="C222" s="520" t="str">
        <f>IF(B222="","",VLOOKUP($B222,'F-1 Off Site River Baseline'!$C$9:$R$257,2,FALSE))</f>
        <v/>
      </c>
      <c r="D222" s="520" t="str">
        <f>IF(C222="","",VLOOKUP($B222,'F-1 Off Site River Baseline'!$C$9:$R$257,3,FALSE))</f>
        <v/>
      </c>
      <c r="E222" s="520" t="str">
        <f>IF(D222="","",VLOOKUP($B222,'F-1 Off Site River Baseline'!$C$9:$R$257,4,FALSE))</f>
        <v/>
      </c>
      <c r="F222" s="520" t="str">
        <f>IF(E222="","",VLOOKUP($B222,'F-1 Off Site River Baseline'!$C$9:$R$257,5,FALSE))</f>
        <v/>
      </c>
      <c r="G222" s="520" t="str">
        <f>IF(F222="","",VLOOKUP($B222,'F-1 Off Site River Baseline'!$C$9:$R$257,6,FALSE))</f>
        <v/>
      </c>
      <c r="H222" s="520" t="str">
        <f>IF(G222="","",VLOOKUP($B222,'F-1 Off Site River Baseline'!$C$9:$R$257,7,FALSE))</f>
        <v/>
      </c>
      <c r="I222" s="520" t="str">
        <f>IF(H222="","",VLOOKUP($B222,'F-1 Off Site River Baseline'!$C$9:$R$257,8,FALSE))</f>
        <v/>
      </c>
      <c r="J222" s="520" t="str">
        <f>IF(I222="","",VLOOKUP($B222,'F-1 Off Site River Baseline'!$C$9:$R$257,9,FALSE))</f>
        <v/>
      </c>
      <c r="K222" s="520" t="str">
        <f>IF(J222="","",VLOOKUP($B222,'F-1 Off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IF(L222="","",VLOOKUP($B222,'F-1 Off Site River Baseline'!$C$9:$R$257,16,FALSE))</f>
        <v/>
      </c>
      <c r="N222" s="418" t="str">
        <f t="shared" si="28"/>
        <v/>
      </c>
      <c r="O222" s="498" t="str">
        <f t="shared" si="29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5" t="str">
        <f>IF(N222="","",VLOOKUP(B222,'F-1 Off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20" t="str">
        <f>IF(V222="","",IF(VLOOKUP(V222,'G-7 Rivers Data'!$AG$4:$AI$9,2,FALSE)=0,"Spatial Data Missing ⚠",VLOOKUP(V222,'G-7 Rivers Data'!$AG$4:$AI$9,2,FALSE)))</f>
        <v/>
      </c>
      <c r="X222" s="524" t="str">
        <f>IF(V222="","",IF(VLOOKUP(V222,'G-7 Rivers Data'!$AG$4:$AI$9,3,FALSE)=0,"Spatial Data Missing ⚠",VLOOKUP(V222,'G-7 Rivers Data'!$AG$4:$AI$9,3,FALSE)))</f>
        <v/>
      </c>
      <c r="Y222" s="53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3"/>
      <c r="AA222" s="203"/>
      <c r="AB222" s="534" t="str">
        <f t="shared" si="24"/>
        <v/>
      </c>
      <c r="AC222" s="521" t="str">
        <f t="shared" si="25"/>
        <v/>
      </c>
      <c r="AD222" s="564" t="str">
        <f>IFERROR(IF(AC222="Check Data ⚠","Check Data ⚠",VLOOKUP(AC222,'G-4 Temporal multipliers'!$A$4:$C$37,3,FALSE)),"")</f>
        <v/>
      </c>
      <c r="AE222" s="537" t="str">
        <f>IF(N222="","",VLOOKUP(N222,'G-7 Rivers Data'!$B$4:$G$8,5,FALSE))</f>
        <v/>
      </c>
      <c r="AF222" s="520" t="str">
        <f t="shared" si="26"/>
        <v/>
      </c>
      <c r="AG222" s="520" t="str">
        <f t="shared" si="30"/>
        <v/>
      </c>
      <c r="AH222" s="524" t="str">
        <f t="shared" si="27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536" t="str">
        <f>IF(AK222="","",IF(VLOOKUP(AK222,'G-7 Rivers Data'!$AD$4:$AE$8,2,FALSE)=0,"Spatial Data Missing ⚠",VLOOKUP(AK222,'G-7 Rivers Data'!$AD$4:$AE$8,2,FALSE)))</f>
        <v/>
      </c>
      <c r="AM222" s="154"/>
      <c r="AN222" s="524" t="str">
        <f>IF(AM222="","",VLOOKUP(AM222,'G-7 Rivers Data'!$AO$4:$AP$7,2,FALSE))</f>
        <v/>
      </c>
      <c r="AO222" s="545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1" t="str">
        <f>'F-1 Off Site River Baseline'!AN221</f>
        <v/>
      </c>
      <c r="C223" s="520" t="str">
        <f>IF(B223="","",VLOOKUP($B223,'F-1 Off Site River Baseline'!$C$9:$R$257,2,FALSE))</f>
        <v/>
      </c>
      <c r="D223" s="520" t="str">
        <f>IF(C223="","",VLOOKUP($B223,'F-1 Off Site River Baseline'!$C$9:$R$257,3,FALSE))</f>
        <v/>
      </c>
      <c r="E223" s="520" t="str">
        <f>IF(D223="","",VLOOKUP($B223,'F-1 Off Site River Baseline'!$C$9:$R$257,4,FALSE))</f>
        <v/>
      </c>
      <c r="F223" s="520" t="str">
        <f>IF(E223="","",VLOOKUP($B223,'F-1 Off Site River Baseline'!$C$9:$R$257,5,FALSE))</f>
        <v/>
      </c>
      <c r="G223" s="520" t="str">
        <f>IF(F223="","",VLOOKUP($B223,'F-1 Off Site River Baseline'!$C$9:$R$257,6,FALSE))</f>
        <v/>
      </c>
      <c r="H223" s="520" t="str">
        <f>IF(G223="","",VLOOKUP($B223,'F-1 Off Site River Baseline'!$C$9:$R$257,7,FALSE))</f>
        <v/>
      </c>
      <c r="I223" s="520" t="str">
        <f>IF(H223="","",VLOOKUP($B223,'F-1 Off Site River Baseline'!$C$9:$R$257,8,FALSE))</f>
        <v/>
      </c>
      <c r="J223" s="520" t="str">
        <f>IF(I223="","",VLOOKUP($B223,'F-1 Off Site River Baseline'!$C$9:$R$257,9,FALSE))</f>
        <v/>
      </c>
      <c r="K223" s="520" t="str">
        <f>IF(J223="","",VLOOKUP($B223,'F-1 Off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IF(L223="","",VLOOKUP($B223,'F-1 Off Site River Baseline'!$C$9:$R$257,16,FALSE))</f>
        <v/>
      </c>
      <c r="N223" s="418" t="str">
        <f t="shared" si="28"/>
        <v/>
      </c>
      <c r="O223" s="498" t="str">
        <f t="shared" si="29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5" t="str">
        <f>IF(N223="","",VLOOKUP(B223,'F-1 Off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20" t="str">
        <f>IF(V223="","",IF(VLOOKUP(V223,'G-7 Rivers Data'!$AG$4:$AI$9,2,FALSE)=0,"Spatial Data Missing ⚠",VLOOKUP(V223,'G-7 Rivers Data'!$AG$4:$AI$9,2,FALSE)))</f>
        <v/>
      </c>
      <c r="X223" s="524" t="str">
        <f>IF(V223="","",IF(VLOOKUP(V223,'G-7 Rivers Data'!$AG$4:$AI$9,3,FALSE)=0,"Spatial Data Missing ⚠",VLOOKUP(V223,'G-7 Rivers Data'!$AG$4:$AI$9,3,FALSE)))</f>
        <v/>
      </c>
      <c r="Y223" s="53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3"/>
      <c r="AA223" s="203"/>
      <c r="AB223" s="534" t="str">
        <f t="shared" si="24"/>
        <v/>
      </c>
      <c r="AC223" s="521" t="str">
        <f t="shared" si="25"/>
        <v/>
      </c>
      <c r="AD223" s="564" t="str">
        <f>IFERROR(IF(AC223="Check Data ⚠","Check Data ⚠",VLOOKUP(AC223,'G-4 Temporal multipliers'!$A$4:$C$37,3,FALSE)),"")</f>
        <v/>
      </c>
      <c r="AE223" s="537" t="str">
        <f>IF(N223="","",VLOOKUP(N223,'G-7 Rivers Data'!$B$4:$G$8,5,FALSE))</f>
        <v/>
      </c>
      <c r="AF223" s="520" t="str">
        <f t="shared" si="26"/>
        <v/>
      </c>
      <c r="AG223" s="520" t="str">
        <f t="shared" si="30"/>
        <v/>
      </c>
      <c r="AH223" s="524" t="str">
        <f t="shared" si="27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536" t="str">
        <f>IF(AK223="","",IF(VLOOKUP(AK223,'G-7 Rivers Data'!$AD$4:$AE$8,2,FALSE)=0,"Spatial Data Missing ⚠",VLOOKUP(AK223,'G-7 Rivers Data'!$AD$4:$AE$8,2,FALSE)))</f>
        <v/>
      </c>
      <c r="AM223" s="154"/>
      <c r="AN223" s="524" t="str">
        <f>IF(AM223="","",VLOOKUP(AM223,'G-7 Rivers Data'!$AO$4:$AP$7,2,FALSE))</f>
        <v/>
      </c>
      <c r="AO223" s="545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1" t="str">
        <f>'F-1 Off Site River Baseline'!AN222</f>
        <v/>
      </c>
      <c r="C224" s="520" t="str">
        <f>IF(B224="","",VLOOKUP($B224,'F-1 Off Site River Baseline'!$C$9:$R$257,2,FALSE))</f>
        <v/>
      </c>
      <c r="D224" s="520" t="str">
        <f>IF(C224="","",VLOOKUP($B224,'F-1 Off Site River Baseline'!$C$9:$R$257,3,FALSE))</f>
        <v/>
      </c>
      <c r="E224" s="520" t="str">
        <f>IF(D224="","",VLOOKUP($B224,'F-1 Off Site River Baseline'!$C$9:$R$257,4,FALSE))</f>
        <v/>
      </c>
      <c r="F224" s="520" t="str">
        <f>IF(E224="","",VLOOKUP($B224,'F-1 Off Site River Baseline'!$C$9:$R$257,5,FALSE))</f>
        <v/>
      </c>
      <c r="G224" s="520" t="str">
        <f>IF(F224="","",VLOOKUP($B224,'F-1 Off Site River Baseline'!$C$9:$R$257,6,FALSE))</f>
        <v/>
      </c>
      <c r="H224" s="520" t="str">
        <f>IF(G224="","",VLOOKUP($B224,'F-1 Off Site River Baseline'!$C$9:$R$257,7,FALSE))</f>
        <v/>
      </c>
      <c r="I224" s="520" t="str">
        <f>IF(H224="","",VLOOKUP($B224,'F-1 Off Site River Baseline'!$C$9:$R$257,8,FALSE))</f>
        <v/>
      </c>
      <c r="J224" s="520" t="str">
        <f>IF(I224="","",VLOOKUP($B224,'F-1 Off Site River Baseline'!$C$9:$R$257,9,FALSE))</f>
        <v/>
      </c>
      <c r="K224" s="520" t="str">
        <f>IF(J224="","",VLOOKUP($B224,'F-1 Off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IF(L224="","",VLOOKUP($B224,'F-1 Off Site River Baseline'!$C$9:$R$257,16,FALSE))</f>
        <v/>
      </c>
      <c r="N224" s="418" t="str">
        <f t="shared" si="28"/>
        <v/>
      </c>
      <c r="O224" s="498" t="str">
        <f t="shared" si="29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5" t="str">
        <f>IF(N224="","",VLOOKUP(B224,'F-1 Off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20" t="str">
        <f>IF(V224="","",IF(VLOOKUP(V224,'G-7 Rivers Data'!$AG$4:$AI$9,2,FALSE)=0,"Spatial Data Missing ⚠",VLOOKUP(V224,'G-7 Rivers Data'!$AG$4:$AI$9,2,FALSE)))</f>
        <v/>
      </c>
      <c r="X224" s="524" t="str">
        <f>IF(V224="","",IF(VLOOKUP(V224,'G-7 Rivers Data'!$AG$4:$AI$9,3,FALSE)=0,"Spatial Data Missing ⚠",VLOOKUP(V224,'G-7 Rivers Data'!$AG$4:$AI$9,3,FALSE)))</f>
        <v/>
      </c>
      <c r="Y224" s="53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3"/>
      <c r="AA224" s="203"/>
      <c r="AB224" s="534" t="str">
        <f t="shared" si="24"/>
        <v/>
      </c>
      <c r="AC224" s="521" t="str">
        <f t="shared" si="25"/>
        <v/>
      </c>
      <c r="AD224" s="564" t="str">
        <f>IFERROR(IF(AC224="Check Data ⚠","Check Data ⚠",VLOOKUP(AC224,'G-4 Temporal multipliers'!$A$4:$C$37,3,FALSE)),"")</f>
        <v/>
      </c>
      <c r="AE224" s="537" t="str">
        <f>IF(N224="","",VLOOKUP(N224,'G-7 Rivers Data'!$B$4:$G$8,5,FALSE))</f>
        <v/>
      </c>
      <c r="AF224" s="520" t="str">
        <f t="shared" si="26"/>
        <v/>
      </c>
      <c r="AG224" s="520" t="str">
        <f t="shared" si="30"/>
        <v/>
      </c>
      <c r="AH224" s="524" t="str">
        <f t="shared" si="27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536" t="str">
        <f>IF(AK224="","",IF(VLOOKUP(AK224,'G-7 Rivers Data'!$AD$4:$AE$8,2,FALSE)=0,"Spatial Data Missing ⚠",VLOOKUP(AK224,'G-7 Rivers Data'!$AD$4:$AE$8,2,FALSE)))</f>
        <v/>
      </c>
      <c r="AM224" s="154"/>
      <c r="AN224" s="524" t="str">
        <f>IF(AM224="","",VLOOKUP(AM224,'G-7 Rivers Data'!$AO$4:$AP$7,2,FALSE))</f>
        <v/>
      </c>
      <c r="AO224" s="545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1" t="str">
        <f>'F-1 Off Site River Baseline'!AN223</f>
        <v/>
      </c>
      <c r="C225" s="520" t="str">
        <f>IF(B225="","",VLOOKUP($B225,'F-1 Off Site River Baseline'!$C$9:$R$257,2,FALSE))</f>
        <v/>
      </c>
      <c r="D225" s="520" t="str">
        <f>IF(C225="","",VLOOKUP($B225,'F-1 Off Site River Baseline'!$C$9:$R$257,3,FALSE))</f>
        <v/>
      </c>
      <c r="E225" s="520" t="str">
        <f>IF(D225="","",VLOOKUP($B225,'F-1 Off Site River Baseline'!$C$9:$R$257,4,FALSE))</f>
        <v/>
      </c>
      <c r="F225" s="520" t="str">
        <f>IF(E225="","",VLOOKUP($B225,'F-1 Off Site River Baseline'!$C$9:$R$257,5,FALSE))</f>
        <v/>
      </c>
      <c r="G225" s="520" t="str">
        <f>IF(F225="","",VLOOKUP($B225,'F-1 Off Site River Baseline'!$C$9:$R$257,6,FALSE))</f>
        <v/>
      </c>
      <c r="H225" s="520" t="str">
        <f>IF(G225="","",VLOOKUP($B225,'F-1 Off Site River Baseline'!$C$9:$R$257,7,FALSE))</f>
        <v/>
      </c>
      <c r="I225" s="520" t="str">
        <f>IF(H225="","",VLOOKUP($B225,'F-1 Off Site River Baseline'!$C$9:$R$257,8,FALSE))</f>
        <v/>
      </c>
      <c r="J225" s="520" t="str">
        <f>IF(I225="","",VLOOKUP($B225,'F-1 Off Site River Baseline'!$C$9:$R$257,9,FALSE))</f>
        <v/>
      </c>
      <c r="K225" s="520" t="str">
        <f>IF(J225="","",VLOOKUP($B225,'F-1 Off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IF(L225="","",VLOOKUP($B225,'F-1 Off Site River Baseline'!$C$9:$R$257,16,FALSE))</f>
        <v/>
      </c>
      <c r="N225" s="418" t="str">
        <f t="shared" si="28"/>
        <v/>
      </c>
      <c r="O225" s="498" t="str">
        <f t="shared" si="29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5" t="str">
        <f>IF(N225="","",VLOOKUP(B225,'F-1 Off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20" t="str">
        <f>IF(V225="","",IF(VLOOKUP(V225,'G-7 Rivers Data'!$AG$4:$AI$9,2,FALSE)=0,"Spatial Data Missing ⚠",VLOOKUP(V225,'G-7 Rivers Data'!$AG$4:$AI$9,2,FALSE)))</f>
        <v/>
      </c>
      <c r="X225" s="524" t="str">
        <f>IF(V225="","",IF(VLOOKUP(V225,'G-7 Rivers Data'!$AG$4:$AI$9,3,FALSE)=0,"Spatial Data Missing ⚠",VLOOKUP(V225,'G-7 Rivers Data'!$AG$4:$AI$9,3,FALSE)))</f>
        <v/>
      </c>
      <c r="Y225" s="53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3"/>
      <c r="AA225" s="203"/>
      <c r="AB225" s="534" t="str">
        <f t="shared" si="24"/>
        <v/>
      </c>
      <c r="AC225" s="521" t="str">
        <f t="shared" si="25"/>
        <v/>
      </c>
      <c r="AD225" s="564" t="str">
        <f>IFERROR(IF(AC225="Check Data ⚠","Check Data ⚠",VLOOKUP(AC225,'G-4 Temporal multipliers'!$A$4:$C$37,3,FALSE)),"")</f>
        <v/>
      </c>
      <c r="AE225" s="537" t="str">
        <f>IF(N225="","",VLOOKUP(N225,'G-7 Rivers Data'!$B$4:$G$8,5,FALSE))</f>
        <v/>
      </c>
      <c r="AF225" s="520" t="str">
        <f t="shared" si="26"/>
        <v/>
      </c>
      <c r="AG225" s="520" t="str">
        <f t="shared" si="30"/>
        <v/>
      </c>
      <c r="AH225" s="524" t="str">
        <f t="shared" si="27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536" t="str">
        <f>IF(AK225="","",IF(VLOOKUP(AK225,'G-7 Rivers Data'!$AD$4:$AE$8,2,FALSE)=0,"Spatial Data Missing ⚠",VLOOKUP(AK225,'G-7 Rivers Data'!$AD$4:$AE$8,2,FALSE)))</f>
        <v/>
      </c>
      <c r="AM225" s="154"/>
      <c r="AN225" s="524" t="str">
        <f>IF(AM225="","",VLOOKUP(AM225,'G-7 Rivers Data'!$AO$4:$AP$7,2,FALSE))</f>
        <v/>
      </c>
      <c r="AO225" s="545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1" t="str">
        <f>'F-1 Off Site River Baseline'!AN224</f>
        <v/>
      </c>
      <c r="C226" s="520" t="str">
        <f>IF(B226="","",VLOOKUP($B226,'F-1 Off Site River Baseline'!$C$9:$R$257,2,FALSE))</f>
        <v/>
      </c>
      <c r="D226" s="520" t="str">
        <f>IF(C226="","",VLOOKUP($B226,'F-1 Off Site River Baseline'!$C$9:$R$257,3,FALSE))</f>
        <v/>
      </c>
      <c r="E226" s="520" t="str">
        <f>IF(D226="","",VLOOKUP($B226,'F-1 Off Site River Baseline'!$C$9:$R$257,4,FALSE))</f>
        <v/>
      </c>
      <c r="F226" s="520" t="str">
        <f>IF(E226="","",VLOOKUP($B226,'F-1 Off Site River Baseline'!$C$9:$R$257,5,FALSE))</f>
        <v/>
      </c>
      <c r="G226" s="520" t="str">
        <f>IF(F226="","",VLOOKUP($B226,'F-1 Off Site River Baseline'!$C$9:$R$257,6,FALSE))</f>
        <v/>
      </c>
      <c r="H226" s="520" t="str">
        <f>IF(G226="","",VLOOKUP($B226,'F-1 Off Site River Baseline'!$C$9:$R$257,7,FALSE))</f>
        <v/>
      </c>
      <c r="I226" s="520" t="str">
        <f>IF(H226="","",VLOOKUP($B226,'F-1 Off Site River Baseline'!$C$9:$R$257,8,FALSE))</f>
        <v/>
      </c>
      <c r="J226" s="520" t="str">
        <f>IF(I226="","",VLOOKUP($B226,'F-1 Off Site River Baseline'!$C$9:$R$257,9,FALSE))</f>
        <v/>
      </c>
      <c r="K226" s="520" t="str">
        <f>IF(J226="","",VLOOKUP($B226,'F-1 Off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IF(L226="","",VLOOKUP($B226,'F-1 Off Site River Baseline'!$C$9:$R$257,16,FALSE))</f>
        <v/>
      </c>
      <c r="N226" s="418" t="str">
        <f t="shared" si="28"/>
        <v/>
      </c>
      <c r="O226" s="498" t="str">
        <f t="shared" si="29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5" t="str">
        <f>IF(N226="","",VLOOKUP(B226,'F-1 Off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20" t="str">
        <f>IF(V226="","",IF(VLOOKUP(V226,'G-7 Rivers Data'!$AG$4:$AI$9,2,FALSE)=0,"Spatial Data Missing ⚠",VLOOKUP(V226,'G-7 Rivers Data'!$AG$4:$AI$9,2,FALSE)))</f>
        <v/>
      </c>
      <c r="X226" s="524" t="str">
        <f>IF(V226="","",IF(VLOOKUP(V226,'G-7 Rivers Data'!$AG$4:$AI$9,3,FALSE)=0,"Spatial Data Missing ⚠",VLOOKUP(V226,'G-7 Rivers Data'!$AG$4:$AI$9,3,FALSE)))</f>
        <v/>
      </c>
      <c r="Y226" s="53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3"/>
      <c r="AA226" s="203"/>
      <c r="AB226" s="534" t="str">
        <f t="shared" si="24"/>
        <v/>
      </c>
      <c r="AC226" s="521" t="str">
        <f t="shared" si="25"/>
        <v/>
      </c>
      <c r="AD226" s="564" t="str">
        <f>IFERROR(IF(AC226="Check Data ⚠","Check Data ⚠",VLOOKUP(AC226,'G-4 Temporal multipliers'!$A$4:$C$37,3,FALSE)),"")</f>
        <v/>
      </c>
      <c r="AE226" s="537" t="str">
        <f>IF(N226="","",VLOOKUP(N226,'G-7 Rivers Data'!$B$4:$G$8,5,FALSE))</f>
        <v/>
      </c>
      <c r="AF226" s="520" t="str">
        <f t="shared" si="26"/>
        <v/>
      </c>
      <c r="AG226" s="520" t="str">
        <f t="shared" si="30"/>
        <v/>
      </c>
      <c r="AH226" s="524" t="str">
        <f t="shared" si="27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536" t="str">
        <f>IF(AK226="","",IF(VLOOKUP(AK226,'G-7 Rivers Data'!$AD$4:$AE$8,2,FALSE)=0,"Spatial Data Missing ⚠",VLOOKUP(AK226,'G-7 Rivers Data'!$AD$4:$AE$8,2,FALSE)))</f>
        <v/>
      </c>
      <c r="AM226" s="154"/>
      <c r="AN226" s="524" t="str">
        <f>IF(AM226="","",VLOOKUP(AM226,'G-7 Rivers Data'!$AO$4:$AP$7,2,FALSE))</f>
        <v/>
      </c>
      <c r="AO226" s="545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1" t="str">
        <f>'F-1 Off Site River Baseline'!AN225</f>
        <v/>
      </c>
      <c r="C227" s="520" t="str">
        <f>IF(B227="","",VLOOKUP($B227,'F-1 Off Site River Baseline'!$C$9:$R$257,2,FALSE))</f>
        <v/>
      </c>
      <c r="D227" s="520" t="str">
        <f>IF(C227="","",VLOOKUP($B227,'F-1 Off Site River Baseline'!$C$9:$R$257,3,FALSE))</f>
        <v/>
      </c>
      <c r="E227" s="520" t="str">
        <f>IF(D227="","",VLOOKUP($B227,'F-1 Off Site River Baseline'!$C$9:$R$257,4,FALSE))</f>
        <v/>
      </c>
      <c r="F227" s="520" t="str">
        <f>IF(E227="","",VLOOKUP($B227,'F-1 Off Site River Baseline'!$C$9:$R$257,5,FALSE))</f>
        <v/>
      </c>
      <c r="G227" s="520" t="str">
        <f>IF(F227="","",VLOOKUP($B227,'F-1 Off Site River Baseline'!$C$9:$R$257,6,FALSE))</f>
        <v/>
      </c>
      <c r="H227" s="520" t="str">
        <f>IF(G227="","",VLOOKUP($B227,'F-1 Off Site River Baseline'!$C$9:$R$257,7,FALSE))</f>
        <v/>
      </c>
      <c r="I227" s="520" t="str">
        <f>IF(H227="","",VLOOKUP($B227,'F-1 Off Site River Baseline'!$C$9:$R$257,8,FALSE))</f>
        <v/>
      </c>
      <c r="J227" s="520" t="str">
        <f>IF(I227="","",VLOOKUP($B227,'F-1 Off Site River Baseline'!$C$9:$R$257,9,FALSE))</f>
        <v/>
      </c>
      <c r="K227" s="520" t="str">
        <f>IF(J227="","",VLOOKUP($B227,'F-1 Off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IF(L227="","",VLOOKUP($B227,'F-1 Off Site River Baseline'!$C$9:$R$257,16,FALSE))</f>
        <v/>
      </c>
      <c r="N227" s="418" t="str">
        <f t="shared" si="28"/>
        <v/>
      </c>
      <c r="O227" s="498" t="str">
        <f t="shared" si="29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5" t="str">
        <f>IF(N227="","",VLOOKUP(B227,'F-1 Off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20" t="str">
        <f>IF(V227="","",IF(VLOOKUP(V227,'G-7 Rivers Data'!$AG$4:$AI$9,2,FALSE)=0,"Spatial Data Missing ⚠",VLOOKUP(V227,'G-7 Rivers Data'!$AG$4:$AI$9,2,FALSE)))</f>
        <v/>
      </c>
      <c r="X227" s="524" t="str">
        <f>IF(V227="","",IF(VLOOKUP(V227,'G-7 Rivers Data'!$AG$4:$AI$9,3,FALSE)=0,"Spatial Data Missing ⚠",VLOOKUP(V227,'G-7 Rivers Data'!$AG$4:$AI$9,3,FALSE)))</f>
        <v/>
      </c>
      <c r="Y227" s="53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3"/>
      <c r="AA227" s="203"/>
      <c r="AB227" s="534" t="str">
        <f t="shared" si="24"/>
        <v/>
      </c>
      <c r="AC227" s="521" t="str">
        <f t="shared" si="25"/>
        <v/>
      </c>
      <c r="AD227" s="564" t="str">
        <f>IFERROR(IF(AC227="Check Data ⚠","Check Data ⚠",VLOOKUP(AC227,'G-4 Temporal multipliers'!$A$4:$C$37,3,FALSE)),"")</f>
        <v/>
      </c>
      <c r="AE227" s="537" t="str">
        <f>IF(N227="","",VLOOKUP(N227,'G-7 Rivers Data'!$B$4:$G$8,5,FALSE))</f>
        <v/>
      </c>
      <c r="AF227" s="520" t="str">
        <f t="shared" si="26"/>
        <v/>
      </c>
      <c r="AG227" s="520" t="str">
        <f t="shared" si="30"/>
        <v/>
      </c>
      <c r="AH227" s="524" t="str">
        <f t="shared" si="27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536" t="str">
        <f>IF(AK227="","",IF(VLOOKUP(AK227,'G-7 Rivers Data'!$AD$4:$AE$8,2,FALSE)=0,"Spatial Data Missing ⚠",VLOOKUP(AK227,'G-7 Rivers Data'!$AD$4:$AE$8,2,FALSE)))</f>
        <v/>
      </c>
      <c r="AM227" s="154"/>
      <c r="AN227" s="524" t="str">
        <f>IF(AM227="","",VLOOKUP(AM227,'G-7 Rivers Data'!$AO$4:$AP$7,2,FALSE))</f>
        <v/>
      </c>
      <c r="AO227" s="545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1" t="str">
        <f>'F-1 Off Site River Baseline'!AN226</f>
        <v/>
      </c>
      <c r="C228" s="520" t="str">
        <f>IF(B228="","",VLOOKUP($B228,'F-1 Off Site River Baseline'!$C$9:$R$257,2,FALSE))</f>
        <v/>
      </c>
      <c r="D228" s="520" t="str">
        <f>IF(C228="","",VLOOKUP($B228,'F-1 Off Site River Baseline'!$C$9:$R$257,3,FALSE))</f>
        <v/>
      </c>
      <c r="E228" s="520" t="str">
        <f>IF(D228="","",VLOOKUP($B228,'F-1 Off Site River Baseline'!$C$9:$R$257,4,FALSE))</f>
        <v/>
      </c>
      <c r="F228" s="520" t="str">
        <f>IF(E228="","",VLOOKUP($B228,'F-1 Off Site River Baseline'!$C$9:$R$257,5,FALSE))</f>
        <v/>
      </c>
      <c r="G228" s="520" t="str">
        <f>IF(F228="","",VLOOKUP($B228,'F-1 Off Site River Baseline'!$C$9:$R$257,6,FALSE))</f>
        <v/>
      </c>
      <c r="H228" s="520" t="str">
        <f>IF(G228="","",VLOOKUP($B228,'F-1 Off Site River Baseline'!$C$9:$R$257,7,FALSE))</f>
        <v/>
      </c>
      <c r="I228" s="520" t="str">
        <f>IF(H228="","",VLOOKUP($B228,'F-1 Off Site River Baseline'!$C$9:$R$257,8,FALSE))</f>
        <v/>
      </c>
      <c r="J228" s="520" t="str">
        <f>IF(I228="","",VLOOKUP($B228,'F-1 Off Site River Baseline'!$C$9:$R$257,9,FALSE))</f>
        <v/>
      </c>
      <c r="K228" s="520" t="str">
        <f>IF(J228="","",VLOOKUP($B228,'F-1 Off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IF(L228="","",VLOOKUP($B228,'F-1 Off Site River Baseline'!$C$9:$R$257,16,FALSE))</f>
        <v/>
      </c>
      <c r="N228" s="418" t="str">
        <f t="shared" si="28"/>
        <v/>
      </c>
      <c r="O228" s="498" t="str">
        <f t="shared" si="29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5" t="str">
        <f>IF(N228="","",VLOOKUP(B228,'F-1 Off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20" t="str">
        <f>IF(V228="","",IF(VLOOKUP(V228,'G-7 Rivers Data'!$AG$4:$AI$9,2,FALSE)=0,"Spatial Data Missing ⚠",VLOOKUP(V228,'G-7 Rivers Data'!$AG$4:$AI$9,2,FALSE)))</f>
        <v/>
      </c>
      <c r="X228" s="524" t="str">
        <f>IF(V228="","",IF(VLOOKUP(V228,'G-7 Rivers Data'!$AG$4:$AI$9,3,FALSE)=0,"Spatial Data Missing ⚠",VLOOKUP(V228,'G-7 Rivers Data'!$AG$4:$AI$9,3,FALSE)))</f>
        <v/>
      </c>
      <c r="Y228" s="53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3"/>
      <c r="AA228" s="203"/>
      <c r="AB228" s="534" t="str">
        <f t="shared" si="24"/>
        <v/>
      </c>
      <c r="AC228" s="521" t="str">
        <f t="shared" si="25"/>
        <v/>
      </c>
      <c r="AD228" s="564" t="str">
        <f>IFERROR(IF(AC228="Check Data ⚠","Check Data ⚠",VLOOKUP(AC228,'G-4 Temporal multipliers'!$A$4:$C$37,3,FALSE)),"")</f>
        <v/>
      </c>
      <c r="AE228" s="537" t="str">
        <f>IF(N228="","",VLOOKUP(N228,'G-7 Rivers Data'!$B$4:$G$8,5,FALSE))</f>
        <v/>
      </c>
      <c r="AF228" s="520" t="str">
        <f t="shared" si="26"/>
        <v/>
      </c>
      <c r="AG228" s="520" t="str">
        <f t="shared" si="30"/>
        <v/>
      </c>
      <c r="AH228" s="524" t="str">
        <f t="shared" si="27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536" t="str">
        <f>IF(AK228="","",IF(VLOOKUP(AK228,'G-7 Rivers Data'!$AD$4:$AE$8,2,FALSE)=0,"Spatial Data Missing ⚠",VLOOKUP(AK228,'G-7 Rivers Data'!$AD$4:$AE$8,2,FALSE)))</f>
        <v/>
      </c>
      <c r="AM228" s="154"/>
      <c r="AN228" s="524" t="str">
        <f>IF(AM228="","",VLOOKUP(AM228,'G-7 Rivers Data'!$AO$4:$AP$7,2,FALSE))</f>
        <v/>
      </c>
      <c r="AO228" s="545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1" t="str">
        <f>'F-1 Off Site River Baseline'!AN227</f>
        <v/>
      </c>
      <c r="C229" s="520" t="str">
        <f>IF(B229="","",VLOOKUP($B229,'F-1 Off Site River Baseline'!$C$9:$R$257,2,FALSE))</f>
        <v/>
      </c>
      <c r="D229" s="520" t="str">
        <f>IF(C229="","",VLOOKUP($B229,'F-1 Off Site River Baseline'!$C$9:$R$257,3,FALSE))</f>
        <v/>
      </c>
      <c r="E229" s="520" t="str">
        <f>IF(D229="","",VLOOKUP($B229,'F-1 Off Site River Baseline'!$C$9:$R$257,4,FALSE))</f>
        <v/>
      </c>
      <c r="F229" s="520" t="str">
        <f>IF(E229="","",VLOOKUP($B229,'F-1 Off Site River Baseline'!$C$9:$R$257,5,FALSE))</f>
        <v/>
      </c>
      <c r="G229" s="520" t="str">
        <f>IF(F229="","",VLOOKUP($B229,'F-1 Off Site River Baseline'!$C$9:$R$257,6,FALSE))</f>
        <v/>
      </c>
      <c r="H229" s="520" t="str">
        <f>IF(G229="","",VLOOKUP($B229,'F-1 Off Site River Baseline'!$C$9:$R$257,7,FALSE))</f>
        <v/>
      </c>
      <c r="I229" s="520" t="str">
        <f>IF(H229="","",VLOOKUP($B229,'F-1 Off Site River Baseline'!$C$9:$R$257,8,FALSE))</f>
        <v/>
      </c>
      <c r="J229" s="520" t="str">
        <f>IF(I229="","",VLOOKUP($B229,'F-1 Off Site River Baseline'!$C$9:$R$257,9,FALSE))</f>
        <v/>
      </c>
      <c r="K229" s="520" t="str">
        <f>IF(J229="","",VLOOKUP($B229,'F-1 Off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IF(L229="","",VLOOKUP($B229,'F-1 Off Site River Baseline'!$C$9:$R$257,16,FALSE))</f>
        <v/>
      </c>
      <c r="N229" s="418" t="str">
        <f t="shared" si="28"/>
        <v/>
      </c>
      <c r="O229" s="498" t="str">
        <f t="shared" si="29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5" t="str">
        <f>IF(N229="","",VLOOKUP(B229,'F-1 Off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20" t="str">
        <f>IF(V229="","",IF(VLOOKUP(V229,'G-7 Rivers Data'!$AG$4:$AI$9,2,FALSE)=0,"Spatial Data Missing ⚠",VLOOKUP(V229,'G-7 Rivers Data'!$AG$4:$AI$9,2,FALSE)))</f>
        <v/>
      </c>
      <c r="X229" s="524" t="str">
        <f>IF(V229="","",IF(VLOOKUP(V229,'G-7 Rivers Data'!$AG$4:$AI$9,3,FALSE)=0,"Spatial Data Missing ⚠",VLOOKUP(V229,'G-7 Rivers Data'!$AG$4:$AI$9,3,FALSE)))</f>
        <v/>
      </c>
      <c r="Y229" s="53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3"/>
      <c r="AA229" s="203"/>
      <c r="AB229" s="534" t="str">
        <f t="shared" si="24"/>
        <v/>
      </c>
      <c r="AC229" s="521" t="str">
        <f t="shared" si="25"/>
        <v/>
      </c>
      <c r="AD229" s="564" t="str">
        <f>IFERROR(IF(AC229="Check Data ⚠","Check Data ⚠",VLOOKUP(AC229,'G-4 Temporal multipliers'!$A$4:$C$37,3,FALSE)),"")</f>
        <v/>
      </c>
      <c r="AE229" s="537" t="str">
        <f>IF(N229="","",VLOOKUP(N229,'G-7 Rivers Data'!$B$4:$G$8,5,FALSE))</f>
        <v/>
      </c>
      <c r="AF229" s="520" t="str">
        <f t="shared" si="26"/>
        <v/>
      </c>
      <c r="AG229" s="520" t="str">
        <f t="shared" si="30"/>
        <v/>
      </c>
      <c r="AH229" s="524" t="str">
        <f t="shared" si="27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536" t="str">
        <f>IF(AK229="","",IF(VLOOKUP(AK229,'G-7 Rivers Data'!$AD$4:$AE$8,2,FALSE)=0,"Spatial Data Missing ⚠",VLOOKUP(AK229,'G-7 Rivers Data'!$AD$4:$AE$8,2,FALSE)))</f>
        <v/>
      </c>
      <c r="AM229" s="154"/>
      <c r="AN229" s="524" t="str">
        <f>IF(AM229="","",VLOOKUP(AM229,'G-7 Rivers Data'!$AO$4:$AP$7,2,FALSE))</f>
        <v/>
      </c>
      <c r="AO229" s="545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1" t="str">
        <f>'F-1 Off Site River Baseline'!AN228</f>
        <v/>
      </c>
      <c r="C230" s="520" t="str">
        <f>IF(B230="","",VLOOKUP($B230,'F-1 Off Site River Baseline'!$C$9:$R$257,2,FALSE))</f>
        <v/>
      </c>
      <c r="D230" s="520" t="str">
        <f>IF(C230="","",VLOOKUP($B230,'F-1 Off Site River Baseline'!$C$9:$R$257,3,FALSE))</f>
        <v/>
      </c>
      <c r="E230" s="520" t="str">
        <f>IF(D230="","",VLOOKUP($B230,'F-1 Off Site River Baseline'!$C$9:$R$257,4,FALSE))</f>
        <v/>
      </c>
      <c r="F230" s="520" t="str">
        <f>IF(E230="","",VLOOKUP($B230,'F-1 Off Site River Baseline'!$C$9:$R$257,5,FALSE))</f>
        <v/>
      </c>
      <c r="G230" s="520" t="str">
        <f>IF(F230="","",VLOOKUP($B230,'F-1 Off Site River Baseline'!$C$9:$R$257,6,FALSE))</f>
        <v/>
      </c>
      <c r="H230" s="520" t="str">
        <f>IF(G230="","",VLOOKUP($B230,'F-1 Off Site River Baseline'!$C$9:$R$257,7,FALSE))</f>
        <v/>
      </c>
      <c r="I230" s="520" t="str">
        <f>IF(H230="","",VLOOKUP($B230,'F-1 Off Site River Baseline'!$C$9:$R$257,8,FALSE))</f>
        <v/>
      </c>
      <c r="J230" s="520" t="str">
        <f>IF(I230="","",VLOOKUP($B230,'F-1 Off Site River Baseline'!$C$9:$R$257,9,FALSE))</f>
        <v/>
      </c>
      <c r="K230" s="520" t="str">
        <f>IF(J230="","",VLOOKUP($B230,'F-1 Off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IF(L230="","",VLOOKUP($B230,'F-1 Off Site River Baseline'!$C$9:$R$257,16,FALSE))</f>
        <v/>
      </c>
      <c r="N230" s="418" t="str">
        <f t="shared" si="28"/>
        <v/>
      </c>
      <c r="O230" s="498" t="str">
        <f t="shared" si="29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5" t="str">
        <f>IF(N230="","",VLOOKUP(B230,'F-1 Off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20" t="str">
        <f>IF(V230="","",IF(VLOOKUP(V230,'G-7 Rivers Data'!$AG$4:$AI$9,2,FALSE)=0,"Spatial Data Missing ⚠",VLOOKUP(V230,'G-7 Rivers Data'!$AG$4:$AI$9,2,FALSE)))</f>
        <v/>
      </c>
      <c r="X230" s="524" t="str">
        <f>IF(V230="","",IF(VLOOKUP(V230,'G-7 Rivers Data'!$AG$4:$AI$9,3,FALSE)=0,"Spatial Data Missing ⚠",VLOOKUP(V230,'G-7 Rivers Data'!$AG$4:$AI$9,3,FALSE)))</f>
        <v/>
      </c>
      <c r="Y230" s="53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3"/>
      <c r="AA230" s="203"/>
      <c r="AB230" s="534" t="str">
        <f t="shared" si="24"/>
        <v/>
      </c>
      <c r="AC230" s="521" t="str">
        <f t="shared" si="25"/>
        <v/>
      </c>
      <c r="AD230" s="564" t="str">
        <f>IFERROR(IF(AC230="Check Data ⚠","Check Data ⚠",VLOOKUP(AC230,'G-4 Temporal multipliers'!$A$4:$C$37,3,FALSE)),"")</f>
        <v/>
      </c>
      <c r="AE230" s="537" t="str">
        <f>IF(N230="","",VLOOKUP(N230,'G-7 Rivers Data'!$B$4:$G$8,5,FALSE))</f>
        <v/>
      </c>
      <c r="AF230" s="520" t="str">
        <f t="shared" si="26"/>
        <v/>
      </c>
      <c r="AG230" s="520" t="str">
        <f t="shared" si="30"/>
        <v/>
      </c>
      <c r="AH230" s="524" t="str">
        <f t="shared" si="27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536" t="str">
        <f>IF(AK230="","",IF(VLOOKUP(AK230,'G-7 Rivers Data'!$AD$4:$AE$8,2,FALSE)=0,"Spatial Data Missing ⚠",VLOOKUP(AK230,'G-7 Rivers Data'!$AD$4:$AE$8,2,FALSE)))</f>
        <v/>
      </c>
      <c r="AM230" s="154"/>
      <c r="AN230" s="524" t="str">
        <f>IF(AM230="","",VLOOKUP(AM230,'G-7 Rivers Data'!$AO$4:$AP$7,2,FALSE))</f>
        <v/>
      </c>
      <c r="AO230" s="545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1" t="str">
        <f>'F-1 Off Site River Baseline'!AN229</f>
        <v/>
      </c>
      <c r="C231" s="520" t="str">
        <f>IF(B231="","",VLOOKUP($B231,'F-1 Off Site River Baseline'!$C$9:$R$257,2,FALSE))</f>
        <v/>
      </c>
      <c r="D231" s="520" t="str">
        <f>IF(C231="","",VLOOKUP($B231,'F-1 Off Site River Baseline'!$C$9:$R$257,3,FALSE))</f>
        <v/>
      </c>
      <c r="E231" s="520" t="str">
        <f>IF(D231="","",VLOOKUP($B231,'F-1 Off Site River Baseline'!$C$9:$R$257,4,FALSE))</f>
        <v/>
      </c>
      <c r="F231" s="520" t="str">
        <f>IF(E231="","",VLOOKUP($B231,'F-1 Off Site River Baseline'!$C$9:$R$257,5,FALSE))</f>
        <v/>
      </c>
      <c r="G231" s="520" t="str">
        <f>IF(F231="","",VLOOKUP($B231,'F-1 Off Site River Baseline'!$C$9:$R$257,6,FALSE))</f>
        <v/>
      </c>
      <c r="H231" s="520" t="str">
        <f>IF(G231="","",VLOOKUP($B231,'F-1 Off Site River Baseline'!$C$9:$R$257,7,FALSE))</f>
        <v/>
      </c>
      <c r="I231" s="520" t="str">
        <f>IF(H231="","",VLOOKUP($B231,'F-1 Off Site River Baseline'!$C$9:$R$257,8,FALSE))</f>
        <v/>
      </c>
      <c r="J231" s="520" t="str">
        <f>IF(I231="","",VLOOKUP($B231,'F-1 Off Site River Baseline'!$C$9:$R$257,9,FALSE))</f>
        <v/>
      </c>
      <c r="K231" s="520" t="str">
        <f>IF(J231="","",VLOOKUP($B231,'F-1 Off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IF(L231="","",VLOOKUP($B231,'F-1 Off Site River Baseline'!$C$9:$R$257,16,FALSE))</f>
        <v/>
      </c>
      <c r="N231" s="418" t="str">
        <f t="shared" si="28"/>
        <v/>
      </c>
      <c r="O231" s="498" t="str">
        <f t="shared" si="29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5" t="str">
        <f>IF(N231="","",VLOOKUP(B231,'F-1 Off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20" t="str">
        <f>IF(V231="","",IF(VLOOKUP(V231,'G-7 Rivers Data'!$AG$4:$AI$9,2,FALSE)=0,"Spatial Data Missing ⚠",VLOOKUP(V231,'G-7 Rivers Data'!$AG$4:$AI$9,2,FALSE)))</f>
        <v/>
      </c>
      <c r="X231" s="524" t="str">
        <f>IF(V231="","",IF(VLOOKUP(V231,'G-7 Rivers Data'!$AG$4:$AI$9,3,FALSE)=0,"Spatial Data Missing ⚠",VLOOKUP(V231,'G-7 Rivers Data'!$AG$4:$AI$9,3,FALSE)))</f>
        <v/>
      </c>
      <c r="Y231" s="53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3"/>
      <c r="AA231" s="203"/>
      <c r="AB231" s="534" t="str">
        <f t="shared" si="24"/>
        <v/>
      </c>
      <c r="AC231" s="521" t="str">
        <f t="shared" si="25"/>
        <v/>
      </c>
      <c r="AD231" s="564" t="str">
        <f>IFERROR(IF(AC231="Check Data ⚠","Check Data ⚠",VLOOKUP(AC231,'G-4 Temporal multipliers'!$A$4:$C$37,3,FALSE)),"")</f>
        <v/>
      </c>
      <c r="AE231" s="537" t="str">
        <f>IF(N231="","",VLOOKUP(N231,'G-7 Rivers Data'!$B$4:$G$8,5,FALSE))</f>
        <v/>
      </c>
      <c r="AF231" s="520" t="str">
        <f t="shared" si="26"/>
        <v/>
      </c>
      <c r="AG231" s="520" t="str">
        <f t="shared" si="30"/>
        <v/>
      </c>
      <c r="AH231" s="524" t="str">
        <f t="shared" si="27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536" t="str">
        <f>IF(AK231="","",IF(VLOOKUP(AK231,'G-7 Rivers Data'!$AD$4:$AE$8,2,FALSE)=0,"Spatial Data Missing ⚠",VLOOKUP(AK231,'G-7 Rivers Data'!$AD$4:$AE$8,2,FALSE)))</f>
        <v/>
      </c>
      <c r="AM231" s="154"/>
      <c r="AN231" s="524" t="str">
        <f>IF(AM231="","",VLOOKUP(AM231,'G-7 Rivers Data'!$AO$4:$AP$7,2,FALSE))</f>
        <v/>
      </c>
      <c r="AO231" s="545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1" t="str">
        <f>'F-1 Off Site River Baseline'!AN230</f>
        <v/>
      </c>
      <c r="C232" s="520" t="str">
        <f>IF(B232="","",VLOOKUP($B232,'F-1 Off Site River Baseline'!$C$9:$R$257,2,FALSE))</f>
        <v/>
      </c>
      <c r="D232" s="520" t="str">
        <f>IF(C232="","",VLOOKUP($B232,'F-1 Off Site River Baseline'!$C$9:$R$257,3,FALSE))</f>
        <v/>
      </c>
      <c r="E232" s="520" t="str">
        <f>IF(D232="","",VLOOKUP($B232,'F-1 Off Site River Baseline'!$C$9:$R$257,4,FALSE))</f>
        <v/>
      </c>
      <c r="F232" s="520" t="str">
        <f>IF(E232="","",VLOOKUP($B232,'F-1 Off Site River Baseline'!$C$9:$R$257,5,FALSE))</f>
        <v/>
      </c>
      <c r="G232" s="520" t="str">
        <f>IF(F232="","",VLOOKUP($B232,'F-1 Off Site River Baseline'!$C$9:$R$257,6,FALSE))</f>
        <v/>
      </c>
      <c r="H232" s="520" t="str">
        <f>IF(G232="","",VLOOKUP($B232,'F-1 Off Site River Baseline'!$C$9:$R$257,7,FALSE))</f>
        <v/>
      </c>
      <c r="I232" s="520" t="str">
        <f>IF(H232="","",VLOOKUP($B232,'F-1 Off Site River Baseline'!$C$9:$R$257,8,FALSE))</f>
        <v/>
      </c>
      <c r="J232" s="520" t="str">
        <f>IF(I232="","",VLOOKUP($B232,'F-1 Off Site River Baseline'!$C$9:$R$257,9,FALSE))</f>
        <v/>
      </c>
      <c r="K232" s="520" t="str">
        <f>IF(J232="","",VLOOKUP($B232,'F-1 Off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IF(L232="","",VLOOKUP($B232,'F-1 Off Site River Baseline'!$C$9:$R$257,16,FALSE))</f>
        <v/>
      </c>
      <c r="N232" s="418" t="str">
        <f t="shared" si="28"/>
        <v/>
      </c>
      <c r="O232" s="498" t="str">
        <f t="shared" si="29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5" t="str">
        <f>IF(N232="","",VLOOKUP(B232,'F-1 Off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20" t="str">
        <f>IF(V232="","",IF(VLOOKUP(V232,'G-7 Rivers Data'!$AG$4:$AI$9,2,FALSE)=0,"Spatial Data Missing ⚠",VLOOKUP(V232,'G-7 Rivers Data'!$AG$4:$AI$9,2,FALSE)))</f>
        <v/>
      </c>
      <c r="X232" s="524" t="str">
        <f>IF(V232="","",IF(VLOOKUP(V232,'G-7 Rivers Data'!$AG$4:$AI$9,3,FALSE)=0,"Spatial Data Missing ⚠",VLOOKUP(V232,'G-7 Rivers Data'!$AG$4:$AI$9,3,FALSE)))</f>
        <v/>
      </c>
      <c r="Y232" s="53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3"/>
      <c r="AA232" s="203"/>
      <c r="AB232" s="534" t="str">
        <f t="shared" si="24"/>
        <v/>
      </c>
      <c r="AC232" s="521" t="str">
        <f t="shared" si="25"/>
        <v/>
      </c>
      <c r="AD232" s="564" t="str">
        <f>IFERROR(IF(AC232="Check Data ⚠","Check Data ⚠",VLOOKUP(AC232,'G-4 Temporal multipliers'!$A$4:$C$37,3,FALSE)),"")</f>
        <v/>
      </c>
      <c r="AE232" s="537" t="str">
        <f>IF(N232="","",VLOOKUP(N232,'G-7 Rivers Data'!$B$4:$G$8,5,FALSE))</f>
        <v/>
      </c>
      <c r="AF232" s="520" t="str">
        <f t="shared" si="26"/>
        <v/>
      </c>
      <c r="AG232" s="520" t="str">
        <f t="shared" si="30"/>
        <v/>
      </c>
      <c r="AH232" s="524" t="str">
        <f t="shared" si="27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536" t="str">
        <f>IF(AK232="","",IF(VLOOKUP(AK232,'G-7 Rivers Data'!$AD$4:$AE$8,2,FALSE)=0,"Spatial Data Missing ⚠",VLOOKUP(AK232,'G-7 Rivers Data'!$AD$4:$AE$8,2,FALSE)))</f>
        <v/>
      </c>
      <c r="AM232" s="154"/>
      <c r="AN232" s="524" t="str">
        <f>IF(AM232="","",VLOOKUP(AM232,'G-7 Rivers Data'!$AO$4:$AP$7,2,FALSE))</f>
        <v/>
      </c>
      <c r="AO232" s="545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1" t="str">
        <f>'F-1 Off Site River Baseline'!AN231</f>
        <v/>
      </c>
      <c r="C233" s="520" t="str">
        <f>IF(B233="","",VLOOKUP($B233,'F-1 Off Site River Baseline'!$C$9:$R$257,2,FALSE))</f>
        <v/>
      </c>
      <c r="D233" s="520" t="str">
        <f>IF(C233="","",VLOOKUP($B233,'F-1 Off Site River Baseline'!$C$9:$R$257,3,FALSE))</f>
        <v/>
      </c>
      <c r="E233" s="520" t="str">
        <f>IF(D233="","",VLOOKUP($B233,'F-1 Off Site River Baseline'!$C$9:$R$257,4,FALSE))</f>
        <v/>
      </c>
      <c r="F233" s="520" t="str">
        <f>IF(E233="","",VLOOKUP($B233,'F-1 Off Site River Baseline'!$C$9:$R$257,5,FALSE))</f>
        <v/>
      </c>
      <c r="G233" s="520" t="str">
        <f>IF(F233="","",VLOOKUP($B233,'F-1 Off Site River Baseline'!$C$9:$R$257,6,FALSE))</f>
        <v/>
      </c>
      <c r="H233" s="520" t="str">
        <f>IF(G233="","",VLOOKUP($B233,'F-1 Off Site River Baseline'!$C$9:$R$257,7,FALSE))</f>
        <v/>
      </c>
      <c r="I233" s="520" t="str">
        <f>IF(H233="","",VLOOKUP($B233,'F-1 Off Site River Baseline'!$C$9:$R$257,8,FALSE))</f>
        <v/>
      </c>
      <c r="J233" s="520" t="str">
        <f>IF(I233="","",VLOOKUP($B233,'F-1 Off Site River Baseline'!$C$9:$R$257,9,FALSE))</f>
        <v/>
      </c>
      <c r="K233" s="520" t="str">
        <f>IF(J233="","",VLOOKUP($B233,'F-1 Off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IF(L233="","",VLOOKUP($B233,'F-1 Off Site River Baseline'!$C$9:$R$257,16,FALSE))</f>
        <v/>
      </c>
      <c r="N233" s="418" t="str">
        <f t="shared" si="28"/>
        <v/>
      </c>
      <c r="O233" s="498" t="str">
        <f t="shared" si="29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5" t="str">
        <f>IF(N233="","",VLOOKUP(B233,'F-1 Off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20" t="str">
        <f>IF(V233="","",IF(VLOOKUP(V233,'G-7 Rivers Data'!$AG$4:$AI$9,2,FALSE)=0,"Spatial Data Missing ⚠",VLOOKUP(V233,'G-7 Rivers Data'!$AG$4:$AI$9,2,FALSE)))</f>
        <v/>
      </c>
      <c r="X233" s="524" t="str">
        <f>IF(V233="","",IF(VLOOKUP(V233,'G-7 Rivers Data'!$AG$4:$AI$9,3,FALSE)=0,"Spatial Data Missing ⚠",VLOOKUP(V233,'G-7 Rivers Data'!$AG$4:$AI$9,3,FALSE)))</f>
        <v/>
      </c>
      <c r="Y233" s="53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3"/>
      <c r="AA233" s="203"/>
      <c r="AB233" s="534" t="str">
        <f t="shared" si="24"/>
        <v/>
      </c>
      <c r="AC233" s="521" t="str">
        <f t="shared" si="25"/>
        <v/>
      </c>
      <c r="AD233" s="564" t="str">
        <f>IFERROR(IF(AC233="Check Data ⚠","Check Data ⚠",VLOOKUP(AC233,'G-4 Temporal multipliers'!$A$4:$C$37,3,FALSE)),"")</f>
        <v/>
      </c>
      <c r="AE233" s="537" t="str">
        <f>IF(N233="","",VLOOKUP(N233,'G-7 Rivers Data'!$B$4:$G$8,5,FALSE))</f>
        <v/>
      </c>
      <c r="AF233" s="520" t="str">
        <f t="shared" si="26"/>
        <v/>
      </c>
      <c r="AG233" s="520" t="str">
        <f t="shared" si="30"/>
        <v/>
      </c>
      <c r="AH233" s="524" t="str">
        <f t="shared" si="27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536" t="str">
        <f>IF(AK233="","",IF(VLOOKUP(AK233,'G-7 Rivers Data'!$AD$4:$AE$8,2,FALSE)=0,"Spatial Data Missing ⚠",VLOOKUP(AK233,'G-7 Rivers Data'!$AD$4:$AE$8,2,FALSE)))</f>
        <v/>
      </c>
      <c r="AM233" s="154"/>
      <c r="AN233" s="524" t="str">
        <f>IF(AM233="","",VLOOKUP(AM233,'G-7 Rivers Data'!$AO$4:$AP$7,2,FALSE))</f>
        <v/>
      </c>
      <c r="AO233" s="545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1" t="str">
        <f>'F-1 Off Site River Baseline'!AN232</f>
        <v/>
      </c>
      <c r="C234" s="520" t="str">
        <f>IF(B234="","",VLOOKUP($B234,'F-1 Off Site River Baseline'!$C$9:$R$257,2,FALSE))</f>
        <v/>
      </c>
      <c r="D234" s="520" t="str">
        <f>IF(C234="","",VLOOKUP($B234,'F-1 Off Site River Baseline'!$C$9:$R$257,3,FALSE))</f>
        <v/>
      </c>
      <c r="E234" s="520" t="str">
        <f>IF(D234="","",VLOOKUP($B234,'F-1 Off Site River Baseline'!$C$9:$R$257,4,FALSE))</f>
        <v/>
      </c>
      <c r="F234" s="520" t="str">
        <f>IF(E234="","",VLOOKUP($B234,'F-1 Off Site River Baseline'!$C$9:$R$257,5,FALSE))</f>
        <v/>
      </c>
      <c r="G234" s="520" t="str">
        <f>IF(F234="","",VLOOKUP($B234,'F-1 Off Site River Baseline'!$C$9:$R$257,6,FALSE))</f>
        <v/>
      </c>
      <c r="H234" s="520" t="str">
        <f>IF(G234="","",VLOOKUP($B234,'F-1 Off Site River Baseline'!$C$9:$R$257,7,FALSE))</f>
        <v/>
      </c>
      <c r="I234" s="520" t="str">
        <f>IF(H234="","",VLOOKUP($B234,'F-1 Off Site River Baseline'!$C$9:$R$257,8,FALSE))</f>
        <v/>
      </c>
      <c r="J234" s="520" t="str">
        <f>IF(I234="","",VLOOKUP($B234,'F-1 Off Site River Baseline'!$C$9:$R$257,9,FALSE))</f>
        <v/>
      </c>
      <c r="K234" s="520" t="str">
        <f>IF(J234="","",VLOOKUP($B234,'F-1 Off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IF(L234="","",VLOOKUP($B234,'F-1 Off Site River Baseline'!$C$9:$R$257,16,FALSE))</f>
        <v/>
      </c>
      <c r="N234" s="418" t="str">
        <f t="shared" si="28"/>
        <v/>
      </c>
      <c r="O234" s="498" t="str">
        <f t="shared" si="29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5" t="str">
        <f>IF(N234="","",VLOOKUP(B234,'F-1 Off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20" t="str">
        <f>IF(V234="","",IF(VLOOKUP(V234,'G-7 Rivers Data'!$AG$4:$AI$9,2,FALSE)=0,"Spatial Data Missing ⚠",VLOOKUP(V234,'G-7 Rivers Data'!$AG$4:$AI$9,2,FALSE)))</f>
        <v/>
      </c>
      <c r="X234" s="524" t="str">
        <f>IF(V234="","",IF(VLOOKUP(V234,'G-7 Rivers Data'!$AG$4:$AI$9,3,FALSE)=0,"Spatial Data Missing ⚠",VLOOKUP(V234,'G-7 Rivers Data'!$AG$4:$AI$9,3,FALSE)))</f>
        <v/>
      </c>
      <c r="Y234" s="53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3"/>
      <c r="AA234" s="203"/>
      <c r="AB234" s="534" t="str">
        <f t="shared" si="24"/>
        <v/>
      </c>
      <c r="AC234" s="521" t="str">
        <f t="shared" si="25"/>
        <v/>
      </c>
      <c r="AD234" s="564" t="str">
        <f>IFERROR(IF(AC234="Check Data ⚠","Check Data ⚠",VLOOKUP(AC234,'G-4 Temporal multipliers'!$A$4:$C$37,3,FALSE)),"")</f>
        <v/>
      </c>
      <c r="AE234" s="537" t="str">
        <f>IF(N234="","",VLOOKUP(N234,'G-7 Rivers Data'!$B$4:$G$8,5,FALSE))</f>
        <v/>
      </c>
      <c r="AF234" s="520" t="str">
        <f t="shared" si="26"/>
        <v/>
      </c>
      <c r="AG234" s="520" t="str">
        <f t="shared" si="30"/>
        <v/>
      </c>
      <c r="AH234" s="524" t="str">
        <f t="shared" si="27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536" t="str">
        <f>IF(AK234="","",IF(VLOOKUP(AK234,'G-7 Rivers Data'!$AD$4:$AE$8,2,FALSE)=0,"Spatial Data Missing ⚠",VLOOKUP(AK234,'G-7 Rivers Data'!$AD$4:$AE$8,2,FALSE)))</f>
        <v/>
      </c>
      <c r="AM234" s="154"/>
      <c r="AN234" s="524" t="str">
        <f>IF(AM234="","",VLOOKUP(AM234,'G-7 Rivers Data'!$AO$4:$AP$7,2,FALSE))</f>
        <v/>
      </c>
      <c r="AO234" s="545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1" t="str">
        <f>'F-1 Off Site River Baseline'!AN233</f>
        <v/>
      </c>
      <c r="C235" s="520" t="str">
        <f>IF(B235="","",VLOOKUP($B235,'F-1 Off Site River Baseline'!$C$9:$R$257,2,FALSE))</f>
        <v/>
      </c>
      <c r="D235" s="520" t="str">
        <f>IF(C235="","",VLOOKUP($B235,'F-1 Off Site River Baseline'!$C$9:$R$257,3,FALSE))</f>
        <v/>
      </c>
      <c r="E235" s="520" t="str">
        <f>IF(D235="","",VLOOKUP($B235,'F-1 Off Site River Baseline'!$C$9:$R$257,4,FALSE))</f>
        <v/>
      </c>
      <c r="F235" s="520" t="str">
        <f>IF(E235="","",VLOOKUP($B235,'F-1 Off Site River Baseline'!$C$9:$R$257,5,FALSE))</f>
        <v/>
      </c>
      <c r="G235" s="520" t="str">
        <f>IF(F235="","",VLOOKUP($B235,'F-1 Off Site River Baseline'!$C$9:$R$257,6,FALSE))</f>
        <v/>
      </c>
      <c r="H235" s="520" t="str">
        <f>IF(G235="","",VLOOKUP($B235,'F-1 Off Site River Baseline'!$C$9:$R$257,7,FALSE))</f>
        <v/>
      </c>
      <c r="I235" s="520" t="str">
        <f>IF(H235="","",VLOOKUP($B235,'F-1 Off Site River Baseline'!$C$9:$R$257,8,FALSE))</f>
        <v/>
      </c>
      <c r="J235" s="520" t="str">
        <f>IF(I235="","",VLOOKUP($B235,'F-1 Off Site River Baseline'!$C$9:$R$257,9,FALSE))</f>
        <v/>
      </c>
      <c r="K235" s="520" t="str">
        <f>IF(J235="","",VLOOKUP($B235,'F-1 Off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IF(L235="","",VLOOKUP($B235,'F-1 Off Site River Baseline'!$C$9:$R$257,16,FALSE))</f>
        <v/>
      </c>
      <c r="N235" s="418" t="str">
        <f t="shared" si="28"/>
        <v/>
      </c>
      <c r="O235" s="498" t="str">
        <f t="shared" si="29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5" t="str">
        <f>IF(N235="","",VLOOKUP(B235,'F-1 Off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20" t="str">
        <f>IF(V235="","",IF(VLOOKUP(V235,'G-7 Rivers Data'!$AG$4:$AI$9,2,FALSE)=0,"Spatial Data Missing ⚠",VLOOKUP(V235,'G-7 Rivers Data'!$AG$4:$AI$9,2,FALSE)))</f>
        <v/>
      </c>
      <c r="X235" s="524" t="str">
        <f>IF(V235="","",IF(VLOOKUP(V235,'G-7 Rivers Data'!$AG$4:$AI$9,3,FALSE)=0,"Spatial Data Missing ⚠",VLOOKUP(V235,'G-7 Rivers Data'!$AG$4:$AI$9,3,FALSE)))</f>
        <v/>
      </c>
      <c r="Y235" s="53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3"/>
      <c r="AA235" s="203"/>
      <c r="AB235" s="534" t="str">
        <f t="shared" si="24"/>
        <v/>
      </c>
      <c r="AC235" s="521" t="str">
        <f t="shared" si="25"/>
        <v/>
      </c>
      <c r="AD235" s="564" t="str">
        <f>IFERROR(IF(AC235="Check Data ⚠","Check Data ⚠",VLOOKUP(AC235,'G-4 Temporal multipliers'!$A$4:$C$37,3,FALSE)),"")</f>
        <v/>
      </c>
      <c r="AE235" s="537" t="str">
        <f>IF(N235="","",VLOOKUP(N235,'G-7 Rivers Data'!$B$4:$G$8,5,FALSE))</f>
        <v/>
      </c>
      <c r="AF235" s="520" t="str">
        <f t="shared" si="26"/>
        <v/>
      </c>
      <c r="AG235" s="520" t="str">
        <f t="shared" si="30"/>
        <v/>
      </c>
      <c r="AH235" s="524" t="str">
        <f t="shared" si="27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536" t="str">
        <f>IF(AK235="","",IF(VLOOKUP(AK235,'G-7 Rivers Data'!$AD$4:$AE$8,2,FALSE)=0,"Spatial Data Missing ⚠",VLOOKUP(AK235,'G-7 Rivers Data'!$AD$4:$AE$8,2,FALSE)))</f>
        <v/>
      </c>
      <c r="AM235" s="154"/>
      <c r="AN235" s="524" t="str">
        <f>IF(AM235="","",VLOOKUP(AM235,'G-7 Rivers Data'!$AO$4:$AP$7,2,FALSE))</f>
        <v/>
      </c>
      <c r="AO235" s="545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1" t="str">
        <f>'F-1 Off Site River Baseline'!AN234</f>
        <v/>
      </c>
      <c r="C236" s="520" t="str">
        <f>IF(B236="","",VLOOKUP($B236,'F-1 Off Site River Baseline'!$C$9:$R$257,2,FALSE))</f>
        <v/>
      </c>
      <c r="D236" s="520" t="str">
        <f>IF(C236="","",VLOOKUP($B236,'F-1 Off Site River Baseline'!$C$9:$R$257,3,FALSE))</f>
        <v/>
      </c>
      <c r="E236" s="520" t="str">
        <f>IF(D236="","",VLOOKUP($B236,'F-1 Off Site River Baseline'!$C$9:$R$257,4,FALSE))</f>
        <v/>
      </c>
      <c r="F236" s="520" t="str">
        <f>IF(E236="","",VLOOKUP($B236,'F-1 Off Site River Baseline'!$C$9:$R$257,5,FALSE))</f>
        <v/>
      </c>
      <c r="G236" s="520" t="str">
        <f>IF(F236="","",VLOOKUP($B236,'F-1 Off Site River Baseline'!$C$9:$R$257,6,FALSE))</f>
        <v/>
      </c>
      <c r="H236" s="520" t="str">
        <f>IF(G236="","",VLOOKUP($B236,'F-1 Off Site River Baseline'!$C$9:$R$257,7,FALSE))</f>
        <v/>
      </c>
      <c r="I236" s="520" t="str">
        <f>IF(H236="","",VLOOKUP($B236,'F-1 Off Site River Baseline'!$C$9:$R$257,8,FALSE))</f>
        <v/>
      </c>
      <c r="J236" s="520" t="str">
        <f>IF(I236="","",VLOOKUP($B236,'F-1 Off Site River Baseline'!$C$9:$R$257,9,FALSE))</f>
        <v/>
      </c>
      <c r="K236" s="520" t="str">
        <f>IF(J236="","",VLOOKUP($B236,'F-1 Off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IF(L236="","",VLOOKUP($B236,'F-1 Off Site River Baseline'!$C$9:$R$257,16,FALSE))</f>
        <v/>
      </c>
      <c r="N236" s="418" t="str">
        <f t="shared" si="28"/>
        <v/>
      </c>
      <c r="O236" s="498" t="str">
        <f t="shared" si="29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5" t="str">
        <f>IF(N236="","",VLOOKUP(B236,'F-1 Off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20" t="str">
        <f>IF(V236="","",IF(VLOOKUP(V236,'G-7 Rivers Data'!$AG$4:$AI$9,2,FALSE)=0,"Spatial Data Missing ⚠",VLOOKUP(V236,'G-7 Rivers Data'!$AG$4:$AI$9,2,FALSE)))</f>
        <v/>
      </c>
      <c r="X236" s="524" t="str">
        <f>IF(V236="","",IF(VLOOKUP(V236,'G-7 Rivers Data'!$AG$4:$AI$9,3,FALSE)=0,"Spatial Data Missing ⚠",VLOOKUP(V236,'G-7 Rivers Data'!$AG$4:$AI$9,3,FALSE)))</f>
        <v/>
      </c>
      <c r="Y236" s="53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3"/>
      <c r="AA236" s="203"/>
      <c r="AB236" s="534" t="str">
        <f t="shared" si="24"/>
        <v/>
      </c>
      <c r="AC236" s="521" t="str">
        <f t="shared" si="25"/>
        <v/>
      </c>
      <c r="AD236" s="564" t="str">
        <f>IFERROR(IF(AC236="Check Data ⚠","Check Data ⚠",VLOOKUP(AC236,'G-4 Temporal multipliers'!$A$4:$C$37,3,FALSE)),"")</f>
        <v/>
      </c>
      <c r="AE236" s="537" t="str">
        <f>IF(N236="","",VLOOKUP(N236,'G-7 Rivers Data'!$B$4:$G$8,5,FALSE))</f>
        <v/>
      </c>
      <c r="AF236" s="520" t="str">
        <f t="shared" si="26"/>
        <v/>
      </c>
      <c r="AG236" s="520" t="str">
        <f t="shared" si="30"/>
        <v/>
      </c>
      <c r="AH236" s="524" t="str">
        <f t="shared" si="27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536" t="str">
        <f>IF(AK236="","",IF(VLOOKUP(AK236,'G-7 Rivers Data'!$AD$4:$AE$8,2,FALSE)=0,"Spatial Data Missing ⚠",VLOOKUP(AK236,'G-7 Rivers Data'!$AD$4:$AE$8,2,FALSE)))</f>
        <v/>
      </c>
      <c r="AM236" s="154"/>
      <c r="AN236" s="524" t="str">
        <f>IF(AM236="","",VLOOKUP(AM236,'G-7 Rivers Data'!$AO$4:$AP$7,2,FALSE))</f>
        <v/>
      </c>
      <c r="AO236" s="545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1" t="str">
        <f>'F-1 Off Site River Baseline'!AN235</f>
        <v/>
      </c>
      <c r="C237" s="520" t="str">
        <f>IF(B237="","",VLOOKUP($B237,'F-1 Off Site River Baseline'!$C$9:$R$257,2,FALSE))</f>
        <v/>
      </c>
      <c r="D237" s="520" t="str">
        <f>IF(C237="","",VLOOKUP($B237,'F-1 Off Site River Baseline'!$C$9:$R$257,3,FALSE))</f>
        <v/>
      </c>
      <c r="E237" s="520" t="str">
        <f>IF(D237="","",VLOOKUP($B237,'F-1 Off Site River Baseline'!$C$9:$R$257,4,FALSE))</f>
        <v/>
      </c>
      <c r="F237" s="520" t="str">
        <f>IF(E237="","",VLOOKUP($B237,'F-1 Off Site River Baseline'!$C$9:$R$257,5,FALSE))</f>
        <v/>
      </c>
      <c r="G237" s="520" t="str">
        <f>IF(F237="","",VLOOKUP($B237,'F-1 Off Site River Baseline'!$C$9:$R$257,6,FALSE))</f>
        <v/>
      </c>
      <c r="H237" s="520" t="str">
        <f>IF(G237="","",VLOOKUP($B237,'F-1 Off Site River Baseline'!$C$9:$R$257,7,FALSE))</f>
        <v/>
      </c>
      <c r="I237" s="520" t="str">
        <f>IF(H237="","",VLOOKUP($B237,'F-1 Off Site River Baseline'!$C$9:$R$257,8,FALSE))</f>
        <v/>
      </c>
      <c r="J237" s="520" t="str">
        <f>IF(I237="","",VLOOKUP($B237,'F-1 Off Site River Baseline'!$C$9:$R$257,9,FALSE))</f>
        <v/>
      </c>
      <c r="K237" s="520" t="str">
        <f>IF(J237="","",VLOOKUP($B237,'F-1 Off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IF(L237="","",VLOOKUP($B237,'F-1 Off Site River Baseline'!$C$9:$R$257,16,FALSE))</f>
        <v/>
      </c>
      <c r="N237" s="418" t="str">
        <f t="shared" si="28"/>
        <v/>
      </c>
      <c r="O237" s="498" t="str">
        <f t="shared" si="29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5" t="str">
        <f>IF(N237="","",VLOOKUP(B237,'F-1 Off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20" t="str">
        <f>IF(V237="","",IF(VLOOKUP(V237,'G-7 Rivers Data'!$AG$4:$AI$9,2,FALSE)=0,"Spatial Data Missing ⚠",VLOOKUP(V237,'G-7 Rivers Data'!$AG$4:$AI$9,2,FALSE)))</f>
        <v/>
      </c>
      <c r="X237" s="524" t="str">
        <f>IF(V237="","",IF(VLOOKUP(V237,'G-7 Rivers Data'!$AG$4:$AI$9,3,FALSE)=0,"Spatial Data Missing ⚠",VLOOKUP(V237,'G-7 Rivers Data'!$AG$4:$AI$9,3,FALSE)))</f>
        <v/>
      </c>
      <c r="Y237" s="53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3"/>
      <c r="AA237" s="203"/>
      <c r="AB237" s="534" t="str">
        <f t="shared" si="24"/>
        <v/>
      </c>
      <c r="AC237" s="521" t="str">
        <f t="shared" si="25"/>
        <v/>
      </c>
      <c r="AD237" s="564" t="str">
        <f>IFERROR(IF(AC237="Check Data ⚠","Check Data ⚠",VLOOKUP(AC237,'G-4 Temporal multipliers'!$A$4:$C$37,3,FALSE)),"")</f>
        <v/>
      </c>
      <c r="AE237" s="537" t="str">
        <f>IF(N237="","",VLOOKUP(N237,'G-7 Rivers Data'!$B$4:$G$8,5,FALSE))</f>
        <v/>
      </c>
      <c r="AF237" s="520" t="str">
        <f t="shared" si="26"/>
        <v/>
      </c>
      <c r="AG237" s="520" t="str">
        <f t="shared" si="30"/>
        <v/>
      </c>
      <c r="AH237" s="524" t="str">
        <f t="shared" si="27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536" t="str">
        <f>IF(AK237="","",IF(VLOOKUP(AK237,'G-7 Rivers Data'!$AD$4:$AE$8,2,FALSE)=0,"Spatial Data Missing ⚠",VLOOKUP(AK237,'G-7 Rivers Data'!$AD$4:$AE$8,2,FALSE)))</f>
        <v/>
      </c>
      <c r="AM237" s="154"/>
      <c r="AN237" s="524" t="str">
        <f>IF(AM237="","",VLOOKUP(AM237,'G-7 Rivers Data'!$AO$4:$AP$7,2,FALSE))</f>
        <v/>
      </c>
      <c r="AO237" s="545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1" t="str">
        <f>'F-1 Off Site River Baseline'!AN236</f>
        <v/>
      </c>
      <c r="C238" s="520" t="str">
        <f>IF(B238="","",VLOOKUP($B238,'F-1 Off Site River Baseline'!$C$9:$R$257,2,FALSE))</f>
        <v/>
      </c>
      <c r="D238" s="520" t="str">
        <f>IF(C238="","",VLOOKUP($B238,'F-1 Off Site River Baseline'!$C$9:$R$257,3,FALSE))</f>
        <v/>
      </c>
      <c r="E238" s="520" t="str">
        <f>IF(D238="","",VLOOKUP($B238,'F-1 Off Site River Baseline'!$C$9:$R$257,4,FALSE))</f>
        <v/>
      </c>
      <c r="F238" s="520" t="str">
        <f>IF(E238="","",VLOOKUP($B238,'F-1 Off Site River Baseline'!$C$9:$R$257,5,FALSE))</f>
        <v/>
      </c>
      <c r="G238" s="520" t="str">
        <f>IF(F238="","",VLOOKUP($B238,'F-1 Off Site River Baseline'!$C$9:$R$257,6,FALSE))</f>
        <v/>
      </c>
      <c r="H238" s="520" t="str">
        <f>IF(G238="","",VLOOKUP($B238,'F-1 Off Site River Baseline'!$C$9:$R$257,7,FALSE))</f>
        <v/>
      </c>
      <c r="I238" s="520" t="str">
        <f>IF(H238="","",VLOOKUP($B238,'F-1 Off Site River Baseline'!$C$9:$R$257,8,FALSE))</f>
        <v/>
      </c>
      <c r="J238" s="520" t="str">
        <f>IF(I238="","",VLOOKUP($B238,'F-1 Off Site River Baseline'!$C$9:$R$257,9,FALSE))</f>
        <v/>
      </c>
      <c r="K238" s="520" t="str">
        <f>IF(J238="","",VLOOKUP($B238,'F-1 Off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IF(L238="","",VLOOKUP($B238,'F-1 Off Site River Baseline'!$C$9:$R$257,16,FALSE))</f>
        <v/>
      </c>
      <c r="N238" s="418" t="str">
        <f t="shared" si="28"/>
        <v/>
      </c>
      <c r="O238" s="498" t="str">
        <f t="shared" si="29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5" t="str">
        <f>IF(N238="","",VLOOKUP(B238,'F-1 Off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20" t="str">
        <f>IF(V238="","",IF(VLOOKUP(V238,'G-7 Rivers Data'!$AG$4:$AI$9,2,FALSE)=0,"Spatial Data Missing ⚠",VLOOKUP(V238,'G-7 Rivers Data'!$AG$4:$AI$9,2,FALSE)))</f>
        <v/>
      </c>
      <c r="X238" s="524" t="str">
        <f>IF(V238="","",IF(VLOOKUP(V238,'G-7 Rivers Data'!$AG$4:$AI$9,3,FALSE)=0,"Spatial Data Missing ⚠",VLOOKUP(V238,'G-7 Rivers Data'!$AG$4:$AI$9,3,FALSE)))</f>
        <v/>
      </c>
      <c r="Y238" s="53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3"/>
      <c r="AA238" s="203"/>
      <c r="AB238" s="534" t="str">
        <f t="shared" si="24"/>
        <v/>
      </c>
      <c r="AC238" s="521" t="str">
        <f t="shared" si="25"/>
        <v/>
      </c>
      <c r="AD238" s="564" t="str">
        <f>IFERROR(IF(AC238="Check Data ⚠","Check Data ⚠",VLOOKUP(AC238,'G-4 Temporal multipliers'!$A$4:$C$37,3,FALSE)),"")</f>
        <v/>
      </c>
      <c r="AE238" s="537" t="str">
        <f>IF(N238="","",VLOOKUP(N238,'G-7 Rivers Data'!$B$4:$G$8,5,FALSE))</f>
        <v/>
      </c>
      <c r="AF238" s="520" t="str">
        <f t="shared" si="26"/>
        <v/>
      </c>
      <c r="AG238" s="520" t="str">
        <f t="shared" si="30"/>
        <v/>
      </c>
      <c r="AH238" s="524" t="str">
        <f t="shared" si="27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536" t="str">
        <f>IF(AK238="","",IF(VLOOKUP(AK238,'G-7 Rivers Data'!$AD$4:$AE$8,2,FALSE)=0,"Spatial Data Missing ⚠",VLOOKUP(AK238,'G-7 Rivers Data'!$AD$4:$AE$8,2,FALSE)))</f>
        <v/>
      </c>
      <c r="AM238" s="154"/>
      <c r="AN238" s="524" t="str">
        <f>IF(AM238="","",VLOOKUP(AM238,'G-7 Rivers Data'!$AO$4:$AP$7,2,FALSE))</f>
        <v/>
      </c>
      <c r="AO238" s="545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1" t="str">
        <f>'F-1 Off Site River Baseline'!AN237</f>
        <v/>
      </c>
      <c r="C239" s="520" t="str">
        <f>IF(B239="","",VLOOKUP($B239,'F-1 Off Site River Baseline'!$C$9:$R$257,2,FALSE))</f>
        <v/>
      </c>
      <c r="D239" s="520" t="str">
        <f>IF(C239="","",VLOOKUP($B239,'F-1 Off Site River Baseline'!$C$9:$R$257,3,FALSE))</f>
        <v/>
      </c>
      <c r="E239" s="520" t="str">
        <f>IF(D239="","",VLOOKUP($B239,'F-1 Off Site River Baseline'!$C$9:$R$257,4,FALSE))</f>
        <v/>
      </c>
      <c r="F239" s="520" t="str">
        <f>IF(E239="","",VLOOKUP($B239,'F-1 Off Site River Baseline'!$C$9:$R$257,5,FALSE))</f>
        <v/>
      </c>
      <c r="G239" s="520" t="str">
        <f>IF(F239="","",VLOOKUP($B239,'F-1 Off Site River Baseline'!$C$9:$R$257,6,FALSE))</f>
        <v/>
      </c>
      <c r="H239" s="520" t="str">
        <f>IF(G239="","",VLOOKUP($B239,'F-1 Off Site River Baseline'!$C$9:$R$257,7,FALSE))</f>
        <v/>
      </c>
      <c r="I239" s="520" t="str">
        <f>IF(H239="","",VLOOKUP($B239,'F-1 Off Site River Baseline'!$C$9:$R$257,8,FALSE))</f>
        <v/>
      </c>
      <c r="J239" s="520" t="str">
        <f>IF(I239="","",VLOOKUP($B239,'F-1 Off Site River Baseline'!$C$9:$R$257,9,FALSE))</f>
        <v/>
      </c>
      <c r="K239" s="520" t="str">
        <f>IF(J239="","",VLOOKUP($B239,'F-1 Off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IF(L239="","",VLOOKUP($B239,'F-1 Off Site River Baseline'!$C$9:$R$257,16,FALSE))</f>
        <v/>
      </c>
      <c r="N239" s="418" t="str">
        <f t="shared" si="28"/>
        <v/>
      </c>
      <c r="O239" s="498" t="str">
        <f t="shared" si="29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5" t="str">
        <f>IF(N239="","",VLOOKUP(B239,'F-1 Off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20" t="str">
        <f>IF(V239="","",IF(VLOOKUP(V239,'G-7 Rivers Data'!$AG$4:$AI$9,2,FALSE)=0,"Spatial Data Missing ⚠",VLOOKUP(V239,'G-7 Rivers Data'!$AG$4:$AI$9,2,FALSE)))</f>
        <v/>
      </c>
      <c r="X239" s="524" t="str">
        <f>IF(V239="","",IF(VLOOKUP(V239,'G-7 Rivers Data'!$AG$4:$AI$9,3,FALSE)=0,"Spatial Data Missing ⚠",VLOOKUP(V239,'G-7 Rivers Data'!$AG$4:$AI$9,3,FALSE)))</f>
        <v/>
      </c>
      <c r="Y239" s="53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3"/>
      <c r="AA239" s="203"/>
      <c r="AB239" s="534" t="str">
        <f t="shared" si="24"/>
        <v/>
      </c>
      <c r="AC239" s="521" t="str">
        <f t="shared" si="25"/>
        <v/>
      </c>
      <c r="AD239" s="564" t="str">
        <f>IFERROR(IF(AC239="Check Data ⚠","Check Data ⚠",VLOOKUP(AC239,'G-4 Temporal multipliers'!$A$4:$C$37,3,FALSE)),"")</f>
        <v/>
      </c>
      <c r="AE239" s="537" t="str">
        <f>IF(N239="","",VLOOKUP(N239,'G-7 Rivers Data'!$B$4:$G$8,5,FALSE))</f>
        <v/>
      </c>
      <c r="AF239" s="520" t="str">
        <f t="shared" si="26"/>
        <v/>
      </c>
      <c r="AG239" s="520" t="str">
        <f t="shared" si="30"/>
        <v/>
      </c>
      <c r="AH239" s="524" t="str">
        <f t="shared" si="27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536" t="str">
        <f>IF(AK239="","",IF(VLOOKUP(AK239,'G-7 Rivers Data'!$AD$4:$AE$8,2,FALSE)=0,"Spatial Data Missing ⚠",VLOOKUP(AK239,'G-7 Rivers Data'!$AD$4:$AE$8,2,FALSE)))</f>
        <v/>
      </c>
      <c r="AM239" s="154"/>
      <c r="AN239" s="524" t="str">
        <f>IF(AM239="","",VLOOKUP(AM239,'G-7 Rivers Data'!$AO$4:$AP$7,2,FALSE))</f>
        <v/>
      </c>
      <c r="AO239" s="545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1" t="str">
        <f>'F-1 Off Site River Baseline'!AN238</f>
        <v/>
      </c>
      <c r="C240" s="520" t="str">
        <f>IF(B240="","",VLOOKUP($B240,'F-1 Off Site River Baseline'!$C$9:$R$257,2,FALSE))</f>
        <v/>
      </c>
      <c r="D240" s="520" t="str">
        <f>IF(C240="","",VLOOKUP($B240,'F-1 Off Site River Baseline'!$C$9:$R$257,3,FALSE))</f>
        <v/>
      </c>
      <c r="E240" s="520" t="str">
        <f>IF(D240="","",VLOOKUP($B240,'F-1 Off Site River Baseline'!$C$9:$R$257,4,FALSE))</f>
        <v/>
      </c>
      <c r="F240" s="520" t="str">
        <f>IF(E240="","",VLOOKUP($B240,'F-1 Off Site River Baseline'!$C$9:$R$257,5,FALSE))</f>
        <v/>
      </c>
      <c r="G240" s="520" t="str">
        <f>IF(F240="","",VLOOKUP($B240,'F-1 Off Site River Baseline'!$C$9:$R$257,6,FALSE))</f>
        <v/>
      </c>
      <c r="H240" s="520" t="str">
        <f>IF(G240="","",VLOOKUP($B240,'F-1 Off Site River Baseline'!$C$9:$R$257,7,FALSE))</f>
        <v/>
      </c>
      <c r="I240" s="520" t="str">
        <f>IF(H240="","",VLOOKUP($B240,'F-1 Off Site River Baseline'!$C$9:$R$257,8,FALSE))</f>
        <v/>
      </c>
      <c r="J240" s="520" t="str">
        <f>IF(I240="","",VLOOKUP($B240,'F-1 Off Site River Baseline'!$C$9:$R$257,9,FALSE))</f>
        <v/>
      </c>
      <c r="K240" s="520" t="str">
        <f>IF(J240="","",VLOOKUP($B240,'F-1 Off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IF(L240="","",VLOOKUP($B240,'F-1 Off Site River Baseline'!$C$9:$R$257,16,FALSE))</f>
        <v/>
      </c>
      <c r="N240" s="418" t="str">
        <f t="shared" si="28"/>
        <v/>
      </c>
      <c r="O240" s="498" t="str">
        <f t="shared" si="29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5" t="str">
        <f>IF(N240="","",VLOOKUP(B240,'F-1 Off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20" t="str">
        <f>IF(V240="","",IF(VLOOKUP(V240,'G-7 Rivers Data'!$AG$4:$AI$9,2,FALSE)=0,"Spatial Data Missing ⚠",VLOOKUP(V240,'G-7 Rivers Data'!$AG$4:$AI$9,2,FALSE)))</f>
        <v/>
      </c>
      <c r="X240" s="524" t="str">
        <f>IF(V240="","",IF(VLOOKUP(V240,'G-7 Rivers Data'!$AG$4:$AI$9,3,FALSE)=0,"Spatial Data Missing ⚠",VLOOKUP(V240,'G-7 Rivers Data'!$AG$4:$AI$9,3,FALSE)))</f>
        <v/>
      </c>
      <c r="Y240" s="53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3"/>
      <c r="AA240" s="203"/>
      <c r="AB240" s="534" t="str">
        <f t="shared" si="24"/>
        <v/>
      </c>
      <c r="AC240" s="521" t="str">
        <f t="shared" si="25"/>
        <v/>
      </c>
      <c r="AD240" s="564" t="str">
        <f>IFERROR(IF(AC240="Check Data ⚠","Check Data ⚠",VLOOKUP(AC240,'G-4 Temporal multipliers'!$A$4:$C$37,3,FALSE)),"")</f>
        <v/>
      </c>
      <c r="AE240" s="537" t="str">
        <f>IF(N240="","",VLOOKUP(N240,'G-7 Rivers Data'!$B$4:$G$8,5,FALSE))</f>
        <v/>
      </c>
      <c r="AF240" s="520" t="str">
        <f t="shared" si="26"/>
        <v/>
      </c>
      <c r="AG240" s="520" t="str">
        <f t="shared" si="30"/>
        <v/>
      </c>
      <c r="AH240" s="524" t="str">
        <f t="shared" si="27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536" t="str">
        <f>IF(AK240="","",IF(VLOOKUP(AK240,'G-7 Rivers Data'!$AD$4:$AE$8,2,FALSE)=0,"Spatial Data Missing ⚠",VLOOKUP(AK240,'G-7 Rivers Data'!$AD$4:$AE$8,2,FALSE)))</f>
        <v/>
      </c>
      <c r="AM240" s="154"/>
      <c r="AN240" s="524" t="str">
        <f>IF(AM240="","",VLOOKUP(AM240,'G-7 Rivers Data'!$AO$4:$AP$7,2,FALSE))</f>
        <v/>
      </c>
      <c r="AO240" s="545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1" t="str">
        <f>'F-1 Off Site River Baseline'!AN239</f>
        <v/>
      </c>
      <c r="C241" s="520" t="str">
        <f>IF(B241="","",VLOOKUP($B241,'F-1 Off Site River Baseline'!$C$9:$R$257,2,FALSE))</f>
        <v/>
      </c>
      <c r="D241" s="520" t="str">
        <f>IF(C241="","",VLOOKUP($B241,'F-1 Off Site River Baseline'!$C$9:$R$257,3,FALSE))</f>
        <v/>
      </c>
      <c r="E241" s="520" t="str">
        <f>IF(D241="","",VLOOKUP($B241,'F-1 Off Site River Baseline'!$C$9:$R$257,4,FALSE))</f>
        <v/>
      </c>
      <c r="F241" s="520" t="str">
        <f>IF(E241="","",VLOOKUP($B241,'F-1 Off Site River Baseline'!$C$9:$R$257,5,FALSE))</f>
        <v/>
      </c>
      <c r="G241" s="520" t="str">
        <f>IF(F241="","",VLOOKUP($B241,'F-1 Off Site River Baseline'!$C$9:$R$257,6,FALSE))</f>
        <v/>
      </c>
      <c r="H241" s="520" t="str">
        <f>IF(G241="","",VLOOKUP($B241,'F-1 Off Site River Baseline'!$C$9:$R$257,7,FALSE))</f>
        <v/>
      </c>
      <c r="I241" s="520" t="str">
        <f>IF(H241="","",VLOOKUP($B241,'F-1 Off Site River Baseline'!$C$9:$R$257,8,FALSE))</f>
        <v/>
      </c>
      <c r="J241" s="520" t="str">
        <f>IF(I241="","",VLOOKUP($B241,'F-1 Off Site River Baseline'!$C$9:$R$257,9,FALSE))</f>
        <v/>
      </c>
      <c r="K241" s="520" t="str">
        <f>IF(J241="","",VLOOKUP($B241,'F-1 Off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IF(L241="","",VLOOKUP($B241,'F-1 Off Site River Baseline'!$C$9:$R$257,16,FALSE))</f>
        <v/>
      </c>
      <c r="N241" s="418" t="str">
        <f t="shared" si="28"/>
        <v/>
      </c>
      <c r="O241" s="498" t="str">
        <f t="shared" si="29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5" t="str">
        <f>IF(N241="","",VLOOKUP(B241,'F-1 Off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20" t="str">
        <f>IF(V241="","",IF(VLOOKUP(V241,'G-7 Rivers Data'!$AG$4:$AI$9,2,FALSE)=0,"Spatial Data Missing ⚠",VLOOKUP(V241,'G-7 Rivers Data'!$AG$4:$AI$9,2,FALSE)))</f>
        <v/>
      </c>
      <c r="X241" s="524" t="str">
        <f>IF(V241="","",IF(VLOOKUP(V241,'G-7 Rivers Data'!$AG$4:$AI$9,3,FALSE)=0,"Spatial Data Missing ⚠",VLOOKUP(V241,'G-7 Rivers Data'!$AG$4:$AI$9,3,FALSE)))</f>
        <v/>
      </c>
      <c r="Y241" s="53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3"/>
      <c r="AA241" s="203"/>
      <c r="AB241" s="534" t="str">
        <f t="shared" si="24"/>
        <v/>
      </c>
      <c r="AC241" s="521" t="str">
        <f t="shared" si="25"/>
        <v/>
      </c>
      <c r="AD241" s="564" t="str">
        <f>IFERROR(IF(AC241="Check Data ⚠","Check Data ⚠",VLOOKUP(AC241,'G-4 Temporal multipliers'!$A$4:$C$37,3,FALSE)),"")</f>
        <v/>
      </c>
      <c r="AE241" s="537" t="str">
        <f>IF(N241="","",VLOOKUP(N241,'G-7 Rivers Data'!$B$4:$G$8,5,FALSE))</f>
        <v/>
      </c>
      <c r="AF241" s="520" t="str">
        <f t="shared" si="26"/>
        <v/>
      </c>
      <c r="AG241" s="520" t="str">
        <f t="shared" si="30"/>
        <v/>
      </c>
      <c r="AH241" s="524" t="str">
        <f t="shared" si="27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536" t="str">
        <f>IF(AK241="","",IF(VLOOKUP(AK241,'G-7 Rivers Data'!$AD$4:$AE$8,2,FALSE)=0,"Spatial Data Missing ⚠",VLOOKUP(AK241,'G-7 Rivers Data'!$AD$4:$AE$8,2,FALSE)))</f>
        <v/>
      </c>
      <c r="AM241" s="154"/>
      <c r="AN241" s="524" t="str">
        <f>IF(AM241="","",VLOOKUP(AM241,'G-7 Rivers Data'!$AO$4:$AP$7,2,FALSE))</f>
        <v/>
      </c>
      <c r="AO241" s="545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1" t="str">
        <f>'F-1 Off Site River Baseline'!AN240</f>
        <v/>
      </c>
      <c r="C242" s="520" t="str">
        <f>IF(B242="","",VLOOKUP($B242,'F-1 Off Site River Baseline'!$C$9:$R$257,2,FALSE))</f>
        <v/>
      </c>
      <c r="D242" s="520" t="str">
        <f>IF(C242="","",VLOOKUP($B242,'F-1 Off Site River Baseline'!$C$9:$R$257,3,FALSE))</f>
        <v/>
      </c>
      <c r="E242" s="520" t="str">
        <f>IF(D242="","",VLOOKUP($B242,'F-1 Off Site River Baseline'!$C$9:$R$257,4,FALSE))</f>
        <v/>
      </c>
      <c r="F242" s="520" t="str">
        <f>IF(E242="","",VLOOKUP($B242,'F-1 Off Site River Baseline'!$C$9:$R$257,5,FALSE))</f>
        <v/>
      </c>
      <c r="G242" s="520" t="str">
        <f>IF(F242="","",VLOOKUP($B242,'F-1 Off Site River Baseline'!$C$9:$R$257,6,FALSE))</f>
        <v/>
      </c>
      <c r="H242" s="520" t="str">
        <f>IF(G242="","",VLOOKUP($B242,'F-1 Off Site River Baseline'!$C$9:$R$257,7,FALSE))</f>
        <v/>
      </c>
      <c r="I242" s="520" t="str">
        <f>IF(H242="","",VLOOKUP($B242,'F-1 Off Site River Baseline'!$C$9:$R$257,8,FALSE))</f>
        <v/>
      </c>
      <c r="J242" s="520" t="str">
        <f>IF(I242="","",VLOOKUP($B242,'F-1 Off Site River Baseline'!$C$9:$R$257,9,FALSE))</f>
        <v/>
      </c>
      <c r="K242" s="520" t="str">
        <f>IF(J242="","",VLOOKUP($B242,'F-1 Off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IF(L242="","",VLOOKUP($B242,'F-1 Off Site River Baseline'!$C$9:$R$257,16,FALSE))</f>
        <v/>
      </c>
      <c r="N242" s="418" t="str">
        <f t="shared" si="28"/>
        <v/>
      </c>
      <c r="O242" s="498" t="str">
        <f t="shared" si="29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5" t="str">
        <f>IF(N242="","",VLOOKUP(B242,'F-1 Off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20" t="str">
        <f>IF(V242="","",IF(VLOOKUP(V242,'G-7 Rivers Data'!$AG$4:$AI$9,2,FALSE)=0,"Spatial Data Missing ⚠",VLOOKUP(V242,'G-7 Rivers Data'!$AG$4:$AI$9,2,FALSE)))</f>
        <v/>
      </c>
      <c r="X242" s="524" t="str">
        <f>IF(V242="","",IF(VLOOKUP(V242,'G-7 Rivers Data'!$AG$4:$AI$9,3,FALSE)=0,"Spatial Data Missing ⚠",VLOOKUP(V242,'G-7 Rivers Data'!$AG$4:$AI$9,3,FALSE)))</f>
        <v/>
      </c>
      <c r="Y242" s="53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3"/>
      <c r="AA242" s="203"/>
      <c r="AB242" s="534" t="str">
        <f t="shared" si="24"/>
        <v/>
      </c>
      <c r="AC242" s="521" t="str">
        <f t="shared" si="25"/>
        <v/>
      </c>
      <c r="AD242" s="564" t="str">
        <f>IFERROR(IF(AC242="Check Data ⚠","Check Data ⚠",VLOOKUP(AC242,'G-4 Temporal multipliers'!$A$4:$C$37,3,FALSE)),"")</f>
        <v/>
      </c>
      <c r="AE242" s="537" t="str">
        <f>IF(N242="","",VLOOKUP(N242,'G-7 Rivers Data'!$B$4:$G$8,5,FALSE))</f>
        <v/>
      </c>
      <c r="AF242" s="520" t="str">
        <f t="shared" si="26"/>
        <v/>
      </c>
      <c r="AG242" s="520" t="str">
        <f t="shared" si="30"/>
        <v/>
      </c>
      <c r="AH242" s="524" t="str">
        <f t="shared" si="27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536" t="str">
        <f>IF(AK242="","",IF(VLOOKUP(AK242,'G-7 Rivers Data'!$AD$4:$AE$8,2,FALSE)=0,"Spatial Data Missing ⚠",VLOOKUP(AK242,'G-7 Rivers Data'!$AD$4:$AE$8,2,FALSE)))</f>
        <v/>
      </c>
      <c r="AM242" s="154"/>
      <c r="AN242" s="524" t="str">
        <f>IF(AM242="","",VLOOKUP(AM242,'G-7 Rivers Data'!$AO$4:$AP$7,2,FALSE))</f>
        <v/>
      </c>
      <c r="AO242" s="545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1" t="str">
        <f>'F-1 Off Site River Baseline'!AN241</f>
        <v/>
      </c>
      <c r="C243" s="520" t="str">
        <f>IF(B243="","",VLOOKUP($B243,'F-1 Off Site River Baseline'!$C$9:$R$257,2,FALSE))</f>
        <v/>
      </c>
      <c r="D243" s="520" t="str">
        <f>IF(C243="","",VLOOKUP($B243,'F-1 Off Site River Baseline'!$C$9:$R$257,3,FALSE))</f>
        <v/>
      </c>
      <c r="E243" s="520" t="str">
        <f>IF(D243="","",VLOOKUP($B243,'F-1 Off Site River Baseline'!$C$9:$R$257,4,FALSE))</f>
        <v/>
      </c>
      <c r="F243" s="520" t="str">
        <f>IF(E243="","",VLOOKUP($B243,'F-1 Off Site River Baseline'!$C$9:$R$257,5,FALSE))</f>
        <v/>
      </c>
      <c r="G243" s="520" t="str">
        <f>IF(F243="","",VLOOKUP($B243,'F-1 Off Site River Baseline'!$C$9:$R$257,6,FALSE))</f>
        <v/>
      </c>
      <c r="H243" s="520" t="str">
        <f>IF(G243="","",VLOOKUP($B243,'F-1 Off Site River Baseline'!$C$9:$R$257,7,FALSE))</f>
        <v/>
      </c>
      <c r="I243" s="520" t="str">
        <f>IF(H243="","",VLOOKUP($B243,'F-1 Off Site River Baseline'!$C$9:$R$257,8,FALSE))</f>
        <v/>
      </c>
      <c r="J243" s="520" t="str">
        <f>IF(I243="","",VLOOKUP($B243,'F-1 Off Site River Baseline'!$C$9:$R$257,9,FALSE))</f>
        <v/>
      </c>
      <c r="K243" s="520" t="str">
        <f>IF(J243="","",VLOOKUP($B243,'F-1 Off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IF(L243="","",VLOOKUP($B243,'F-1 Off Site River Baseline'!$C$9:$R$257,16,FALSE))</f>
        <v/>
      </c>
      <c r="N243" s="418" t="str">
        <f t="shared" si="28"/>
        <v/>
      </c>
      <c r="O243" s="498" t="str">
        <f t="shared" si="29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5" t="str">
        <f>IF(N243="","",VLOOKUP(B243,'F-1 Off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20" t="str">
        <f>IF(V243="","",IF(VLOOKUP(V243,'G-7 Rivers Data'!$AG$4:$AI$9,2,FALSE)=0,"Spatial Data Missing ⚠",VLOOKUP(V243,'G-7 Rivers Data'!$AG$4:$AI$9,2,FALSE)))</f>
        <v/>
      </c>
      <c r="X243" s="524" t="str">
        <f>IF(V243="","",IF(VLOOKUP(V243,'G-7 Rivers Data'!$AG$4:$AI$9,3,FALSE)=0,"Spatial Data Missing ⚠",VLOOKUP(V243,'G-7 Rivers Data'!$AG$4:$AI$9,3,FALSE)))</f>
        <v/>
      </c>
      <c r="Y243" s="53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3"/>
      <c r="AA243" s="203"/>
      <c r="AB243" s="534" t="str">
        <f t="shared" si="24"/>
        <v/>
      </c>
      <c r="AC243" s="521" t="str">
        <f t="shared" si="25"/>
        <v/>
      </c>
      <c r="AD243" s="564" t="str">
        <f>IFERROR(IF(AC243="Check Data ⚠","Check Data ⚠",VLOOKUP(AC243,'G-4 Temporal multipliers'!$A$4:$C$37,3,FALSE)),"")</f>
        <v/>
      </c>
      <c r="AE243" s="537" t="str">
        <f>IF(N243="","",VLOOKUP(N243,'G-7 Rivers Data'!$B$4:$G$8,5,FALSE))</f>
        <v/>
      </c>
      <c r="AF243" s="520" t="str">
        <f t="shared" si="26"/>
        <v/>
      </c>
      <c r="AG243" s="520" t="str">
        <f t="shared" si="30"/>
        <v/>
      </c>
      <c r="AH243" s="524" t="str">
        <f t="shared" si="27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536" t="str">
        <f>IF(AK243="","",IF(VLOOKUP(AK243,'G-7 Rivers Data'!$AD$4:$AE$8,2,FALSE)=0,"Spatial Data Missing ⚠",VLOOKUP(AK243,'G-7 Rivers Data'!$AD$4:$AE$8,2,FALSE)))</f>
        <v/>
      </c>
      <c r="AM243" s="154"/>
      <c r="AN243" s="524" t="str">
        <f>IF(AM243="","",VLOOKUP(AM243,'G-7 Rivers Data'!$AO$4:$AP$7,2,FALSE))</f>
        <v/>
      </c>
      <c r="AO243" s="545" t="str">
        <f t="shared" si="31"/>
        <v/>
      </c>
      <c r="AP243" s="239"/>
      <c r="AQ243" s="240"/>
      <c r="AX243" s="31" t="str">
        <f>IFERROR(INDEX('G-7 Rivers Data'!$AZ$3:$AZ$7,MATCH(N243,'G-7 Rivers Data'!$AY$3:$AY$7,0)),"")</f>
        <v/>
      </c>
    </row>
    <row r="244" spans="2:50" ht="14.25" x14ac:dyDescent="0.2">
      <c r="B244" s="531" t="str">
        <f>'F-1 Off Site River Baseline'!AN242</f>
        <v/>
      </c>
      <c r="C244" s="520" t="str">
        <f>IF(B244="","",VLOOKUP($B244,'F-1 Off Site River Baseline'!$C$9:$R$257,2,FALSE))</f>
        <v/>
      </c>
      <c r="D244" s="520" t="str">
        <f>IF(C244="","",VLOOKUP($B244,'F-1 Off Site River Baseline'!$C$9:$R$257,3,FALSE))</f>
        <v/>
      </c>
      <c r="E244" s="520" t="str">
        <f>IF(D244="","",VLOOKUP($B244,'F-1 Off Site River Baseline'!$C$9:$R$257,4,FALSE))</f>
        <v/>
      </c>
      <c r="F244" s="520" t="str">
        <f>IF(E244="","",VLOOKUP($B244,'F-1 Off Site River Baseline'!$C$9:$R$257,5,FALSE))</f>
        <v/>
      </c>
      <c r="G244" s="520" t="str">
        <f>IF(F244="","",VLOOKUP($B244,'F-1 Off Site River Baseline'!$C$9:$R$257,6,FALSE))</f>
        <v/>
      </c>
      <c r="H244" s="520" t="str">
        <f>IF(G244="","",VLOOKUP($B244,'F-1 Off Site River Baseline'!$C$9:$R$257,7,FALSE))</f>
        <v/>
      </c>
      <c r="I244" s="520" t="str">
        <f>IF(H244="","",VLOOKUP($B244,'F-1 Off Site River Baseline'!$C$9:$R$257,8,FALSE))</f>
        <v/>
      </c>
      <c r="J244" s="520" t="str">
        <f>IF(I244="","",VLOOKUP($B244,'F-1 Off Site River Baseline'!$C$9:$R$257,9,FALSE))</f>
        <v/>
      </c>
      <c r="K244" s="520" t="str">
        <f>IF(J244="","",VLOOKUP($B244,'F-1 Off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IF(L244="","",VLOOKUP($B244,'F-1 Off Site River Baseline'!$C$9:$R$257,16,FALSE))</f>
        <v/>
      </c>
      <c r="N244" s="418" t="str">
        <f t="shared" si="28"/>
        <v/>
      </c>
      <c r="O244" s="498" t="str">
        <f t="shared" si="29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5" t="str">
        <f>IF(N244="","",VLOOKUP(B244,'F-1 Off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20" t="str">
        <f>IF(V244="","",IF(VLOOKUP(V244,'G-7 Rivers Data'!$AG$4:$AI$9,2,FALSE)=0,"Spatial Data Missing ⚠",VLOOKUP(V244,'G-7 Rivers Data'!$AG$4:$AI$9,2,FALSE)))</f>
        <v/>
      </c>
      <c r="X244" s="524" t="str">
        <f>IF(V244="","",IF(VLOOKUP(V244,'G-7 Rivers Data'!$AG$4:$AI$9,3,FALSE)=0,"Spatial Data Missing ⚠",VLOOKUP(V244,'G-7 Rivers Data'!$AG$4:$AI$9,3,FALSE)))</f>
        <v/>
      </c>
      <c r="Y244" s="53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3"/>
      <c r="AA244" s="203"/>
      <c r="AB244" s="534" t="str">
        <f t="shared" si="24"/>
        <v/>
      </c>
      <c r="AC244" s="521" t="str">
        <f t="shared" si="25"/>
        <v/>
      </c>
      <c r="AD244" s="564" t="str">
        <f>IFERROR(IF(AC244="Check Data ⚠","Check Data ⚠",VLOOKUP(AC244,'G-4 Temporal multipliers'!$A$4:$C$37,3,FALSE)),"")</f>
        <v/>
      </c>
      <c r="AE244" s="537" t="str">
        <f>IF(N244="","",VLOOKUP(N244,'G-7 Rivers Data'!$B$4:$G$8,5,FALSE))</f>
        <v/>
      </c>
      <c r="AF244" s="520" t="str">
        <f t="shared" si="26"/>
        <v/>
      </c>
      <c r="AG244" s="520" t="str">
        <f t="shared" si="30"/>
        <v/>
      </c>
      <c r="AH244" s="524" t="str">
        <f t="shared" si="27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536" t="str">
        <f>IF(AK244="","",IF(VLOOKUP(AK244,'G-7 Rivers Data'!$AD$4:$AE$8,2,FALSE)=0,"Spatial Data Missing ⚠",VLOOKUP(AK244,'G-7 Rivers Data'!$AD$4:$AE$8,2,FALSE)))</f>
        <v/>
      </c>
      <c r="AM244" s="154"/>
      <c r="AN244" s="524" t="str">
        <f>IF(AM244="","",VLOOKUP(AM244,'G-7 Rivers Data'!$AO$4:$AP$7,2,FALSE))</f>
        <v/>
      </c>
      <c r="AO244" s="545" t="str">
        <f t="shared" si="31"/>
        <v/>
      </c>
      <c r="AP244" s="239"/>
      <c r="AQ244" s="240"/>
      <c r="AX244" s="31" t="str">
        <f>IFERROR(INDEX('G-7 Rivers Data'!$AZ$3:$AZ$7,MATCH(N244,'G-7 Rivers Data'!$AY$3:$AY$7,0)),"")</f>
        <v/>
      </c>
    </row>
    <row r="245" spans="2:50" ht="14.25" x14ac:dyDescent="0.2">
      <c r="B245" s="531" t="str">
        <f>'F-1 Off Site River Baseline'!AN243</f>
        <v/>
      </c>
      <c r="C245" s="520" t="str">
        <f>IF(B245="","",VLOOKUP($B245,'F-1 Off Site River Baseline'!$C$9:$R$257,2,FALSE))</f>
        <v/>
      </c>
      <c r="D245" s="520" t="str">
        <f>IF(C245="","",VLOOKUP($B245,'F-1 Off Site River Baseline'!$C$9:$R$257,3,FALSE))</f>
        <v/>
      </c>
      <c r="E245" s="520" t="str">
        <f>IF(D245="","",VLOOKUP($B245,'F-1 Off Site River Baseline'!$C$9:$R$257,4,FALSE))</f>
        <v/>
      </c>
      <c r="F245" s="520" t="str">
        <f>IF(E245="","",VLOOKUP($B245,'F-1 Off Site River Baseline'!$C$9:$R$257,5,FALSE))</f>
        <v/>
      </c>
      <c r="G245" s="520" t="str">
        <f>IF(F245="","",VLOOKUP($B245,'F-1 Off Site River Baseline'!$C$9:$R$257,6,FALSE))</f>
        <v/>
      </c>
      <c r="H245" s="520" t="str">
        <f>IF(G245="","",VLOOKUP($B245,'F-1 Off Site River Baseline'!$C$9:$R$257,7,FALSE))</f>
        <v/>
      </c>
      <c r="I245" s="520" t="str">
        <f>IF(H245="","",VLOOKUP($B245,'F-1 Off Site River Baseline'!$C$9:$R$257,8,FALSE))</f>
        <v/>
      </c>
      <c r="J245" s="520" t="str">
        <f>IF(I245="","",VLOOKUP($B245,'F-1 Off Site River Baseline'!$C$9:$R$257,9,FALSE))</f>
        <v/>
      </c>
      <c r="K245" s="520" t="str">
        <f>IF(J245="","",VLOOKUP($B245,'F-1 Off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IF(L245="","",VLOOKUP($B245,'F-1 Off Site River Baseline'!$C$9:$R$257,16,FALSE))</f>
        <v/>
      </c>
      <c r="N245" s="418" t="str">
        <f t="shared" si="28"/>
        <v/>
      </c>
      <c r="O245" s="498" t="str">
        <f t="shared" si="29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5" t="str">
        <f>IF(N245="","",VLOOKUP(B245,'F-1 Off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20" t="str">
        <f>IF(V245="","",IF(VLOOKUP(V245,'G-7 Rivers Data'!$AG$4:$AI$9,2,FALSE)=0,"Spatial Data Missing ⚠",VLOOKUP(V245,'G-7 Rivers Data'!$AG$4:$AI$9,2,FALSE)))</f>
        <v/>
      </c>
      <c r="X245" s="524" t="str">
        <f>IF(V245="","",IF(VLOOKUP(V245,'G-7 Rivers Data'!$AG$4:$AI$9,3,FALSE)=0,"Spatial Data Missing ⚠",VLOOKUP(V245,'G-7 Rivers Data'!$AG$4:$AI$9,3,FALSE)))</f>
        <v/>
      </c>
      <c r="Y245" s="53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3"/>
      <c r="AA245" s="203"/>
      <c r="AB245" s="534" t="str">
        <f t="shared" si="24"/>
        <v/>
      </c>
      <c r="AC245" s="521" t="str">
        <f t="shared" si="25"/>
        <v/>
      </c>
      <c r="AD245" s="564" t="str">
        <f>IFERROR(IF(AC245="Check Data ⚠","Check Data ⚠",VLOOKUP(AC245,'G-4 Temporal multipliers'!$A$4:$C$37,3,FALSE)),"")</f>
        <v/>
      </c>
      <c r="AE245" s="537" t="str">
        <f>IF(N245="","",VLOOKUP(N245,'G-7 Rivers Data'!$B$4:$G$8,5,FALSE))</f>
        <v/>
      </c>
      <c r="AF245" s="520" t="str">
        <f t="shared" si="26"/>
        <v/>
      </c>
      <c r="AG245" s="520" t="str">
        <f t="shared" si="30"/>
        <v/>
      </c>
      <c r="AH245" s="524" t="str">
        <f t="shared" si="27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536" t="str">
        <f>IF(AK245="","",IF(VLOOKUP(AK245,'G-7 Rivers Data'!$AD$4:$AE$8,2,FALSE)=0,"Spatial Data Missing ⚠",VLOOKUP(AK245,'G-7 Rivers Data'!$AD$4:$AE$8,2,FALSE)))</f>
        <v/>
      </c>
      <c r="AM245" s="154"/>
      <c r="AN245" s="524" t="str">
        <f>IF(AM245="","",VLOOKUP(AM245,'G-7 Rivers Data'!$AO$4:$AP$7,2,FALSE))</f>
        <v/>
      </c>
      <c r="AO245" s="545" t="str">
        <f t="shared" si="31"/>
        <v/>
      </c>
      <c r="AP245" s="239"/>
      <c r="AQ245" s="240"/>
      <c r="AX245" s="31" t="str">
        <f>IFERROR(INDEX('G-7 Rivers Data'!$AZ$3:$AZ$7,MATCH(N245,'G-7 Rivers Data'!$AY$3:$AY$7,0)),"")</f>
        <v/>
      </c>
    </row>
    <row r="246" spans="2:50" ht="14.25" x14ac:dyDescent="0.2">
      <c r="B246" s="531" t="str">
        <f>'F-1 Off Site River Baseline'!AN244</f>
        <v/>
      </c>
      <c r="C246" s="520" t="str">
        <f>IF(B246="","",VLOOKUP($B246,'F-1 Off Site River Baseline'!$C$9:$R$257,2,FALSE))</f>
        <v/>
      </c>
      <c r="D246" s="520" t="str">
        <f>IF(C246="","",VLOOKUP($B246,'F-1 Off Site River Baseline'!$C$9:$R$257,3,FALSE))</f>
        <v/>
      </c>
      <c r="E246" s="520" t="str">
        <f>IF(D246="","",VLOOKUP($B246,'F-1 Off Site River Baseline'!$C$9:$R$257,4,FALSE))</f>
        <v/>
      </c>
      <c r="F246" s="520" t="str">
        <f>IF(E246="","",VLOOKUP($B246,'F-1 Off Site River Baseline'!$C$9:$R$257,5,FALSE))</f>
        <v/>
      </c>
      <c r="G246" s="520" t="str">
        <f>IF(F246="","",VLOOKUP($B246,'F-1 Off Site River Baseline'!$C$9:$R$257,6,FALSE))</f>
        <v/>
      </c>
      <c r="H246" s="520" t="str">
        <f>IF(G246="","",VLOOKUP($B246,'F-1 Off Site River Baseline'!$C$9:$R$257,7,FALSE))</f>
        <v/>
      </c>
      <c r="I246" s="520" t="str">
        <f>IF(H246="","",VLOOKUP($B246,'F-1 Off Site River Baseline'!$C$9:$R$257,8,FALSE))</f>
        <v/>
      </c>
      <c r="J246" s="520" t="str">
        <f>IF(I246="","",VLOOKUP($B246,'F-1 Off Site River Baseline'!$C$9:$R$257,9,FALSE))</f>
        <v/>
      </c>
      <c r="K246" s="520" t="str">
        <f>IF(J246="","",VLOOKUP($B246,'F-1 Off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IF(L246="","",VLOOKUP($B246,'F-1 Off Site River Baseline'!$C$9:$R$257,16,FALSE))</f>
        <v/>
      </c>
      <c r="N246" s="418" t="str">
        <f t="shared" si="28"/>
        <v/>
      </c>
      <c r="O246" s="498" t="str">
        <f t="shared" si="29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5" t="str">
        <f>IF(N246="","",VLOOKUP(B246,'F-1 Off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20" t="str">
        <f>IF(V246="","",IF(VLOOKUP(V246,'G-7 Rivers Data'!$AG$4:$AI$9,2,FALSE)=0,"Spatial Data Missing ⚠",VLOOKUP(V246,'G-7 Rivers Data'!$AG$4:$AI$9,2,FALSE)))</f>
        <v/>
      </c>
      <c r="X246" s="524" t="str">
        <f>IF(V246="","",IF(VLOOKUP(V246,'G-7 Rivers Data'!$AG$4:$AI$9,3,FALSE)=0,"Spatial Data Missing ⚠",VLOOKUP(V246,'G-7 Rivers Data'!$AG$4:$AI$9,3,FALSE)))</f>
        <v/>
      </c>
      <c r="Y246" s="53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3"/>
      <c r="AA246" s="203"/>
      <c r="AB246" s="534" t="str">
        <f t="shared" si="24"/>
        <v/>
      </c>
      <c r="AC246" s="521" t="str">
        <f t="shared" si="25"/>
        <v/>
      </c>
      <c r="AD246" s="564" t="str">
        <f>IFERROR(IF(AC246="Check Data ⚠","Check Data ⚠",VLOOKUP(AC246,'G-4 Temporal multipliers'!$A$4:$C$37,3,FALSE)),"")</f>
        <v/>
      </c>
      <c r="AE246" s="537" t="str">
        <f>IF(N246="","",VLOOKUP(N246,'G-7 Rivers Data'!$B$4:$G$8,5,FALSE))</f>
        <v/>
      </c>
      <c r="AF246" s="520" t="str">
        <f t="shared" si="26"/>
        <v/>
      </c>
      <c r="AG246" s="520" t="str">
        <f t="shared" si="30"/>
        <v/>
      </c>
      <c r="AH246" s="524" t="str">
        <f t="shared" si="27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536" t="str">
        <f>IF(AK246="","",IF(VLOOKUP(AK246,'G-7 Rivers Data'!$AD$4:$AE$8,2,FALSE)=0,"Spatial Data Missing ⚠",VLOOKUP(AK246,'G-7 Rivers Data'!$AD$4:$AE$8,2,FALSE)))</f>
        <v/>
      </c>
      <c r="AM246" s="154"/>
      <c r="AN246" s="524" t="str">
        <f>IF(AM246="","",VLOOKUP(AM246,'G-7 Rivers Data'!$AO$4:$AP$7,2,FALSE))</f>
        <v/>
      </c>
      <c r="AO246" s="545" t="str">
        <f t="shared" si="31"/>
        <v/>
      </c>
      <c r="AP246" s="239"/>
      <c r="AQ246" s="240"/>
      <c r="AX246" s="31" t="str">
        <f>IFERROR(INDEX('G-7 Rivers Data'!$AZ$3:$AZ$7,MATCH(N246,'G-7 Rivers Data'!$AY$3:$AY$7,0)),"")</f>
        <v/>
      </c>
    </row>
    <row r="247" spans="2:50" ht="14.25" x14ac:dyDescent="0.2">
      <c r="B247" s="531" t="str">
        <f>'F-1 Off Site River Baseline'!AN245</f>
        <v/>
      </c>
      <c r="C247" s="520" t="str">
        <f>IF(B247="","",VLOOKUP($B247,'F-1 Off Site River Baseline'!$C$9:$R$257,2,FALSE))</f>
        <v/>
      </c>
      <c r="D247" s="520" t="str">
        <f>IF(C247="","",VLOOKUP($B247,'F-1 Off Site River Baseline'!$C$9:$R$257,3,FALSE))</f>
        <v/>
      </c>
      <c r="E247" s="520" t="str">
        <f>IF(D247="","",VLOOKUP($B247,'F-1 Off Site River Baseline'!$C$9:$R$257,4,FALSE))</f>
        <v/>
      </c>
      <c r="F247" s="520" t="str">
        <f>IF(E247="","",VLOOKUP($B247,'F-1 Off Site River Baseline'!$C$9:$R$257,5,FALSE))</f>
        <v/>
      </c>
      <c r="G247" s="520" t="str">
        <f>IF(F247="","",VLOOKUP($B247,'F-1 Off Site River Baseline'!$C$9:$R$257,6,FALSE))</f>
        <v/>
      </c>
      <c r="H247" s="520" t="str">
        <f>IF(G247="","",VLOOKUP($B247,'F-1 Off Site River Baseline'!$C$9:$R$257,7,FALSE))</f>
        <v/>
      </c>
      <c r="I247" s="520" t="str">
        <f>IF(H247="","",VLOOKUP($B247,'F-1 Off Site River Baseline'!$C$9:$R$257,8,FALSE))</f>
        <v/>
      </c>
      <c r="J247" s="520" t="str">
        <f>IF(I247="","",VLOOKUP($B247,'F-1 Off Site River Baseline'!$C$9:$R$257,9,FALSE))</f>
        <v/>
      </c>
      <c r="K247" s="520" t="str">
        <f>IF(J247="","",VLOOKUP($B247,'F-1 Off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IF(L247="","",VLOOKUP($B247,'F-1 Off Site River Baseline'!$C$9:$R$257,16,FALSE))</f>
        <v/>
      </c>
      <c r="N247" s="418" t="str">
        <f t="shared" si="28"/>
        <v/>
      </c>
      <c r="O247" s="498" t="str">
        <f t="shared" si="29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5" t="str">
        <f>IF(N247="","",VLOOKUP(B247,'F-1 Off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20" t="str">
        <f>IF(V247="","",IF(VLOOKUP(V247,'G-7 Rivers Data'!$AG$4:$AI$9,2,FALSE)=0,"Spatial Data Missing ⚠",VLOOKUP(V247,'G-7 Rivers Data'!$AG$4:$AI$9,2,FALSE)))</f>
        <v/>
      </c>
      <c r="X247" s="524" t="str">
        <f>IF(V247="","",IF(VLOOKUP(V247,'G-7 Rivers Data'!$AG$4:$AI$9,3,FALSE)=0,"Spatial Data Missing ⚠",VLOOKUP(V247,'G-7 Rivers Data'!$AG$4:$AI$9,3,FALSE)))</f>
        <v/>
      </c>
      <c r="Y247" s="53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3"/>
      <c r="AA247" s="203"/>
      <c r="AB247" s="534" t="str">
        <f t="shared" si="24"/>
        <v/>
      </c>
      <c r="AC247" s="521" t="str">
        <f t="shared" si="25"/>
        <v/>
      </c>
      <c r="AD247" s="564" t="str">
        <f>IFERROR(IF(AC247="Check Data ⚠","Check Data ⚠",VLOOKUP(AC247,'G-4 Temporal multipliers'!$A$4:$C$37,3,FALSE)),"")</f>
        <v/>
      </c>
      <c r="AE247" s="537" t="str">
        <f>IF(N247="","",VLOOKUP(N247,'G-7 Rivers Data'!$B$4:$G$8,5,FALSE))</f>
        <v/>
      </c>
      <c r="AF247" s="520" t="str">
        <f t="shared" si="26"/>
        <v/>
      </c>
      <c r="AG247" s="520" t="str">
        <f t="shared" si="30"/>
        <v/>
      </c>
      <c r="AH247" s="524" t="str">
        <f t="shared" si="27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536" t="str">
        <f>IF(AK247="","",IF(VLOOKUP(AK247,'G-7 Rivers Data'!$AD$4:$AE$8,2,FALSE)=0,"Spatial Data Missing ⚠",VLOOKUP(AK247,'G-7 Rivers Data'!$AD$4:$AE$8,2,FALSE)))</f>
        <v/>
      </c>
      <c r="AM247" s="154"/>
      <c r="AN247" s="524" t="str">
        <f>IF(AM247="","",VLOOKUP(AM247,'G-7 Rivers Data'!$AO$4:$AP$7,2,FALSE))</f>
        <v/>
      </c>
      <c r="AO247" s="545" t="str">
        <f t="shared" si="31"/>
        <v/>
      </c>
      <c r="AP247" s="239"/>
      <c r="AQ247" s="240"/>
      <c r="AX247" s="31" t="str">
        <f>IFERROR(INDEX('G-7 Rivers Data'!$AZ$3:$AZ$7,MATCH(N247,'G-7 Rivers Data'!$AY$3:$AY$7,0)),"")</f>
        <v/>
      </c>
    </row>
    <row r="248" spans="2:50" ht="14.25" x14ac:dyDescent="0.2">
      <c r="B248" s="531" t="str">
        <f>'F-1 Off Site River Baseline'!AN246</f>
        <v/>
      </c>
      <c r="C248" s="520" t="str">
        <f>IF(B248="","",VLOOKUP($B248,'F-1 Off Site River Baseline'!$C$9:$R$257,2,FALSE))</f>
        <v/>
      </c>
      <c r="D248" s="520" t="str">
        <f>IF(C248="","",VLOOKUP($B248,'F-1 Off Site River Baseline'!$C$9:$R$257,3,FALSE))</f>
        <v/>
      </c>
      <c r="E248" s="520" t="str">
        <f>IF(D248="","",VLOOKUP($B248,'F-1 Off Site River Baseline'!$C$9:$R$257,4,FALSE))</f>
        <v/>
      </c>
      <c r="F248" s="520" t="str">
        <f>IF(E248="","",VLOOKUP($B248,'F-1 Off Site River Baseline'!$C$9:$R$257,5,FALSE))</f>
        <v/>
      </c>
      <c r="G248" s="520" t="str">
        <f>IF(F248="","",VLOOKUP($B248,'F-1 Off Site River Baseline'!$C$9:$R$257,6,FALSE))</f>
        <v/>
      </c>
      <c r="H248" s="520" t="str">
        <f>IF(G248="","",VLOOKUP($B248,'F-1 Off Site River Baseline'!$C$9:$R$257,7,FALSE))</f>
        <v/>
      </c>
      <c r="I248" s="520" t="str">
        <f>IF(H248="","",VLOOKUP($B248,'F-1 Off Site River Baseline'!$C$9:$R$257,8,FALSE))</f>
        <v/>
      </c>
      <c r="J248" s="520" t="str">
        <f>IF(I248="","",VLOOKUP($B248,'F-1 Off Site River Baseline'!$C$9:$R$257,9,FALSE))</f>
        <v/>
      </c>
      <c r="K248" s="520" t="str">
        <f>IF(J248="","",VLOOKUP($B248,'F-1 Off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IF(L248="","",VLOOKUP($B248,'F-1 Off Site River Baseline'!$C$9:$R$257,16,FALSE))</f>
        <v/>
      </c>
      <c r="N248" s="418" t="str">
        <f t="shared" si="28"/>
        <v/>
      </c>
      <c r="O248" s="498" t="str">
        <f t="shared" si="29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5" t="str">
        <f>IF(N248="","",VLOOKUP(B248,'F-1 Off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20" t="str">
        <f>IF(V248="","",IF(VLOOKUP(V248,'G-7 Rivers Data'!$AG$4:$AI$9,2,FALSE)=0,"Spatial Data Missing ⚠",VLOOKUP(V248,'G-7 Rivers Data'!$AG$4:$AI$9,2,FALSE)))</f>
        <v/>
      </c>
      <c r="X248" s="524" t="str">
        <f>IF(V248="","",IF(VLOOKUP(V248,'G-7 Rivers Data'!$AG$4:$AI$9,3,FALSE)=0,"Spatial Data Missing ⚠",VLOOKUP(V248,'G-7 Rivers Data'!$AG$4:$AI$9,3,FALSE)))</f>
        <v/>
      </c>
      <c r="Y248" s="53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3"/>
      <c r="AA248" s="203"/>
      <c r="AB248" s="534" t="str">
        <f t="shared" si="24"/>
        <v/>
      </c>
      <c r="AC248" s="521" t="str">
        <f t="shared" si="25"/>
        <v/>
      </c>
      <c r="AD248" s="564" t="str">
        <f>IFERROR(IF(AC248="Check Data ⚠","Check Data ⚠",VLOOKUP(AC248,'G-4 Temporal multipliers'!$A$4:$C$37,3,FALSE)),"")</f>
        <v/>
      </c>
      <c r="AE248" s="537" t="str">
        <f>IF(N248="","",VLOOKUP(N248,'G-7 Rivers Data'!$B$4:$G$8,5,FALSE))</f>
        <v/>
      </c>
      <c r="AF248" s="520" t="str">
        <f t="shared" si="26"/>
        <v/>
      </c>
      <c r="AG248" s="520" t="str">
        <f t="shared" si="30"/>
        <v/>
      </c>
      <c r="AH248" s="524" t="str">
        <f t="shared" si="27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536" t="str">
        <f>IF(AK248="","",IF(VLOOKUP(AK248,'G-7 Rivers Data'!$AD$4:$AE$8,2,FALSE)=0,"Spatial Data Missing ⚠",VLOOKUP(AK248,'G-7 Rivers Data'!$AD$4:$AE$8,2,FALSE)))</f>
        <v/>
      </c>
      <c r="AM248" s="154"/>
      <c r="AN248" s="524" t="str">
        <f>IF(AM248="","",VLOOKUP(AM248,'G-7 Rivers Data'!$AO$4:$AP$7,2,FALSE))</f>
        <v/>
      </c>
      <c r="AO248" s="545" t="str">
        <f t="shared" si="31"/>
        <v/>
      </c>
      <c r="AP248" s="239"/>
      <c r="AQ248" s="240"/>
      <c r="AX248" s="31" t="str">
        <f>IFERROR(INDEX('G-7 Rivers Data'!$AZ$3:$AZ$7,MATCH(N248,'G-7 Rivers Data'!$AY$3:$AY$7,0)),"")</f>
        <v/>
      </c>
    </row>
    <row r="249" spans="2:50" ht="14.25" x14ac:dyDescent="0.2">
      <c r="B249" s="531" t="str">
        <f>'F-1 Off Site River Baseline'!AN247</f>
        <v/>
      </c>
      <c r="C249" s="520" t="str">
        <f>IF(B249="","",VLOOKUP($B249,'F-1 Off Site River Baseline'!$C$9:$R$257,2,FALSE))</f>
        <v/>
      </c>
      <c r="D249" s="520" t="str">
        <f>IF(C249="","",VLOOKUP($B249,'F-1 Off Site River Baseline'!$C$9:$R$257,3,FALSE))</f>
        <v/>
      </c>
      <c r="E249" s="520" t="str">
        <f>IF(D249="","",VLOOKUP($B249,'F-1 Off Site River Baseline'!$C$9:$R$257,4,FALSE))</f>
        <v/>
      </c>
      <c r="F249" s="520" t="str">
        <f>IF(E249="","",VLOOKUP($B249,'F-1 Off Site River Baseline'!$C$9:$R$257,5,FALSE))</f>
        <v/>
      </c>
      <c r="G249" s="520" t="str">
        <f>IF(F249="","",VLOOKUP($B249,'F-1 Off Site River Baseline'!$C$9:$R$257,6,FALSE))</f>
        <v/>
      </c>
      <c r="H249" s="520" t="str">
        <f>IF(G249="","",VLOOKUP($B249,'F-1 Off Site River Baseline'!$C$9:$R$257,7,FALSE))</f>
        <v/>
      </c>
      <c r="I249" s="520" t="str">
        <f>IF(H249="","",VLOOKUP($B249,'F-1 Off Site River Baseline'!$C$9:$R$257,8,FALSE))</f>
        <v/>
      </c>
      <c r="J249" s="520" t="str">
        <f>IF(I249="","",VLOOKUP($B249,'F-1 Off Site River Baseline'!$C$9:$R$257,9,FALSE))</f>
        <v/>
      </c>
      <c r="K249" s="520" t="str">
        <f>IF(J249="","",VLOOKUP($B249,'F-1 Off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IF(L249="","",VLOOKUP($B249,'F-1 Off Site River Baseline'!$C$9:$R$257,16,FALSE))</f>
        <v/>
      </c>
      <c r="N249" s="418" t="str">
        <f t="shared" si="28"/>
        <v/>
      </c>
      <c r="O249" s="498" t="str">
        <f t="shared" si="29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5" t="str">
        <f>IF(N249="","",VLOOKUP(B249,'F-1 Off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20" t="str">
        <f>IF(V249="","",IF(VLOOKUP(V249,'G-7 Rivers Data'!$AG$4:$AI$9,2,FALSE)=0,"Spatial Data Missing ⚠",VLOOKUP(V249,'G-7 Rivers Data'!$AG$4:$AI$9,2,FALSE)))</f>
        <v/>
      </c>
      <c r="X249" s="524" t="str">
        <f>IF(V249="","",IF(VLOOKUP(V249,'G-7 Rivers Data'!$AG$4:$AI$9,3,FALSE)=0,"Spatial Data Missing ⚠",VLOOKUP(V249,'G-7 Rivers Data'!$AG$4:$AI$9,3,FALSE)))</f>
        <v/>
      </c>
      <c r="Y249" s="53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3"/>
      <c r="AA249" s="203"/>
      <c r="AB249" s="534" t="str">
        <f t="shared" si="24"/>
        <v/>
      </c>
      <c r="AC249" s="521" t="str">
        <f t="shared" si="25"/>
        <v/>
      </c>
      <c r="AD249" s="564" t="str">
        <f>IFERROR(IF(AC249="Check Data ⚠","Check Data ⚠",VLOOKUP(AC249,'G-4 Temporal multipliers'!$A$4:$C$37,3,FALSE)),"")</f>
        <v/>
      </c>
      <c r="AE249" s="537" t="str">
        <f>IF(N249="","",VLOOKUP(N249,'G-7 Rivers Data'!$B$4:$G$8,5,FALSE))</f>
        <v/>
      </c>
      <c r="AF249" s="520" t="str">
        <f t="shared" si="26"/>
        <v/>
      </c>
      <c r="AG249" s="520" t="str">
        <f t="shared" si="30"/>
        <v/>
      </c>
      <c r="AH249" s="524" t="str">
        <f t="shared" si="27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536" t="str">
        <f>IF(AK249="","",IF(VLOOKUP(AK249,'G-7 Rivers Data'!$AD$4:$AE$8,2,FALSE)=0,"Spatial Data Missing ⚠",VLOOKUP(AK249,'G-7 Rivers Data'!$AD$4:$AE$8,2,FALSE)))</f>
        <v/>
      </c>
      <c r="AM249" s="154"/>
      <c r="AN249" s="524" t="str">
        <f>IF(AM249="","",VLOOKUP(AM249,'G-7 Rivers Data'!$AO$4:$AP$7,2,FALSE))</f>
        <v/>
      </c>
      <c r="AO249" s="545" t="str">
        <f t="shared" si="31"/>
        <v/>
      </c>
      <c r="AP249" s="239"/>
      <c r="AQ249" s="240"/>
      <c r="AX249" s="31" t="str">
        <f>IFERROR(INDEX('G-7 Rivers Data'!$AZ$3:$AZ$7,MATCH(N249,'G-7 Rivers Data'!$AY$3:$AY$7,0)),"")</f>
        <v/>
      </c>
    </row>
    <row r="250" spans="2:50" ht="14.25" x14ac:dyDescent="0.2">
      <c r="B250" s="531" t="str">
        <f>'F-1 Off Site River Baseline'!AN248</f>
        <v/>
      </c>
      <c r="C250" s="520" t="str">
        <f>IF(B250="","",VLOOKUP($B250,'F-1 Off Site River Baseline'!$C$9:$R$257,2,FALSE))</f>
        <v/>
      </c>
      <c r="D250" s="520" t="str">
        <f>IF(C250="","",VLOOKUP($B250,'F-1 Off Site River Baseline'!$C$9:$R$257,3,FALSE))</f>
        <v/>
      </c>
      <c r="E250" s="520" t="str">
        <f>IF(D250="","",VLOOKUP($B250,'F-1 Off Site River Baseline'!$C$9:$R$257,4,FALSE))</f>
        <v/>
      </c>
      <c r="F250" s="520" t="str">
        <f>IF(E250="","",VLOOKUP($B250,'F-1 Off Site River Baseline'!$C$9:$R$257,5,FALSE))</f>
        <v/>
      </c>
      <c r="G250" s="520" t="str">
        <f>IF(F250="","",VLOOKUP($B250,'F-1 Off Site River Baseline'!$C$9:$R$257,6,FALSE))</f>
        <v/>
      </c>
      <c r="H250" s="520" t="str">
        <f>IF(G250="","",VLOOKUP($B250,'F-1 Off Site River Baseline'!$C$9:$R$257,7,FALSE))</f>
        <v/>
      </c>
      <c r="I250" s="520" t="str">
        <f>IF(H250="","",VLOOKUP($B250,'F-1 Off Site River Baseline'!$C$9:$R$257,8,FALSE))</f>
        <v/>
      </c>
      <c r="J250" s="520" t="str">
        <f>IF(I250="","",VLOOKUP($B250,'F-1 Off Site River Baseline'!$C$9:$R$257,9,FALSE))</f>
        <v/>
      </c>
      <c r="K250" s="520" t="str">
        <f>IF(J250="","",VLOOKUP($B250,'F-1 Off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IF(L250="","",VLOOKUP($B250,'F-1 Off Site River Baseline'!$C$9:$R$257,16,FALSE))</f>
        <v/>
      </c>
      <c r="N250" s="418" t="str">
        <f t="shared" si="28"/>
        <v/>
      </c>
      <c r="O250" s="498" t="str">
        <f t="shared" si="29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5" t="str">
        <f>IF(N250="","",VLOOKUP(B250,'F-1 Off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20" t="str">
        <f>IF(V250="","",IF(VLOOKUP(V250,'G-7 Rivers Data'!$AG$4:$AI$9,2,FALSE)=0,"Spatial Data Missing ⚠",VLOOKUP(V250,'G-7 Rivers Data'!$AG$4:$AI$9,2,FALSE)))</f>
        <v/>
      </c>
      <c r="X250" s="524" t="str">
        <f>IF(V250="","",IF(VLOOKUP(V250,'G-7 Rivers Data'!$AG$4:$AI$9,3,FALSE)=0,"Spatial Data Missing ⚠",VLOOKUP(V250,'G-7 Rivers Data'!$AG$4:$AI$9,3,FALSE)))</f>
        <v/>
      </c>
      <c r="Y250" s="53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3"/>
      <c r="AA250" s="203"/>
      <c r="AB250" s="534" t="str">
        <f t="shared" si="24"/>
        <v/>
      </c>
      <c r="AC250" s="521" t="str">
        <f t="shared" si="25"/>
        <v/>
      </c>
      <c r="AD250" s="564" t="str">
        <f>IFERROR(IF(AC250="Check Data ⚠","Check Data ⚠",VLOOKUP(AC250,'G-4 Temporal multipliers'!$A$4:$C$37,3,FALSE)),"")</f>
        <v/>
      </c>
      <c r="AE250" s="537" t="str">
        <f>IF(N250="","",VLOOKUP(N250,'G-7 Rivers Data'!$B$4:$G$8,5,FALSE))</f>
        <v/>
      </c>
      <c r="AF250" s="520" t="str">
        <f t="shared" si="26"/>
        <v/>
      </c>
      <c r="AG250" s="520" t="str">
        <f t="shared" si="30"/>
        <v/>
      </c>
      <c r="AH250" s="524" t="str">
        <f t="shared" si="27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536" t="str">
        <f>IF(AK250="","",IF(VLOOKUP(AK250,'G-7 Rivers Data'!$AD$4:$AE$8,2,FALSE)=0,"Spatial Data Missing ⚠",VLOOKUP(AK250,'G-7 Rivers Data'!$AD$4:$AE$8,2,FALSE)))</f>
        <v/>
      </c>
      <c r="AM250" s="154"/>
      <c r="AN250" s="524" t="str">
        <f>IF(AM250="","",VLOOKUP(AM250,'G-7 Rivers Data'!$AO$4:$AP$7,2,FALSE))</f>
        <v/>
      </c>
      <c r="AO250" s="545" t="str">
        <f t="shared" si="31"/>
        <v/>
      </c>
      <c r="AP250" s="239"/>
      <c r="AQ250" s="240"/>
      <c r="AX250" s="31" t="str">
        <f>IFERROR(INDEX('G-7 Rivers Data'!$AZ$3:$AZ$7,MATCH(N250,'G-7 Rivers Data'!$AY$3:$AY$7,0)),"")</f>
        <v/>
      </c>
    </row>
    <row r="251" spans="2:50" ht="14.25" x14ac:dyDescent="0.2">
      <c r="B251" s="531" t="str">
        <f>'F-1 Off Site River Baseline'!AN249</f>
        <v/>
      </c>
      <c r="C251" s="520" t="str">
        <f>IF(B251="","",VLOOKUP($B251,'F-1 Off Site River Baseline'!$C$9:$R$257,2,FALSE))</f>
        <v/>
      </c>
      <c r="D251" s="520" t="str">
        <f>IF(C251="","",VLOOKUP($B251,'F-1 Off Site River Baseline'!$C$9:$R$257,3,FALSE))</f>
        <v/>
      </c>
      <c r="E251" s="520" t="str">
        <f>IF(D251="","",VLOOKUP($B251,'F-1 Off Site River Baseline'!$C$9:$R$257,4,FALSE))</f>
        <v/>
      </c>
      <c r="F251" s="520" t="str">
        <f>IF(E251="","",VLOOKUP($B251,'F-1 Off Site River Baseline'!$C$9:$R$257,5,FALSE))</f>
        <v/>
      </c>
      <c r="G251" s="520" t="str">
        <f>IF(F251="","",VLOOKUP($B251,'F-1 Off Site River Baseline'!$C$9:$R$257,6,FALSE))</f>
        <v/>
      </c>
      <c r="H251" s="520" t="str">
        <f>IF(G251="","",VLOOKUP($B251,'F-1 Off Site River Baseline'!$C$9:$R$257,7,FALSE))</f>
        <v/>
      </c>
      <c r="I251" s="520" t="str">
        <f>IF(H251="","",VLOOKUP($B251,'F-1 Off Site River Baseline'!$C$9:$R$257,8,FALSE))</f>
        <v/>
      </c>
      <c r="J251" s="520" t="str">
        <f>IF(I251="","",VLOOKUP($B251,'F-1 Off Site River Baseline'!$C$9:$R$257,9,FALSE))</f>
        <v/>
      </c>
      <c r="K251" s="520" t="str">
        <f>IF(J251="","",VLOOKUP($B251,'F-1 Off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IF(L251="","",VLOOKUP($B251,'F-1 Off Site River Baseline'!$C$9:$R$257,16,FALSE))</f>
        <v/>
      </c>
      <c r="N251" s="418" t="str">
        <f t="shared" si="28"/>
        <v/>
      </c>
      <c r="O251" s="498" t="str">
        <f t="shared" si="29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5" t="str">
        <f>IF(N251="","",VLOOKUP(B251,'F-1 Off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20" t="str">
        <f>IF(V251="","",IF(VLOOKUP(V251,'G-7 Rivers Data'!$AG$4:$AI$9,2,FALSE)=0,"Spatial Data Missing ⚠",VLOOKUP(V251,'G-7 Rivers Data'!$AG$4:$AI$9,2,FALSE)))</f>
        <v/>
      </c>
      <c r="X251" s="524" t="str">
        <f>IF(V251="","",IF(VLOOKUP(V251,'G-7 Rivers Data'!$AG$4:$AI$9,3,FALSE)=0,"Spatial Data Missing ⚠",VLOOKUP(V251,'G-7 Rivers Data'!$AG$4:$AI$9,3,FALSE)))</f>
        <v/>
      </c>
      <c r="Y251" s="53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3"/>
      <c r="AA251" s="203"/>
      <c r="AB251" s="534" t="str">
        <f t="shared" si="24"/>
        <v/>
      </c>
      <c r="AC251" s="521" t="str">
        <f t="shared" si="25"/>
        <v/>
      </c>
      <c r="AD251" s="564" t="str">
        <f>IFERROR(IF(AC251="Check Data ⚠","Check Data ⚠",VLOOKUP(AC251,'G-4 Temporal multipliers'!$A$4:$C$37,3,FALSE)),"")</f>
        <v/>
      </c>
      <c r="AE251" s="537" t="str">
        <f>IF(N251="","",VLOOKUP(N251,'G-7 Rivers Data'!$B$4:$G$8,5,FALSE))</f>
        <v/>
      </c>
      <c r="AF251" s="520" t="str">
        <f t="shared" si="26"/>
        <v/>
      </c>
      <c r="AG251" s="520" t="str">
        <f t="shared" si="30"/>
        <v/>
      </c>
      <c r="AH251" s="524" t="str">
        <f t="shared" si="27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536" t="str">
        <f>IF(AK251="","",IF(VLOOKUP(AK251,'G-7 Rivers Data'!$AD$4:$AE$8,2,FALSE)=0,"Spatial Data Missing ⚠",VLOOKUP(AK251,'G-7 Rivers Data'!$AD$4:$AE$8,2,FALSE)))</f>
        <v/>
      </c>
      <c r="AM251" s="154"/>
      <c r="AN251" s="524" t="str">
        <f>IF(AM251="","",VLOOKUP(AM251,'G-7 Rivers Data'!$AO$4:$AP$7,2,FALSE))</f>
        <v/>
      </c>
      <c r="AO251" s="545" t="str">
        <f t="shared" si="31"/>
        <v/>
      </c>
      <c r="AP251" s="239"/>
      <c r="AQ251" s="240"/>
      <c r="AX251" s="31" t="str">
        <f>IFERROR(INDEX('G-7 Rivers Data'!$AZ$3:$AZ$7,MATCH(N251,'G-7 Rivers Data'!$AY$3:$AY$7,0)),"")</f>
        <v/>
      </c>
    </row>
    <row r="252" spans="2:50" ht="14.25" x14ac:dyDescent="0.2">
      <c r="B252" s="531" t="str">
        <f>'F-1 Off Site River Baseline'!AN250</f>
        <v/>
      </c>
      <c r="C252" s="520" t="str">
        <f>IF(B252="","",VLOOKUP($B252,'F-1 Off Site River Baseline'!$C$9:$R$257,2,FALSE))</f>
        <v/>
      </c>
      <c r="D252" s="520" t="str">
        <f>IF(C252="","",VLOOKUP($B252,'F-1 Off Site River Baseline'!$C$9:$R$257,3,FALSE))</f>
        <v/>
      </c>
      <c r="E252" s="520" t="str">
        <f>IF(D252="","",VLOOKUP($B252,'F-1 Off Site River Baseline'!$C$9:$R$257,4,FALSE))</f>
        <v/>
      </c>
      <c r="F252" s="520" t="str">
        <f>IF(E252="","",VLOOKUP($B252,'F-1 Off Site River Baseline'!$C$9:$R$257,5,FALSE))</f>
        <v/>
      </c>
      <c r="G252" s="520" t="str">
        <f>IF(F252="","",VLOOKUP($B252,'F-1 Off Site River Baseline'!$C$9:$R$257,6,FALSE))</f>
        <v/>
      </c>
      <c r="H252" s="520" t="str">
        <f>IF(G252="","",VLOOKUP($B252,'F-1 Off Site River Baseline'!$C$9:$R$257,7,FALSE))</f>
        <v/>
      </c>
      <c r="I252" s="520" t="str">
        <f>IF(H252="","",VLOOKUP($B252,'F-1 Off Site River Baseline'!$C$9:$R$257,8,FALSE))</f>
        <v/>
      </c>
      <c r="J252" s="520" t="str">
        <f>IF(I252="","",VLOOKUP($B252,'F-1 Off Site River Baseline'!$C$9:$R$257,9,FALSE))</f>
        <v/>
      </c>
      <c r="K252" s="520" t="str">
        <f>IF(J252="","",VLOOKUP($B252,'F-1 Off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IF(L252="","",VLOOKUP($B252,'F-1 Off Site River Baseline'!$C$9:$R$257,16,FALSE))</f>
        <v/>
      </c>
      <c r="N252" s="418" t="str">
        <f t="shared" si="28"/>
        <v/>
      </c>
      <c r="O252" s="498" t="str">
        <f t="shared" si="29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5" t="str">
        <f>IF(N252="","",VLOOKUP(B252,'F-1 Off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20" t="str">
        <f>IF(V252="","",IF(VLOOKUP(V252,'G-7 Rivers Data'!$AG$4:$AI$9,2,FALSE)=0,"Spatial Data Missing ⚠",VLOOKUP(V252,'G-7 Rivers Data'!$AG$4:$AI$9,2,FALSE)))</f>
        <v/>
      </c>
      <c r="X252" s="524" t="str">
        <f>IF(V252="","",IF(VLOOKUP(V252,'G-7 Rivers Data'!$AG$4:$AI$9,3,FALSE)=0,"Spatial Data Missing ⚠",VLOOKUP(V252,'G-7 Rivers Data'!$AG$4:$AI$9,3,FALSE)))</f>
        <v/>
      </c>
      <c r="Y252" s="53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3"/>
      <c r="AA252" s="203"/>
      <c r="AB252" s="534" t="str">
        <f t="shared" si="24"/>
        <v/>
      </c>
      <c r="AC252" s="521" t="str">
        <f t="shared" si="25"/>
        <v/>
      </c>
      <c r="AD252" s="564" t="str">
        <f>IFERROR(IF(AC252="Check Data ⚠","Check Data ⚠",VLOOKUP(AC252,'G-4 Temporal multipliers'!$A$4:$C$37,3,FALSE)),"")</f>
        <v/>
      </c>
      <c r="AE252" s="537" t="str">
        <f>IF(N252="","",VLOOKUP(N252,'G-7 Rivers Data'!$B$4:$G$8,5,FALSE))</f>
        <v/>
      </c>
      <c r="AF252" s="520" t="str">
        <f t="shared" si="26"/>
        <v/>
      </c>
      <c r="AG252" s="520" t="str">
        <f t="shared" si="30"/>
        <v/>
      </c>
      <c r="AH252" s="524" t="str">
        <f t="shared" si="27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536" t="str">
        <f>IF(AK252="","",IF(VLOOKUP(AK252,'G-7 Rivers Data'!$AD$4:$AE$8,2,FALSE)=0,"Spatial Data Missing ⚠",VLOOKUP(AK252,'G-7 Rivers Data'!$AD$4:$AE$8,2,FALSE)))</f>
        <v/>
      </c>
      <c r="AM252" s="154"/>
      <c r="AN252" s="524" t="str">
        <f>IF(AM252="","",VLOOKUP(AM252,'G-7 Rivers Data'!$AO$4:$AP$7,2,FALSE))</f>
        <v/>
      </c>
      <c r="AO252" s="545" t="str">
        <f t="shared" si="31"/>
        <v/>
      </c>
      <c r="AP252" s="239"/>
      <c r="AQ252" s="240"/>
      <c r="AX252" s="31" t="str">
        <f>IFERROR(INDEX('G-7 Rivers Data'!$AZ$3:$AZ$7,MATCH(N252,'G-7 Rivers Data'!$AY$3:$AY$7,0)),"")</f>
        <v/>
      </c>
    </row>
    <row r="253" spans="2:50" ht="14.25" x14ac:dyDescent="0.2">
      <c r="B253" s="531" t="str">
        <f>'F-1 Off Site River Baseline'!AN251</f>
        <v/>
      </c>
      <c r="C253" s="520" t="str">
        <f>IF(B253="","",VLOOKUP($B253,'F-1 Off Site River Baseline'!$C$9:$R$257,2,FALSE))</f>
        <v/>
      </c>
      <c r="D253" s="520" t="str">
        <f>IF(C253="","",VLOOKUP($B253,'F-1 Off Site River Baseline'!$C$9:$R$257,3,FALSE))</f>
        <v/>
      </c>
      <c r="E253" s="520" t="str">
        <f>IF(D253="","",VLOOKUP($B253,'F-1 Off Site River Baseline'!$C$9:$R$257,4,FALSE))</f>
        <v/>
      </c>
      <c r="F253" s="520" t="str">
        <f>IF(E253="","",VLOOKUP($B253,'F-1 Off Site River Baseline'!$C$9:$R$257,5,FALSE))</f>
        <v/>
      </c>
      <c r="G253" s="520" t="str">
        <f>IF(F253="","",VLOOKUP($B253,'F-1 Off Site River Baseline'!$C$9:$R$257,6,FALSE))</f>
        <v/>
      </c>
      <c r="H253" s="520" t="str">
        <f>IF(G253="","",VLOOKUP($B253,'F-1 Off Site River Baseline'!$C$9:$R$257,7,FALSE))</f>
        <v/>
      </c>
      <c r="I253" s="520" t="str">
        <f>IF(H253="","",VLOOKUP($B253,'F-1 Off Site River Baseline'!$C$9:$R$257,8,FALSE))</f>
        <v/>
      </c>
      <c r="J253" s="520" t="str">
        <f>IF(I253="","",VLOOKUP($B253,'F-1 Off Site River Baseline'!$C$9:$R$257,9,FALSE))</f>
        <v/>
      </c>
      <c r="K253" s="520" t="str">
        <f>IF(J253="","",VLOOKUP($B253,'F-1 Off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IF(L253="","",VLOOKUP($B253,'F-1 Off Site River Baseline'!$C$9:$R$257,16,FALSE))</f>
        <v/>
      </c>
      <c r="N253" s="418" t="str">
        <f t="shared" si="28"/>
        <v/>
      </c>
      <c r="O253" s="498" t="str">
        <f t="shared" si="29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5" t="str">
        <f>IF(N253="","",VLOOKUP(B253,'F-1 Off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20" t="str">
        <f>IF(V253="","",IF(VLOOKUP(V253,'G-7 Rivers Data'!$AG$4:$AI$9,2,FALSE)=0,"Spatial Data Missing ⚠",VLOOKUP(V253,'G-7 Rivers Data'!$AG$4:$AI$9,2,FALSE)))</f>
        <v/>
      </c>
      <c r="X253" s="524" t="str">
        <f>IF(V253="","",IF(VLOOKUP(V253,'G-7 Rivers Data'!$AG$4:$AI$9,3,FALSE)=0,"Spatial Data Missing ⚠",VLOOKUP(V253,'G-7 Rivers Data'!$AG$4:$AI$9,3,FALSE)))</f>
        <v/>
      </c>
      <c r="Y253" s="53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3"/>
      <c r="AA253" s="203"/>
      <c r="AB253" s="534" t="str">
        <f t="shared" si="24"/>
        <v/>
      </c>
      <c r="AC253" s="521" t="str">
        <f t="shared" si="25"/>
        <v/>
      </c>
      <c r="AD253" s="564" t="str">
        <f>IFERROR(IF(AC253="Check Data ⚠","Check Data ⚠",VLOOKUP(AC253,'G-4 Temporal multipliers'!$A$4:$C$37,3,FALSE)),"")</f>
        <v/>
      </c>
      <c r="AE253" s="537" t="str">
        <f>IF(N253="","",VLOOKUP(N253,'G-7 Rivers Data'!$B$4:$G$8,5,FALSE))</f>
        <v/>
      </c>
      <c r="AF253" s="520" t="str">
        <f t="shared" si="26"/>
        <v/>
      </c>
      <c r="AG253" s="520" t="str">
        <f t="shared" si="30"/>
        <v/>
      </c>
      <c r="AH253" s="524" t="str">
        <f t="shared" si="27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536" t="str">
        <f>IF(AK253="","",IF(VLOOKUP(AK253,'G-7 Rivers Data'!$AD$4:$AE$8,2,FALSE)=0,"Spatial Data Missing ⚠",VLOOKUP(AK253,'G-7 Rivers Data'!$AD$4:$AE$8,2,FALSE)))</f>
        <v/>
      </c>
      <c r="AM253" s="154"/>
      <c r="AN253" s="524" t="str">
        <f>IF(AM253="","",VLOOKUP(AM253,'G-7 Rivers Data'!$AO$4:$AP$7,2,FALSE))</f>
        <v/>
      </c>
      <c r="AO253" s="545" t="str">
        <f t="shared" si="31"/>
        <v/>
      </c>
      <c r="AP253" s="239"/>
      <c r="AQ253" s="240"/>
      <c r="AX253" s="31" t="str">
        <f>IFERROR(INDEX('G-7 Rivers Data'!$AZ$3:$AZ$7,MATCH(N253,'G-7 Rivers Data'!$AY$3:$AY$7,0)),"")</f>
        <v/>
      </c>
    </row>
    <row r="254" spans="2:50" ht="14.25" x14ac:dyDescent="0.2">
      <c r="B254" s="531" t="str">
        <f>'F-1 Off Site River Baseline'!AN252</f>
        <v/>
      </c>
      <c r="C254" s="520" t="str">
        <f>IF(B254="","",VLOOKUP($B254,'F-1 Off Site River Baseline'!$C$9:$R$257,2,FALSE))</f>
        <v/>
      </c>
      <c r="D254" s="520" t="str">
        <f>IF(C254="","",VLOOKUP($B254,'F-1 Off Site River Baseline'!$C$9:$R$257,3,FALSE))</f>
        <v/>
      </c>
      <c r="E254" s="520" t="str">
        <f>IF(D254="","",VLOOKUP($B254,'F-1 Off Site River Baseline'!$C$9:$R$257,4,FALSE))</f>
        <v/>
      </c>
      <c r="F254" s="520" t="str">
        <f>IF(E254="","",VLOOKUP($B254,'F-1 Off Site River Baseline'!$C$9:$R$257,5,FALSE))</f>
        <v/>
      </c>
      <c r="G254" s="520" t="str">
        <f>IF(F254="","",VLOOKUP($B254,'F-1 Off Site River Baseline'!$C$9:$R$257,6,FALSE))</f>
        <v/>
      </c>
      <c r="H254" s="520" t="str">
        <f>IF(G254="","",VLOOKUP($B254,'F-1 Off Site River Baseline'!$C$9:$R$257,7,FALSE))</f>
        <v/>
      </c>
      <c r="I254" s="520" t="str">
        <f>IF(H254="","",VLOOKUP($B254,'F-1 Off Site River Baseline'!$C$9:$R$257,8,FALSE))</f>
        <v/>
      </c>
      <c r="J254" s="520" t="str">
        <f>IF(I254="","",VLOOKUP($B254,'F-1 Off Site River Baseline'!$C$9:$R$257,9,FALSE))</f>
        <v/>
      </c>
      <c r="K254" s="520" t="str">
        <f>IF(J254="","",VLOOKUP($B254,'F-1 Off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IF(L254="","",VLOOKUP($B254,'F-1 Off Site River Baseline'!$C$9:$R$257,16,FALSE))</f>
        <v/>
      </c>
      <c r="N254" s="418" t="str">
        <f t="shared" si="28"/>
        <v/>
      </c>
      <c r="O254" s="498" t="str">
        <f t="shared" si="29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5" t="str">
        <f>IF(N254="","",VLOOKUP(B254,'F-1 Off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20" t="str">
        <f>IF(V254="","",IF(VLOOKUP(V254,'G-7 Rivers Data'!$AG$4:$AI$9,2,FALSE)=0,"Spatial Data Missing ⚠",VLOOKUP(V254,'G-7 Rivers Data'!$AG$4:$AI$9,2,FALSE)))</f>
        <v/>
      </c>
      <c r="X254" s="524" t="str">
        <f>IF(V254="","",IF(VLOOKUP(V254,'G-7 Rivers Data'!$AG$4:$AI$9,3,FALSE)=0,"Spatial Data Missing ⚠",VLOOKUP(V254,'G-7 Rivers Data'!$AG$4:$AI$9,3,FALSE)))</f>
        <v/>
      </c>
      <c r="Y254" s="53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3"/>
      <c r="AA254" s="203"/>
      <c r="AB254" s="534" t="str">
        <f t="shared" si="24"/>
        <v/>
      </c>
      <c r="AC254" s="521" t="str">
        <f t="shared" si="25"/>
        <v/>
      </c>
      <c r="AD254" s="564" t="str">
        <f>IFERROR(IF(AC254="Check Data ⚠","Check Data ⚠",VLOOKUP(AC254,'G-4 Temporal multipliers'!$A$4:$C$37,3,FALSE)),"")</f>
        <v/>
      </c>
      <c r="AE254" s="537" t="str">
        <f>IF(N254="","",VLOOKUP(N254,'G-7 Rivers Data'!$B$4:$G$8,5,FALSE))</f>
        <v/>
      </c>
      <c r="AF254" s="520" t="str">
        <f t="shared" si="26"/>
        <v/>
      </c>
      <c r="AG254" s="520" t="str">
        <f t="shared" si="30"/>
        <v/>
      </c>
      <c r="AH254" s="524" t="str">
        <f t="shared" si="27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536" t="str">
        <f>IF(AK254="","",IF(VLOOKUP(AK254,'G-7 Rivers Data'!$AD$4:$AE$8,2,FALSE)=0,"Spatial Data Missing ⚠",VLOOKUP(AK254,'G-7 Rivers Data'!$AD$4:$AE$8,2,FALSE)))</f>
        <v/>
      </c>
      <c r="AM254" s="154"/>
      <c r="AN254" s="524" t="str">
        <f>IF(AM254="","",VLOOKUP(AM254,'G-7 Rivers Data'!$AO$4:$AP$7,2,FALSE))</f>
        <v/>
      </c>
      <c r="AO254" s="545" t="str">
        <f t="shared" si="31"/>
        <v/>
      </c>
      <c r="AP254" s="239"/>
      <c r="AQ254" s="240"/>
      <c r="AX254" s="31" t="str">
        <f>IFERROR(INDEX('G-7 Rivers Data'!$AZ$3:$AZ$7,MATCH(N254,'G-7 Rivers Data'!$AY$3:$AY$7,0)),"")</f>
        <v/>
      </c>
    </row>
    <row r="255" spans="2:50" ht="14.25" x14ac:dyDescent="0.2">
      <c r="B255" s="531" t="str">
        <f>'F-1 Off Site River Baseline'!AN253</f>
        <v/>
      </c>
      <c r="C255" s="520" t="str">
        <f>IF(B255="","",VLOOKUP($B255,'F-1 Off Site River Baseline'!$C$9:$R$257,2,FALSE))</f>
        <v/>
      </c>
      <c r="D255" s="520" t="str">
        <f>IF(C255="","",VLOOKUP($B255,'F-1 Off Site River Baseline'!$C$9:$R$257,3,FALSE))</f>
        <v/>
      </c>
      <c r="E255" s="520" t="str">
        <f>IF(D255="","",VLOOKUP($B255,'F-1 Off Site River Baseline'!$C$9:$R$257,4,FALSE))</f>
        <v/>
      </c>
      <c r="F255" s="520" t="str">
        <f>IF(E255="","",VLOOKUP($B255,'F-1 Off Site River Baseline'!$C$9:$R$257,5,FALSE))</f>
        <v/>
      </c>
      <c r="G255" s="520" t="str">
        <f>IF(F255="","",VLOOKUP($B255,'F-1 Off Site River Baseline'!$C$9:$R$257,6,FALSE))</f>
        <v/>
      </c>
      <c r="H255" s="520" t="str">
        <f>IF(G255="","",VLOOKUP($B255,'F-1 Off Site River Baseline'!$C$9:$R$257,7,FALSE))</f>
        <v/>
      </c>
      <c r="I255" s="520" t="str">
        <f>IF(H255="","",VLOOKUP($B255,'F-1 Off Site River Baseline'!$C$9:$R$257,8,FALSE))</f>
        <v/>
      </c>
      <c r="J255" s="520" t="str">
        <f>IF(I255="","",VLOOKUP($B255,'F-1 Off Site River Baseline'!$C$9:$R$257,9,FALSE))</f>
        <v/>
      </c>
      <c r="K255" s="520" t="str">
        <f>IF(J255="","",VLOOKUP($B255,'F-1 Off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IF(L255="","",VLOOKUP($B255,'F-1 Off Site River Baseline'!$C$9:$R$257,16,FALSE))</f>
        <v/>
      </c>
      <c r="N255" s="418" t="str">
        <f t="shared" si="28"/>
        <v/>
      </c>
      <c r="O255" s="498" t="str">
        <f t="shared" si="29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5" t="str">
        <f>IF(N255="","",VLOOKUP(B255,'F-1 Off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20" t="str">
        <f>IF(V255="","",IF(VLOOKUP(V255,'G-7 Rivers Data'!$AG$4:$AI$9,2,FALSE)=0,"Spatial Data Missing ⚠",VLOOKUP(V255,'G-7 Rivers Data'!$AG$4:$AI$9,2,FALSE)))</f>
        <v/>
      </c>
      <c r="X255" s="524" t="str">
        <f>IF(V255="","",IF(VLOOKUP(V255,'G-7 Rivers Data'!$AG$4:$AI$9,3,FALSE)=0,"Spatial Data Missing ⚠",VLOOKUP(V255,'G-7 Rivers Data'!$AG$4:$AI$9,3,FALSE)))</f>
        <v/>
      </c>
      <c r="Y255" s="53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3"/>
      <c r="AA255" s="203"/>
      <c r="AB255" s="534" t="str">
        <f t="shared" si="24"/>
        <v/>
      </c>
      <c r="AC255" s="521" t="str">
        <f t="shared" si="25"/>
        <v/>
      </c>
      <c r="AD255" s="564" t="str">
        <f>IFERROR(IF(AC255="Check Data ⚠","Check Data ⚠",VLOOKUP(AC255,'G-4 Temporal multipliers'!$A$4:$C$37,3,FALSE)),"")</f>
        <v/>
      </c>
      <c r="AE255" s="537" t="str">
        <f>IF(N255="","",VLOOKUP(N255,'G-7 Rivers Data'!$B$4:$G$8,5,FALSE))</f>
        <v/>
      </c>
      <c r="AF255" s="520" t="str">
        <f t="shared" si="26"/>
        <v/>
      </c>
      <c r="AG255" s="520" t="str">
        <f t="shared" si="30"/>
        <v/>
      </c>
      <c r="AH255" s="524" t="str">
        <f t="shared" si="27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536" t="str">
        <f>IF(AK255="","",IF(VLOOKUP(AK255,'G-7 Rivers Data'!$AD$4:$AE$8,2,FALSE)=0,"Spatial Data Missing ⚠",VLOOKUP(AK255,'G-7 Rivers Data'!$AD$4:$AE$8,2,FALSE)))</f>
        <v/>
      </c>
      <c r="AM255" s="154"/>
      <c r="AN255" s="524" t="str">
        <f>IF(AM255="","",VLOOKUP(AM255,'G-7 Rivers Data'!$AO$4:$AP$7,2,FALSE))</f>
        <v/>
      </c>
      <c r="AO255" s="545" t="str">
        <f t="shared" si="31"/>
        <v/>
      </c>
      <c r="AP255" s="239"/>
      <c r="AQ255" s="240"/>
      <c r="AX255" s="31" t="str">
        <f>IFERROR(INDEX('G-7 Rivers Data'!$AZ$3:$AZ$7,MATCH(N255,'G-7 Rivers Data'!$AY$3:$AY$7,0)),"")</f>
        <v/>
      </c>
    </row>
    <row r="256" spans="2:50" ht="14.25" x14ac:dyDescent="0.2">
      <c r="B256" s="531" t="str">
        <f>'F-1 Off Site River Baseline'!AN254</f>
        <v/>
      </c>
      <c r="C256" s="520" t="str">
        <f>IF(B256="","",VLOOKUP($B256,'F-1 Off Site River Baseline'!$C$9:$R$257,2,FALSE))</f>
        <v/>
      </c>
      <c r="D256" s="520" t="str">
        <f>IF(C256="","",VLOOKUP($B256,'F-1 Off Site River Baseline'!$C$9:$R$257,3,FALSE))</f>
        <v/>
      </c>
      <c r="E256" s="520" t="str">
        <f>IF(D256="","",VLOOKUP($B256,'F-1 Off Site River Baseline'!$C$9:$R$257,4,FALSE))</f>
        <v/>
      </c>
      <c r="F256" s="520" t="str">
        <f>IF(E256="","",VLOOKUP($B256,'F-1 Off Site River Baseline'!$C$9:$R$257,5,FALSE))</f>
        <v/>
      </c>
      <c r="G256" s="520" t="str">
        <f>IF(F256="","",VLOOKUP($B256,'F-1 Off Site River Baseline'!$C$9:$R$257,6,FALSE))</f>
        <v/>
      </c>
      <c r="H256" s="520" t="str">
        <f>IF(G256="","",VLOOKUP($B256,'F-1 Off Site River Baseline'!$C$9:$R$257,7,FALSE))</f>
        <v/>
      </c>
      <c r="I256" s="520" t="str">
        <f>IF(H256="","",VLOOKUP($B256,'F-1 Off Site River Baseline'!$C$9:$R$257,8,FALSE))</f>
        <v/>
      </c>
      <c r="J256" s="520" t="str">
        <f>IF(I256="","",VLOOKUP($B256,'F-1 Off Site River Baseline'!$C$9:$R$257,9,FALSE))</f>
        <v/>
      </c>
      <c r="K256" s="520" t="str">
        <f>IF(J256="","",VLOOKUP($B256,'F-1 Off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IF(L256="","",VLOOKUP($B256,'F-1 Off Site River Baseline'!$C$9:$R$257,16,FALSE))</f>
        <v/>
      </c>
      <c r="N256" s="418" t="str">
        <f t="shared" si="28"/>
        <v/>
      </c>
      <c r="O256" s="498" t="str">
        <f t="shared" si="29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5" t="str">
        <f>IF(N256="","",VLOOKUP(B256,'F-1 Off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20" t="str">
        <f>IF(V256="","",IF(VLOOKUP(V256,'G-7 Rivers Data'!$AG$4:$AI$9,2,FALSE)=0,"Spatial Data Missing ⚠",VLOOKUP(V256,'G-7 Rivers Data'!$AG$4:$AI$9,2,FALSE)))</f>
        <v/>
      </c>
      <c r="X256" s="524" t="str">
        <f>IF(V256="","",IF(VLOOKUP(V256,'G-7 Rivers Data'!$AG$4:$AI$9,3,FALSE)=0,"Spatial Data Missing ⚠",VLOOKUP(V256,'G-7 Rivers Data'!$AG$4:$AI$9,3,FALSE)))</f>
        <v/>
      </c>
      <c r="Y256" s="53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3"/>
      <c r="AA256" s="203"/>
      <c r="AB256" s="534" t="str">
        <f t="shared" si="24"/>
        <v/>
      </c>
      <c r="AC256" s="521" t="str">
        <f t="shared" si="25"/>
        <v/>
      </c>
      <c r="AD256" s="564" t="str">
        <f>IFERROR(IF(AC256="Check Data ⚠","Check Data ⚠",VLOOKUP(AC256,'G-4 Temporal multipliers'!$A$4:$C$37,3,FALSE)),"")</f>
        <v/>
      </c>
      <c r="AE256" s="537" t="str">
        <f>IF(N256="","",VLOOKUP(N256,'G-7 Rivers Data'!$B$4:$G$8,5,FALSE))</f>
        <v/>
      </c>
      <c r="AF256" s="520" t="str">
        <f t="shared" si="26"/>
        <v/>
      </c>
      <c r="AG256" s="520" t="str">
        <f t="shared" si="30"/>
        <v/>
      </c>
      <c r="AH256" s="524" t="str">
        <f t="shared" si="27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536" t="str">
        <f>IF(AK256="","",IF(VLOOKUP(AK256,'G-7 Rivers Data'!$AD$4:$AE$8,2,FALSE)=0,"Spatial Data Missing ⚠",VLOOKUP(AK256,'G-7 Rivers Data'!$AD$4:$AE$8,2,FALSE)))</f>
        <v/>
      </c>
      <c r="AM256" s="154"/>
      <c r="AN256" s="524" t="str">
        <f>IF(AM256="","",VLOOKUP(AM256,'G-7 Rivers Data'!$AO$4:$AP$7,2,FALSE))</f>
        <v/>
      </c>
      <c r="AO256" s="545" t="str">
        <f t="shared" si="31"/>
        <v/>
      </c>
      <c r="AP256" s="239"/>
      <c r="AQ256" s="240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3" t="str">
        <f>'F-1 Off Site River Baseline'!AN255</f>
        <v/>
      </c>
      <c r="C257" s="534" t="str">
        <f>IF(B257="","",VLOOKUP($B257,'F-1 Off Site River Baseline'!$C$9:$R$257,2,FALSE))</f>
        <v/>
      </c>
      <c r="D257" s="534" t="str">
        <f>IF(C257="","",VLOOKUP($B257,'F-1 Off Site River Baseline'!$C$9:$R$257,3,FALSE))</f>
        <v/>
      </c>
      <c r="E257" s="534" t="str">
        <f>IF(D257="","",VLOOKUP($B257,'F-1 Off Site River Baseline'!$C$9:$R$257,4,FALSE))</f>
        <v/>
      </c>
      <c r="F257" s="534" t="str">
        <f>IF(E257="","",VLOOKUP($B257,'F-1 Off Site River Baseline'!$C$9:$R$257,5,FALSE))</f>
        <v/>
      </c>
      <c r="G257" s="534" t="str">
        <f>IF(F257="","",VLOOKUP($B257,'F-1 Off Site River Baseline'!$C$9:$R$257,6,FALSE))</f>
        <v/>
      </c>
      <c r="H257" s="534" t="str">
        <f>IF(G257="","",VLOOKUP($B257,'F-1 Off Site River Baseline'!$C$9:$R$257,7,FALSE))</f>
        <v/>
      </c>
      <c r="I257" s="534" t="str">
        <f>IF(H257="","",VLOOKUP($B257,'F-1 Off Site River Baseline'!$C$9:$R$257,8,FALSE))</f>
        <v/>
      </c>
      <c r="J257" s="534" t="str">
        <f>IF(I257="","",VLOOKUP($B257,'F-1 Off Site River Baseline'!$C$9:$R$257,9,FALSE))</f>
        <v/>
      </c>
      <c r="K257" s="534" t="str">
        <f>IF(J257="","",VLOOKUP($B257,'F-1 Off Site River Baseline'!$C$9:$R$257,10,FALSE))</f>
        <v/>
      </c>
      <c r="L257" s="534" t="str">
        <f>IF(B257="","",VLOOKUP($B257,'C-1 Site River Baseline'!$C$9:$R$257,15,FALSE))</f>
        <v/>
      </c>
      <c r="M257" s="536" t="str">
        <f>IF(L257="","",VLOOKUP($B257,'F-1 Off Site River Baseline'!$C$9:$R$257,16,FALSE))</f>
        <v/>
      </c>
      <c r="N257" s="425" t="str">
        <f t="shared" si="28"/>
        <v/>
      </c>
      <c r="O257" s="498" t="str">
        <f t="shared" si="29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7" t="str">
        <f>IF(N257="","",VLOOKUP(B257,'F-1 Off Site River Baseline'!$C$10:$AA$257,19,FALSE))</f>
        <v/>
      </c>
      <c r="R257" s="538" t="str">
        <f>IF(N257="","",VLOOKUP(N257,'G-7 Rivers Data'!$B$2:$G$8,2,FALSE))</f>
        <v/>
      </c>
      <c r="S257" s="536" t="str">
        <f>IFERROR(VLOOKUP(R257,'G-7 Rivers Data'!$C$4:$D$8,2,FALSE),"")</f>
        <v/>
      </c>
      <c r="T257" s="210"/>
      <c r="U257" s="536" t="str">
        <f>IFERROR(INDEX('G-7 Rivers Data'!$H$4:$L$8,MATCH(N257,'G-7 Rivers Data'!$B$4:$B$8,0),MATCH(T257,'G-7 Rivers Data'!$H$3:$L$3,0)),"")</f>
        <v/>
      </c>
      <c r="V257" s="210"/>
      <c r="W257" s="520" t="str">
        <f>IF(V257="","",IF(VLOOKUP(V257,'G-7 Rivers Data'!$AG$4:$AI$9,2,FALSE)=0,"Spatial Data Missing ⚠",VLOOKUP(V257,'G-7 Rivers Data'!$AG$4:$AI$9,2,FALSE)))</f>
        <v/>
      </c>
      <c r="X257" s="524" t="str">
        <f>IF(V257="","",IF(VLOOKUP(V257,'G-7 Rivers Data'!$AG$4:$AI$9,3,FALSE)=0,"Spatial Data Missing ⚠",VLOOKUP(V257,'G-7 Rivers Data'!$AG$4:$AI$9,3,FALSE)))</f>
        <v/>
      </c>
      <c r="Y257" s="53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3"/>
      <c r="AA257" s="211"/>
      <c r="AB257" s="534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1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4" t="str">
        <f>IFERROR(IF(AC257="Check Data ⚠","Check Data ⚠",VLOOKUP(AC257,'G-4 Temporal multipliers'!$A$4:$C$37,3,FALSE)),"")</f>
        <v/>
      </c>
      <c r="AE257" s="538" t="str">
        <f>IF(N257="","",VLOOKUP(N257,'G-7 Rivers Data'!$B$4:$G$8,5,FALSE))</f>
        <v/>
      </c>
      <c r="AF257" s="520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20" t="str">
        <f t="shared" si="30"/>
        <v/>
      </c>
      <c r="AH257" s="536" t="str">
        <f t="shared" si="27"/>
        <v/>
      </c>
      <c r="AI257" s="449"/>
      <c r="AJ257" s="499" t="str">
        <f>IF(AI257="","",IF(VLOOKUP(AI257,'G-7 Rivers Data'!$AA$4:$AB$7,2,FALSE)=0,"Spatial Data Missing ⚠",VLOOKUP(AI257,'G-7 Rivers Data'!$AA$4:$AB$7,2,FALSE)))</f>
        <v/>
      </c>
      <c r="AK257" s="422"/>
      <c r="AL257" s="536" t="str">
        <f>IF(AK257="","",IF(VLOOKUP(AK257,'G-7 Rivers Data'!$AD$4:$AE$8,2,FALSE)=0,"Spatial Data Missing ⚠",VLOOKUP(AK257,'G-7 Rivers Data'!$AD$4:$AE$8,2,FALSE)))</f>
        <v/>
      </c>
      <c r="AM257" s="210"/>
      <c r="AN257" s="536" t="str">
        <f>IF(AM257="","",VLOOKUP(AM257,'G-7 Rivers Data'!$AO$4:$AP$7,2,FALSE))</f>
        <v/>
      </c>
      <c r="AO257" s="545" t="str">
        <f t="shared" si="31"/>
        <v/>
      </c>
      <c r="AP257" s="423"/>
      <c r="AQ257" s="424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7"/>
      <c r="D258" s="503">
        <f>SUM(D12:D257)</f>
        <v>0</v>
      </c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503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9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Q10:Q11"/>
    <mergeCell ref="R10:S10"/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K36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2"/>
      <c r="H1" s="212"/>
      <c r="I1" s="212"/>
      <c r="J1" s="212"/>
      <c r="V1" s="955" t="s">
        <v>343</v>
      </c>
      <c r="W1" s="1037"/>
      <c r="X1" s="957"/>
      <c r="Z1" s="955" t="s">
        <v>344</v>
      </c>
      <c r="AA1" s="957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3" t="s">
        <v>348</v>
      </c>
      <c r="D2" s="213" t="s">
        <v>349</v>
      </c>
      <c r="E2" s="213" t="s">
        <v>350</v>
      </c>
      <c r="F2" s="213" t="s">
        <v>351</v>
      </c>
      <c r="G2" s="213" t="s">
        <v>352</v>
      </c>
      <c r="H2" s="213" t="s">
        <v>353</v>
      </c>
      <c r="I2" s="213" t="s">
        <v>354</v>
      </c>
      <c r="J2" s="213" t="s">
        <v>355</v>
      </c>
      <c r="K2" s="213" t="s">
        <v>356</v>
      </c>
      <c r="L2" s="213" t="s">
        <v>357</v>
      </c>
      <c r="M2" s="213" t="s">
        <v>358</v>
      </c>
      <c r="N2" s="214" t="s">
        <v>359</v>
      </c>
      <c r="O2" s="214" t="s">
        <v>323</v>
      </c>
      <c r="P2" s="214" t="s">
        <v>360</v>
      </c>
      <c r="Q2" s="214" t="s">
        <v>323</v>
      </c>
      <c r="R2" s="214" t="s">
        <v>361</v>
      </c>
      <c r="S2" s="214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6" t="s">
        <v>369</v>
      </c>
      <c r="B3" s="119" t="s">
        <v>370</v>
      </c>
      <c r="C3" s="571" t="s">
        <v>371</v>
      </c>
      <c r="D3" s="544" t="s">
        <v>372</v>
      </c>
      <c r="E3" s="544"/>
      <c r="F3" s="520" t="s">
        <v>69</v>
      </c>
      <c r="G3" s="544"/>
      <c r="H3" s="520" t="s">
        <v>373</v>
      </c>
      <c r="I3" s="544"/>
      <c r="J3" s="544" t="s">
        <v>374</v>
      </c>
      <c r="K3" s="544" t="s">
        <v>23</v>
      </c>
      <c r="L3" s="544">
        <f t="shared" ref="L3:L8" si="0">IF($K3=$V$3,$W$3,IF($K3=$V$3,$W$3,IF($K3=$V$4,$W$4,IF($K3=$V$5,$W$5,IF($K3=$V$6,$W$6,IF($K3=$V$7,$W$7))))))</f>
        <v>4</v>
      </c>
      <c r="M3" s="544" t="str">
        <f>IF($K3=$V$3,$X$3,IF($K3=$V$4,$X$4,IF($K3=$V$5,$X$5,IF($K3=$V$6,$X$6,IF($K3=$V$7,$X$7)))))</f>
        <v>Same broad habitat or a higher distinctiveness habitat required (≥)</v>
      </c>
      <c r="N3" s="544" t="s">
        <v>156</v>
      </c>
      <c r="O3" s="544">
        <f t="shared" ref="O3:O33" si="1">VLOOKUP(N3,Difficulty,2,FALSE)</f>
        <v>1</v>
      </c>
      <c r="P3" s="544" t="s">
        <v>156</v>
      </c>
      <c r="Q3" s="544">
        <f t="shared" ref="Q3:Q33" si="2">VLOOKUP(P3,Difficulty,2,FALSE)</f>
        <v>1</v>
      </c>
      <c r="R3" s="520"/>
      <c r="S3" s="544"/>
      <c r="V3" s="520" t="s">
        <v>375</v>
      </c>
      <c r="W3" s="544">
        <v>8</v>
      </c>
      <c r="X3" s="622" t="s">
        <v>376</v>
      </c>
      <c r="Z3" s="544" t="s">
        <v>21</v>
      </c>
      <c r="AA3" s="544">
        <v>3</v>
      </c>
      <c r="AD3" s="215" t="s">
        <v>377</v>
      </c>
      <c r="AF3" s="217" t="s">
        <v>69</v>
      </c>
      <c r="AG3" s="217" t="s">
        <v>69</v>
      </c>
    </row>
    <row r="4" spans="1:33" x14ac:dyDescent="0.2">
      <c r="A4" s="216" t="s">
        <v>378</v>
      </c>
      <c r="B4" s="119" t="s">
        <v>379</v>
      </c>
      <c r="C4" s="571" t="s">
        <v>380</v>
      </c>
      <c r="D4" s="544" t="s">
        <v>372</v>
      </c>
      <c r="E4" s="544"/>
      <c r="F4" s="520" t="s">
        <v>69</v>
      </c>
      <c r="G4" s="544"/>
      <c r="H4" s="520" t="s">
        <v>373</v>
      </c>
      <c r="I4" s="544"/>
      <c r="J4" s="544" t="s">
        <v>374</v>
      </c>
      <c r="K4" s="544" t="s">
        <v>23</v>
      </c>
      <c r="L4" s="544">
        <f t="shared" si="0"/>
        <v>4</v>
      </c>
      <c r="M4" s="544" t="str">
        <f t="shared" ref="M4:M71" si="3">IF($K4=$V$3,$X$3,IF($K4=$V$4,$X$4,IF($K4=$V$5,$X$5,IF($K4=$V$6,$X$6,IF($K4=$V$7,$X$7)))))</f>
        <v>Same broad habitat or a higher distinctiveness habitat required (≥)</v>
      </c>
      <c r="N4" s="544" t="s">
        <v>156</v>
      </c>
      <c r="O4" s="544">
        <f t="shared" si="1"/>
        <v>1</v>
      </c>
      <c r="P4" s="544" t="s">
        <v>156</v>
      </c>
      <c r="Q4" s="544">
        <f t="shared" si="2"/>
        <v>1</v>
      </c>
      <c r="R4" s="520"/>
      <c r="S4" s="544"/>
      <c r="V4" s="544" t="s">
        <v>153</v>
      </c>
      <c r="W4" s="544">
        <v>6</v>
      </c>
      <c r="X4" s="623" t="s">
        <v>381</v>
      </c>
      <c r="Z4" s="544" t="s">
        <v>382</v>
      </c>
      <c r="AA4" s="544">
        <v>2.5</v>
      </c>
      <c r="AD4" s="215" t="s">
        <v>383</v>
      </c>
      <c r="AF4" s="217" t="s">
        <v>70</v>
      </c>
      <c r="AG4" s="217" t="s">
        <v>70</v>
      </c>
    </row>
    <row r="5" spans="1:33" ht="42.75" x14ac:dyDescent="0.2">
      <c r="A5" s="216" t="s">
        <v>384</v>
      </c>
      <c r="B5" s="119" t="s">
        <v>385</v>
      </c>
      <c r="C5" s="571" t="s">
        <v>386</v>
      </c>
      <c r="D5" s="544" t="s">
        <v>372</v>
      </c>
      <c r="E5" s="544"/>
      <c r="F5" s="520" t="s">
        <v>69</v>
      </c>
      <c r="G5" s="544"/>
      <c r="H5" s="520" t="s">
        <v>373</v>
      </c>
      <c r="I5" s="544"/>
      <c r="J5" s="544" t="s">
        <v>374</v>
      </c>
      <c r="K5" s="544" t="s">
        <v>23</v>
      </c>
      <c r="L5" s="544">
        <f t="shared" si="0"/>
        <v>4</v>
      </c>
      <c r="M5" s="544" t="str">
        <f t="shared" si="3"/>
        <v>Same broad habitat or a higher distinctiveness habitat required (≥)</v>
      </c>
      <c r="N5" s="544" t="s">
        <v>156</v>
      </c>
      <c r="O5" s="544">
        <f t="shared" si="1"/>
        <v>1</v>
      </c>
      <c r="P5" s="544" t="s">
        <v>156</v>
      </c>
      <c r="Q5" s="544">
        <f t="shared" si="2"/>
        <v>1</v>
      </c>
      <c r="R5" s="520"/>
      <c r="S5" s="544"/>
      <c r="V5" s="544" t="s">
        <v>23</v>
      </c>
      <c r="W5" s="544">
        <v>4</v>
      </c>
      <c r="X5" s="624" t="s">
        <v>155</v>
      </c>
      <c r="Z5" s="544" t="s">
        <v>20</v>
      </c>
      <c r="AA5" s="544">
        <v>2</v>
      </c>
      <c r="AF5" s="217" t="s">
        <v>71</v>
      </c>
      <c r="AG5" s="217" t="s">
        <v>387</v>
      </c>
    </row>
    <row r="6" spans="1:33" ht="28.5" x14ac:dyDescent="0.2">
      <c r="A6" s="216" t="s">
        <v>388</v>
      </c>
      <c r="B6" s="119" t="s">
        <v>389</v>
      </c>
      <c r="C6" s="544" t="s">
        <v>390</v>
      </c>
      <c r="D6" s="544" t="s">
        <v>372</v>
      </c>
      <c r="E6" s="544" t="s">
        <v>391</v>
      </c>
      <c r="F6" s="520" t="s">
        <v>69</v>
      </c>
      <c r="G6" s="544" t="s">
        <v>392</v>
      </c>
      <c r="H6" s="520" t="s">
        <v>373</v>
      </c>
      <c r="I6" s="544" t="s">
        <v>390</v>
      </c>
      <c r="J6" s="544" t="s">
        <v>374</v>
      </c>
      <c r="K6" s="544" t="s">
        <v>23</v>
      </c>
      <c r="L6" s="544">
        <f t="shared" si="0"/>
        <v>4</v>
      </c>
      <c r="M6" s="544" t="str">
        <f t="shared" si="3"/>
        <v>Same broad habitat or a higher distinctiveness habitat required (≥)</v>
      </c>
      <c r="N6" s="544" t="s">
        <v>156</v>
      </c>
      <c r="O6" s="544">
        <f t="shared" si="1"/>
        <v>1</v>
      </c>
      <c r="P6" s="544" t="s">
        <v>156</v>
      </c>
      <c r="Q6" s="544">
        <f t="shared" si="2"/>
        <v>1</v>
      </c>
      <c r="R6" s="520"/>
      <c r="S6" s="544"/>
      <c r="V6" s="544" t="s">
        <v>156</v>
      </c>
      <c r="W6" s="544">
        <v>2</v>
      </c>
      <c r="X6" s="625" t="s">
        <v>157</v>
      </c>
      <c r="Z6" s="544" t="s">
        <v>393</v>
      </c>
      <c r="AA6" s="544">
        <v>1.5</v>
      </c>
      <c r="AF6" s="217" t="s">
        <v>72</v>
      </c>
      <c r="AG6" s="217" t="s">
        <v>72</v>
      </c>
    </row>
    <row r="7" spans="1:33" ht="28.5" x14ac:dyDescent="0.2">
      <c r="A7" s="216" t="s">
        <v>394</v>
      </c>
      <c r="B7" s="119" t="s">
        <v>395</v>
      </c>
      <c r="C7" s="544" t="s">
        <v>396</v>
      </c>
      <c r="D7" s="544" t="s">
        <v>372</v>
      </c>
      <c r="E7" s="544"/>
      <c r="F7" s="520" t="s">
        <v>69</v>
      </c>
      <c r="G7" s="544"/>
      <c r="H7" s="520" t="s">
        <v>373</v>
      </c>
      <c r="I7" s="544" t="s">
        <v>396</v>
      </c>
      <c r="J7" s="544" t="s">
        <v>394</v>
      </c>
      <c r="K7" s="544" t="s">
        <v>156</v>
      </c>
      <c r="L7" s="544">
        <f t="shared" si="0"/>
        <v>2</v>
      </c>
      <c r="M7" s="544" t="str">
        <f t="shared" si="3"/>
        <v>Same distinctiveness or better habitat required ≥</v>
      </c>
      <c r="N7" s="544" t="s">
        <v>156</v>
      </c>
      <c r="O7" s="544">
        <f t="shared" si="1"/>
        <v>1</v>
      </c>
      <c r="P7" s="544" t="s">
        <v>156</v>
      </c>
      <c r="Q7" s="544">
        <f t="shared" si="2"/>
        <v>1</v>
      </c>
      <c r="R7" s="520"/>
      <c r="S7" s="544"/>
      <c r="V7" s="544" t="s">
        <v>397</v>
      </c>
      <c r="W7" s="544">
        <v>0</v>
      </c>
      <c r="X7" s="626" t="s">
        <v>398</v>
      </c>
      <c r="Z7" s="544" t="s">
        <v>242</v>
      </c>
      <c r="AA7" s="544">
        <v>1</v>
      </c>
      <c r="AF7" s="217" t="s">
        <v>73</v>
      </c>
      <c r="AG7" s="217" t="s">
        <v>399</v>
      </c>
    </row>
    <row r="8" spans="1:33" x14ac:dyDescent="0.2">
      <c r="A8" s="216" t="s">
        <v>400</v>
      </c>
      <c r="B8" s="119" t="s">
        <v>401</v>
      </c>
      <c r="C8" s="571" t="s">
        <v>402</v>
      </c>
      <c r="D8" s="544" t="s">
        <v>372</v>
      </c>
      <c r="E8" s="544"/>
      <c r="F8" s="520" t="s">
        <v>69</v>
      </c>
      <c r="G8" s="544"/>
      <c r="H8" s="520" t="s">
        <v>373</v>
      </c>
      <c r="I8" s="544"/>
      <c r="J8" s="544" t="s">
        <v>394</v>
      </c>
      <c r="K8" s="544" t="s">
        <v>156</v>
      </c>
      <c r="L8" s="544">
        <f t="shared" si="0"/>
        <v>2</v>
      </c>
      <c r="M8" s="544" t="str">
        <f t="shared" si="3"/>
        <v>Same distinctiveness or better habitat required ≥</v>
      </c>
      <c r="N8" s="544" t="s">
        <v>156</v>
      </c>
      <c r="O8" s="544">
        <f t="shared" si="1"/>
        <v>1</v>
      </c>
      <c r="P8" s="544" t="s">
        <v>156</v>
      </c>
      <c r="Q8" s="544">
        <f t="shared" si="2"/>
        <v>1</v>
      </c>
      <c r="R8" s="520"/>
      <c r="S8" s="544"/>
      <c r="Z8" s="544" t="s">
        <v>403</v>
      </c>
      <c r="AA8" s="544">
        <v>1</v>
      </c>
      <c r="AF8" s="654" t="s">
        <v>74</v>
      </c>
      <c r="AG8" s="654" t="s">
        <v>74</v>
      </c>
    </row>
    <row r="9" spans="1:33" x14ac:dyDescent="0.2">
      <c r="A9" s="216" t="s">
        <v>404</v>
      </c>
      <c r="B9" s="119" t="s">
        <v>405</v>
      </c>
      <c r="C9" s="544" t="s">
        <v>406</v>
      </c>
      <c r="D9" s="544" t="s">
        <v>372</v>
      </c>
      <c r="E9" s="544"/>
      <c r="F9" s="520" t="s">
        <v>69</v>
      </c>
      <c r="G9" s="544"/>
      <c r="H9" s="520" t="s">
        <v>373</v>
      </c>
      <c r="I9" s="544" t="s">
        <v>406</v>
      </c>
      <c r="J9" s="544" t="s">
        <v>404</v>
      </c>
      <c r="K9" s="544" t="s">
        <v>156</v>
      </c>
      <c r="L9" s="544">
        <f t="shared" ref="L9:L48" si="4">IF(K9=$V$3,$W$3,IF(K9=$V$3,$W$3,IF(K9=$V$4,$W$4,IF(K9=$V$5,$W$5,IF(K9=$V$6,$W$6,IF(K9=$V$7,$W$7))))))</f>
        <v>2</v>
      </c>
      <c r="M9" s="544" t="str">
        <f t="shared" si="3"/>
        <v>Same distinctiveness or better habitat required ≥</v>
      </c>
      <c r="N9" s="544" t="s">
        <v>156</v>
      </c>
      <c r="O9" s="544">
        <f t="shared" si="1"/>
        <v>1</v>
      </c>
      <c r="P9" s="544" t="s">
        <v>156</v>
      </c>
      <c r="Q9" s="544">
        <f t="shared" si="2"/>
        <v>1</v>
      </c>
      <c r="R9" s="520"/>
      <c r="S9" s="544"/>
      <c r="Z9" s="544" t="s">
        <v>407</v>
      </c>
      <c r="AA9" s="544">
        <v>0</v>
      </c>
      <c r="AF9" s="217" t="s">
        <v>75</v>
      </c>
      <c r="AG9" s="217" t="s">
        <v>75</v>
      </c>
    </row>
    <row r="10" spans="1:33" x14ac:dyDescent="0.2">
      <c r="A10" s="216" t="s">
        <v>408</v>
      </c>
      <c r="B10" s="119" t="s">
        <v>409</v>
      </c>
      <c r="C10" s="544" t="s">
        <v>410</v>
      </c>
      <c r="D10" s="544" t="s">
        <v>372</v>
      </c>
      <c r="E10" s="544"/>
      <c r="F10" s="520" t="s">
        <v>69</v>
      </c>
      <c r="G10" s="544"/>
      <c r="H10" s="520" t="s">
        <v>373</v>
      </c>
      <c r="I10" s="544" t="s">
        <v>410</v>
      </c>
      <c r="J10" s="544" t="s">
        <v>408</v>
      </c>
      <c r="K10" s="544" t="s">
        <v>156</v>
      </c>
      <c r="L10" s="544">
        <f t="shared" si="4"/>
        <v>2</v>
      </c>
      <c r="M10" s="544" t="str">
        <f t="shared" si="3"/>
        <v>Same distinctiveness or better habitat required ≥</v>
      </c>
      <c r="N10" s="544" t="s">
        <v>156</v>
      </c>
      <c r="O10" s="544">
        <f t="shared" si="1"/>
        <v>1</v>
      </c>
      <c r="P10" s="544" t="s">
        <v>156</v>
      </c>
      <c r="Q10" s="544">
        <f t="shared" si="2"/>
        <v>1</v>
      </c>
      <c r="R10" s="520"/>
      <c r="S10" s="544"/>
      <c r="AF10" s="217" t="s">
        <v>76</v>
      </c>
      <c r="AG10" s="217" t="s">
        <v>411</v>
      </c>
    </row>
    <row r="11" spans="1:33" x14ac:dyDescent="0.2">
      <c r="A11" s="216" t="s">
        <v>412</v>
      </c>
      <c r="B11" s="119" t="s">
        <v>413</v>
      </c>
      <c r="C11" s="544" t="s">
        <v>414</v>
      </c>
      <c r="D11" s="544" t="s">
        <v>372</v>
      </c>
      <c r="E11" s="544"/>
      <c r="F11" s="520" t="s">
        <v>69</v>
      </c>
      <c r="G11" s="544"/>
      <c r="H11" s="520" t="s">
        <v>373</v>
      </c>
      <c r="I11" s="544" t="s">
        <v>414</v>
      </c>
      <c r="J11" s="544" t="s">
        <v>412</v>
      </c>
      <c r="K11" s="544" t="s">
        <v>156</v>
      </c>
      <c r="L11" s="544">
        <f t="shared" si="4"/>
        <v>2</v>
      </c>
      <c r="M11" s="544" t="str">
        <f t="shared" si="3"/>
        <v>Same distinctiveness or better habitat required ≥</v>
      </c>
      <c r="N11" s="544" t="s">
        <v>156</v>
      </c>
      <c r="O11" s="544">
        <f t="shared" si="1"/>
        <v>1</v>
      </c>
      <c r="P11" s="544" t="s">
        <v>156</v>
      </c>
      <c r="Q11" s="544">
        <f t="shared" si="2"/>
        <v>1</v>
      </c>
      <c r="R11" s="520"/>
      <c r="S11" s="544"/>
      <c r="AF11" s="217" t="s">
        <v>80</v>
      </c>
      <c r="AG11" s="217" t="s">
        <v>415</v>
      </c>
    </row>
    <row r="12" spans="1:33" ht="15" thickBot="1" x14ac:dyDescent="0.25">
      <c r="A12" s="216" t="s">
        <v>416</v>
      </c>
      <c r="B12" s="218" t="s">
        <v>417</v>
      </c>
      <c r="C12" s="526" t="s">
        <v>418</v>
      </c>
      <c r="D12" s="526" t="s">
        <v>372</v>
      </c>
      <c r="E12" s="526"/>
      <c r="F12" s="508" t="s">
        <v>69</v>
      </c>
      <c r="G12" s="526"/>
      <c r="H12" s="508" t="s">
        <v>373</v>
      </c>
      <c r="I12" s="526" t="s">
        <v>418</v>
      </c>
      <c r="J12" s="526" t="s">
        <v>416</v>
      </c>
      <c r="K12" s="526" t="s">
        <v>156</v>
      </c>
      <c r="L12" s="526">
        <f t="shared" si="4"/>
        <v>2</v>
      </c>
      <c r="M12" s="526" t="str">
        <f t="shared" si="3"/>
        <v>Same distinctiveness or better habitat required ≥</v>
      </c>
      <c r="N12" s="526" t="s">
        <v>156</v>
      </c>
      <c r="O12" s="526">
        <f t="shared" si="1"/>
        <v>1</v>
      </c>
      <c r="P12" s="526" t="s">
        <v>156</v>
      </c>
      <c r="Q12" s="526">
        <f t="shared" si="2"/>
        <v>1</v>
      </c>
      <c r="R12" s="508"/>
      <c r="S12" s="526"/>
      <c r="AF12" s="217" t="s">
        <v>79</v>
      </c>
      <c r="AG12" s="217" t="s">
        <v>419</v>
      </c>
    </row>
    <row r="13" spans="1:33" x14ac:dyDescent="0.2">
      <c r="A13" s="216" t="s">
        <v>420</v>
      </c>
      <c r="B13" s="219" t="s">
        <v>421</v>
      </c>
      <c r="C13" s="521">
        <v>21</v>
      </c>
      <c r="D13" s="521" t="s">
        <v>372</v>
      </c>
      <c r="E13" s="521"/>
      <c r="F13" s="520" t="s">
        <v>70</v>
      </c>
      <c r="G13" s="521"/>
      <c r="H13" s="507" t="s">
        <v>420</v>
      </c>
      <c r="I13" s="521"/>
      <c r="J13" s="521" t="s">
        <v>420</v>
      </c>
      <c r="K13" s="521" t="s">
        <v>153</v>
      </c>
      <c r="L13" s="521">
        <f t="shared" si="4"/>
        <v>6</v>
      </c>
      <c r="M13" s="521" t="str">
        <f t="shared" si="3"/>
        <v>Same habitat required =</v>
      </c>
      <c r="N13" s="521" t="s">
        <v>156</v>
      </c>
      <c r="O13" s="521">
        <f t="shared" si="1"/>
        <v>1</v>
      </c>
      <c r="P13" s="521" t="s">
        <v>23</v>
      </c>
      <c r="Q13" s="521">
        <f t="shared" si="2"/>
        <v>0.67</v>
      </c>
      <c r="R13" s="507"/>
      <c r="S13" s="521"/>
      <c r="AF13" s="217" t="s">
        <v>78</v>
      </c>
      <c r="AG13" s="217" t="s">
        <v>422</v>
      </c>
    </row>
    <row r="14" spans="1:33" x14ac:dyDescent="0.2">
      <c r="A14" s="216" t="s">
        <v>423</v>
      </c>
      <c r="B14" s="119" t="s">
        <v>424</v>
      </c>
      <c r="C14" s="544" t="s">
        <v>425</v>
      </c>
      <c r="D14" s="544" t="s">
        <v>372</v>
      </c>
      <c r="E14" s="544"/>
      <c r="F14" s="520" t="s">
        <v>70</v>
      </c>
      <c r="G14" s="544"/>
      <c r="H14" s="520" t="s">
        <v>426</v>
      </c>
      <c r="I14" s="544" t="s">
        <v>425</v>
      </c>
      <c r="J14" s="544" t="s">
        <v>423</v>
      </c>
      <c r="K14" s="544" t="s">
        <v>156</v>
      </c>
      <c r="L14" s="544">
        <f t="shared" si="4"/>
        <v>2</v>
      </c>
      <c r="M14" s="544" t="str">
        <f t="shared" si="3"/>
        <v>Same distinctiveness or better habitat required ≥</v>
      </c>
      <c r="N14" s="544" t="s">
        <v>156</v>
      </c>
      <c r="O14" s="544">
        <f t="shared" si="1"/>
        <v>1</v>
      </c>
      <c r="P14" s="544" t="s">
        <v>156</v>
      </c>
      <c r="Q14" s="544">
        <f t="shared" si="2"/>
        <v>1</v>
      </c>
      <c r="R14" s="520"/>
      <c r="S14" s="544"/>
      <c r="AF14" s="217" t="s">
        <v>77</v>
      </c>
      <c r="AG14" s="217" t="s">
        <v>427</v>
      </c>
    </row>
    <row r="15" spans="1:33" x14ac:dyDescent="0.2">
      <c r="A15" s="216" t="s">
        <v>428</v>
      </c>
      <c r="B15" s="119" t="s">
        <v>429</v>
      </c>
      <c r="C15" s="544" t="s">
        <v>430</v>
      </c>
      <c r="D15" s="544" t="s">
        <v>372</v>
      </c>
      <c r="E15" s="544"/>
      <c r="F15" s="520" t="s">
        <v>70</v>
      </c>
      <c r="G15" s="544"/>
      <c r="H15" s="520" t="s">
        <v>431</v>
      </c>
      <c r="I15" s="544"/>
      <c r="J15" s="544" t="s">
        <v>431</v>
      </c>
      <c r="K15" s="544" t="s">
        <v>153</v>
      </c>
      <c r="L15" s="544">
        <f t="shared" si="4"/>
        <v>6</v>
      </c>
      <c r="M15" s="544" t="str">
        <f t="shared" si="3"/>
        <v>Same habitat required =</v>
      </c>
      <c r="N15" s="544" t="s">
        <v>153</v>
      </c>
      <c r="O15" s="544">
        <f t="shared" si="1"/>
        <v>0.33</v>
      </c>
      <c r="P15" s="544" t="s">
        <v>23</v>
      </c>
      <c r="Q15" s="544">
        <f t="shared" si="2"/>
        <v>0.67</v>
      </c>
      <c r="R15" s="520"/>
      <c r="S15" s="544"/>
      <c r="AF15" s="217" t="s">
        <v>81</v>
      </c>
      <c r="AG15" s="217" t="s">
        <v>432</v>
      </c>
    </row>
    <row r="16" spans="1:33" x14ac:dyDescent="0.2">
      <c r="A16" s="216" t="s">
        <v>433</v>
      </c>
      <c r="B16" s="119" t="s">
        <v>434</v>
      </c>
      <c r="C16" s="544" t="s">
        <v>435</v>
      </c>
      <c r="D16" s="544" t="s">
        <v>372</v>
      </c>
      <c r="E16" s="544"/>
      <c r="F16" s="520" t="s">
        <v>70</v>
      </c>
      <c r="G16" s="544" t="s">
        <v>436</v>
      </c>
      <c r="H16" s="520" t="s">
        <v>437</v>
      </c>
      <c r="I16" s="544" t="s">
        <v>435</v>
      </c>
      <c r="J16" s="572" t="s">
        <v>433</v>
      </c>
      <c r="K16" s="544" t="s">
        <v>153</v>
      </c>
      <c r="L16" s="544">
        <f t="shared" si="4"/>
        <v>6</v>
      </c>
      <c r="M16" s="544" t="str">
        <f t="shared" si="3"/>
        <v>Same habitat required =</v>
      </c>
      <c r="N16" s="544" t="s">
        <v>153</v>
      </c>
      <c r="O16" s="544">
        <f t="shared" si="1"/>
        <v>0.33</v>
      </c>
      <c r="P16" s="544" t="s">
        <v>153</v>
      </c>
      <c r="Q16" s="544">
        <f t="shared" si="2"/>
        <v>0.33</v>
      </c>
      <c r="R16" s="520"/>
      <c r="S16" s="544"/>
    </row>
    <row r="17" spans="1:19" x14ac:dyDescent="0.2">
      <c r="A17" s="216" t="s">
        <v>438</v>
      </c>
      <c r="B17" s="119" t="s">
        <v>439</v>
      </c>
      <c r="C17" s="544" t="s">
        <v>440</v>
      </c>
      <c r="D17" s="544" t="s">
        <v>372</v>
      </c>
      <c r="E17" s="544" t="s">
        <v>441</v>
      </c>
      <c r="F17" s="520" t="s">
        <v>70</v>
      </c>
      <c r="G17" s="544" t="s">
        <v>442</v>
      </c>
      <c r="H17" s="520" t="s">
        <v>426</v>
      </c>
      <c r="I17" s="544" t="s">
        <v>440</v>
      </c>
      <c r="J17" s="572" t="s">
        <v>438</v>
      </c>
      <c r="K17" s="544" t="s">
        <v>375</v>
      </c>
      <c r="L17" s="544">
        <f t="shared" si="4"/>
        <v>8</v>
      </c>
      <c r="M17" s="544" t="str">
        <f t="shared" si="3"/>
        <v>Bespoke compensation likely to be required 🛠</v>
      </c>
      <c r="N17" s="544" t="s">
        <v>153</v>
      </c>
      <c r="O17" s="544">
        <f t="shared" si="1"/>
        <v>0.33</v>
      </c>
      <c r="P17" s="544" t="s">
        <v>153</v>
      </c>
      <c r="Q17" s="544">
        <f t="shared" si="2"/>
        <v>0.33</v>
      </c>
      <c r="R17" s="520"/>
      <c r="S17" s="544"/>
    </row>
    <row r="18" spans="1:19" x14ac:dyDescent="0.2">
      <c r="A18" s="216" t="s">
        <v>443</v>
      </c>
      <c r="B18" s="119" t="s">
        <v>444</v>
      </c>
      <c r="C18" s="544" t="s">
        <v>445</v>
      </c>
      <c r="D18" s="544" t="s">
        <v>372</v>
      </c>
      <c r="E18" s="544"/>
      <c r="F18" s="520" t="s">
        <v>70</v>
      </c>
      <c r="G18" s="544" t="s">
        <v>446</v>
      </c>
      <c r="H18" s="520" t="s">
        <v>447</v>
      </c>
      <c r="I18" s="544" t="s">
        <v>445</v>
      </c>
      <c r="J18" s="572" t="s">
        <v>443</v>
      </c>
      <c r="K18" s="544" t="s">
        <v>375</v>
      </c>
      <c r="L18" s="544">
        <f t="shared" si="4"/>
        <v>8</v>
      </c>
      <c r="M18" s="544" t="str">
        <f t="shared" si="3"/>
        <v>Bespoke compensation likely to be required 🛠</v>
      </c>
      <c r="N18" s="544" t="s">
        <v>153</v>
      </c>
      <c r="O18" s="544">
        <f t="shared" si="1"/>
        <v>0.33</v>
      </c>
      <c r="P18" s="544" t="s">
        <v>23</v>
      </c>
      <c r="Q18" s="544">
        <f t="shared" si="2"/>
        <v>0.67</v>
      </c>
      <c r="R18" s="520"/>
      <c r="S18" s="544"/>
    </row>
    <row r="19" spans="1:19" x14ac:dyDescent="0.2">
      <c r="A19" s="216" t="s">
        <v>448</v>
      </c>
      <c r="B19" s="119" t="s">
        <v>449</v>
      </c>
      <c r="C19" s="544" t="s">
        <v>450</v>
      </c>
      <c r="D19" s="544" t="s">
        <v>372</v>
      </c>
      <c r="E19" s="544"/>
      <c r="F19" s="520" t="s">
        <v>70</v>
      </c>
      <c r="G19" s="544" t="s">
        <v>450</v>
      </c>
      <c r="H19" s="520" t="s">
        <v>448</v>
      </c>
      <c r="I19" s="520" t="s">
        <v>451</v>
      </c>
      <c r="J19" s="573" t="s">
        <v>448</v>
      </c>
      <c r="K19" s="544" t="s">
        <v>156</v>
      </c>
      <c r="L19" s="544">
        <f t="shared" si="4"/>
        <v>2</v>
      </c>
      <c r="M19" s="574" t="str">
        <f t="shared" si="3"/>
        <v>Same distinctiveness or better habitat required ≥</v>
      </c>
      <c r="N19" s="544" t="s">
        <v>156</v>
      </c>
      <c r="O19" s="544">
        <f t="shared" si="1"/>
        <v>1</v>
      </c>
      <c r="P19" s="544" t="s">
        <v>156</v>
      </c>
      <c r="Q19" s="544">
        <f t="shared" si="2"/>
        <v>1</v>
      </c>
      <c r="R19" s="520"/>
      <c r="S19" s="544"/>
    </row>
    <row r="20" spans="1:19" x14ac:dyDescent="0.2">
      <c r="A20" s="216" t="s">
        <v>452</v>
      </c>
      <c r="B20" s="119" t="s">
        <v>453</v>
      </c>
      <c r="C20" s="544" t="s">
        <v>454</v>
      </c>
      <c r="D20" s="544" t="s">
        <v>372</v>
      </c>
      <c r="E20" s="544"/>
      <c r="F20" s="520" t="s">
        <v>70</v>
      </c>
      <c r="G20" s="544"/>
      <c r="H20" s="520" t="s">
        <v>426</v>
      </c>
      <c r="I20" s="544" t="s">
        <v>454</v>
      </c>
      <c r="J20" s="544" t="s">
        <v>452</v>
      </c>
      <c r="K20" s="544" t="s">
        <v>23</v>
      </c>
      <c r="L20" s="544">
        <f t="shared" si="4"/>
        <v>4</v>
      </c>
      <c r="M20" s="544" t="str">
        <f t="shared" si="3"/>
        <v>Same broad habitat or a higher distinctiveness habitat required (≥)</v>
      </c>
      <c r="N20" s="544" t="s">
        <v>156</v>
      </c>
      <c r="O20" s="544">
        <f t="shared" si="1"/>
        <v>1</v>
      </c>
      <c r="P20" s="544" t="s">
        <v>156</v>
      </c>
      <c r="Q20" s="544">
        <f t="shared" si="2"/>
        <v>1</v>
      </c>
      <c r="R20" s="520"/>
      <c r="S20" s="544"/>
    </row>
    <row r="21" spans="1:19" x14ac:dyDescent="0.2">
      <c r="A21" s="216" t="s">
        <v>455</v>
      </c>
      <c r="B21" s="119" t="s">
        <v>456</v>
      </c>
      <c r="C21" s="544" t="s">
        <v>457</v>
      </c>
      <c r="D21" s="544" t="s">
        <v>372</v>
      </c>
      <c r="E21" s="544"/>
      <c r="F21" s="520" t="s">
        <v>70</v>
      </c>
      <c r="G21" s="544"/>
      <c r="H21" s="520" t="s">
        <v>447</v>
      </c>
      <c r="I21" s="544" t="s">
        <v>457</v>
      </c>
      <c r="J21" s="544" t="s">
        <v>455</v>
      </c>
      <c r="K21" s="544" t="s">
        <v>23</v>
      </c>
      <c r="L21" s="544">
        <f t="shared" si="4"/>
        <v>4</v>
      </c>
      <c r="M21" s="544" t="str">
        <f t="shared" si="3"/>
        <v>Same broad habitat or a higher distinctiveness habitat required (≥)</v>
      </c>
      <c r="N21" s="544" t="s">
        <v>156</v>
      </c>
      <c r="O21" s="544">
        <f t="shared" si="1"/>
        <v>1</v>
      </c>
      <c r="P21" s="544" t="s">
        <v>156</v>
      </c>
      <c r="Q21" s="544">
        <f t="shared" si="2"/>
        <v>1</v>
      </c>
      <c r="R21" s="520"/>
      <c r="S21" s="544"/>
    </row>
    <row r="22" spans="1:19" x14ac:dyDescent="0.2">
      <c r="A22" s="216" t="s">
        <v>458</v>
      </c>
      <c r="B22" s="119" t="s">
        <v>459</v>
      </c>
      <c r="C22" s="544" t="s">
        <v>460</v>
      </c>
      <c r="D22" s="544" t="s">
        <v>372</v>
      </c>
      <c r="E22" s="544"/>
      <c r="F22" s="520" t="s">
        <v>70</v>
      </c>
      <c r="G22" s="544" t="s">
        <v>461</v>
      </c>
      <c r="H22" s="520" t="s">
        <v>462</v>
      </c>
      <c r="I22" s="520"/>
      <c r="J22" s="544" t="s">
        <v>458</v>
      </c>
      <c r="K22" s="544" t="s">
        <v>153</v>
      </c>
      <c r="L22" s="544">
        <f t="shared" si="4"/>
        <v>6</v>
      </c>
      <c r="M22" s="544" t="str">
        <f t="shared" si="3"/>
        <v>Same habitat required =</v>
      </c>
      <c r="N22" s="544" t="s">
        <v>153</v>
      </c>
      <c r="O22" s="544">
        <f t="shared" si="1"/>
        <v>0.33</v>
      </c>
      <c r="P22" s="544" t="s">
        <v>153</v>
      </c>
      <c r="Q22" s="544">
        <f t="shared" si="2"/>
        <v>0.33</v>
      </c>
      <c r="R22" s="520"/>
      <c r="S22" s="544"/>
    </row>
    <row r="23" spans="1:19" x14ac:dyDescent="0.2">
      <c r="A23" s="216" t="s">
        <v>463</v>
      </c>
      <c r="B23" s="119" t="s">
        <v>464</v>
      </c>
      <c r="C23" s="544" t="s">
        <v>465</v>
      </c>
      <c r="D23" s="544" t="s">
        <v>372</v>
      </c>
      <c r="E23" s="544"/>
      <c r="F23" s="520" t="s">
        <v>70</v>
      </c>
      <c r="G23" s="544"/>
      <c r="H23" s="520" t="s">
        <v>426</v>
      </c>
      <c r="I23" s="544" t="s">
        <v>465</v>
      </c>
      <c r="J23" s="572" t="s">
        <v>463</v>
      </c>
      <c r="K23" s="544" t="s">
        <v>23</v>
      </c>
      <c r="L23" s="544">
        <f t="shared" si="4"/>
        <v>4</v>
      </c>
      <c r="M23" s="544" t="str">
        <f t="shared" si="3"/>
        <v>Same broad habitat or a higher distinctiveness habitat required (≥)</v>
      </c>
      <c r="N23" s="544" t="s">
        <v>156</v>
      </c>
      <c r="O23" s="544">
        <f t="shared" si="1"/>
        <v>1</v>
      </c>
      <c r="P23" s="544" t="s">
        <v>156</v>
      </c>
      <c r="Q23" s="544">
        <f t="shared" si="2"/>
        <v>1</v>
      </c>
      <c r="R23" s="520"/>
      <c r="S23" s="544"/>
    </row>
    <row r="24" spans="1:19" x14ac:dyDescent="0.2">
      <c r="A24" s="216" t="s">
        <v>466</v>
      </c>
      <c r="B24" s="119" t="s">
        <v>467</v>
      </c>
      <c r="C24" s="544" t="s">
        <v>468</v>
      </c>
      <c r="D24" s="544" t="s">
        <v>372</v>
      </c>
      <c r="E24" s="544"/>
      <c r="F24" s="520" t="s">
        <v>70</v>
      </c>
      <c r="G24" s="544"/>
      <c r="H24" s="520" t="s">
        <v>437</v>
      </c>
      <c r="I24" s="544" t="s">
        <v>468</v>
      </c>
      <c r="J24" s="572" t="s">
        <v>466</v>
      </c>
      <c r="K24" s="544" t="s">
        <v>153</v>
      </c>
      <c r="L24" s="544">
        <f t="shared" si="4"/>
        <v>6</v>
      </c>
      <c r="M24" s="544" t="str">
        <f t="shared" si="3"/>
        <v>Same habitat required =</v>
      </c>
      <c r="N24" s="544" t="s">
        <v>153</v>
      </c>
      <c r="O24" s="544">
        <f t="shared" si="1"/>
        <v>0.33</v>
      </c>
      <c r="P24" s="544" t="s">
        <v>153</v>
      </c>
      <c r="Q24" s="544">
        <f t="shared" si="2"/>
        <v>0.33</v>
      </c>
      <c r="R24" s="520"/>
      <c r="S24" s="544"/>
    </row>
    <row r="25" spans="1:19" ht="15" thickBot="1" x14ac:dyDescent="0.25">
      <c r="A25" s="216" t="s">
        <v>469</v>
      </c>
      <c r="B25" s="218" t="s">
        <v>470</v>
      </c>
      <c r="C25" s="526" t="s">
        <v>471</v>
      </c>
      <c r="D25" s="526" t="s">
        <v>372</v>
      </c>
      <c r="E25" s="526"/>
      <c r="F25" s="508" t="s">
        <v>70</v>
      </c>
      <c r="G25" s="526"/>
      <c r="H25" s="508" t="s">
        <v>447</v>
      </c>
      <c r="I25" s="526" t="s">
        <v>471</v>
      </c>
      <c r="J25" s="575" t="s">
        <v>469</v>
      </c>
      <c r="K25" s="526" t="s">
        <v>375</v>
      </c>
      <c r="L25" s="526">
        <f t="shared" si="4"/>
        <v>8</v>
      </c>
      <c r="M25" s="526" t="str">
        <f t="shared" si="3"/>
        <v>Bespoke compensation likely to be required 🛠</v>
      </c>
      <c r="N25" s="526" t="s">
        <v>153</v>
      </c>
      <c r="O25" s="526">
        <f t="shared" si="1"/>
        <v>0.33</v>
      </c>
      <c r="P25" s="526" t="s">
        <v>23</v>
      </c>
      <c r="Q25" s="526">
        <f t="shared" si="2"/>
        <v>0.67</v>
      </c>
      <c r="R25" s="508"/>
      <c r="S25" s="526"/>
    </row>
    <row r="26" spans="1:19" x14ac:dyDescent="0.2">
      <c r="A26" s="216" t="s">
        <v>472</v>
      </c>
      <c r="B26" s="219" t="s">
        <v>473</v>
      </c>
      <c r="C26" s="521" t="s">
        <v>474</v>
      </c>
      <c r="D26" s="521" t="s">
        <v>372</v>
      </c>
      <c r="E26" s="521"/>
      <c r="F26" s="507" t="s">
        <v>71</v>
      </c>
      <c r="G26" s="521" t="s">
        <v>475</v>
      </c>
      <c r="H26" s="507" t="s">
        <v>476</v>
      </c>
      <c r="I26" s="521" t="s">
        <v>474</v>
      </c>
      <c r="J26" s="521" t="s">
        <v>472</v>
      </c>
      <c r="K26" s="521" t="s">
        <v>23</v>
      </c>
      <c r="L26" s="521">
        <f t="shared" si="4"/>
        <v>4</v>
      </c>
      <c r="M26" s="521" t="str">
        <f t="shared" si="3"/>
        <v>Same broad habitat or a higher distinctiveness habitat required (≥)</v>
      </c>
      <c r="N26" s="521" t="s">
        <v>156</v>
      </c>
      <c r="O26" s="521">
        <f t="shared" si="1"/>
        <v>1</v>
      </c>
      <c r="P26" s="521" t="s">
        <v>156</v>
      </c>
      <c r="Q26" s="521">
        <f t="shared" si="2"/>
        <v>1</v>
      </c>
      <c r="R26" s="507"/>
      <c r="S26" s="521"/>
    </row>
    <row r="27" spans="1:19" x14ac:dyDescent="0.2">
      <c r="A27" s="216" t="s">
        <v>477</v>
      </c>
      <c r="B27" s="119" t="s">
        <v>478</v>
      </c>
      <c r="C27" s="544" t="s">
        <v>479</v>
      </c>
      <c r="D27" s="544" t="s">
        <v>372</v>
      </c>
      <c r="E27" s="544"/>
      <c r="F27" s="520" t="s">
        <v>71</v>
      </c>
      <c r="G27" s="544"/>
      <c r="H27" s="520" t="s">
        <v>476</v>
      </c>
      <c r="I27" s="544" t="s">
        <v>479</v>
      </c>
      <c r="J27" s="544" t="s">
        <v>477</v>
      </c>
      <c r="K27" s="544" t="s">
        <v>23</v>
      </c>
      <c r="L27" s="544">
        <f t="shared" si="4"/>
        <v>4</v>
      </c>
      <c r="M27" s="544" t="str">
        <f t="shared" si="3"/>
        <v>Same broad habitat or a higher distinctiveness habitat required (≥)</v>
      </c>
      <c r="N27" s="544" t="s">
        <v>156</v>
      </c>
      <c r="O27" s="544">
        <f t="shared" si="1"/>
        <v>1</v>
      </c>
      <c r="P27" s="544" t="s">
        <v>156</v>
      </c>
      <c r="Q27" s="544">
        <f t="shared" si="2"/>
        <v>1</v>
      </c>
      <c r="R27" s="520"/>
      <c r="S27" s="544"/>
    </row>
    <row r="28" spans="1:19" x14ac:dyDescent="0.2">
      <c r="A28" s="216" t="s">
        <v>480</v>
      </c>
      <c r="B28" s="119" t="s">
        <v>481</v>
      </c>
      <c r="C28" s="544" t="s">
        <v>482</v>
      </c>
      <c r="D28" s="544" t="s">
        <v>372</v>
      </c>
      <c r="E28" s="544"/>
      <c r="F28" s="520" t="s">
        <v>71</v>
      </c>
      <c r="G28" s="544"/>
      <c r="H28" s="520" t="s">
        <v>476</v>
      </c>
      <c r="I28" s="544" t="s">
        <v>482</v>
      </c>
      <c r="J28" s="544" t="s">
        <v>480</v>
      </c>
      <c r="K28" s="544" t="s">
        <v>23</v>
      </c>
      <c r="L28" s="544">
        <f t="shared" si="4"/>
        <v>4</v>
      </c>
      <c r="M28" s="544" t="str">
        <f t="shared" si="3"/>
        <v>Same broad habitat or a higher distinctiveness habitat required (≥)</v>
      </c>
      <c r="N28" s="544" t="s">
        <v>156</v>
      </c>
      <c r="O28" s="544">
        <f t="shared" si="1"/>
        <v>1</v>
      </c>
      <c r="P28" s="544" t="s">
        <v>156</v>
      </c>
      <c r="Q28" s="544">
        <f t="shared" si="2"/>
        <v>1</v>
      </c>
      <c r="R28" s="520"/>
      <c r="S28" s="544"/>
    </row>
    <row r="29" spans="1:19" x14ac:dyDescent="0.2">
      <c r="A29" s="216" t="s">
        <v>483</v>
      </c>
      <c r="B29" s="119" t="s">
        <v>484</v>
      </c>
      <c r="C29" s="544" t="s">
        <v>485</v>
      </c>
      <c r="D29" s="544" t="s">
        <v>372</v>
      </c>
      <c r="E29" s="544"/>
      <c r="F29" s="520" t="s">
        <v>71</v>
      </c>
      <c r="G29" s="544"/>
      <c r="H29" s="520" t="s">
        <v>476</v>
      </c>
      <c r="I29" s="544" t="s">
        <v>485</v>
      </c>
      <c r="J29" s="544" t="s">
        <v>483</v>
      </c>
      <c r="K29" s="544" t="s">
        <v>23</v>
      </c>
      <c r="L29" s="544">
        <f t="shared" si="4"/>
        <v>4</v>
      </c>
      <c r="M29" s="544" t="str">
        <f t="shared" si="3"/>
        <v>Same broad habitat or a higher distinctiveness habitat required (≥)</v>
      </c>
      <c r="N29" s="544" t="s">
        <v>156</v>
      </c>
      <c r="O29" s="544">
        <f t="shared" si="1"/>
        <v>1</v>
      </c>
      <c r="P29" s="544" t="s">
        <v>156</v>
      </c>
      <c r="Q29" s="544">
        <f t="shared" si="2"/>
        <v>1</v>
      </c>
      <c r="R29" s="520"/>
      <c r="S29" s="544"/>
    </row>
    <row r="30" spans="1:19" x14ac:dyDescent="0.2">
      <c r="A30" s="216" t="s">
        <v>486</v>
      </c>
      <c r="B30" s="119" t="s">
        <v>487</v>
      </c>
      <c r="C30" s="544" t="s">
        <v>488</v>
      </c>
      <c r="D30" s="544" t="s">
        <v>372</v>
      </c>
      <c r="E30" s="544"/>
      <c r="F30" s="520" t="s">
        <v>71</v>
      </c>
      <c r="G30" s="544"/>
      <c r="H30" s="520" t="s">
        <v>476</v>
      </c>
      <c r="I30" s="544" t="s">
        <v>488</v>
      </c>
      <c r="J30" s="544" t="s">
        <v>486</v>
      </c>
      <c r="K30" s="544" t="s">
        <v>23</v>
      </c>
      <c r="L30" s="544">
        <f t="shared" si="4"/>
        <v>4</v>
      </c>
      <c r="M30" s="544" t="str">
        <f t="shared" si="3"/>
        <v>Same broad habitat or a higher distinctiveness habitat required (≥)</v>
      </c>
      <c r="N30" s="544" t="s">
        <v>156</v>
      </c>
      <c r="O30" s="544">
        <f t="shared" si="1"/>
        <v>1</v>
      </c>
      <c r="P30" s="544" t="s">
        <v>156</v>
      </c>
      <c r="Q30" s="544">
        <f t="shared" si="2"/>
        <v>1</v>
      </c>
      <c r="R30" s="520"/>
      <c r="S30" s="544"/>
    </row>
    <row r="31" spans="1:19" x14ac:dyDescent="0.2">
      <c r="A31" s="216" t="s">
        <v>489</v>
      </c>
      <c r="B31" s="119" t="s">
        <v>490</v>
      </c>
      <c r="C31" s="544" t="s">
        <v>491</v>
      </c>
      <c r="D31" s="544" t="s">
        <v>372</v>
      </c>
      <c r="E31" s="544" t="s">
        <v>492</v>
      </c>
      <c r="F31" s="520" t="s">
        <v>71</v>
      </c>
      <c r="G31" s="544" t="s">
        <v>493</v>
      </c>
      <c r="H31" s="520" t="s">
        <v>494</v>
      </c>
      <c r="I31" s="544" t="s">
        <v>491</v>
      </c>
      <c r="J31" s="572" t="s">
        <v>489</v>
      </c>
      <c r="K31" s="544" t="s">
        <v>153</v>
      </c>
      <c r="L31" s="544">
        <f t="shared" si="4"/>
        <v>6</v>
      </c>
      <c r="M31" s="544" t="str">
        <f t="shared" si="3"/>
        <v>Same habitat required =</v>
      </c>
      <c r="N31" s="544" t="s">
        <v>153</v>
      </c>
      <c r="O31" s="544">
        <f t="shared" si="1"/>
        <v>0.33</v>
      </c>
      <c r="P31" s="544" t="s">
        <v>23</v>
      </c>
      <c r="Q31" s="544">
        <f t="shared" si="2"/>
        <v>0.67</v>
      </c>
      <c r="R31" s="520"/>
      <c r="S31" s="544"/>
    </row>
    <row r="32" spans="1:19" ht="28.5" x14ac:dyDescent="0.2">
      <c r="A32" s="216" t="s">
        <v>495</v>
      </c>
      <c r="B32" s="119" t="s">
        <v>496</v>
      </c>
      <c r="C32" s="544" t="s">
        <v>497</v>
      </c>
      <c r="D32" s="544" t="s">
        <v>372</v>
      </c>
      <c r="E32" s="544"/>
      <c r="F32" s="520" t="s">
        <v>71</v>
      </c>
      <c r="G32" s="544"/>
      <c r="H32" s="520" t="s">
        <v>476</v>
      </c>
      <c r="I32" s="544" t="s">
        <v>497</v>
      </c>
      <c r="J32" s="544" t="s">
        <v>495</v>
      </c>
      <c r="K32" s="544" t="s">
        <v>23</v>
      </c>
      <c r="L32" s="544">
        <f t="shared" si="4"/>
        <v>4</v>
      </c>
      <c r="M32" s="544" t="str">
        <f t="shared" si="3"/>
        <v>Same broad habitat or a higher distinctiveness habitat required (≥)</v>
      </c>
      <c r="N32" s="544" t="s">
        <v>156</v>
      </c>
      <c r="O32" s="544">
        <f t="shared" si="1"/>
        <v>1</v>
      </c>
      <c r="P32" s="544" t="s">
        <v>156</v>
      </c>
      <c r="Q32" s="544">
        <f t="shared" si="2"/>
        <v>1</v>
      </c>
      <c r="R32" s="520" t="s">
        <v>498</v>
      </c>
      <c r="S32" s="544"/>
    </row>
    <row r="33" spans="1:19" x14ac:dyDescent="0.2">
      <c r="A33" s="216" t="s">
        <v>499</v>
      </c>
      <c r="B33" s="119" t="s">
        <v>500</v>
      </c>
      <c r="C33" s="544" t="s">
        <v>501</v>
      </c>
      <c r="D33" s="544" t="s">
        <v>372</v>
      </c>
      <c r="E33" s="544"/>
      <c r="F33" s="520" t="s">
        <v>71</v>
      </c>
      <c r="G33" s="544"/>
      <c r="H33" s="520" t="s">
        <v>494</v>
      </c>
      <c r="I33" s="544" t="s">
        <v>501</v>
      </c>
      <c r="J33" s="572" t="s">
        <v>499</v>
      </c>
      <c r="K33" s="544" t="s">
        <v>375</v>
      </c>
      <c r="L33" s="544">
        <f t="shared" si="4"/>
        <v>8</v>
      </c>
      <c r="M33" s="544" t="str">
        <f t="shared" si="3"/>
        <v>Bespoke compensation likely to be required 🛠</v>
      </c>
      <c r="N33" s="544" t="s">
        <v>153</v>
      </c>
      <c r="O33" s="544">
        <f t="shared" si="1"/>
        <v>0.33</v>
      </c>
      <c r="P33" s="544" t="s">
        <v>153</v>
      </c>
      <c r="Q33" s="544">
        <f t="shared" si="2"/>
        <v>0.33</v>
      </c>
      <c r="R33" s="520"/>
      <c r="S33" s="544"/>
    </row>
    <row r="34" spans="1:19" x14ac:dyDescent="0.2">
      <c r="A34" s="216" t="s">
        <v>502</v>
      </c>
      <c r="B34" s="119" t="s">
        <v>503</v>
      </c>
      <c r="C34" s="544" t="s">
        <v>504</v>
      </c>
      <c r="D34" s="544" t="s">
        <v>372</v>
      </c>
      <c r="E34" s="544"/>
      <c r="F34" s="520" t="s">
        <v>71</v>
      </c>
      <c r="G34" s="544"/>
      <c r="H34" s="520" t="s">
        <v>476</v>
      </c>
      <c r="I34" s="544" t="s">
        <v>504</v>
      </c>
      <c r="J34" s="544" t="s">
        <v>502</v>
      </c>
      <c r="K34" s="544" t="s">
        <v>156</v>
      </c>
      <c r="L34" s="544">
        <f t="shared" si="4"/>
        <v>2</v>
      </c>
      <c r="M34" s="544" t="str">
        <f t="shared" si="3"/>
        <v>Same distinctiveness or better habitat required ≥</v>
      </c>
      <c r="N34" s="544" t="s">
        <v>156</v>
      </c>
      <c r="O34" s="544">
        <f t="shared" ref="O34:O64" si="5">VLOOKUP(N34,Difficulty,2,FALSE)</f>
        <v>1</v>
      </c>
      <c r="P34" s="544" t="s">
        <v>156</v>
      </c>
      <c r="Q34" s="544">
        <f t="shared" ref="Q34:Q64" si="6">VLOOKUP(P34,Difficulty,2,FALSE)</f>
        <v>1</v>
      </c>
      <c r="R34" s="520"/>
      <c r="S34" s="544"/>
    </row>
    <row r="35" spans="1:19" x14ac:dyDescent="0.2">
      <c r="A35" s="216" t="s">
        <v>505</v>
      </c>
      <c r="B35" s="119" t="s">
        <v>506</v>
      </c>
      <c r="C35" s="544" t="s">
        <v>507</v>
      </c>
      <c r="D35" s="544" t="s">
        <v>372</v>
      </c>
      <c r="E35" s="544"/>
      <c r="F35" s="520" t="s">
        <v>71</v>
      </c>
      <c r="G35" s="544"/>
      <c r="H35" s="520" t="s">
        <v>476</v>
      </c>
      <c r="I35" s="544" t="s">
        <v>508</v>
      </c>
      <c r="J35" s="544" t="s">
        <v>509</v>
      </c>
      <c r="K35" s="544" t="s">
        <v>153</v>
      </c>
      <c r="L35" s="544">
        <f t="shared" si="4"/>
        <v>6</v>
      </c>
      <c r="M35" s="544" t="str">
        <f t="shared" si="3"/>
        <v>Same habitat required =</v>
      </c>
      <c r="N35" s="544" t="s">
        <v>23</v>
      </c>
      <c r="O35" s="544">
        <f t="shared" si="5"/>
        <v>0.67</v>
      </c>
      <c r="P35" s="544" t="s">
        <v>156</v>
      </c>
      <c r="Q35" s="544">
        <f t="shared" si="6"/>
        <v>1</v>
      </c>
      <c r="R35" s="520"/>
      <c r="S35" s="544"/>
    </row>
    <row r="36" spans="1:19" x14ac:dyDescent="0.2">
      <c r="A36" s="216" t="s">
        <v>510</v>
      </c>
      <c r="B36" s="119" t="s">
        <v>511</v>
      </c>
      <c r="C36" s="544" t="s">
        <v>512</v>
      </c>
      <c r="D36" s="544" t="s">
        <v>372</v>
      </c>
      <c r="E36" s="544"/>
      <c r="F36" s="520" t="s">
        <v>71</v>
      </c>
      <c r="G36" s="544"/>
      <c r="H36" s="520" t="s">
        <v>476</v>
      </c>
      <c r="I36" s="544" t="s">
        <v>508</v>
      </c>
      <c r="J36" s="544" t="s">
        <v>513</v>
      </c>
      <c r="K36" s="544" t="s">
        <v>156</v>
      </c>
      <c r="L36" s="544">
        <f t="shared" ref="L36" si="7">IF(K36=$V$3,$W$3,IF(K36=$V$3,$W$3,IF(K36=$V$4,$W$4,IF(K36=$V$5,$W$5,IF(K36=$V$6,$W$6,IF(K36=$V$7,$W$7))))))</f>
        <v>2</v>
      </c>
      <c r="M36" s="544" t="str">
        <f t="shared" si="3"/>
        <v>Same distinctiveness or better habitat required ≥</v>
      </c>
      <c r="N36" s="544" t="s">
        <v>156</v>
      </c>
      <c r="O36" s="544">
        <f t="shared" si="5"/>
        <v>1</v>
      </c>
      <c r="P36" s="544" t="s">
        <v>156</v>
      </c>
      <c r="Q36" s="544">
        <f t="shared" si="6"/>
        <v>1</v>
      </c>
      <c r="R36" s="520"/>
      <c r="S36" s="544"/>
    </row>
    <row r="37" spans="1:19" ht="15" thickBot="1" x14ac:dyDescent="0.25">
      <c r="A37" s="216" t="s">
        <v>514</v>
      </c>
      <c r="B37" s="218" t="s">
        <v>515</v>
      </c>
      <c r="C37" s="526" t="s">
        <v>516</v>
      </c>
      <c r="D37" s="526" t="s">
        <v>372</v>
      </c>
      <c r="E37" s="526"/>
      <c r="F37" s="508" t="s">
        <v>71</v>
      </c>
      <c r="G37" s="526"/>
      <c r="H37" s="508" t="s">
        <v>494</v>
      </c>
      <c r="I37" s="526" t="s">
        <v>516</v>
      </c>
      <c r="J37" s="575" t="s">
        <v>514</v>
      </c>
      <c r="K37" s="526" t="s">
        <v>153</v>
      </c>
      <c r="L37" s="526">
        <f t="shared" si="4"/>
        <v>6</v>
      </c>
      <c r="M37" s="526" t="str">
        <f t="shared" si="3"/>
        <v>Same habitat required =</v>
      </c>
      <c r="N37" s="526" t="s">
        <v>23</v>
      </c>
      <c r="O37" s="526">
        <f t="shared" si="5"/>
        <v>0.67</v>
      </c>
      <c r="P37" s="526" t="s">
        <v>23</v>
      </c>
      <c r="Q37" s="526">
        <f t="shared" si="6"/>
        <v>0.67</v>
      </c>
      <c r="R37" s="508"/>
      <c r="S37" s="526"/>
    </row>
    <row r="38" spans="1:19" x14ac:dyDescent="0.2">
      <c r="A38" s="216" t="s">
        <v>517</v>
      </c>
      <c r="B38" s="219" t="s">
        <v>518</v>
      </c>
      <c r="C38" s="521" t="s">
        <v>519</v>
      </c>
      <c r="D38" s="521" t="s">
        <v>520</v>
      </c>
      <c r="E38" s="521"/>
      <c r="F38" s="507" t="s">
        <v>72</v>
      </c>
      <c r="G38" s="521"/>
      <c r="H38" s="507" t="s">
        <v>521</v>
      </c>
      <c r="I38" s="521" t="s">
        <v>519</v>
      </c>
      <c r="J38" s="576" t="s">
        <v>517</v>
      </c>
      <c r="K38" s="521" t="s">
        <v>375</v>
      </c>
      <c r="L38" s="521">
        <f t="shared" si="4"/>
        <v>8</v>
      </c>
      <c r="M38" s="521" t="str">
        <f t="shared" si="3"/>
        <v>Bespoke compensation likely to be required 🛠</v>
      </c>
      <c r="N38" s="521" t="s">
        <v>151</v>
      </c>
      <c r="O38" s="521">
        <f t="shared" si="5"/>
        <v>0.1</v>
      </c>
      <c r="P38" s="521" t="s">
        <v>153</v>
      </c>
      <c r="Q38" s="521">
        <f t="shared" si="6"/>
        <v>0.33</v>
      </c>
      <c r="R38" s="507"/>
      <c r="S38" s="521"/>
    </row>
    <row r="39" spans="1:19" x14ac:dyDescent="0.2">
      <c r="A39" s="216" t="s">
        <v>522</v>
      </c>
      <c r="B39" s="119" t="s">
        <v>523</v>
      </c>
      <c r="C39" s="544">
        <v>362</v>
      </c>
      <c r="D39" s="544" t="s">
        <v>372</v>
      </c>
      <c r="E39" s="544"/>
      <c r="F39" s="520" t="s">
        <v>74</v>
      </c>
      <c r="G39" s="544"/>
      <c r="H39" s="520" t="s">
        <v>524</v>
      </c>
      <c r="I39" s="544"/>
      <c r="J39" s="544" t="s">
        <v>522</v>
      </c>
      <c r="K39" s="544" t="s">
        <v>156</v>
      </c>
      <c r="L39" s="544">
        <f>IF(K39=$V$3,$W$3,IF(K39=$V$3,$W$3,IF(K39=$V$4,$W$4,IF(K39=$V$5,$W$5,IF(K39=$V$6,$W$6,IF(K39=$V$7,$W$7))))))</f>
        <v>2</v>
      </c>
      <c r="M39" s="544" t="str">
        <f>IF($K39=$V$3,$X$3,IF($K39=$V$4,$X$4,IF($K39=$V$5,$X$5,IF($K39=$V$6,$X$6,IF($K39=$V$7,$X$7)))))</f>
        <v>Same distinctiveness or better habitat required ≥</v>
      </c>
      <c r="N39" s="544" t="s">
        <v>156</v>
      </c>
      <c r="O39" s="544">
        <f>VLOOKUP(N39,Difficulty,2,FALSE)</f>
        <v>1</v>
      </c>
      <c r="P39" s="544" t="s">
        <v>153</v>
      </c>
      <c r="Q39" s="544">
        <f>VLOOKUP(P39,Difficulty,2,FALSE)</f>
        <v>0.33</v>
      </c>
      <c r="R39" s="520"/>
      <c r="S39" s="544"/>
    </row>
    <row r="40" spans="1:19" x14ac:dyDescent="0.2">
      <c r="A40" s="216" t="s">
        <v>525</v>
      </c>
      <c r="B40" s="119" t="s">
        <v>526</v>
      </c>
      <c r="C40" s="544" t="s">
        <v>527</v>
      </c>
      <c r="D40" s="544" t="s">
        <v>520</v>
      </c>
      <c r="E40" s="544"/>
      <c r="F40" s="520" t="s">
        <v>72</v>
      </c>
      <c r="G40" s="544"/>
      <c r="H40" s="520" t="s">
        <v>521</v>
      </c>
      <c r="I40" s="544"/>
      <c r="J40" s="572"/>
      <c r="K40" s="544" t="s">
        <v>153</v>
      </c>
      <c r="L40" s="544">
        <f t="shared" ref="L40:L45" si="8">IF(K40=$V$3,$W$3,IF(K40=$V$3,$W$3,IF(K40=$V$4,$W$4,IF(K40=$V$5,$W$5,IF(K40=$V$6,$W$6,IF(K40=$V$7,$W$7))))))</f>
        <v>6</v>
      </c>
      <c r="M40" s="544" t="str">
        <f t="shared" si="3"/>
        <v>Same habitat required =</v>
      </c>
      <c r="N40" s="544" t="s">
        <v>153</v>
      </c>
      <c r="O40" s="544">
        <f t="shared" si="5"/>
        <v>0.33</v>
      </c>
      <c r="P40" s="544" t="s">
        <v>153</v>
      </c>
      <c r="Q40" s="544">
        <f t="shared" si="6"/>
        <v>0.33</v>
      </c>
      <c r="R40" s="520"/>
      <c r="S40" s="544"/>
    </row>
    <row r="41" spans="1:19" x14ac:dyDescent="0.2">
      <c r="A41" s="216" t="s">
        <v>528</v>
      </c>
      <c r="B41" s="119" t="s">
        <v>529</v>
      </c>
      <c r="C41" s="544" t="s">
        <v>530</v>
      </c>
      <c r="D41" s="544" t="s">
        <v>520</v>
      </c>
      <c r="E41" s="544"/>
      <c r="F41" s="520" t="s">
        <v>72</v>
      </c>
      <c r="G41" s="544"/>
      <c r="H41" s="520" t="s">
        <v>521</v>
      </c>
      <c r="I41" s="544"/>
      <c r="J41" s="572"/>
      <c r="K41" s="544" t="s">
        <v>153</v>
      </c>
      <c r="L41" s="544">
        <f t="shared" si="8"/>
        <v>6</v>
      </c>
      <c r="M41" s="544" t="str">
        <f t="shared" si="3"/>
        <v>Same habitat required =</v>
      </c>
      <c r="N41" s="544" t="s">
        <v>153</v>
      </c>
      <c r="O41" s="544">
        <f t="shared" si="5"/>
        <v>0.33</v>
      </c>
      <c r="P41" s="544" t="s">
        <v>23</v>
      </c>
      <c r="Q41" s="544">
        <f t="shared" si="6"/>
        <v>0.67</v>
      </c>
      <c r="R41" s="520"/>
      <c r="S41" s="544"/>
    </row>
    <row r="42" spans="1:19" x14ac:dyDescent="0.2">
      <c r="A42" s="216" t="s">
        <v>531</v>
      </c>
      <c r="B42" s="119" t="s">
        <v>532</v>
      </c>
      <c r="C42" s="544" t="s">
        <v>533</v>
      </c>
      <c r="D42" s="544" t="s">
        <v>520</v>
      </c>
      <c r="E42" s="544"/>
      <c r="F42" s="520" t="s">
        <v>72</v>
      </c>
      <c r="G42" s="544"/>
      <c r="H42" s="520" t="s">
        <v>521</v>
      </c>
      <c r="I42" s="544"/>
      <c r="J42" s="572"/>
      <c r="K42" s="544" t="s">
        <v>153</v>
      </c>
      <c r="L42" s="544">
        <f t="shared" si="8"/>
        <v>6</v>
      </c>
      <c r="M42" s="544" t="str">
        <f t="shared" si="3"/>
        <v>Same habitat required =</v>
      </c>
      <c r="N42" s="544" t="s">
        <v>153</v>
      </c>
      <c r="O42" s="544">
        <f t="shared" si="5"/>
        <v>0.33</v>
      </c>
      <c r="P42" s="544" t="s">
        <v>153</v>
      </c>
      <c r="Q42" s="544">
        <f t="shared" si="6"/>
        <v>0.33</v>
      </c>
      <c r="R42" s="520"/>
      <c r="S42" s="544"/>
    </row>
    <row r="43" spans="1:19" x14ac:dyDescent="0.2">
      <c r="A43" s="216" t="s">
        <v>534</v>
      </c>
      <c r="B43" s="119" t="s">
        <v>535</v>
      </c>
      <c r="C43" s="544" t="s">
        <v>536</v>
      </c>
      <c r="D43" s="544" t="s">
        <v>520</v>
      </c>
      <c r="E43" s="544"/>
      <c r="F43" s="520" t="s">
        <v>72</v>
      </c>
      <c r="G43" s="544"/>
      <c r="H43" s="520" t="s">
        <v>521</v>
      </c>
      <c r="I43" s="544"/>
      <c r="J43" s="572"/>
      <c r="K43" s="544" t="s">
        <v>153</v>
      </c>
      <c r="L43" s="544">
        <f t="shared" si="8"/>
        <v>6</v>
      </c>
      <c r="M43" s="544" t="str">
        <f t="shared" si="3"/>
        <v>Same habitat required =</v>
      </c>
      <c r="N43" s="544" t="s">
        <v>153</v>
      </c>
      <c r="O43" s="544">
        <f t="shared" si="5"/>
        <v>0.33</v>
      </c>
      <c r="P43" s="544" t="s">
        <v>153</v>
      </c>
      <c r="Q43" s="544">
        <f t="shared" si="6"/>
        <v>0.33</v>
      </c>
      <c r="R43" s="520"/>
      <c r="S43" s="544"/>
    </row>
    <row r="44" spans="1:19" x14ac:dyDescent="0.2">
      <c r="A44" s="216" t="s">
        <v>537</v>
      </c>
      <c r="B44" s="119" t="s">
        <v>538</v>
      </c>
      <c r="C44" s="544" t="s">
        <v>539</v>
      </c>
      <c r="D44" s="544" t="s">
        <v>520</v>
      </c>
      <c r="E44" s="544"/>
      <c r="F44" s="520" t="s">
        <v>72</v>
      </c>
      <c r="G44" s="544"/>
      <c r="H44" s="520" t="s">
        <v>521</v>
      </c>
      <c r="I44" s="544"/>
      <c r="J44" s="572"/>
      <c r="K44" s="544" t="s">
        <v>153</v>
      </c>
      <c r="L44" s="544">
        <f t="shared" si="8"/>
        <v>6</v>
      </c>
      <c r="M44" s="544" t="str">
        <f t="shared" si="3"/>
        <v>Same habitat required =</v>
      </c>
      <c r="N44" s="544" t="s">
        <v>153</v>
      </c>
      <c r="O44" s="544">
        <f t="shared" si="5"/>
        <v>0.33</v>
      </c>
      <c r="P44" s="544" t="s">
        <v>153</v>
      </c>
      <c r="Q44" s="544">
        <f t="shared" si="6"/>
        <v>0.33</v>
      </c>
      <c r="R44" s="520"/>
      <c r="S44" s="544"/>
    </row>
    <row r="45" spans="1:19" x14ac:dyDescent="0.2">
      <c r="A45" s="216" t="s">
        <v>540</v>
      </c>
      <c r="B45" s="119" t="s">
        <v>541</v>
      </c>
      <c r="C45" s="544" t="s">
        <v>542</v>
      </c>
      <c r="D45" s="544" t="s">
        <v>520</v>
      </c>
      <c r="E45" s="544"/>
      <c r="F45" s="520" t="s">
        <v>72</v>
      </c>
      <c r="G45" s="544"/>
      <c r="H45" s="520" t="s">
        <v>521</v>
      </c>
      <c r="I45" s="544"/>
      <c r="J45" s="572"/>
      <c r="K45" s="544" t="s">
        <v>153</v>
      </c>
      <c r="L45" s="544">
        <f t="shared" si="8"/>
        <v>6</v>
      </c>
      <c r="M45" s="544" t="str">
        <f t="shared" si="3"/>
        <v>Same habitat required =</v>
      </c>
      <c r="N45" s="544" t="s">
        <v>23</v>
      </c>
      <c r="O45" s="544">
        <f t="shared" si="5"/>
        <v>0.67</v>
      </c>
      <c r="P45" s="544" t="s">
        <v>23</v>
      </c>
      <c r="Q45" s="544">
        <f t="shared" si="6"/>
        <v>0.67</v>
      </c>
      <c r="R45" s="520"/>
      <c r="S45" s="544"/>
    </row>
    <row r="46" spans="1:19" x14ac:dyDescent="0.2">
      <c r="A46" s="216" t="s">
        <v>543</v>
      </c>
      <c r="B46" s="119" t="s">
        <v>544</v>
      </c>
      <c r="C46" s="544" t="s">
        <v>545</v>
      </c>
      <c r="D46" s="544" t="s">
        <v>520</v>
      </c>
      <c r="E46" s="544"/>
      <c r="F46" s="520" t="s">
        <v>72</v>
      </c>
      <c r="G46" s="544"/>
      <c r="H46" s="520" t="s">
        <v>521</v>
      </c>
      <c r="I46" s="544" t="s">
        <v>546</v>
      </c>
      <c r="J46" s="572"/>
      <c r="K46" s="544" t="s">
        <v>23</v>
      </c>
      <c r="L46" s="544">
        <f t="shared" si="4"/>
        <v>4</v>
      </c>
      <c r="M46" s="544" t="str">
        <f t="shared" si="3"/>
        <v>Same broad habitat or a higher distinctiveness habitat required (≥)</v>
      </c>
      <c r="N46" s="544" t="s">
        <v>156</v>
      </c>
      <c r="O46" s="544">
        <f t="shared" si="5"/>
        <v>1</v>
      </c>
      <c r="P46" s="544" t="s">
        <v>23</v>
      </c>
      <c r="Q46" s="544">
        <f t="shared" si="6"/>
        <v>0.67</v>
      </c>
      <c r="R46" s="520"/>
      <c r="S46" s="544"/>
    </row>
    <row r="47" spans="1:19" x14ac:dyDescent="0.2">
      <c r="A47" s="216" t="s">
        <v>547</v>
      </c>
      <c r="B47" s="119" t="s">
        <v>548</v>
      </c>
      <c r="C47" s="544">
        <v>108</v>
      </c>
      <c r="D47" s="544" t="s">
        <v>520</v>
      </c>
      <c r="E47" s="544"/>
      <c r="F47" s="520" t="s">
        <v>72</v>
      </c>
      <c r="G47" s="544"/>
      <c r="H47" s="520" t="s">
        <v>521</v>
      </c>
      <c r="I47" s="544"/>
      <c r="J47" s="544"/>
      <c r="K47" s="544" t="s">
        <v>23</v>
      </c>
      <c r="L47" s="544">
        <f t="shared" si="4"/>
        <v>4</v>
      </c>
      <c r="M47" s="544" t="str">
        <f t="shared" si="3"/>
        <v>Same broad habitat or a higher distinctiveness habitat required (≥)</v>
      </c>
      <c r="N47" s="544" t="s">
        <v>23</v>
      </c>
      <c r="O47" s="544">
        <f t="shared" si="5"/>
        <v>0.67</v>
      </c>
      <c r="P47" s="544" t="s">
        <v>23</v>
      </c>
      <c r="Q47" s="544">
        <f t="shared" si="6"/>
        <v>0.67</v>
      </c>
      <c r="R47" s="520"/>
      <c r="S47" s="544"/>
    </row>
    <row r="48" spans="1:19" ht="15" thickBot="1" x14ac:dyDescent="0.25">
      <c r="A48" s="216" t="s">
        <v>549</v>
      </c>
      <c r="B48" s="218" t="s">
        <v>550</v>
      </c>
      <c r="C48" s="544" t="s">
        <v>551</v>
      </c>
      <c r="D48" s="526" t="s">
        <v>520</v>
      </c>
      <c r="E48" s="526"/>
      <c r="F48" s="508" t="s">
        <v>72</v>
      </c>
      <c r="G48" s="526"/>
      <c r="H48" s="508" t="s">
        <v>521</v>
      </c>
      <c r="I48" s="526" t="s">
        <v>552</v>
      </c>
      <c r="J48" s="575"/>
      <c r="K48" s="526" t="s">
        <v>153</v>
      </c>
      <c r="L48" s="526">
        <f t="shared" si="4"/>
        <v>6</v>
      </c>
      <c r="M48" s="526" t="str">
        <f t="shared" si="3"/>
        <v>Same habitat required =</v>
      </c>
      <c r="N48" s="526" t="s">
        <v>23</v>
      </c>
      <c r="O48" s="526">
        <f t="shared" si="5"/>
        <v>0.67</v>
      </c>
      <c r="P48" s="526" t="s">
        <v>23</v>
      </c>
      <c r="Q48" s="526">
        <f t="shared" si="6"/>
        <v>0.67</v>
      </c>
      <c r="R48" s="508"/>
      <c r="S48" s="526"/>
    </row>
    <row r="49" spans="1:19" x14ac:dyDescent="0.2">
      <c r="A49" s="216" t="s">
        <v>553</v>
      </c>
      <c r="B49" s="219" t="s">
        <v>554</v>
      </c>
      <c r="C49" s="521" t="s">
        <v>555</v>
      </c>
      <c r="D49" s="521" t="s">
        <v>520</v>
      </c>
      <c r="E49" s="521"/>
      <c r="F49" s="507" t="s">
        <v>73</v>
      </c>
      <c r="G49" s="521"/>
      <c r="H49" s="507" t="s">
        <v>556</v>
      </c>
      <c r="I49" s="521"/>
      <c r="J49" s="576" t="s">
        <v>553</v>
      </c>
      <c r="K49" s="521" t="s">
        <v>375</v>
      </c>
      <c r="L49" s="521">
        <f t="shared" ref="L49:L76" si="9">IF(K49=$V$3,$W$3,IF(K49=$V$3,$W$3,IF(K49=$V$4,$W$4,IF(K49=$V$5,$W$5,IF(K49=$V$6,$W$6,IF(K49=$V$7,$W$7))))))</f>
        <v>8</v>
      </c>
      <c r="M49" s="521" t="str">
        <f t="shared" si="3"/>
        <v>Bespoke compensation likely to be required 🛠</v>
      </c>
      <c r="N49" s="521" t="s">
        <v>151</v>
      </c>
      <c r="O49" s="521">
        <f t="shared" si="5"/>
        <v>0.1</v>
      </c>
      <c r="P49" s="521" t="s">
        <v>23</v>
      </c>
      <c r="Q49" s="521">
        <f t="shared" si="6"/>
        <v>0.67</v>
      </c>
      <c r="R49" s="507"/>
      <c r="S49" s="521"/>
    </row>
    <row r="50" spans="1:19" x14ac:dyDescent="0.2">
      <c r="A50" s="216" t="s">
        <v>557</v>
      </c>
      <c r="B50" s="119" t="s">
        <v>558</v>
      </c>
      <c r="C50" s="544" t="s">
        <v>559</v>
      </c>
      <c r="D50" s="544" t="s">
        <v>520</v>
      </c>
      <c r="E50" s="544"/>
      <c r="F50" s="520" t="s">
        <v>73</v>
      </c>
      <c r="G50" s="544"/>
      <c r="H50" s="520" t="s">
        <v>560</v>
      </c>
      <c r="I50" s="544"/>
      <c r="J50" s="544"/>
      <c r="K50" s="544" t="s">
        <v>153</v>
      </c>
      <c r="L50" s="544">
        <f t="shared" si="9"/>
        <v>6</v>
      </c>
      <c r="M50" s="544" t="str">
        <f t="shared" si="3"/>
        <v>Same habitat required =</v>
      </c>
      <c r="N50" s="544" t="s">
        <v>151</v>
      </c>
      <c r="O50" s="544">
        <f t="shared" si="5"/>
        <v>0.1</v>
      </c>
      <c r="P50" s="544" t="s">
        <v>23</v>
      </c>
      <c r="Q50" s="544">
        <f t="shared" si="6"/>
        <v>0.67</v>
      </c>
      <c r="R50" s="520"/>
      <c r="S50" s="544"/>
    </row>
    <row r="51" spans="1:19" x14ac:dyDescent="0.2">
      <c r="A51" s="216" t="s">
        <v>561</v>
      </c>
      <c r="B51" s="119" t="s">
        <v>562</v>
      </c>
      <c r="C51" s="544" t="s">
        <v>563</v>
      </c>
      <c r="D51" s="544" t="s">
        <v>372</v>
      </c>
      <c r="E51" s="544"/>
      <c r="F51" s="520" t="s">
        <v>73</v>
      </c>
      <c r="G51" s="544"/>
      <c r="H51" s="520" t="s">
        <v>560</v>
      </c>
      <c r="I51" s="544" t="s">
        <v>555</v>
      </c>
      <c r="J51" s="572"/>
      <c r="K51" s="544" t="s">
        <v>153</v>
      </c>
      <c r="L51" s="544">
        <f t="shared" si="9"/>
        <v>6</v>
      </c>
      <c r="M51" s="544" t="str">
        <f t="shared" si="3"/>
        <v>Same habitat required =</v>
      </c>
      <c r="N51" s="544" t="s">
        <v>151</v>
      </c>
      <c r="O51" s="544">
        <f t="shared" si="5"/>
        <v>0.1</v>
      </c>
      <c r="P51" s="544" t="s">
        <v>23</v>
      </c>
      <c r="Q51" s="544">
        <f t="shared" si="6"/>
        <v>0.67</v>
      </c>
      <c r="R51" s="520"/>
      <c r="S51" s="544"/>
    </row>
    <row r="52" spans="1:19" x14ac:dyDescent="0.2">
      <c r="A52" s="216" t="s">
        <v>564</v>
      </c>
      <c r="B52" s="119" t="s">
        <v>565</v>
      </c>
      <c r="C52" s="544">
        <v>17</v>
      </c>
      <c r="D52" s="544" t="s">
        <v>372</v>
      </c>
      <c r="E52" s="544"/>
      <c r="F52" s="520" t="s">
        <v>73</v>
      </c>
      <c r="G52" s="544"/>
      <c r="H52" s="520"/>
      <c r="I52" s="544"/>
      <c r="J52" s="544" t="s">
        <v>566</v>
      </c>
      <c r="K52" s="544" t="s">
        <v>156</v>
      </c>
      <c r="L52" s="544">
        <f t="shared" si="9"/>
        <v>2</v>
      </c>
      <c r="M52" s="544" t="str">
        <f t="shared" si="3"/>
        <v>Same distinctiveness or better habitat required ≥</v>
      </c>
      <c r="N52" s="544" t="s">
        <v>156</v>
      </c>
      <c r="O52" s="544">
        <f t="shared" si="5"/>
        <v>1</v>
      </c>
      <c r="P52" s="544" t="s">
        <v>23</v>
      </c>
      <c r="Q52" s="544">
        <f t="shared" si="6"/>
        <v>0.67</v>
      </c>
      <c r="R52" s="520" t="s">
        <v>567</v>
      </c>
      <c r="S52" s="544"/>
    </row>
    <row r="53" spans="1:19" x14ac:dyDescent="0.2">
      <c r="A53" s="216" t="s">
        <v>568</v>
      </c>
      <c r="B53" s="119" t="s">
        <v>569</v>
      </c>
      <c r="C53" s="544" t="s">
        <v>570</v>
      </c>
      <c r="D53" s="544" t="s">
        <v>372</v>
      </c>
      <c r="E53" s="544" t="s">
        <v>571</v>
      </c>
      <c r="F53" s="520" t="s">
        <v>73</v>
      </c>
      <c r="G53" s="544" t="s">
        <v>572</v>
      </c>
      <c r="H53" s="520" t="s">
        <v>556</v>
      </c>
      <c r="I53" s="544" t="s">
        <v>570</v>
      </c>
      <c r="J53" s="572" t="s">
        <v>568</v>
      </c>
      <c r="K53" s="544" t="s">
        <v>153</v>
      </c>
      <c r="L53" s="544">
        <f t="shared" si="9"/>
        <v>6</v>
      </c>
      <c r="M53" s="544" t="str">
        <f t="shared" si="3"/>
        <v>Same habitat required =</v>
      </c>
      <c r="N53" s="544" t="s">
        <v>153</v>
      </c>
      <c r="O53" s="544">
        <f t="shared" si="5"/>
        <v>0.33</v>
      </c>
      <c r="P53" s="544" t="s">
        <v>156</v>
      </c>
      <c r="Q53" s="544">
        <f t="shared" si="6"/>
        <v>1</v>
      </c>
      <c r="R53" s="520"/>
      <c r="S53" s="544"/>
    </row>
    <row r="54" spans="1:19" x14ac:dyDescent="0.2">
      <c r="A54" s="216" t="s">
        <v>573</v>
      </c>
      <c r="B54" s="119" t="s">
        <v>574</v>
      </c>
      <c r="C54" s="544" t="s">
        <v>575</v>
      </c>
      <c r="D54" s="544" t="s">
        <v>372</v>
      </c>
      <c r="E54" s="544"/>
      <c r="F54" s="520" t="s">
        <v>73</v>
      </c>
      <c r="G54" s="544"/>
      <c r="H54" s="520" t="s">
        <v>556</v>
      </c>
      <c r="I54" s="544" t="s">
        <v>575</v>
      </c>
      <c r="J54" s="572" t="s">
        <v>573</v>
      </c>
      <c r="K54" s="544" t="s">
        <v>375</v>
      </c>
      <c r="L54" s="544">
        <f t="shared" si="9"/>
        <v>8</v>
      </c>
      <c r="M54" s="544" t="str">
        <f t="shared" si="3"/>
        <v>Bespoke compensation likely to be required 🛠</v>
      </c>
      <c r="N54" s="544" t="s">
        <v>151</v>
      </c>
      <c r="O54" s="544">
        <f t="shared" si="5"/>
        <v>0.1</v>
      </c>
      <c r="P54" s="544" t="s">
        <v>23</v>
      </c>
      <c r="Q54" s="544">
        <f t="shared" si="6"/>
        <v>0.67</v>
      </c>
      <c r="R54" s="520"/>
      <c r="S54" s="544"/>
    </row>
    <row r="55" spans="1:19" x14ac:dyDescent="0.2">
      <c r="A55" s="216" t="s">
        <v>576</v>
      </c>
      <c r="B55" s="119" t="s">
        <v>577</v>
      </c>
      <c r="C55" s="544" t="s">
        <v>578</v>
      </c>
      <c r="D55" s="544" t="s">
        <v>372</v>
      </c>
      <c r="E55" s="544"/>
      <c r="F55" s="520" t="s">
        <v>73</v>
      </c>
      <c r="G55" s="544" t="s">
        <v>579</v>
      </c>
      <c r="H55" s="520" t="s">
        <v>580</v>
      </c>
      <c r="I55" s="544" t="s">
        <v>578</v>
      </c>
      <c r="J55" s="572" t="s">
        <v>576</v>
      </c>
      <c r="K55" s="544" t="s">
        <v>153</v>
      </c>
      <c r="L55" s="544">
        <f t="shared" si="9"/>
        <v>6</v>
      </c>
      <c r="M55" s="544" t="str">
        <f t="shared" si="3"/>
        <v>Same habitat required =</v>
      </c>
      <c r="N55" s="544" t="s">
        <v>153</v>
      </c>
      <c r="O55" s="544">
        <f t="shared" si="5"/>
        <v>0.33</v>
      </c>
      <c r="P55" s="544" t="s">
        <v>23</v>
      </c>
      <c r="Q55" s="544">
        <f t="shared" si="6"/>
        <v>0.67</v>
      </c>
      <c r="R55" s="520"/>
      <c r="S55" s="544"/>
    </row>
    <row r="56" spans="1:19" ht="15" thickBot="1" x14ac:dyDescent="0.25">
      <c r="A56" s="216" t="s">
        <v>581</v>
      </c>
      <c r="B56" s="218" t="s">
        <v>582</v>
      </c>
      <c r="C56" s="526" t="s">
        <v>583</v>
      </c>
      <c r="D56" s="526" t="s">
        <v>372</v>
      </c>
      <c r="E56" s="526"/>
      <c r="F56" s="508" t="s">
        <v>73</v>
      </c>
      <c r="G56" s="526"/>
      <c r="H56" s="508" t="s">
        <v>556</v>
      </c>
      <c r="I56" s="526" t="s">
        <v>583</v>
      </c>
      <c r="J56" s="526" t="s">
        <v>581</v>
      </c>
      <c r="K56" s="526" t="s">
        <v>23</v>
      </c>
      <c r="L56" s="526">
        <f t="shared" si="9"/>
        <v>4</v>
      </c>
      <c r="M56" s="526" t="str">
        <f t="shared" si="3"/>
        <v>Same broad habitat or a higher distinctiveness habitat required (≥)</v>
      </c>
      <c r="N56" s="526" t="s">
        <v>23</v>
      </c>
      <c r="O56" s="526">
        <f t="shared" si="5"/>
        <v>0.67</v>
      </c>
      <c r="P56" s="526" t="s">
        <v>23</v>
      </c>
      <c r="Q56" s="526">
        <f t="shared" si="6"/>
        <v>0.67</v>
      </c>
      <c r="R56" s="508"/>
      <c r="S56" s="526"/>
    </row>
    <row r="57" spans="1:19" x14ac:dyDescent="0.2">
      <c r="A57" s="216" t="s">
        <v>584</v>
      </c>
      <c r="B57" s="219" t="s">
        <v>585</v>
      </c>
      <c r="C57" s="521">
        <v>910</v>
      </c>
      <c r="D57" s="521" t="s">
        <v>372</v>
      </c>
      <c r="E57" s="521"/>
      <c r="F57" s="507" t="s">
        <v>74</v>
      </c>
      <c r="G57" s="521"/>
      <c r="H57" s="507" t="s">
        <v>524</v>
      </c>
      <c r="I57" s="521"/>
      <c r="J57" s="521" t="s">
        <v>584</v>
      </c>
      <c r="K57" s="521" t="s">
        <v>156</v>
      </c>
      <c r="L57" s="521">
        <f t="shared" si="9"/>
        <v>2</v>
      </c>
      <c r="M57" s="521" t="str">
        <f t="shared" si="3"/>
        <v>Same distinctiveness or better habitat required ≥</v>
      </c>
      <c r="N57" s="521" t="s">
        <v>156</v>
      </c>
      <c r="O57" s="521">
        <f t="shared" si="5"/>
        <v>1</v>
      </c>
      <c r="P57" s="521" t="s">
        <v>156</v>
      </c>
      <c r="Q57" s="521">
        <f t="shared" si="6"/>
        <v>1</v>
      </c>
      <c r="R57" s="507"/>
      <c r="S57" s="521"/>
    </row>
    <row r="58" spans="1:19" x14ac:dyDescent="0.2">
      <c r="A58" s="216" t="s">
        <v>586</v>
      </c>
      <c r="B58" s="119" t="s">
        <v>587</v>
      </c>
      <c r="C58" s="544" t="s">
        <v>588</v>
      </c>
      <c r="D58" s="544" t="s">
        <v>372</v>
      </c>
      <c r="E58" s="544"/>
      <c r="F58" s="520" t="s">
        <v>74</v>
      </c>
      <c r="G58" s="544"/>
      <c r="H58" s="520" t="s">
        <v>524</v>
      </c>
      <c r="I58" s="544" t="s">
        <v>588</v>
      </c>
      <c r="J58" s="544" t="s">
        <v>586</v>
      </c>
      <c r="K58" s="544" t="s">
        <v>397</v>
      </c>
      <c r="L58" s="544">
        <f t="shared" si="9"/>
        <v>0</v>
      </c>
      <c r="M58" s="544" t="str">
        <f t="shared" si="3"/>
        <v>Compensation Not Required</v>
      </c>
      <c r="N58" s="544" t="s">
        <v>156</v>
      </c>
      <c r="O58" s="544">
        <f t="shared" si="5"/>
        <v>1</v>
      </c>
      <c r="P58" s="544" t="s">
        <v>156</v>
      </c>
      <c r="Q58" s="544">
        <f t="shared" si="6"/>
        <v>1</v>
      </c>
      <c r="R58" s="520"/>
      <c r="S58" s="544"/>
    </row>
    <row r="59" spans="1:19" x14ac:dyDescent="0.2">
      <c r="A59" s="216" t="s">
        <v>589</v>
      </c>
      <c r="B59" s="119" t="s">
        <v>590</v>
      </c>
      <c r="C59" s="544">
        <v>1191</v>
      </c>
      <c r="D59" s="544" t="s">
        <v>372</v>
      </c>
      <c r="E59" s="544"/>
      <c r="F59" s="520" t="s">
        <v>74</v>
      </c>
      <c r="G59" s="544"/>
      <c r="H59" s="520" t="s">
        <v>524</v>
      </c>
      <c r="I59" s="544"/>
      <c r="J59" s="544" t="s">
        <v>589</v>
      </c>
      <c r="K59" s="544" t="s">
        <v>156</v>
      </c>
      <c r="L59" s="544">
        <f t="shared" si="9"/>
        <v>2</v>
      </c>
      <c r="M59" s="544" t="str">
        <f t="shared" si="3"/>
        <v>Same distinctiveness or better habitat required ≥</v>
      </c>
      <c r="N59" s="544" t="s">
        <v>23</v>
      </c>
      <c r="O59" s="544">
        <f t="shared" si="5"/>
        <v>0.67</v>
      </c>
      <c r="P59" s="544" t="s">
        <v>156</v>
      </c>
      <c r="Q59" s="544">
        <f t="shared" si="6"/>
        <v>1</v>
      </c>
      <c r="R59" s="520"/>
      <c r="S59" s="544"/>
    </row>
    <row r="60" spans="1:19" x14ac:dyDescent="0.2">
      <c r="A60" s="216" t="s">
        <v>591</v>
      </c>
      <c r="B60" s="119" t="s">
        <v>592</v>
      </c>
      <c r="C60" s="544" t="s">
        <v>593</v>
      </c>
      <c r="D60" s="544" t="s">
        <v>372</v>
      </c>
      <c r="E60" s="544"/>
      <c r="F60" s="520" t="s">
        <v>74</v>
      </c>
      <c r="G60" s="544"/>
      <c r="H60" s="520" t="s">
        <v>524</v>
      </c>
      <c r="I60" s="544"/>
      <c r="J60" s="544"/>
      <c r="K60" s="544" t="s">
        <v>156</v>
      </c>
      <c r="L60" s="544">
        <f t="shared" si="9"/>
        <v>2</v>
      </c>
      <c r="M60" s="544" t="str">
        <f t="shared" si="3"/>
        <v>Same distinctiveness or better habitat required ≥</v>
      </c>
      <c r="N60" s="544" t="s">
        <v>156</v>
      </c>
      <c r="O60" s="544">
        <f t="shared" si="5"/>
        <v>1</v>
      </c>
      <c r="P60" s="544" t="s">
        <v>156</v>
      </c>
      <c r="Q60" s="544">
        <f t="shared" si="6"/>
        <v>1</v>
      </c>
      <c r="R60" s="520"/>
      <c r="S60" s="544"/>
    </row>
    <row r="61" spans="1:19" x14ac:dyDescent="0.2">
      <c r="A61" s="216" t="s">
        <v>594</v>
      </c>
      <c r="B61" s="119" t="s">
        <v>595</v>
      </c>
      <c r="C61" s="544" t="s">
        <v>596</v>
      </c>
      <c r="D61" s="544" t="s">
        <v>372</v>
      </c>
      <c r="E61" s="544"/>
      <c r="F61" s="520" t="s">
        <v>74</v>
      </c>
      <c r="G61" s="544"/>
      <c r="H61" s="520" t="s">
        <v>524</v>
      </c>
      <c r="I61" s="544" t="s">
        <v>596</v>
      </c>
      <c r="J61" s="544" t="s">
        <v>594</v>
      </c>
      <c r="K61" s="544" t="s">
        <v>397</v>
      </c>
      <c r="L61" s="544">
        <f t="shared" si="9"/>
        <v>0</v>
      </c>
      <c r="M61" s="544" t="str">
        <f t="shared" si="3"/>
        <v>Compensation Not Required</v>
      </c>
      <c r="N61" s="544" t="s">
        <v>156</v>
      </c>
      <c r="O61" s="544">
        <f t="shared" si="5"/>
        <v>1</v>
      </c>
      <c r="P61" s="544" t="s">
        <v>156</v>
      </c>
      <c r="Q61" s="544">
        <f t="shared" si="6"/>
        <v>1</v>
      </c>
      <c r="R61" s="520"/>
      <c r="S61" s="544"/>
    </row>
    <row r="62" spans="1:19" x14ac:dyDescent="0.2">
      <c r="A62" s="216" t="s">
        <v>597</v>
      </c>
      <c r="B62" s="119" t="s">
        <v>598</v>
      </c>
      <c r="C62" s="544">
        <v>800</v>
      </c>
      <c r="D62" s="544" t="s">
        <v>372</v>
      </c>
      <c r="E62" s="544"/>
      <c r="F62" s="520" t="s">
        <v>74</v>
      </c>
      <c r="G62" s="544"/>
      <c r="H62" s="520" t="s">
        <v>524</v>
      </c>
      <c r="I62" s="544"/>
      <c r="J62" s="544" t="s">
        <v>597</v>
      </c>
      <c r="K62" s="544" t="s">
        <v>23</v>
      </c>
      <c r="L62" s="544">
        <f t="shared" si="9"/>
        <v>4</v>
      </c>
      <c r="M62" s="544" t="str">
        <f t="shared" si="3"/>
        <v>Same broad habitat or a higher distinctiveness habitat required (≥)</v>
      </c>
      <c r="N62" s="544" t="s">
        <v>23</v>
      </c>
      <c r="O62" s="544">
        <f t="shared" si="5"/>
        <v>0.67</v>
      </c>
      <c r="P62" s="544" t="s">
        <v>156</v>
      </c>
      <c r="Q62" s="544">
        <f t="shared" si="6"/>
        <v>1</v>
      </c>
      <c r="R62" s="520"/>
      <c r="S62" s="544"/>
    </row>
    <row r="63" spans="1:19" x14ac:dyDescent="0.2">
      <c r="A63" s="216" t="s">
        <v>599</v>
      </c>
      <c r="B63" s="119" t="s">
        <v>600</v>
      </c>
      <c r="C63" s="544" t="s">
        <v>601</v>
      </c>
      <c r="D63" s="544" t="s">
        <v>372</v>
      </c>
      <c r="E63" s="544"/>
      <c r="F63" s="520" t="s">
        <v>74</v>
      </c>
      <c r="G63" s="544"/>
      <c r="H63" s="520" t="s">
        <v>524</v>
      </c>
      <c r="I63" s="544" t="s">
        <v>601</v>
      </c>
      <c r="J63" s="544" t="s">
        <v>599</v>
      </c>
      <c r="K63" s="544" t="s">
        <v>397</v>
      </c>
      <c r="L63" s="544">
        <f t="shared" si="9"/>
        <v>0</v>
      </c>
      <c r="M63" s="544" t="str">
        <f t="shared" si="3"/>
        <v>Compensation Not Required</v>
      </c>
      <c r="N63" s="544" t="s">
        <v>156</v>
      </c>
      <c r="O63" s="544">
        <f t="shared" si="5"/>
        <v>1</v>
      </c>
      <c r="P63" s="544" t="s">
        <v>23</v>
      </c>
      <c r="Q63" s="544">
        <f t="shared" si="6"/>
        <v>0.67</v>
      </c>
      <c r="R63" s="520"/>
      <c r="S63" s="544"/>
    </row>
    <row r="64" spans="1:19" x14ac:dyDescent="0.2">
      <c r="A64" s="216" t="s">
        <v>602</v>
      </c>
      <c r="B64" s="119" t="s">
        <v>603</v>
      </c>
      <c r="C64" s="544" t="s">
        <v>604</v>
      </c>
      <c r="D64" s="544" t="s">
        <v>372</v>
      </c>
      <c r="E64" s="544"/>
      <c r="F64" s="520" t="s">
        <v>74</v>
      </c>
      <c r="G64" s="544"/>
      <c r="H64" s="520" t="s">
        <v>524</v>
      </c>
      <c r="I64" s="544"/>
      <c r="J64" s="544"/>
      <c r="K64" s="544" t="s">
        <v>156</v>
      </c>
      <c r="L64" s="544">
        <f t="shared" si="9"/>
        <v>2</v>
      </c>
      <c r="M64" s="544" t="str">
        <f t="shared" si="3"/>
        <v>Same distinctiveness or better habitat required ≥</v>
      </c>
      <c r="N64" s="544" t="s">
        <v>156</v>
      </c>
      <c r="O64" s="544">
        <f t="shared" si="5"/>
        <v>1</v>
      </c>
      <c r="P64" s="544" t="s">
        <v>156</v>
      </c>
      <c r="Q64" s="544">
        <f t="shared" si="6"/>
        <v>1</v>
      </c>
      <c r="R64" s="520"/>
      <c r="S64" s="544"/>
    </row>
    <row r="65" spans="1:19" x14ac:dyDescent="0.2">
      <c r="A65" s="216" t="s">
        <v>605</v>
      </c>
      <c r="B65" s="119" t="s">
        <v>606</v>
      </c>
      <c r="C65" s="544">
        <v>1122</v>
      </c>
      <c r="D65" s="544" t="s">
        <v>372</v>
      </c>
      <c r="E65" s="544"/>
      <c r="F65" s="520" t="s">
        <v>74</v>
      </c>
      <c r="G65" s="544"/>
      <c r="H65" s="520" t="s">
        <v>524</v>
      </c>
      <c r="I65" s="544"/>
      <c r="J65" s="544" t="s">
        <v>607</v>
      </c>
      <c r="K65" s="544" t="s">
        <v>156</v>
      </c>
      <c r="L65" s="544">
        <f t="shared" si="9"/>
        <v>2</v>
      </c>
      <c r="M65" s="544" t="str">
        <f t="shared" si="3"/>
        <v>Same distinctiveness or better habitat required ≥</v>
      </c>
      <c r="N65" s="544" t="s">
        <v>23</v>
      </c>
      <c r="O65" s="544">
        <f t="shared" ref="O65:O92" si="10">VLOOKUP(N65,Difficulty,2,FALSE)</f>
        <v>0.67</v>
      </c>
      <c r="P65" s="544" t="s">
        <v>23</v>
      </c>
      <c r="Q65" s="544">
        <f t="shared" ref="Q65:Q92" si="11">VLOOKUP(P65,Difficulty,2,FALSE)</f>
        <v>0.67</v>
      </c>
      <c r="R65" s="520"/>
      <c r="S65" s="544"/>
    </row>
    <row r="66" spans="1:19" x14ac:dyDescent="0.2">
      <c r="A66" s="216" t="s">
        <v>608</v>
      </c>
      <c r="B66" s="119" t="s">
        <v>609</v>
      </c>
      <c r="C66" s="544">
        <v>1121</v>
      </c>
      <c r="D66" s="544" t="s">
        <v>372</v>
      </c>
      <c r="E66" s="544"/>
      <c r="F66" s="520" t="s">
        <v>74</v>
      </c>
      <c r="G66" s="544"/>
      <c r="H66" s="520" t="s">
        <v>524</v>
      </c>
      <c r="I66" s="544"/>
      <c r="J66" s="544" t="s">
        <v>608</v>
      </c>
      <c r="K66" s="544" t="s">
        <v>156</v>
      </c>
      <c r="L66" s="544">
        <f t="shared" si="9"/>
        <v>2</v>
      </c>
      <c r="M66" s="544" t="str">
        <f t="shared" si="3"/>
        <v>Same distinctiveness or better habitat required ≥</v>
      </c>
      <c r="N66" s="544" t="s">
        <v>23</v>
      </c>
      <c r="O66" s="544">
        <f t="shared" si="10"/>
        <v>0.67</v>
      </c>
      <c r="P66" s="544" t="s">
        <v>23</v>
      </c>
      <c r="Q66" s="544">
        <f t="shared" si="11"/>
        <v>0.67</v>
      </c>
      <c r="R66" s="520"/>
      <c r="S66" s="544"/>
    </row>
    <row r="67" spans="1:19" x14ac:dyDescent="0.2">
      <c r="A67" s="216" t="s">
        <v>610</v>
      </c>
      <c r="B67" s="119" t="s">
        <v>611</v>
      </c>
      <c r="C67" s="544">
        <v>1140</v>
      </c>
      <c r="D67" s="544" t="s">
        <v>372</v>
      </c>
      <c r="E67" s="544"/>
      <c r="F67" s="520" t="s">
        <v>74</v>
      </c>
      <c r="G67" s="544"/>
      <c r="H67" s="520" t="s">
        <v>524</v>
      </c>
      <c r="I67" s="544"/>
      <c r="J67" s="544" t="s">
        <v>610</v>
      </c>
      <c r="K67" s="544" t="s">
        <v>156</v>
      </c>
      <c r="L67" s="544">
        <f t="shared" si="9"/>
        <v>2</v>
      </c>
      <c r="M67" s="544" t="str">
        <f t="shared" si="3"/>
        <v>Same distinctiveness or better habitat required ≥</v>
      </c>
      <c r="N67" s="544" t="s">
        <v>156</v>
      </c>
      <c r="O67" s="544">
        <f t="shared" si="10"/>
        <v>1</v>
      </c>
      <c r="P67" s="544" t="s">
        <v>156</v>
      </c>
      <c r="Q67" s="544">
        <f t="shared" si="11"/>
        <v>1</v>
      </c>
      <c r="R67" s="520"/>
      <c r="S67" s="544"/>
    </row>
    <row r="68" spans="1:19" x14ac:dyDescent="0.2">
      <c r="A68" s="216" t="s">
        <v>612</v>
      </c>
      <c r="B68" s="119" t="s">
        <v>613</v>
      </c>
      <c r="C68" s="544" t="s">
        <v>614</v>
      </c>
      <c r="D68" s="544" t="s">
        <v>372</v>
      </c>
      <c r="E68" s="544"/>
      <c r="F68" s="520" t="s">
        <v>74</v>
      </c>
      <c r="G68" s="544"/>
      <c r="H68" s="520" t="s">
        <v>524</v>
      </c>
      <c r="I68" s="544"/>
      <c r="J68" s="544" t="s">
        <v>591</v>
      </c>
      <c r="K68" s="544" t="s">
        <v>23</v>
      </c>
      <c r="L68" s="544">
        <f t="shared" si="9"/>
        <v>4</v>
      </c>
      <c r="M68" s="544" t="str">
        <f t="shared" si="3"/>
        <v>Same broad habitat or a higher distinctiveness habitat required (≥)</v>
      </c>
      <c r="N68" s="544" t="s">
        <v>23</v>
      </c>
      <c r="O68" s="544">
        <f t="shared" si="10"/>
        <v>0.67</v>
      </c>
      <c r="P68" s="544" t="s">
        <v>23</v>
      </c>
      <c r="Q68" s="544">
        <f t="shared" si="11"/>
        <v>0.67</v>
      </c>
      <c r="R68" s="520"/>
      <c r="S68" s="544"/>
    </row>
    <row r="69" spans="1:19" x14ac:dyDescent="0.2">
      <c r="A69" s="216" t="s">
        <v>615</v>
      </c>
      <c r="B69" s="119" t="s">
        <v>616</v>
      </c>
      <c r="C69" s="544">
        <v>1160</v>
      </c>
      <c r="D69" s="544" t="s">
        <v>372</v>
      </c>
      <c r="E69" s="544"/>
      <c r="F69" s="520" t="s">
        <v>74</v>
      </c>
      <c r="G69" s="544"/>
      <c r="H69" s="520" t="s">
        <v>524</v>
      </c>
      <c r="I69" s="544"/>
      <c r="J69" s="544" t="s">
        <v>615</v>
      </c>
      <c r="K69" s="544" t="s">
        <v>156</v>
      </c>
      <c r="L69" s="544">
        <f t="shared" si="9"/>
        <v>2</v>
      </c>
      <c r="M69" s="544" t="str">
        <f t="shared" si="3"/>
        <v>Same distinctiveness or better habitat required ≥</v>
      </c>
      <c r="N69" s="544" t="s">
        <v>156</v>
      </c>
      <c r="O69" s="544">
        <f t="shared" si="10"/>
        <v>1</v>
      </c>
      <c r="P69" s="544" t="s">
        <v>156</v>
      </c>
      <c r="Q69" s="544">
        <f t="shared" si="11"/>
        <v>1</v>
      </c>
      <c r="R69" s="520"/>
      <c r="S69" s="544"/>
    </row>
    <row r="70" spans="1:19" x14ac:dyDescent="0.2">
      <c r="A70" s="216" t="s">
        <v>617</v>
      </c>
      <c r="B70" s="119" t="s">
        <v>618</v>
      </c>
      <c r="C70" s="544" t="s">
        <v>619</v>
      </c>
      <c r="D70" s="544" t="s">
        <v>372</v>
      </c>
      <c r="E70" s="544" t="s">
        <v>620</v>
      </c>
      <c r="F70" s="520" t="s">
        <v>74</v>
      </c>
      <c r="G70" s="544" t="s">
        <v>621</v>
      </c>
      <c r="H70" s="520" t="s">
        <v>524</v>
      </c>
      <c r="I70" s="544" t="s">
        <v>619</v>
      </c>
      <c r="J70" s="572" t="s">
        <v>617</v>
      </c>
      <c r="K70" s="544" t="s">
        <v>153</v>
      </c>
      <c r="L70" s="544">
        <f t="shared" si="9"/>
        <v>6</v>
      </c>
      <c r="M70" s="544" t="str">
        <f t="shared" si="3"/>
        <v>Same habitat required =</v>
      </c>
      <c r="N70" s="544" t="s">
        <v>23</v>
      </c>
      <c r="O70" s="544">
        <f t="shared" si="10"/>
        <v>0.67</v>
      </c>
      <c r="P70" s="544" t="s">
        <v>23</v>
      </c>
      <c r="Q70" s="544">
        <f t="shared" si="11"/>
        <v>0.67</v>
      </c>
      <c r="R70" s="520"/>
      <c r="S70" s="544"/>
    </row>
    <row r="71" spans="1:19" x14ac:dyDescent="0.2">
      <c r="A71" s="216" t="s">
        <v>622</v>
      </c>
      <c r="B71" s="119" t="s">
        <v>623</v>
      </c>
      <c r="C71" s="544">
        <v>1192</v>
      </c>
      <c r="D71" s="544" t="s">
        <v>372</v>
      </c>
      <c r="E71" s="544"/>
      <c r="F71" s="520" t="s">
        <v>74</v>
      </c>
      <c r="G71" s="544"/>
      <c r="H71" s="520" t="s">
        <v>524</v>
      </c>
      <c r="I71" s="544"/>
      <c r="J71" s="544" t="s">
        <v>622</v>
      </c>
      <c r="K71" s="544" t="s">
        <v>156</v>
      </c>
      <c r="L71" s="544">
        <f t="shared" si="9"/>
        <v>2</v>
      </c>
      <c r="M71" s="544" t="str">
        <f t="shared" si="3"/>
        <v>Same distinctiveness or better habitat required ≥</v>
      </c>
      <c r="N71" s="544" t="s">
        <v>156</v>
      </c>
      <c r="O71" s="544">
        <f t="shared" si="10"/>
        <v>1</v>
      </c>
      <c r="P71" s="544" t="s">
        <v>156</v>
      </c>
      <c r="Q71" s="544">
        <f t="shared" si="11"/>
        <v>1</v>
      </c>
      <c r="R71" s="520"/>
      <c r="S71" s="544"/>
    </row>
    <row r="72" spans="1:19" x14ac:dyDescent="0.2">
      <c r="A72" s="216" t="s">
        <v>624</v>
      </c>
      <c r="B72" s="119" t="s">
        <v>625</v>
      </c>
      <c r="C72" s="544">
        <v>1030</v>
      </c>
      <c r="D72" s="544" t="s">
        <v>372</v>
      </c>
      <c r="E72" s="544"/>
      <c r="F72" s="520" t="s">
        <v>74</v>
      </c>
      <c r="G72" s="544"/>
      <c r="H72" s="520" t="s">
        <v>524</v>
      </c>
      <c r="I72" s="544"/>
      <c r="J72" s="544" t="s">
        <v>626</v>
      </c>
      <c r="K72" s="544" t="s">
        <v>156</v>
      </c>
      <c r="L72" s="544">
        <f t="shared" si="9"/>
        <v>2</v>
      </c>
      <c r="M72" s="544" t="str">
        <f t="shared" ref="M72:M126" si="12">IF($K72=$V$3,$X$3,IF($K72=$V$4,$X$4,IF($K72=$V$5,$X$5,IF($K72=$V$6,$X$6,IF($K72=$V$7,$X$7)))))</f>
        <v>Same distinctiveness or better habitat required ≥</v>
      </c>
      <c r="N72" s="544" t="s">
        <v>23</v>
      </c>
      <c r="O72" s="544">
        <f t="shared" si="10"/>
        <v>0.67</v>
      </c>
      <c r="P72" s="544" t="s">
        <v>23</v>
      </c>
      <c r="Q72" s="544">
        <f t="shared" si="11"/>
        <v>0.67</v>
      </c>
      <c r="R72" s="520"/>
      <c r="S72" s="544"/>
    </row>
    <row r="73" spans="1:19" x14ac:dyDescent="0.2">
      <c r="A73" s="216" t="s">
        <v>627</v>
      </c>
      <c r="B73" s="119" t="s">
        <v>628</v>
      </c>
      <c r="C73" s="544" t="s">
        <v>629</v>
      </c>
      <c r="D73" s="544" t="s">
        <v>372</v>
      </c>
      <c r="E73" s="544"/>
      <c r="F73" s="520" t="s">
        <v>74</v>
      </c>
      <c r="G73" s="544"/>
      <c r="H73" s="520" t="s">
        <v>524</v>
      </c>
      <c r="I73" s="544"/>
      <c r="J73" s="544" t="s">
        <v>630</v>
      </c>
      <c r="K73" s="544" t="s">
        <v>23</v>
      </c>
      <c r="L73" s="544">
        <f t="shared" si="9"/>
        <v>4</v>
      </c>
      <c r="M73" s="544" t="str">
        <f t="shared" si="12"/>
        <v>Same broad habitat or a higher distinctiveness habitat required (≥)</v>
      </c>
      <c r="N73" s="544" t="s">
        <v>156</v>
      </c>
      <c r="O73" s="544">
        <f t="shared" si="10"/>
        <v>1</v>
      </c>
      <c r="P73" s="544" t="s">
        <v>156</v>
      </c>
      <c r="Q73" s="544">
        <f t="shared" si="11"/>
        <v>1</v>
      </c>
      <c r="R73" s="520"/>
      <c r="S73" s="544"/>
    </row>
    <row r="74" spans="1:19" x14ac:dyDescent="0.2">
      <c r="A74" s="216" t="s">
        <v>631</v>
      </c>
      <c r="B74" s="119" t="s">
        <v>632</v>
      </c>
      <c r="C74" s="544">
        <v>1190</v>
      </c>
      <c r="D74" s="544" t="s">
        <v>372</v>
      </c>
      <c r="E74" s="544"/>
      <c r="F74" s="520" t="s">
        <v>74</v>
      </c>
      <c r="G74" s="544"/>
      <c r="H74" s="520" t="s">
        <v>524</v>
      </c>
      <c r="I74" s="544"/>
      <c r="J74" s="544" t="s">
        <v>631</v>
      </c>
      <c r="K74" s="544" t="s">
        <v>156</v>
      </c>
      <c r="L74" s="544">
        <f t="shared" si="9"/>
        <v>2</v>
      </c>
      <c r="M74" s="544" t="str">
        <f t="shared" si="12"/>
        <v>Same distinctiveness or better habitat required ≥</v>
      </c>
      <c r="N74" s="544" t="s">
        <v>23</v>
      </c>
      <c r="O74" s="544">
        <f t="shared" si="10"/>
        <v>0.67</v>
      </c>
      <c r="P74" s="544" t="s">
        <v>23</v>
      </c>
      <c r="Q74" s="544">
        <f t="shared" si="11"/>
        <v>0.67</v>
      </c>
      <c r="R74" s="520"/>
      <c r="S74" s="544"/>
    </row>
    <row r="75" spans="1:19" x14ac:dyDescent="0.2">
      <c r="A75" s="216" t="s">
        <v>633</v>
      </c>
      <c r="B75" s="119" t="s">
        <v>634</v>
      </c>
      <c r="C75" s="544">
        <v>232</v>
      </c>
      <c r="D75" s="544" t="s">
        <v>372</v>
      </c>
      <c r="E75" s="544"/>
      <c r="F75" s="520" t="s">
        <v>74</v>
      </c>
      <c r="G75" s="544"/>
      <c r="H75" s="520" t="s">
        <v>524</v>
      </c>
      <c r="I75" s="544"/>
      <c r="J75" s="544" t="s">
        <v>633</v>
      </c>
      <c r="K75" s="544" t="s">
        <v>397</v>
      </c>
      <c r="L75" s="544">
        <f t="shared" si="9"/>
        <v>0</v>
      </c>
      <c r="M75" s="544" t="str">
        <f t="shared" si="12"/>
        <v>Compensation Not Required</v>
      </c>
      <c r="N75" s="544" t="s">
        <v>156</v>
      </c>
      <c r="O75" s="544">
        <f t="shared" si="10"/>
        <v>1</v>
      </c>
      <c r="P75" s="544" t="s">
        <v>156</v>
      </c>
      <c r="Q75" s="544">
        <f t="shared" si="11"/>
        <v>1</v>
      </c>
      <c r="R75" s="520"/>
      <c r="S75" s="544"/>
    </row>
    <row r="76" spans="1:19" x14ac:dyDescent="0.2">
      <c r="A76" s="216" t="s">
        <v>635</v>
      </c>
      <c r="B76" s="119" t="s">
        <v>636</v>
      </c>
      <c r="C76" s="544">
        <v>350</v>
      </c>
      <c r="D76" s="544" t="s">
        <v>372</v>
      </c>
      <c r="E76" s="544"/>
      <c r="F76" s="520" t="s">
        <v>74</v>
      </c>
      <c r="G76" s="544"/>
      <c r="H76" s="520" t="s">
        <v>524</v>
      </c>
      <c r="I76" s="544"/>
      <c r="J76" s="544" t="s">
        <v>635</v>
      </c>
      <c r="K76" s="544" t="s">
        <v>156</v>
      </c>
      <c r="L76" s="544">
        <f t="shared" si="9"/>
        <v>2</v>
      </c>
      <c r="M76" s="544" t="str">
        <f t="shared" si="12"/>
        <v>Same distinctiveness or better habitat required ≥</v>
      </c>
      <c r="N76" s="544" t="s">
        <v>156</v>
      </c>
      <c r="O76" s="544">
        <f t="shared" si="10"/>
        <v>1</v>
      </c>
      <c r="P76" s="544" t="s">
        <v>156</v>
      </c>
      <c r="Q76" s="544">
        <f t="shared" si="11"/>
        <v>1</v>
      </c>
      <c r="R76" s="520" t="s">
        <v>637</v>
      </c>
      <c r="S76" s="544"/>
    </row>
    <row r="77" spans="1:19" ht="15" thickBot="1" x14ac:dyDescent="0.25">
      <c r="A77" s="216" t="s">
        <v>638</v>
      </c>
      <c r="B77" s="218" t="s">
        <v>639</v>
      </c>
      <c r="C77" s="526">
        <v>231</v>
      </c>
      <c r="D77" s="526" t="s">
        <v>372</v>
      </c>
      <c r="E77" s="526"/>
      <c r="F77" s="508" t="s">
        <v>74</v>
      </c>
      <c r="G77" s="526"/>
      <c r="H77" s="508" t="s">
        <v>524</v>
      </c>
      <c r="I77" s="526"/>
      <c r="J77" s="526" t="s">
        <v>638</v>
      </c>
      <c r="K77" s="526" t="s">
        <v>156</v>
      </c>
      <c r="L77" s="526">
        <f t="shared" ref="L77:L98" si="13">IF(K77=$V$3,$W$3,IF(K77=$V$3,$W$3,IF(K77=$V$4,$W$4,IF(K77=$V$5,$W$5,IF(K77=$V$6,$W$6,IF(K77=$V$7,$W$7))))))</f>
        <v>2</v>
      </c>
      <c r="M77" s="526" t="str">
        <f t="shared" si="12"/>
        <v>Same distinctiveness or better habitat required ≥</v>
      </c>
      <c r="N77" s="526" t="s">
        <v>156</v>
      </c>
      <c r="O77" s="526">
        <f t="shared" si="10"/>
        <v>1</v>
      </c>
      <c r="P77" s="526" t="s">
        <v>156</v>
      </c>
      <c r="Q77" s="526">
        <f t="shared" si="11"/>
        <v>1</v>
      </c>
      <c r="R77" s="508"/>
      <c r="S77" s="526"/>
    </row>
    <row r="78" spans="1:19" x14ac:dyDescent="0.2">
      <c r="A78" s="216" t="s">
        <v>640</v>
      </c>
      <c r="B78" s="219" t="s">
        <v>641</v>
      </c>
      <c r="C78" s="521" t="s">
        <v>642</v>
      </c>
      <c r="D78" s="521" t="s">
        <v>372</v>
      </c>
      <c r="E78" s="521"/>
      <c r="F78" s="507" t="s">
        <v>75</v>
      </c>
      <c r="G78" s="521"/>
      <c r="H78" s="507" t="s">
        <v>643</v>
      </c>
      <c r="I78" s="521" t="s">
        <v>642</v>
      </c>
      <c r="J78" s="576" t="s">
        <v>640</v>
      </c>
      <c r="K78" s="521" t="s">
        <v>375</v>
      </c>
      <c r="L78" s="521">
        <f t="shared" si="13"/>
        <v>8</v>
      </c>
      <c r="M78" s="521" t="str">
        <f t="shared" si="12"/>
        <v>Bespoke compensation likely to be required 🛠</v>
      </c>
      <c r="N78" s="521" t="s">
        <v>151</v>
      </c>
      <c r="O78" s="521">
        <f t="shared" si="10"/>
        <v>0.1</v>
      </c>
      <c r="P78" s="521" t="s">
        <v>153</v>
      </c>
      <c r="Q78" s="521">
        <f t="shared" si="11"/>
        <v>0.33</v>
      </c>
      <c r="R78" s="507"/>
      <c r="S78" s="521"/>
    </row>
    <row r="79" spans="1:19" x14ac:dyDescent="0.2">
      <c r="A79" s="216" t="s">
        <v>644</v>
      </c>
      <c r="B79" s="119" t="s">
        <v>645</v>
      </c>
      <c r="C79" s="544">
        <v>24</v>
      </c>
      <c r="D79" s="544" t="s">
        <v>372</v>
      </c>
      <c r="E79" s="544" t="s">
        <v>646</v>
      </c>
      <c r="F79" s="520" t="s">
        <v>75</v>
      </c>
      <c r="G79" s="544" t="s">
        <v>647</v>
      </c>
      <c r="H79" s="520" t="s">
        <v>643</v>
      </c>
      <c r="I79" s="544"/>
      <c r="J79" s="577" t="s">
        <v>644</v>
      </c>
      <c r="K79" s="544" t="s">
        <v>375</v>
      </c>
      <c r="L79" s="544">
        <f t="shared" si="13"/>
        <v>8</v>
      </c>
      <c r="M79" s="544" t="str">
        <f t="shared" si="12"/>
        <v>Bespoke compensation likely to be required 🛠</v>
      </c>
      <c r="N79" s="544" t="s">
        <v>151</v>
      </c>
      <c r="O79" s="544">
        <f t="shared" si="10"/>
        <v>0.1</v>
      </c>
      <c r="P79" s="544" t="s">
        <v>153</v>
      </c>
      <c r="Q79" s="544">
        <f t="shared" si="11"/>
        <v>0.33</v>
      </c>
      <c r="R79" s="520"/>
      <c r="S79" s="544"/>
    </row>
    <row r="80" spans="1:19" x14ac:dyDescent="0.2">
      <c r="A80" s="216" t="s">
        <v>648</v>
      </c>
      <c r="B80" s="119" t="s">
        <v>649</v>
      </c>
      <c r="C80" s="544" t="s">
        <v>650</v>
      </c>
      <c r="D80" s="544" t="s">
        <v>372</v>
      </c>
      <c r="E80" s="544"/>
      <c r="F80" s="520" t="s">
        <v>75</v>
      </c>
      <c r="G80" s="544" t="s">
        <v>651</v>
      </c>
      <c r="H80" s="520" t="s">
        <v>652</v>
      </c>
      <c r="I80" s="544" t="s">
        <v>650</v>
      </c>
      <c r="J80" s="572" t="s">
        <v>653</v>
      </c>
      <c r="K80" s="544" t="s">
        <v>375</v>
      </c>
      <c r="L80" s="544">
        <f t="shared" si="13"/>
        <v>8</v>
      </c>
      <c r="M80" s="544" t="str">
        <f t="shared" si="12"/>
        <v>Bespoke compensation likely to be required 🛠</v>
      </c>
      <c r="N80" s="544" t="s">
        <v>153</v>
      </c>
      <c r="O80" s="544">
        <f t="shared" si="10"/>
        <v>0.33</v>
      </c>
      <c r="P80" s="544" t="s">
        <v>153</v>
      </c>
      <c r="Q80" s="544">
        <f t="shared" si="11"/>
        <v>0.33</v>
      </c>
      <c r="R80" s="520"/>
      <c r="S80" s="544"/>
    </row>
    <row r="81" spans="1:19" x14ac:dyDescent="0.2">
      <c r="A81" s="216" t="s">
        <v>654</v>
      </c>
      <c r="B81" s="119" t="s">
        <v>655</v>
      </c>
      <c r="C81" s="544" t="s">
        <v>656</v>
      </c>
      <c r="D81" s="544" t="s">
        <v>372</v>
      </c>
      <c r="E81" s="544"/>
      <c r="F81" s="520" t="s">
        <v>75</v>
      </c>
      <c r="G81" s="544"/>
      <c r="H81" s="520" t="s">
        <v>643</v>
      </c>
      <c r="I81" s="544" t="s">
        <v>656</v>
      </c>
      <c r="J81" s="572" t="s">
        <v>654</v>
      </c>
      <c r="K81" s="544" t="s">
        <v>375</v>
      </c>
      <c r="L81" s="544">
        <f t="shared" si="13"/>
        <v>8</v>
      </c>
      <c r="M81" s="544" t="str">
        <f t="shared" si="12"/>
        <v>Bespoke compensation likely to be required 🛠</v>
      </c>
      <c r="N81" s="544" t="s">
        <v>151</v>
      </c>
      <c r="O81" s="544">
        <f t="shared" si="10"/>
        <v>0.1</v>
      </c>
      <c r="P81" s="544" t="s">
        <v>153</v>
      </c>
      <c r="Q81" s="544">
        <f t="shared" si="11"/>
        <v>0.33</v>
      </c>
      <c r="R81" s="520"/>
      <c r="S81" s="544"/>
    </row>
    <row r="82" spans="1:19" x14ac:dyDescent="0.2">
      <c r="A82" s="216" t="s">
        <v>657</v>
      </c>
      <c r="B82" s="119" t="s">
        <v>658</v>
      </c>
      <c r="C82" s="544" t="s">
        <v>659</v>
      </c>
      <c r="D82" s="544" t="s">
        <v>372</v>
      </c>
      <c r="E82" s="544"/>
      <c r="F82" s="520" t="s">
        <v>75</v>
      </c>
      <c r="G82" s="544"/>
      <c r="H82" s="520" t="s">
        <v>652</v>
      </c>
      <c r="I82" s="544" t="s">
        <v>660</v>
      </c>
      <c r="J82" s="544" t="s">
        <v>657</v>
      </c>
      <c r="K82" s="544" t="s">
        <v>375</v>
      </c>
      <c r="L82" s="544">
        <f t="shared" si="13"/>
        <v>8</v>
      </c>
      <c r="M82" s="544" t="str">
        <f t="shared" si="12"/>
        <v>Bespoke compensation likely to be required 🛠</v>
      </c>
      <c r="N82" s="544" t="s">
        <v>151</v>
      </c>
      <c r="O82" s="544">
        <f t="shared" si="10"/>
        <v>0.1</v>
      </c>
      <c r="P82" s="544" t="s">
        <v>153</v>
      </c>
      <c r="Q82" s="544">
        <f t="shared" si="11"/>
        <v>0.33</v>
      </c>
      <c r="R82" s="520"/>
      <c r="S82" s="544"/>
    </row>
    <row r="83" spans="1:19" x14ac:dyDescent="0.2">
      <c r="A83" s="216" t="s">
        <v>661</v>
      </c>
      <c r="B83" s="119" t="s">
        <v>662</v>
      </c>
      <c r="C83" s="544" t="s">
        <v>663</v>
      </c>
      <c r="D83" s="544" t="s">
        <v>372</v>
      </c>
      <c r="E83" s="544"/>
      <c r="F83" s="520" t="s">
        <v>75</v>
      </c>
      <c r="G83" s="544"/>
      <c r="H83" s="520" t="s">
        <v>652</v>
      </c>
      <c r="I83" s="544" t="s">
        <v>663</v>
      </c>
      <c r="J83" s="572" t="s">
        <v>661</v>
      </c>
      <c r="K83" s="544" t="s">
        <v>375</v>
      </c>
      <c r="L83" s="544">
        <f t="shared" si="13"/>
        <v>8</v>
      </c>
      <c r="M83" s="544" t="str">
        <f t="shared" si="12"/>
        <v>Bespoke compensation likely to be required 🛠</v>
      </c>
      <c r="N83" s="544" t="s">
        <v>153</v>
      </c>
      <c r="O83" s="544">
        <f t="shared" si="10"/>
        <v>0.33</v>
      </c>
      <c r="P83" s="544" t="s">
        <v>153</v>
      </c>
      <c r="Q83" s="544">
        <f t="shared" si="11"/>
        <v>0.33</v>
      </c>
      <c r="R83" s="520"/>
      <c r="S83" s="544"/>
    </row>
    <row r="84" spans="1:19" x14ac:dyDescent="0.2">
      <c r="A84" s="216" t="s">
        <v>664</v>
      </c>
      <c r="B84" s="119" t="s">
        <v>665</v>
      </c>
      <c r="C84" s="544" t="s">
        <v>666</v>
      </c>
      <c r="D84" s="544" t="s">
        <v>372</v>
      </c>
      <c r="E84" s="544"/>
      <c r="F84" s="520" t="s">
        <v>75</v>
      </c>
      <c r="G84" s="544"/>
      <c r="H84" s="520" t="s">
        <v>652</v>
      </c>
      <c r="I84" s="544" t="s">
        <v>666</v>
      </c>
      <c r="J84" s="572" t="s">
        <v>664</v>
      </c>
      <c r="K84" s="544" t="s">
        <v>153</v>
      </c>
      <c r="L84" s="544">
        <f t="shared" si="13"/>
        <v>6</v>
      </c>
      <c r="M84" s="544" t="str">
        <f t="shared" si="12"/>
        <v>Same habitat required =</v>
      </c>
      <c r="N84" s="544" t="s">
        <v>23</v>
      </c>
      <c r="O84" s="544">
        <f t="shared" si="10"/>
        <v>0.67</v>
      </c>
      <c r="P84" s="544" t="s">
        <v>23</v>
      </c>
      <c r="Q84" s="544">
        <f t="shared" si="11"/>
        <v>0.67</v>
      </c>
      <c r="R84" s="520"/>
      <c r="S84" s="544"/>
    </row>
    <row r="85" spans="1:19" ht="15" thickBot="1" x14ac:dyDescent="0.25">
      <c r="A85" s="216" t="s">
        <v>667</v>
      </c>
      <c r="B85" s="218" t="s">
        <v>668</v>
      </c>
      <c r="C85" s="578" t="s">
        <v>669</v>
      </c>
      <c r="D85" s="526" t="s">
        <v>372</v>
      </c>
      <c r="E85" s="526"/>
      <c r="F85" s="508" t="s">
        <v>75</v>
      </c>
      <c r="G85" s="526"/>
      <c r="H85" s="508" t="s">
        <v>652</v>
      </c>
      <c r="I85" s="526"/>
      <c r="J85" s="579" t="s">
        <v>668</v>
      </c>
      <c r="K85" s="526" t="s">
        <v>375</v>
      </c>
      <c r="L85" s="526">
        <f t="shared" si="13"/>
        <v>8</v>
      </c>
      <c r="M85" s="526" t="str">
        <f t="shared" si="12"/>
        <v>Bespoke compensation likely to be required 🛠</v>
      </c>
      <c r="N85" s="526" t="s">
        <v>151</v>
      </c>
      <c r="O85" s="526">
        <f t="shared" si="10"/>
        <v>0.1</v>
      </c>
      <c r="P85" s="526" t="s">
        <v>153</v>
      </c>
      <c r="Q85" s="526">
        <f t="shared" si="11"/>
        <v>0.33</v>
      </c>
      <c r="R85" s="508"/>
      <c r="S85" s="526"/>
    </row>
    <row r="86" spans="1:19" x14ac:dyDescent="0.2">
      <c r="A86" s="216" t="s">
        <v>670</v>
      </c>
      <c r="B86" s="219" t="s">
        <v>671</v>
      </c>
      <c r="C86" s="521">
        <v>53</v>
      </c>
      <c r="D86" s="521" t="s">
        <v>372</v>
      </c>
      <c r="E86" s="521"/>
      <c r="F86" s="507" t="s">
        <v>76</v>
      </c>
      <c r="G86" s="521"/>
      <c r="H86" s="507" t="s">
        <v>672</v>
      </c>
      <c r="I86" s="521"/>
      <c r="J86" s="521" t="s">
        <v>670</v>
      </c>
      <c r="K86" s="521" t="s">
        <v>153</v>
      </c>
      <c r="L86" s="521">
        <f t="shared" si="13"/>
        <v>6</v>
      </c>
      <c r="M86" s="521" t="str">
        <f t="shared" si="12"/>
        <v>Same habitat required =</v>
      </c>
      <c r="N86" s="521" t="s">
        <v>156</v>
      </c>
      <c r="O86" s="521">
        <f t="shared" si="10"/>
        <v>1</v>
      </c>
      <c r="P86" s="521" t="s">
        <v>156</v>
      </c>
      <c r="Q86" s="521">
        <f t="shared" si="11"/>
        <v>1</v>
      </c>
      <c r="R86" s="507"/>
      <c r="S86" s="521"/>
    </row>
    <row r="87" spans="1:19" x14ac:dyDescent="0.2">
      <c r="A87" s="216" t="s">
        <v>673</v>
      </c>
      <c r="B87" s="119" t="s">
        <v>674</v>
      </c>
      <c r="C87" s="544" t="s">
        <v>675</v>
      </c>
      <c r="D87" s="544" t="s">
        <v>372</v>
      </c>
      <c r="E87" s="544"/>
      <c r="F87" s="520" t="s">
        <v>76</v>
      </c>
      <c r="G87" s="544"/>
      <c r="H87" s="520" t="s">
        <v>676</v>
      </c>
      <c r="I87" s="544" t="s">
        <v>675</v>
      </c>
      <c r="J87" s="572" t="s">
        <v>673</v>
      </c>
      <c r="K87" s="544" t="s">
        <v>153</v>
      </c>
      <c r="L87" s="544">
        <f t="shared" si="13"/>
        <v>6</v>
      </c>
      <c r="M87" s="544" t="str">
        <f t="shared" si="12"/>
        <v>Same habitat required =</v>
      </c>
      <c r="N87" s="544" t="s">
        <v>153</v>
      </c>
      <c r="O87" s="544">
        <f t="shared" si="10"/>
        <v>0.33</v>
      </c>
      <c r="P87" s="544" t="s">
        <v>153</v>
      </c>
      <c r="Q87" s="544">
        <f t="shared" si="11"/>
        <v>0.33</v>
      </c>
      <c r="R87" s="520"/>
      <c r="S87" s="544"/>
    </row>
    <row r="88" spans="1:19" x14ac:dyDescent="0.2">
      <c r="A88" s="216" t="s">
        <v>677</v>
      </c>
      <c r="B88" s="119" t="s">
        <v>678</v>
      </c>
      <c r="C88" s="544" t="s">
        <v>679</v>
      </c>
      <c r="D88" s="544" t="s">
        <v>372</v>
      </c>
      <c r="E88" s="544"/>
      <c r="F88" s="520" t="s">
        <v>76</v>
      </c>
      <c r="G88" s="544"/>
      <c r="H88" s="520" t="s">
        <v>676</v>
      </c>
      <c r="I88" s="544" t="s">
        <v>679</v>
      </c>
      <c r="J88" s="572" t="s">
        <v>677</v>
      </c>
      <c r="K88" s="544" t="s">
        <v>153</v>
      </c>
      <c r="L88" s="544">
        <f t="shared" si="13"/>
        <v>6</v>
      </c>
      <c r="M88" s="544" t="str">
        <f t="shared" si="12"/>
        <v>Same habitat required =</v>
      </c>
      <c r="N88" s="544" t="s">
        <v>153</v>
      </c>
      <c r="O88" s="544">
        <f t="shared" si="10"/>
        <v>0.33</v>
      </c>
      <c r="P88" s="544" t="s">
        <v>153</v>
      </c>
      <c r="Q88" s="544">
        <f t="shared" si="11"/>
        <v>0.33</v>
      </c>
      <c r="R88" s="520"/>
      <c r="S88" s="544"/>
    </row>
    <row r="89" spans="1:19" x14ac:dyDescent="0.2">
      <c r="A89" s="216" t="s">
        <v>680</v>
      </c>
      <c r="B89" s="119" t="s">
        <v>681</v>
      </c>
      <c r="C89" s="544" t="s">
        <v>682</v>
      </c>
      <c r="D89" s="544" t="s">
        <v>372</v>
      </c>
      <c r="E89" s="544"/>
      <c r="F89" s="520" t="s">
        <v>76</v>
      </c>
      <c r="G89" s="544" t="s">
        <v>683</v>
      </c>
      <c r="H89" s="520" t="s">
        <v>684</v>
      </c>
      <c r="I89" s="544" t="s">
        <v>682</v>
      </c>
      <c r="J89" s="572" t="s">
        <v>680</v>
      </c>
      <c r="K89" s="544" t="s">
        <v>153</v>
      </c>
      <c r="L89" s="544">
        <f t="shared" si="13"/>
        <v>6</v>
      </c>
      <c r="M89" s="544" t="str">
        <f t="shared" si="12"/>
        <v>Same habitat required =</v>
      </c>
      <c r="N89" s="544" t="s">
        <v>153</v>
      </c>
      <c r="O89" s="544">
        <f t="shared" si="10"/>
        <v>0.33</v>
      </c>
      <c r="P89" s="544" t="s">
        <v>153</v>
      </c>
      <c r="Q89" s="544">
        <f t="shared" si="11"/>
        <v>0.33</v>
      </c>
      <c r="R89" s="520"/>
      <c r="S89" s="544"/>
    </row>
    <row r="90" spans="1:19" x14ac:dyDescent="0.2">
      <c r="A90" s="216" t="s">
        <v>685</v>
      </c>
      <c r="B90" s="119" t="s">
        <v>686</v>
      </c>
      <c r="C90" s="544" t="s">
        <v>687</v>
      </c>
      <c r="D90" s="544" t="s">
        <v>372</v>
      </c>
      <c r="E90" s="544"/>
      <c r="F90" s="520" t="s">
        <v>76</v>
      </c>
      <c r="G90" s="544"/>
      <c r="H90" s="520" t="s">
        <v>684</v>
      </c>
      <c r="I90" s="544" t="s">
        <v>687</v>
      </c>
      <c r="J90" s="544" t="s">
        <v>685</v>
      </c>
      <c r="K90" s="544" t="s">
        <v>156</v>
      </c>
      <c r="L90" s="544">
        <f t="shared" si="13"/>
        <v>2</v>
      </c>
      <c r="M90" s="544" t="str">
        <f t="shared" si="12"/>
        <v>Same distinctiveness or better habitat required ≥</v>
      </c>
      <c r="N90" s="544" t="s">
        <v>156</v>
      </c>
      <c r="O90" s="544">
        <f t="shared" si="10"/>
        <v>1</v>
      </c>
      <c r="P90" s="544" t="s">
        <v>156</v>
      </c>
      <c r="Q90" s="544">
        <f t="shared" si="11"/>
        <v>1</v>
      </c>
      <c r="R90" s="520"/>
      <c r="S90" s="544"/>
    </row>
    <row r="91" spans="1:19" x14ac:dyDescent="0.2">
      <c r="A91" s="216" t="s">
        <v>688</v>
      </c>
      <c r="B91" s="119" t="s">
        <v>689</v>
      </c>
      <c r="C91" s="544" t="s">
        <v>690</v>
      </c>
      <c r="D91" s="544" t="s">
        <v>372</v>
      </c>
      <c r="E91" s="544"/>
      <c r="F91" s="520" t="s">
        <v>76</v>
      </c>
      <c r="G91" s="544"/>
      <c r="H91" s="520" t="s">
        <v>684</v>
      </c>
      <c r="I91" s="544" t="s">
        <v>690</v>
      </c>
      <c r="J91" s="544" t="s">
        <v>688</v>
      </c>
      <c r="K91" s="544" t="s">
        <v>23</v>
      </c>
      <c r="L91" s="544">
        <f t="shared" si="13"/>
        <v>4</v>
      </c>
      <c r="M91" s="544" t="str">
        <f t="shared" si="12"/>
        <v>Same broad habitat or a higher distinctiveness habitat required (≥)</v>
      </c>
      <c r="N91" s="544" t="s">
        <v>23</v>
      </c>
      <c r="O91" s="544">
        <f t="shared" si="10"/>
        <v>0.67</v>
      </c>
      <c r="P91" s="544" t="s">
        <v>23</v>
      </c>
      <c r="Q91" s="544">
        <f t="shared" si="11"/>
        <v>0.67</v>
      </c>
      <c r="R91" s="520"/>
      <c r="S91" s="544"/>
    </row>
    <row r="92" spans="1:19" x14ac:dyDescent="0.2">
      <c r="A92" s="216" t="s">
        <v>691</v>
      </c>
      <c r="B92" s="119" t="s">
        <v>692</v>
      </c>
      <c r="C92" s="544" t="s">
        <v>693</v>
      </c>
      <c r="D92" s="544" t="s">
        <v>372</v>
      </c>
      <c r="E92" s="544"/>
      <c r="F92" s="520" t="s">
        <v>76</v>
      </c>
      <c r="G92" s="544"/>
      <c r="H92" s="520" t="s">
        <v>676</v>
      </c>
      <c r="I92" s="544" t="s">
        <v>693</v>
      </c>
      <c r="J92" s="544" t="s">
        <v>691</v>
      </c>
      <c r="K92" s="544" t="s">
        <v>23</v>
      </c>
      <c r="L92" s="544">
        <f t="shared" si="13"/>
        <v>4</v>
      </c>
      <c r="M92" s="544" t="str">
        <f t="shared" si="12"/>
        <v>Same broad habitat or a higher distinctiveness habitat required (≥)</v>
      </c>
      <c r="N92" s="544" t="s">
        <v>156</v>
      </c>
      <c r="O92" s="544">
        <f t="shared" si="10"/>
        <v>1</v>
      </c>
      <c r="P92" s="544" t="s">
        <v>156</v>
      </c>
      <c r="Q92" s="544">
        <f t="shared" si="11"/>
        <v>1</v>
      </c>
      <c r="R92" s="520"/>
      <c r="S92" s="544"/>
    </row>
    <row r="93" spans="1:19" x14ac:dyDescent="0.2">
      <c r="A93" s="216" t="s">
        <v>694</v>
      </c>
      <c r="B93" s="119" t="s">
        <v>695</v>
      </c>
      <c r="C93" s="544" t="s">
        <v>696</v>
      </c>
      <c r="D93" s="544" t="s">
        <v>372</v>
      </c>
      <c r="E93" s="544"/>
      <c r="F93" s="520" t="s">
        <v>76</v>
      </c>
      <c r="G93" s="544"/>
      <c r="H93" s="520" t="s">
        <v>676</v>
      </c>
      <c r="I93" s="544" t="s">
        <v>696</v>
      </c>
      <c r="J93" s="544" t="s">
        <v>694</v>
      </c>
      <c r="K93" s="544" t="s">
        <v>23</v>
      </c>
      <c r="L93" s="544">
        <f t="shared" si="13"/>
        <v>4</v>
      </c>
      <c r="M93" s="544" t="str">
        <f t="shared" si="12"/>
        <v>Same broad habitat or a higher distinctiveness habitat required (≥)</v>
      </c>
      <c r="N93" s="544" t="s">
        <v>156</v>
      </c>
      <c r="O93" s="544">
        <f t="shared" ref="O93:O98" si="14">VLOOKUP(N93,Difficulty,2,FALSE)</f>
        <v>1</v>
      </c>
      <c r="P93" s="544" t="s">
        <v>156</v>
      </c>
      <c r="Q93" s="544">
        <f t="shared" ref="Q93:Q98" si="15">VLOOKUP(P93,Difficulty,2,FALSE)</f>
        <v>1</v>
      </c>
      <c r="R93" s="520"/>
      <c r="S93" s="544"/>
    </row>
    <row r="94" spans="1:19" x14ac:dyDescent="0.2">
      <c r="A94" s="216" t="s">
        <v>697</v>
      </c>
      <c r="B94" s="119" t="s">
        <v>698</v>
      </c>
      <c r="C94" s="544" t="s">
        <v>699</v>
      </c>
      <c r="D94" s="544" t="s">
        <v>372</v>
      </c>
      <c r="E94" s="544"/>
      <c r="F94" s="520" t="s">
        <v>76</v>
      </c>
      <c r="G94" s="544"/>
      <c r="H94" s="520" t="s">
        <v>676</v>
      </c>
      <c r="I94" s="544" t="s">
        <v>699</v>
      </c>
      <c r="J94" s="572" t="s">
        <v>697</v>
      </c>
      <c r="K94" s="544" t="s">
        <v>153</v>
      </c>
      <c r="L94" s="544">
        <f t="shared" si="13"/>
        <v>6</v>
      </c>
      <c r="M94" s="544" t="str">
        <f t="shared" si="12"/>
        <v>Same habitat required =</v>
      </c>
      <c r="N94" s="544" t="s">
        <v>23</v>
      </c>
      <c r="O94" s="544">
        <f t="shared" si="14"/>
        <v>0.67</v>
      </c>
      <c r="P94" s="544" t="s">
        <v>23</v>
      </c>
      <c r="Q94" s="544">
        <f t="shared" si="15"/>
        <v>0.67</v>
      </c>
      <c r="R94" s="520"/>
      <c r="S94" s="544"/>
    </row>
    <row r="95" spans="1:19" x14ac:dyDescent="0.2">
      <c r="A95" s="216" t="s">
        <v>700</v>
      </c>
      <c r="B95" s="119" t="s">
        <v>701</v>
      </c>
      <c r="C95" s="544" t="s">
        <v>702</v>
      </c>
      <c r="D95" s="544" t="s">
        <v>372</v>
      </c>
      <c r="E95" s="544"/>
      <c r="F95" s="520" t="s">
        <v>76</v>
      </c>
      <c r="G95" s="544"/>
      <c r="H95" s="520" t="s">
        <v>676</v>
      </c>
      <c r="I95" s="544" t="s">
        <v>702</v>
      </c>
      <c r="J95" s="572" t="s">
        <v>700</v>
      </c>
      <c r="K95" s="544" t="s">
        <v>153</v>
      </c>
      <c r="L95" s="544">
        <f t="shared" si="13"/>
        <v>6</v>
      </c>
      <c r="M95" s="544" t="str">
        <f t="shared" si="12"/>
        <v>Same habitat required =</v>
      </c>
      <c r="N95" s="544" t="s">
        <v>153</v>
      </c>
      <c r="O95" s="544">
        <f t="shared" si="14"/>
        <v>0.33</v>
      </c>
      <c r="P95" s="544" t="s">
        <v>153</v>
      </c>
      <c r="Q95" s="544">
        <f t="shared" si="15"/>
        <v>0.33</v>
      </c>
      <c r="R95" s="520"/>
      <c r="S95" s="544"/>
    </row>
    <row r="96" spans="1:19" x14ac:dyDescent="0.2">
      <c r="A96" s="216" t="s">
        <v>703</v>
      </c>
      <c r="B96" s="119" t="s">
        <v>704</v>
      </c>
      <c r="C96" s="544" t="s">
        <v>705</v>
      </c>
      <c r="D96" s="544" t="s">
        <v>372</v>
      </c>
      <c r="E96" s="544" t="s">
        <v>706</v>
      </c>
      <c r="F96" s="520" t="s">
        <v>76</v>
      </c>
      <c r="G96" s="544" t="s">
        <v>707</v>
      </c>
      <c r="H96" s="520" t="s">
        <v>676</v>
      </c>
      <c r="I96" s="544" t="s">
        <v>705</v>
      </c>
      <c r="J96" s="572" t="s">
        <v>703</v>
      </c>
      <c r="K96" s="544" t="s">
        <v>153</v>
      </c>
      <c r="L96" s="544">
        <f t="shared" si="13"/>
        <v>6</v>
      </c>
      <c r="M96" s="544" t="str">
        <f t="shared" si="12"/>
        <v>Same habitat required =</v>
      </c>
      <c r="N96" s="544" t="s">
        <v>153</v>
      </c>
      <c r="O96" s="544">
        <f t="shared" si="14"/>
        <v>0.33</v>
      </c>
      <c r="P96" s="544" t="s">
        <v>153</v>
      </c>
      <c r="Q96" s="544">
        <f t="shared" si="15"/>
        <v>0.33</v>
      </c>
      <c r="R96" s="520"/>
      <c r="S96" s="544"/>
    </row>
    <row r="97" spans="1:19" x14ac:dyDescent="0.2">
      <c r="A97" s="216" t="s">
        <v>708</v>
      </c>
      <c r="B97" s="119" t="s">
        <v>709</v>
      </c>
      <c r="C97" s="544" t="s">
        <v>710</v>
      </c>
      <c r="D97" s="544" t="s">
        <v>372</v>
      </c>
      <c r="E97" s="544"/>
      <c r="F97" s="520" t="s">
        <v>76</v>
      </c>
      <c r="G97" s="544"/>
      <c r="H97" s="520" t="s">
        <v>676</v>
      </c>
      <c r="I97" s="544" t="s">
        <v>710</v>
      </c>
      <c r="J97" s="572" t="s">
        <v>708</v>
      </c>
      <c r="K97" s="544" t="s">
        <v>153</v>
      </c>
      <c r="L97" s="544">
        <f t="shared" si="13"/>
        <v>6</v>
      </c>
      <c r="M97" s="544" t="str">
        <f t="shared" si="12"/>
        <v>Same habitat required =</v>
      </c>
      <c r="N97" s="544" t="s">
        <v>23</v>
      </c>
      <c r="O97" s="544">
        <f t="shared" si="14"/>
        <v>0.67</v>
      </c>
      <c r="P97" s="544" t="s">
        <v>23</v>
      </c>
      <c r="Q97" s="544">
        <f t="shared" si="15"/>
        <v>0.67</v>
      </c>
      <c r="R97" s="520"/>
      <c r="S97" s="544"/>
    </row>
    <row r="98" spans="1:19" ht="15" thickBot="1" x14ac:dyDescent="0.25">
      <c r="A98" s="216" t="s">
        <v>711</v>
      </c>
      <c r="B98" s="218" t="s">
        <v>712</v>
      </c>
      <c r="C98" s="526">
        <v>20</v>
      </c>
      <c r="D98" s="526" t="s">
        <v>372</v>
      </c>
      <c r="E98" s="526"/>
      <c r="F98" s="508" t="s">
        <v>76</v>
      </c>
      <c r="G98" s="526"/>
      <c r="H98" s="508" t="s">
        <v>672</v>
      </c>
      <c r="I98" s="526"/>
      <c r="J98" s="526" t="s">
        <v>711</v>
      </c>
      <c r="K98" s="526" t="s">
        <v>375</v>
      </c>
      <c r="L98" s="526">
        <f t="shared" si="13"/>
        <v>8</v>
      </c>
      <c r="M98" s="526" t="str">
        <f t="shared" si="12"/>
        <v>Bespoke compensation likely to be required 🛠</v>
      </c>
      <c r="N98" s="526" t="s">
        <v>151</v>
      </c>
      <c r="O98" s="526">
        <f t="shared" si="14"/>
        <v>0.1</v>
      </c>
      <c r="P98" s="526" t="s">
        <v>153</v>
      </c>
      <c r="Q98" s="526">
        <f t="shared" si="15"/>
        <v>0.33</v>
      </c>
      <c r="R98" s="508"/>
      <c r="S98" s="526"/>
    </row>
    <row r="99" spans="1:19" ht="15" thickBot="1" x14ac:dyDescent="0.25">
      <c r="A99" s="216" t="s">
        <v>80</v>
      </c>
      <c r="B99" s="220" t="s">
        <v>713</v>
      </c>
      <c r="C99" s="580" t="s">
        <v>714</v>
      </c>
      <c r="D99" s="581" t="s">
        <v>715</v>
      </c>
      <c r="E99" s="581" t="s">
        <v>716</v>
      </c>
      <c r="F99" s="582" t="s">
        <v>80</v>
      </c>
      <c r="G99" s="581"/>
      <c r="H99" s="582" t="s">
        <v>80</v>
      </c>
      <c r="I99" s="582"/>
      <c r="J99" s="581"/>
      <c r="K99" s="582" t="s">
        <v>153</v>
      </c>
      <c r="L99" s="582">
        <f t="shared" ref="L99" si="16">IF(K99=$V$3,$W$3,IF(K99=$V$3,$W$3,IF(K99=$V$4,$W$4,IF(K99=$V$5,$W$5,IF(K99=$V$6,$W$6,IF(K99=$V$7,$W$7))))))</f>
        <v>6</v>
      </c>
      <c r="M99" s="582" t="str">
        <f t="shared" si="12"/>
        <v>Same habitat required =</v>
      </c>
      <c r="N99" s="582" t="s">
        <v>23</v>
      </c>
      <c r="O99" s="582">
        <f t="shared" ref="O99" si="17">VLOOKUP(N99,Difficulty,2,FALSE)</f>
        <v>0.67</v>
      </c>
      <c r="P99" s="582" t="s">
        <v>23</v>
      </c>
      <c r="Q99" s="582">
        <f t="shared" ref="Q99" si="18">VLOOKUP(P99,Difficulty,2,FALSE)</f>
        <v>0.67</v>
      </c>
      <c r="R99" s="583"/>
      <c r="S99" s="582"/>
    </row>
    <row r="100" spans="1:19" x14ac:dyDescent="0.2">
      <c r="A100" s="216" t="s">
        <v>717</v>
      </c>
      <c r="B100" s="219" t="s">
        <v>718</v>
      </c>
      <c r="C100" s="584" t="s">
        <v>719</v>
      </c>
      <c r="D100" s="585" t="s">
        <v>715</v>
      </c>
      <c r="E100" s="585" t="s">
        <v>720</v>
      </c>
      <c r="F100" s="521" t="s">
        <v>79</v>
      </c>
      <c r="G100" s="585"/>
      <c r="H100" s="521" t="s">
        <v>717</v>
      </c>
      <c r="I100" s="521"/>
      <c r="J100" s="585"/>
      <c r="K100" s="521" t="s">
        <v>153</v>
      </c>
      <c r="L100" s="521">
        <f t="shared" ref="L100:L124" si="19">IF(K100=$V$3,$W$3,IF(K100=$V$3,$W$3,IF(K100=$V$4,$W$4,IF(K100=$V$5,$W$5,IF(K100=$V$6,$W$6,IF(K100=$V$7,$W$7))))))</f>
        <v>6</v>
      </c>
      <c r="M100" s="521" t="str">
        <f t="shared" si="12"/>
        <v>Same habitat required =</v>
      </c>
      <c r="N100" s="521" t="s">
        <v>153</v>
      </c>
      <c r="O100" s="521">
        <f t="shared" ref="O100:O124" si="20">VLOOKUP(N100,Difficulty,2,FALSE)</f>
        <v>0.33</v>
      </c>
      <c r="P100" s="521" t="s">
        <v>23</v>
      </c>
      <c r="Q100" s="521">
        <f t="shared" ref="Q100:Q124" si="21">VLOOKUP(P100,Difficulty,2,FALSE)</f>
        <v>0.67</v>
      </c>
      <c r="R100" s="507"/>
      <c r="S100" s="521"/>
    </row>
    <row r="101" spans="1:19" x14ac:dyDescent="0.2">
      <c r="A101" s="221" t="s">
        <v>721</v>
      </c>
      <c r="B101" s="119" t="s">
        <v>722</v>
      </c>
      <c r="C101" s="584" t="s">
        <v>723</v>
      </c>
      <c r="D101" s="586" t="s">
        <v>715</v>
      </c>
      <c r="E101" s="586" t="s">
        <v>720</v>
      </c>
      <c r="F101" s="544" t="s">
        <v>79</v>
      </c>
      <c r="G101" s="586"/>
      <c r="H101" s="572" t="s">
        <v>724</v>
      </c>
      <c r="I101" s="544"/>
      <c r="J101" s="586"/>
      <c r="K101" s="544" t="s">
        <v>375</v>
      </c>
      <c r="L101" s="544">
        <f t="shared" si="19"/>
        <v>8</v>
      </c>
      <c r="M101" s="544" t="str">
        <f t="shared" si="12"/>
        <v>Bespoke compensation likely to be required 🛠</v>
      </c>
      <c r="N101" s="544" t="s">
        <v>151</v>
      </c>
      <c r="O101" s="544">
        <f t="shared" si="20"/>
        <v>0.1</v>
      </c>
      <c r="P101" s="544" t="s">
        <v>23</v>
      </c>
      <c r="Q101" s="544">
        <f t="shared" si="21"/>
        <v>0.67</v>
      </c>
      <c r="R101" s="520"/>
      <c r="S101" s="544"/>
    </row>
    <row r="102" spans="1:19" x14ac:dyDescent="0.2">
      <c r="A102" s="216" t="s">
        <v>725</v>
      </c>
      <c r="B102" s="119" t="s">
        <v>726</v>
      </c>
      <c r="C102" s="571" t="s">
        <v>727</v>
      </c>
      <c r="D102" s="586" t="s">
        <v>715</v>
      </c>
      <c r="E102" s="586" t="s">
        <v>720</v>
      </c>
      <c r="F102" s="544" t="s">
        <v>79</v>
      </c>
      <c r="G102" s="586"/>
      <c r="H102" s="544" t="s">
        <v>725</v>
      </c>
      <c r="I102" s="544"/>
      <c r="J102" s="586"/>
      <c r="K102" s="544" t="s">
        <v>153</v>
      </c>
      <c r="L102" s="544">
        <f t="shared" si="19"/>
        <v>6</v>
      </c>
      <c r="M102" s="544" t="str">
        <f t="shared" si="12"/>
        <v>Same habitat required =</v>
      </c>
      <c r="N102" s="544" t="s">
        <v>153</v>
      </c>
      <c r="O102" s="544">
        <f t="shared" si="20"/>
        <v>0.33</v>
      </c>
      <c r="P102" s="544" t="s">
        <v>23</v>
      </c>
      <c r="Q102" s="544">
        <f t="shared" si="21"/>
        <v>0.67</v>
      </c>
      <c r="R102" s="520"/>
      <c r="S102" s="544"/>
    </row>
    <row r="103" spans="1:19" x14ac:dyDescent="0.2">
      <c r="A103" s="221" t="s">
        <v>728</v>
      </c>
      <c r="B103" s="119" t="s">
        <v>729</v>
      </c>
      <c r="C103" s="571" t="s">
        <v>730</v>
      </c>
      <c r="D103" s="586" t="s">
        <v>715</v>
      </c>
      <c r="E103" s="586" t="s">
        <v>720</v>
      </c>
      <c r="F103" s="544" t="s">
        <v>79</v>
      </c>
      <c r="G103" s="586"/>
      <c r="H103" s="572" t="s">
        <v>731</v>
      </c>
      <c r="I103" s="544"/>
      <c r="J103" s="586"/>
      <c r="K103" s="544" t="s">
        <v>375</v>
      </c>
      <c r="L103" s="544">
        <f t="shared" si="19"/>
        <v>8</v>
      </c>
      <c r="M103" s="544" t="str">
        <f t="shared" si="12"/>
        <v>Bespoke compensation likely to be required 🛠</v>
      </c>
      <c r="N103" s="544" t="s">
        <v>151</v>
      </c>
      <c r="O103" s="544">
        <f t="shared" si="20"/>
        <v>0.1</v>
      </c>
      <c r="P103" s="544" t="s">
        <v>23</v>
      </c>
      <c r="Q103" s="544">
        <f t="shared" si="21"/>
        <v>0.67</v>
      </c>
      <c r="R103" s="520"/>
      <c r="S103" s="544"/>
    </row>
    <row r="104" spans="1:19" x14ac:dyDescent="0.2">
      <c r="A104" s="216" t="s">
        <v>732</v>
      </c>
      <c r="B104" s="119" t="s">
        <v>733</v>
      </c>
      <c r="C104" s="571" t="s">
        <v>734</v>
      </c>
      <c r="D104" s="586" t="s">
        <v>715</v>
      </c>
      <c r="E104" s="586" t="s">
        <v>720</v>
      </c>
      <c r="F104" s="544" t="s">
        <v>79</v>
      </c>
      <c r="G104" s="586"/>
      <c r="H104" s="544" t="s">
        <v>732</v>
      </c>
      <c r="I104" s="544"/>
      <c r="J104" s="586"/>
      <c r="K104" s="544" t="s">
        <v>153</v>
      </c>
      <c r="L104" s="544">
        <f t="shared" si="19"/>
        <v>6</v>
      </c>
      <c r="M104" s="544" t="str">
        <f t="shared" si="12"/>
        <v>Same habitat required =</v>
      </c>
      <c r="N104" s="544" t="s">
        <v>153</v>
      </c>
      <c r="O104" s="544">
        <f t="shared" si="20"/>
        <v>0.33</v>
      </c>
      <c r="P104" s="544" t="s">
        <v>23</v>
      </c>
      <c r="Q104" s="544">
        <f t="shared" si="21"/>
        <v>0.67</v>
      </c>
      <c r="R104" s="520"/>
      <c r="S104" s="544"/>
    </row>
    <row r="105" spans="1:19" x14ac:dyDescent="0.2">
      <c r="A105" s="221" t="s">
        <v>735</v>
      </c>
      <c r="B105" s="119" t="s">
        <v>736</v>
      </c>
      <c r="C105" s="571" t="s">
        <v>737</v>
      </c>
      <c r="D105" s="586" t="s">
        <v>715</v>
      </c>
      <c r="E105" s="586" t="s">
        <v>720</v>
      </c>
      <c r="F105" s="544" t="s">
        <v>79</v>
      </c>
      <c r="G105" s="586"/>
      <c r="H105" s="572" t="s">
        <v>738</v>
      </c>
      <c r="I105" s="544"/>
      <c r="J105" s="586"/>
      <c r="K105" s="544" t="s">
        <v>375</v>
      </c>
      <c r="L105" s="544">
        <f t="shared" si="19"/>
        <v>8</v>
      </c>
      <c r="M105" s="544" t="str">
        <f t="shared" si="12"/>
        <v>Bespoke compensation likely to be required 🛠</v>
      </c>
      <c r="N105" s="544" t="s">
        <v>151</v>
      </c>
      <c r="O105" s="544">
        <f t="shared" si="20"/>
        <v>0.1</v>
      </c>
      <c r="P105" s="544" t="s">
        <v>23</v>
      </c>
      <c r="Q105" s="544">
        <f t="shared" si="21"/>
        <v>0.67</v>
      </c>
      <c r="R105" s="520"/>
      <c r="S105" s="544"/>
    </row>
    <row r="106" spans="1:19" x14ac:dyDescent="0.2">
      <c r="A106" s="216" t="s">
        <v>739</v>
      </c>
      <c r="B106" s="119" t="s">
        <v>740</v>
      </c>
      <c r="C106" s="571" t="s">
        <v>741</v>
      </c>
      <c r="D106" s="586" t="s">
        <v>715</v>
      </c>
      <c r="E106" s="586" t="s">
        <v>720</v>
      </c>
      <c r="F106" s="544" t="s">
        <v>79</v>
      </c>
      <c r="G106" s="586"/>
      <c r="H106" s="544" t="s">
        <v>739</v>
      </c>
      <c r="I106" s="544"/>
      <c r="J106" s="586"/>
      <c r="K106" s="544" t="s">
        <v>153</v>
      </c>
      <c r="L106" s="544">
        <f t="shared" si="19"/>
        <v>6</v>
      </c>
      <c r="M106" s="544" t="str">
        <f t="shared" si="12"/>
        <v>Same habitat required =</v>
      </c>
      <c r="N106" s="544" t="s">
        <v>153</v>
      </c>
      <c r="O106" s="544">
        <f t="shared" si="20"/>
        <v>0.33</v>
      </c>
      <c r="P106" s="544" t="s">
        <v>23</v>
      </c>
      <c r="Q106" s="544">
        <f t="shared" si="21"/>
        <v>0.67</v>
      </c>
      <c r="R106" s="520"/>
      <c r="S106" s="544"/>
    </row>
    <row r="107" spans="1:19" ht="15" thickBot="1" x14ac:dyDescent="0.25">
      <c r="A107" s="221" t="s">
        <v>742</v>
      </c>
      <c r="B107" s="218" t="s">
        <v>743</v>
      </c>
      <c r="C107" s="578" t="s">
        <v>744</v>
      </c>
      <c r="D107" s="587" t="s">
        <v>715</v>
      </c>
      <c r="E107" s="587" t="s">
        <v>720</v>
      </c>
      <c r="F107" s="526" t="s">
        <v>79</v>
      </c>
      <c r="G107" s="587"/>
      <c r="H107" s="575" t="s">
        <v>745</v>
      </c>
      <c r="I107" s="526"/>
      <c r="J107" s="587"/>
      <c r="K107" s="526" t="s">
        <v>375</v>
      </c>
      <c r="L107" s="526">
        <f t="shared" si="19"/>
        <v>8</v>
      </c>
      <c r="M107" s="526" t="str">
        <f t="shared" si="12"/>
        <v>Bespoke compensation likely to be required 🛠</v>
      </c>
      <c r="N107" s="526" t="s">
        <v>151</v>
      </c>
      <c r="O107" s="526">
        <f t="shared" si="20"/>
        <v>0.1</v>
      </c>
      <c r="P107" s="526" t="s">
        <v>23</v>
      </c>
      <c r="Q107" s="526">
        <f t="shared" si="21"/>
        <v>0.67</v>
      </c>
      <c r="R107" s="508"/>
      <c r="S107" s="526"/>
    </row>
    <row r="108" spans="1:19" x14ac:dyDescent="0.2">
      <c r="A108" s="216" t="s">
        <v>746</v>
      </c>
      <c r="B108" s="219" t="s">
        <v>747</v>
      </c>
      <c r="C108" s="584" t="s">
        <v>748</v>
      </c>
      <c r="D108" s="585" t="s">
        <v>715</v>
      </c>
      <c r="E108" s="585" t="s">
        <v>749</v>
      </c>
      <c r="F108" s="521" t="s">
        <v>78</v>
      </c>
      <c r="G108" s="585"/>
      <c r="H108" s="521" t="s">
        <v>750</v>
      </c>
      <c r="I108" s="521"/>
      <c r="J108" s="585"/>
      <c r="K108" s="521" t="s">
        <v>153</v>
      </c>
      <c r="L108" s="521">
        <f>IF(K108=$V$3,$W$3,IF(K108=$V$3,$W$3,IF(K108=$V$4,$W$4,IF(K108=$V$5,$W$5,IF(K108=$V$6,$W$6,IF(K108=$V$7,$W$7))))))</f>
        <v>6</v>
      </c>
      <c r="M108" s="521" t="str">
        <f>IF($K108=$V$3,$X$3,IF($K108=$V$4,$X$4,IF($K108=$V$5,$X$5,IF($K108=$V$6,$X$6,IF($K108=$V$7,$X$7)))))</f>
        <v>Same habitat required =</v>
      </c>
      <c r="N108" s="521" t="s">
        <v>153</v>
      </c>
      <c r="O108" s="521">
        <f>VLOOKUP(N108,Difficulty,2,FALSE)</f>
        <v>0.33</v>
      </c>
      <c r="P108" s="521" t="s">
        <v>23</v>
      </c>
      <c r="Q108" s="521">
        <f>VLOOKUP(P108,Difficulty,2,FALSE)</f>
        <v>0.67</v>
      </c>
      <c r="R108" s="507"/>
      <c r="S108" s="521"/>
    </row>
    <row r="109" spans="1:19" ht="15" thickBot="1" x14ac:dyDescent="0.25">
      <c r="A109" s="216" t="s">
        <v>751</v>
      </c>
      <c r="B109" s="218" t="s">
        <v>752</v>
      </c>
      <c r="C109" s="578" t="s">
        <v>753</v>
      </c>
      <c r="D109" s="587"/>
      <c r="E109" s="587"/>
      <c r="F109" s="526" t="s">
        <v>78</v>
      </c>
      <c r="G109" s="587"/>
      <c r="H109" s="526" t="s">
        <v>751</v>
      </c>
      <c r="I109" s="526"/>
      <c r="J109" s="587"/>
      <c r="K109" s="526" t="s">
        <v>156</v>
      </c>
      <c r="L109" s="526">
        <f>IF(K109=$V$3,$W$3,IF(K109=$V$3,$W$3,IF(K109=$V$4,$W$4,IF(K109=$V$5,$W$5,IF(K109=$V$6,$W$6,IF(K109=$V$7,$W$7))))))</f>
        <v>2</v>
      </c>
      <c r="M109" s="526" t="str">
        <f>IF($K109=$V$3,$X$3,IF($K109=$V$4,$X$4,IF($K109=$V$5,$X$5,IF($K109=$V$6,$X$6,IF($K109=$V$7,$X$7)))))</f>
        <v>Same distinctiveness or better habitat required ≥</v>
      </c>
      <c r="N109" s="526" t="s">
        <v>153</v>
      </c>
      <c r="O109" s="526">
        <f>VLOOKUP(N109,Difficulty,2,FALSE)</f>
        <v>0.33</v>
      </c>
      <c r="P109" s="526" t="s">
        <v>23</v>
      </c>
      <c r="Q109" s="526">
        <f t="shared" ref="Q109" si="22">VLOOKUP(P109,Difficulty,2,FALSE)</f>
        <v>0.67</v>
      </c>
      <c r="R109" s="508"/>
      <c r="S109" s="526"/>
    </row>
    <row r="110" spans="1:19" x14ac:dyDescent="0.2">
      <c r="A110" s="216" t="s">
        <v>754</v>
      </c>
      <c r="B110" s="219" t="s">
        <v>755</v>
      </c>
      <c r="C110" s="584" t="s">
        <v>756</v>
      </c>
      <c r="D110" s="585" t="s">
        <v>715</v>
      </c>
      <c r="E110" s="585" t="s">
        <v>749</v>
      </c>
      <c r="F110" s="521" t="s">
        <v>77</v>
      </c>
      <c r="G110" s="585"/>
      <c r="H110" s="521" t="s">
        <v>754</v>
      </c>
      <c r="I110" s="521"/>
      <c r="J110" s="585"/>
      <c r="K110" s="521" t="s">
        <v>23</v>
      </c>
      <c r="L110" s="521">
        <f t="shared" si="19"/>
        <v>4</v>
      </c>
      <c r="M110" s="521" t="str">
        <f t="shared" si="12"/>
        <v>Same broad habitat or a higher distinctiveness habitat required (≥)</v>
      </c>
      <c r="N110" s="521" t="s">
        <v>23</v>
      </c>
      <c r="O110" s="521">
        <f t="shared" si="20"/>
        <v>0.67</v>
      </c>
      <c r="P110" s="521" t="s">
        <v>23</v>
      </c>
      <c r="Q110" s="521">
        <f t="shared" si="21"/>
        <v>0.67</v>
      </c>
      <c r="R110" s="507"/>
      <c r="S110" s="521"/>
    </row>
    <row r="111" spans="1:19" x14ac:dyDescent="0.2">
      <c r="A111" s="216" t="s">
        <v>757</v>
      </c>
      <c r="B111" s="119" t="s">
        <v>758</v>
      </c>
      <c r="C111" s="571" t="s">
        <v>759</v>
      </c>
      <c r="D111" s="586" t="s">
        <v>715</v>
      </c>
      <c r="E111" s="586" t="s">
        <v>749</v>
      </c>
      <c r="F111" s="544" t="s">
        <v>77</v>
      </c>
      <c r="G111" s="586"/>
      <c r="H111" s="544" t="s">
        <v>757</v>
      </c>
      <c r="I111" s="544"/>
      <c r="J111" s="586"/>
      <c r="K111" s="544" t="s">
        <v>153</v>
      </c>
      <c r="L111" s="544">
        <f t="shared" si="19"/>
        <v>6</v>
      </c>
      <c r="M111" s="544" t="str">
        <f t="shared" si="12"/>
        <v>Same habitat required =</v>
      </c>
      <c r="N111" s="544" t="s">
        <v>153</v>
      </c>
      <c r="O111" s="544">
        <f t="shared" si="20"/>
        <v>0.33</v>
      </c>
      <c r="P111" s="544" t="s">
        <v>23</v>
      </c>
      <c r="Q111" s="544">
        <f t="shared" si="21"/>
        <v>0.67</v>
      </c>
      <c r="R111" s="520"/>
      <c r="S111" s="544"/>
    </row>
    <row r="112" spans="1:19" x14ac:dyDescent="0.2">
      <c r="A112" s="216" t="s">
        <v>760</v>
      </c>
      <c r="B112" s="119" t="s">
        <v>761</v>
      </c>
      <c r="C112" s="571" t="s">
        <v>762</v>
      </c>
      <c r="D112" s="586" t="s">
        <v>715</v>
      </c>
      <c r="E112" s="586" t="s">
        <v>749</v>
      </c>
      <c r="F112" s="544" t="s">
        <v>77</v>
      </c>
      <c r="G112" s="586"/>
      <c r="H112" s="544" t="s">
        <v>760</v>
      </c>
      <c r="I112" s="544"/>
      <c r="J112" s="586"/>
      <c r="K112" s="544" t="s">
        <v>153</v>
      </c>
      <c r="L112" s="544">
        <f t="shared" si="19"/>
        <v>6</v>
      </c>
      <c r="M112" s="544" t="str">
        <f t="shared" si="12"/>
        <v>Same habitat required =</v>
      </c>
      <c r="N112" s="544" t="s">
        <v>153</v>
      </c>
      <c r="O112" s="544">
        <f t="shared" si="20"/>
        <v>0.33</v>
      </c>
      <c r="P112" s="544" t="s">
        <v>23</v>
      </c>
      <c r="Q112" s="544">
        <f t="shared" si="21"/>
        <v>0.67</v>
      </c>
      <c r="R112" s="520"/>
      <c r="S112" s="544"/>
    </row>
    <row r="113" spans="1:19" x14ac:dyDescent="0.2">
      <c r="A113" s="216" t="s">
        <v>763</v>
      </c>
      <c r="B113" s="119" t="s">
        <v>764</v>
      </c>
      <c r="C113" s="571" t="s">
        <v>765</v>
      </c>
      <c r="D113" s="586" t="s">
        <v>715</v>
      </c>
      <c r="E113" s="586" t="s">
        <v>749</v>
      </c>
      <c r="F113" s="544" t="s">
        <v>77</v>
      </c>
      <c r="G113" s="586"/>
      <c r="H113" s="544" t="s">
        <v>766</v>
      </c>
      <c r="I113" s="544"/>
      <c r="J113" s="586"/>
      <c r="K113" s="544" t="s">
        <v>153</v>
      </c>
      <c r="L113" s="544">
        <f t="shared" si="19"/>
        <v>6</v>
      </c>
      <c r="M113" s="544" t="str">
        <f t="shared" si="12"/>
        <v>Same habitat required =</v>
      </c>
      <c r="N113" s="544" t="s">
        <v>153</v>
      </c>
      <c r="O113" s="544">
        <f t="shared" si="20"/>
        <v>0.33</v>
      </c>
      <c r="P113" s="544" t="s">
        <v>153</v>
      </c>
      <c r="Q113" s="544">
        <f t="shared" si="21"/>
        <v>0.33</v>
      </c>
      <c r="R113" s="520"/>
      <c r="S113" s="544"/>
    </row>
    <row r="114" spans="1:19" x14ac:dyDescent="0.2">
      <c r="A114" s="221" t="s">
        <v>767</v>
      </c>
      <c r="B114" s="119" t="s">
        <v>768</v>
      </c>
      <c r="C114" s="571" t="s">
        <v>769</v>
      </c>
      <c r="D114" s="586" t="s">
        <v>715</v>
      </c>
      <c r="E114" s="586" t="s">
        <v>749</v>
      </c>
      <c r="F114" s="544" t="s">
        <v>77</v>
      </c>
      <c r="G114" s="586"/>
      <c r="H114" s="572" t="s">
        <v>770</v>
      </c>
      <c r="I114" s="544"/>
      <c r="J114" s="586"/>
      <c r="K114" s="544" t="s">
        <v>375</v>
      </c>
      <c r="L114" s="544">
        <f t="shared" si="19"/>
        <v>8</v>
      </c>
      <c r="M114" s="544" t="str">
        <f t="shared" si="12"/>
        <v>Bespoke compensation likely to be required 🛠</v>
      </c>
      <c r="N114" s="544" t="s">
        <v>151</v>
      </c>
      <c r="O114" s="544">
        <f t="shared" si="20"/>
        <v>0.1</v>
      </c>
      <c r="P114" s="544" t="s">
        <v>153</v>
      </c>
      <c r="Q114" s="544">
        <f t="shared" si="21"/>
        <v>0.33</v>
      </c>
      <c r="R114" s="520"/>
      <c r="S114" s="544"/>
    </row>
    <row r="115" spans="1:19" x14ac:dyDescent="0.2">
      <c r="A115" s="216" t="s">
        <v>771</v>
      </c>
      <c r="B115" s="119" t="s">
        <v>772</v>
      </c>
      <c r="C115" s="571" t="s">
        <v>773</v>
      </c>
      <c r="D115" s="586"/>
      <c r="E115" s="586"/>
      <c r="F115" s="544" t="s">
        <v>77</v>
      </c>
      <c r="G115" s="586"/>
      <c r="H115" s="544" t="s">
        <v>774</v>
      </c>
      <c r="I115" s="544"/>
      <c r="J115" s="586"/>
      <c r="K115" s="544" t="s">
        <v>153</v>
      </c>
      <c r="L115" s="544">
        <f t="shared" si="19"/>
        <v>6</v>
      </c>
      <c r="M115" s="544" t="str">
        <f t="shared" si="12"/>
        <v>Same habitat required =</v>
      </c>
      <c r="N115" s="544" t="s">
        <v>153</v>
      </c>
      <c r="O115" s="544">
        <f t="shared" si="20"/>
        <v>0.33</v>
      </c>
      <c r="P115" s="544" t="s">
        <v>23</v>
      </c>
      <c r="Q115" s="544">
        <f t="shared" si="21"/>
        <v>0.67</v>
      </c>
      <c r="R115" s="520"/>
      <c r="S115" s="544"/>
    </row>
    <row r="116" spans="1:19" x14ac:dyDescent="0.2">
      <c r="A116" s="216" t="s">
        <v>775</v>
      </c>
      <c r="B116" s="119" t="s">
        <v>776</v>
      </c>
      <c r="C116" s="571" t="s">
        <v>777</v>
      </c>
      <c r="D116" s="586" t="s">
        <v>715</v>
      </c>
      <c r="E116" s="586" t="s">
        <v>749</v>
      </c>
      <c r="F116" s="544" t="s">
        <v>77</v>
      </c>
      <c r="G116" s="586"/>
      <c r="H116" s="544" t="s">
        <v>775</v>
      </c>
      <c r="I116" s="544"/>
      <c r="J116" s="586"/>
      <c r="K116" s="544" t="s">
        <v>153</v>
      </c>
      <c r="L116" s="544">
        <f t="shared" si="19"/>
        <v>6</v>
      </c>
      <c r="M116" s="544" t="str">
        <f t="shared" si="12"/>
        <v>Same habitat required =</v>
      </c>
      <c r="N116" s="544" t="s">
        <v>153</v>
      </c>
      <c r="O116" s="544">
        <f t="shared" si="20"/>
        <v>0.33</v>
      </c>
      <c r="P116" s="544" t="s">
        <v>23</v>
      </c>
      <c r="Q116" s="544">
        <f t="shared" si="21"/>
        <v>0.67</v>
      </c>
      <c r="R116" s="520"/>
      <c r="S116" s="544"/>
    </row>
    <row r="117" spans="1:19" x14ac:dyDescent="0.2">
      <c r="A117" s="216" t="s">
        <v>778</v>
      </c>
      <c r="B117" s="119" t="s">
        <v>779</v>
      </c>
      <c r="C117" s="571" t="s">
        <v>780</v>
      </c>
      <c r="D117" s="586" t="s">
        <v>715</v>
      </c>
      <c r="E117" s="586" t="s">
        <v>749</v>
      </c>
      <c r="F117" s="544" t="s">
        <v>77</v>
      </c>
      <c r="G117" s="586"/>
      <c r="H117" s="544" t="s">
        <v>778</v>
      </c>
      <c r="I117" s="544"/>
      <c r="J117" s="586"/>
      <c r="K117" s="544" t="s">
        <v>153</v>
      </c>
      <c r="L117" s="544">
        <f t="shared" si="19"/>
        <v>6</v>
      </c>
      <c r="M117" s="544" t="str">
        <f t="shared" si="12"/>
        <v>Same habitat required =</v>
      </c>
      <c r="N117" s="544" t="s">
        <v>153</v>
      </c>
      <c r="O117" s="544">
        <f t="shared" si="20"/>
        <v>0.33</v>
      </c>
      <c r="P117" s="544" t="s">
        <v>23</v>
      </c>
      <c r="Q117" s="544">
        <f t="shared" si="21"/>
        <v>0.67</v>
      </c>
      <c r="R117" s="520"/>
      <c r="S117" s="544"/>
    </row>
    <row r="118" spans="1:19" x14ac:dyDescent="0.2">
      <c r="A118" s="216" t="s">
        <v>781</v>
      </c>
      <c r="B118" s="119" t="s">
        <v>782</v>
      </c>
      <c r="C118" s="571" t="s">
        <v>783</v>
      </c>
      <c r="D118" s="586" t="s">
        <v>715</v>
      </c>
      <c r="E118" s="586" t="s">
        <v>749</v>
      </c>
      <c r="F118" s="544" t="s">
        <v>77</v>
      </c>
      <c r="G118" s="586"/>
      <c r="H118" s="544" t="s">
        <v>781</v>
      </c>
      <c r="I118" s="544"/>
      <c r="J118" s="586"/>
      <c r="K118" s="544" t="s">
        <v>156</v>
      </c>
      <c r="L118" s="544">
        <f t="shared" si="19"/>
        <v>2</v>
      </c>
      <c r="M118" s="544" t="str">
        <f t="shared" si="12"/>
        <v>Same distinctiveness or better habitat required ≥</v>
      </c>
      <c r="N118" s="544" t="s">
        <v>23</v>
      </c>
      <c r="O118" s="544">
        <f t="shared" si="20"/>
        <v>0.67</v>
      </c>
      <c r="P118" s="544" t="s">
        <v>23</v>
      </c>
      <c r="Q118" s="544">
        <f t="shared" si="21"/>
        <v>0.67</v>
      </c>
      <c r="R118" s="520"/>
      <c r="S118" s="544"/>
    </row>
    <row r="119" spans="1:19" x14ac:dyDescent="0.2">
      <c r="A119" s="216" t="s">
        <v>784</v>
      </c>
      <c r="B119" s="119" t="s">
        <v>785</v>
      </c>
      <c r="C119" s="571" t="s">
        <v>786</v>
      </c>
      <c r="D119" s="586"/>
      <c r="E119" s="586"/>
      <c r="F119" s="544" t="s">
        <v>77</v>
      </c>
      <c r="G119" s="586"/>
      <c r="H119" s="544" t="s">
        <v>784</v>
      </c>
      <c r="I119" s="544"/>
      <c r="J119" s="586"/>
      <c r="K119" s="544" t="s">
        <v>156</v>
      </c>
      <c r="L119" s="544">
        <f t="shared" si="19"/>
        <v>2</v>
      </c>
      <c r="M119" s="544" t="str">
        <f t="shared" si="12"/>
        <v>Same distinctiveness or better habitat required ≥</v>
      </c>
      <c r="N119" s="544" t="s">
        <v>153</v>
      </c>
      <c r="O119" s="544">
        <f t="shared" si="20"/>
        <v>0.33</v>
      </c>
      <c r="P119" s="544" t="s">
        <v>23</v>
      </c>
      <c r="Q119" s="544">
        <f t="shared" si="21"/>
        <v>0.67</v>
      </c>
      <c r="R119" s="520"/>
      <c r="S119" s="544"/>
    </row>
    <row r="120" spans="1:19" x14ac:dyDescent="0.2">
      <c r="A120" s="216" t="s">
        <v>787</v>
      </c>
      <c r="B120" s="119" t="s">
        <v>788</v>
      </c>
      <c r="C120" s="571" t="s">
        <v>789</v>
      </c>
      <c r="D120" s="586"/>
      <c r="E120" s="586"/>
      <c r="F120" s="544" t="s">
        <v>77</v>
      </c>
      <c r="G120" s="586"/>
      <c r="H120" s="574" t="s">
        <v>787</v>
      </c>
      <c r="I120" s="544"/>
      <c r="J120" s="586"/>
      <c r="K120" s="544" t="s">
        <v>156</v>
      </c>
      <c r="L120" s="544">
        <f t="shared" si="19"/>
        <v>2</v>
      </c>
      <c r="M120" s="544" t="str">
        <f t="shared" si="12"/>
        <v>Same distinctiveness or better habitat required ≥</v>
      </c>
      <c r="N120" s="544" t="s">
        <v>23</v>
      </c>
      <c r="O120" s="544">
        <f t="shared" si="20"/>
        <v>0.67</v>
      </c>
      <c r="P120" s="544" t="s">
        <v>23</v>
      </c>
      <c r="Q120" s="544">
        <f t="shared" si="21"/>
        <v>0.67</v>
      </c>
      <c r="R120" s="520"/>
      <c r="S120" s="544"/>
    </row>
    <row r="121" spans="1:19" x14ac:dyDescent="0.2">
      <c r="A121" s="216" t="s">
        <v>790</v>
      </c>
      <c r="B121" s="119" t="s">
        <v>791</v>
      </c>
      <c r="C121" s="571" t="s">
        <v>792</v>
      </c>
      <c r="D121" s="586" t="s">
        <v>715</v>
      </c>
      <c r="E121" s="586" t="s">
        <v>749</v>
      </c>
      <c r="F121" s="544" t="s">
        <v>77</v>
      </c>
      <c r="G121" s="586"/>
      <c r="H121" s="544" t="s">
        <v>784</v>
      </c>
      <c r="I121" s="544"/>
      <c r="J121" s="586"/>
      <c r="K121" s="544" t="s">
        <v>156</v>
      </c>
      <c r="L121" s="544">
        <f t="shared" si="19"/>
        <v>2</v>
      </c>
      <c r="M121" s="544" t="str">
        <f t="shared" si="12"/>
        <v>Same distinctiveness or better habitat required ≥</v>
      </c>
      <c r="N121" s="544" t="s">
        <v>153</v>
      </c>
      <c r="O121" s="544">
        <f t="shared" si="20"/>
        <v>0.33</v>
      </c>
      <c r="P121" s="544" t="s">
        <v>23</v>
      </c>
      <c r="Q121" s="544">
        <f t="shared" si="21"/>
        <v>0.67</v>
      </c>
      <c r="R121" s="520"/>
      <c r="S121" s="544"/>
    </row>
    <row r="122" spans="1:19" x14ac:dyDescent="0.2">
      <c r="A122" s="216" t="s">
        <v>793</v>
      </c>
      <c r="B122" s="119" t="s">
        <v>794</v>
      </c>
      <c r="C122" s="571" t="s">
        <v>795</v>
      </c>
      <c r="D122" s="586" t="s">
        <v>715</v>
      </c>
      <c r="E122" s="586" t="s">
        <v>749</v>
      </c>
      <c r="F122" s="544" t="s">
        <v>77</v>
      </c>
      <c r="G122" s="586"/>
      <c r="H122" s="544" t="s">
        <v>793</v>
      </c>
      <c r="I122" s="544"/>
      <c r="J122" s="586"/>
      <c r="K122" s="544" t="s">
        <v>156</v>
      </c>
      <c r="L122" s="544">
        <f t="shared" si="19"/>
        <v>2</v>
      </c>
      <c r="M122" s="544" t="str">
        <f t="shared" si="12"/>
        <v>Same distinctiveness or better habitat required ≥</v>
      </c>
      <c r="N122" s="544" t="s">
        <v>153</v>
      </c>
      <c r="O122" s="544">
        <f t="shared" si="20"/>
        <v>0.33</v>
      </c>
      <c r="P122" s="544" t="s">
        <v>23</v>
      </c>
      <c r="Q122" s="544">
        <f t="shared" si="21"/>
        <v>0.67</v>
      </c>
      <c r="R122" s="520"/>
      <c r="S122" s="544"/>
    </row>
    <row r="123" spans="1:19" x14ac:dyDescent="0.2">
      <c r="A123" s="216" t="s">
        <v>796</v>
      </c>
      <c r="B123" s="119" t="s">
        <v>797</v>
      </c>
      <c r="C123" s="571" t="s">
        <v>798</v>
      </c>
      <c r="D123" s="586" t="s">
        <v>715</v>
      </c>
      <c r="E123" s="586" t="s">
        <v>749</v>
      </c>
      <c r="F123" s="544" t="s">
        <v>77</v>
      </c>
      <c r="G123" s="586"/>
      <c r="H123" s="544" t="s">
        <v>796</v>
      </c>
      <c r="I123" s="544"/>
      <c r="J123" s="586"/>
      <c r="K123" s="544" t="s">
        <v>156</v>
      </c>
      <c r="L123" s="544">
        <f t="shared" si="19"/>
        <v>2</v>
      </c>
      <c r="M123" s="544" t="str">
        <f t="shared" si="12"/>
        <v>Same distinctiveness or better habitat required ≥</v>
      </c>
      <c r="N123" s="544" t="s">
        <v>153</v>
      </c>
      <c r="O123" s="544">
        <f t="shared" si="20"/>
        <v>0.33</v>
      </c>
      <c r="P123" s="544" t="s">
        <v>153</v>
      </c>
      <c r="Q123" s="544">
        <f t="shared" si="21"/>
        <v>0.33</v>
      </c>
      <c r="R123" s="520"/>
      <c r="S123" s="544"/>
    </row>
    <row r="124" spans="1:19" x14ac:dyDescent="0.2">
      <c r="A124" s="216" t="s">
        <v>799</v>
      </c>
      <c r="B124" s="119" t="s">
        <v>800</v>
      </c>
      <c r="C124" s="571" t="s">
        <v>801</v>
      </c>
      <c r="D124" s="586" t="s">
        <v>715</v>
      </c>
      <c r="E124" s="586" t="s">
        <v>749</v>
      </c>
      <c r="F124" s="544" t="s">
        <v>77</v>
      </c>
      <c r="G124" s="586"/>
      <c r="H124" s="544" t="s">
        <v>799</v>
      </c>
      <c r="I124" s="544"/>
      <c r="J124" s="586"/>
      <c r="K124" s="544" t="s">
        <v>156</v>
      </c>
      <c r="L124" s="544">
        <f t="shared" si="19"/>
        <v>2</v>
      </c>
      <c r="M124" s="544" t="str">
        <f t="shared" si="12"/>
        <v>Same distinctiveness or better habitat required ≥</v>
      </c>
      <c r="N124" s="544" t="s">
        <v>153</v>
      </c>
      <c r="O124" s="544">
        <f t="shared" si="20"/>
        <v>0.33</v>
      </c>
      <c r="P124" s="544" t="s">
        <v>23</v>
      </c>
      <c r="Q124" s="544">
        <f t="shared" si="21"/>
        <v>0.67</v>
      </c>
      <c r="R124" s="520"/>
      <c r="S124" s="544"/>
    </row>
    <row r="125" spans="1:19" x14ac:dyDescent="0.2">
      <c r="A125" s="156" t="s">
        <v>802</v>
      </c>
      <c r="B125" s="105" t="s">
        <v>803</v>
      </c>
      <c r="C125" s="571" t="s">
        <v>804</v>
      </c>
      <c r="D125" s="586" t="s">
        <v>715</v>
      </c>
      <c r="E125" s="586"/>
      <c r="F125" s="544" t="s">
        <v>77</v>
      </c>
      <c r="G125" s="586"/>
      <c r="H125" s="588" t="s">
        <v>802</v>
      </c>
      <c r="I125" s="544"/>
      <c r="J125" s="586"/>
      <c r="K125" s="544" t="s">
        <v>23</v>
      </c>
      <c r="L125" s="544">
        <f t="shared" ref="L125" si="23">IF(K125=$V$3,$W$3,IF(K125=$V$3,$W$3,IF(K125=$V$4,$W$4,IF(K125=$V$5,$W$5,IF(K125=$V$6,$W$6,IF(K125=$V$7,$W$7))))))</f>
        <v>4</v>
      </c>
      <c r="M125" s="544" t="str">
        <f t="shared" si="12"/>
        <v>Same broad habitat or a higher distinctiveness habitat required (≥)</v>
      </c>
      <c r="N125" s="544" t="s">
        <v>23</v>
      </c>
      <c r="O125" s="544">
        <f t="shared" ref="O125" si="24">VLOOKUP(N125,Difficulty,2,FALSE)</f>
        <v>0.67</v>
      </c>
      <c r="P125" s="544" t="s">
        <v>23</v>
      </c>
      <c r="Q125" s="544">
        <f t="shared" ref="Q125" si="25">VLOOKUP(P125,Difficulty,2,FALSE)</f>
        <v>0.67</v>
      </c>
      <c r="R125" s="520"/>
      <c r="S125" s="544"/>
    </row>
    <row r="126" spans="1:19" ht="15" thickBot="1" x14ac:dyDescent="0.25">
      <c r="A126" s="156" t="s">
        <v>805</v>
      </c>
      <c r="B126" s="222" t="s">
        <v>806</v>
      </c>
      <c r="C126" s="578" t="s">
        <v>807</v>
      </c>
      <c r="D126" s="587" t="s">
        <v>715</v>
      </c>
      <c r="E126" s="587"/>
      <c r="F126" s="526" t="s">
        <v>77</v>
      </c>
      <c r="G126" s="587"/>
      <c r="H126" s="589" t="s">
        <v>805</v>
      </c>
      <c r="I126" s="526"/>
      <c r="J126" s="587"/>
      <c r="K126" s="526" t="s">
        <v>153</v>
      </c>
      <c r="L126" s="526">
        <f t="shared" ref="L126" si="26">IF(K126=$V$3,$W$3,IF(K126=$V$3,$W$3,IF(K126=$V$4,$W$4,IF(K126=$V$5,$W$5,IF(K126=$V$6,$W$6,IF(K126=$V$7,$W$7))))))</f>
        <v>6</v>
      </c>
      <c r="M126" s="526" t="str">
        <f t="shared" si="12"/>
        <v>Same habitat required =</v>
      </c>
      <c r="N126" s="526" t="s">
        <v>153</v>
      </c>
      <c r="O126" s="526">
        <f t="shared" ref="O126" si="27">VLOOKUP(N126,Difficulty,2,FALSE)</f>
        <v>0.33</v>
      </c>
      <c r="P126" s="526" t="s">
        <v>23</v>
      </c>
      <c r="Q126" s="526">
        <f t="shared" ref="Q126" si="28">VLOOKUP(P126,Difficulty,2,FALSE)</f>
        <v>0.67</v>
      </c>
      <c r="R126" s="508"/>
      <c r="S126" s="526"/>
    </row>
    <row r="127" spans="1:19" ht="14.25" customHeight="1" x14ac:dyDescent="0.2">
      <c r="A127" s="156" t="s">
        <v>808</v>
      </c>
      <c r="B127" s="223" t="s">
        <v>809</v>
      </c>
      <c r="C127" s="584" t="s">
        <v>810</v>
      </c>
      <c r="D127" s="585" t="s">
        <v>715</v>
      </c>
      <c r="E127" s="585"/>
      <c r="F127" s="521" t="s">
        <v>81</v>
      </c>
      <c r="G127" s="585"/>
      <c r="H127" s="590" t="s">
        <v>808</v>
      </c>
      <c r="I127" s="521"/>
      <c r="J127" s="585"/>
      <c r="K127" s="521" t="s">
        <v>156</v>
      </c>
      <c r="L127" s="521">
        <f t="shared" ref="L127" si="29">IF(K127=$V$3,$W$3,IF(K127=$V$3,$W$3,IF(K127=$V$4,$W$4,IF(K127=$V$5,$W$5,IF(K127=$V$6,$W$6,IF(K127=$V$7,$W$7))))))</f>
        <v>2</v>
      </c>
      <c r="M127" s="521" t="str">
        <f t="shared" ref="M127:M128" si="30">IF($K127=$V$3,$X$3,IF($K127=$V$4,$X$4,IF($K127=$V$5,$X$5,IF($K127=$V$6,$X$6,IF($K127=$V$7,$X$7)))))</f>
        <v>Same distinctiveness or better habitat required ≥</v>
      </c>
      <c r="N127" s="521" t="s">
        <v>23</v>
      </c>
      <c r="O127" s="521">
        <f t="shared" ref="O127:O129" si="31">VLOOKUP(N127,Difficulty,2,FALSE)</f>
        <v>0.67</v>
      </c>
      <c r="P127" s="521" t="s">
        <v>23</v>
      </c>
      <c r="Q127" s="521">
        <f t="shared" ref="Q127:Q129" si="32">VLOOKUP(P127,Difficulty,2,FALSE)</f>
        <v>0.67</v>
      </c>
      <c r="R127" s="507"/>
      <c r="S127" s="521"/>
    </row>
    <row r="128" spans="1:19" x14ac:dyDescent="0.2">
      <c r="A128" s="156" t="s">
        <v>811</v>
      </c>
      <c r="B128" s="105" t="s">
        <v>812</v>
      </c>
      <c r="C128" s="571" t="s">
        <v>813</v>
      </c>
      <c r="D128" s="586" t="s">
        <v>715</v>
      </c>
      <c r="E128" s="586"/>
      <c r="F128" s="521" t="s">
        <v>81</v>
      </c>
      <c r="G128" s="586"/>
      <c r="H128" s="588" t="s">
        <v>811</v>
      </c>
      <c r="I128" s="544"/>
      <c r="J128" s="586"/>
      <c r="K128" s="521" t="s">
        <v>156</v>
      </c>
      <c r="L128" s="544">
        <f t="shared" ref="L128" si="33">IF(K128=$V$3,$W$3,IF(K128=$V$3,$W$3,IF(K128=$V$4,$W$4,IF(K128=$V$5,$W$5,IF(K128=$V$6,$W$6,IF(K128=$V$7,$W$7))))))</f>
        <v>2</v>
      </c>
      <c r="M128" s="544" t="str">
        <f t="shared" si="30"/>
        <v>Same distinctiveness or better habitat required ≥</v>
      </c>
      <c r="N128" s="544" t="s">
        <v>23</v>
      </c>
      <c r="O128" s="544">
        <f t="shared" si="31"/>
        <v>0.67</v>
      </c>
      <c r="P128" s="544" t="s">
        <v>23</v>
      </c>
      <c r="Q128" s="544">
        <f t="shared" si="32"/>
        <v>0.67</v>
      </c>
      <c r="R128" s="520"/>
      <c r="S128" s="544"/>
    </row>
    <row r="129" spans="1:19" ht="28.5" x14ac:dyDescent="0.2">
      <c r="A129" s="156" t="s">
        <v>814</v>
      </c>
      <c r="B129" s="105" t="s">
        <v>815</v>
      </c>
      <c r="C129" s="571" t="s">
        <v>816</v>
      </c>
      <c r="D129" s="586" t="s">
        <v>715</v>
      </c>
      <c r="E129" s="586"/>
      <c r="F129" s="521" t="s">
        <v>81</v>
      </c>
      <c r="G129" s="586"/>
      <c r="H129" s="588" t="s">
        <v>814</v>
      </c>
      <c r="I129" s="544"/>
      <c r="J129" s="586"/>
      <c r="K129" s="544" t="s">
        <v>23</v>
      </c>
      <c r="L129" s="544">
        <f t="shared" ref="L129" si="34">IF(K129=$V$3,$W$3,IF(K129=$V$3,$W$3,IF(K129=$V$4,$W$4,IF(K129=$V$5,$W$5,IF(K129=$V$6,$W$6,IF(K129=$V$7,$W$7))))))</f>
        <v>4</v>
      </c>
      <c r="M129" s="544" t="str">
        <f t="shared" ref="M129" si="35">IF($K129=$V$3,$X$3,IF($K129=$V$4,$X$4,IF($K129=$V$5,$X$5,IF($K129=$V$6,$X$6,IF($K129=$V$7,$X$7)))))</f>
        <v>Same broad habitat or a higher distinctiveness habitat required (≥)</v>
      </c>
      <c r="N129" s="544" t="s">
        <v>23</v>
      </c>
      <c r="O129" s="544">
        <f t="shared" si="31"/>
        <v>0.67</v>
      </c>
      <c r="P129" s="544" t="s">
        <v>23</v>
      </c>
      <c r="Q129" s="544">
        <f t="shared" si="32"/>
        <v>0.67</v>
      </c>
      <c r="R129" s="520"/>
      <c r="S129" s="544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activeCell="S28" sqref="S28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4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4">
        <f>SUMIF('A-1 Site Habitat Baseline'!$G$11:$G$258,'G-2 Habitat groups'!A4,'A-1 Site Habitat Baseline'!$Q$11:$Q$258)</f>
        <v>0</v>
      </c>
      <c r="G4" s="494">
        <f>SUMIF('A-1 Site Habitat Baseline'!$G$11:$G$258,'G-2 Habitat groups'!A4,'A-1 Site Habitat Baseline'!$S$11:$S$258)</f>
        <v>0</v>
      </c>
      <c r="H4" s="494">
        <f>SUMIF('A-1 Site Habitat Baseline'!$G$11:$G$258,'G-2 Habitat groups'!A4,'A-1 Site Habitat Baseline'!$U$11:$U$258)</f>
        <v>0</v>
      </c>
      <c r="I4" s="494">
        <f>SUMIF('A-1 Site Habitat Baseline'!$G$11:$G$258,'G-2 Habitat groups'!A4,'A-1 Site Habitat Baseline'!$W$11:$W$258)</f>
        <v>0</v>
      </c>
      <c r="J4" s="494">
        <f>SUMIF('A-1 Site Habitat Baseline'!$G$11:$G$258,'G-2 Habitat groups'!A4,'A-1 Site Habitat Baseline'!$X$11:$X$258)</f>
        <v>0</v>
      </c>
      <c r="K4" s="494">
        <f>SUMIF('A-2 Site Habitat Creation'!$F$11:$F$256,'G-2 Habitat groups'!A4,'A-2 Site Habitat Creation'!$G$11:$G$256)</f>
        <v>0</v>
      </c>
      <c r="L4" s="494">
        <f>SUMIF('A-2 Site Habitat Creation'!$F$11:$F$256,'G-2 Habitat groups'!A4,'A-2 Site Habitat Creation'!$Y$11:$Y$256)</f>
        <v>0</v>
      </c>
      <c r="M4" s="494">
        <f>SUMIF('A-3 Site Habitat Enhancement'!$S$12:$S$257,'G-2 Habitat groups'!A4,'A-3 Site Habitat Enhancement'!$V$12:$V$257)</f>
        <v>0</v>
      </c>
      <c r="N4" s="494">
        <f>SUMIF('A-3 Site Habitat Enhancement'!$S$12:$S$257,'G-2 Habitat groups'!A4,'A-3 Site Habitat Enhancement'!$AN$12:$AN$257)</f>
        <v>0</v>
      </c>
      <c r="O4" s="494">
        <f t="shared" ref="O4:O34" si="0">G4+K4+M4</f>
        <v>0</v>
      </c>
      <c r="P4" s="494">
        <f t="shared" ref="P4:P34" si="1">H4+L4+N4</f>
        <v>0</v>
      </c>
      <c r="Q4" s="494">
        <f t="shared" ref="Q4:Q34" si="2">O4-E4</f>
        <v>0</v>
      </c>
      <c r="R4" s="494">
        <f t="shared" ref="R4:R34" si="3">P4-F4</f>
        <v>0</v>
      </c>
      <c r="S4" s="494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4">
        <f>SUMIF('D-1 Off Site Habitat Baseline'!$G$11:$G$258,'G-2 Habitat groups'!A4,'D-1 Off Site Habitat Baseline'!$Q$11:$Q$258)</f>
        <v>0</v>
      </c>
      <c r="U4" s="652">
        <f>SUMIF('D-1 Off Site Habitat Baseline'!$G$11:$G$258,'G-2 Habitat groups'!A4,'D-1 Off Site Habitat Baseline'!$S$11:$S$258)</f>
        <v>0</v>
      </c>
      <c r="V4" s="494">
        <f>SUMIF('D-1 Off Site Habitat Baseline'!$G$11:$G$258,'G-2 Habitat groups'!A4,'D-1 Off Site Habitat Baseline'!$U$11:$U$258)</f>
        <v>0</v>
      </c>
      <c r="W4" s="494">
        <f>SUMIF('D-2 Off Site Habitat Creation'!$F$9:$F$255,'G-2 Habitat groups'!A4,'D-2 Off Site Habitat Creation'!$G$9:$G$255)</f>
        <v>0</v>
      </c>
      <c r="X4" s="494">
        <f>SUMIF('D-2 Off Site Habitat Creation'!$F$9:$F$255,'G-2 Habitat groups'!A4,'D-2 Off Site Habitat Creation'!$AA$9:$AA$255)</f>
        <v>0</v>
      </c>
      <c r="Y4" s="494">
        <f>SUMIF('D-3 Off Site Habitat Enhancment'!$S$12:$S$491,'G-2 Habitat groups'!A4,'D-3 Off Site Habitat Enhancment'!$V$12:$V$491)</f>
        <v>0</v>
      </c>
      <c r="Z4" s="494">
        <f>SUMIF('D-3 Off Site Habitat Enhancment'!$S$12:$S$491,'G-2 Habitat groups'!A4,'D-3 Off Site Habitat Enhancment'!$AP$12:$AP$491)</f>
        <v>0</v>
      </c>
      <c r="AA4" s="494">
        <f t="shared" ref="AA4:AA34" si="4">U4+W4+Y4</f>
        <v>0</v>
      </c>
      <c r="AB4" s="494">
        <f t="shared" ref="AB4:AB34" si="5">V4+X4+Z4</f>
        <v>0</v>
      </c>
      <c r="AC4" s="494">
        <f t="shared" ref="AC4:AC34" si="6">AA4-S4</f>
        <v>0</v>
      </c>
      <c r="AD4" s="494">
        <f t="shared" ref="AD4:AD34" si="7">AB4-T4</f>
        <v>0</v>
      </c>
      <c r="AE4" s="494">
        <f t="shared" ref="AE4:AE34" si="8">Q4+AC4</f>
        <v>0</v>
      </c>
      <c r="AF4" s="494">
        <f t="shared" ref="AF4:AF34" si="9">R4+AD4</f>
        <v>0</v>
      </c>
      <c r="AJ4" s="106" t="s">
        <v>69</v>
      </c>
      <c r="AK4" s="112">
        <f t="shared" ref="AK4:AK16" si="10">SUMIF($B:$B,$AJ4,E:E)</f>
        <v>14.9</v>
      </c>
      <c r="AL4" s="112">
        <f t="shared" ref="AL4:AL16" si="11">SUMIF($B:$B,$AJ4,F:F)</f>
        <v>29.8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-14.9</v>
      </c>
      <c r="AP4" s="111">
        <f t="shared" ref="AP4:AP16" si="15">SUMIF($B:$B,$AJ4,R:R)</f>
        <v>-29.8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4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4">
        <f>SUMIF('A-1 Site Habitat Baseline'!$G$11:$G$258,'G-2 Habitat groups'!A5,'A-1 Site Habitat Baseline'!$Q$11:$Q$258)</f>
        <v>0</v>
      </c>
      <c r="G5" s="494">
        <f>SUMIF('A-1 Site Habitat Baseline'!$G$11:$G$258,'G-2 Habitat groups'!A5,'A-1 Site Habitat Baseline'!$S$11:$S$258)</f>
        <v>0</v>
      </c>
      <c r="H5" s="494">
        <f>SUMIF('A-1 Site Habitat Baseline'!$G$11:$G$258,'G-2 Habitat groups'!A5,'A-1 Site Habitat Baseline'!$U$11:$U$258)</f>
        <v>0</v>
      </c>
      <c r="I5" s="494">
        <f>SUMIF('A-1 Site Habitat Baseline'!$G$11:$G$258,'G-2 Habitat groups'!A5,'A-1 Site Habitat Baseline'!$W$11:$W$258)</f>
        <v>0</v>
      </c>
      <c r="J5" s="494">
        <f>SUMIF('A-1 Site Habitat Baseline'!$G$11:$G$258,'G-2 Habitat groups'!A5,'A-1 Site Habitat Baseline'!$X$11:$X$258)</f>
        <v>0</v>
      </c>
      <c r="K5" s="494">
        <f>SUMIF('A-2 Site Habitat Creation'!$F$11:$F$256,'G-2 Habitat groups'!A5,'A-2 Site Habitat Creation'!$G$11:$G$256)</f>
        <v>0</v>
      </c>
      <c r="L5" s="494">
        <f>SUMIF('A-2 Site Habitat Creation'!$F$11:$F$256,'G-2 Habitat groups'!A5,'A-2 Site Habitat Creation'!$Y$11:$Y$256)</f>
        <v>0</v>
      </c>
      <c r="M5" s="494">
        <f>SUMIF('A-3 Site Habitat Enhancement'!$S$12:$S$257,'G-2 Habitat groups'!A5,'A-3 Site Habitat Enhancement'!$V$12:$V$257)</f>
        <v>0</v>
      </c>
      <c r="N5" s="494">
        <f>SUMIF('A-3 Site Habitat Enhancement'!$S$12:$S$257,'G-2 Habitat groups'!A5,'A-3 Site Habitat Enhancement'!$AN$12:$AN$257)</f>
        <v>0</v>
      </c>
      <c r="O5" s="494">
        <f t="shared" si="0"/>
        <v>0</v>
      </c>
      <c r="P5" s="494">
        <f t="shared" si="1"/>
        <v>0</v>
      </c>
      <c r="Q5" s="494">
        <f t="shared" si="2"/>
        <v>0</v>
      </c>
      <c r="R5" s="494">
        <f t="shared" si="3"/>
        <v>0</v>
      </c>
      <c r="S5" s="494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4">
        <f>SUMIF('D-1 Off Site Habitat Baseline'!$G$11:$G$258,'G-2 Habitat groups'!A5,'D-1 Off Site Habitat Baseline'!$Q$11:$Q$258)</f>
        <v>0</v>
      </c>
      <c r="U5" s="591">
        <f>SUMIF('D-1 Off Site Habitat Baseline'!$G$11:$G$258,'G-2 Habitat groups'!A5,'D-1 Off Site Habitat Baseline'!$S$11:$S$258)</f>
        <v>0</v>
      </c>
      <c r="V5" s="494">
        <f>SUMIF('D-1 Off Site Habitat Baseline'!$G$11:$G$258,'G-2 Habitat groups'!A5,'D-1 Off Site Habitat Baseline'!$U$11:$U$258)</f>
        <v>0</v>
      </c>
      <c r="W5" s="494">
        <f>SUMIF('D-2 Off Site Habitat Creation'!$F$9:$F$255,'G-2 Habitat groups'!A5,'D-2 Off Site Habitat Creation'!$G$9:$G$255)</f>
        <v>0</v>
      </c>
      <c r="X5" s="494">
        <f>SUMIF('D-2 Off Site Habitat Creation'!$F$9:$F$255,'G-2 Habitat groups'!A5,'D-2 Off Site Habitat Creation'!$AA$9:$AA$255)</f>
        <v>0</v>
      </c>
      <c r="Y5" s="494">
        <f>SUMIF('D-3 Off Site Habitat Enhancment'!$S$12:$S$491,'G-2 Habitat groups'!A5,'D-3 Off Site Habitat Enhancment'!$V$12:$V$491)</f>
        <v>0</v>
      </c>
      <c r="Z5" s="494">
        <f>SUMIF('D-3 Off Site Habitat Enhancment'!$S$12:$S$491,'G-2 Habitat groups'!A5,'D-3 Off Site Habitat Enhancment'!$AP$12:$AP$491)</f>
        <v>0</v>
      </c>
      <c r="AA5" s="494">
        <f t="shared" si="4"/>
        <v>0</v>
      </c>
      <c r="AB5" s="494">
        <f t="shared" si="5"/>
        <v>0</v>
      </c>
      <c r="AC5" s="494">
        <f t="shared" si="6"/>
        <v>0</v>
      </c>
      <c r="AD5" s="494">
        <f t="shared" si="7"/>
        <v>0</v>
      </c>
      <c r="AE5" s="494">
        <f t="shared" si="8"/>
        <v>0</v>
      </c>
      <c r="AF5" s="494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>
        <f t="shared" si="12"/>
        <v>3.8386999999999998</v>
      </c>
      <c r="AN5" s="100">
        <f t="shared" ca="1" si="13"/>
        <v>20.559485774166774</v>
      </c>
      <c r="AO5" s="111">
        <f t="shared" si="14"/>
        <v>3.8386999999999998</v>
      </c>
      <c r="AP5" s="111">
        <f t="shared" ca="1" si="15"/>
        <v>20.559485774166774</v>
      </c>
      <c r="AU5" s="119" t="s">
        <v>439</v>
      </c>
      <c r="AV5" s="88" t="s">
        <v>70</v>
      </c>
      <c r="AW5" s="494">
        <f t="shared" ref="AW5:AW8" si="16">VLOOKUP($AU5,AllHabsSummaryData,5,FALSE)</f>
        <v>0</v>
      </c>
      <c r="AX5" s="494">
        <f t="shared" ref="AX5:AX8" si="17">VLOOKUP($AU5,AllHabsSummaryData,10,FALSE)</f>
        <v>0</v>
      </c>
      <c r="AY5" s="494">
        <f t="shared" ref="AY5:AY8" si="18">VLOOKUP($AU5,AllHabsSummaryData,15,FALSE)</f>
        <v>0</v>
      </c>
      <c r="AZ5" s="494">
        <f t="shared" ref="AZ5:AZ8" si="19">VLOOKUP($AU5,AllHabsSummaryData,16,FALSE)</f>
        <v>0</v>
      </c>
      <c r="BA5" s="494">
        <f t="shared" ref="BA5:BA8" si="20">VLOOKUP($AU5,AllHabsSummaryData,17,FALSE)</f>
        <v>0</v>
      </c>
      <c r="BB5" s="494">
        <f t="shared" ref="BB5:BB8" si="21">VLOOKUP($AU5,AllHabsSummaryData,18,FALSE)</f>
        <v>0</v>
      </c>
      <c r="BC5" s="494">
        <f t="shared" ref="BC5:BC8" si="22">VLOOKUP($AU5,AllHabsSummaryData,27,FALSE)</f>
        <v>0</v>
      </c>
      <c r="BD5" s="494">
        <f t="shared" ref="BD5:BD8" si="23">VLOOKUP($AU5,AllHabsSummaryData,30,FALSE)</f>
        <v>0</v>
      </c>
      <c r="BE5" s="494">
        <f t="shared" ref="BE5:BE8" si="24">BB5+BD5</f>
        <v>0</v>
      </c>
      <c r="BF5" s="494" t="str">
        <f t="shared" ref="BF5:BF8" si="25">IF(BE5&lt;0,BE5,"")</f>
        <v/>
      </c>
      <c r="BG5" s="494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4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4">
        <f>SUMIF('A-1 Site Habitat Baseline'!$G$11:$G$258,'G-2 Habitat groups'!A6,'A-1 Site Habitat Baseline'!$Q$11:$Q$258)</f>
        <v>0</v>
      </c>
      <c r="G6" s="494">
        <f>SUMIF('A-1 Site Habitat Baseline'!$G$11:$G$258,'G-2 Habitat groups'!A6,'A-1 Site Habitat Baseline'!$S$11:$S$258)</f>
        <v>0</v>
      </c>
      <c r="H6" s="494">
        <f>SUMIF('A-1 Site Habitat Baseline'!$G$11:$G$258,'G-2 Habitat groups'!A6,'A-1 Site Habitat Baseline'!$U$11:$U$258)</f>
        <v>0</v>
      </c>
      <c r="I6" s="494">
        <f>SUMIF('A-1 Site Habitat Baseline'!$G$11:$G$258,'G-2 Habitat groups'!A6,'A-1 Site Habitat Baseline'!$W$11:$W$258)</f>
        <v>0</v>
      </c>
      <c r="J6" s="494">
        <f>SUMIF('A-1 Site Habitat Baseline'!$G$11:$G$258,'G-2 Habitat groups'!A6,'A-1 Site Habitat Baseline'!$X$11:$X$258)</f>
        <v>0</v>
      </c>
      <c r="K6" s="494">
        <f>SUMIF('A-2 Site Habitat Creation'!$F$11:$F$256,'G-2 Habitat groups'!A6,'A-2 Site Habitat Creation'!$G$11:$G$256)</f>
        <v>0</v>
      </c>
      <c r="L6" s="494">
        <f>SUMIF('A-2 Site Habitat Creation'!$F$11:$F$256,'G-2 Habitat groups'!A6,'A-2 Site Habitat Creation'!$Y$11:$Y$256)</f>
        <v>0</v>
      </c>
      <c r="M6" s="494">
        <f>SUMIF('A-3 Site Habitat Enhancement'!$S$12:$S$257,'G-2 Habitat groups'!A6,'A-3 Site Habitat Enhancement'!$V$12:$V$257)</f>
        <v>0</v>
      </c>
      <c r="N6" s="494">
        <f>SUMIF('A-3 Site Habitat Enhancement'!$S$12:$S$257,'G-2 Habitat groups'!A6,'A-3 Site Habitat Enhancement'!$AN$12:$AN$257)</f>
        <v>0</v>
      </c>
      <c r="O6" s="494">
        <f t="shared" si="0"/>
        <v>0</v>
      </c>
      <c r="P6" s="494">
        <f t="shared" si="1"/>
        <v>0</v>
      </c>
      <c r="Q6" s="494">
        <f t="shared" si="2"/>
        <v>0</v>
      </c>
      <c r="R6" s="494">
        <f t="shared" si="3"/>
        <v>0</v>
      </c>
      <c r="S6" s="494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4">
        <f>SUMIF('D-1 Off Site Habitat Baseline'!$G$11:$G$258,'G-2 Habitat groups'!A6,'D-1 Off Site Habitat Baseline'!$Q$11:$Q$258)</f>
        <v>0</v>
      </c>
      <c r="U6" s="591">
        <f>SUMIF('D-1 Off Site Habitat Baseline'!$G$11:$G$258,'G-2 Habitat groups'!A6,'D-1 Off Site Habitat Baseline'!$S$11:$S$258)</f>
        <v>0</v>
      </c>
      <c r="V6" s="494">
        <f>SUMIF('D-1 Off Site Habitat Baseline'!$G$11:$G$258,'G-2 Habitat groups'!A6,'D-1 Off Site Habitat Baseline'!$U$11:$U$258)</f>
        <v>0</v>
      </c>
      <c r="W6" s="494">
        <f>SUMIF('D-2 Off Site Habitat Creation'!$F$9:$F$255,'G-2 Habitat groups'!A6,'D-2 Off Site Habitat Creation'!$G$9:$G$255)</f>
        <v>0</v>
      </c>
      <c r="X6" s="494">
        <f>SUMIF('D-2 Off Site Habitat Creation'!$F$9:$F$255,'G-2 Habitat groups'!A6,'D-2 Off Site Habitat Creation'!$AA$9:$AA$255)</f>
        <v>0</v>
      </c>
      <c r="Y6" s="494">
        <f>SUMIF('D-3 Off Site Habitat Enhancment'!$S$12:$S$491,'G-2 Habitat groups'!A6,'D-3 Off Site Habitat Enhancment'!$V$12:$V$491)</f>
        <v>0</v>
      </c>
      <c r="Z6" s="494">
        <f>SUMIF('D-3 Off Site Habitat Enhancment'!$S$12:$S$491,'G-2 Habitat groups'!A6,'D-3 Off Site Habitat Enhancment'!$AP$12:$AP$491)</f>
        <v>0</v>
      </c>
      <c r="AA6" s="494">
        <f t="shared" si="4"/>
        <v>0</v>
      </c>
      <c r="AB6" s="494">
        <f t="shared" si="5"/>
        <v>0</v>
      </c>
      <c r="AC6" s="494">
        <f t="shared" si="6"/>
        <v>0</v>
      </c>
      <c r="AD6" s="494">
        <f t="shared" si="7"/>
        <v>0</v>
      </c>
      <c r="AE6" s="494">
        <f t="shared" si="8"/>
        <v>0</v>
      </c>
      <c r="AF6" s="494">
        <f t="shared" si="9"/>
        <v>0</v>
      </c>
      <c r="AJ6" s="107" t="s">
        <v>71</v>
      </c>
      <c r="AK6" s="100">
        <f t="shared" si="10"/>
        <v>0.63</v>
      </c>
      <c r="AL6" s="100">
        <f t="shared" si="11"/>
        <v>2.52</v>
      </c>
      <c r="AM6" s="100">
        <f t="shared" si="12"/>
        <v>1.7044000000000001</v>
      </c>
      <c r="AN6" s="100">
        <f t="shared" si="13"/>
        <v>12.451459235286336</v>
      </c>
      <c r="AO6" s="111">
        <f t="shared" si="14"/>
        <v>1.0744000000000002</v>
      </c>
      <c r="AP6" s="111">
        <f t="shared" si="15"/>
        <v>9.9314592352863365</v>
      </c>
      <c r="AU6" s="119" t="s">
        <v>444</v>
      </c>
      <c r="AV6" s="88" t="s">
        <v>70</v>
      </c>
      <c r="AW6" s="494">
        <f t="shared" si="16"/>
        <v>0</v>
      </c>
      <c r="AX6" s="494">
        <f t="shared" si="17"/>
        <v>0</v>
      </c>
      <c r="AY6" s="494">
        <f t="shared" si="18"/>
        <v>0</v>
      </c>
      <c r="AZ6" s="494">
        <f t="shared" si="19"/>
        <v>0</v>
      </c>
      <c r="BA6" s="494">
        <f t="shared" si="20"/>
        <v>0</v>
      </c>
      <c r="BB6" s="494">
        <f t="shared" si="21"/>
        <v>0</v>
      </c>
      <c r="BC6" s="494">
        <f t="shared" si="22"/>
        <v>0</v>
      </c>
      <c r="BD6" s="494">
        <f t="shared" si="23"/>
        <v>0</v>
      </c>
      <c r="BE6" s="494">
        <f t="shared" si="24"/>
        <v>0</v>
      </c>
      <c r="BF6" s="494" t="str">
        <f t="shared" si="25"/>
        <v/>
      </c>
      <c r="BG6" s="586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4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4">
        <f>SUMIF('A-1 Site Habitat Baseline'!$G$11:$G$258,'G-2 Habitat groups'!A7,'A-1 Site Habitat Baseline'!$Q$11:$Q$258)</f>
        <v>0</v>
      </c>
      <c r="G7" s="494">
        <f>SUMIF('A-1 Site Habitat Baseline'!$G$11:$G$258,'G-2 Habitat groups'!A7,'A-1 Site Habitat Baseline'!$S$11:$S$258)</f>
        <v>0</v>
      </c>
      <c r="H7" s="494">
        <f>SUMIF('A-1 Site Habitat Baseline'!$G$11:$G$258,'G-2 Habitat groups'!A7,'A-1 Site Habitat Baseline'!$U$11:$U$258)</f>
        <v>0</v>
      </c>
      <c r="I7" s="494">
        <f>SUMIF('A-1 Site Habitat Baseline'!$G$11:$G$258,'G-2 Habitat groups'!A7,'A-1 Site Habitat Baseline'!$W$11:$W$258)</f>
        <v>0</v>
      </c>
      <c r="J7" s="494">
        <f>SUMIF('A-1 Site Habitat Baseline'!$G$11:$G$258,'G-2 Habitat groups'!A7,'A-1 Site Habitat Baseline'!$X$11:$X$258)</f>
        <v>0</v>
      </c>
      <c r="K7" s="494">
        <f>SUMIF('A-2 Site Habitat Creation'!$F$11:$F$256,'G-2 Habitat groups'!A7,'A-2 Site Habitat Creation'!$G$11:$G$256)</f>
        <v>0</v>
      </c>
      <c r="L7" s="494">
        <f>SUMIF('A-2 Site Habitat Creation'!$F$11:$F$256,'G-2 Habitat groups'!A7,'A-2 Site Habitat Creation'!$Y$11:$Y$256)</f>
        <v>0</v>
      </c>
      <c r="M7" s="494">
        <f>SUMIF('A-3 Site Habitat Enhancement'!$S$12:$S$257,'G-2 Habitat groups'!A7,'A-3 Site Habitat Enhancement'!$V$12:$V$257)</f>
        <v>0</v>
      </c>
      <c r="N7" s="494">
        <f>SUMIF('A-3 Site Habitat Enhancement'!$S$12:$S$257,'G-2 Habitat groups'!A7,'A-3 Site Habitat Enhancement'!$AN$12:$AN$257)</f>
        <v>0</v>
      </c>
      <c r="O7" s="494">
        <f t="shared" si="0"/>
        <v>0</v>
      </c>
      <c r="P7" s="494">
        <f t="shared" si="1"/>
        <v>0</v>
      </c>
      <c r="Q7" s="494">
        <f t="shared" si="2"/>
        <v>0</v>
      </c>
      <c r="R7" s="494">
        <f t="shared" si="3"/>
        <v>0</v>
      </c>
      <c r="S7" s="494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4">
        <f>SUMIF('D-1 Off Site Habitat Baseline'!$G$11:$G$258,'G-2 Habitat groups'!A7,'D-1 Off Site Habitat Baseline'!$Q$11:$Q$258)</f>
        <v>0</v>
      </c>
      <c r="U7" s="591">
        <f>SUMIF('D-1 Off Site Habitat Baseline'!$G$11:$G$258,'G-2 Habitat groups'!A7,'D-1 Off Site Habitat Baseline'!$S$11:$S$258)</f>
        <v>0</v>
      </c>
      <c r="V7" s="494">
        <f>SUMIF('D-1 Off Site Habitat Baseline'!$G$11:$G$258,'G-2 Habitat groups'!A7,'D-1 Off Site Habitat Baseline'!$U$11:$U$258)</f>
        <v>0</v>
      </c>
      <c r="W7" s="494">
        <f>SUMIF('D-2 Off Site Habitat Creation'!$F$9:$F$255,'G-2 Habitat groups'!A7,'D-2 Off Site Habitat Creation'!$G$9:$G$255)</f>
        <v>0</v>
      </c>
      <c r="X7" s="494">
        <f>SUMIF('D-2 Off Site Habitat Creation'!$F$9:$F$255,'G-2 Habitat groups'!A7,'D-2 Off Site Habitat Creation'!$AA$9:$AA$255)</f>
        <v>0</v>
      </c>
      <c r="Y7" s="494">
        <f>SUMIF('D-3 Off Site Habitat Enhancment'!$S$12:$S$491,'G-2 Habitat groups'!A7,'D-3 Off Site Habitat Enhancment'!$V$12:$V$491)</f>
        <v>0</v>
      </c>
      <c r="Z7" s="494">
        <f>SUMIF('D-3 Off Site Habitat Enhancment'!$S$12:$S$491,'G-2 Habitat groups'!A7,'D-3 Off Site Habitat Enhancment'!$AP$12:$AP$491)</f>
        <v>0</v>
      </c>
      <c r="AA7" s="494">
        <f t="shared" si="4"/>
        <v>0</v>
      </c>
      <c r="AB7" s="494">
        <f t="shared" si="5"/>
        <v>0</v>
      </c>
      <c r="AC7" s="494">
        <f t="shared" si="6"/>
        <v>0</v>
      </c>
      <c r="AD7" s="494">
        <f t="shared" si="7"/>
        <v>0</v>
      </c>
      <c r="AE7" s="494">
        <f t="shared" si="8"/>
        <v>0</v>
      </c>
      <c r="AF7" s="494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0.17199999999999999</v>
      </c>
      <c r="AN7" s="100">
        <f t="shared" si="13"/>
        <v>1.3601695844000001</v>
      </c>
      <c r="AO7" s="111">
        <f t="shared" si="14"/>
        <v>0.17199999999999999</v>
      </c>
      <c r="AP7" s="111">
        <f t="shared" si="15"/>
        <v>1.3601695844000001</v>
      </c>
      <c r="AU7" s="119" t="s">
        <v>470</v>
      </c>
      <c r="AV7" s="88" t="s">
        <v>70</v>
      </c>
      <c r="AW7" s="494">
        <f t="shared" si="16"/>
        <v>0</v>
      </c>
      <c r="AX7" s="494">
        <f t="shared" si="17"/>
        <v>0</v>
      </c>
      <c r="AY7" s="494">
        <f t="shared" si="18"/>
        <v>0</v>
      </c>
      <c r="AZ7" s="494">
        <f t="shared" si="19"/>
        <v>0</v>
      </c>
      <c r="BA7" s="494">
        <f t="shared" si="20"/>
        <v>0</v>
      </c>
      <c r="BB7" s="494">
        <f t="shared" si="21"/>
        <v>0</v>
      </c>
      <c r="BC7" s="494">
        <f t="shared" si="22"/>
        <v>0</v>
      </c>
      <c r="BD7" s="494">
        <f t="shared" si="23"/>
        <v>0</v>
      </c>
      <c r="BE7" s="494">
        <f t="shared" si="24"/>
        <v>0</v>
      </c>
      <c r="BF7" s="494" t="str">
        <f t="shared" si="25"/>
        <v/>
      </c>
      <c r="BG7" s="586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4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4">
        <f>SUMIF('A-1 Site Habitat Baseline'!$G$11:$G$258,'G-2 Habitat groups'!A8,'A-1 Site Habitat Baseline'!$Q$11:$Q$258)</f>
        <v>0</v>
      </c>
      <c r="G8" s="494">
        <f>SUMIF('A-1 Site Habitat Baseline'!$G$11:$G$258,'G-2 Habitat groups'!A8,'A-1 Site Habitat Baseline'!$S$11:$S$258)</f>
        <v>0</v>
      </c>
      <c r="H8" s="494">
        <f>SUMIF('A-1 Site Habitat Baseline'!$G$11:$G$258,'G-2 Habitat groups'!A8,'A-1 Site Habitat Baseline'!$U$11:$U$258)</f>
        <v>0</v>
      </c>
      <c r="I8" s="494">
        <f>SUMIF('A-1 Site Habitat Baseline'!$G$11:$G$258,'G-2 Habitat groups'!A8,'A-1 Site Habitat Baseline'!$W$11:$W$258)</f>
        <v>0</v>
      </c>
      <c r="J8" s="494">
        <f>SUMIF('A-1 Site Habitat Baseline'!$G$11:$G$258,'G-2 Habitat groups'!A8,'A-1 Site Habitat Baseline'!$X$11:$X$258)</f>
        <v>0</v>
      </c>
      <c r="K8" s="494">
        <f>SUMIF('A-2 Site Habitat Creation'!$F$11:$F$256,'G-2 Habitat groups'!A8,'A-2 Site Habitat Creation'!$G$11:$G$256)</f>
        <v>0</v>
      </c>
      <c r="L8" s="494">
        <f>SUMIF('A-2 Site Habitat Creation'!$F$11:$F$256,'G-2 Habitat groups'!A8,'A-2 Site Habitat Creation'!$Y$11:$Y$256)</f>
        <v>0</v>
      </c>
      <c r="M8" s="494">
        <f>SUMIF('A-3 Site Habitat Enhancement'!$S$12:$S$257,'G-2 Habitat groups'!A8,'A-3 Site Habitat Enhancement'!$V$12:$V$257)</f>
        <v>0</v>
      </c>
      <c r="N8" s="494">
        <f>SUMIF('A-3 Site Habitat Enhancement'!$S$12:$S$257,'G-2 Habitat groups'!A8,'A-3 Site Habitat Enhancement'!$AN$12:$AN$257)</f>
        <v>0</v>
      </c>
      <c r="O8" s="494">
        <f t="shared" si="0"/>
        <v>0</v>
      </c>
      <c r="P8" s="494">
        <f t="shared" si="1"/>
        <v>0</v>
      </c>
      <c r="Q8" s="494">
        <f t="shared" si="2"/>
        <v>0</v>
      </c>
      <c r="R8" s="494">
        <f t="shared" si="3"/>
        <v>0</v>
      </c>
      <c r="S8" s="494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4">
        <f>SUMIF('D-1 Off Site Habitat Baseline'!$G$11:$G$258,'G-2 Habitat groups'!A8,'D-1 Off Site Habitat Baseline'!$Q$11:$Q$258)</f>
        <v>0</v>
      </c>
      <c r="U8" s="591">
        <f>SUMIF('D-1 Off Site Habitat Baseline'!$G$11:$G$258,'G-2 Habitat groups'!A8,'D-1 Off Site Habitat Baseline'!$S$11:$S$258)</f>
        <v>0</v>
      </c>
      <c r="V8" s="494">
        <f>SUMIF('D-1 Off Site Habitat Baseline'!$G$11:$G$258,'G-2 Habitat groups'!A8,'D-1 Off Site Habitat Baseline'!$U$11:$U$258)</f>
        <v>0</v>
      </c>
      <c r="W8" s="494">
        <f>SUMIF('D-2 Off Site Habitat Creation'!$F$9:$F$255,'G-2 Habitat groups'!A8,'D-2 Off Site Habitat Creation'!$G$9:$G$255)</f>
        <v>0</v>
      </c>
      <c r="X8" s="494">
        <f>SUMIF('D-2 Off Site Habitat Creation'!$F$9:$F$255,'G-2 Habitat groups'!A8,'D-2 Off Site Habitat Creation'!$AA$9:$AA$255)</f>
        <v>0</v>
      </c>
      <c r="Y8" s="494">
        <f>SUMIF('D-3 Off Site Habitat Enhancment'!$S$12:$S$491,'G-2 Habitat groups'!A8,'D-3 Off Site Habitat Enhancment'!$V$12:$V$491)</f>
        <v>0</v>
      </c>
      <c r="Z8" s="494">
        <f>SUMIF('D-3 Off Site Habitat Enhancment'!$S$12:$S$491,'G-2 Habitat groups'!A8,'D-3 Off Site Habitat Enhancment'!$AP$12:$AP$491)</f>
        <v>0</v>
      </c>
      <c r="AA8" s="494">
        <f t="shared" si="4"/>
        <v>0</v>
      </c>
      <c r="AB8" s="494">
        <f t="shared" si="5"/>
        <v>0</v>
      </c>
      <c r="AC8" s="494">
        <f t="shared" si="6"/>
        <v>0</v>
      </c>
      <c r="AD8" s="494">
        <f t="shared" si="7"/>
        <v>0</v>
      </c>
      <c r="AE8" s="494">
        <f t="shared" si="8"/>
        <v>0</v>
      </c>
      <c r="AF8" s="494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4">
        <f t="shared" si="16"/>
        <v>0</v>
      </c>
      <c r="AX8" s="494">
        <f t="shared" si="17"/>
        <v>0</v>
      </c>
      <c r="AY8" s="494">
        <f t="shared" si="18"/>
        <v>0</v>
      </c>
      <c r="AZ8" s="494">
        <f t="shared" si="19"/>
        <v>0</v>
      </c>
      <c r="BA8" s="494">
        <f t="shared" si="20"/>
        <v>0</v>
      </c>
      <c r="BB8" s="494">
        <f t="shared" si="21"/>
        <v>0</v>
      </c>
      <c r="BC8" s="494">
        <f t="shared" si="22"/>
        <v>0</v>
      </c>
      <c r="BD8" s="494">
        <f t="shared" si="23"/>
        <v>0</v>
      </c>
      <c r="BE8" s="494">
        <f t="shared" si="24"/>
        <v>0</v>
      </c>
      <c r="BF8" s="494" t="str">
        <f t="shared" si="25"/>
        <v/>
      </c>
      <c r="BG8" s="586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4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4">
        <f>SUMIF('A-1 Site Habitat Baseline'!$G$11:$G$258,'G-2 Habitat groups'!A9,'A-1 Site Habitat Baseline'!$Q$11:$Q$258)</f>
        <v>0</v>
      </c>
      <c r="G9" s="494">
        <f>SUMIF('A-1 Site Habitat Baseline'!$G$11:$G$258,'G-2 Habitat groups'!A9,'A-1 Site Habitat Baseline'!$S$11:$S$258)</f>
        <v>0</v>
      </c>
      <c r="H9" s="494">
        <f>SUMIF('A-1 Site Habitat Baseline'!$G$11:$G$258,'G-2 Habitat groups'!A9,'A-1 Site Habitat Baseline'!$U$11:$U$258)</f>
        <v>0</v>
      </c>
      <c r="I9" s="494">
        <f>SUMIF('A-1 Site Habitat Baseline'!$G$11:$G$258,'G-2 Habitat groups'!A9,'A-1 Site Habitat Baseline'!$W$11:$W$258)</f>
        <v>0</v>
      </c>
      <c r="J9" s="494">
        <f>SUMIF('A-1 Site Habitat Baseline'!$G$11:$G$258,'G-2 Habitat groups'!A9,'A-1 Site Habitat Baseline'!$X$11:$X$258)</f>
        <v>0</v>
      </c>
      <c r="K9" s="494">
        <f>SUMIF('A-2 Site Habitat Creation'!$F$11:$F$256,'G-2 Habitat groups'!A9,'A-2 Site Habitat Creation'!$G$11:$G$256)</f>
        <v>0</v>
      </c>
      <c r="L9" s="494">
        <f>SUMIF('A-2 Site Habitat Creation'!$F$11:$F$256,'G-2 Habitat groups'!A9,'A-2 Site Habitat Creation'!$Y$11:$Y$256)</f>
        <v>0</v>
      </c>
      <c r="M9" s="494">
        <f>SUMIF('A-3 Site Habitat Enhancement'!$S$12:$S$257,'G-2 Habitat groups'!A9,'A-3 Site Habitat Enhancement'!$V$12:$V$257)</f>
        <v>0</v>
      </c>
      <c r="N9" s="494">
        <f>SUMIF('A-3 Site Habitat Enhancement'!$S$12:$S$257,'G-2 Habitat groups'!A9,'A-3 Site Habitat Enhancement'!$AN$12:$AN$257)</f>
        <v>0</v>
      </c>
      <c r="O9" s="494">
        <f t="shared" si="0"/>
        <v>0</v>
      </c>
      <c r="P9" s="494">
        <f t="shared" si="1"/>
        <v>0</v>
      </c>
      <c r="Q9" s="494">
        <f t="shared" si="2"/>
        <v>0</v>
      </c>
      <c r="R9" s="494">
        <f t="shared" si="3"/>
        <v>0</v>
      </c>
      <c r="S9" s="494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4">
        <f>SUMIF('D-1 Off Site Habitat Baseline'!$G$11:$G$258,'G-2 Habitat groups'!A9,'D-1 Off Site Habitat Baseline'!$Q$11:$Q$258)</f>
        <v>0</v>
      </c>
      <c r="U9" s="591">
        <f>SUMIF('D-1 Off Site Habitat Baseline'!$G$11:$G$258,'G-2 Habitat groups'!A9,'D-1 Off Site Habitat Baseline'!$S$11:$S$258)</f>
        <v>0</v>
      </c>
      <c r="V9" s="494">
        <f>SUMIF('D-1 Off Site Habitat Baseline'!$G$11:$G$258,'G-2 Habitat groups'!A9,'D-1 Off Site Habitat Baseline'!$U$11:$U$258)</f>
        <v>0</v>
      </c>
      <c r="W9" s="494">
        <f>SUMIF('D-2 Off Site Habitat Creation'!$F$9:$F$255,'G-2 Habitat groups'!A9,'D-2 Off Site Habitat Creation'!$G$9:$G$255)</f>
        <v>0</v>
      </c>
      <c r="X9" s="494">
        <f>SUMIF('D-2 Off Site Habitat Creation'!$F$9:$F$255,'G-2 Habitat groups'!A9,'D-2 Off Site Habitat Creation'!$AA$9:$AA$255)</f>
        <v>0</v>
      </c>
      <c r="Y9" s="494">
        <f>SUMIF('D-3 Off Site Habitat Enhancment'!$S$12:$S$491,'G-2 Habitat groups'!A9,'D-3 Off Site Habitat Enhancment'!$V$12:$V$491)</f>
        <v>0</v>
      </c>
      <c r="Z9" s="494">
        <f>SUMIF('D-3 Off Site Habitat Enhancment'!$S$12:$S$491,'G-2 Habitat groups'!A9,'D-3 Off Site Habitat Enhancment'!$AP$12:$AP$491)</f>
        <v>0</v>
      </c>
      <c r="AA9" s="494">
        <f t="shared" si="4"/>
        <v>0</v>
      </c>
      <c r="AB9" s="494">
        <f t="shared" si="5"/>
        <v>0</v>
      </c>
      <c r="AC9" s="494">
        <f t="shared" si="6"/>
        <v>0</v>
      </c>
      <c r="AD9" s="494">
        <f t="shared" si="7"/>
        <v>0</v>
      </c>
      <c r="AE9" s="494">
        <f t="shared" si="8"/>
        <v>0</v>
      </c>
      <c r="AF9" s="494">
        <f t="shared" si="9"/>
        <v>0</v>
      </c>
      <c r="AJ9" s="107" t="s">
        <v>74</v>
      </c>
      <c r="AK9" s="100">
        <f t="shared" si="10"/>
        <v>0.4</v>
      </c>
      <c r="AL9" s="100">
        <f t="shared" si="11"/>
        <v>0.2</v>
      </c>
      <c r="AM9" s="100">
        <f t="shared" si="12"/>
        <v>10.346399999999999</v>
      </c>
      <c r="AN9" s="100">
        <f t="shared" si="13"/>
        <v>0.67359689605086404</v>
      </c>
      <c r="AO9" s="111">
        <f t="shared" si="14"/>
        <v>9.9464000000000006</v>
      </c>
      <c r="AP9" s="111">
        <f t="shared" si="15"/>
        <v>0.47359689605086408</v>
      </c>
      <c r="AU9" s="119" t="s">
        <v>518</v>
      </c>
      <c r="AV9" s="88" t="s">
        <v>72</v>
      </c>
      <c r="AW9" s="494">
        <f t="shared" ref="AW9:AW24" si="27">VLOOKUP($AU9,AllHabsSummaryData,5,FALSE)</f>
        <v>0</v>
      </c>
      <c r="AX9" s="494">
        <f t="shared" ref="AX9:AX24" si="28">VLOOKUP($AU9,AllHabsSummaryData,10,FALSE)</f>
        <v>0</v>
      </c>
      <c r="AY9" s="494">
        <f t="shared" ref="AY9:AY24" si="29">VLOOKUP($AU9,AllHabsSummaryData,15,FALSE)</f>
        <v>0</v>
      </c>
      <c r="AZ9" s="494">
        <f t="shared" ref="AZ9:AZ24" si="30">VLOOKUP($AU9,AllHabsSummaryData,16,FALSE)</f>
        <v>0</v>
      </c>
      <c r="BA9" s="494">
        <f t="shared" ref="BA9:BA24" si="31">VLOOKUP($AU9,AllHabsSummaryData,17,FALSE)</f>
        <v>0</v>
      </c>
      <c r="BB9" s="494">
        <f t="shared" ref="BB9:BB24" si="32">VLOOKUP($AU9,AllHabsSummaryData,18,FALSE)</f>
        <v>0</v>
      </c>
      <c r="BC9" s="494">
        <f t="shared" ref="BC9:BC24" si="33">VLOOKUP($AU9,AllHabsSummaryData,27,FALSE)</f>
        <v>0</v>
      </c>
      <c r="BD9" s="494">
        <f t="shared" ref="BD9:BD24" si="34">VLOOKUP($AU9,AllHabsSummaryData,30,FALSE)</f>
        <v>0</v>
      </c>
      <c r="BE9" s="494">
        <f t="shared" ref="BE9:BE24" si="35">BB9+BD9</f>
        <v>0</v>
      </c>
      <c r="BF9" s="494" t="str">
        <f t="shared" ref="BF9:BF24" si="36">IF(BE9&lt;0,BE9,"")</f>
        <v/>
      </c>
      <c r="BG9" s="586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4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4">
        <f>SUMIF('A-1 Site Habitat Baseline'!$G$11:$G$258,'G-2 Habitat groups'!A10,'A-1 Site Habitat Baseline'!$Q$11:$Q$258)</f>
        <v>0</v>
      </c>
      <c r="G10" s="494">
        <f>SUMIF('A-1 Site Habitat Baseline'!$G$11:$G$258,'G-2 Habitat groups'!A10,'A-1 Site Habitat Baseline'!$S$11:$S$258)</f>
        <v>0</v>
      </c>
      <c r="H10" s="494">
        <f>SUMIF('A-1 Site Habitat Baseline'!$G$11:$G$258,'G-2 Habitat groups'!A10,'A-1 Site Habitat Baseline'!$U$11:$U$258)</f>
        <v>0</v>
      </c>
      <c r="I10" s="494">
        <f>SUMIF('A-1 Site Habitat Baseline'!$G$11:$G$258,'G-2 Habitat groups'!A10,'A-1 Site Habitat Baseline'!$W$11:$W$258)</f>
        <v>0</v>
      </c>
      <c r="J10" s="494">
        <f>SUMIF('A-1 Site Habitat Baseline'!$G$11:$G$258,'G-2 Habitat groups'!A10,'A-1 Site Habitat Baseline'!$X$11:$X$258)</f>
        <v>0</v>
      </c>
      <c r="K10" s="494">
        <f>SUMIF('A-2 Site Habitat Creation'!$F$11:$F$256,'G-2 Habitat groups'!A10,'A-2 Site Habitat Creation'!$G$11:$G$256)</f>
        <v>0</v>
      </c>
      <c r="L10" s="494">
        <f>SUMIF('A-2 Site Habitat Creation'!$F$11:$F$256,'G-2 Habitat groups'!A10,'A-2 Site Habitat Creation'!$Y$11:$Y$256)</f>
        <v>0</v>
      </c>
      <c r="M10" s="494">
        <f>SUMIF('A-3 Site Habitat Enhancement'!$S$12:$S$257,'G-2 Habitat groups'!A10,'A-3 Site Habitat Enhancement'!$V$12:$V$257)</f>
        <v>0</v>
      </c>
      <c r="N10" s="494">
        <f>SUMIF('A-3 Site Habitat Enhancement'!$S$12:$S$257,'G-2 Habitat groups'!A10,'A-3 Site Habitat Enhancement'!$AN$12:$AN$257)</f>
        <v>0</v>
      </c>
      <c r="O10" s="494">
        <f t="shared" si="0"/>
        <v>0</v>
      </c>
      <c r="P10" s="494">
        <f t="shared" si="1"/>
        <v>0</v>
      </c>
      <c r="Q10" s="494">
        <f t="shared" si="2"/>
        <v>0</v>
      </c>
      <c r="R10" s="494">
        <f t="shared" si="3"/>
        <v>0</v>
      </c>
      <c r="S10" s="494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4">
        <f>SUMIF('D-1 Off Site Habitat Baseline'!$G$11:$G$258,'G-2 Habitat groups'!A10,'D-1 Off Site Habitat Baseline'!$Q$11:$Q$258)</f>
        <v>0</v>
      </c>
      <c r="U10" s="591">
        <f>SUMIF('D-1 Off Site Habitat Baseline'!$G$11:$G$258,'G-2 Habitat groups'!A10,'D-1 Off Site Habitat Baseline'!$S$11:$S$258)</f>
        <v>0</v>
      </c>
      <c r="V10" s="494">
        <f>SUMIF('D-1 Off Site Habitat Baseline'!$G$11:$G$258,'G-2 Habitat groups'!A10,'D-1 Off Site Habitat Baseline'!$U$11:$U$258)</f>
        <v>0</v>
      </c>
      <c r="W10" s="494">
        <f>SUMIF('D-2 Off Site Habitat Creation'!$F$9:$F$255,'G-2 Habitat groups'!A10,'D-2 Off Site Habitat Creation'!$G$9:$G$255)</f>
        <v>0</v>
      </c>
      <c r="X10" s="494">
        <f>SUMIF('D-2 Off Site Habitat Creation'!$F$9:$F$255,'G-2 Habitat groups'!A10,'D-2 Off Site Habitat Creation'!$AA$9:$AA$255)</f>
        <v>0</v>
      </c>
      <c r="Y10" s="494">
        <f>SUMIF('D-3 Off Site Habitat Enhancment'!$S$12:$S$491,'G-2 Habitat groups'!A10,'D-3 Off Site Habitat Enhancment'!$V$12:$V$491)</f>
        <v>0</v>
      </c>
      <c r="Z10" s="494">
        <f>SUMIF('D-3 Off Site Habitat Enhancment'!$S$12:$S$491,'G-2 Habitat groups'!A10,'D-3 Off Site Habitat Enhancment'!$AP$12:$AP$491)</f>
        <v>0</v>
      </c>
      <c r="AA10" s="494">
        <f t="shared" si="4"/>
        <v>0</v>
      </c>
      <c r="AB10" s="494">
        <f t="shared" si="5"/>
        <v>0</v>
      </c>
      <c r="AC10" s="494">
        <f t="shared" si="6"/>
        <v>0</v>
      </c>
      <c r="AD10" s="494">
        <f t="shared" si="7"/>
        <v>0</v>
      </c>
      <c r="AE10" s="494">
        <f t="shared" si="8"/>
        <v>0</v>
      </c>
      <c r="AF10" s="494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4">
        <f t="shared" si="27"/>
        <v>0</v>
      </c>
      <c r="AX10" s="494">
        <f t="shared" si="28"/>
        <v>0</v>
      </c>
      <c r="AY10" s="494">
        <f t="shared" si="29"/>
        <v>0</v>
      </c>
      <c r="AZ10" s="494">
        <f t="shared" si="30"/>
        <v>0</v>
      </c>
      <c r="BA10" s="494">
        <f t="shared" si="31"/>
        <v>0</v>
      </c>
      <c r="BB10" s="494">
        <f t="shared" si="32"/>
        <v>0</v>
      </c>
      <c r="BC10" s="494">
        <f t="shared" si="33"/>
        <v>0</v>
      </c>
      <c r="BD10" s="494">
        <f t="shared" si="34"/>
        <v>0</v>
      </c>
      <c r="BE10" s="494">
        <f t="shared" si="35"/>
        <v>0</v>
      </c>
      <c r="BF10" s="494" t="str">
        <f t="shared" si="36"/>
        <v/>
      </c>
      <c r="BG10" s="586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4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4">
        <f>SUMIF('A-1 Site Habitat Baseline'!$G$11:$G$258,'G-2 Habitat groups'!A11,'A-1 Site Habitat Baseline'!$Q$11:$Q$258)</f>
        <v>0</v>
      </c>
      <c r="G11" s="494">
        <f>SUMIF('A-1 Site Habitat Baseline'!$G$11:$G$258,'G-2 Habitat groups'!A11,'A-1 Site Habitat Baseline'!$S$11:$S$258)</f>
        <v>0</v>
      </c>
      <c r="H11" s="494">
        <f>SUMIF('A-1 Site Habitat Baseline'!$G$11:$G$258,'G-2 Habitat groups'!A11,'A-1 Site Habitat Baseline'!$U$11:$U$258)</f>
        <v>0</v>
      </c>
      <c r="I11" s="494">
        <f>SUMIF('A-1 Site Habitat Baseline'!$G$11:$G$258,'G-2 Habitat groups'!A11,'A-1 Site Habitat Baseline'!$W$11:$W$258)</f>
        <v>0</v>
      </c>
      <c r="J11" s="494">
        <f>SUMIF('A-1 Site Habitat Baseline'!$G$11:$G$258,'G-2 Habitat groups'!A11,'A-1 Site Habitat Baseline'!$X$11:$X$258)</f>
        <v>0</v>
      </c>
      <c r="K11" s="494">
        <f>SUMIF('A-2 Site Habitat Creation'!$F$11:$F$256,'G-2 Habitat groups'!A11,'A-2 Site Habitat Creation'!$G$11:$G$256)</f>
        <v>0</v>
      </c>
      <c r="L11" s="494">
        <f>SUMIF('A-2 Site Habitat Creation'!$F$11:$F$256,'G-2 Habitat groups'!A11,'A-2 Site Habitat Creation'!$Y$11:$Y$256)</f>
        <v>0</v>
      </c>
      <c r="M11" s="494">
        <f>SUMIF('A-3 Site Habitat Enhancement'!$S$12:$S$257,'G-2 Habitat groups'!A11,'A-3 Site Habitat Enhancement'!$V$12:$V$257)</f>
        <v>0</v>
      </c>
      <c r="N11" s="494">
        <f>SUMIF('A-3 Site Habitat Enhancement'!$S$12:$S$257,'G-2 Habitat groups'!A11,'A-3 Site Habitat Enhancement'!$AN$12:$AN$257)</f>
        <v>0</v>
      </c>
      <c r="O11" s="494">
        <f t="shared" si="0"/>
        <v>0</v>
      </c>
      <c r="P11" s="494">
        <f t="shared" si="1"/>
        <v>0</v>
      </c>
      <c r="Q11" s="494">
        <f t="shared" si="2"/>
        <v>0</v>
      </c>
      <c r="R11" s="494">
        <f t="shared" si="3"/>
        <v>0</v>
      </c>
      <c r="S11" s="494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4">
        <f>SUMIF('D-1 Off Site Habitat Baseline'!$G$11:$G$258,'G-2 Habitat groups'!A11,'D-1 Off Site Habitat Baseline'!$Q$11:$Q$258)</f>
        <v>0</v>
      </c>
      <c r="U11" s="591">
        <f>SUMIF('D-1 Off Site Habitat Baseline'!$G$11:$G$258,'G-2 Habitat groups'!A11,'D-1 Off Site Habitat Baseline'!$S$11:$S$258)</f>
        <v>0</v>
      </c>
      <c r="V11" s="494">
        <f>SUMIF('D-1 Off Site Habitat Baseline'!$G$11:$G$258,'G-2 Habitat groups'!A11,'D-1 Off Site Habitat Baseline'!$U$11:$U$258)</f>
        <v>0</v>
      </c>
      <c r="W11" s="494">
        <f>SUMIF('D-2 Off Site Habitat Creation'!$F$9:$F$255,'G-2 Habitat groups'!A11,'D-2 Off Site Habitat Creation'!$G$9:$G$255)</f>
        <v>0</v>
      </c>
      <c r="X11" s="494">
        <f>SUMIF('D-2 Off Site Habitat Creation'!$F$9:$F$255,'G-2 Habitat groups'!A11,'D-2 Off Site Habitat Creation'!$AA$9:$AA$255)</f>
        <v>0</v>
      </c>
      <c r="Y11" s="494">
        <f>SUMIF('D-3 Off Site Habitat Enhancment'!$S$12:$S$491,'G-2 Habitat groups'!A11,'D-3 Off Site Habitat Enhancment'!$V$12:$V$491)</f>
        <v>0</v>
      </c>
      <c r="Z11" s="494">
        <f>SUMIF('D-3 Off Site Habitat Enhancment'!$S$12:$S$491,'G-2 Habitat groups'!A11,'D-3 Off Site Habitat Enhancment'!$AP$12:$AP$491)</f>
        <v>0</v>
      </c>
      <c r="AA11" s="494">
        <f t="shared" si="4"/>
        <v>0</v>
      </c>
      <c r="AB11" s="494">
        <f t="shared" si="5"/>
        <v>0</v>
      </c>
      <c r="AC11" s="494">
        <f t="shared" si="6"/>
        <v>0</v>
      </c>
      <c r="AD11" s="494">
        <f t="shared" si="7"/>
        <v>0</v>
      </c>
      <c r="AE11" s="494">
        <f t="shared" si="8"/>
        <v>0</v>
      </c>
      <c r="AF11" s="494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4">
        <f t="shared" si="27"/>
        <v>0</v>
      </c>
      <c r="AX11" s="494">
        <f t="shared" si="28"/>
        <v>0</v>
      </c>
      <c r="AY11" s="494">
        <f t="shared" si="29"/>
        <v>0</v>
      </c>
      <c r="AZ11" s="494">
        <f t="shared" si="30"/>
        <v>0</v>
      </c>
      <c r="BA11" s="494">
        <f t="shared" si="31"/>
        <v>0</v>
      </c>
      <c r="BB11" s="494">
        <f t="shared" si="32"/>
        <v>0</v>
      </c>
      <c r="BC11" s="494">
        <f t="shared" si="33"/>
        <v>0</v>
      </c>
      <c r="BD11" s="494">
        <f t="shared" si="34"/>
        <v>0</v>
      </c>
      <c r="BE11" s="494">
        <f t="shared" si="35"/>
        <v>0</v>
      </c>
      <c r="BF11" s="494" t="str">
        <f t="shared" si="36"/>
        <v/>
      </c>
      <c r="BG11" s="586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4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4">
        <f>SUMIF('A-1 Site Habitat Baseline'!$G$11:$G$258,'G-2 Habitat groups'!A12,'A-1 Site Habitat Baseline'!$Q$11:$Q$258)</f>
        <v>0</v>
      </c>
      <c r="G12" s="494">
        <f>SUMIF('A-1 Site Habitat Baseline'!$G$11:$G$258,'G-2 Habitat groups'!A12,'A-1 Site Habitat Baseline'!$S$11:$S$258)</f>
        <v>0</v>
      </c>
      <c r="H12" s="494">
        <f>SUMIF('A-1 Site Habitat Baseline'!$G$11:$G$258,'G-2 Habitat groups'!A12,'A-1 Site Habitat Baseline'!$U$11:$U$258)</f>
        <v>0</v>
      </c>
      <c r="I12" s="494">
        <f>SUMIF('A-1 Site Habitat Baseline'!$G$11:$G$258,'G-2 Habitat groups'!A12,'A-1 Site Habitat Baseline'!$W$11:$W$258)</f>
        <v>0</v>
      </c>
      <c r="J12" s="494">
        <f>SUMIF('A-1 Site Habitat Baseline'!$G$11:$G$258,'G-2 Habitat groups'!A12,'A-1 Site Habitat Baseline'!$X$11:$X$258)</f>
        <v>0</v>
      </c>
      <c r="K12" s="494">
        <f>SUMIF('A-2 Site Habitat Creation'!$F$11:$F$256,'G-2 Habitat groups'!A12,'A-2 Site Habitat Creation'!$G$11:$G$256)</f>
        <v>0</v>
      </c>
      <c r="L12" s="494">
        <f>SUMIF('A-2 Site Habitat Creation'!$F$11:$F$256,'G-2 Habitat groups'!A12,'A-2 Site Habitat Creation'!$Y$11:$Y$256)</f>
        <v>0</v>
      </c>
      <c r="M12" s="494">
        <f>SUMIF('A-3 Site Habitat Enhancement'!$S$12:$S$257,'G-2 Habitat groups'!A12,'A-3 Site Habitat Enhancement'!$V$12:$V$257)</f>
        <v>0</v>
      </c>
      <c r="N12" s="494">
        <f>SUMIF('A-3 Site Habitat Enhancement'!$S$12:$S$257,'G-2 Habitat groups'!A12,'A-3 Site Habitat Enhancement'!$AN$12:$AN$257)</f>
        <v>0</v>
      </c>
      <c r="O12" s="494">
        <f t="shared" si="0"/>
        <v>0</v>
      </c>
      <c r="P12" s="494">
        <f t="shared" si="1"/>
        <v>0</v>
      </c>
      <c r="Q12" s="494">
        <f t="shared" si="2"/>
        <v>0</v>
      </c>
      <c r="R12" s="494">
        <f t="shared" si="3"/>
        <v>0</v>
      </c>
      <c r="S12" s="494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4">
        <f>SUMIF('D-1 Off Site Habitat Baseline'!$G$11:$G$258,'G-2 Habitat groups'!A12,'D-1 Off Site Habitat Baseline'!$Q$11:$Q$258)</f>
        <v>0</v>
      </c>
      <c r="U12" s="591">
        <f>SUMIF('D-1 Off Site Habitat Baseline'!$G$11:$G$258,'G-2 Habitat groups'!A12,'D-1 Off Site Habitat Baseline'!$S$11:$S$258)</f>
        <v>0</v>
      </c>
      <c r="V12" s="494">
        <f>SUMIF('D-1 Off Site Habitat Baseline'!$G$11:$G$258,'G-2 Habitat groups'!A12,'D-1 Off Site Habitat Baseline'!$U$11:$U$258)</f>
        <v>0</v>
      </c>
      <c r="W12" s="494">
        <f>SUMIF('D-2 Off Site Habitat Creation'!$F$9:$F$255,'G-2 Habitat groups'!A12,'D-2 Off Site Habitat Creation'!$G$9:$G$255)</f>
        <v>0</v>
      </c>
      <c r="X12" s="494">
        <f>SUMIF('D-2 Off Site Habitat Creation'!$F$9:$F$255,'G-2 Habitat groups'!A12,'D-2 Off Site Habitat Creation'!$AA$9:$AA$255)</f>
        <v>0</v>
      </c>
      <c r="Y12" s="494">
        <f>SUMIF('D-3 Off Site Habitat Enhancment'!$S$12:$S$491,'G-2 Habitat groups'!A12,'D-3 Off Site Habitat Enhancment'!$V$12:$V$491)</f>
        <v>0</v>
      </c>
      <c r="Z12" s="494">
        <f>SUMIF('D-3 Off Site Habitat Enhancment'!$S$12:$S$491,'G-2 Habitat groups'!A12,'D-3 Off Site Habitat Enhancment'!$AP$12:$AP$491)</f>
        <v>0</v>
      </c>
      <c r="AA12" s="494">
        <f t="shared" si="4"/>
        <v>0</v>
      </c>
      <c r="AB12" s="494">
        <f t="shared" si="5"/>
        <v>0</v>
      </c>
      <c r="AC12" s="494">
        <f t="shared" si="6"/>
        <v>0</v>
      </c>
      <c r="AD12" s="494">
        <f t="shared" si="7"/>
        <v>0</v>
      </c>
      <c r="AE12" s="494">
        <f t="shared" si="8"/>
        <v>0</v>
      </c>
      <c r="AF12" s="494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4">
        <f t="shared" si="27"/>
        <v>0</v>
      </c>
      <c r="AX12" s="494">
        <f t="shared" si="28"/>
        <v>0</v>
      </c>
      <c r="AY12" s="494">
        <f t="shared" si="29"/>
        <v>0</v>
      </c>
      <c r="AZ12" s="494">
        <f t="shared" si="30"/>
        <v>0</v>
      </c>
      <c r="BA12" s="494">
        <f t="shared" si="31"/>
        <v>0</v>
      </c>
      <c r="BB12" s="494">
        <f t="shared" si="32"/>
        <v>0</v>
      </c>
      <c r="BC12" s="494">
        <f t="shared" si="33"/>
        <v>0</v>
      </c>
      <c r="BD12" s="494">
        <f t="shared" si="34"/>
        <v>0</v>
      </c>
      <c r="BE12" s="494">
        <f t="shared" si="35"/>
        <v>0</v>
      </c>
      <c r="BF12" s="494" t="str">
        <f t="shared" si="36"/>
        <v/>
      </c>
      <c r="BG12" s="586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4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14.9</v>
      </c>
      <c r="F13" s="494">
        <f>SUMIF('A-1 Site Habitat Baseline'!$G$11:$G$258,'G-2 Habitat groups'!A13,'A-1 Site Habitat Baseline'!$Q$11:$Q$258)</f>
        <v>29.8</v>
      </c>
      <c r="G13" s="494">
        <f>SUMIF('A-1 Site Habitat Baseline'!$G$11:$G$258,'G-2 Habitat groups'!A13,'A-1 Site Habitat Baseline'!$S$11:$S$258)</f>
        <v>0</v>
      </c>
      <c r="H13" s="494">
        <f>SUMIF('A-1 Site Habitat Baseline'!$G$11:$G$258,'G-2 Habitat groups'!A13,'A-1 Site Habitat Baseline'!$U$11:$U$258)</f>
        <v>0</v>
      </c>
      <c r="I13" s="494">
        <f>SUMIF('A-1 Site Habitat Baseline'!$G$11:$G$258,'G-2 Habitat groups'!A13,'A-1 Site Habitat Baseline'!$W$11:$W$258)</f>
        <v>13.9</v>
      </c>
      <c r="J13" s="494">
        <f>SUMIF('A-1 Site Habitat Baseline'!$G$11:$G$258,'G-2 Habitat groups'!A13,'A-1 Site Habitat Baseline'!$X$11:$X$258)</f>
        <v>27.8</v>
      </c>
      <c r="K13" s="494">
        <f>SUMIF('A-2 Site Habitat Creation'!$F$11:$F$256,'G-2 Habitat groups'!A13,'A-2 Site Habitat Creation'!$G$11:$G$256)</f>
        <v>0</v>
      </c>
      <c r="L13" s="494">
        <f>SUMIF('A-2 Site Habitat Creation'!$F$11:$F$256,'G-2 Habitat groups'!A13,'A-2 Site Habitat Creation'!$Y$11:$Y$256)</f>
        <v>0</v>
      </c>
      <c r="M13" s="494">
        <f>SUMIF('A-3 Site Habitat Enhancement'!$S$12:$S$257,'G-2 Habitat groups'!A13,'A-3 Site Habitat Enhancement'!$V$12:$V$257)</f>
        <v>0</v>
      </c>
      <c r="N13" s="494">
        <f>SUMIF('A-3 Site Habitat Enhancement'!$S$12:$S$257,'G-2 Habitat groups'!A13,'A-3 Site Habitat Enhancement'!$AN$12:$AN$257)</f>
        <v>0</v>
      </c>
      <c r="O13" s="494">
        <f t="shared" si="0"/>
        <v>0</v>
      </c>
      <c r="P13" s="494">
        <f t="shared" si="1"/>
        <v>0</v>
      </c>
      <c r="Q13" s="494">
        <f t="shared" si="2"/>
        <v>-14.9</v>
      </c>
      <c r="R13" s="494">
        <f t="shared" si="3"/>
        <v>-29.8</v>
      </c>
      <c r="S13" s="494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4">
        <f>SUMIF('D-1 Off Site Habitat Baseline'!$G$11:$G$258,'G-2 Habitat groups'!A13,'D-1 Off Site Habitat Baseline'!$Q$11:$Q$258)</f>
        <v>0</v>
      </c>
      <c r="U13" s="591">
        <f>SUMIF('D-1 Off Site Habitat Baseline'!$G$11:$G$258,'G-2 Habitat groups'!A13,'D-1 Off Site Habitat Baseline'!$S$11:$S$258)</f>
        <v>0</v>
      </c>
      <c r="V13" s="494">
        <f>SUMIF('D-1 Off Site Habitat Baseline'!$G$11:$G$258,'G-2 Habitat groups'!A13,'D-1 Off Site Habitat Baseline'!$U$11:$U$258)</f>
        <v>0</v>
      </c>
      <c r="W13" s="494">
        <f>SUMIF('D-2 Off Site Habitat Creation'!$F$9:$F$255,'G-2 Habitat groups'!A13,'D-2 Off Site Habitat Creation'!$G$9:$G$255)</f>
        <v>0</v>
      </c>
      <c r="X13" s="494">
        <f>SUMIF('D-2 Off Site Habitat Creation'!$F$9:$F$255,'G-2 Habitat groups'!A13,'D-2 Off Site Habitat Creation'!$AA$9:$AA$255)</f>
        <v>0</v>
      </c>
      <c r="Y13" s="494">
        <f>SUMIF('D-3 Off Site Habitat Enhancment'!$S$12:$S$491,'G-2 Habitat groups'!A13,'D-3 Off Site Habitat Enhancment'!$V$12:$V$491)</f>
        <v>0</v>
      </c>
      <c r="Z13" s="494">
        <f>SUMIF('D-3 Off Site Habitat Enhancment'!$S$12:$S$491,'G-2 Habitat groups'!A13,'D-3 Off Site Habitat Enhancment'!$AP$12:$AP$491)</f>
        <v>0</v>
      </c>
      <c r="AA13" s="494">
        <f t="shared" si="4"/>
        <v>0</v>
      </c>
      <c r="AB13" s="494">
        <f t="shared" si="5"/>
        <v>0</v>
      </c>
      <c r="AC13" s="494">
        <f t="shared" si="6"/>
        <v>0</v>
      </c>
      <c r="AD13" s="494">
        <f t="shared" si="7"/>
        <v>0</v>
      </c>
      <c r="AE13" s="494">
        <f t="shared" si="8"/>
        <v>-14.9</v>
      </c>
      <c r="AF13" s="494">
        <f t="shared" si="9"/>
        <v>-29.8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4">
        <f t="shared" si="27"/>
        <v>0</v>
      </c>
      <c r="AX13" s="494">
        <f t="shared" si="28"/>
        <v>0</v>
      </c>
      <c r="AY13" s="494">
        <f t="shared" si="29"/>
        <v>0</v>
      </c>
      <c r="AZ13" s="494">
        <f t="shared" si="30"/>
        <v>0</v>
      </c>
      <c r="BA13" s="494">
        <f t="shared" si="31"/>
        <v>0</v>
      </c>
      <c r="BB13" s="494">
        <f t="shared" si="32"/>
        <v>0</v>
      </c>
      <c r="BC13" s="494">
        <f t="shared" si="33"/>
        <v>0</v>
      </c>
      <c r="BD13" s="494">
        <f t="shared" si="34"/>
        <v>0</v>
      </c>
      <c r="BE13" s="494">
        <f t="shared" si="35"/>
        <v>0</v>
      </c>
      <c r="BF13" s="494" t="str">
        <f t="shared" si="36"/>
        <v/>
      </c>
      <c r="BG13" s="586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4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4">
        <f>SUMIF('A-1 Site Habitat Baseline'!$G$11:$G$258,'G-2 Habitat groups'!A14,'A-1 Site Habitat Baseline'!$Q$11:$Q$258)</f>
        <v>0</v>
      </c>
      <c r="G14" s="494">
        <f>SUMIF('A-1 Site Habitat Baseline'!$G$11:$G$258,'G-2 Habitat groups'!A14,'A-1 Site Habitat Baseline'!$S$11:$S$258)</f>
        <v>0</v>
      </c>
      <c r="H14" s="494">
        <f>SUMIF('A-1 Site Habitat Baseline'!$G$11:$G$258,'G-2 Habitat groups'!A14,'A-1 Site Habitat Baseline'!$U$11:$U$258)</f>
        <v>0</v>
      </c>
      <c r="I14" s="494">
        <f>SUMIF('A-1 Site Habitat Baseline'!$G$11:$G$258,'G-2 Habitat groups'!A14,'A-1 Site Habitat Baseline'!$W$11:$W$258)</f>
        <v>0</v>
      </c>
      <c r="J14" s="494">
        <f>SUMIF('A-1 Site Habitat Baseline'!$G$11:$G$258,'G-2 Habitat groups'!A14,'A-1 Site Habitat Baseline'!$X$11:$X$258)</f>
        <v>0</v>
      </c>
      <c r="K14" s="494">
        <f>SUMIF('A-2 Site Habitat Creation'!$F$11:$F$256,'G-2 Habitat groups'!A14,'A-2 Site Habitat Creation'!$G$11:$G$256)</f>
        <v>0</v>
      </c>
      <c r="L14" s="494">
        <f>SUMIF('A-2 Site Habitat Creation'!$F$11:$F$256,'G-2 Habitat groups'!A14,'A-2 Site Habitat Creation'!$Y$11:$Y$256)</f>
        <v>0</v>
      </c>
      <c r="M14" s="494">
        <f>SUMIF('A-3 Site Habitat Enhancement'!$S$12:$S$257,'G-2 Habitat groups'!A14,'A-3 Site Habitat Enhancement'!$V$12:$V$257)</f>
        <v>0</v>
      </c>
      <c r="N14" s="494">
        <f>SUMIF('A-3 Site Habitat Enhancement'!$S$12:$S$257,'G-2 Habitat groups'!A14,'A-3 Site Habitat Enhancement'!$AN$12:$AN$257)</f>
        <v>0</v>
      </c>
      <c r="O14" s="494">
        <f t="shared" si="0"/>
        <v>0</v>
      </c>
      <c r="P14" s="494">
        <f t="shared" si="1"/>
        <v>0</v>
      </c>
      <c r="Q14" s="494">
        <f t="shared" si="2"/>
        <v>0</v>
      </c>
      <c r="R14" s="494">
        <f t="shared" si="3"/>
        <v>0</v>
      </c>
      <c r="S14" s="494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4">
        <f>SUMIF('D-1 Off Site Habitat Baseline'!$G$11:$G$258,'G-2 Habitat groups'!A14,'D-1 Off Site Habitat Baseline'!$Q$11:$Q$258)</f>
        <v>0</v>
      </c>
      <c r="U14" s="591">
        <f>SUMIF('D-1 Off Site Habitat Baseline'!$G$11:$G$258,'G-2 Habitat groups'!A14,'D-1 Off Site Habitat Baseline'!$S$11:$S$258)</f>
        <v>0</v>
      </c>
      <c r="V14" s="494">
        <f>SUMIF('D-1 Off Site Habitat Baseline'!$G$11:$G$258,'G-2 Habitat groups'!A14,'D-1 Off Site Habitat Baseline'!$U$11:$U$258)</f>
        <v>0</v>
      </c>
      <c r="W14" s="494">
        <f>SUMIF('D-2 Off Site Habitat Creation'!$F$9:$F$255,'G-2 Habitat groups'!A14,'D-2 Off Site Habitat Creation'!$G$9:$G$255)</f>
        <v>0</v>
      </c>
      <c r="X14" s="494">
        <f>SUMIF('D-2 Off Site Habitat Creation'!$F$9:$F$255,'G-2 Habitat groups'!A14,'D-2 Off Site Habitat Creation'!$AA$9:$AA$255)</f>
        <v>0</v>
      </c>
      <c r="Y14" s="494">
        <f>SUMIF('D-3 Off Site Habitat Enhancment'!$S$12:$S$491,'G-2 Habitat groups'!A14,'D-3 Off Site Habitat Enhancment'!$V$12:$V$491)</f>
        <v>0</v>
      </c>
      <c r="Z14" s="494">
        <f>SUMIF('D-3 Off Site Habitat Enhancment'!$S$12:$S$491,'G-2 Habitat groups'!A14,'D-3 Off Site Habitat Enhancment'!$AP$12:$AP$491)</f>
        <v>0</v>
      </c>
      <c r="AA14" s="494">
        <f t="shared" si="4"/>
        <v>0</v>
      </c>
      <c r="AB14" s="494">
        <f t="shared" si="5"/>
        <v>0</v>
      </c>
      <c r="AC14" s="494">
        <f t="shared" si="6"/>
        <v>0</v>
      </c>
      <c r="AD14" s="494">
        <f t="shared" si="7"/>
        <v>0</v>
      </c>
      <c r="AE14" s="494">
        <f t="shared" si="8"/>
        <v>0</v>
      </c>
      <c r="AF14" s="494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4">
        <f t="shared" si="27"/>
        <v>0</v>
      </c>
      <c r="AX14" s="494">
        <f t="shared" si="28"/>
        <v>0</v>
      </c>
      <c r="AY14" s="494">
        <f t="shared" si="29"/>
        <v>0</v>
      </c>
      <c r="AZ14" s="494">
        <f t="shared" si="30"/>
        <v>0</v>
      </c>
      <c r="BA14" s="494">
        <f t="shared" si="31"/>
        <v>0</v>
      </c>
      <c r="BB14" s="494">
        <f t="shared" si="32"/>
        <v>0</v>
      </c>
      <c r="BC14" s="494">
        <f t="shared" si="33"/>
        <v>0</v>
      </c>
      <c r="BD14" s="494">
        <f t="shared" si="34"/>
        <v>0</v>
      </c>
      <c r="BE14" s="494">
        <f t="shared" si="35"/>
        <v>0</v>
      </c>
      <c r="BF14" s="494" t="str">
        <f t="shared" si="36"/>
        <v/>
      </c>
      <c r="BG14" s="586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4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4">
        <f>SUMIF('A-1 Site Habitat Baseline'!$G$11:$G$258,'G-2 Habitat groups'!A15,'A-1 Site Habitat Baseline'!$Q$11:$Q$258)</f>
        <v>0</v>
      </c>
      <c r="G15" s="494">
        <f>SUMIF('A-1 Site Habitat Baseline'!$G$11:$G$258,'G-2 Habitat groups'!A15,'A-1 Site Habitat Baseline'!$S$11:$S$258)</f>
        <v>0</v>
      </c>
      <c r="H15" s="494">
        <f>SUMIF('A-1 Site Habitat Baseline'!$G$11:$G$258,'G-2 Habitat groups'!A15,'A-1 Site Habitat Baseline'!$U$11:$U$258)</f>
        <v>0</v>
      </c>
      <c r="I15" s="494">
        <f>SUMIF('A-1 Site Habitat Baseline'!$G$11:$G$258,'G-2 Habitat groups'!A15,'A-1 Site Habitat Baseline'!$W$11:$W$258)</f>
        <v>0</v>
      </c>
      <c r="J15" s="494">
        <f>SUMIF('A-1 Site Habitat Baseline'!$G$11:$G$258,'G-2 Habitat groups'!A15,'A-1 Site Habitat Baseline'!$X$11:$X$258)</f>
        <v>0</v>
      </c>
      <c r="K15" s="494">
        <f>SUMIF('A-2 Site Habitat Creation'!$F$11:$F$256,'G-2 Habitat groups'!A15,'A-2 Site Habitat Creation'!$G$11:$G$256)</f>
        <v>0</v>
      </c>
      <c r="L15" s="494">
        <f>SUMIF('A-2 Site Habitat Creation'!$F$11:$F$256,'G-2 Habitat groups'!A15,'A-2 Site Habitat Creation'!$Y$11:$Y$256)</f>
        <v>0</v>
      </c>
      <c r="M15" s="494">
        <f>SUMIF('A-3 Site Habitat Enhancement'!$S$12:$S$257,'G-2 Habitat groups'!A15,'A-3 Site Habitat Enhancement'!$V$12:$V$257)</f>
        <v>0</v>
      </c>
      <c r="N15" s="494">
        <f>SUMIF('A-3 Site Habitat Enhancement'!$S$12:$S$257,'G-2 Habitat groups'!A15,'A-3 Site Habitat Enhancement'!$AN$12:$AN$257)</f>
        <v>0</v>
      </c>
      <c r="O15" s="494">
        <f t="shared" si="0"/>
        <v>0</v>
      </c>
      <c r="P15" s="494">
        <f t="shared" si="1"/>
        <v>0</v>
      </c>
      <c r="Q15" s="494">
        <f t="shared" si="2"/>
        <v>0</v>
      </c>
      <c r="R15" s="494">
        <f t="shared" si="3"/>
        <v>0</v>
      </c>
      <c r="S15" s="494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4">
        <f>SUMIF('D-1 Off Site Habitat Baseline'!$G$11:$G$258,'G-2 Habitat groups'!A15,'D-1 Off Site Habitat Baseline'!$Q$11:$Q$258)</f>
        <v>0</v>
      </c>
      <c r="U15" s="591">
        <f>SUMIF('D-1 Off Site Habitat Baseline'!$G$11:$G$258,'G-2 Habitat groups'!A15,'D-1 Off Site Habitat Baseline'!$S$11:$S$258)</f>
        <v>0</v>
      </c>
      <c r="V15" s="494">
        <f>SUMIF('D-1 Off Site Habitat Baseline'!$G$11:$G$258,'G-2 Habitat groups'!A15,'D-1 Off Site Habitat Baseline'!$U$11:$U$258)</f>
        <v>0</v>
      </c>
      <c r="W15" s="494">
        <f>SUMIF('D-2 Off Site Habitat Creation'!$F$9:$F$255,'G-2 Habitat groups'!A15,'D-2 Off Site Habitat Creation'!$G$9:$G$255)</f>
        <v>0</v>
      </c>
      <c r="X15" s="494">
        <f>SUMIF('D-2 Off Site Habitat Creation'!$F$9:$F$255,'G-2 Habitat groups'!A15,'D-2 Off Site Habitat Creation'!$AA$9:$AA$255)</f>
        <v>0</v>
      </c>
      <c r="Y15" s="494">
        <f>SUMIF('D-3 Off Site Habitat Enhancment'!$S$12:$S$491,'G-2 Habitat groups'!A15,'D-3 Off Site Habitat Enhancment'!$V$12:$V$491)</f>
        <v>0</v>
      </c>
      <c r="Z15" s="494">
        <f>SUMIF('D-3 Off Site Habitat Enhancment'!$S$12:$S$491,'G-2 Habitat groups'!A15,'D-3 Off Site Habitat Enhancment'!$AP$12:$AP$491)</f>
        <v>0</v>
      </c>
      <c r="AA15" s="494">
        <f t="shared" si="4"/>
        <v>0</v>
      </c>
      <c r="AB15" s="494">
        <f t="shared" si="5"/>
        <v>0</v>
      </c>
      <c r="AC15" s="494">
        <f t="shared" si="6"/>
        <v>0</v>
      </c>
      <c r="AD15" s="494">
        <f t="shared" si="7"/>
        <v>0</v>
      </c>
      <c r="AE15" s="494">
        <f t="shared" si="8"/>
        <v>0</v>
      </c>
      <c r="AF15" s="494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4">
        <f t="shared" si="27"/>
        <v>0</v>
      </c>
      <c r="AX15" s="494">
        <f t="shared" si="28"/>
        <v>0</v>
      </c>
      <c r="AY15" s="494">
        <f t="shared" si="29"/>
        <v>0</v>
      </c>
      <c r="AZ15" s="494">
        <f t="shared" si="30"/>
        <v>0</v>
      </c>
      <c r="BA15" s="494">
        <f t="shared" si="31"/>
        <v>0</v>
      </c>
      <c r="BB15" s="494">
        <f t="shared" si="32"/>
        <v>0</v>
      </c>
      <c r="BC15" s="494">
        <f t="shared" si="33"/>
        <v>0</v>
      </c>
      <c r="BD15" s="494">
        <f t="shared" si="34"/>
        <v>0</v>
      </c>
      <c r="BE15" s="494">
        <f t="shared" si="35"/>
        <v>0</v>
      </c>
      <c r="BF15" s="494" t="str">
        <f t="shared" si="36"/>
        <v/>
      </c>
      <c r="BG15" s="586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4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4">
        <f>SUMIF('A-1 Site Habitat Baseline'!$G$11:$G$258,'G-2 Habitat groups'!A16,'A-1 Site Habitat Baseline'!$Q$11:$Q$258)</f>
        <v>0</v>
      </c>
      <c r="G16" s="494">
        <f>SUMIF('A-1 Site Habitat Baseline'!$G$11:$G$258,'G-2 Habitat groups'!A16,'A-1 Site Habitat Baseline'!$S$11:$S$258)</f>
        <v>0</v>
      </c>
      <c r="H16" s="494">
        <f>SUMIF('A-1 Site Habitat Baseline'!$G$11:$G$258,'G-2 Habitat groups'!A16,'A-1 Site Habitat Baseline'!$U$11:$U$258)</f>
        <v>0</v>
      </c>
      <c r="I16" s="494">
        <f>SUMIF('A-1 Site Habitat Baseline'!$G$11:$G$258,'G-2 Habitat groups'!A16,'A-1 Site Habitat Baseline'!$W$11:$W$258)</f>
        <v>0</v>
      </c>
      <c r="J16" s="494">
        <f>SUMIF('A-1 Site Habitat Baseline'!$G$11:$G$258,'G-2 Habitat groups'!A16,'A-1 Site Habitat Baseline'!$X$11:$X$258)</f>
        <v>0</v>
      </c>
      <c r="K16" s="494">
        <f>SUMIF('A-2 Site Habitat Creation'!$F$11:$F$256,'G-2 Habitat groups'!A16,'A-2 Site Habitat Creation'!$G$11:$G$256)</f>
        <v>0</v>
      </c>
      <c r="L16" s="494">
        <f>SUMIF('A-2 Site Habitat Creation'!$F$11:$F$256,'G-2 Habitat groups'!A16,'A-2 Site Habitat Creation'!$Y$11:$Y$256)</f>
        <v>0</v>
      </c>
      <c r="M16" s="494">
        <f>SUMIF('A-3 Site Habitat Enhancement'!$S$12:$S$257,'G-2 Habitat groups'!A16,'A-3 Site Habitat Enhancement'!$V$12:$V$257)</f>
        <v>0</v>
      </c>
      <c r="N16" s="494">
        <f>SUMIF('A-3 Site Habitat Enhancement'!$S$12:$S$257,'G-2 Habitat groups'!A16,'A-3 Site Habitat Enhancement'!$AN$12:$AN$257)</f>
        <v>0</v>
      </c>
      <c r="O16" s="494">
        <f t="shared" si="0"/>
        <v>0</v>
      </c>
      <c r="P16" s="494">
        <f t="shared" si="1"/>
        <v>0</v>
      </c>
      <c r="Q16" s="494">
        <f t="shared" si="2"/>
        <v>0</v>
      </c>
      <c r="R16" s="494">
        <f t="shared" si="3"/>
        <v>0</v>
      </c>
      <c r="S16" s="494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4">
        <f>SUMIF('D-1 Off Site Habitat Baseline'!$G$11:$G$258,'G-2 Habitat groups'!A16,'D-1 Off Site Habitat Baseline'!$Q$11:$Q$258)</f>
        <v>0</v>
      </c>
      <c r="U16" s="591">
        <f>SUMIF('D-1 Off Site Habitat Baseline'!$G$11:$G$258,'G-2 Habitat groups'!A16,'D-1 Off Site Habitat Baseline'!$S$11:$S$258)</f>
        <v>0</v>
      </c>
      <c r="V16" s="494">
        <f>SUMIF('D-1 Off Site Habitat Baseline'!$G$11:$G$258,'G-2 Habitat groups'!A16,'D-1 Off Site Habitat Baseline'!$U$11:$U$258)</f>
        <v>0</v>
      </c>
      <c r="W16" s="494">
        <f>SUMIF('D-2 Off Site Habitat Creation'!$F$9:$F$255,'G-2 Habitat groups'!A16,'D-2 Off Site Habitat Creation'!$G$9:$G$255)</f>
        <v>0</v>
      </c>
      <c r="X16" s="494">
        <f>SUMIF('D-2 Off Site Habitat Creation'!$F$9:$F$255,'G-2 Habitat groups'!A16,'D-2 Off Site Habitat Creation'!$AA$9:$AA$255)</f>
        <v>0</v>
      </c>
      <c r="Y16" s="494">
        <f>SUMIF('D-3 Off Site Habitat Enhancment'!$S$12:$S$491,'G-2 Habitat groups'!A16,'D-3 Off Site Habitat Enhancment'!$V$12:$V$491)</f>
        <v>0</v>
      </c>
      <c r="Z16" s="494">
        <f>SUMIF('D-3 Off Site Habitat Enhancment'!$S$12:$S$491,'G-2 Habitat groups'!A16,'D-3 Off Site Habitat Enhancment'!$AP$12:$AP$491)</f>
        <v>0</v>
      </c>
      <c r="AA16" s="494">
        <f t="shared" si="4"/>
        <v>0</v>
      </c>
      <c r="AB16" s="494">
        <f t="shared" si="5"/>
        <v>0</v>
      </c>
      <c r="AC16" s="494">
        <f t="shared" si="6"/>
        <v>0</v>
      </c>
      <c r="AD16" s="494">
        <f t="shared" si="7"/>
        <v>0</v>
      </c>
      <c r="AE16" s="494">
        <f t="shared" si="8"/>
        <v>0</v>
      </c>
      <c r="AF16" s="494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4">
        <f t="shared" si="27"/>
        <v>0</v>
      </c>
      <c r="AX16" s="494">
        <f t="shared" si="28"/>
        <v>0</v>
      </c>
      <c r="AY16" s="494">
        <f t="shared" si="29"/>
        <v>0</v>
      </c>
      <c r="AZ16" s="494">
        <f t="shared" si="30"/>
        <v>0</v>
      </c>
      <c r="BA16" s="494">
        <f t="shared" si="31"/>
        <v>0</v>
      </c>
      <c r="BB16" s="494">
        <f t="shared" si="32"/>
        <v>0</v>
      </c>
      <c r="BC16" s="494">
        <f t="shared" si="33"/>
        <v>0</v>
      </c>
      <c r="BD16" s="494">
        <f t="shared" si="34"/>
        <v>0</v>
      </c>
      <c r="BE16" s="494">
        <f t="shared" si="35"/>
        <v>0</v>
      </c>
      <c r="BF16" s="494" t="str">
        <f t="shared" si="36"/>
        <v/>
      </c>
      <c r="BG16" s="586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4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4">
        <f>SUMIF('A-1 Site Habitat Baseline'!$G$11:$G$258,'G-2 Habitat groups'!A17,'A-1 Site Habitat Baseline'!$Q$11:$Q$258)</f>
        <v>0</v>
      </c>
      <c r="G17" s="494">
        <f>SUMIF('A-1 Site Habitat Baseline'!$G$11:$G$258,'G-2 Habitat groups'!A17,'A-1 Site Habitat Baseline'!$S$11:$S$258)</f>
        <v>0</v>
      </c>
      <c r="H17" s="494">
        <f>SUMIF('A-1 Site Habitat Baseline'!$G$11:$G$258,'G-2 Habitat groups'!A17,'A-1 Site Habitat Baseline'!$U$11:$U$258)</f>
        <v>0</v>
      </c>
      <c r="I17" s="494">
        <f>SUMIF('A-1 Site Habitat Baseline'!$G$11:$G$258,'G-2 Habitat groups'!A17,'A-1 Site Habitat Baseline'!$W$11:$W$258)</f>
        <v>0</v>
      </c>
      <c r="J17" s="494">
        <f>SUMIF('A-1 Site Habitat Baseline'!$G$11:$G$258,'G-2 Habitat groups'!A17,'A-1 Site Habitat Baseline'!$X$11:$X$258)</f>
        <v>0</v>
      </c>
      <c r="K17" s="494">
        <f>SUMIF('A-2 Site Habitat Creation'!$F$11:$F$256,'G-2 Habitat groups'!A17,'A-2 Site Habitat Creation'!$G$11:$G$256)</f>
        <v>0</v>
      </c>
      <c r="L17" s="494">
        <f>SUMIF('A-2 Site Habitat Creation'!$F$11:$F$256,'G-2 Habitat groups'!A17,'A-2 Site Habitat Creation'!$Y$11:$Y$256)</f>
        <v>0</v>
      </c>
      <c r="M17" s="494">
        <f>SUMIF('A-3 Site Habitat Enhancement'!$S$12:$S$257,'G-2 Habitat groups'!A17,'A-3 Site Habitat Enhancement'!$V$12:$V$257)</f>
        <v>0</v>
      </c>
      <c r="N17" s="494">
        <f>SUMIF('A-3 Site Habitat Enhancement'!$S$12:$S$257,'G-2 Habitat groups'!A17,'A-3 Site Habitat Enhancement'!$AN$12:$AN$257)</f>
        <v>0</v>
      </c>
      <c r="O17" s="494">
        <f t="shared" si="0"/>
        <v>0</v>
      </c>
      <c r="P17" s="494">
        <f t="shared" si="1"/>
        <v>0</v>
      </c>
      <c r="Q17" s="494">
        <f t="shared" si="2"/>
        <v>0</v>
      </c>
      <c r="R17" s="494">
        <f t="shared" si="3"/>
        <v>0</v>
      </c>
      <c r="S17" s="494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4">
        <f>SUMIF('D-1 Off Site Habitat Baseline'!$G$11:$G$258,'G-2 Habitat groups'!A17,'D-1 Off Site Habitat Baseline'!$Q$11:$Q$258)</f>
        <v>0</v>
      </c>
      <c r="U17" s="591">
        <f>SUMIF('D-1 Off Site Habitat Baseline'!$G$11:$G$258,'G-2 Habitat groups'!A17,'D-1 Off Site Habitat Baseline'!$S$11:$S$258)</f>
        <v>0</v>
      </c>
      <c r="V17" s="494">
        <f>SUMIF('D-1 Off Site Habitat Baseline'!$G$11:$G$258,'G-2 Habitat groups'!A17,'D-1 Off Site Habitat Baseline'!$U$11:$U$258)</f>
        <v>0</v>
      </c>
      <c r="W17" s="494">
        <f>SUMIF('D-2 Off Site Habitat Creation'!$F$9:$F$255,'G-2 Habitat groups'!A17,'D-2 Off Site Habitat Creation'!$G$9:$G$255)</f>
        <v>0</v>
      </c>
      <c r="X17" s="494">
        <f>SUMIF('D-2 Off Site Habitat Creation'!$F$9:$F$255,'G-2 Habitat groups'!A17,'D-2 Off Site Habitat Creation'!$AA$9:$AA$255)</f>
        <v>0</v>
      </c>
      <c r="Y17" s="494">
        <f>SUMIF('D-3 Off Site Habitat Enhancment'!$S$12:$S$491,'G-2 Habitat groups'!A17,'D-3 Off Site Habitat Enhancment'!$V$12:$V$491)</f>
        <v>0</v>
      </c>
      <c r="Z17" s="494">
        <f>SUMIF('D-3 Off Site Habitat Enhancment'!$S$12:$S$491,'G-2 Habitat groups'!A17,'D-3 Off Site Habitat Enhancment'!$AP$12:$AP$491)</f>
        <v>0</v>
      </c>
      <c r="AA17" s="494">
        <f t="shared" si="4"/>
        <v>0</v>
      </c>
      <c r="AB17" s="494">
        <f t="shared" si="5"/>
        <v>0</v>
      </c>
      <c r="AC17" s="494">
        <f t="shared" si="6"/>
        <v>0</v>
      </c>
      <c r="AD17" s="494">
        <f t="shared" si="7"/>
        <v>0</v>
      </c>
      <c r="AE17" s="494">
        <f t="shared" si="8"/>
        <v>0</v>
      </c>
      <c r="AF17" s="494">
        <f t="shared" si="9"/>
        <v>0</v>
      </c>
      <c r="AU17" s="119" t="s">
        <v>662</v>
      </c>
      <c r="AV17" s="88" t="s">
        <v>75</v>
      </c>
      <c r="AW17" s="494">
        <f t="shared" si="27"/>
        <v>0</v>
      </c>
      <c r="AX17" s="494">
        <f t="shared" si="28"/>
        <v>0</v>
      </c>
      <c r="AY17" s="494">
        <f t="shared" si="29"/>
        <v>0</v>
      </c>
      <c r="AZ17" s="494">
        <f t="shared" si="30"/>
        <v>0</v>
      </c>
      <c r="BA17" s="494">
        <f t="shared" si="31"/>
        <v>0</v>
      </c>
      <c r="BB17" s="494">
        <f t="shared" si="32"/>
        <v>0</v>
      </c>
      <c r="BC17" s="494">
        <f t="shared" si="33"/>
        <v>0</v>
      </c>
      <c r="BD17" s="494">
        <f t="shared" si="34"/>
        <v>0</v>
      </c>
      <c r="BE17" s="494">
        <f t="shared" si="35"/>
        <v>0</v>
      </c>
      <c r="BF17" s="494" t="str">
        <f t="shared" si="36"/>
        <v/>
      </c>
      <c r="BG17" s="586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4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4">
        <f>SUMIF('A-1 Site Habitat Baseline'!$G$11:$G$258,'G-2 Habitat groups'!A18,'A-1 Site Habitat Baseline'!$Q$11:$Q$258)</f>
        <v>0</v>
      </c>
      <c r="G18" s="494">
        <f>SUMIF('A-1 Site Habitat Baseline'!$G$11:$G$258,'G-2 Habitat groups'!A18,'A-1 Site Habitat Baseline'!$S$11:$S$258)</f>
        <v>0</v>
      </c>
      <c r="H18" s="494">
        <f>SUMIF('A-1 Site Habitat Baseline'!$G$11:$G$258,'G-2 Habitat groups'!A18,'A-1 Site Habitat Baseline'!$U$11:$U$258)</f>
        <v>0</v>
      </c>
      <c r="I18" s="494">
        <f>SUMIF('A-1 Site Habitat Baseline'!$G$11:$G$258,'G-2 Habitat groups'!A18,'A-1 Site Habitat Baseline'!$W$11:$W$258)</f>
        <v>0</v>
      </c>
      <c r="J18" s="494">
        <f>SUMIF('A-1 Site Habitat Baseline'!$G$11:$G$258,'G-2 Habitat groups'!A18,'A-1 Site Habitat Baseline'!$X$11:$X$258)</f>
        <v>0</v>
      </c>
      <c r="K18" s="494">
        <f>SUMIF('A-2 Site Habitat Creation'!$F$11:$F$256,'G-2 Habitat groups'!A18,'A-2 Site Habitat Creation'!$G$11:$G$256)</f>
        <v>0</v>
      </c>
      <c r="L18" s="494">
        <f>SUMIF('A-2 Site Habitat Creation'!$F$11:$F$256,'G-2 Habitat groups'!A18,'A-2 Site Habitat Creation'!$Y$11:$Y$256)</f>
        <v>0</v>
      </c>
      <c r="M18" s="494">
        <f>SUMIF('A-3 Site Habitat Enhancement'!$S$12:$S$257,'G-2 Habitat groups'!A18,'A-3 Site Habitat Enhancement'!$V$12:$V$257)</f>
        <v>0</v>
      </c>
      <c r="N18" s="494">
        <f>SUMIF('A-3 Site Habitat Enhancement'!$S$12:$S$257,'G-2 Habitat groups'!A18,'A-3 Site Habitat Enhancement'!$AN$12:$AN$257)</f>
        <v>0</v>
      </c>
      <c r="O18" s="494">
        <f t="shared" si="0"/>
        <v>0</v>
      </c>
      <c r="P18" s="494">
        <f t="shared" si="1"/>
        <v>0</v>
      </c>
      <c r="Q18" s="494">
        <f t="shared" si="2"/>
        <v>0</v>
      </c>
      <c r="R18" s="494">
        <f t="shared" si="3"/>
        <v>0</v>
      </c>
      <c r="S18" s="494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4">
        <f>SUMIF('D-1 Off Site Habitat Baseline'!$G$11:$G$258,'G-2 Habitat groups'!A18,'D-1 Off Site Habitat Baseline'!$Q$11:$Q$258)</f>
        <v>0</v>
      </c>
      <c r="U18" s="591">
        <f>SUMIF('D-1 Off Site Habitat Baseline'!$G$11:$G$258,'G-2 Habitat groups'!A18,'D-1 Off Site Habitat Baseline'!$S$11:$S$258)</f>
        <v>0</v>
      </c>
      <c r="V18" s="494">
        <f>SUMIF('D-1 Off Site Habitat Baseline'!$G$11:$G$258,'G-2 Habitat groups'!A18,'D-1 Off Site Habitat Baseline'!$U$11:$U$258)</f>
        <v>0</v>
      </c>
      <c r="W18" s="494">
        <f>SUMIF('D-2 Off Site Habitat Creation'!$F$9:$F$255,'G-2 Habitat groups'!A18,'D-2 Off Site Habitat Creation'!$G$9:$G$255)</f>
        <v>0</v>
      </c>
      <c r="X18" s="494">
        <f>SUMIF('D-2 Off Site Habitat Creation'!$F$9:$F$255,'G-2 Habitat groups'!A18,'D-2 Off Site Habitat Creation'!$AA$9:$AA$255)</f>
        <v>0</v>
      </c>
      <c r="Y18" s="494">
        <f>SUMIF('D-3 Off Site Habitat Enhancment'!$S$12:$S$491,'G-2 Habitat groups'!A18,'D-3 Off Site Habitat Enhancment'!$V$12:$V$491)</f>
        <v>0</v>
      </c>
      <c r="Z18" s="494">
        <f>SUMIF('D-3 Off Site Habitat Enhancment'!$S$12:$S$491,'G-2 Habitat groups'!A18,'D-3 Off Site Habitat Enhancment'!$AP$12:$AP$491)</f>
        <v>0</v>
      </c>
      <c r="AA18" s="494">
        <f t="shared" si="4"/>
        <v>0</v>
      </c>
      <c r="AB18" s="494">
        <f t="shared" si="5"/>
        <v>0</v>
      </c>
      <c r="AC18" s="494">
        <f t="shared" si="6"/>
        <v>0</v>
      </c>
      <c r="AD18" s="494">
        <f t="shared" si="7"/>
        <v>0</v>
      </c>
      <c r="AE18" s="494">
        <f t="shared" si="8"/>
        <v>0</v>
      </c>
      <c r="AF18" s="494">
        <f t="shared" si="9"/>
        <v>0</v>
      </c>
      <c r="AU18" s="119" t="s">
        <v>668</v>
      </c>
      <c r="AV18" s="88" t="s">
        <v>75</v>
      </c>
      <c r="AW18" s="494">
        <f t="shared" si="27"/>
        <v>0</v>
      </c>
      <c r="AX18" s="494">
        <f t="shared" si="28"/>
        <v>0</v>
      </c>
      <c r="AY18" s="494">
        <f t="shared" si="29"/>
        <v>0</v>
      </c>
      <c r="AZ18" s="494">
        <f t="shared" si="30"/>
        <v>0</v>
      </c>
      <c r="BA18" s="494">
        <f t="shared" si="31"/>
        <v>0</v>
      </c>
      <c r="BB18" s="494">
        <f t="shared" si="32"/>
        <v>0</v>
      </c>
      <c r="BC18" s="494">
        <f t="shared" si="33"/>
        <v>0</v>
      </c>
      <c r="BD18" s="494">
        <f t="shared" si="34"/>
        <v>0</v>
      </c>
      <c r="BE18" s="494">
        <f t="shared" si="35"/>
        <v>0</v>
      </c>
      <c r="BF18" s="494" t="str">
        <f t="shared" si="36"/>
        <v/>
      </c>
      <c r="BG18" s="586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4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4">
        <f>SUMIF('A-1 Site Habitat Baseline'!$G$11:$G$258,'G-2 Habitat groups'!A19,'A-1 Site Habitat Baseline'!$Q$11:$Q$258)</f>
        <v>0</v>
      </c>
      <c r="G19" s="494">
        <f>SUMIF('A-1 Site Habitat Baseline'!$G$11:$G$258,'G-2 Habitat groups'!A19,'A-1 Site Habitat Baseline'!$S$11:$S$258)</f>
        <v>0</v>
      </c>
      <c r="H19" s="494">
        <f>SUMIF('A-1 Site Habitat Baseline'!$G$11:$G$258,'G-2 Habitat groups'!A19,'A-1 Site Habitat Baseline'!$U$11:$U$258)</f>
        <v>0</v>
      </c>
      <c r="I19" s="494">
        <f>SUMIF('A-1 Site Habitat Baseline'!$G$11:$G$258,'G-2 Habitat groups'!A19,'A-1 Site Habitat Baseline'!$W$11:$W$258)</f>
        <v>0</v>
      </c>
      <c r="J19" s="494">
        <f>SUMIF('A-1 Site Habitat Baseline'!$G$11:$G$258,'G-2 Habitat groups'!A19,'A-1 Site Habitat Baseline'!$X$11:$X$258)</f>
        <v>0</v>
      </c>
      <c r="K19" s="494">
        <f>SUMIF('A-2 Site Habitat Creation'!$F$11:$F$256,'G-2 Habitat groups'!A19,'A-2 Site Habitat Creation'!$G$11:$G$256)</f>
        <v>0</v>
      </c>
      <c r="L19" s="494">
        <f>SUMIF('A-2 Site Habitat Creation'!$F$11:$F$256,'G-2 Habitat groups'!A19,'A-2 Site Habitat Creation'!$Y$11:$Y$256)</f>
        <v>0</v>
      </c>
      <c r="M19" s="494">
        <f>SUMIF('A-3 Site Habitat Enhancement'!$S$12:$S$257,'G-2 Habitat groups'!A19,'A-3 Site Habitat Enhancement'!$V$12:$V$257)</f>
        <v>0</v>
      </c>
      <c r="N19" s="494">
        <f>SUMIF('A-3 Site Habitat Enhancement'!$S$12:$S$257,'G-2 Habitat groups'!A19,'A-3 Site Habitat Enhancement'!$AN$12:$AN$257)</f>
        <v>0</v>
      </c>
      <c r="O19" s="494">
        <f t="shared" si="0"/>
        <v>0</v>
      </c>
      <c r="P19" s="494">
        <f t="shared" si="1"/>
        <v>0</v>
      </c>
      <c r="Q19" s="494">
        <f t="shared" si="2"/>
        <v>0</v>
      </c>
      <c r="R19" s="494">
        <f t="shared" si="3"/>
        <v>0</v>
      </c>
      <c r="S19" s="494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4">
        <f>SUMIF('D-1 Off Site Habitat Baseline'!$G$11:$G$258,'G-2 Habitat groups'!A19,'D-1 Off Site Habitat Baseline'!$Q$11:$Q$258)</f>
        <v>0</v>
      </c>
      <c r="U19" s="591">
        <f>SUMIF('D-1 Off Site Habitat Baseline'!$G$11:$G$258,'G-2 Habitat groups'!A19,'D-1 Off Site Habitat Baseline'!$S$11:$S$258)</f>
        <v>0</v>
      </c>
      <c r="V19" s="494">
        <f>SUMIF('D-1 Off Site Habitat Baseline'!$G$11:$G$258,'G-2 Habitat groups'!A19,'D-1 Off Site Habitat Baseline'!$U$11:$U$258)</f>
        <v>0</v>
      </c>
      <c r="W19" s="494">
        <f>SUMIF('D-2 Off Site Habitat Creation'!$F$9:$F$255,'G-2 Habitat groups'!A19,'D-2 Off Site Habitat Creation'!$G$9:$G$255)</f>
        <v>0</v>
      </c>
      <c r="X19" s="494">
        <f>SUMIF('D-2 Off Site Habitat Creation'!$F$9:$F$255,'G-2 Habitat groups'!A19,'D-2 Off Site Habitat Creation'!$AA$9:$AA$255)</f>
        <v>0</v>
      </c>
      <c r="Y19" s="494">
        <f>SUMIF('D-3 Off Site Habitat Enhancment'!$S$12:$S$491,'G-2 Habitat groups'!A19,'D-3 Off Site Habitat Enhancment'!$V$12:$V$491)</f>
        <v>0</v>
      </c>
      <c r="Z19" s="494">
        <f>SUMIF('D-3 Off Site Habitat Enhancment'!$S$12:$S$491,'G-2 Habitat groups'!A19,'D-3 Off Site Habitat Enhancment'!$AP$12:$AP$491)</f>
        <v>0</v>
      </c>
      <c r="AA19" s="494">
        <f t="shared" si="4"/>
        <v>0</v>
      </c>
      <c r="AB19" s="494">
        <f t="shared" si="5"/>
        <v>0</v>
      </c>
      <c r="AC19" s="494">
        <f t="shared" si="6"/>
        <v>0</v>
      </c>
      <c r="AD19" s="494">
        <f t="shared" si="7"/>
        <v>0</v>
      </c>
      <c r="AE19" s="494">
        <f t="shared" si="8"/>
        <v>0</v>
      </c>
      <c r="AF19" s="494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2">
        <f t="shared" si="27"/>
        <v>0</v>
      </c>
      <c r="AX19" s="592">
        <f t="shared" si="28"/>
        <v>0</v>
      </c>
      <c r="AY19" s="592">
        <f t="shared" si="29"/>
        <v>0</v>
      </c>
      <c r="AZ19" s="592">
        <f t="shared" si="30"/>
        <v>0</v>
      </c>
      <c r="BA19" s="592">
        <f t="shared" si="31"/>
        <v>0</v>
      </c>
      <c r="BB19" s="592">
        <f t="shared" si="32"/>
        <v>0</v>
      </c>
      <c r="BC19" s="592">
        <f t="shared" si="33"/>
        <v>0</v>
      </c>
      <c r="BD19" s="592">
        <f t="shared" si="34"/>
        <v>0</v>
      </c>
      <c r="BE19" s="592">
        <f t="shared" si="35"/>
        <v>0</v>
      </c>
      <c r="BF19" s="592" t="str">
        <f t="shared" si="36"/>
        <v/>
      </c>
      <c r="BG19" s="657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4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4">
        <f>SUMIF('A-1 Site Habitat Baseline'!$G$11:$G$258,'G-2 Habitat groups'!A20,'A-1 Site Habitat Baseline'!$Q$11:$Q$258)</f>
        <v>0</v>
      </c>
      <c r="G20" s="494">
        <f>SUMIF('A-1 Site Habitat Baseline'!$G$11:$G$258,'G-2 Habitat groups'!A20,'A-1 Site Habitat Baseline'!$S$11:$S$258)</f>
        <v>0</v>
      </c>
      <c r="H20" s="494">
        <f>SUMIF('A-1 Site Habitat Baseline'!$G$11:$G$258,'G-2 Habitat groups'!A20,'A-1 Site Habitat Baseline'!$U$11:$U$258)</f>
        <v>0</v>
      </c>
      <c r="I20" s="494">
        <f>SUMIF('A-1 Site Habitat Baseline'!$G$11:$G$258,'G-2 Habitat groups'!A20,'A-1 Site Habitat Baseline'!$W$11:$W$258)</f>
        <v>0</v>
      </c>
      <c r="J20" s="494">
        <f>SUMIF('A-1 Site Habitat Baseline'!$G$11:$G$258,'G-2 Habitat groups'!A20,'A-1 Site Habitat Baseline'!$X$11:$X$258)</f>
        <v>0</v>
      </c>
      <c r="K20" s="494">
        <f>SUMIF('A-2 Site Habitat Creation'!$F$11:$F$256,'G-2 Habitat groups'!A20,'A-2 Site Habitat Creation'!$G$11:$G$256)</f>
        <v>0</v>
      </c>
      <c r="L20" s="494">
        <f>SUMIF('A-2 Site Habitat Creation'!$F$11:$F$256,'G-2 Habitat groups'!A20,'A-2 Site Habitat Creation'!$Y$11:$Y$256)</f>
        <v>0</v>
      </c>
      <c r="M20" s="494">
        <f>SUMIF('A-3 Site Habitat Enhancement'!$S$12:$S$257,'G-2 Habitat groups'!A20,'A-3 Site Habitat Enhancement'!$V$12:$V$257)</f>
        <v>1</v>
      </c>
      <c r="N20" s="494">
        <f ca="1">SUMIF('A-3 Site Habitat Enhancement'!$S$12:$S$257,'G-2 Habitat groups'!A20,'A-3 Site Habitat Enhancement'!$AN$12:$AN$257)</f>
        <v>0</v>
      </c>
      <c r="O20" s="494">
        <f t="shared" si="0"/>
        <v>1</v>
      </c>
      <c r="P20" s="494">
        <f t="shared" ca="1" si="1"/>
        <v>0</v>
      </c>
      <c r="Q20" s="494">
        <f t="shared" si="2"/>
        <v>1</v>
      </c>
      <c r="R20" s="494">
        <f t="shared" ca="1" si="3"/>
        <v>0</v>
      </c>
      <c r="S20" s="494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4">
        <f>SUMIF('D-1 Off Site Habitat Baseline'!$G$11:$G$258,'G-2 Habitat groups'!A20,'D-1 Off Site Habitat Baseline'!$Q$11:$Q$258)</f>
        <v>0</v>
      </c>
      <c r="U20" s="591">
        <f>SUMIF('D-1 Off Site Habitat Baseline'!$G$11:$G$258,'G-2 Habitat groups'!A20,'D-1 Off Site Habitat Baseline'!$S$11:$S$258)</f>
        <v>0</v>
      </c>
      <c r="V20" s="494">
        <f>SUMIF('D-1 Off Site Habitat Baseline'!$G$11:$G$258,'G-2 Habitat groups'!A20,'D-1 Off Site Habitat Baseline'!$U$11:$U$258)</f>
        <v>0</v>
      </c>
      <c r="W20" s="494">
        <f>SUMIF('D-2 Off Site Habitat Creation'!$F$9:$F$255,'G-2 Habitat groups'!A20,'D-2 Off Site Habitat Creation'!$G$9:$G$255)</f>
        <v>0</v>
      </c>
      <c r="X20" s="494">
        <f>SUMIF('D-2 Off Site Habitat Creation'!$F$9:$F$255,'G-2 Habitat groups'!A20,'D-2 Off Site Habitat Creation'!$AA$9:$AA$255)</f>
        <v>0</v>
      </c>
      <c r="Y20" s="494">
        <f>SUMIF('D-3 Off Site Habitat Enhancment'!$S$12:$S$491,'G-2 Habitat groups'!A20,'D-3 Off Site Habitat Enhancment'!$V$12:$V$491)</f>
        <v>0</v>
      </c>
      <c r="Z20" s="494">
        <f>SUMIF('D-3 Off Site Habitat Enhancment'!$S$12:$S$491,'G-2 Habitat groups'!A20,'D-3 Off Site Habitat Enhancment'!$AP$12:$AP$491)</f>
        <v>0</v>
      </c>
      <c r="AA20" s="494">
        <f t="shared" si="4"/>
        <v>0</v>
      </c>
      <c r="AB20" s="494">
        <f t="shared" si="5"/>
        <v>0</v>
      </c>
      <c r="AC20" s="494">
        <f t="shared" si="6"/>
        <v>0</v>
      </c>
      <c r="AD20" s="494">
        <f t="shared" si="7"/>
        <v>0</v>
      </c>
      <c r="AE20" s="494">
        <f t="shared" si="8"/>
        <v>1</v>
      </c>
      <c r="AF20" s="494">
        <f t="shared" ca="1" si="9"/>
        <v>0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4">
        <f t="shared" si="27"/>
        <v>0</v>
      </c>
      <c r="AX20" s="494">
        <f t="shared" si="28"/>
        <v>0</v>
      </c>
      <c r="AY20" s="494">
        <f t="shared" si="29"/>
        <v>0</v>
      </c>
      <c r="AZ20" s="494">
        <f t="shared" si="30"/>
        <v>0</v>
      </c>
      <c r="BA20" s="494">
        <f t="shared" si="31"/>
        <v>0</v>
      </c>
      <c r="BB20" s="494">
        <f t="shared" si="32"/>
        <v>0</v>
      </c>
      <c r="BC20" s="494">
        <f t="shared" si="33"/>
        <v>0</v>
      </c>
      <c r="BD20" s="494">
        <f t="shared" si="34"/>
        <v>0</v>
      </c>
      <c r="BE20" s="494">
        <f t="shared" si="35"/>
        <v>0</v>
      </c>
      <c r="BF20" s="494" t="str">
        <f t="shared" si="36"/>
        <v/>
      </c>
      <c r="BG20" s="586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4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4">
        <f>SUMIF('A-1 Site Habitat Baseline'!$G$11:$G$258,'G-2 Habitat groups'!A21,'A-1 Site Habitat Baseline'!$Q$11:$Q$258)</f>
        <v>0</v>
      </c>
      <c r="G21" s="494">
        <f>SUMIF('A-1 Site Habitat Baseline'!$G$11:$G$258,'G-2 Habitat groups'!A21,'A-1 Site Habitat Baseline'!$S$11:$S$258)</f>
        <v>0</v>
      </c>
      <c r="H21" s="494">
        <f>SUMIF('A-1 Site Habitat Baseline'!$G$11:$G$258,'G-2 Habitat groups'!A21,'A-1 Site Habitat Baseline'!$U$11:$U$258)</f>
        <v>0</v>
      </c>
      <c r="I21" s="494">
        <f>SUMIF('A-1 Site Habitat Baseline'!$G$11:$G$258,'G-2 Habitat groups'!A21,'A-1 Site Habitat Baseline'!$W$11:$W$258)</f>
        <v>0</v>
      </c>
      <c r="J21" s="494">
        <f>SUMIF('A-1 Site Habitat Baseline'!$G$11:$G$258,'G-2 Habitat groups'!A21,'A-1 Site Habitat Baseline'!$X$11:$X$258)</f>
        <v>0</v>
      </c>
      <c r="K21" s="494">
        <f>SUMIF('A-2 Site Habitat Creation'!$F$11:$F$256,'G-2 Habitat groups'!A21,'A-2 Site Habitat Creation'!$G$11:$G$256)</f>
        <v>0</v>
      </c>
      <c r="L21" s="494">
        <f>SUMIF('A-2 Site Habitat Creation'!$F$11:$F$256,'G-2 Habitat groups'!A21,'A-2 Site Habitat Creation'!$Y$11:$Y$256)</f>
        <v>0</v>
      </c>
      <c r="M21" s="494">
        <f>SUMIF('A-3 Site Habitat Enhancement'!$S$12:$S$257,'G-2 Habitat groups'!A21,'A-3 Site Habitat Enhancement'!$V$12:$V$257)</f>
        <v>0</v>
      </c>
      <c r="N21" s="494">
        <f>SUMIF('A-3 Site Habitat Enhancement'!$S$12:$S$257,'G-2 Habitat groups'!A21,'A-3 Site Habitat Enhancement'!$AN$12:$AN$257)</f>
        <v>0</v>
      </c>
      <c r="O21" s="494">
        <f t="shared" si="0"/>
        <v>0</v>
      </c>
      <c r="P21" s="494">
        <f t="shared" si="1"/>
        <v>0</v>
      </c>
      <c r="Q21" s="494">
        <f t="shared" si="2"/>
        <v>0</v>
      </c>
      <c r="R21" s="494">
        <f t="shared" si="3"/>
        <v>0</v>
      </c>
      <c r="S21" s="494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4">
        <f>SUMIF('D-1 Off Site Habitat Baseline'!$G$11:$G$258,'G-2 Habitat groups'!A21,'D-1 Off Site Habitat Baseline'!$Q$11:$Q$258)</f>
        <v>0</v>
      </c>
      <c r="U21" s="591">
        <f>SUMIF('D-1 Off Site Habitat Baseline'!$G$11:$G$258,'G-2 Habitat groups'!A21,'D-1 Off Site Habitat Baseline'!$S$11:$S$258)</f>
        <v>0</v>
      </c>
      <c r="V21" s="494">
        <f>SUMIF('D-1 Off Site Habitat Baseline'!$G$11:$G$258,'G-2 Habitat groups'!A21,'D-1 Off Site Habitat Baseline'!$U$11:$U$258)</f>
        <v>0</v>
      </c>
      <c r="W21" s="494">
        <f>SUMIF('D-2 Off Site Habitat Creation'!$F$9:$F$255,'G-2 Habitat groups'!A21,'D-2 Off Site Habitat Creation'!$G$9:$G$255)</f>
        <v>0</v>
      </c>
      <c r="X21" s="494">
        <f>SUMIF('D-2 Off Site Habitat Creation'!$F$9:$F$255,'G-2 Habitat groups'!A21,'D-2 Off Site Habitat Creation'!$AA$9:$AA$255)</f>
        <v>0</v>
      </c>
      <c r="Y21" s="494">
        <f>SUMIF('D-3 Off Site Habitat Enhancment'!$S$12:$S$491,'G-2 Habitat groups'!A21,'D-3 Off Site Habitat Enhancment'!$V$12:$V$491)</f>
        <v>0</v>
      </c>
      <c r="Z21" s="494">
        <f>SUMIF('D-3 Off Site Habitat Enhancment'!$S$12:$S$491,'G-2 Habitat groups'!A21,'D-3 Off Site Habitat Enhancment'!$AP$12:$AP$491)</f>
        <v>0</v>
      </c>
      <c r="AA21" s="494">
        <f t="shared" si="4"/>
        <v>0</v>
      </c>
      <c r="AB21" s="494">
        <f t="shared" si="5"/>
        <v>0</v>
      </c>
      <c r="AC21" s="494">
        <f t="shared" si="6"/>
        <v>0</v>
      </c>
      <c r="AD21" s="494">
        <f t="shared" si="7"/>
        <v>0</v>
      </c>
      <c r="AE21" s="494">
        <f t="shared" si="8"/>
        <v>0</v>
      </c>
      <c r="AF21" s="494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4">
        <f t="shared" si="27"/>
        <v>0</v>
      </c>
      <c r="AX21" s="494">
        <f t="shared" si="28"/>
        <v>0</v>
      </c>
      <c r="AY21" s="494">
        <f t="shared" si="29"/>
        <v>0</v>
      </c>
      <c r="AZ21" s="494">
        <f t="shared" si="30"/>
        <v>0</v>
      </c>
      <c r="BA21" s="494">
        <f t="shared" si="31"/>
        <v>0</v>
      </c>
      <c r="BB21" s="494">
        <f t="shared" si="32"/>
        <v>0</v>
      </c>
      <c r="BC21" s="494">
        <f t="shared" si="33"/>
        <v>0</v>
      </c>
      <c r="BD21" s="494">
        <f t="shared" si="34"/>
        <v>0</v>
      </c>
      <c r="BE21" s="494">
        <f t="shared" si="35"/>
        <v>0</v>
      </c>
      <c r="BF21" s="494" t="str">
        <f t="shared" si="36"/>
        <v/>
      </c>
      <c r="BG21" s="586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4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4">
        <f>SUMIF('A-1 Site Habitat Baseline'!$G$11:$G$258,'G-2 Habitat groups'!A22,'A-1 Site Habitat Baseline'!$Q$11:$Q$258)</f>
        <v>0</v>
      </c>
      <c r="G22" s="494">
        <f>SUMIF('A-1 Site Habitat Baseline'!$G$11:$G$258,'G-2 Habitat groups'!A22,'A-1 Site Habitat Baseline'!$S$11:$S$258)</f>
        <v>0</v>
      </c>
      <c r="H22" s="494">
        <f>SUMIF('A-1 Site Habitat Baseline'!$G$11:$G$258,'G-2 Habitat groups'!A22,'A-1 Site Habitat Baseline'!$U$11:$U$258)</f>
        <v>0</v>
      </c>
      <c r="I22" s="494">
        <f>SUMIF('A-1 Site Habitat Baseline'!$G$11:$G$258,'G-2 Habitat groups'!A22,'A-1 Site Habitat Baseline'!$W$11:$W$258)</f>
        <v>0</v>
      </c>
      <c r="J22" s="494">
        <f>SUMIF('A-1 Site Habitat Baseline'!$G$11:$G$258,'G-2 Habitat groups'!A22,'A-1 Site Habitat Baseline'!$X$11:$X$258)</f>
        <v>0</v>
      </c>
      <c r="K22" s="494">
        <f>SUMIF('A-2 Site Habitat Creation'!$F$11:$F$256,'G-2 Habitat groups'!A22,'A-2 Site Habitat Creation'!$G$11:$G$256)</f>
        <v>2.8386999999999998</v>
      </c>
      <c r="L22" s="494">
        <f>SUMIF('A-2 Site Habitat Creation'!$F$11:$F$256,'G-2 Habitat groups'!A22,'A-2 Site Habitat Creation'!$Y$11:$Y$256)</f>
        <v>20.559485774166774</v>
      </c>
      <c r="M22" s="494">
        <f>SUMIF('A-3 Site Habitat Enhancement'!$S$12:$S$257,'G-2 Habitat groups'!A22,'A-3 Site Habitat Enhancement'!$V$12:$V$257)</f>
        <v>0</v>
      </c>
      <c r="N22" s="494">
        <f>SUMIF('A-3 Site Habitat Enhancement'!$S$12:$S$257,'G-2 Habitat groups'!A22,'A-3 Site Habitat Enhancement'!$AN$12:$AN$257)</f>
        <v>0</v>
      </c>
      <c r="O22" s="494">
        <f t="shared" si="0"/>
        <v>2.8386999999999998</v>
      </c>
      <c r="P22" s="494">
        <f t="shared" si="1"/>
        <v>20.559485774166774</v>
      </c>
      <c r="Q22" s="494">
        <f t="shared" si="2"/>
        <v>2.8386999999999998</v>
      </c>
      <c r="R22" s="494">
        <f t="shared" si="3"/>
        <v>20.559485774166774</v>
      </c>
      <c r="S22" s="494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4">
        <f>SUMIF('D-1 Off Site Habitat Baseline'!$G$11:$G$258,'G-2 Habitat groups'!A22,'D-1 Off Site Habitat Baseline'!$Q$11:$Q$258)</f>
        <v>0</v>
      </c>
      <c r="U22" s="591">
        <f>SUMIF('D-1 Off Site Habitat Baseline'!$G$11:$G$258,'G-2 Habitat groups'!A22,'D-1 Off Site Habitat Baseline'!$S$11:$S$258)</f>
        <v>0</v>
      </c>
      <c r="V22" s="494">
        <f>SUMIF('D-1 Off Site Habitat Baseline'!$G$11:$G$258,'G-2 Habitat groups'!A22,'D-1 Off Site Habitat Baseline'!$U$11:$U$258)</f>
        <v>0</v>
      </c>
      <c r="W22" s="494">
        <f>SUMIF('D-2 Off Site Habitat Creation'!$F$9:$F$255,'G-2 Habitat groups'!A22,'D-2 Off Site Habitat Creation'!$G$9:$G$255)</f>
        <v>0</v>
      </c>
      <c r="X22" s="494">
        <f>SUMIF('D-2 Off Site Habitat Creation'!$F$9:$F$255,'G-2 Habitat groups'!A22,'D-2 Off Site Habitat Creation'!$AA$9:$AA$255)</f>
        <v>0</v>
      </c>
      <c r="Y22" s="494">
        <f>SUMIF('D-3 Off Site Habitat Enhancment'!$S$12:$S$491,'G-2 Habitat groups'!A22,'D-3 Off Site Habitat Enhancment'!$V$12:$V$491)</f>
        <v>0</v>
      </c>
      <c r="Z22" s="494">
        <f>SUMIF('D-3 Off Site Habitat Enhancment'!$S$12:$S$491,'G-2 Habitat groups'!A22,'D-3 Off Site Habitat Enhancment'!$AP$12:$AP$491)</f>
        <v>0</v>
      </c>
      <c r="AA22" s="494">
        <f t="shared" si="4"/>
        <v>0</v>
      </c>
      <c r="AB22" s="494">
        <f t="shared" si="5"/>
        <v>0</v>
      </c>
      <c r="AC22" s="494">
        <f t="shared" si="6"/>
        <v>0</v>
      </c>
      <c r="AD22" s="494">
        <f t="shared" si="7"/>
        <v>0</v>
      </c>
      <c r="AE22" s="494">
        <f t="shared" si="8"/>
        <v>2.8386999999999998</v>
      </c>
      <c r="AF22" s="494">
        <f t="shared" si="9"/>
        <v>20.559485774166774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4">
        <f t="shared" si="27"/>
        <v>0</v>
      </c>
      <c r="AX22" s="494">
        <f t="shared" si="28"/>
        <v>0</v>
      </c>
      <c r="AY22" s="494">
        <f t="shared" si="29"/>
        <v>0</v>
      </c>
      <c r="AZ22" s="494">
        <f t="shared" si="30"/>
        <v>0</v>
      </c>
      <c r="BA22" s="494">
        <f t="shared" si="31"/>
        <v>0</v>
      </c>
      <c r="BB22" s="494">
        <f t="shared" si="32"/>
        <v>0</v>
      </c>
      <c r="BC22" s="494">
        <f t="shared" si="33"/>
        <v>0</v>
      </c>
      <c r="BD22" s="494">
        <f t="shared" si="34"/>
        <v>0</v>
      </c>
      <c r="BE22" s="494">
        <f t="shared" si="35"/>
        <v>0</v>
      </c>
      <c r="BF22" s="494" t="str">
        <f t="shared" si="36"/>
        <v/>
      </c>
      <c r="BG22" s="586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4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4">
        <f>SUMIF('A-1 Site Habitat Baseline'!$G$11:$G$258,'G-2 Habitat groups'!A23,'A-1 Site Habitat Baseline'!$Q$11:$Q$258)</f>
        <v>0</v>
      </c>
      <c r="G23" s="494">
        <f>SUMIF('A-1 Site Habitat Baseline'!$G$11:$G$258,'G-2 Habitat groups'!A23,'A-1 Site Habitat Baseline'!$S$11:$S$258)</f>
        <v>0</v>
      </c>
      <c r="H23" s="494">
        <f>SUMIF('A-1 Site Habitat Baseline'!$G$11:$G$258,'G-2 Habitat groups'!A23,'A-1 Site Habitat Baseline'!$U$11:$U$258)</f>
        <v>0</v>
      </c>
      <c r="I23" s="494">
        <f>SUMIF('A-1 Site Habitat Baseline'!$G$11:$G$258,'G-2 Habitat groups'!A23,'A-1 Site Habitat Baseline'!$W$11:$W$258)</f>
        <v>0</v>
      </c>
      <c r="J23" s="494">
        <f>SUMIF('A-1 Site Habitat Baseline'!$G$11:$G$258,'G-2 Habitat groups'!A23,'A-1 Site Habitat Baseline'!$X$11:$X$258)</f>
        <v>0</v>
      </c>
      <c r="K23" s="494">
        <f>SUMIF('A-2 Site Habitat Creation'!$F$11:$F$256,'G-2 Habitat groups'!A23,'A-2 Site Habitat Creation'!$G$11:$G$256)</f>
        <v>0</v>
      </c>
      <c r="L23" s="494">
        <f>SUMIF('A-2 Site Habitat Creation'!$F$11:$F$256,'G-2 Habitat groups'!A23,'A-2 Site Habitat Creation'!$Y$11:$Y$256)</f>
        <v>0</v>
      </c>
      <c r="M23" s="494">
        <f>SUMIF('A-3 Site Habitat Enhancement'!$S$12:$S$257,'G-2 Habitat groups'!A23,'A-3 Site Habitat Enhancement'!$V$12:$V$257)</f>
        <v>0</v>
      </c>
      <c r="N23" s="494">
        <f>SUMIF('A-3 Site Habitat Enhancement'!$S$12:$S$257,'G-2 Habitat groups'!A23,'A-3 Site Habitat Enhancement'!$AN$12:$AN$257)</f>
        <v>0</v>
      </c>
      <c r="O23" s="494">
        <f t="shared" si="0"/>
        <v>0</v>
      </c>
      <c r="P23" s="494">
        <f t="shared" si="1"/>
        <v>0</v>
      </c>
      <c r="Q23" s="494">
        <f t="shared" si="2"/>
        <v>0</v>
      </c>
      <c r="R23" s="494">
        <f t="shared" si="3"/>
        <v>0</v>
      </c>
      <c r="S23" s="494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4">
        <f>SUMIF('D-1 Off Site Habitat Baseline'!$G$11:$G$258,'G-2 Habitat groups'!A23,'D-1 Off Site Habitat Baseline'!$Q$11:$Q$258)</f>
        <v>0</v>
      </c>
      <c r="U23" s="591">
        <f>SUMIF('D-1 Off Site Habitat Baseline'!$G$11:$G$258,'G-2 Habitat groups'!A23,'D-1 Off Site Habitat Baseline'!$S$11:$S$258)</f>
        <v>0</v>
      </c>
      <c r="V23" s="494">
        <f>SUMIF('D-1 Off Site Habitat Baseline'!$G$11:$G$258,'G-2 Habitat groups'!A23,'D-1 Off Site Habitat Baseline'!$U$11:$U$258)</f>
        <v>0</v>
      </c>
      <c r="W23" s="494">
        <f>SUMIF('D-2 Off Site Habitat Creation'!$F$9:$F$255,'G-2 Habitat groups'!A23,'D-2 Off Site Habitat Creation'!$G$9:$G$255)</f>
        <v>0</v>
      </c>
      <c r="X23" s="494">
        <f>SUMIF('D-2 Off Site Habitat Creation'!$F$9:$F$255,'G-2 Habitat groups'!A23,'D-2 Off Site Habitat Creation'!$AA$9:$AA$255)</f>
        <v>0</v>
      </c>
      <c r="Y23" s="494">
        <f>SUMIF('D-3 Off Site Habitat Enhancment'!$S$12:$S$491,'G-2 Habitat groups'!A23,'D-3 Off Site Habitat Enhancment'!$V$12:$V$491)</f>
        <v>0</v>
      </c>
      <c r="Z23" s="494">
        <f>SUMIF('D-3 Off Site Habitat Enhancment'!$S$12:$S$491,'G-2 Habitat groups'!A23,'D-3 Off Site Habitat Enhancment'!$AP$12:$AP$491)</f>
        <v>0</v>
      </c>
      <c r="AA23" s="494">
        <f t="shared" si="4"/>
        <v>0</v>
      </c>
      <c r="AB23" s="494">
        <f t="shared" si="5"/>
        <v>0</v>
      </c>
      <c r="AC23" s="494">
        <f t="shared" si="6"/>
        <v>0</v>
      </c>
      <c r="AD23" s="494">
        <f t="shared" si="7"/>
        <v>0</v>
      </c>
      <c r="AE23" s="494">
        <f t="shared" si="8"/>
        <v>0</v>
      </c>
      <c r="AF23" s="494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4">
        <f t="shared" si="27"/>
        <v>0</v>
      </c>
      <c r="AX23" s="494">
        <f t="shared" si="28"/>
        <v>0</v>
      </c>
      <c r="AY23" s="494">
        <f t="shared" si="29"/>
        <v>0</v>
      </c>
      <c r="AZ23" s="494">
        <f t="shared" si="30"/>
        <v>0</v>
      </c>
      <c r="BA23" s="494">
        <f t="shared" si="31"/>
        <v>0</v>
      </c>
      <c r="BB23" s="494">
        <f t="shared" si="32"/>
        <v>0</v>
      </c>
      <c r="BC23" s="494">
        <f t="shared" si="33"/>
        <v>0</v>
      </c>
      <c r="BD23" s="494">
        <f t="shared" si="34"/>
        <v>0</v>
      </c>
      <c r="BE23" s="494">
        <f t="shared" si="35"/>
        <v>0</v>
      </c>
      <c r="BF23" s="494" t="str">
        <f t="shared" si="36"/>
        <v/>
      </c>
      <c r="BG23" s="586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4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4">
        <f>SUMIF('A-1 Site Habitat Baseline'!$G$11:$G$258,'G-2 Habitat groups'!A24,'A-1 Site Habitat Baseline'!$Q$11:$Q$258)</f>
        <v>0</v>
      </c>
      <c r="G24" s="494">
        <f>SUMIF('A-1 Site Habitat Baseline'!$G$11:$G$258,'G-2 Habitat groups'!A24,'A-1 Site Habitat Baseline'!$S$11:$S$258)</f>
        <v>0</v>
      </c>
      <c r="H24" s="494">
        <f>SUMIF('A-1 Site Habitat Baseline'!$G$11:$G$258,'G-2 Habitat groups'!A24,'A-1 Site Habitat Baseline'!$U$11:$U$258)</f>
        <v>0</v>
      </c>
      <c r="I24" s="494">
        <f>SUMIF('A-1 Site Habitat Baseline'!$G$11:$G$258,'G-2 Habitat groups'!A24,'A-1 Site Habitat Baseline'!$W$11:$W$258)</f>
        <v>0</v>
      </c>
      <c r="J24" s="494">
        <f>SUMIF('A-1 Site Habitat Baseline'!$G$11:$G$258,'G-2 Habitat groups'!A24,'A-1 Site Habitat Baseline'!$X$11:$X$258)</f>
        <v>0</v>
      </c>
      <c r="K24" s="494">
        <f>SUMIF('A-2 Site Habitat Creation'!$F$11:$F$256,'G-2 Habitat groups'!A24,'A-2 Site Habitat Creation'!$G$11:$G$256)</f>
        <v>0</v>
      </c>
      <c r="L24" s="494">
        <f>SUMIF('A-2 Site Habitat Creation'!$F$11:$F$256,'G-2 Habitat groups'!A24,'A-2 Site Habitat Creation'!$Y$11:$Y$256)</f>
        <v>0</v>
      </c>
      <c r="M24" s="494">
        <f>SUMIF('A-3 Site Habitat Enhancement'!$S$12:$S$257,'G-2 Habitat groups'!A24,'A-3 Site Habitat Enhancement'!$V$12:$V$257)</f>
        <v>0</v>
      </c>
      <c r="N24" s="494">
        <f>SUMIF('A-3 Site Habitat Enhancement'!$S$12:$S$257,'G-2 Habitat groups'!A24,'A-3 Site Habitat Enhancement'!$AN$12:$AN$257)</f>
        <v>0</v>
      </c>
      <c r="O24" s="494">
        <f t="shared" si="0"/>
        <v>0</v>
      </c>
      <c r="P24" s="494">
        <f t="shared" si="1"/>
        <v>0</v>
      </c>
      <c r="Q24" s="494">
        <f t="shared" si="2"/>
        <v>0</v>
      </c>
      <c r="R24" s="494">
        <f t="shared" si="3"/>
        <v>0</v>
      </c>
      <c r="S24" s="494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4">
        <f>SUMIF('D-1 Off Site Habitat Baseline'!$G$11:$G$258,'G-2 Habitat groups'!A24,'D-1 Off Site Habitat Baseline'!$Q$11:$Q$258)</f>
        <v>0</v>
      </c>
      <c r="U24" s="591">
        <f>SUMIF('D-1 Off Site Habitat Baseline'!$G$11:$G$258,'G-2 Habitat groups'!A24,'D-1 Off Site Habitat Baseline'!$S$11:$S$258)</f>
        <v>0</v>
      </c>
      <c r="V24" s="494">
        <f>SUMIF('D-1 Off Site Habitat Baseline'!$G$11:$G$258,'G-2 Habitat groups'!A24,'D-1 Off Site Habitat Baseline'!$U$11:$U$258)</f>
        <v>0</v>
      </c>
      <c r="W24" s="494">
        <f>SUMIF('D-2 Off Site Habitat Creation'!$F$9:$F$255,'G-2 Habitat groups'!A24,'D-2 Off Site Habitat Creation'!$G$9:$G$255)</f>
        <v>0</v>
      </c>
      <c r="X24" s="494">
        <f>SUMIF('D-2 Off Site Habitat Creation'!$F$9:$F$255,'G-2 Habitat groups'!A24,'D-2 Off Site Habitat Creation'!$AA$9:$AA$255)</f>
        <v>0</v>
      </c>
      <c r="Y24" s="494">
        <f>SUMIF('D-3 Off Site Habitat Enhancment'!$S$12:$S$491,'G-2 Habitat groups'!A24,'D-3 Off Site Habitat Enhancment'!$V$12:$V$491)</f>
        <v>0</v>
      </c>
      <c r="Z24" s="494">
        <f>SUMIF('D-3 Off Site Habitat Enhancment'!$S$12:$S$491,'G-2 Habitat groups'!A24,'D-3 Off Site Habitat Enhancment'!$AP$12:$AP$491)</f>
        <v>0</v>
      </c>
      <c r="AA24" s="494">
        <f t="shared" si="4"/>
        <v>0</v>
      </c>
      <c r="AB24" s="494">
        <f t="shared" si="5"/>
        <v>0</v>
      </c>
      <c r="AC24" s="494">
        <f t="shared" si="6"/>
        <v>0</v>
      </c>
      <c r="AD24" s="494">
        <f t="shared" si="7"/>
        <v>0</v>
      </c>
      <c r="AE24" s="494">
        <f t="shared" si="8"/>
        <v>0</v>
      </c>
      <c r="AF24" s="494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4">
        <f t="shared" si="27"/>
        <v>0</v>
      </c>
      <c r="AX24" s="494">
        <f t="shared" si="28"/>
        <v>0</v>
      </c>
      <c r="AY24" s="494">
        <f t="shared" si="29"/>
        <v>0</v>
      </c>
      <c r="AZ24" s="494">
        <f t="shared" si="30"/>
        <v>0</v>
      </c>
      <c r="BA24" s="494">
        <f t="shared" si="31"/>
        <v>0</v>
      </c>
      <c r="BB24" s="494">
        <f t="shared" si="32"/>
        <v>0</v>
      </c>
      <c r="BC24" s="494">
        <f t="shared" si="33"/>
        <v>0</v>
      </c>
      <c r="BD24" s="494">
        <f t="shared" si="34"/>
        <v>0</v>
      </c>
      <c r="BE24" s="494">
        <f t="shared" si="35"/>
        <v>0</v>
      </c>
      <c r="BF24" s="494" t="str">
        <f t="shared" si="36"/>
        <v/>
      </c>
      <c r="BG24" s="586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4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4">
        <f>SUMIF('A-1 Site Habitat Baseline'!$G$11:$G$258,'G-2 Habitat groups'!A25,'A-1 Site Habitat Baseline'!$Q$11:$Q$258)</f>
        <v>0</v>
      </c>
      <c r="G25" s="494">
        <f>SUMIF('A-1 Site Habitat Baseline'!$G$11:$G$258,'G-2 Habitat groups'!A25,'A-1 Site Habitat Baseline'!$S$11:$S$258)</f>
        <v>0</v>
      </c>
      <c r="H25" s="494">
        <f>SUMIF('A-1 Site Habitat Baseline'!$G$11:$G$258,'G-2 Habitat groups'!A25,'A-1 Site Habitat Baseline'!$U$11:$U$258)</f>
        <v>0</v>
      </c>
      <c r="I25" s="494">
        <f>SUMIF('A-1 Site Habitat Baseline'!$G$11:$G$258,'G-2 Habitat groups'!A25,'A-1 Site Habitat Baseline'!$W$11:$W$258)</f>
        <v>0</v>
      </c>
      <c r="J25" s="494">
        <f>SUMIF('A-1 Site Habitat Baseline'!$G$11:$G$258,'G-2 Habitat groups'!A25,'A-1 Site Habitat Baseline'!$X$11:$X$258)</f>
        <v>0</v>
      </c>
      <c r="K25" s="494">
        <f>SUMIF('A-2 Site Habitat Creation'!$F$11:$F$256,'G-2 Habitat groups'!A25,'A-2 Site Habitat Creation'!$G$11:$G$256)</f>
        <v>0</v>
      </c>
      <c r="L25" s="494">
        <f>SUMIF('A-2 Site Habitat Creation'!$F$11:$F$256,'G-2 Habitat groups'!A25,'A-2 Site Habitat Creation'!$Y$11:$Y$256)</f>
        <v>0</v>
      </c>
      <c r="M25" s="494">
        <f>SUMIF('A-3 Site Habitat Enhancement'!$S$12:$S$257,'G-2 Habitat groups'!A25,'A-3 Site Habitat Enhancement'!$V$12:$V$257)</f>
        <v>0</v>
      </c>
      <c r="N25" s="494">
        <f>SUMIF('A-3 Site Habitat Enhancement'!$S$12:$S$257,'G-2 Habitat groups'!A25,'A-3 Site Habitat Enhancement'!$AN$12:$AN$257)</f>
        <v>0</v>
      </c>
      <c r="O25" s="494">
        <f t="shared" si="0"/>
        <v>0</v>
      </c>
      <c r="P25" s="494">
        <f t="shared" si="1"/>
        <v>0</v>
      </c>
      <c r="Q25" s="494">
        <f t="shared" si="2"/>
        <v>0</v>
      </c>
      <c r="R25" s="494">
        <f t="shared" si="3"/>
        <v>0</v>
      </c>
      <c r="S25" s="494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4">
        <f>SUMIF('D-1 Off Site Habitat Baseline'!$G$11:$G$258,'G-2 Habitat groups'!A25,'D-1 Off Site Habitat Baseline'!$Q$11:$Q$258)</f>
        <v>0</v>
      </c>
      <c r="U25" s="591">
        <f>SUMIF('D-1 Off Site Habitat Baseline'!$G$11:$G$258,'G-2 Habitat groups'!A25,'D-1 Off Site Habitat Baseline'!$S$11:$S$258)</f>
        <v>0</v>
      </c>
      <c r="V25" s="494">
        <f>SUMIF('D-1 Off Site Habitat Baseline'!$G$11:$G$258,'G-2 Habitat groups'!A25,'D-1 Off Site Habitat Baseline'!$U$11:$U$258)</f>
        <v>0</v>
      </c>
      <c r="W25" s="494">
        <f>SUMIF('D-2 Off Site Habitat Creation'!$F$9:$F$255,'G-2 Habitat groups'!A25,'D-2 Off Site Habitat Creation'!$G$9:$G$255)</f>
        <v>0</v>
      </c>
      <c r="X25" s="494">
        <f>SUMIF('D-2 Off Site Habitat Creation'!$F$9:$F$255,'G-2 Habitat groups'!A25,'D-2 Off Site Habitat Creation'!$AA$9:$AA$255)</f>
        <v>0</v>
      </c>
      <c r="Y25" s="494">
        <f>SUMIF('D-3 Off Site Habitat Enhancment'!$S$12:$S$491,'G-2 Habitat groups'!A25,'D-3 Off Site Habitat Enhancment'!$V$12:$V$491)</f>
        <v>0</v>
      </c>
      <c r="Z25" s="494">
        <f>SUMIF('D-3 Off Site Habitat Enhancment'!$S$12:$S$491,'G-2 Habitat groups'!A25,'D-3 Off Site Habitat Enhancment'!$AP$12:$AP$491)</f>
        <v>0</v>
      </c>
      <c r="AA25" s="494">
        <f t="shared" si="4"/>
        <v>0</v>
      </c>
      <c r="AB25" s="494">
        <f t="shared" si="5"/>
        <v>0</v>
      </c>
      <c r="AC25" s="494">
        <f t="shared" si="6"/>
        <v>0</v>
      </c>
      <c r="AD25" s="494">
        <f t="shared" si="7"/>
        <v>0</v>
      </c>
      <c r="AE25" s="494">
        <f t="shared" si="8"/>
        <v>0</v>
      </c>
      <c r="AF25" s="494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4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4">
        <f>SUMIF('A-1 Site Habitat Baseline'!$G$11:$G$258,'G-2 Habitat groups'!A26,'A-1 Site Habitat Baseline'!$Q$11:$Q$258)</f>
        <v>0</v>
      </c>
      <c r="G26" s="494">
        <f>SUMIF('A-1 Site Habitat Baseline'!$G$11:$G$258,'G-2 Habitat groups'!A26,'A-1 Site Habitat Baseline'!$S$11:$S$258)</f>
        <v>0</v>
      </c>
      <c r="H26" s="494">
        <f>SUMIF('A-1 Site Habitat Baseline'!$G$11:$G$258,'G-2 Habitat groups'!A26,'A-1 Site Habitat Baseline'!$U$11:$U$258)</f>
        <v>0</v>
      </c>
      <c r="I26" s="494">
        <f>SUMIF('A-1 Site Habitat Baseline'!$G$11:$G$258,'G-2 Habitat groups'!A26,'A-1 Site Habitat Baseline'!$W$11:$W$258)</f>
        <v>0</v>
      </c>
      <c r="J26" s="494">
        <f>SUMIF('A-1 Site Habitat Baseline'!$G$11:$G$258,'G-2 Habitat groups'!A26,'A-1 Site Habitat Baseline'!$X$11:$X$258)</f>
        <v>0</v>
      </c>
      <c r="K26" s="494">
        <f>SUMIF('A-2 Site Habitat Creation'!$F$11:$F$256,'G-2 Habitat groups'!A26,'A-2 Site Habitat Creation'!$G$11:$G$256)</f>
        <v>0</v>
      </c>
      <c r="L26" s="494">
        <f>SUMIF('A-2 Site Habitat Creation'!$F$11:$F$256,'G-2 Habitat groups'!A26,'A-2 Site Habitat Creation'!$Y$11:$Y$256)</f>
        <v>0</v>
      </c>
      <c r="M26" s="494">
        <f>SUMIF('A-3 Site Habitat Enhancement'!$S$12:$S$257,'G-2 Habitat groups'!A26,'A-3 Site Habitat Enhancement'!$V$12:$V$257)</f>
        <v>0</v>
      </c>
      <c r="N26" s="494">
        <f>SUMIF('A-3 Site Habitat Enhancement'!$S$12:$S$257,'G-2 Habitat groups'!A26,'A-3 Site Habitat Enhancement'!$AN$12:$AN$257)</f>
        <v>0</v>
      </c>
      <c r="O26" s="494">
        <f t="shared" si="0"/>
        <v>0</v>
      </c>
      <c r="P26" s="494">
        <f t="shared" si="1"/>
        <v>0</v>
      </c>
      <c r="Q26" s="494">
        <f t="shared" si="2"/>
        <v>0</v>
      </c>
      <c r="R26" s="494">
        <f t="shared" si="3"/>
        <v>0</v>
      </c>
      <c r="S26" s="494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4">
        <f>SUMIF('D-1 Off Site Habitat Baseline'!$G$11:$G$258,'G-2 Habitat groups'!A26,'D-1 Off Site Habitat Baseline'!$Q$11:$Q$258)</f>
        <v>0</v>
      </c>
      <c r="U26" s="591">
        <f>SUMIF('D-1 Off Site Habitat Baseline'!$G$11:$G$258,'G-2 Habitat groups'!A26,'D-1 Off Site Habitat Baseline'!$S$11:$S$258)</f>
        <v>0</v>
      </c>
      <c r="V26" s="494">
        <f>SUMIF('D-1 Off Site Habitat Baseline'!$G$11:$G$258,'G-2 Habitat groups'!A26,'D-1 Off Site Habitat Baseline'!$U$11:$U$258)</f>
        <v>0</v>
      </c>
      <c r="W26" s="494">
        <f>SUMIF('D-2 Off Site Habitat Creation'!$F$9:$F$255,'G-2 Habitat groups'!A26,'D-2 Off Site Habitat Creation'!$G$9:$G$255)</f>
        <v>0</v>
      </c>
      <c r="X26" s="494">
        <f>SUMIF('D-2 Off Site Habitat Creation'!$F$9:$F$255,'G-2 Habitat groups'!A26,'D-2 Off Site Habitat Creation'!$AA$9:$AA$255)</f>
        <v>0</v>
      </c>
      <c r="Y26" s="494">
        <f>SUMIF('D-3 Off Site Habitat Enhancment'!$S$12:$S$491,'G-2 Habitat groups'!A26,'D-3 Off Site Habitat Enhancment'!$V$12:$V$491)</f>
        <v>0</v>
      </c>
      <c r="Z26" s="494">
        <f>SUMIF('D-3 Off Site Habitat Enhancment'!$S$12:$S$491,'G-2 Habitat groups'!A26,'D-3 Off Site Habitat Enhancment'!$AP$12:$AP$491)</f>
        <v>0</v>
      </c>
      <c r="AA26" s="494">
        <f t="shared" si="4"/>
        <v>0</v>
      </c>
      <c r="AB26" s="494">
        <f t="shared" si="5"/>
        <v>0</v>
      </c>
      <c r="AC26" s="494">
        <f t="shared" si="6"/>
        <v>0</v>
      </c>
      <c r="AD26" s="494">
        <f t="shared" si="7"/>
        <v>0</v>
      </c>
      <c r="AE26" s="494">
        <f t="shared" si="8"/>
        <v>0</v>
      </c>
      <c r="AF26" s="494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4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4">
        <f>SUMIF('A-1 Site Habitat Baseline'!$G$11:$G$258,'G-2 Habitat groups'!A27,'A-1 Site Habitat Baseline'!$Q$11:$Q$258)</f>
        <v>0</v>
      </c>
      <c r="G27" s="494">
        <f>SUMIF('A-1 Site Habitat Baseline'!$G$11:$G$258,'G-2 Habitat groups'!A27,'A-1 Site Habitat Baseline'!$S$11:$S$258)</f>
        <v>0</v>
      </c>
      <c r="H27" s="494">
        <f>SUMIF('A-1 Site Habitat Baseline'!$G$11:$G$258,'G-2 Habitat groups'!A27,'A-1 Site Habitat Baseline'!$U$11:$U$258)</f>
        <v>0</v>
      </c>
      <c r="I27" s="494">
        <f>SUMIF('A-1 Site Habitat Baseline'!$G$11:$G$258,'G-2 Habitat groups'!A27,'A-1 Site Habitat Baseline'!$W$11:$W$258)</f>
        <v>0</v>
      </c>
      <c r="J27" s="494">
        <f>SUMIF('A-1 Site Habitat Baseline'!$G$11:$G$258,'G-2 Habitat groups'!A27,'A-1 Site Habitat Baseline'!$X$11:$X$258)</f>
        <v>0</v>
      </c>
      <c r="K27" s="494">
        <f>SUMIF('A-2 Site Habitat Creation'!$F$11:$F$256,'G-2 Habitat groups'!A27,'A-2 Site Habitat Creation'!$G$11:$G$256)</f>
        <v>0</v>
      </c>
      <c r="L27" s="494">
        <f>SUMIF('A-2 Site Habitat Creation'!$F$11:$F$256,'G-2 Habitat groups'!A27,'A-2 Site Habitat Creation'!$Y$11:$Y$256)</f>
        <v>0</v>
      </c>
      <c r="M27" s="494">
        <f>SUMIF('A-3 Site Habitat Enhancement'!$S$12:$S$257,'G-2 Habitat groups'!A27,'A-3 Site Habitat Enhancement'!$V$12:$V$257)</f>
        <v>0</v>
      </c>
      <c r="N27" s="494">
        <f>SUMIF('A-3 Site Habitat Enhancement'!$S$12:$S$257,'G-2 Habitat groups'!A27,'A-3 Site Habitat Enhancement'!$AN$12:$AN$257)</f>
        <v>0</v>
      </c>
      <c r="O27" s="494">
        <f t="shared" si="0"/>
        <v>0</v>
      </c>
      <c r="P27" s="494">
        <f t="shared" si="1"/>
        <v>0</v>
      </c>
      <c r="Q27" s="494">
        <f t="shared" si="2"/>
        <v>0</v>
      </c>
      <c r="R27" s="494">
        <f t="shared" si="3"/>
        <v>0</v>
      </c>
      <c r="S27" s="494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4">
        <f>SUMIF('D-1 Off Site Habitat Baseline'!$G$11:$G$258,'G-2 Habitat groups'!A27,'D-1 Off Site Habitat Baseline'!$Q$11:$Q$258)</f>
        <v>0</v>
      </c>
      <c r="U27" s="591">
        <f>SUMIF('D-1 Off Site Habitat Baseline'!$G$11:$G$258,'G-2 Habitat groups'!A27,'D-1 Off Site Habitat Baseline'!$S$11:$S$258)</f>
        <v>0</v>
      </c>
      <c r="V27" s="494">
        <f>SUMIF('D-1 Off Site Habitat Baseline'!$G$11:$G$258,'G-2 Habitat groups'!A27,'D-1 Off Site Habitat Baseline'!$U$11:$U$258)</f>
        <v>0</v>
      </c>
      <c r="W27" s="494">
        <f>SUMIF('D-2 Off Site Habitat Creation'!$F$9:$F$255,'G-2 Habitat groups'!A27,'D-2 Off Site Habitat Creation'!$G$9:$G$255)</f>
        <v>0</v>
      </c>
      <c r="X27" s="494">
        <f>SUMIF('D-2 Off Site Habitat Creation'!$F$9:$F$255,'G-2 Habitat groups'!A27,'D-2 Off Site Habitat Creation'!$AA$9:$AA$255)</f>
        <v>0</v>
      </c>
      <c r="Y27" s="494">
        <f>SUMIF('D-3 Off Site Habitat Enhancment'!$S$12:$S$491,'G-2 Habitat groups'!A27,'D-3 Off Site Habitat Enhancment'!$V$12:$V$491)</f>
        <v>0</v>
      </c>
      <c r="Z27" s="494">
        <f>SUMIF('D-3 Off Site Habitat Enhancment'!$S$12:$S$491,'G-2 Habitat groups'!A27,'D-3 Off Site Habitat Enhancment'!$AP$12:$AP$491)</f>
        <v>0</v>
      </c>
      <c r="AA27" s="494">
        <f t="shared" si="4"/>
        <v>0</v>
      </c>
      <c r="AB27" s="494">
        <f t="shared" si="5"/>
        <v>0</v>
      </c>
      <c r="AC27" s="494">
        <f t="shared" si="6"/>
        <v>0</v>
      </c>
      <c r="AD27" s="494">
        <f t="shared" si="7"/>
        <v>0</v>
      </c>
      <c r="AE27" s="494">
        <f t="shared" si="8"/>
        <v>0</v>
      </c>
      <c r="AF27" s="494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4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4">
        <f>SUMIF('A-1 Site Habitat Baseline'!$G$11:$G$258,'G-2 Habitat groups'!A28,'A-1 Site Habitat Baseline'!$Q$11:$Q$258)</f>
        <v>0</v>
      </c>
      <c r="G28" s="494">
        <f>SUMIF('A-1 Site Habitat Baseline'!$G$11:$G$258,'G-2 Habitat groups'!A28,'A-1 Site Habitat Baseline'!$S$11:$S$258)</f>
        <v>0</v>
      </c>
      <c r="H28" s="494">
        <f>SUMIF('A-1 Site Habitat Baseline'!$G$11:$G$258,'G-2 Habitat groups'!A28,'A-1 Site Habitat Baseline'!$U$11:$U$258)</f>
        <v>0</v>
      </c>
      <c r="I28" s="494">
        <f>SUMIF('A-1 Site Habitat Baseline'!$G$11:$G$258,'G-2 Habitat groups'!A28,'A-1 Site Habitat Baseline'!$W$11:$W$258)</f>
        <v>0</v>
      </c>
      <c r="J28" s="494">
        <f>SUMIF('A-1 Site Habitat Baseline'!$G$11:$G$258,'G-2 Habitat groups'!A28,'A-1 Site Habitat Baseline'!$X$11:$X$258)</f>
        <v>0</v>
      </c>
      <c r="K28" s="494">
        <f>SUMIF('A-2 Site Habitat Creation'!$F$11:$F$256,'G-2 Habitat groups'!A28,'A-2 Site Habitat Creation'!$G$11:$G$256)</f>
        <v>0</v>
      </c>
      <c r="L28" s="494">
        <f>SUMIF('A-2 Site Habitat Creation'!$F$11:$F$256,'G-2 Habitat groups'!A28,'A-2 Site Habitat Creation'!$Y$11:$Y$256)</f>
        <v>0</v>
      </c>
      <c r="M28" s="494">
        <f>SUMIF('A-3 Site Habitat Enhancement'!$S$12:$S$257,'G-2 Habitat groups'!A28,'A-3 Site Habitat Enhancement'!$V$12:$V$257)</f>
        <v>0</v>
      </c>
      <c r="N28" s="494">
        <f>SUMIF('A-3 Site Habitat Enhancement'!$S$12:$S$257,'G-2 Habitat groups'!A28,'A-3 Site Habitat Enhancement'!$AN$12:$AN$257)</f>
        <v>0</v>
      </c>
      <c r="O28" s="494">
        <f t="shared" si="0"/>
        <v>0</v>
      </c>
      <c r="P28" s="494">
        <f t="shared" si="1"/>
        <v>0</v>
      </c>
      <c r="Q28" s="494">
        <f t="shared" si="2"/>
        <v>0</v>
      </c>
      <c r="R28" s="494">
        <f t="shared" si="3"/>
        <v>0</v>
      </c>
      <c r="S28" s="494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4">
        <f>SUMIF('D-1 Off Site Habitat Baseline'!$G$11:$G$258,'G-2 Habitat groups'!A28,'D-1 Off Site Habitat Baseline'!$Q$11:$Q$258)</f>
        <v>0</v>
      </c>
      <c r="U28" s="591">
        <f>SUMIF('D-1 Off Site Habitat Baseline'!$G$11:$G$258,'G-2 Habitat groups'!A28,'D-1 Off Site Habitat Baseline'!$S$11:$S$258)</f>
        <v>0</v>
      </c>
      <c r="V28" s="494">
        <f>SUMIF('D-1 Off Site Habitat Baseline'!$G$11:$G$258,'G-2 Habitat groups'!A28,'D-1 Off Site Habitat Baseline'!$U$11:$U$258)</f>
        <v>0</v>
      </c>
      <c r="W28" s="494">
        <f>SUMIF('D-2 Off Site Habitat Creation'!$F$9:$F$255,'G-2 Habitat groups'!A28,'D-2 Off Site Habitat Creation'!$G$9:$G$255)</f>
        <v>0</v>
      </c>
      <c r="X28" s="494">
        <f>SUMIF('D-2 Off Site Habitat Creation'!$F$9:$F$255,'G-2 Habitat groups'!A28,'D-2 Off Site Habitat Creation'!$AA$9:$AA$255)</f>
        <v>0</v>
      </c>
      <c r="Y28" s="494">
        <f>SUMIF('D-3 Off Site Habitat Enhancment'!$S$12:$S$491,'G-2 Habitat groups'!A28,'D-3 Off Site Habitat Enhancment'!$V$12:$V$491)</f>
        <v>0</v>
      </c>
      <c r="Z28" s="494">
        <f>SUMIF('D-3 Off Site Habitat Enhancment'!$S$12:$S$491,'G-2 Habitat groups'!A28,'D-3 Off Site Habitat Enhancment'!$AP$12:$AP$491)</f>
        <v>0</v>
      </c>
      <c r="AA28" s="494">
        <f t="shared" si="4"/>
        <v>0</v>
      </c>
      <c r="AB28" s="494">
        <f t="shared" si="5"/>
        <v>0</v>
      </c>
      <c r="AC28" s="494">
        <f t="shared" si="6"/>
        <v>0</v>
      </c>
      <c r="AD28" s="494">
        <f t="shared" si="7"/>
        <v>0</v>
      </c>
      <c r="AE28" s="494">
        <f t="shared" si="8"/>
        <v>0</v>
      </c>
      <c r="AF28" s="494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4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4">
        <f>SUMIF('A-1 Site Habitat Baseline'!$G$11:$G$258,'G-2 Habitat groups'!A29,'A-1 Site Habitat Baseline'!$Q$11:$Q$258)</f>
        <v>0</v>
      </c>
      <c r="G29" s="494">
        <f>SUMIF('A-1 Site Habitat Baseline'!$G$11:$G$258,'G-2 Habitat groups'!A29,'A-1 Site Habitat Baseline'!$S$11:$S$258)</f>
        <v>0</v>
      </c>
      <c r="H29" s="494">
        <f>SUMIF('A-1 Site Habitat Baseline'!$G$11:$G$258,'G-2 Habitat groups'!A29,'A-1 Site Habitat Baseline'!$U$11:$U$258)</f>
        <v>0</v>
      </c>
      <c r="I29" s="494">
        <f>SUMIF('A-1 Site Habitat Baseline'!$G$11:$G$258,'G-2 Habitat groups'!A29,'A-1 Site Habitat Baseline'!$W$11:$W$258)</f>
        <v>0</v>
      </c>
      <c r="J29" s="494">
        <f>SUMIF('A-1 Site Habitat Baseline'!$G$11:$G$258,'G-2 Habitat groups'!A29,'A-1 Site Habitat Baseline'!$X$11:$X$258)</f>
        <v>0</v>
      </c>
      <c r="K29" s="494">
        <f>SUMIF('A-2 Site Habitat Creation'!$F$11:$F$256,'G-2 Habitat groups'!A29,'A-2 Site Habitat Creation'!$G$11:$G$256)</f>
        <v>0</v>
      </c>
      <c r="L29" s="494">
        <f>SUMIF('A-2 Site Habitat Creation'!$F$11:$F$256,'G-2 Habitat groups'!A29,'A-2 Site Habitat Creation'!$Y$11:$Y$256)</f>
        <v>0</v>
      </c>
      <c r="M29" s="494">
        <f>SUMIF('A-3 Site Habitat Enhancement'!$S$12:$S$257,'G-2 Habitat groups'!A29,'A-3 Site Habitat Enhancement'!$V$12:$V$257)</f>
        <v>0</v>
      </c>
      <c r="N29" s="494">
        <f>SUMIF('A-3 Site Habitat Enhancement'!$S$12:$S$257,'G-2 Habitat groups'!A29,'A-3 Site Habitat Enhancement'!$AN$12:$AN$257)</f>
        <v>0</v>
      </c>
      <c r="O29" s="494">
        <f t="shared" si="0"/>
        <v>0</v>
      </c>
      <c r="P29" s="494">
        <f t="shared" si="1"/>
        <v>0</v>
      </c>
      <c r="Q29" s="494">
        <f t="shared" si="2"/>
        <v>0</v>
      </c>
      <c r="R29" s="494">
        <f t="shared" si="3"/>
        <v>0</v>
      </c>
      <c r="S29" s="494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4">
        <f>SUMIF('D-1 Off Site Habitat Baseline'!$G$11:$G$258,'G-2 Habitat groups'!A29,'D-1 Off Site Habitat Baseline'!$Q$11:$Q$258)</f>
        <v>0</v>
      </c>
      <c r="U29" s="591">
        <f>SUMIF('D-1 Off Site Habitat Baseline'!$G$11:$G$258,'G-2 Habitat groups'!A29,'D-1 Off Site Habitat Baseline'!$S$11:$S$258)</f>
        <v>0</v>
      </c>
      <c r="V29" s="494">
        <f>SUMIF('D-1 Off Site Habitat Baseline'!$G$11:$G$258,'G-2 Habitat groups'!A29,'D-1 Off Site Habitat Baseline'!$U$11:$U$258)</f>
        <v>0</v>
      </c>
      <c r="W29" s="494">
        <f>SUMIF('D-2 Off Site Habitat Creation'!$F$9:$F$255,'G-2 Habitat groups'!A29,'D-2 Off Site Habitat Creation'!$G$9:$G$255)</f>
        <v>0</v>
      </c>
      <c r="X29" s="494">
        <f>SUMIF('D-2 Off Site Habitat Creation'!$F$9:$F$255,'G-2 Habitat groups'!A29,'D-2 Off Site Habitat Creation'!$AA$9:$AA$255)</f>
        <v>0</v>
      </c>
      <c r="Y29" s="494">
        <f>SUMIF('D-3 Off Site Habitat Enhancment'!$S$12:$S$491,'G-2 Habitat groups'!A29,'D-3 Off Site Habitat Enhancment'!$V$12:$V$491)</f>
        <v>0</v>
      </c>
      <c r="Z29" s="494">
        <f>SUMIF('D-3 Off Site Habitat Enhancment'!$S$12:$S$491,'G-2 Habitat groups'!A29,'D-3 Off Site Habitat Enhancment'!$AP$12:$AP$491)</f>
        <v>0</v>
      </c>
      <c r="AA29" s="494">
        <f t="shared" si="4"/>
        <v>0</v>
      </c>
      <c r="AB29" s="494">
        <f t="shared" si="5"/>
        <v>0</v>
      </c>
      <c r="AC29" s="494">
        <f t="shared" si="6"/>
        <v>0</v>
      </c>
      <c r="AD29" s="494">
        <f t="shared" si="7"/>
        <v>0</v>
      </c>
      <c r="AE29" s="494">
        <f t="shared" si="8"/>
        <v>0</v>
      </c>
      <c r="AF29" s="494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4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4">
        <f>SUMIF('A-1 Site Habitat Baseline'!$G$11:$G$258,'G-2 Habitat groups'!A30,'A-1 Site Habitat Baseline'!$Q$11:$Q$258)</f>
        <v>0</v>
      </c>
      <c r="G30" s="494">
        <f>SUMIF('A-1 Site Habitat Baseline'!$G$11:$G$258,'G-2 Habitat groups'!A30,'A-1 Site Habitat Baseline'!$S$11:$S$258)</f>
        <v>0</v>
      </c>
      <c r="H30" s="494">
        <f>SUMIF('A-1 Site Habitat Baseline'!$G$11:$G$258,'G-2 Habitat groups'!A30,'A-1 Site Habitat Baseline'!$U$11:$U$258)</f>
        <v>0</v>
      </c>
      <c r="I30" s="494">
        <f>SUMIF('A-1 Site Habitat Baseline'!$G$11:$G$258,'G-2 Habitat groups'!A30,'A-1 Site Habitat Baseline'!$W$11:$W$258)</f>
        <v>0</v>
      </c>
      <c r="J30" s="494">
        <f>SUMIF('A-1 Site Habitat Baseline'!$G$11:$G$258,'G-2 Habitat groups'!A30,'A-1 Site Habitat Baseline'!$X$11:$X$258)</f>
        <v>0</v>
      </c>
      <c r="K30" s="494">
        <f>SUMIF('A-2 Site Habitat Creation'!$F$11:$F$256,'G-2 Habitat groups'!A30,'A-2 Site Habitat Creation'!$G$11:$G$256)</f>
        <v>0</v>
      </c>
      <c r="L30" s="494">
        <f>SUMIF('A-2 Site Habitat Creation'!$F$11:$F$256,'G-2 Habitat groups'!A30,'A-2 Site Habitat Creation'!$Y$11:$Y$256)</f>
        <v>0</v>
      </c>
      <c r="M30" s="494">
        <f>SUMIF('A-3 Site Habitat Enhancement'!$S$12:$S$257,'G-2 Habitat groups'!A30,'A-3 Site Habitat Enhancement'!$V$12:$V$257)</f>
        <v>0</v>
      </c>
      <c r="N30" s="494">
        <f>SUMIF('A-3 Site Habitat Enhancement'!$S$12:$S$257,'G-2 Habitat groups'!A30,'A-3 Site Habitat Enhancement'!$AN$12:$AN$257)</f>
        <v>0</v>
      </c>
      <c r="O30" s="494">
        <f t="shared" si="0"/>
        <v>0</v>
      </c>
      <c r="P30" s="494">
        <f t="shared" si="1"/>
        <v>0</v>
      </c>
      <c r="Q30" s="494">
        <f t="shared" si="2"/>
        <v>0</v>
      </c>
      <c r="R30" s="494">
        <f t="shared" si="3"/>
        <v>0</v>
      </c>
      <c r="S30" s="494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4">
        <f>SUMIF('D-1 Off Site Habitat Baseline'!$G$11:$G$258,'G-2 Habitat groups'!A30,'D-1 Off Site Habitat Baseline'!$Q$11:$Q$258)</f>
        <v>0</v>
      </c>
      <c r="U30" s="591">
        <f>SUMIF('D-1 Off Site Habitat Baseline'!$G$11:$G$258,'G-2 Habitat groups'!A30,'D-1 Off Site Habitat Baseline'!$S$11:$S$258)</f>
        <v>0</v>
      </c>
      <c r="V30" s="494">
        <f>SUMIF('D-1 Off Site Habitat Baseline'!$G$11:$G$258,'G-2 Habitat groups'!A30,'D-1 Off Site Habitat Baseline'!$U$11:$U$258)</f>
        <v>0</v>
      </c>
      <c r="W30" s="494">
        <f>SUMIF('D-2 Off Site Habitat Creation'!$F$9:$F$255,'G-2 Habitat groups'!A30,'D-2 Off Site Habitat Creation'!$G$9:$G$255)</f>
        <v>0</v>
      </c>
      <c r="X30" s="494">
        <f>SUMIF('D-2 Off Site Habitat Creation'!$F$9:$F$255,'G-2 Habitat groups'!A30,'D-2 Off Site Habitat Creation'!$AA$9:$AA$255)</f>
        <v>0</v>
      </c>
      <c r="Y30" s="494">
        <f>SUMIF('D-3 Off Site Habitat Enhancment'!$S$12:$S$491,'G-2 Habitat groups'!A30,'D-3 Off Site Habitat Enhancment'!$V$12:$V$491)</f>
        <v>0</v>
      </c>
      <c r="Z30" s="494">
        <f>SUMIF('D-3 Off Site Habitat Enhancment'!$S$12:$S$491,'G-2 Habitat groups'!A30,'D-3 Off Site Habitat Enhancment'!$AP$12:$AP$491)</f>
        <v>0</v>
      </c>
      <c r="AA30" s="494">
        <f t="shared" si="4"/>
        <v>0</v>
      </c>
      <c r="AB30" s="494">
        <f t="shared" si="5"/>
        <v>0</v>
      </c>
      <c r="AC30" s="494">
        <f t="shared" si="6"/>
        <v>0</v>
      </c>
      <c r="AD30" s="494">
        <f t="shared" si="7"/>
        <v>0</v>
      </c>
      <c r="AE30" s="494">
        <f t="shared" si="8"/>
        <v>0</v>
      </c>
      <c r="AF30" s="494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4">
        <f t="shared" ref="AW30:AW70" si="43">VLOOKUP($AU30,AllHabsSummaryData,5,FALSE)</f>
        <v>0</v>
      </c>
      <c r="AX30" s="494">
        <f t="shared" ref="AX30:AX70" si="44">VLOOKUP($AU30,AllHabsSummaryData,10,FALSE)</f>
        <v>0</v>
      </c>
      <c r="AY30" s="494">
        <f t="shared" ref="AY30:AY70" si="45">VLOOKUP($AU30,AllHabsSummaryData,15,FALSE)</f>
        <v>0</v>
      </c>
      <c r="AZ30" s="494">
        <f t="shared" ref="AZ30:AZ70" si="46">VLOOKUP($AU30,AllHabsSummaryData,16,FALSE)</f>
        <v>0</v>
      </c>
      <c r="BA30" s="494">
        <f t="shared" ref="BA30:BA70" si="47">VLOOKUP($AU30,AllHabsSummaryData,17,FALSE)</f>
        <v>0</v>
      </c>
      <c r="BB30" s="494">
        <f t="shared" ref="BB30:BB70" si="48">VLOOKUP($AU30,AllHabsSummaryData,18,FALSE)</f>
        <v>0</v>
      </c>
      <c r="BC30" s="494">
        <f t="shared" ref="BC30:BC70" si="49">VLOOKUP($AU30,AllHabsSummaryData,27,FALSE)</f>
        <v>0</v>
      </c>
      <c r="BD30" s="494">
        <f t="shared" ref="BD30:BD70" si="50">VLOOKUP($AU30,AllHabsSummaryData,30,FALSE)</f>
        <v>0</v>
      </c>
      <c r="BE30" s="494">
        <f t="shared" ref="BE30:BE70" si="51">BB30+BD30</f>
        <v>0</v>
      </c>
      <c r="BF30" s="494" t="str">
        <f t="shared" ref="BF30:BF70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4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4">
        <f>SUMIF('A-1 Site Habitat Baseline'!$G$11:$G$258,'G-2 Habitat groups'!A31,'A-1 Site Habitat Baseline'!$Q$11:$Q$258)</f>
        <v>0</v>
      </c>
      <c r="G31" s="494">
        <f>SUMIF('A-1 Site Habitat Baseline'!$G$11:$G$258,'G-2 Habitat groups'!A31,'A-1 Site Habitat Baseline'!$S$11:$S$258)</f>
        <v>0</v>
      </c>
      <c r="H31" s="494">
        <f>SUMIF('A-1 Site Habitat Baseline'!$G$11:$G$258,'G-2 Habitat groups'!A31,'A-1 Site Habitat Baseline'!$U$11:$U$258)</f>
        <v>0</v>
      </c>
      <c r="I31" s="494">
        <f>SUMIF('A-1 Site Habitat Baseline'!$G$11:$G$258,'G-2 Habitat groups'!A31,'A-1 Site Habitat Baseline'!$W$11:$W$258)</f>
        <v>0</v>
      </c>
      <c r="J31" s="494">
        <f>SUMIF('A-1 Site Habitat Baseline'!$G$11:$G$258,'G-2 Habitat groups'!A31,'A-1 Site Habitat Baseline'!$X$11:$X$258)</f>
        <v>0</v>
      </c>
      <c r="K31" s="494">
        <f>SUMIF('A-2 Site Habitat Creation'!$F$11:$F$256,'G-2 Habitat groups'!A31,'A-2 Site Habitat Creation'!$G$11:$G$256)</f>
        <v>0</v>
      </c>
      <c r="L31" s="494">
        <f>SUMIF('A-2 Site Habitat Creation'!$F$11:$F$256,'G-2 Habitat groups'!A31,'A-2 Site Habitat Creation'!$Y$11:$Y$256)</f>
        <v>0</v>
      </c>
      <c r="M31" s="494">
        <f>SUMIF('A-3 Site Habitat Enhancement'!$S$12:$S$257,'G-2 Habitat groups'!A31,'A-3 Site Habitat Enhancement'!$V$12:$V$257)</f>
        <v>0</v>
      </c>
      <c r="N31" s="494">
        <f>SUMIF('A-3 Site Habitat Enhancement'!$S$12:$S$257,'G-2 Habitat groups'!A31,'A-3 Site Habitat Enhancement'!$AN$12:$AN$257)</f>
        <v>0</v>
      </c>
      <c r="O31" s="494">
        <f t="shared" si="0"/>
        <v>0</v>
      </c>
      <c r="P31" s="494">
        <f t="shared" si="1"/>
        <v>0</v>
      </c>
      <c r="Q31" s="494">
        <f t="shared" si="2"/>
        <v>0</v>
      </c>
      <c r="R31" s="494">
        <f t="shared" si="3"/>
        <v>0</v>
      </c>
      <c r="S31" s="494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4">
        <f>SUMIF('D-1 Off Site Habitat Baseline'!$G$11:$G$258,'G-2 Habitat groups'!A31,'D-1 Off Site Habitat Baseline'!$Q$11:$Q$258)</f>
        <v>0</v>
      </c>
      <c r="U31" s="591">
        <f>SUMIF('D-1 Off Site Habitat Baseline'!$G$11:$G$258,'G-2 Habitat groups'!A31,'D-1 Off Site Habitat Baseline'!$S$11:$S$258)</f>
        <v>0</v>
      </c>
      <c r="V31" s="494">
        <f>SUMIF('D-1 Off Site Habitat Baseline'!$G$11:$G$258,'G-2 Habitat groups'!A31,'D-1 Off Site Habitat Baseline'!$U$11:$U$258)</f>
        <v>0</v>
      </c>
      <c r="W31" s="494">
        <f>SUMIF('D-2 Off Site Habitat Creation'!$F$9:$F$255,'G-2 Habitat groups'!A31,'D-2 Off Site Habitat Creation'!$G$9:$G$255)</f>
        <v>0</v>
      </c>
      <c r="X31" s="494">
        <f>SUMIF('D-2 Off Site Habitat Creation'!$F$9:$F$255,'G-2 Habitat groups'!A31,'D-2 Off Site Habitat Creation'!$AA$9:$AA$255)</f>
        <v>0</v>
      </c>
      <c r="Y31" s="494">
        <f>SUMIF('D-3 Off Site Habitat Enhancment'!$S$12:$S$491,'G-2 Habitat groups'!A31,'D-3 Off Site Habitat Enhancment'!$V$12:$V$491)</f>
        <v>0</v>
      </c>
      <c r="Z31" s="494">
        <f>SUMIF('D-3 Off Site Habitat Enhancment'!$S$12:$S$491,'G-2 Habitat groups'!A31,'D-3 Off Site Habitat Enhancment'!$AP$12:$AP$491)</f>
        <v>0</v>
      </c>
      <c r="AA31" s="494">
        <f t="shared" si="4"/>
        <v>0</v>
      </c>
      <c r="AB31" s="494">
        <f t="shared" si="5"/>
        <v>0</v>
      </c>
      <c r="AC31" s="494">
        <f t="shared" si="6"/>
        <v>0</v>
      </c>
      <c r="AD31" s="494">
        <f t="shared" si="7"/>
        <v>0</v>
      </c>
      <c r="AE31" s="494">
        <f t="shared" si="8"/>
        <v>0</v>
      </c>
      <c r="AF31" s="494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4">
        <f t="shared" si="43"/>
        <v>0</v>
      </c>
      <c r="AX31" s="494">
        <f t="shared" si="44"/>
        <v>0</v>
      </c>
      <c r="AY31" s="494">
        <f t="shared" si="45"/>
        <v>0</v>
      </c>
      <c r="AZ31" s="494">
        <f t="shared" si="46"/>
        <v>0</v>
      </c>
      <c r="BA31" s="494">
        <f t="shared" si="47"/>
        <v>0</v>
      </c>
      <c r="BB31" s="494">
        <f t="shared" si="48"/>
        <v>0</v>
      </c>
      <c r="BC31" s="494">
        <f t="shared" si="49"/>
        <v>0</v>
      </c>
      <c r="BD31" s="494">
        <f t="shared" si="50"/>
        <v>0</v>
      </c>
      <c r="BE31" s="494">
        <f t="shared" si="51"/>
        <v>0</v>
      </c>
      <c r="BF31" s="494" t="str">
        <f t="shared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4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4">
        <f>SUMIF('A-1 Site Habitat Baseline'!$G$11:$G$258,'G-2 Habitat groups'!A32,'A-1 Site Habitat Baseline'!$Q$11:$Q$258)</f>
        <v>0</v>
      </c>
      <c r="G32" s="494">
        <f>SUMIF('A-1 Site Habitat Baseline'!$G$11:$G$258,'G-2 Habitat groups'!A32,'A-1 Site Habitat Baseline'!$S$11:$S$258)</f>
        <v>0</v>
      </c>
      <c r="H32" s="494">
        <f>SUMIF('A-1 Site Habitat Baseline'!$G$11:$G$258,'G-2 Habitat groups'!A32,'A-1 Site Habitat Baseline'!$U$11:$U$258)</f>
        <v>0</v>
      </c>
      <c r="I32" s="494">
        <f>SUMIF('A-1 Site Habitat Baseline'!$G$11:$G$258,'G-2 Habitat groups'!A32,'A-1 Site Habitat Baseline'!$W$11:$W$258)</f>
        <v>0</v>
      </c>
      <c r="J32" s="494">
        <f>SUMIF('A-1 Site Habitat Baseline'!$G$11:$G$258,'G-2 Habitat groups'!A32,'A-1 Site Habitat Baseline'!$X$11:$X$258)</f>
        <v>0</v>
      </c>
      <c r="K32" s="494">
        <f>SUMIF('A-2 Site Habitat Creation'!$F$11:$F$256,'G-2 Habitat groups'!A32,'A-2 Site Habitat Creation'!$G$11:$G$256)</f>
        <v>0</v>
      </c>
      <c r="L32" s="494">
        <f>SUMIF('A-2 Site Habitat Creation'!$F$11:$F$256,'G-2 Habitat groups'!A32,'A-2 Site Habitat Creation'!$Y$11:$Y$256)</f>
        <v>0</v>
      </c>
      <c r="M32" s="494">
        <f>SUMIF('A-3 Site Habitat Enhancement'!$S$12:$S$257,'G-2 Habitat groups'!A32,'A-3 Site Habitat Enhancement'!$V$12:$V$257)</f>
        <v>0</v>
      </c>
      <c r="N32" s="494">
        <f>SUMIF('A-3 Site Habitat Enhancement'!$S$12:$S$257,'G-2 Habitat groups'!A32,'A-3 Site Habitat Enhancement'!$AN$12:$AN$257)</f>
        <v>0</v>
      </c>
      <c r="O32" s="494">
        <f t="shared" si="0"/>
        <v>0</v>
      </c>
      <c r="P32" s="494">
        <f t="shared" si="1"/>
        <v>0</v>
      </c>
      <c r="Q32" s="494">
        <f t="shared" si="2"/>
        <v>0</v>
      </c>
      <c r="R32" s="494">
        <f t="shared" si="3"/>
        <v>0</v>
      </c>
      <c r="S32" s="494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4">
        <f>SUMIF('D-1 Off Site Habitat Baseline'!$G$11:$G$258,'G-2 Habitat groups'!A32,'D-1 Off Site Habitat Baseline'!$Q$11:$Q$258)</f>
        <v>0</v>
      </c>
      <c r="U32" s="591">
        <f>SUMIF('D-1 Off Site Habitat Baseline'!$G$11:$G$258,'G-2 Habitat groups'!A32,'D-1 Off Site Habitat Baseline'!$S$11:$S$258)</f>
        <v>0</v>
      </c>
      <c r="V32" s="494">
        <f>SUMIF('D-1 Off Site Habitat Baseline'!$G$11:$G$258,'G-2 Habitat groups'!A32,'D-1 Off Site Habitat Baseline'!$U$11:$U$258)</f>
        <v>0</v>
      </c>
      <c r="W32" s="494">
        <f>SUMIF('D-2 Off Site Habitat Creation'!$F$9:$F$255,'G-2 Habitat groups'!A32,'D-2 Off Site Habitat Creation'!$G$9:$G$255)</f>
        <v>0</v>
      </c>
      <c r="X32" s="494">
        <f>SUMIF('D-2 Off Site Habitat Creation'!$F$9:$F$255,'G-2 Habitat groups'!A32,'D-2 Off Site Habitat Creation'!$AA$9:$AA$255)</f>
        <v>0</v>
      </c>
      <c r="Y32" s="494">
        <f>SUMIF('D-3 Off Site Habitat Enhancment'!$S$12:$S$491,'G-2 Habitat groups'!A32,'D-3 Off Site Habitat Enhancment'!$V$12:$V$491)</f>
        <v>0</v>
      </c>
      <c r="Z32" s="494">
        <f>SUMIF('D-3 Off Site Habitat Enhancment'!$S$12:$S$491,'G-2 Habitat groups'!A32,'D-3 Off Site Habitat Enhancment'!$AP$12:$AP$491)</f>
        <v>0</v>
      </c>
      <c r="AA32" s="494">
        <f t="shared" si="4"/>
        <v>0</v>
      </c>
      <c r="AB32" s="494">
        <f t="shared" si="5"/>
        <v>0</v>
      </c>
      <c r="AC32" s="494">
        <f t="shared" si="6"/>
        <v>0</v>
      </c>
      <c r="AD32" s="494">
        <f t="shared" si="7"/>
        <v>0</v>
      </c>
      <c r="AE32" s="494">
        <f t="shared" si="8"/>
        <v>0</v>
      </c>
      <c r="AF32" s="494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4">
        <f t="shared" si="43"/>
        <v>0</v>
      </c>
      <c r="AX32" s="494">
        <f t="shared" si="44"/>
        <v>0</v>
      </c>
      <c r="AY32" s="494">
        <f t="shared" si="45"/>
        <v>0</v>
      </c>
      <c r="AZ32" s="494">
        <f t="shared" si="46"/>
        <v>0</v>
      </c>
      <c r="BA32" s="494">
        <f t="shared" si="47"/>
        <v>0</v>
      </c>
      <c r="BB32" s="494">
        <f t="shared" si="48"/>
        <v>0</v>
      </c>
      <c r="BC32" s="494">
        <f t="shared" si="49"/>
        <v>0</v>
      </c>
      <c r="BD32" s="494">
        <f t="shared" si="50"/>
        <v>0</v>
      </c>
      <c r="BE32" s="494">
        <f t="shared" si="51"/>
        <v>0</v>
      </c>
      <c r="BF32" s="494" t="str">
        <f t="shared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4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0.63</v>
      </c>
      <c r="F33" s="494">
        <f>SUMIF('A-1 Site Habitat Baseline'!$G$11:$G$258,'G-2 Habitat groups'!A33,'A-1 Site Habitat Baseline'!$Q$11:$Q$258)</f>
        <v>2.52</v>
      </c>
      <c r="G33" s="494">
        <f>SUMIF('A-1 Site Habitat Baseline'!$G$11:$G$258,'G-2 Habitat groups'!A33,'A-1 Site Habitat Baseline'!$S$11:$S$258)</f>
        <v>0.63</v>
      </c>
      <c r="H33" s="494">
        <f>SUMIF('A-1 Site Habitat Baseline'!$G$11:$G$258,'G-2 Habitat groups'!A33,'A-1 Site Habitat Baseline'!$U$11:$U$258)</f>
        <v>2.52</v>
      </c>
      <c r="I33" s="494">
        <f>SUMIF('A-1 Site Habitat Baseline'!$G$11:$G$258,'G-2 Habitat groups'!A33,'A-1 Site Habitat Baseline'!$W$11:$W$258)</f>
        <v>0</v>
      </c>
      <c r="J33" s="494">
        <f>SUMIF('A-1 Site Habitat Baseline'!$G$11:$G$258,'G-2 Habitat groups'!A33,'A-1 Site Habitat Baseline'!$X$11:$X$258)</f>
        <v>0</v>
      </c>
      <c r="K33" s="494">
        <f>SUMIF('A-2 Site Habitat Creation'!$F$11:$F$256,'G-2 Habitat groups'!A33,'A-2 Site Habitat Creation'!$G$11:$G$256)</f>
        <v>1.0744</v>
      </c>
      <c r="L33" s="494">
        <f>SUMIF('A-2 Site Habitat Creation'!$F$11:$F$256,'G-2 Habitat groups'!A33,'A-2 Site Habitat Creation'!$Y$11:$Y$256)</f>
        <v>9.9314592352863365</v>
      </c>
      <c r="M33" s="494">
        <f>SUMIF('A-3 Site Habitat Enhancement'!$S$12:$S$257,'G-2 Habitat groups'!A33,'A-3 Site Habitat Enhancement'!$V$12:$V$257)</f>
        <v>0</v>
      </c>
      <c r="N33" s="494">
        <f>SUMIF('A-3 Site Habitat Enhancement'!$S$12:$S$257,'G-2 Habitat groups'!A33,'A-3 Site Habitat Enhancement'!$AN$12:$AN$257)</f>
        <v>0</v>
      </c>
      <c r="O33" s="494">
        <f t="shared" si="0"/>
        <v>1.7044000000000001</v>
      </c>
      <c r="P33" s="494">
        <f t="shared" si="1"/>
        <v>12.451459235286336</v>
      </c>
      <c r="Q33" s="494">
        <f t="shared" si="2"/>
        <v>1.0744000000000002</v>
      </c>
      <c r="R33" s="494">
        <f t="shared" si="3"/>
        <v>9.9314592352863365</v>
      </c>
      <c r="S33" s="494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4">
        <f>SUMIF('D-1 Off Site Habitat Baseline'!$G$11:$G$258,'G-2 Habitat groups'!A33,'D-1 Off Site Habitat Baseline'!$Q$11:$Q$258)</f>
        <v>0</v>
      </c>
      <c r="U33" s="591">
        <f>SUMIF('D-1 Off Site Habitat Baseline'!$G$11:$G$258,'G-2 Habitat groups'!A33,'D-1 Off Site Habitat Baseline'!$S$11:$S$258)</f>
        <v>0</v>
      </c>
      <c r="V33" s="494">
        <f>SUMIF('D-1 Off Site Habitat Baseline'!$G$11:$G$258,'G-2 Habitat groups'!A33,'D-1 Off Site Habitat Baseline'!$U$11:$U$258)</f>
        <v>0</v>
      </c>
      <c r="W33" s="494">
        <f>SUMIF('D-2 Off Site Habitat Creation'!$F$9:$F$255,'G-2 Habitat groups'!A33,'D-2 Off Site Habitat Creation'!$G$9:$G$255)</f>
        <v>0</v>
      </c>
      <c r="X33" s="494">
        <f>SUMIF('D-2 Off Site Habitat Creation'!$F$9:$F$255,'G-2 Habitat groups'!A33,'D-2 Off Site Habitat Creation'!$AA$9:$AA$255)</f>
        <v>0</v>
      </c>
      <c r="Y33" s="494">
        <f>SUMIF('D-3 Off Site Habitat Enhancment'!$S$12:$S$491,'G-2 Habitat groups'!A33,'D-3 Off Site Habitat Enhancment'!$V$12:$V$491)</f>
        <v>0</v>
      </c>
      <c r="Z33" s="494">
        <f>SUMIF('D-3 Off Site Habitat Enhancment'!$S$12:$S$491,'G-2 Habitat groups'!A33,'D-3 Off Site Habitat Enhancment'!$AP$12:$AP$491)</f>
        <v>0</v>
      </c>
      <c r="AA33" s="494">
        <f t="shared" si="4"/>
        <v>0</v>
      </c>
      <c r="AB33" s="494">
        <f t="shared" si="5"/>
        <v>0</v>
      </c>
      <c r="AC33" s="494">
        <f t="shared" si="6"/>
        <v>0</v>
      </c>
      <c r="AD33" s="494">
        <f t="shared" si="7"/>
        <v>0</v>
      </c>
      <c r="AE33" s="494">
        <f t="shared" si="8"/>
        <v>1.0744000000000002</v>
      </c>
      <c r="AF33" s="494">
        <f t="shared" si="9"/>
        <v>9.9314592352863365</v>
      </c>
      <c r="AU33" s="113" t="s">
        <v>459</v>
      </c>
      <c r="AV33" s="88" t="s">
        <v>70</v>
      </c>
      <c r="AW33" s="494">
        <f t="shared" si="43"/>
        <v>0</v>
      </c>
      <c r="AX33" s="494">
        <f t="shared" si="44"/>
        <v>0</v>
      </c>
      <c r="AY33" s="494">
        <f t="shared" si="45"/>
        <v>0</v>
      </c>
      <c r="AZ33" s="494">
        <f t="shared" si="46"/>
        <v>0</v>
      </c>
      <c r="BA33" s="494">
        <f t="shared" si="47"/>
        <v>0</v>
      </c>
      <c r="BB33" s="494">
        <f t="shared" si="48"/>
        <v>0</v>
      </c>
      <c r="BC33" s="494">
        <f t="shared" si="49"/>
        <v>0</v>
      </c>
      <c r="BD33" s="494">
        <f t="shared" si="50"/>
        <v>0</v>
      </c>
      <c r="BE33" s="494">
        <f t="shared" si="51"/>
        <v>0</v>
      </c>
      <c r="BF33" s="494" t="str">
        <f t="shared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4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4">
        <f>SUMIF('A-1 Site Habitat Baseline'!$G$11:$G$258,'G-2 Habitat groups'!A34,'A-1 Site Habitat Baseline'!$Q$11:$Q$258)</f>
        <v>0</v>
      </c>
      <c r="G34" s="494">
        <f>SUMIF('A-1 Site Habitat Baseline'!$G$11:$G$258,'G-2 Habitat groups'!A34,'A-1 Site Habitat Baseline'!$S$11:$S$258)</f>
        <v>0</v>
      </c>
      <c r="H34" s="494">
        <f>SUMIF('A-1 Site Habitat Baseline'!$G$11:$G$258,'G-2 Habitat groups'!A34,'A-1 Site Habitat Baseline'!$U$11:$U$258)</f>
        <v>0</v>
      </c>
      <c r="I34" s="494">
        <f>SUMIF('A-1 Site Habitat Baseline'!$G$11:$G$258,'G-2 Habitat groups'!A34,'A-1 Site Habitat Baseline'!$W$11:$W$258)</f>
        <v>0</v>
      </c>
      <c r="J34" s="494">
        <f>SUMIF('A-1 Site Habitat Baseline'!$G$11:$G$258,'G-2 Habitat groups'!A34,'A-1 Site Habitat Baseline'!$X$11:$X$258)</f>
        <v>0</v>
      </c>
      <c r="K34" s="494">
        <f>SUMIF('A-2 Site Habitat Creation'!$F$11:$F$256,'G-2 Habitat groups'!A34,'A-2 Site Habitat Creation'!$G$11:$G$256)</f>
        <v>0</v>
      </c>
      <c r="L34" s="494">
        <f>SUMIF('A-2 Site Habitat Creation'!$F$11:$F$256,'G-2 Habitat groups'!A34,'A-2 Site Habitat Creation'!$Y$11:$Y$256)</f>
        <v>0</v>
      </c>
      <c r="M34" s="494">
        <f>SUMIF('A-3 Site Habitat Enhancement'!$S$12:$S$257,'G-2 Habitat groups'!A34,'A-3 Site Habitat Enhancement'!$V$12:$V$257)</f>
        <v>0</v>
      </c>
      <c r="N34" s="494">
        <f>SUMIF('A-3 Site Habitat Enhancement'!$S$12:$S$257,'G-2 Habitat groups'!A34,'A-3 Site Habitat Enhancement'!$AN$12:$AN$257)</f>
        <v>0</v>
      </c>
      <c r="O34" s="494">
        <f t="shared" si="0"/>
        <v>0</v>
      </c>
      <c r="P34" s="494">
        <f t="shared" si="1"/>
        <v>0</v>
      </c>
      <c r="Q34" s="494">
        <f t="shared" si="2"/>
        <v>0</v>
      </c>
      <c r="R34" s="494">
        <f t="shared" si="3"/>
        <v>0</v>
      </c>
      <c r="S34" s="494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4">
        <f>SUMIF('D-1 Off Site Habitat Baseline'!$G$11:$G$258,'G-2 Habitat groups'!A34,'D-1 Off Site Habitat Baseline'!$Q$11:$Q$258)</f>
        <v>0</v>
      </c>
      <c r="U34" s="591">
        <f>SUMIF('D-1 Off Site Habitat Baseline'!$G$11:$G$258,'G-2 Habitat groups'!A34,'D-1 Off Site Habitat Baseline'!$S$11:$S$258)</f>
        <v>0</v>
      </c>
      <c r="V34" s="494">
        <f>SUMIF('D-1 Off Site Habitat Baseline'!$G$11:$G$258,'G-2 Habitat groups'!A34,'D-1 Off Site Habitat Baseline'!$U$11:$U$258)</f>
        <v>0</v>
      </c>
      <c r="W34" s="494">
        <f>SUMIF('D-2 Off Site Habitat Creation'!$F$9:$F$255,'G-2 Habitat groups'!A34,'D-2 Off Site Habitat Creation'!$G$9:$G$255)</f>
        <v>0</v>
      </c>
      <c r="X34" s="494">
        <f>SUMIF('D-2 Off Site Habitat Creation'!$F$9:$F$255,'G-2 Habitat groups'!A34,'D-2 Off Site Habitat Creation'!$AA$9:$AA$255)</f>
        <v>0</v>
      </c>
      <c r="Y34" s="494">
        <f>SUMIF('D-3 Off Site Habitat Enhancment'!$S$12:$S$491,'G-2 Habitat groups'!A34,'D-3 Off Site Habitat Enhancment'!$V$12:$V$491)</f>
        <v>0</v>
      </c>
      <c r="Z34" s="494">
        <f>SUMIF('D-3 Off Site Habitat Enhancment'!$S$12:$S$491,'G-2 Habitat groups'!A34,'D-3 Off Site Habitat Enhancment'!$AP$12:$AP$491)</f>
        <v>0</v>
      </c>
      <c r="AA34" s="494">
        <f t="shared" si="4"/>
        <v>0</v>
      </c>
      <c r="AB34" s="494">
        <f t="shared" si="5"/>
        <v>0</v>
      </c>
      <c r="AC34" s="494">
        <f t="shared" si="6"/>
        <v>0</v>
      </c>
      <c r="AD34" s="494">
        <f t="shared" si="7"/>
        <v>0</v>
      </c>
      <c r="AE34" s="494">
        <f t="shared" si="8"/>
        <v>0</v>
      </c>
      <c r="AF34" s="494">
        <f t="shared" si="9"/>
        <v>0</v>
      </c>
      <c r="AU34" s="113" t="s">
        <v>467</v>
      </c>
      <c r="AV34" s="88" t="s">
        <v>70</v>
      </c>
      <c r="AW34" s="494">
        <f t="shared" si="43"/>
        <v>0</v>
      </c>
      <c r="AX34" s="494">
        <f t="shared" si="44"/>
        <v>0</v>
      </c>
      <c r="AY34" s="494">
        <f t="shared" si="45"/>
        <v>0</v>
      </c>
      <c r="AZ34" s="494">
        <f t="shared" si="46"/>
        <v>0</v>
      </c>
      <c r="BA34" s="494">
        <f t="shared" si="47"/>
        <v>0</v>
      </c>
      <c r="BB34" s="494">
        <f t="shared" si="48"/>
        <v>0</v>
      </c>
      <c r="BC34" s="494">
        <f t="shared" si="49"/>
        <v>0</v>
      </c>
      <c r="BD34" s="494">
        <f t="shared" si="50"/>
        <v>0</v>
      </c>
      <c r="BE34" s="494">
        <f t="shared" si="51"/>
        <v>0</v>
      </c>
      <c r="BF34" s="494" t="str">
        <f t="shared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4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4">
        <f>SUMIF('A-1 Site Habitat Baseline'!$G$11:$G$258,'G-2 Habitat groups'!A35,'A-1 Site Habitat Baseline'!$Q$11:$Q$258)</f>
        <v>0</v>
      </c>
      <c r="G35" s="494">
        <f>SUMIF('A-1 Site Habitat Baseline'!$G$11:$G$258,'G-2 Habitat groups'!A35,'A-1 Site Habitat Baseline'!$S$11:$S$258)</f>
        <v>0</v>
      </c>
      <c r="H35" s="494">
        <f>SUMIF('A-1 Site Habitat Baseline'!$G$11:$G$258,'G-2 Habitat groups'!A35,'A-1 Site Habitat Baseline'!$U$11:$U$258)</f>
        <v>0</v>
      </c>
      <c r="I35" s="494">
        <f>SUMIF('A-1 Site Habitat Baseline'!$G$11:$G$258,'G-2 Habitat groups'!A35,'A-1 Site Habitat Baseline'!$W$11:$W$258)</f>
        <v>0</v>
      </c>
      <c r="J35" s="494">
        <f>SUMIF('A-1 Site Habitat Baseline'!$G$11:$G$258,'G-2 Habitat groups'!A35,'A-1 Site Habitat Baseline'!$X$11:$X$258)</f>
        <v>0</v>
      </c>
      <c r="K35" s="494">
        <f>SUMIF('A-2 Site Habitat Creation'!$F$11:$F$256,'G-2 Habitat groups'!A35,'A-2 Site Habitat Creation'!$G$11:$G$256)</f>
        <v>0</v>
      </c>
      <c r="L35" s="494">
        <f>SUMIF('A-2 Site Habitat Creation'!$F$11:$F$256,'G-2 Habitat groups'!A35,'A-2 Site Habitat Creation'!$Y$11:$Y$256)</f>
        <v>0</v>
      </c>
      <c r="M35" s="494">
        <f>SUMIF('A-3 Site Habitat Enhancement'!$S$12:$S$257,'G-2 Habitat groups'!A35,'A-3 Site Habitat Enhancement'!$V$12:$V$257)</f>
        <v>0</v>
      </c>
      <c r="N35" s="494">
        <f>SUMIF('A-3 Site Habitat Enhancement'!$S$12:$S$257,'G-2 Habitat groups'!A35,'A-3 Site Habitat Enhancement'!$AN$12:$AN$257)</f>
        <v>0</v>
      </c>
      <c r="O35" s="494">
        <f t="shared" ref="O35:O66" si="53">G35+K35+M35</f>
        <v>0</v>
      </c>
      <c r="P35" s="494">
        <f t="shared" ref="P35:P66" si="54">H35+L35+N35</f>
        <v>0</v>
      </c>
      <c r="Q35" s="494">
        <f t="shared" ref="Q35:Q66" si="55">O35-E35</f>
        <v>0</v>
      </c>
      <c r="R35" s="494">
        <f t="shared" ref="R35:R66" si="56">P35-F35</f>
        <v>0</v>
      </c>
      <c r="S35" s="494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4">
        <f>SUMIF('D-1 Off Site Habitat Baseline'!$G$11:$G$258,'G-2 Habitat groups'!A35,'D-1 Off Site Habitat Baseline'!$Q$11:$Q$258)</f>
        <v>0</v>
      </c>
      <c r="U35" s="591">
        <f>SUMIF('D-1 Off Site Habitat Baseline'!$G$11:$G$258,'G-2 Habitat groups'!A35,'D-1 Off Site Habitat Baseline'!$S$11:$S$258)</f>
        <v>0</v>
      </c>
      <c r="V35" s="494">
        <f>SUMIF('D-1 Off Site Habitat Baseline'!$G$11:$G$258,'G-2 Habitat groups'!A35,'D-1 Off Site Habitat Baseline'!$U$11:$U$258)</f>
        <v>0</v>
      </c>
      <c r="W35" s="494">
        <f>SUMIF('D-2 Off Site Habitat Creation'!$F$9:$F$255,'G-2 Habitat groups'!A35,'D-2 Off Site Habitat Creation'!$G$9:$G$255)</f>
        <v>0</v>
      </c>
      <c r="X35" s="494">
        <f>SUMIF('D-2 Off Site Habitat Creation'!$F$9:$F$255,'G-2 Habitat groups'!A35,'D-2 Off Site Habitat Creation'!$AA$9:$AA$255)</f>
        <v>0</v>
      </c>
      <c r="Y35" s="494">
        <f>SUMIF('D-3 Off Site Habitat Enhancment'!$S$12:$S$491,'G-2 Habitat groups'!A35,'D-3 Off Site Habitat Enhancment'!$V$12:$V$491)</f>
        <v>0</v>
      </c>
      <c r="Z35" s="494">
        <f>SUMIF('D-3 Off Site Habitat Enhancment'!$S$12:$S$491,'G-2 Habitat groups'!A35,'D-3 Off Site Habitat Enhancment'!$AP$12:$AP$491)</f>
        <v>0</v>
      </c>
      <c r="AA35" s="494">
        <f t="shared" ref="AA35:AA66" si="57">U35+W35+Y35</f>
        <v>0</v>
      </c>
      <c r="AB35" s="494">
        <f t="shared" ref="AB35:AB66" si="58">V35+X35+Z35</f>
        <v>0</v>
      </c>
      <c r="AC35" s="494">
        <f t="shared" ref="AC35:AC66" si="59">AA35-S35</f>
        <v>0</v>
      </c>
      <c r="AD35" s="494">
        <f t="shared" ref="AD35:AD66" si="60">AB35-T35</f>
        <v>0</v>
      </c>
      <c r="AE35" s="494">
        <f t="shared" ref="AE35:AE66" si="61">Q35+AC35</f>
        <v>0</v>
      </c>
      <c r="AF35" s="494">
        <f t="shared" ref="AF35:AF66" si="62">R35+AD35</f>
        <v>0</v>
      </c>
      <c r="AU35" s="113" t="s">
        <v>490</v>
      </c>
      <c r="AV35" s="88" t="s">
        <v>71</v>
      </c>
      <c r="AW35" s="494">
        <f t="shared" si="43"/>
        <v>0</v>
      </c>
      <c r="AX35" s="494">
        <f t="shared" si="44"/>
        <v>0</v>
      </c>
      <c r="AY35" s="494">
        <f t="shared" si="45"/>
        <v>0</v>
      </c>
      <c r="AZ35" s="494">
        <f t="shared" si="46"/>
        <v>0</v>
      </c>
      <c r="BA35" s="494">
        <f t="shared" si="47"/>
        <v>0</v>
      </c>
      <c r="BB35" s="494">
        <f t="shared" si="48"/>
        <v>0</v>
      </c>
      <c r="BC35" s="494">
        <f t="shared" si="49"/>
        <v>0</v>
      </c>
      <c r="BD35" s="494">
        <f t="shared" si="50"/>
        <v>0</v>
      </c>
      <c r="BE35" s="494">
        <f t="shared" si="51"/>
        <v>0</v>
      </c>
      <c r="BF35" s="494" t="str">
        <f t="shared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4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4">
        <f>SUMIF('A-1 Site Habitat Baseline'!$G$11:$G$258,'G-2 Habitat groups'!A36,'A-1 Site Habitat Baseline'!$Q$11:$Q$258)</f>
        <v>0</v>
      </c>
      <c r="G36" s="494">
        <f>SUMIF('A-1 Site Habitat Baseline'!$G$11:$G$258,'G-2 Habitat groups'!A36,'A-1 Site Habitat Baseline'!$S$11:$S$258)</f>
        <v>0</v>
      </c>
      <c r="H36" s="494">
        <f>SUMIF('A-1 Site Habitat Baseline'!$G$11:$G$258,'G-2 Habitat groups'!A36,'A-1 Site Habitat Baseline'!$U$11:$U$258)</f>
        <v>0</v>
      </c>
      <c r="I36" s="494">
        <f>SUMIF('A-1 Site Habitat Baseline'!$G$11:$G$258,'G-2 Habitat groups'!A36,'A-1 Site Habitat Baseline'!$W$11:$W$258)</f>
        <v>0</v>
      </c>
      <c r="J36" s="494">
        <f>SUMIF('A-1 Site Habitat Baseline'!$G$11:$G$258,'G-2 Habitat groups'!A36,'A-1 Site Habitat Baseline'!$X$11:$X$258)</f>
        <v>0</v>
      </c>
      <c r="K36" s="494">
        <f>SUMIF('A-2 Site Habitat Creation'!$F$11:$F$256,'G-2 Habitat groups'!A36,'A-2 Site Habitat Creation'!$G$11:$G$256)</f>
        <v>0</v>
      </c>
      <c r="L36" s="494">
        <f>SUMIF('A-2 Site Habitat Creation'!$F$11:$F$256,'G-2 Habitat groups'!A36,'A-2 Site Habitat Creation'!$Y$11:$Y$256)</f>
        <v>0</v>
      </c>
      <c r="M36" s="494">
        <f>SUMIF('A-3 Site Habitat Enhancement'!$S$12:$S$257,'G-2 Habitat groups'!A36,'A-3 Site Habitat Enhancement'!$V$12:$V$257)</f>
        <v>0</v>
      </c>
      <c r="N36" s="494">
        <f>SUMIF('A-3 Site Habitat Enhancement'!$S$12:$S$257,'G-2 Habitat groups'!A36,'A-3 Site Habitat Enhancement'!$AN$12:$AN$257)</f>
        <v>0</v>
      </c>
      <c r="O36" s="494">
        <f t="shared" si="53"/>
        <v>0</v>
      </c>
      <c r="P36" s="494">
        <f t="shared" si="54"/>
        <v>0</v>
      </c>
      <c r="Q36" s="494">
        <f t="shared" si="55"/>
        <v>0</v>
      </c>
      <c r="R36" s="494">
        <f t="shared" si="56"/>
        <v>0</v>
      </c>
      <c r="S36" s="494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4">
        <f>SUMIF('D-1 Off Site Habitat Baseline'!$G$11:$G$258,'G-2 Habitat groups'!A36,'D-1 Off Site Habitat Baseline'!$Q$11:$Q$258)</f>
        <v>0</v>
      </c>
      <c r="U36" s="591">
        <f>SUMIF('D-1 Off Site Habitat Baseline'!$G$11:$G$258,'G-2 Habitat groups'!A36,'D-1 Off Site Habitat Baseline'!$S$11:$S$258)</f>
        <v>0</v>
      </c>
      <c r="V36" s="494">
        <f>SUMIF('D-1 Off Site Habitat Baseline'!$G$11:$G$258,'G-2 Habitat groups'!A36,'D-1 Off Site Habitat Baseline'!$U$11:$U$258)</f>
        <v>0</v>
      </c>
      <c r="W36" s="494">
        <f>SUMIF('D-2 Off Site Habitat Creation'!$F$9:$F$255,'G-2 Habitat groups'!A36,'D-2 Off Site Habitat Creation'!$G$9:$G$255)</f>
        <v>0</v>
      </c>
      <c r="X36" s="494">
        <f>SUMIF('D-2 Off Site Habitat Creation'!$F$9:$F$255,'G-2 Habitat groups'!A36,'D-2 Off Site Habitat Creation'!$AA$9:$AA$255)</f>
        <v>0</v>
      </c>
      <c r="Y36" s="494">
        <f>SUMIF('D-3 Off Site Habitat Enhancment'!$S$12:$S$491,'G-2 Habitat groups'!A36,'D-3 Off Site Habitat Enhancment'!$V$12:$V$491)</f>
        <v>0</v>
      </c>
      <c r="Z36" s="494">
        <f>SUMIF('D-3 Off Site Habitat Enhancment'!$S$12:$S$491,'G-2 Habitat groups'!A36,'D-3 Off Site Habitat Enhancment'!$AP$12:$AP$491)</f>
        <v>0</v>
      </c>
      <c r="AA36" s="494">
        <f t="shared" si="57"/>
        <v>0</v>
      </c>
      <c r="AB36" s="494">
        <f t="shared" si="58"/>
        <v>0</v>
      </c>
      <c r="AC36" s="494">
        <f t="shared" si="59"/>
        <v>0</v>
      </c>
      <c r="AD36" s="494">
        <f t="shared" si="60"/>
        <v>0</v>
      </c>
      <c r="AE36" s="494">
        <f t="shared" si="61"/>
        <v>0</v>
      </c>
      <c r="AF36" s="494">
        <f t="shared" si="62"/>
        <v>0</v>
      </c>
      <c r="AU36" s="113" t="s">
        <v>506</v>
      </c>
      <c r="AV36" s="88" t="s">
        <v>71</v>
      </c>
      <c r="AW36" s="494">
        <f t="shared" si="43"/>
        <v>0</v>
      </c>
      <c r="AX36" s="494">
        <f t="shared" si="44"/>
        <v>0</v>
      </c>
      <c r="AY36" s="494">
        <f t="shared" si="45"/>
        <v>0</v>
      </c>
      <c r="AZ36" s="494">
        <f t="shared" si="46"/>
        <v>0</v>
      </c>
      <c r="BA36" s="494">
        <f t="shared" si="47"/>
        <v>0</v>
      </c>
      <c r="BB36" s="494">
        <f t="shared" si="48"/>
        <v>0</v>
      </c>
      <c r="BC36" s="494">
        <f t="shared" si="49"/>
        <v>0</v>
      </c>
      <c r="BD36" s="494">
        <f t="shared" si="50"/>
        <v>0</v>
      </c>
      <c r="BE36" s="494">
        <f t="shared" si="51"/>
        <v>0</v>
      </c>
      <c r="BF36" s="494" t="str">
        <f t="shared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4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4">
        <f>SUMIF('A-1 Site Habitat Baseline'!$G$11:$G$258,'G-2 Habitat groups'!A37,'A-1 Site Habitat Baseline'!$Q$11:$Q$258)</f>
        <v>0</v>
      </c>
      <c r="G37" s="494">
        <f>SUMIF('A-1 Site Habitat Baseline'!$G$11:$G$258,'G-2 Habitat groups'!A37,'A-1 Site Habitat Baseline'!$S$11:$S$258)</f>
        <v>0</v>
      </c>
      <c r="H37" s="494">
        <f>SUMIF('A-1 Site Habitat Baseline'!$G$11:$G$258,'G-2 Habitat groups'!A37,'A-1 Site Habitat Baseline'!$U$11:$U$258)</f>
        <v>0</v>
      </c>
      <c r="I37" s="494">
        <f>SUMIF('A-1 Site Habitat Baseline'!$G$11:$G$258,'G-2 Habitat groups'!A37,'A-1 Site Habitat Baseline'!$W$11:$W$258)</f>
        <v>0</v>
      </c>
      <c r="J37" s="494">
        <f>SUMIF('A-1 Site Habitat Baseline'!$G$11:$G$258,'G-2 Habitat groups'!A37,'A-1 Site Habitat Baseline'!$X$11:$X$258)</f>
        <v>0</v>
      </c>
      <c r="K37" s="494">
        <f>SUMIF('A-2 Site Habitat Creation'!$F$11:$F$256,'G-2 Habitat groups'!A37,'A-2 Site Habitat Creation'!$G$11:$G$256)</f>
        <v>0</v>
      </c>
      <c r="L37" s="494">
        <f>SUMIF('A-2 Site Habitat Creation'!$F$11:$F$256,'G-2 Habitat groups'!A37,'A-2 Site Habitat Creation'!$Y$11:$Y$256)</f>
        <v>0</v>
      </c>
      <c r="M37" s="494">
        <f>SUMIF('A-3 Site Habitat Enhancement'!$S$12:$S$257,'G-2 Habitat groups'!A37,'A-3 Site Habitat Enhancement'!$V$12:$V$257)</f>
        <v>0</v>
      </c>
      <c r="N37" s="494">
        <f>SUMIF('A-3 Site Habitat Enhancement'!$S$12:$S$257,'G-2 Habitat groups'!A37,'A-3 Site Habitat Enhancement'!$AN$12:$AN$257)</f>
        <v>0</v>
      </c>
      <c r="O37" s="494">
        <f t="shared" si="53"/>
        <v>0</v>
      </c>
      <c r="P37" s="494">
        <f t="shared" si="54"/>
        <v>0</v>
      </c>
      <c r="Q37" s="494">
        <f t="shared" si="55"/>
        <v>0</v>
      </c>
      <c r="R37" s="494">
        <f t="shared" si="56"/>
        <v>0</v>
      </c>
      <c r="S37" s="494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4">
        <f>SUMIF('D-1 Off Site Habitat Baseline'!$G$11:$G$258,'G-2 Habitat groups'!A37,'D-1 Off Site Habitat Baseline'!$Q$11:$Q$258)</f>
        <v>0</v>
      </c>
      <c r="U37" s="591">
        <f>SUMIF('D-1 Off Site Habitat Baseline'!$G$11:$G$258,'G-2 Habitat groups'!A37,'D-1 Off Site Habitat Baseline'!$S$11:$S$258)</f>
        <v>0</v>
      </c>
      <c r="V37" s="494">
        <f>SUMIF('D-1 Off Site Habitat Baseline'!$G$11:$G$258,'G-2 Habitat groups'!A37,'D-1 Off Site Habitat Baseline'!$U$11:$U$258)</f>
        <v>0</v>
      </c>
      <c r="W37" s="494">
        <f>SUMIF('D-2 Off Site Habitat Creation'!$F$9:$F$255,'G-2 Habitat groups'!A37,'D-2 Off Site Habitat Creation'!$G$9:$G$255)</f>
        <v>0</v>
      </c>
      <c r="X37" s="494">
        <f>SUMIF('D-2 Off Site Habitat Creation'!$F$9:$F$255,'G-2 Habitat groups'!A37,'D-2 Off Site Habitat Creation'!$AA$9:$AA$255)</f>
        <v>0</v>
      </c>
      <c r="Y37" s="494">
        <f>SUMIF('D-3 Off Site Habitat Enhancment'!$S$12:$S$491,'G-2 Habitat groups'!A37,'D-3 Off Site Habitat Enhancment'!$V$12:$V$491)</f>
        <v>0</v>
      </c>
      <c r="Z37" s="494">
        <f>SUMIF('D-3 Off Site Habitat Enhancment'!$S$12:$S$491,'G-2 Habitat groups'!A37,'D-3 Off Site Habitat Enhancment'!$AP$12:$AP$491)</f>
        <v>0</v>
      </c>
      <c r="AA37" s="494">
        <f t="shared" si="57"/>
        <v>0</v>
      </c>
      <c r="AB37" s="494">
        <f t="shared" si="58"/>
        <v>0</v>
      </c>
      <c r="AC37" s="494">
        <f t="shared" si="59"/>
        <v>0</v>
      </c>
      <c r="AD37" s="494">
        <f t="shared" si="60"/>
        <v>0</v>
      </c>
      <c r="AE37" s="494">
        <f t="shared" si="61"/>
        <v>0</v>
      </c>
      <c r="AF37" s="494">
        <f t="shared" si="62"/>
        <v>0</v>
      </c>
      <c r="AU37" s="113" t="s">
        <v>515</v>
      </c>
      <c r="AV37" s="88" t="s">
        <v>71</v>
      </c>
      <c r="AW37" s="494">
        <f t="shared" si="43"/>
        <v>0</v>
      </c>
      <c r="AX37" s="494">
        <f t="shared" si="44"/>
        <v>0</v>
      </c>
      <c r="AY37" s="494">
        <f t="shared" si="45"/>
        <v>0</v>
      </c>
      <c r="AZ37" s="494">
        <f t="shared" si="46"/>
        <v>0</v>
      </c>
      <c r="BA37" s="494">
        <f t="shared" si="47"/>
        <v>0</v>
      </c>
      <c r="BB37" s="494">
        <f t="shared" si="48"/>
        <v>0</v>
      </c>
      <c r="BC37" s="494">
        <f t="shared" si="49"/>
        <v>0</v>
      </c>
      <c r="BD37" s="494">
        <f t="shared" si="50"/>
        <v>0</v>
      </c>
      <c r="BE37" s="494">
        <f t="shared" si="51"/>
        <v>0</v>
      </c>
      <c r="BF37" s="494" t="str">
        <f t="shared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4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4">
        <f>SUMIF('A-1 Site Habitat Baseline'!$G$11:$G$258,'G-2 Habitat groups'!A38,'A-1 Site Habitat Baseline'!$Q$11:$Q$258)</f>
        <v>0</v>
      </c>
      <c r="G38" s="494">
        <f>SUMIF('A-1 Site Habitat Baseline'!$G$11:$G$258,'G-2 Habitat groups'!A38,'A-1 Site Habitat Baseline'!$S$11:$S$258)</f>
        <v>0</v>
      </c>
      <c r="H38" s="494">
        <f>SUMIF('A-1 Site Habitat Baseline'!$G$11:$G$258,'G-2 Habitat groups'!A38,'A-1 Site Habitat Baseline'!$U$11:$U$258)</f>
        <v>0</v>
      </c>
      <c r="I38" s="494">
        <f>SUMIF('A-1 Site Habitat Baseline'!$G$11:$G$258,'G-2 Habitat groups'!A38,'A-1 Site Habitat Baseline'!$W$11:$W$258)</f>
        <v>0</v>
      </c>
      <c r="J38" s="494">
        <f>SUMIF('A-1 Site Habitat Baseline'!$G$11:$G$258,'G-2 Habitat groups'!A38,'A-1 Site Habitat Baseline'!$X$11:$X$258)</f>
        <v>0</v>
      </c>
      <c r="K38" s="494">
        <f>SUMIF('A-2 Site Habitat Creation'!$F$11:$F$256,'G-2 Habitat groups'!A38,'A-2 Site Habitat Creation'!$G$11:$G$256)</f>
        <v>0</v>
      </c>
      <c r="L38" s="494">
        <f>SUMIF('A-2 Site Habitat Creation'!$F$11:$F$256,'G-2 Habitat groups'!A38,'A-2 Site Habitat Creation'!$Y$11:$Y$256)</f>
        <v>0</v>
      </c>
      <c r="M38" s="494">
        <f>SUMIF('A-3 Site Habitat Enhancement'!$S$12:$S$257,'G-2 Habitat groups'!A38,'A-3 Site Habitat Enhancement'!$V$12:$V$257)</f>
        <v>0</v>
      </c>
      <c r="N38" s="494">
        <f>SUMIF('A-3 Site Habitat Enhancement'!$S$12:$S$257,'G-2 Habitat groups'!A38,'A-3 Site Habitat Enhancement'!$AN$12:$AN$257)</f>
        <v>0</v>
      </c>
      <c r="O38" s="494">
        <f t="shared" si="53"/>
        <v>0</v>
      </c>
      <c r="P38" s="494">
        <f t="shared" si="54"/>
        <v>0</v>
      </c>
      <c r="Q38" s="494">
        <f t="shared" si="55"/>
        <v>0</v>
      </c>
      <c r="R38" s="494">
        <f t="shared" si="56"/>
        <v>0</v>
      </c>
      <c r="S38" s="494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4">
        <f>SUMIF('D-1 Off Site Habitat Baseline'!$G$11:$G$258,'G-2 Habitat groups'!A38,'D-1 Off Site Habitat Baseline'!$Q$11:$Q$258)</f>
        <v>0</v>
      </c>
      <c r="U38" s="591">
        <f>SUMIF('D-1 Off Site Habitat Baseline'!$G$11:$G$258,'G-2 Habitat groups'!A38,'D-1 Off Site Habitat Baseline'!$S$11:$S$258)</f>
        <v>0</v>
      </c>
      <c r="V38" s="494">
        <f>SUMIF('D-1 Off Site Habitat Baseline'!$G$11:$G$258,'G-2 Habitat groups'!A38,'D-1 Off Site Habitat Baseline'!$U$11:$U$258)</f>
        <v>0</v>
      </c>
      <c r="W38" s="494">
        <f>SUMIF('D-2 Off Site Habitat Creation'!$F$9:$F$255,'G-2 Habitat groups'!A38,'D-2 Off Site Habitat Creation'!$G$9:$G$255)</f>
        <v>0</v>
      </c>
      <c r="X38" s="494">
        <f>SUMIF('D-2 Off Site Habitat Creation'!$F$9:$F$255,'G-2 Habitat groups'!A38,'D-2 Off Site Habitat Creation'!$AA$9:$AA$255)</f>
        <v>0</v>
      </c>
      <c r="Y38" s="494">
        <f>SUMIF('D-3 Off Site Habitat Enhancment'!$S$12:$S$491,'G-2 Habitat groups'!A38,'D-3 Off Site Habitat Enhancment'!$V$12:$V$491)</f>
        <v>0</v>
      </c>
      <c r="Z38" s="494">
        <f>SUMIF('D-3 Off Site Habitat Enhancment'!$S$12:$S$491,'G-2 Habitat groups'!A38,'D-3 Off Site Habitat Enhancment'!$AP$12:$AP$491)</f>
        <v>0</v>
      </c>
      <c r="AA38" s="494">
        <f t="shared" si="57"/>
        <v>0</v>
      </c>
      <c r="AB38" s="494">
        <f t="shared" si="58"/>
        <v>0</v>
      </c>
      <c r="AC38" s="494">
        <f t="shared" si="59"/>
        <v>0</v>
      </c>
      <c r="AD38" s="494">
        <f t="shared" si="60"/>
        <v>0</v>
      </c>
      <c r="AE38" s="494">
        <f t="shared" si="61"/>
        <v>0</v>
      </c>
      <c r="AF38" s="494">
        <f t="shared" si="62"/>
        <v>0</v>
      </c>
      <c r="AU38" s="113" t="s">
        <v>526</v>
      </c>
      <c r="AV38" s="88" t="s">
        <v>72</v>
      </c>
      <c r="AW38" s="494">
        <f t="shared" si="43"/>
        <v>0</v>
      </c>
      <c r="AX38" s="494">
        <f t="shared" si="44"/>
        <v>0</v>
      </c>
      <c r="AY38" s="494">
        <f t="shared" si="45"/>
        <v>0</v>
      </c>
      <c r="AZ38" s="494">
        <f t="shared" si="46"/>
        <v>0</v>
      </c>
      <c r="BA38" s="494">
        <f t="shared" si="47"/>
        <v>0</v>
      </c>
      <c r="BB38" s="494">
        <f t="shared" si="48"/>
        <v>0</v>
      </c>
      <c r="BC38" s="494">
        <f t="shared" si="49"/>
        <v>0</v>
      </c>
      <c r="BD38" s="494">
        <f t="shared" si="50"/>
        <v>0</v>
      </c>
      <c r="BE38" s="494">
        <f t="shared" si="51"/>
        <v>0</v>
      </c>
      <c r="BF38" s="494" t="str">
        <f t="shared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4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4">
        <f>SUMIF('A-1 Site Habitat Baseline'!$G$11:$G$258,'G-2 Habitat groups'!A39,'A-1 Site Habitat Baseline'!$Q$11:$Q$258)</f>
        <v>0</v>
      </c>
      <c r="G39" s="494">
        <f>SUMIF('A-1 Site Habitat Baseline'!$G$11:$G$258,'G-2 Habitat groups'!A39,'A-1 Site Habitat Baseline'!$S$11:$S$258)</f>
        <v>0</v>
      </c>
      <c r="H39" s="494">
        <f>SUMIF('A-1 Site Habitat Baseline'!$G$11:$G$258,'G-2 Habitat groups'!A39,'A-1 Site Habitat Baseline'!$U$11:$U$258)</f>
        <v>0</v>
      </c>
      <c r="I39" s="494">
        <f>SUMIF('A-1 Site Habitat Baseline'!$G$11:$G$258,'G-2 Habitat groups'!A39,'A-1 Site Habitat Baseline'!$W$11:$W$258)</f>
        <v>0</v>
      </c>
      <c r="J39" s="494">
        <f>SUMIF('A-1 Site Habitat Baseline'!$G$11:$G$258,'G-2 Habitat groups'!A39,'A-1 Site Habitat Baseline'!$X$11:$X$258)</f>
        <v>0</v>
      </c>
      <c r="K39" s="494">
        <f>SUMIF('A-2 Site Habitat Creation'!$F$11:$F$256,'G-2 Habitat groups'!A39,'A-2 Site Habitat Creation'!$G$11:$G$256)</f>
        <v>0</v>
      </c>
      <c r="L39" s="494">
        <f>SUMIF('A-2 Site Habitat Creation'!$F$11:$F$256,'G-2 Habitat groups'!A39,'A-2 Site Habitat Creation'!$Y$11:$Y$256)</f>
        <v>0</v>
      </c>
      <c r="M39" s="494">
        <f>SUMIF('A-3 Site Habitat Enhancement'!$S$12:$S$257,'G-2 Habitat groups'!A39,'A-3 Site Habitat Enhancement'!$V$12:$V$257)</f>
        <v>0</v>
      </c>
      <c r="N39" s="494">
        <f>SUMIF('A-3 Site Habitat Enhancement'!$S$12:$S$257,'G-2 Habitat groups'!A39,'A-3 Site Habitat Enhancement'!$AN$12:$AN$257)</f>
        <v>0</v>
      </c>
      <c r="O39" s="494">
        <f t="shared" si="53"/>
        <v>0</v>
      </c>
      <c r="P39" s="494">
        <f t="shared" si="54"/>
        <v>0</v>
      </c>
      <c r="Q39" s="494">
        <f t="shared" si="55"/>
        <v>0</v>
      </c>
      <c r="R39" s="494">
        <f t="shared" si="56"/>
        <v>0</v>
      </c>
      <c r="S39" s="494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4">
        <f>SUMIF('D-1 Off Site Habitat Baseline'!$G$11:$G$258,'G-2 Habitat groups'!A39,'D-1 Off Site Habitat Baseline'!$Q$11:$Q$258)</f>
        <v>0</v>
      </c>
      <c r="U39" s="591">
        <f>SUMIF('D-1 Off Site Habitat Baseline'!$G$11:$G$258,'G-2 Habitat groups'!A39,'D-1 Off Site Habitat Baseline'!$S$11:$S$258)</f>
        <v>0</v>
      </c>
      <c r="V39" s="494">
        <f>SUMIF('D-1 Off Site Habitat Baseline'!$G$11:$G$258,'G-2 Habitat groups'!A39,'D-1 Off Site Habitat Baseline'!$U$11:$U$258)</f>
        <v>0</v>
      </c>
      <c r="W39" s="494">
        <f>SUMIF('D-2 Off Site Habitat Creation'!$F$9:$F$255,'G-2 Habitat groups'!A39,'D-2 Off Site Habitat Creation'!$G$9:$G$255)</f>
        <v>0</v>
      </c>
      <c r="X39" s="494">
        <f>SUMIF('D-2 Off Site Habitat Creation'!$F$9:$F$255,'G-2 Habitat groups'!A39,'D-2 Off Site Habitat Creation'!$AA$9:$AA$255)</f>
        <v>0</v>
      </c>
      <c r="Y39" s="494">
        <f>SUMIF('D-3 Off Site Habitat Enhancment'!$S$12:$S$491,'G-2 Habitat groups'!A39,'D-3 Off Site Habitat Enhancment'!$V$12:$V$491)</f>
        <v>0</v>
      </c>
      <c r="Z39" s="494">
        <f>SUMIF('D-3 Off Site Habitat Enhancment'!$S$12:$S$491,'G-2 Habitat groups'!A39,'D-3 Off Site Habitat Enhancment'!$AP$12:$AP$491)</f>
        <v>0</v>
      </c>
      <c r="AA39" s="494">
        <f t="shared" si="57"/>
        <v>0</v>
      </c>
      <c r="AB39" s="494">
        <f t="shared" si="58"/>
        <v>0</v>
      </c>
      <c r="AC39" s="494">
        <f t="shared" si="59"/>
        <v>0</v>
      </c>
      <c r="AD39" s="494">
        <f t="shared" si="60"/>
        <v>0</v>
      </c>
      <c r="AE39" s="494">
        <f t="shared" si="61"/>
        <v>0</v>
      </c>
      <c r="AF39" s="494">
        <f t="shared" si="62"/>
        <v>0</v>
      </c>
      <c r="AU39" s="113" t="s">
        <v>529</v>
      </c>
      <c r="AV39" s="88" t="s">
        <v>72</v>
      </c>
      <c r="AW39" s="494">
        <f t="shared" si="43"/>
        <v>0</v>
      </c>
      <c r="AX39" s="494">
        <f t="shared" si="44"/>
        <v>0</v>
      </c>
      <c r="AY39" s="494">
        <f t="shared" si="45"/>
        <v>0</v>
      </c>
      <c r="AZ39" s="494">
        <f t="shared" si="46"/>
        <v>0</v>
      </c>
      <c r="BA39" s="494">
        <f t="shared" si="47"/>
        <v>0</v>
      </c>
      <c r="BB39" s="494">
        <f t="shared" si="48"/>
        <v>0</v>
      </c>
      <c r="BC39" s="494">
        <f t="shared" si="49"/>
        <v>0</v>
      </c>
      <c r="BD39" s="494">
        <f t="shared" si="50"/>
        <v>0</v>
      </c>
      <c r="BE39" s="494">
        <f t="shared" si="51"/>
        <v>0</v>
      </c>
      <c r="BF39" s="494" t="str">
        <f t="shared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4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4">
        <f>SUMIF('A-1 Site Habitat Baseline'!$G$11:$G$258,'G-2 Habitat groups'!A40,'A-1 Site Habitat Baseline'!$Q$11:$Q$258)</f>
        <v>0</v>
      </c>
      <c r="G40" s="494">
        <f>SUMIF('A-1 Site Habitat Baseline'!$G$11:$G$258,'G-2 Habitat groups'!A40,'A-1 Site Habitat Baseline'!$S$11:$S$258)</f>
        <v>0</v>
      </c>
      <c r="H40" s="494">
        <f>SUMIF('A-1 Site Habitat Baseline'!$G$11:$G$258,'G-2 Habitat groups'!A40,'A-1 Site Habitat Baseline'!$U$11:$U$258)</f>
        <v>0</v>
      </c>
      <c r="I40" s="494">
        <f>SUMIF('A-1 Site Habitat Baseline'!$G$11:$G$258,'G-2 Habitat groups'!A40,'A-1 Site Habitat Baseline'!$W$11:$W$258)</f>
        <v>0</v>
      </c>
      <c r="J40" s="494">
        <f>SUMIF('A-1 Site Habitat Baseline'!$G$11:$G$258,'G-2 Habitat groups'!A40,'A-1 Site Habitat Baseline'!$X$11:$X$258)</f>
        <v>0</v>
      </c>
      <c r="K40" s="494">
        <f>SUMIF('A-2 Site Habitat Creation'!$F$11:$F$256,'G-2 Habitat groups'!A40,'A-2 Site Habitat Creation'!$G$11:$G$256)</f>
        <v>0</v>
      </c>
      <c r="L40" s="494">
        <f>SUMIF('A-2 Site Habitat Creation'!$F$11:$F$256,'G-2 Habitat groups'!A40,'A-2 Site Habitat Creation'!$Y$11:$Y$256)</f>
        <v>0</v>
      </c>
      <c r="M40" s="494">
        <f>SUMIF('A-3 Site Habitat Enhancement'!$S$12:$S$257,'G-2 Habitat groups'!A40,'A-3 Site Habitat Enhancement'!$V$12:$V$257)</f>
        <v>0</v>
      </c>
      <c r="N40" s="494">
        <f>SUMIF('A-3 Site Habitat Enhancement'!$S$12:$S$257,'G-2 Habitat groups'!A40,'A-3 Site Habitat Enhancement'!$AN$12:$AN$257)</f>
        <v>0</v>
      </c>
      <c r="O40" s="494">
        <f t="shared" si="53"/>
        <v>0</v>
      </c>
      <c r="P40" s="494">
        <f t="shared" si="54"/>
        <v>0</v>
      </c>
      <c r="Q40" s="494">
        <f t="shared" si="55"/>
        <v>0</v>
      </c>
      <c r="R40" s="494">
        <f t="shared" si="56"/>
        <v>0</v>
      </c>
      <c r="S40" s="494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4">
        <f>SUMIF('D-1 Off Site Habitat Baseline'!$G$11:$G$258,'G-2 Habitat groups'!A40,'D-1 Off Site Habitat Baseline'!$Q$11:$Q$258)</f>
        <v>0</v>
      </c>
      <c r="U40" s="591">
        <f>SUMIF('D-1 Off Site Habitat Baseline'!$G$11:$G$258,'G-2 Habitat groups'!A40,'D-1 Off Site Habitat Baseline'!$S$11:$S$258)</f>
        <v>0</v>
      </c>
      <c r="V40" s="494">
        <f>SUMIF('D-1 Off Site Habitat Baseline'!$G$11:$G$258,'G-2 Habitat groups'!A40,'D-1 Off Site Habitat Baseline'!$U$11:$U$258)</f>
        <v>0</v>
      </c>
      <c r="W40" s="494">
        <f>SUMIF('D-2 Off Site Habitat Creation'!$F$9:$F$255,'G-2 Habitat groups'!A40,'D-2 Off Site Habitat Creation'!$G$9:$G$255)</f>
        <v>0</v>
      </c>
      <c r="X40" s="494">
        <f>SUMIF('D-2 Off Site Habitat Creation'!$F$9:$F$255,'G-2 Habitat groups'!A40,'D-2 Off Site Habitat Creation'!$AA$9:$AA$255)</f>
        <v>0</v>
      </c>
      <c r="Y40" s="494">
        <f>SUMIF('D-3 Off Site Habitat Enhancment'!$S$12:$S$491,'G-2 Habitat groups'!A40,'D-3 Off Site Habitat Enhancment'!$V$12:$V$491)</f>
        <v>0</v>
      </c>
      <c r="Z40" s="494">
        <f>SUMIF('D-3 Off Site Habitat Enhancment'!$S$12:$S$491,'G-2 Habitat groups'!A40,'D-3 Off Site Habitat Enhancment'!$AP$12:$AP$491)</f>
        <v>0</v>
      </c>
      <c r="AA40" s="494">
        <f t="shared" si="57"/>
        <v>0</v>
      </c>
      <c r="AB40" s="494">
        <f t="shared" si="58"/>
        <v>0</v>
      </c>
      <c r="AC40" s="494">
        <f t="shared" si="59"/>
        <v>0</v>
      </c>
      <c r="AD40" s="494">
        <f t="shared" si="60"/>
        <v>0</v>
      </c>
      <c r="AE40" s="494">
        <f t="shared" si="61"/>
        <v>0</v>
      </c>
      <c r="AF40" s="494">
        <f t="shared" si="62"/>
        <v>0</v>
      </c>
      <c r="AU40" s="113" t="s">
        <v>532</v>
      </c>
      <c r="AV40" s="88" t="s">
        <v>72</v>
      </c>
      <c r="AW40" s="494">
        <f t="shared" si="43"/>
        <v>0</v>
      </c>
      <c r="AX40" s="494">
        <f t="shared" si="44"/>
        <v>0</v>
      </c>
      <c r="AY40" s="494">
        <f t="shared" si="45"/>
        <v>0</v>
      </c>
      <c r="AZ40" s="494">
        <f t="shared" si="46"/>
        <v>0</v>
      </c>
      <c r="BA40" s="494">
        <f t="shared" si="47"/>
        <v>0</v>
      </c>
      <c r="BB40" s="494">
        <f t="shared" si="48"/>
        <v>0</v>
      </c>
      <c r="BC40" s="494">
        <f t="shared" si="49"/>
        <v>0</v>
      </c>
      <c r="BD40" s="494">
        <f t="shared" si="50"/>
        <v>0</v>
      </c>
      <c r="BE40" s="494">
        <f t="shared" si="51"/>
        <v>0</v>
      </c>
      <c r="BF40" s="494" t="str">
        <f t="shared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4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4">
        <f>SUMIF('A-1 Site Habitat Baseline'!$G$11:$G$258,'G-2 Habitat groups'!A41,'A-1 Site Habitat Baseline'!$Q$11:$Q$258)</f>
        <v>0</v>
      </c>
      <c r="G41" s="494">
        <f>SUMIF('A-1 Site Habitat Baseline'!$G$11:$G$258,'G-2 Habitat groups'!A41,'A-1 Site Habitat Baseline'!$S$11:$S$258)</f>
        <v>0</v>
      </c>
      <c r="H41" s="494">
        <f>SUMIF('A-1 Site Habitat Baseline'!$G$11:$G$258,'G-2 Habitat groups'!A41,'A-1 Site Habitat Baseline'!$U$11:$U$258)</f>
        <v>0</v>
      </c>
      <c r="I41" s="494">
        <f>SUMIF('A-1 Site Habitat Baseline'!$G$11:$G$258,'G-2 Habitat groups'!A41,'A-1 Site Habitat Baseline'!$W$11:$W$258)</f>
        <v>0</v>
      </c>
      <c r="J41" s="494">
        <f>SUMIF('A-1 Site Habitat Baseline'!$G$11:$G$258,'G-2 Habitat groups'!A41,'A-1 Site Habitat Baseline'!$X$11:$X$258)</f>
        <v>0</v>
      </c>
      <c r="K41" s="494">
        <f>SUMIF('A-2 Site Habitat Creation'!$F$11:$F$256,'G-2 Habitat groups'!A41,'A-2 Site Habitat Creation'!$G$11:$G$256)</f>
        <v>0</v>
      </c>
      <c r="L41" s="494">
        <f>SUMIF('A-2 Site Habitat Creation'!$F$11:$F$256,'G-2 Habitat groups'!A41,'A-2 Site Habitat Creation'!$Y$11:$Y$256)</f>
        <v>0</v>
      </c>
      <c r="M41" s="494">
        <f>SUMIF('A-3 Site Habitat Enhancement'!$S$12:$S$257,'G-2 Habitat groups'!A41,'A-3 Site Habitat Enhancement'!$V$12:$V$257)</f>
        <v>0</v>
      </c>
      <c r="N41" s="494">
        <f>SUMIF('A-3 Site Habitat Enhancement'!$S$12:$S$257,'G-2 Habitat groups'!A41,'A-3 Site Habitat Enhancement'!$AN$12:$AN$257)</f>
        <v>0</v>
      </c>
      <c r="O41" s="494">
        <f t="shared" si="53"/>
        <v>0</v>
      </c>
      <c r="P41" s="494">
        <f t="shared" si="54"/>
        <v>0</v>
      </c>
      <c r="Q41" s="494">
        <f t="shared" si="55"/>
        <v>0</v>
      </c>
      <c r="R41" s="494">
        <f t="shared" si="56"/>
        <v>0</v>
      </c>
      <c r="S41" s="494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4">
        <f>SUMIF('D-1 Off Site Habitat Baseline'!$G$11:$G$258,'G-2 Habitat groups'!A41,'D-1 Off Site Habitat Baseline'!$Q$11:$Q$258)</f>
        <v>0</v>
      </c>
      <c r="U41" s="591">
        <f>SUMIF('D-1 Off Site Habitat Baseline'!$G$11:$G$258,'G-2 Habitat groups'!A41,'D-1 Off Site Habitat Baseline'!$S$11:$S$258)</f>
        <v>0</v>
      </c>
      <c r="V41" s="494">
        <f>SUMIF('D-1 Off Site Habitat Baseline'!$G$11:$G$258,'G-2 Habitat groups'!A41,'D-1 Off Site Habitat Baseline'!$U$11:$U$258)</f>
        <v>0</v>
      </c>
      <c r="W41" s="494">
        <f>SUMIF('D-2 Off Site Habitat Creation'!$F$9:$F$255,'G-2 Habitat groups'!A41,'D-2 Off Site Habitat Creation'!$G$9:$G$255)</f>
        <v>0</v>
      </c>
      <c r="X41" s="494">
        <f>SUMIF('D-2 Off Site Habitat Creation'!$F$9:$F$255,'G-2 Habitat groups'!A41,'D-2 Off Site Habitat Creation'!$AA$9:$AA$255)</f>
        <v>0</v>
      </c>
      <c r="Y41" s="494">
        <f>SUMIF('D-3 Off Site Habitat Enhancment'!$S$12:$S$491,'G-2 Habitat groups'!A41,'D-3 Off Site Habitat Enhancment'!$V$12:$V$491)</f>
        <v>0</v>
      </c>
      <c r="Z41" s="494">
        <f>SUMIF('D-3 Off Site Habitat Enhancment'!$S$12:$S$491,'G-2 Habitat groups'!A41,'D-3 Off Site Habitat Enhancment'!$AP$12:$AP$491)</f>
        <v>0</v>
      </c>
      <c r="AA41" s="494">
        <f t="shared" si="57"/>
        <v>0</v>
      </c>
      <c r="AB41" s="494">
        <f t="shared" si="58"/>
        <v>0</v>
      </c>
      <c r="AC41" s="494">
        <f t="shared" si="59"/>
        <v>0</v>
      </c>
      <c r="AD41" s="494">
        <f t="shared" si="60"/>
        <v>0</v>
      </c>
      <c r="AE41" s="494">
        <f t="shared" si="61"/>
        <v>0</v>
      </c>
      <c r="AF41" s="494">
        <f t="shared" si="62"/>
        <v>0</v>
      </c>
      <c r="AU41" s="113" t="s">
        <v>535</v>
      </c>
      <c r="AV41" s="88" t="s">
        <v>72</v>
      </c>
      <c r="AW41" s="494">
        <f t="shared" si="43"/>
        <v>0</v>
      </c>
      <c r="AX41" s="494">
        <f t="shared" si="44"/>
        <v>0</v>
      </c>
      <c r="AY41" s="494">
        <f t="shared" si="45"/>
        <v>0</v>
      </c>
      <c r="AZ41" s="494">
        <f t="shared" si="46"/>
        <v>0</v>
      </c>
      <c r="BA41" s="494">
        <f t="shared" si="47"/>
        <v>0</v>
      </c>
      <c r="BB41" s="494">
        <f t="shared" si="48"/>
        <v>0</v>
      </c>
      <c r="BC41" s="494">
        <f t="shared" si="49"/>
        <v>0</v>
      </c>
      <c r="BD41" s="494">
        <f t="shared" si="50"/>
        <v>0</v>
      </c>
      <c r="BE41" s="494">
        <f t="shared" si="51"/>
        <v>0</v>
      </c>
      <c r="BF41" s="494" t="str">
        <f t="shared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4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4">
        <f>SUMIF('A-1 Site Habitat Baseline'!$G$11:$G$258,'G-2 Habitat groups'!A42,'A-1 Site Habitat Baseline'!$Q$11:$Q$258)</f>
        <v>0</v>
      </c>
      <c r="G42" s="494">
        <f>SUMIF('A-1 Site Habitat Baseline'!$G$11:$G$258,'G-2 Habitat groups'!A42,'A-1 Site Habitat Baseline'!$S$11:$S$258)</f>
        <v>0</v>
      </c>
      <c r="H42" s="494">
        <f>SUMIF('A-1 Site Habitat Baseline'!$G$11:$G$258,'G-2 Habitat groups'!A42,'A-1 Site Habitat Baseline'!$U$11:$U$258)</f>
        <v>0</v>
      </c>
      <c r="I42" s="494">
        <f>SUMIF('A-1 Site Habitat Baseline'!$G$11:$G$258,'G-2 Habitat groups'!A42,'A-1 Site Habitat Baseline'!$W$11:$W$258)</f>
        <v>0</v>
      </c>
      <c r="J42" s="494">
        <f>SUMIF('A-1 Site Habitat Baseline'!$G$11:$G$258,'G-2 Habitat groups'!A42,'A-1 Site Habitat Baseline'!$X$11:$X$258)</f>
        <v>0</v>
      </c>
      <c r="K42" s="494">
        <f>SUMIF('A-2 Site Habitat Creation'!$F$11:$F$256,'G-2 Habitat groups'!A42,'A-2 Site Habitat Creation'!$G$11:$G$256)</f>
        <v>0</v>
      </c>
      <c r="L42" s="494">
        <f>SUMIF('A-2 Site Habitat Creation'!$F$11:$F$256,'G-2 Habitat groups'!A42,'A-2 Site Habitat Creation'!$Y$11:$Y$256)</f>
        <v>0</v>
      </c>
      <c r="M42" s="494">
        <f>SUMIF('A-3 Site Habitat Enhancement'!$S$12:$S$257,'G-2 Habitat groups'!A42,'A-3 Site Habitat Enhancement'!$V$12:$V$257)</f>
        <v>0</v>
      </c>
      <c r="N42" s="494">
        <f>SUMIF('A-3 Site Habitat Enhancement'!$S$12:$S$257,'G-2 Habitat groups'!A42,'A-3 Site Habitat Enhancement'!$AN$12:$AN$257)</f>
        <v>0</v>
      </c>
      <c r="O42" s="494">
        <f t="shared" si="53"/>
        <v>0</v>
      </c>
      <c r="P42" s="494">
        <f t="shared" si="54"/>
        <v>0</v>
      </c>
      <c r="Q42" s="494">
        <f t="shared" si="55"/>
        <v>0</v>
      </c>
      <c r="R42" s="494">
        <f t="shared" si="56"/>
        <v>0</v>
      </c>
      <c r="S42" s="494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4">
        <f>SUMIF('D-1 Off Site Habitat Baseline'!$G$11:$G$258,'G-2 Habitat groups'!A42,'D-1 Off Site Habitat Baseline'!$Q$11:$Q$258)</f>
        <v>0</v>
      </c>
      <c r="U42" s="591">
        <f>SUMIF('D-1 Off Site Habitat Baseline'!$G$11:$G$258,'G-2 Habitat groups'!A42,'D-1 Off Site Habitat Baseline'!$S$11:$S$258)</f>
        <v>0</v>
      </c>
      <c r="V42" s="494">
        <f>SUMIF('D-1 Off Site Habitat Baseline'!$G$11:$G$258,'G-2 Habitat groups'!A42,'D-1 Off Site Habitat Baseline'!$U$11:$U$258)</f>
        <v>0</v>
      </c>
      <c r="W42" s="494">
        <f>SUMIF('D-2 Off Site Habitat Creation'!$F$9:$F$255,'G-2 Habitat groups'!A42,'D-2 Off Site Habitat Creation'!$G$9:$G$255)</f>
        <v>0</v>
      </c>
      <c r="X42" s="494">
        <f>SUMIF('D-2 Off Site Habitat Creation'!$F$9:$F$255,'G-2 Habitat groups'!A42,'D-2 Off Site Habitat Creation'!$AA$9:$AA$255)</f>
        <v>0</v>
      </c>
      <c r="Y42" s="494">
        <f>SUMIF('D-3 Off Site Habitat Enhancment'!$S$12:$S$491,'G-2 Habitat groups'!A42,'D-3 Off Site Habitat Enhancment'!$V$12:$V$491)</f>
        <v>0</v>
      </c>
      <c r="Z42" s="494">
        <f>SUMIF('D-3 Off Site Habitat Enhancment'!$S$12:$S$491,'G-2 Habitat groups'!A42,'D-3 Off Site Habitat Enhancment'!$AP$12:$AP$491)</f>
        <v>0</v>
      </c>
      <c r="AA42" s="494">
        <f t="shared" si="57"/>
        <v>0</v>
      </c>
      <c r="AB42" s="494">
        <f t="shared" si="58"/>
        <v>0</v>
      </c>
      <c r="AC42" s="494">
        <f t="shared" si="59"/>
        <v>0</v>
      </c>
      <c r="AD42" s="494">
        <f t="shared" si="60"/>
        <v>0</v>
      </c>
      <c r="AE42" s="494">
        <f t="shared" si="61"/>
        <v>0</v>
      </c>
      <c r="AF42" s="494">
        <f t="shared" si="62"/>
        <v>0</v>
      </c>
      <c r="AU42" s="113" t="s">
        <v>538</v>
      </c>
      <c r="AV42" s="88" t="s">
        <v>72</v>
      </c>
      <c r="AW42" s="494">
        <f t="shared" si="43"/>
        <v>0</v>
      </c>
      <c r="AX42" s="494">
        <f t="shared" si="44"/>
        <v>0</v>
      </c>
      <c r="AY42" s="494">
        <f t="shared" si="45"/>
        <v>0</v>
      </c>
      <c r="AZ42" s="494">
        <f t="shared" si="46"/>
        <v>0</v>
      </c>
      <c r="BA42" s="494">
        <f t="shared" si="47"/>
        <v>0</v>
      </c>
      <c r="BB42" s="494">
        <f t="shared" si="48"/>
        <v>0</v>
      </c>
      <c r="BC42" s="494">
        <f t="shared" si="49"/>
        <v>0</v>
      </c>
      <c r="BD42" s="494">
        <f t="shared" si="50"/>
        <v>0</v>
      </c>
      <c r="BE42" s="494">
        <f t="shared" si="51"/>
        <v>0</v>
      </c>
      <c r="BF42" s="494" t="str">
        <f t="shared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4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4">
        <f>SUMIF('A-1 Site Habitat Baseline'!$G$11:$G$258,'G-2 Habitat groups'!A43,'A-1 Site Habitat Baseline'!$Q$11:$Q$258)</f>
        <v>0</v>
      </c>
      <c r="G43" s="494">
        <f>SUMIF('A-1 Site Habitat Baseline'!$G$11:$G$258,'G-2 Habitat groups'!A43,'A-1 Site Habitat Baseline'!$S$11:$S$258)</f>
        <v>0</v>
      </c>
      <c r="H43" s="494">
        <f>SUMIF('A-1 Site Habitat Baseline'!$G$11:$G$258,'G-2 Habitat groups'!A43,'A-1 Site Habitat Baseline'!$U$11:$U$258)</f>
        <v>0</v>
      </c>
      <c r="I43" s="494">
        <f>SUMIF('A-1 Site Habitat Baseline'!$G$11:$G$258,'G-2 Habitat groups'!A43,'A-1 Site Habitat Baseline'!$W$11:$W$258)</f>
        <v>0</v>
      </c>
      <c r="J43" s="494">
        <f>SUMIF('A-1 Site Habitat Baseline'!$G$11:$G$258,'G-2 Habitat groups'!A43,'A-1 Site Habitat Baseline'!$X$11:$X$258)</f>
        <v>0</v>
      </c>
      <c r="K43" s="494">
        <f>SUMIF('A-2 Site Habitat Creation'!$F$11:$F$256,'G-2 Habitat groups'!A43,'A-2 Site Habitat Creation'!$G$11:$G$256)</f>
        <v>0</v>
      </c>
      <c r="L43" s="494">
        <f>SUMIF('A-2 Site Habitat Creation'!$F$11:$F$256,'G-2 Habitat groups'!A43,'A-2 Site Habitat Creation'!$Y$11:$Y$256)</f>
        <v>0</v>
      </c>
      <c r="M43" s="494">
        <f>SUMIF('A-3 Site Habitat Enhancement'!$S$12:$S$257,'G-2 Habitat groups'!A43,'A-3 Site Habitat Enhancement'!$V$12:$V$257)</f>
        <v>0</v>
      </c>
      <c r="N43" s="494">
        <f>SUMIF('A-3 Site Habitat Enhancement'!$S$12:$S$257,'G-2 Habitat groups'!A43,'A-3 Site Habitat Enhancement'!$AN$12:$AN$257)</f>
        <v>0</v>
      </c>
      <c r="O43" s="494">
        <f t="shared" si="53"/>
        <v>0</v>
      </c>
      <c r="P43" s="494">
        <f t="shared" si="54"/>
        <v>0</v>
      </c>
      <c r="Q43" s="494">
        <f t="shared" si="55"/>
        <v>0</v>
      </c>
      <c r="R43" s="494">
        <f t="shared" si="56"/>
        <v>0</v>
      </c>
      <c r="S43" s="494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4">
        <f>SUMIF('D-1 Off Site Habitat Baseline'!$G$11:$G$258,'G-2 Habitat groups'!A43,'D-1 Off Site Habitat Baseline'!$Q$11:$Q$258)</f>
        <v>0</v>
      </c>
      <c r="U43" s="591">
        <f>SUMIF('D-1 Off Site Habitat Baseline'!$G$11:$G$258,'G-2 Habitat groups'!A43,'D-1 Off Site Habitat Baseline'!$S$11:$S$258)</f>
        <v>0</v>
      </c>
      <c r="V43" s="494">
        <f>SUMIF('D-1 Off Site Habitat Baseline'!$G$11:$G$258,'G-2 Habitat groups'!A43,'D-1 Off Site Habitat Baseline'!$U$11:$U$258)</f>
        <v>0</v>
      </c>
      <c r="W43" s="494">
        <f>SUMIF('D-2 Off Site Habitat Creation'!$F$9:$F$255,'G-2 Habitat groups'!A43,'D-2 Off Site Habitat Creation'!$G$9:$G$255)</f>
        <v>0</v>
      </c>
      <c r="X43" s="494">
        <f>SUMIF('D-2 Off Site Habitat Creation'!$F$9:$F$255,'G-2 Habitat groups'!A43,'D-2 Off Site Habitat Creation'!$AA$9:$AA$255)</f>
        <v>0</v>
      </c>
      <c r="Y43" s="494">
        <f>SUMIF('D-3 Off Site Habitat Enhancment'!$S$12:$S$491,'G-2 Habitat groups'!A43,'D-3 Off Site Habitat Enhancment'!$V$12:$V$491)</f>
        <v>0</v>
      </c>
      <c r="Z43" s="494">
        <f>SUMIF('D-3 Off Site Habitat Enhancment'!$S$12:$S$491,'G-2 Habitat groups'!A43,'D-3 Off Site Habitat Enhancment'!$AP$12:$AP$491)</f>
        <v>0</v>
      </c>
      <c r="AA43" s="494">
        <f t="shared" si="57"/>
        <v>0</v>
      </c>
      <c r="AB43" s="494">
        <f t="shared" si="58"/>
        <v>0</v>
      </c>
      <c r="AC43" s="494">
        <f t="shared" si="59"/>
        <v>0</v>
      </c>
      <c r="AD43" s="494">
        <f t="shared" si="60"/>
        <v>0</v>
      </c>
      <c r="AE43" s="494">
        <f t="shared" si="61"/>
        <v>0</v>
      </c>
      <c r="AF43" s="494">
        <f t="shared" si="62"/>
        <v>0</v>
      </c>
      <c r="AU43" s="110" t="s">
        <v>541</v>
      </c>
      <c r="AV43" s="88" t="s">
        <v>72</v>
      </c>
      <c r="AW43" s="494">
        <f t="shared" si="43"/>
        <v>0</v>
      </c>
      <c r="AX43" s="494">
        <f t="shared" si="44"/>
        <v>0</v>
      </c>
      <c r="AY43" s="494">
        <f t="shared" si="45"/>
        <v>0</v>
      </c>
      <c r="AZ43" s="494">
        <f t="shared" si="46"/>
        <v>0</v>
      </c>
      <c r="BA43" s="494">
        <f t="shared" si="47"/>
        <v>0</v>
      </c>
      <c r="BB43" s="494">
        <f t="shared" si="48"/>
        <v>0</v>
      </c>
      <c r="BC43" s="494">
        <f t="shared" si="49"/>
        <v>0</v>
      </c>
      <c r="BD43" s="494">
        <f t="shared" si="50"/>
        <v>0</v>
      </c>
      <c r="BE43" s="494">
        <f t="shared" si="51"/>
        <v>0</v>
      </c>
      <c r="BF43" s="494" t="str">
        <f t="shared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4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4">
        <f>SUMIF('A-1 Site Habitat Baseline'!$G$11:$G$258,'G-2 Habitat groups'!A44,'A-1 Site Habitat Baseline'!$Q$11:$Q$258)</f>
        <v>0</v>
      </c>
      <c r="G44" s="494">
        <f>SUMIF('A-1 Site Habitat Baseline'!$G$11:$G$258,'G-2 Habitat groups'!A44,'A-1 Site Habitat Baseline'!$S$11:$S$258)</f>
        <v>0</v>
      </c>
      <c r="H44" s="494">
        <f>SUMIF('A-1 Site Habitat Baseline'!$G$11:$G$258,'G-2 Habitat groups'!A44,'A-1 Site Habitat Baseline'!$U$11:$U$258)</f>
        <v>0</v>
      </c>
      <c r="I44" s="494">
        <f>SUMIF('A-1 Site Habitat Baseline'!$G$11:$G$258,'G-2 Habitat groups'!A44,'A-1 Site Habitat Baseline'!$W$11:$W$258)</f>
        <v>0</v>
      </c>
      <c r="J44" s="494">
        <f>SUMIF('A-1 Site Habitat Baseline'!$G$11:$G$258,'G-2 Habitat groups'!A44,'A-1 Site Habitat Baseline'!$X$11:$X$258)</f>
        <v>0</v>
      </c>
      <c r="K44" s="494">
        <f>SUMIF('A-2 Site Habitat Creation'!$F$11:$F$256,'G-2 Habitat groups'!A44,'A-2 Site Habitat Creation'!$G$11:$G$256)</f>
        <v>0</v>
      </c>
      <c r="L44" s="494">
        <f>SUMIF('A-2 Site Habitat Creation'!$F$11:$F$256,'G-2 Habitat groups'!A44,'A-2 Site Habitat Creation'!$Y$11:$Y$256)</f>
        <v>0</v>
      </c>
      <c r="M44" s="494">
        <f>SUMIF('A-3 Site Habitat Enhancement'!$S$12:$S$257,'G-2 Habitat groups'!A44,'A-3 Site Habitat Enhancement'!$V$12:$V$257)</f>
        <v>0</v>
      </c>
      <c r="N44" s="494">
        <f>SUMIF('A-3 Site Habitat Enhancement'!$S$12:$S$257,'G-2 Habitat groups'!A44,'A-3 Site Habitat Enhancement'!$AN$12:$AN$257)</f>
        <v>0</v>
      </c>
      <c r="O44" s="494">
        <f t="shared" si="53"/>
        <v>0</v>
      </c>
      <c r="P44" s="494">
        <f t="shared" si="54"/>
        <v>0</v>
      </c>
      <c r="Q44" s="494">
        <f t="shared" si="55"/>
        <v>0</v>
      </c>
      <c r="R44" s="494">
        <f t="shared" si="56"/>
        <v>0</v>
      </c>
      <c r="S44" s="494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4">
        <f>SUMIF('D-1 Off Site Habitat Baseline'!$G$11:$G$258,'G-2 Habitat groups'!A44,'D-1 Off Site Habitat Baseline'!$Q$11:$Q$258)</f>
        <v>0</v>
      </c>
      <c r="U44" s="591">
        <f>SUMIF('D-1 Off Site Habitat Baseline'!$G$11:$G$258,'G-2 Habitat groups'!A44,'D-1 Off Site Habitat Baseline'!$S$11:$S$258)</f>
        <v>0</v>
      </c>
      <c r="V44" s="494">
        <f>SUMIF('D-1 Off Site Habitat Baseline'!$G$11:$G$258,'G-2 Habitat groups'!A44,'D-1 Off Site Habitat Baseline'!$U$11:$U$258)</f>
        <v>0</v>
      </c>
      <c r="W44" s="494">
        <f>SUMIF('D-2 Off Site Habitat Creation'!$F$9:$F$255,'G-2 Habitat groups'!A44,'D-2 Off Site Habitat Creation'!$G$9:$G$255)</f>
        <v>0</v>
      </c>
      <c r="X44" s="494">
        <f>SUMIF('D-2 Off Site Habitat Creation'!$F$9:$F$255,'G-2 Habitat groups'!A44,'D-2 Off Site Habitat Creation'!$AA$9:$AA$255)</f>
        <v>0</v>
      </c>
      <c r="Y44" s="494">
        <f>SUMIF('D-3 Off Site Habitat Enhancment'!$S$12:$S$491,'G-2 Habitat groups'!A44,'D-3 Off Site Habitat Enhancment'!$V$12:$V$491)</f>
        <v>0</v>
      </c>
      <c r="Z44" s="494">
        <f>SUMIF('D-3 Off Site Habitat Enhancment'!$S$12:$S$491,'G-2 Habitat groups'!A44,'D-3 Off Site Habitat Enhancment'!$AP$12:$AP$491)</f>
        <v>0</v>
      </c>
      <c r="AA44" s="494">
        <f t="shared" si="57"/>
        <v>0</v>
      </c>
      <c r="AB44" s="494">
        <f t="shared" si="58"/>
        <v>0</v>
      </c>
      <c r="AC44" s="494">
        <f t="shared" si="59"/>
        <v>0</v>
      </c>
      <c r="AD44" s="494">
        <f t="shared" si="60"/>
        <v>0</v>
      </c>
      <c r="AE44" s="494">
        <f t="shared" si="61"/>
        <v>0</v>
      </c>
      <c r="AF44" s="494">
        <f t="shared" si="62"/>
        <v>0</v>
      </c>
      <c r="AU44" s="113" t="s">
        <v>550</v>
      </c>
      <c r="AV44" s="88" t="s">
        <v>72</v>
      </c>
      <c r="AW44" s="494">
        <f t="shared" si="43"/>
        <v>0</v>
      </c>
      <c r="AX44" s="494">
        <f t="shared" si="44"/>
        <v>0</v>
      </c>
      <c r="AY44" s="494">
        <f t="shared" si="45"/>
        <v>0</v>
      </c>
      <c r="AZ44" s="494">
        <f t="shared" si="46"/>
        <v>0</v>
      </c>
      <c r="BA44" s="494">
        <f t="shared" si="47"/>
        <v>0</v>
      </c>
      <c r="BB44" s="494">
        <f t="shared" si="48"/>
        <v>0</v>
      </c>
      <c r="BC44" s="494">
        <f t="shared" si="49"/>
        <v>0</v>
      </c>
      <c r="BD44" s="494">
        <f t="shared" si="50"/>
        <v>0</v>
      </c>
      <c r="BE44" s="494">
        <f t="shared" si="51"/>
        <v>0</v>
      </c>
      <c r="BF44" s="494" t="str">
        <f t="shared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4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4">
        <f>SUMIF('A-1 Site Habitat Baseline'!$G$11:$G$258,'G-2 Habitat groups'!A45,'A-1 Site Habitat Baseline'!$Q$11:$Q$258)</f>
        <v>0</v>
      </c>
      <c r="G45" s="494">
        <f>SUMIF('A-1 Site Habitat Baseline'!$G$11:$G$258,'G-2 Habitat groups'!A45,'A-1 Site Habitat Baseline'!$S$11:$S$258)</f>
        <v>0</v>
      </c>
      <c r="H45" s="494">
        <f>SUMIF('A-1 Site Habitat Baseline'!$G$11:$G$258,'G-2 Habitat groups'!A45,'A-1 Site Habitat Baseline'!$U$11:$U$258)</f>
        <v>0</v>
      </c>
      <c r="I45" s="494">
        <f>SUMIF('A-1 Site Habitat Baseline'!$G$11:$G$258,'G-2 Habitat groups'!A45,'A-1 Site Habitat Baseline'!$W$11:$W$258)</f>
        <v>0</v>
      </c>
      <c r="J45" s="494">
        <f>SUMIF('A-1 Site Habitat Baseline'!$G$11:$G$258,'G-2 Habitat groups'!A45,'A-1 Site Habitat Baseline'!$X$11:$X$258)</f>
        <v>0</v>
      </c>
      <c r="K45" s="494">
        <f>SUMIF('A-2 Site Habitat Creation'!$F$11:$F$256,'G-2 Habitat groups'!A45,'A-2 Site Habitat Creation'!$G$11:$G$256)</f>
        <v>0</v>
      </c>
      <c r="L45" s="494">
        <f>SUMIF('A-2 Site Habitat Creation'!$F$11:$F$256,'G-2 Habitat groups'!A45,'A-2 Site Habitat Creation'!$Y$11:$Y$256)</f>
        <v>0</v>
      </c>
      <c r="M45" s="494">
        <f>SUMIF('A-3 Site Habitat Enhancement'!$S$12:$S$257,'G-2 Habitat groups'!A45,'A-3 Site Habitat Enhancement'!$V$12:$V$257)</f>
        <v>0</v>
      </c>
      <c r="N45" s="494">
        <f>SUMIF('A-3 Site Habitat Enhancement'!$S$12:$S$257,'G-2 Habitat groups'!A45,'A-3 Site Habitat Enhancement'!$AN$12:$AN$257)</f>
        <v>0</v>
      </c>
      <c r="O45" s="494">
        <f t="shared" si="53"/>
        <v>0</v>
      </c>
      <c r="P45" s="494">
        <f t="shared" si="54"/>
        <v>0</v>
      </c>
      <c r="Q45" s="494">
        <f t="shared" si="55"/>
        <v>0</v>
      </c>
      <c r="R45" s="494">
        <f t="shared" si="56"/>
        <v>0</v>
      </c>
      <c r="S45" s="494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4">
        <f>SUMIF('D-1 Off Site Habitat Baseline'!$G$11:$G$258,'G-2 Habitat groups'!A45,'D-1 Off Site Habitat Baseline'!$Q$11:$Q$258)</f>
        <v>0</v>
      </c>
      <c r="U45" s="591">
        <f>SUMIF('D-1 Off Site Habitat Baseline'!$G$11:$G$258,'G-2 Habitat groups'!A45,'D-1 Off Site Habitat Baseline'!$S$11:$S$258)</f>
        <v>0</v>
      </c>
      <c r="V45" s="494">
        <f>SUMIF('D-1 Off Site Habitat Baseline'!$G$11:$G$258,'G-2 Habitat groups'!A45,'D-1 Off Site Habitat Baseline'!$U$11:$U$258)</f>
        <v>0</v>
      </c>
      <c r="W45" s="494">
        <f>SUMIF('D-2 Off Site Habitat Creation'!$F$9:$F$255,'G-2 Habitat groups'!A45,'D-2 Off Site Habitat Creation'!$G$9:$G$255)</f>
        <v>0</v>
      </c>
      <c r="X45" s="494">
        <f>SUMIF('D-2 Off Site Habitat Creation'!$F$9:$F$255,'G-2 Habitat groups'!A45,'D-2 Off Site Habitat Creation'!$AA$9:$AA$255)</f>
        <v>0</v>
      </c>
      <c r="Y45" s="494">
        <f>SUMIF('D-3 Off Site Habitat Enhancment'!$S$12:$S$491,'G-2 Habitat groups'!A45,'D-3 Off Site Habitat Enhancment'!$V$12:$V$491)</f>
        <v>0</v>
      </c>
      <c r="Z45" s="494">
        <f>SUMIF('D-3 Off Site Habitat Enhancment'!$S$12:$S$491,'G-2 Habitat groups'!A45,'D-3 Off Site Habitat Enhancment'!$AP$12:$AP$491)</f>
        <v>0</v>
      </c>
      <c r="AA45" s="494">
        <f t="shared" si="57"/>
        <v>0</v>
      </c>
      <c r="AB45" s="494">
        <f t="shared" si="58"/>
        <v>0</v>
      </c>
      <c r="AC45" s="494">
        <f t="shared" si="59"/>
        <v>0</v>
      </c>
      <c r="AD45" s="494">
        <f t="shared" si="60"/>
        <v>0</v>
      </c>
      <c r="AE45" s="494">
        <f t="shared" si="61"/>
        <v>0</v>
      </c>
      <c r="AF45" s="494">
        <f t="shared" si="62"/>
        <v>0</v>
      </c>
      <c r="AU45" s="113" t="s">
        <v>558</v>
      </c>
      <c r="AV45" s="88" t="s">
        <v>73</v>
      </c>
      <c r="AW45" s="494">
        <f t="shared" si="43"/>
        <v>0</v>
      </c>
      <c r="AX45" s="494">
        <f t="shared" si="44"/>
        <v>0</v>
      </c>
      <c r="AY45" s="494">
        <f t="shared" si="45"/>
        <v>0</v>
      </c>
      <c r="AZ45" s="494">
        <f t="shared" si="46"/>
        <v>0</v>
      </c>
      <c r="BA45" s="494">
        <f t="shared" si="47"/>
        <v>0</v>
      </c>
      <c r="BB45" s="494">
        <f t="shared" si="48"/>
        <v>0</v>
      </c>
      <c r="BC45" s="494">
        <f t="shared" si="49"/>
        <v>0</v>
      </c>
      <c r="BD45" s="494">
        <f t="shared" si="50"/>
        <v>0</v>
      </c>
      <c r="BE45" s="494">
        <f t="shared" si="51"/>
        <v>0</v>
      </c>
      <c r="BF45" s="494" t="str">
        <f t="shared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4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4">
        <f>SUMIF('A-1 Site Habitat Baseline'!$G$11:$G$258,'G-2 Habitat groups'!A46,'A-1 Site Habitat Baseline'!$Q$11:$Q$258)</f>
        <v>0</v>
      </c>
      <c r="G46" s="494">
        <f>SUMIF('A-1 Site Habitat Baseline'!$G$11:$G$258,'G-2 Habitat groups'!A46,'A-1 Site Habitat Baseline'!$S$11:$S$258)</f>
        <v>0</v>
      </c>
      <c r="H46" s="494">
        <f>SUMIF('A-1 Site Habitat Baseline'!$G$11:$G$258,'G-2 Habitat groups'!A46,'A-1 Site Habitat Baseline'!$U$11:$U$258)</f>
        <v>0</v>
      </c>
      <c r="I46" s="494">
        <f>SUMIF('A-1 Site Habitat Baseline'!$G$11:$G$258,'G-2 Habitat groups'!A46,'A-1 Site Habitat Baseline'!$W$11:$W$258)</f>
        <v>0</v>
      </c>
      <c r="J46" s="494">
        <f>SUMIF('A-1 Site Habitat Baseline'!$G$11:$G$258,'G-2 Habitat groups'!A46,'A-1 Site Habitat Baseline'!$X$11:$X$258)</f>
        <v>0</v>
      </c>
      <c r="K46" s="494">
        <f>SUMIF('A-2 Site Habitat Creation'!$F$11:$F$256,'G-2 Habitat groups'!A46,'A-2 Site Habitat Creation'!$G$11:$G$256)</f>
        <v>0</v>
      </c>
      <c r="L46" s="494">
        <f>SUMIF('A-2 Site Habitat Creation'!$F$11:$F$256,'G-2 Habitat groups'!A46,'A-2 Site Habitat Creation'!$Y$11:$Y$256)</f>
        <v>0</v>
      </c>
      <c r="M46" s="494">
        <f>SUMIF('A-3 Site Habitat Enhancement'!$S$12:$S$257,'G-2 Habitat groups'!A46,'A-3 Site Habitat Enhancement'!$V$12:$V$257)</f>
        <v>0</v>
      </c>
      <c r="N46" s="494">
        <f>SUMIF('A-3 Site Habitat Enhancement'!$S$12:$S$257,'G-2 Habitat groups'!A46,'A-3 Site Habitat Enhancement'!$AN$12:$AN$257)</f>
        <v>0</v>
      </c>
      <c r="O46" s="494">
        <f t="shared" si="53"/>
        <v>0</v>
      </c>
      <c r="P46" s="494">
        <f t="shared" si="54"/>
        <v>0</v>
      </c>
      <c r="Q46" s="494">
        <f t="shared" si="55"/>
        <v>0</v>
      </c>
      <c r="R46" s="494">
        <f t="shared" si="56"/>
        <v>0</v>
      </c>
      <c r="S46" s="494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4">
        <f>SUMIF('D-1 Off Site Habitat Baseline'!$G$11:$G$258,'G-2 Habitat groups'!A46,'D-1 Off Site Habitat Baseline'!$Q$11:$Q$258)</f>
        <v>0</v>
      </c>
      <c r="U46" s="591">
        <f>SUMIF('D-1 Off Site Habitat Baseline'!$G$11:$G$258,'G-2 Habitat groups'!A46,'D-1 Off Site Habitat Baseline'!$S$11:$S$258)</f>
        <v>0</v>
      </c>
      <c r="V46" s="494">
        <f>SUMIF('D-1 Off Site Habitat Baseline'!$G$11:$G$258,'G-2 Habitat groups'!A46,'D-1 Off Site Habitat Baseline'!$U$11:$U$258)</f>
        <v>0</v>
      </c>
      <c r="W46" s="494">
        <f>SUMIF('D-2 Off Site Habitat Creation'!$F$9:$F$255,'G-2 Habitat groups'!A46,'D-2 Off Site Habitat Creation'!$G$9:$G$255)</f>
        <v>0</v>
      </c>
      <c r="X46" s="494">
        <f>SUMIF('D-2 Off Site Habitat Creation'!$F$9:$F$255,'G-2 Habitat groups'!A46,'D-2 Off Site Habitat Creation'!$AA$9:$AA$255)</f>
        <v>0</v>
      </c>
      <c r="Y46" s="494">
        <f>SUMIF('D-3 Off Site Habitat Enhancment'!$S$12:$S$491,'G-2 Habitat groups'!A46,'D-3 Off Site Habitat Enhancment'!$V$12:$V$491)</f>
        <v>0</v>
      </c>
      <c r="Z46" s="494">
        <f>SUMIF('D-3 Off Site Habitat Enhancment'!$S$12:$S$491,'G-2 Habitat groups'!A46,'D-3 Off Site Habitat Enhancment'!$AP$12:$AP$491)</f>
        <v>0</v>
      </c>
      <c r="AA46" s="494">
        <f t="shared" si="57"/>
        <v>0</v>
      </c>
      <c r="AB46" s="494">
        <f t="shared" si="58"/>
        <v>0</v>
      </c>
      <c r="AC46" s="494">
        <f t="shared" si="59"/>
        <v>0</v>
      </c>
      <c r="AD46" s="494">
        <f t="shared" si="60"/>
        <v>0</v>
      </c>
      <c r="AE46" s="494">
        <f t="shared" si="61"/>
        <v>0</v>
      </c>
      <c r="AF46" s="494">
        <f t="shared" si="62"/>
        <v>0</v>
      </c>
      <c r="AU46" s="113" t="s">
        <v>562</v>
      </c>
      <c r="AV46" s="88" t="s">
        <v>73</v>
      </c>
      <c r="AW46" s="494">
        <f t="shared" si="43"/>
        <v>0</v>
      </c>
      <c r="AX46" s="494">
        <f t="shared" si="44"/>
        <v>0</v>
      </c>
      <c r="AY46" s="494">
        <f t="shared" si="45"/>
        <v>0</v>
      </c>
      <c r="AZ46" s="494">
        <f t="shared" si="46"/>
        <v>0</v>
      </c>
      <c r="BA46" s="494">
        <f t="shared" si="47"/>
        <v>0</v>
      </c>
      <c r="BB46" s="494">
        <f t="shared" si="48"/>
        <v>0</v>
      </c>
      <c r="BC46" s="494">
        <f t="shared" si="49"/>
        <v>0</v>
      </c>
      <c r="BD46" s="494">
        <f t="shared" si="50"/>
        <v>0</v>
      </c>
      <c r="BE46" s="494">
        <f t="shared" si="51"/>
        <v>0</v>
      </c>
      <c r="BF46" s="494" t="str">
        <f t="shared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4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4">
        <f>SUMIF('A-1 Site Habitat Baseline'!$G$11:$G$258,'G-2 Habitat groups'!A47,'A-1 Site Habitat Baseline'!$Q$11:$Q$258)</f>
        <v>0</v>
      </c>
      <c r="G47" s="494">
        <f>SUMIF('A-1 Site Habitat Baseline'!$G$11:$G$258,'G-2 Habitat groups'!A47,'A-1 Site Habitat Baseline'!$S$11:$S$258)</f>
        <v>0</v>
      </c>
      <c r="H47" s="494">
        <f>SUMIF('A-1 Site Habitat Baseline'!$G$11:$G$258,'G-2 Habitat groups'!A47,'A-1 Site Habitat Baseline'!$U$11:$U$258)</f>
        <v>0</v>
      </c>
      <c r="I47" s="494">
        <f>SUMIF('A-1 Site Habitat Baseline'!$G$11:$G$258,'G-2 Habitat groups'!A47,'A-1 Site Habitat Baseline'!$W$11:$W$258)</f>
        <v>0</v>
      </c>
      <c r="J47" s="494">
        <f>SUMIF('A-1 Site Habitat Baseline'!$G$11:$G$258,'G-2 Habitat groups'!A47,'A-1 Site Habitat Baseline'!$X$11:$X$258)</f>
        <v>0</v>
      </c>
      <c r="K47" s="494">
        <f>SUMIF('A-2 Site Habitat Creation'!$F$11:$F$256,'G-2 Habitat groups'!A47,'A-2 Site Habitat Creation'!$G$11:$G$256)</f>
        <v>0.17199999999999999</v>
      </c>
      <c r="L47" s="494">
        <f>SUMIF('A-2 Site Habitat Creation'!$F$11:$F$256,'G-2 Habitat groups'!A47,'A-2 Site Habitat Creation'!$Y$11:$Y$256)</f>
        <v>1.3601695844000001</v>
      </c>
      <c r="M47" s="494">
        <f>SUMIF('A-3 Site Habitat Enhancement'!$S$12:$S$257,'G-2 Habitat groups'!A47,'A-3 Site Habitat Enhancement'!$V$12:$V$257)</f>
        <v>0</v>
      </c>
      <c r="N47" s="494">
        <f>SUMIF('A-3 Site Habitat Enhancement'!$S$12:$S$257,'G-2 Habitat groups'!A47,'A-3 Site Habitat Enhancement'!$AN$12:$AN$257)</f>
        <v>0</v>
      </c>
      <c r="O47" s="494">
        <f t="shared" si="53"/>
        <v>0.17199999999999999</v>
      </c>
      <c r="P47" s="494">
        <f t="shared" si="54"/>
        <v>1.3601695844000001</v>
      </c>
      <c r="Q47" s="494">
        <f t="shared" si="55"/>
        <v>0.17199999999999999</v>
      </c>
      <c r="R47" s="494">
        <f t="shared" si="56"/>
        <v>1.3601695844000001</v>
      </c>
      <c r="S47" s="494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4">
        <f>SUMIF('D-1 Off Site Habitat Baseline'!$G$11:$G$258,'G-2 Habitat groups'!A47,'D-1 Off Site Habitat Baseline'!$Q$11:$Q$258)</f>
        <v>0</v>
      </c>
      <c r="U47" s="591">
        <f>SUMIF('D-1 Off Site Habitat Baseline'!$G$11:$G$258,'G-2 Habitat groups'!A47,'D-1 Off Site Habitat Baseline'!$S$11:$S$258)</f>
        <v>0</v>
      </c>
      <c r="V47" s="494">
        <f>SUMIF('D-1 Off Site Habitat Baseline'!$G$11:$G$258,'G-2 Habitat groups'!A47,'D-1 Off Site Habitat Baseline'!$U$11:$U$258)</f>
        <v>0</v>
      </c>
      <c r="W47" s="494">
        <f>SUMIF('D-2 Off Site Habitat Creation'!$F$9:$F$255,'G-2 Habitat groups'!A47,'D-2 Off Site Habitat Creation'!$G$9:$G$255)</f>
        <v>0</v>
      </c>
      <c r="X47" s="494">
        <f>SUMIF('D-2 Off Site Habitat Creation'!$F$9:$F$255,'G-2 Habitat groups'!A47,'D-2 Off Site Habitat Creation'!$AA$9:$AA$255)</f>
        <v>0</v>
      </c>
      <c r="Y47" s="494">
        <f>SUMIF('D-3 Off Site Habitat Enhancment'!$S$12:$S$491,'G-2 Habitat groups'!A47,'D-3 Off Site Habitat Enhancment'!$V$12:$V$491)</f>
        <v>0</v>
      </c>
      <c r="Z47" s="494">
        <f>SUMIF('D-3 Off Site Habitat Enhancment'!$S$12:$S$491,'G-2 Habitat groups'!A47,'D-3 Off Site Habitat Enhancment'!$AP$12:$AP$491)</f>
        <v>0</v>
      </c>
      <c r="AA47" s="494">
        <f t="shared" si="57"/>
        <v>0</v>
      </c>
      <c r="AB47" s="494">
        <f t="shared" si="58"/>
        <v>0</v>
      </c>
      <c r="AC47" s="494">
        <f t="shared" si="59"/>
        <v>0</v>
      </c>
      <c r="AD47" s="494">
        <f t="shared" si="60"/>
        <v>0</v>
      </c>
      <c r="AE47" s="494">
        <f t="shared" si="61"/>
        <v>0.17199999999999999</v>
      </c>
      <c r="AF47" s="494">
        <f t="shared" si="62"/>
        <v>1.3601695844000001</v>
      </c>
      <c r="AU47" s="113" t="s">
        <v>569</v>
      </c>
      <c r="AV47" s="88" t="s">
        <v>73</v>
      </c>
      <c r="AW47" s="494">
        <f t="shared" si="43"/>
        <v>0</v>
      </c>
      <c r="AX47" s="494">
        <f t="shared" si="44"/>
        <v>0</v>
      </c>
      <c r="AY47" s="494">
        <f t="shared" si="45"/>
        <v>0</v>
      </c>
      <c r="AZ47" s="494">
        <f t="shared" si="46"/>
        <v>0</v>
      </c>
      <c r="BA47" s="494">
        <f t="shared" si="47"/>
        <v>0</v>
      </c>
      <c r="BB47" s="494">
        <f t="shared" si="48"/>
        <v>0</v>
      </c>
      <c r="BC47" s="494">
        <f t="shared" si="49"/>
        <v>0</v>
      </c>
      <c r="BD47" s="494">
        <f t="shared" si="50"/>
        <v>0</v>
      </c>
      <c r="BE47" s="494">
        <f t="shared" si="51"/>
        <v>0</v>
      </c>
      <c r="BF47" s="494" t="str">
        <f t="shared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4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4">
        <f>SUMIF('A-1 Site Habitat Baseline'!$G$11:$G$258,'G-2 Habitat groups'!A48,'A-1 Site Habitat Baseline'!$Q$11:$Q$258)</f>
        <v>0</v>
      </c>
      <c r="G48" s="494">
        <f>SUMIF('A-1 Site Habitat Baseline'!$G$11:$G$258,'G-2 Habitat groups'!A48,'A-1 Site Habitat Baseline'!$S$11:$S$258)</f>
        <v>0</v>
      </c>
      <c r="H48" s="494">
        <f>SUMIF('A-1 Site Habitat Baseline'!$G$11:$G$258,'G-2 Habitat groups'!A48,'A-1 Site Habitat Baseline'!$U$11:$U$258)</f>
        <v>0</v>
      </c>
      <c r="I48" s="494">
        <f>SUMIF('A-1 Site Habitat Baseline'!$G$11:$G$258,'G-2 Habitat groups'!A48,'A-1 Site Habitat Baseline'!$W$11:$W$258)</f>
        <v>0</v>
      </c>
      <c r="J48" s="494">
        <f>SUMIF('A-1 Site Habitat Baseline'!$G$11:$G$258,'G-2 Habitat groups'!A48,'A-1 Site Habitat Baseline'!$X$11:$X$258)</f>
        <v>0</v>
      </c>
      <c r="K48" s="494">
        <f>SUMIF('A-2 Site Habitat Creation'!$F$11:$F$256,'G-2 Habitat groups'!A48,'A-2 Site Habitat Creation'!$G$11:$G$256)</f>
        <v>0</v>
      </c>
      <c r="L48" s="494">
        <f>SUMIF('A-2 Site Habitat Creation'!$F$11:$F$256,'G-2 Habitat groups'!A48,'A-2 Site Habitat Creation'!$Y$11:$Y$256)</f>
        <v>0</v>
      </c>
      <c r="M48" s="494">
        <f>SUMIF('A-3 Site Habitat Enhancement'!$S$12:$S$257,'G-2 Habitat groups'!A48,'A-3 Site Habitat Enhancement'!$V$12:$V$257)</f>
        <v>0</v>
      </c>
      <c r="N48" s="494">
        <f>SUMIF('A-3 Site Habitat Enhancement'!$S$12:$S$257,'G-2 Habitat groups'!A48,'A-3 Site Habitat Enhancement'!$AN$12:$AN$257)</f>
        <v>0</v>
      </c>
      <c r="O48" s="494">
        <f t="shared" si="53"/>
        <v>0</v>
      </c>
      <c r="P48" s="494">
        <f t="shared" si="54"/>
        <v>0</v>
      </c>
      <c r="Q48" s="494">
        <f t="shared" si="55"/>
        <v>0</v>
      </c>
      <c r="R48" s="494">
        <f t="shared" si="56"/>
        <v>0</v>
      </c>
      <c r="S48" s="494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4">
        <f>SUMIF('D-1 Off Site Habitat Baseline'!$G$11:$G$258,'G-2 Habitat groups'!A48,'D-1 Off Site Habitat Baseline'!$Q$11:$Q$258)</f>
        <v>0</v>
      </c>
      <c r="U48" s="591">
        <f>SUMIF('D-1 Off Site Habitat Baseline'!$G$11:$G$258,'G-2 Habitat groups'!A48,'D-1 Off Site Habitat Baseline'!$S$11:$S$258)</f>
        <v>0</v>
      </c>
      <c r="V48" s="494">
        <f>SUMIF('D-1 Off Site Habitat Baseline'!$G$11:$G$258,'G-2 Habitat groups'!A48,'D-1 Off Site Habitat Baseline'!$U$11:$U$258)</f>
        <v>0</v>
      </c>
      <c r="W48" s="494">
        <f>SUMIF('D-2 Off Site Habitat Creation'!$F$9:$F$255,'G-2 Habitat groups'!A48,'D-2 Off Site Habitat Creation'!$G$9:$G$255)</f>
        <v>0</v>
      </c>
      <c r="X48" s="494">
        <f>SUMIF('D-2 Off Site Habitat Creation'!$F$9:$F$255,'G-2 Habitat groups'!A48,'D-2 Off Site Habitat Creation'!$AA$9:$AA$255)</f>
        <v>0</v>
      </c>
      <c r="Y48" s="494">
        <f>SUMIF('D-3 Off Site Habitat Enhancment'!$S$12:$S$491,'G-2 Habitat groups'!A48,'D-3 Off Site Habitat Enhancment'!$V$12:$V$491)</f>
        <v>0</v>
      </c>
      <c r="Z48" s="494">
        <f>SUMIF('D-3 Off Site Habitat Enhancment'!$S$12:$S$491,'G-2 Habitat groups'!A48,'D-3 Off Site Habitat Enhancment'!$AP$12:$AP$491)</f>
        <v>0</v>
      </c>
      <c r="AA48" s="494">
        <f t="shared" si="57"/>
        <v>0</v>
      </c>
      <c r="AB48" s="494">
        <f t="shared" si="58"/>
        <v>0</v>
      </c>
      <c r="AC48" s="494">
        <f t="shared" si="59"/>
        <v>0</v>
      </c>
      <c r="AD48" s="494">
        <f t="shared" si="60"/>
        <v>0</v>
      </c>
      <c r="AE48" s="494">
        <f t="shared" si="61"/>
        <v>0</v>
      </c>
      <c r="AF48" s="494">
        <f t="shared" si="62"/>
        <v>0</v>
      </c>
      <c r="AU48" s="113" t="s">
        <v>577</v>
      </c>
      <c r="AV48" s="88" t="s">
        <v>73</v>
      </c>
      <c r="AW48" s="494">
        <f t="shared" si="43"/>
        <v>0</v>
      </c>
      <c r="AX48" s="494">
        <f t="shared" si="44"/>
        <v>0</v>
      </c>
      <c r="AY48" s="494">
        <f t="shared" si="45"/>
        <v>0</v>
      </c>
      <c r="AZ48" s="494">
        <f t="shared" si="46"/>
        <v>0</v>
      </c>
      <c r="BA48" s="494">
        <f t="shared" si="47"/>
        <v>0</v>
      </c>
      <c r="BB48" s="494">
        <f t="shared" si="48"/>
        <v>0</v>
      </c>
      <c r="BC48" s="494">
        <f t="shared" si="49"/>
        <v>0</v>
      </c>
      <c r="BD48" s="494">
        <f t="shared" si="50"/>
        <v>0</v>
      </c>
      <c r="BE48" s="494">
        <f t="shared" si="51"/>
        <v>0</v>
      </c>
      <c r="BF48" s="494" t="str">
        <f t="shared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4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4">
        <f>SUMIF('A-1 Site Habitat Baseline'!$G$11:$G$258,'G-2 Habitat groups'!A49,'A-1 Site Habitat Baseline'!$Q$11:$Q$258)</f>
        <v>0</v>
      </c>
      <c r="G49" s="494">
        <f>SUMIF('A-1 Site Habitat Baseline'!$G$11:$G$258,'G-2 Habitat groups'!A49,'A-1 Site Habitat Baseline'!$S$11:$S$258)</f>
        <v>0</v>
      </c>
      <c r="H49" s="494">
        <f>SUMIF('A-1 Site Habitat Baseline'!$G$11:$G$258,'G-2 Habitat groups'!A49,'A-1 Site Habitat Baseline'!$U$11:$U$258)</f>
        <v>0</v>
      </c>
      <c r="I49" s="494">
        <f>SUMIF('A-1 Site Habitat Baseline'!$G$11:$G$258,'G-2 Habitat groups'!A49,'A-1 Site Habitat Baseline'!$W$11:$W$258)</f>
        <v>0</v>
      </c>
      <c r="J49" s="494">
        <f>SUMIF('A-1 Site Habitat Baseline'!$G$11:$G$258,'G-2 Habitat groups'!A49,'A-1 Site Habitat Baseline'!$X$11:$X$258)</f>
        <v>0</v>
      </c>
      <c r="K49" s="494">
        <f>SUMIF('A-2 Site Habitat Creation'!$F$11:$F$256,'G-2 Habitat groups'!A49,'A-2 Site Habitat Creation'!$G$11:$G$256)</f>
        <v>0</v>
      </c>
      <c r="L49" s="494">
        <f>SUMIF('A-2 Site Habitat Creation'!$F$11:$F$256,'G-2 Habitat groups'!A49,'A-2 Site Habitat Creation'!$Y$11:$Y$256)</f>
        <v>0</v>
      </c>
      <c r="M49" s="494">
        <f>SUMIF('A-3 Site Habitat Enhancement'!$S$12:$S$257,'G-2 Habitat groups'!A49,'A-3 Site Habitat Enhancement'!$V$12:$V$257)</f>
        <v>0</v>
      </c>
      <c r="N49" s="494">
        <f>SUMIF('A-3 Site Habitat Enhancement'!$S$12:$S$257,'G-2 Habitat groups'!A49,'A-3 Site Habitat Enhancement'!$AN$12:$AN$257)</f>
        <v>0</v>
      </c>
      <c r="O49" s="494">
        <f t="shared" si="53"/>
        <v>0</v>
      </c>
      <c r="P49" s="494">
        <f t="shared" si="54"/>
        <v>0</v>
      </c>
      <c r="Q49" s="494">
        <f t="shared" si="55"/>
        <v>0</v>
      </c>
      <c r="R49" s="494">
        <f t="shared" si="56"/>
        <v>0</v>
      </c>
      <c r="S49" s="494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4">
        <f>SUMIF('D-1 Off Site Habitat Baseline'!$G$11:$G$258,'G-2 Habitat groups'!A49,'D-1 Off Site Habitat Baseline'!$Q$11:$Q$258)</f>
        <v>0</v>
      </c>
      <c r="U49" s="591">
        <f>SUMIF('D-1 Off Site Habitat Baseline'!$G$11:$G$258,'G-2 Habitat groups'!A49,'D-1 Off Site Habitat Baseline'!$S$11:$S$258)</f>
        <v>0</v>
      </c>
      <c r="V49" s="494">
        <f>SUMIF('D-1 Off Site Habitat Baseline'!$G$11:$G$258,'G-2 Habitat groups'!A49,'D-1 Off Site Habitat Baseline'!$U$11:$U$258)</f>
        <v>0</v>
      </c>
      <c r="W49" s="494">
        <f>SUMIF('D-2 Off Site Habitat Creation'!$F$9:$F$255,'G-2 Habitat groups'!A49,'D-2 Off Site Habitat Creation'!$G$9:$G$255)</f>
        <v>0</v>
      </c>
      <c r="X49" s="494">
        <f>SUMIF('D-2 Off Site Habitat Creation'!$F$9:$F$255,'G-2 Habitat groups'!A49,'D-2 Off Site Habitat Creation'!$AA$9:$AA$255)</f>
        <v>0</v>
      </c>
      <c r="Y49" s="494">
        <f>SUMIF('D-3 Off Site Habitat Enhancment'!$S$12:$S$491,'G-2 Habitat groups'!A49,'D-3 Off Site Habitat Enhancment'!$V$12:$V$491)</f>
        <v>0</v>
      </c>
      <c r="Z49" s="494">
        <f>SUMIF('D-3 Off Site Habitat Enhancment'!$S$12:$S$491,'G-2 Habitat groups'!A49,'D-3 Off Site Habitat Enhancment'!$AP$12:$AP$491)</f>
        <v>0</v>
      </c>
      <c r="AA49" s="494">
        <f t="shared" si="57"/>
        <v>0</v>
      </c>
      <c r="AB49" s="494">
        <f t="shared" si="58"/>
        <v>0</v>
      </c>
      <c r="AC49" s="494">
        <f t="shared" si="59"/>
        <v>0</v>
      </c>
      <c r="AD49" s="494">
        <f t="shared" si="60"/>
        <v>0</v>
      </c>
      <c r="AE49" s="494">
        <f t="shared" si="61"/>
        <v>0</v>
      </c>
      <c r="AF49" s="494">
        <f t="shared" si="62"/>
        <v>0</v>
      </c>
      <c r="AU49" s="113" t="s">
        <v>618</v>
      </c>
      <c r="AV49" s="88" t="s">
        <v>74</v>
      </c>
      <c r="AW49" s="494">
        <f t="shared" si="43"/>
        <v>0</v>
      </c>
      <c r="AX49" s="494">
        <f t="shared" si="44"/>
        <v>0</v>
      </c>
      <c r="AY49" s="494">
        <f t="shared" si="45"/>
        <v>0</v>
      </c>
      <c r="AZ49" s="494">
        <f t="shared" si="46"/>
        <v>0</v>
      </c>
      <c r="BA49" s="494">
        <f t="shared" si="47"/>
        <v>0</v>
      </c>
      <c r="BB49" s="494">
        <f t="shared" si="48"/>
        <v>0</v>
      </c>
      <c r="BC49" s="494">
        <f t="shared" si="49"/>
        <v>0</v>
      </c>
      <c r="BD49" s="494">
        <f t="shared" si="50"/>
        <v>0</v>
      </c>
      <c r="BE49" s="494">
        <f t="shared" si="51"/>
        <v>0</v>
      </c>
      <c r="BF49" s="494" t="str">
        <f t="shared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4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4">
        <f>SUMIF('A-1 Site Habitat Baseline'!$G$11:$G$258,'G-2 Habitat groups'!A50,'A-1 Site Habitat Baseline'!$Q$11:$Q$258)</f>
        <v>0</v>
      </c>
      <c r="G50" s="494">
        <f>SUMIF('A-1 Site Habitat Baseline'!$G$11:$G$258,'G-2 Habitat groups'!A50,'A-1 Site Habitat Baseline'!$S$11:$S$258)</f>
        <v>0</v>
      </c>
      <c r="H50" s="494">
        <f>SUMIF('A-1 Site Habitat Baseline'!$G$11:$G$258,'G-2 Habitat groups'!A50,'A-1 Site Habitat Baseline'!$U$11:$U$258)</f>
        <v>0</v>
      </c>
      <c r="I50" s="494">
        <f>SUMIF('A-1 Site Habitat Baseline'!$G$11:$G$258,'G-2 Habitat groups'!A50,'A-1 Site Habitat Baseline'!$W$11:$W$258)</f>
        <v>0</v>
      </c>
      <c r="J50" s="494">
        <f>SUMIF('A-1 Site Habitat Baseline'!$G$11:$G$258,'G-2 Habitat groups'!A50,'A-1 Site Habitat Baseline'!$X$11:$X$258)</f>
        <v>0</v>
      </c>
      <c r="K50" s="494">
        <f>SUMIF('A-2 Site Habitat Creation'!$F$11:$F$256,'G-2 Habitat groups'!A50,'A-2 Site Habitat Creation'!$G$11:$G$256)</f>
        <v>0</v>
      </c>
      <c r="L50" s="494">
        <f>SUMIF('A-2 Site Habitat Creation'!$F$11:$F$256,'G-2 Habitat groups'!A50,'A-2 Site Habitat Creation'!$Y$11:$Y$256)</f>
        <v>0</v>
      </c>
      <c r="M50" s="494">
        <f>SUMIF('A-3 Site Habitat Enhancement'!$S$12:$S$257,'G-2 Habitat groups'!A50,'A-3 Site Habitat Enhancement'!$V$12:$V$257)</f>
        <v>0</v>
      </c>
      <c r="N50" s="494">
        <f>SUMIF('A-3 Site Habitat Enhancement'!$S$12:$S$257,'G-2 Habitat groups'!A50,'A-3 Site Habitat Enhancement'!$AN$12:$AN$257)</f>
        <v>0</v>
      </c>
      <c r="O50" s="494">
        <f t="shared" si="53"/>
        <v>0</v>
      </c>
      <c r="P50" s="494">
        <f t="shared" si="54"/>
        <v>0</v>
      </c>
      <c r="Q50" s="494">
        <f t="shared" si="55"/>
        <v>0</v>
      </c>
      <c r="R50" s="494">
        <f t="shared" si="56"/>
        <v>0</v>
      </c>
      <c r="S50" s="494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4">
        <f>SUMIF('D-1 Off Site Habitat Baseline'!$G$11:$G$258,'G-2 Habitat groups'!A50,'D-1 Off Site Habitat Baseline'!$Q$11:$Q$258)</f>
        <v>0</v>
      </c>
      <c r="U50" s="591">
        <f>SUMIF('D-1 Off Site Habitat Baseline'!$G$11:$G$258,'G-2 Habitat groups'!A50,'D-1 Off Site Habitat Baseline'!$S$11:$S$258)</f>
        <v>0</v>
      </c>
      <c r="V50" s="494">
        <f>SUMIF('D-1 Off Site Habitat Baseline'!$G$11:$G$258,'G-2 Habitat groups'!A50,'D-1 Off Site Habitat Baseline'!$U$11:$U$258)</f>
        <v>0</v>
      </c>
      <c r="W50" s="494">
        <f>SUMIF('D-2 Off Site Habitat Creation'!$F$9:$F$255,'G-2 Habitat groups'!A50,'D-2 Off Site Habitat Creation'!$G$9:$G$255)</f>
        <v>0</v>
      </c>
      <c r="X50" s="494">
        <f>SUMIF('D-2 Off Site Habitat Creation'!$F$9:$F$255,'G-2 Habitat groups'!A50,'D-2 Off Site Habitat Creation'!$AA$9:$AA$255)</f>
        <v>0</v>
      </c>
      <c r="Y50" s="494">
        <f>SUMIF('D-3 Off Site Habitat Enhancment'!$S$12:$S$491,'G-2 Habitat groups'!A50,'D-3 Off Site Habitat Enhancment'!$V$12:$V$491)</f>
        <v>0</v>
      </c>
      <c r="Z50" s="494">
        <f>SUMIF('D-3 Off Site Habitat Enhancment'!$S$12:$S$491,'G-2 Habitat groups'!A50,'D-3 Off Site Habitat Enhancment'!$AP$12:$AP$491)</f>
        <v>0</v>
      </c>
      <c r="AA50" s="494">
        <f t="shared" si="57"/>
        <v>0</v>
      </c>
      <c r="AB50" s="494">
        <f t="shared" si="58"/>
        <v>0</v>
      </c>
      <c r="AC50" s="494">
        <f t="shared" si="59"/>
        <v>0</v>
      </c>
      <c r="AD50" s="494">
        <f t="shared" si="60"/>
        <v>0</v>
      </c>
      <c r="AE50" s="494">
        <f t="shared" si="61"/>
        <v>0</v>
      </c>
      <c r="AF50" s="494">
        <f t="shared" si="62"/>
        <v>0</v>
      </c>
      <c r="AU50" s="113" t="s">
        <v>665</v>
      </c>
      <c r="AV50" s="88" t="s">
        <v>75</v>
      </c>
      <c r="AW50" s="494">
        <f t="shared" si="43"/>
        <v>0</v>
      </c>
      <c r="AX50" s="494">
        <f t="shared" si="44"/>
        <v>0</v>
      </c>
      <c r="AY50" s="494">
        <f t="shared" si="45"/>
        <v>0</v>
      </c>
      <c r="AZ50" s="494">
        <f t="shared" si="46"/>
        <v>0</v>
      </c>
      <c r="BA50" s="494">
        <f t="shared" si="47"/>
        <v>0</v>
      </c>
      <c r="BB50" s="494">
        <f t="shared" si="48"/>
        <v>0</v>
      </c>
      <c r="BC50" s="494">
        <f t="shared" si="49"/>
        <v>0</v>
      </c>
      <c r="BD50" s="494">
        <f t="shared" si="50"/>
        <v>0</v>
      </c>
      <c r="BE50" s="494">
        <f t="shared" si="51"/>
        <v>0</v>
      </c>
      <c r="BF50" s="494" t="str">
        <f t="shared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4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4">
        <f>SUMIF('A-1 Site Habitat Baseline'!$G$11:$G$258,'G-2 Habitat groups'!A51,'A-1 Site Habitat Baseline'!$Q$11:$Q$258)</f>
        <v>0</v>
      </c>
      <c r="G51" s="494">
        <f>SUMIF('A-1 Site Habitat Baseline'!$G$11:$G$258,'G-2 Habitat groups'!A51,'A-1 Site Habitat Baseline'!$S$11:$S$258)</f>
        <v>0</v>
      </c>
      <c r="H51" s="494">
        <f>SUMIF('A-1 Site Habitat Baseline'!$G$11:$G$258,'G-2 Habitat groups'!A51,'A-1 Site Habitat Baseline'!$U$11:$U$258)</f>
        <v>0</v>
      </c>
      <c r="I51" s="494">
        <f>SUMIF('A-1 Site Habitat Baseline'!$G$11:$G$258,'G-2 Habitat groups'!A51,'A-1 Site Habitat Baseline'!$W$11:$W$258)</f>
        <v>0</v>
      </c>
      <c r="J51" s="494">
        <f>SUMIF('A-1 Site Habitat Baseline'!$G$11:$G$258,'G-2 Habitat groups'!A51,'A-1 Site Habitat Baseline'!$X$11:$X$258)</f>
        <v>0</v>
      </c>
      <c r="K51" s="494">
        <f>SUMIF('A-2 Site Habitat Creation'!$F$11:$F$256,'G-2 Habitat groups'!A51,'A-2 Site Habitat Creation'!$G$11:$G$256)</f>
        <v>0</v>
      </c>
      <c r="L51" s="494">
        <f>SUMIF('A-2 Site Habitat Creation'!$F$11:$F$256,'G-2 Habitat groups'!A51,'A-2 Site Habitat Creation'!$Y$11:$Y$256)</f>
        <v>0</v>
      </c>
      <c r="M51" s="494">
        <f>SUMIF('A-3 Site Habitat Enhancement'!$S$12:$S$257,'G-2 Habitat groups'!A51,'A-3 Site Habitat Enhancement'!$V$12:$V$257)</f>
        <v>0</v>
      </c>
      <c r="N51" s="494">
        <f>SUMIF('A-3 Site Habitat Enhancement'!$S$12:$S$257,'G-2 Habitat groups'!A51,'A-3 Site Habitat Enhancement'!$AN$12:$AN$257)</f>
        <v>0</v>
      </c>
      <c r="O51" s="494">
        <f t="shared" si="53"/>
        <v>0</v>
      </c>
      <c r="P51" s="494">
        <f t="shared" si="54"/>
        <v>0</v>
      </c>
      <c r="Q51" s="494">
        <f t="shared" si="55"/>
        <v>0</v>
      </c>
      <c r="R51" s="494">
        <f t="shared" si="56"/>
        <v>0</v>
      </c>
      <c r="S51" s="494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4">
        <f>SUMIF('D-1 Off Site Habitat Baseline'!$G$11:$G$258,'G-2 Habitat groups'!A51,'D-1 Off Site Habitat Baseline'!$Q$11:$Q$258)</f>
        <v>0</v>
      </c>
      <c r="U51" s="591">
        <f>SUMIF('D-1 Off Site Habitat Baseline'!$G$11:$G$258,'G-2 Habitat groups'!A51,'D-1 Off Site Habitat Baseline'!$S$11:$S$258)</f>
        <v>0</v>
      </c>
      <c r="V51" s="494">
        <f>SUMIF('D-1 Off Site Habitat Baseline'!$G$11:$G$258,'G-2 Habitat groups'!A51,'D-1 Off Site Habitat Baseline'!$U$11:$U$258)</f>
        <v>0</v>
      </c>
      <c r="W51" s="494">
        <f>SUMIF('D-2 Off Site Habitat Creation'!$F$9:$F$255,'G-2 Habitat groups'!A51,'D-2 Off Site Habitat Creation'!$G$9:$G$255)</f>
        <v>0</v>
      </c>
      <c r="X51" s="494">
        <f>SUMIF('D-2 Off Site Habitat Creation'!$F$9:$F$255,'G-2 Habitat groups'!A51,'D-2 Off Site Habitat Creation'!$AA$9:$AA$255)</f>
        <v>0</v>
      </c>
      <c r="Y51" s="494">
        <f>SUMIF('D-3 Off Site Habitat Enhancment'!$S$12:$S$491,'G-2 Habitat groups'!A51,'D-3 Off Site Habitat Enhancment'!$V$12:$V$491)</f>
        <v>0</v>
      </c>
      <c r="Z51" s="494">
        <f>SUMIF('D-3 Off Site Habitat Enhancment'!$S$12:$S$491,'G-2 Habitat groups'!A51,'D-3 Off Site Habitat Enhancment'!$AP$12:$AP$491)</f>
        <v>0</v>
      </c>
      <c r="AA51" s="494">
        <f t="shared" si="57"/>
        <v>0</v>
      </c>
      <c r="AB51" s="494">
        <f t="shared" si="58"/>
        <v>0</v>
      </c>
      <c r="AC51" s="494">
        <f t="shared" si="59"/>
        <v>0</v>
      </c>
      <c r="AD51" s="494">
        <f t="shared" si="60"/>
        <v>0</v>
      </c>
      <c r="AE51" s="494">
        <f t="shared" si="61"/>
        <v>0</v>
      </c>
      <c r="AF51" s="494">
        <f t="shared" si="62"/>
        <v>0</v>
      </c>
      <c r="AU51" s="88" t="s">
        <v>671</v>
      </c>
      <c r="AV51" s="88" t="s">
        <v>76</v>
      </c>
      <c r="AW51" s="494">
        <f t="shared" si="43"/>
        <v>0</v>
      </c>
      <c r="AX51" s="494">
        <f t="shared" si="44"/>
        <v>0</v>
      </c>
      <c r="AY51" s="494">
        <f t="shared" si="45"/>
        <v>0</v>
      </c>
      <c r="AZ51" s="494">
        <f t="shared" si="46"/>
        <v>0</v>
      </c>
      <c r="BA51" s="494">
        <f t="shared" si="47"/>
        <v>0</v>
      </c>
      <c r="BB51" s="494">
        <f t="shared" si="48"/>
        <v>0</v>
      </c>
      <c r="BC51" s="494">
        <f t="shared" si="49"/>
        <v>0</v>
      </c>
      <c r="BD51" s="494">
        <f t="shared" si="50"/>
        <v>0</v>
      </c>
      <c r="BE51" s="494">
        <f t="shared" si="51"/>
        <v>0</v>
      </c>
      <c r="BF51" s="494" t="str">
        <f t="shared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4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4">
        <f>SUMIF('A-1 Site Habitat Baseline'!$G$11:$G$258,'G-2 Habitat groups'!A52,'A-1 Site Habitat Baseline'!$Q$11:$Q$258)</f>
        <v>0</v>
      </c>
      <c r="G52" s="494">
        <f>SUMIF('A-1 Site Habitat Baseline'!$G$11:$G$258,'G-2 Habitat groups'!A52,'A-1 Site Habitat Baseline'!$S$11:$S$258)</f>
        <v>0</v>
      </c>
      <c r="H52" s="494">
        <f>SUMIF('A-1 Site Habitat Baseline'!$G$11:$G$258,'G-2 Habitat groups'!A52,'A-1 Site Habitat Baseline'!$U$11:$U$258)</f>
        <v>0</v>
      </c>
      <c r="I52" s="494">
        <f>SUMIF('A-1 Site Habitat Baseline'!$G$11:$G$258,'G-2 Habitat groups'!A52,'A-1 Site Habitat Baseline'!$W$11:$W$258)</f>
        <v>0</v>
      </c>
      <c r="J52" s="494">
        <f>SUMIF('A-1 Site Habitat Baseline'!$G$11:$G$258,'G-2 Habitat groups'!A52,'A-1 Site Habitat Baseline'!$X$11:$X$258)</f>
        <v>0</v>
      </c>
      <c r="K52" s="494">
        <f>SUMIF('A-2 Site Habitat Creation'!$F$11:$F$256,'G-2 Habitat groups'!A52,'A-2 Site Habitat Creation'!$G$11:$G$256)</f>
        <v>0</v>
      </c>
      <c r="L52" s="494">
        <f>SUMIF('A-2 Site Habitat Creation'!$F$11:$F$256,'G-2 Habitat groups'!A52,'A-2 Site Habitat Creation'!$Y$11:$Y$256)</f>
        <v>0</v>
      </c>
      <c r="M52" s="494">
        <f>SUMIF('A-3 Site Habitat Enhancement'!$S$12:$S$257,'G-2 Habitat groups'!A52,'A-3 Site Habitat Enhancement'!$V$12:$V$257)</f>
        <v>0</v>
      </c>
      <c r="N52" s="494">
        <f>SUMIF('A-3 Site Habitat Enhancement'!$S$12:$S$257,'G-2 Habitat groups'!A52,'A-3 Site Habitat Enhancement'!$AN$12:$AN$257)</f>
        <v>0</v>
      </c>
      <c r="O52" s="494">
        <f t="shared" si="53"/>
        <v>0</v>
      </c>
      <c r="P52" s="494">
        <f t="shared" si="54"/>
        <v>0</v>
      </c>
      <c r="Q52" s="494">
        <f t="shared" si="55"/>
        <v>0</v>
      </c>
      <c r="R52" s="494">
        <f t="shared" si="56"/>
        <v>0</v>
      </c>
      <c r="S52" s="494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4">
        <f>SUMIF('D-1 Off Site Habitat Baseline'!$G$11:$G$258,'G-2 Habitat groups'!A52,'D-1 Off Site Habitat Baseline'!$Q$11:$Q$258)</f>
        <v>0</v>
      </c>
      <c r="U52" s="591">
        <f>SUMIF('D-1 Off Site Habitat Baseline'!$G$11:$G$258,'G-2 Habitat groups'!A52,'D-1 Off Site Habitat Baseline'!$S$11:$S$258)</f>
        <v>0</v>
      </c>
      <c r="V52" s="494">
        <f>SUMIF('D-1 Off Site Habitat Baseline'!$G$11:$G$258,'G-2 Habitat groups'!A52,'D-1 Off Site Habitat Baseline'!$U$11:$U$258)</f>
        <v>0</v>
      </c>
      <c r="W52" s="494">
        <f>SUMIF('D-2 Off Site Habitat Creation'!$F$9:$F$255,'G-2 Habitat groups'!A52,'D-2 Off Site Habitat Creation'!$G$9:$G$255)</f>
        <v>0</v>
      </c>
      <c r="X52" s="494">
        <f>SUMIF('D-2 Off Site Habitat Creation'!$F$9:$F$255,'G-2 Habitat groups'!A52,'D-2 Off Site Habitat Creation'!$AA$9:$AA$255)</f>
        <v>0</v>
      </c>
      <c r="Y52" s="494">
        <f>SUMIF('D-3 Off Site Habitat Enhancment'!$S$12:$S$491,'G-2 Habitat groups'!A52,'D-3 Off Site Habitat Enhancment'!$V$12:$V$491)</f>
        <v>0</v>
      </c>
      <c r="Z52" s="494">
        <f>SUMIF('D-3 Off Site Habitat Enhancment'!$S$12:$S$491,'G-2 Habitat groups'!A52,'D-3 Off Site Habitat Enhancment'!$AP$12:$AP$491)</f>
        <v>0</v>
      </c>
      <c r="AA52" s="494">
        <f t="shared" si="57"/>
        <v>0</v>
      </c>
      <c r="AB52" s="494">
        <f t="shared" si="58"/>
        <v>0</v>
      </c>
      <c r="AC52" s="494">
        <f t="shared" si="59"/>
        <v>0</v>
      </c>
      <c r="AD52" s="494">
        <f t="shared" si="60"/>
        <v>0</v>
      </c>
      <c r="AE52" s="494">
        <f t="shared" si="61"/>
        <v>0</v>
      </c>
      <c r="AF52" s="494">
        <f t="shared" si="62"/>
        <v>0</v>
      </c>
      <c r="AU52" s="113" t="s">
        <v>674</v>
      </c>
      <c r="AV52" s="88" t="s">
        <v>76</v>
      </c>
      <c r="AW52" s="494">
        <f t="shared" si="43"/>
        <v>0</v>
      </c>
      <c r="AX52" s="494">
        <f t="shared" si="44"/>
        <v>0</v>
      </c>
      <c r="AY52" s="494">
        <f t="shared" si="45"/>
        <v>0</v>
      </c>
      <c r="AZ52" s="494">
        <f t="shared" si="46"/>
        <v>0</v>
      </c>
      <c r="BA52" s="494">
        <f t="shared" si="47"/>
        <v>0</v>
      </c>
      <c r="BB52" s="494">
        <f t="shared" si="48"/>
        <v>0</v>
      </c>
      <c r="BC52" s="494">
        <f t="shared" si="49"/>
        <v>0</v>
      </c>
      <c r="BD52" s="494">
        <f t="shared" si="50"/>
        <v>0</v>
      </c>
      <c r="BE52" s="494">
        <f t="shared" si="51"/>
        <v>0</v>
      </c>
      <c r="BF52" s="494" t="str">
        <f t="shared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4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4">
        <f>SUMIF('A-1 Site Habitat Baseline'!$G$11:$G$258,'G-2 Habitat groups'!A53,'A-1 Site Habitat Baseline'!$Q$11:$Q$258)</f>
        <v>0</v>
      </c>
      <c r="G53" s="494">
        <f>SUMIF('A-1 Site Habitat Baseline'!$G$11:$G$258,'G-2 Habitat groups'!A53,'A-1 Site Habitat Baseline'!$S$11:$S$258)</f>
        <v>0</v>
      </c>
      <c r="H53" s="494">
        <f>SUMIF('A-1 Site Habitat Baseline'!$G$11:$G$258,'G-2 Habitat groups'!A53,'A-1 Site Habitat Baseline'!$U$11:$U$258)</f>
        <v>0</v>
      </c>
      <c r="I53" s="494">
        <f>SUMIF('A-1 Site Habitat Baseline'!$G$11:$G$258,'G-2 Habitat groups'!A53,'A-1 Site Habitat Baseline'!$W$11:$W$258)</f>
        <v>0</v>
      </c>
      <c r="J53" s="494">
        <f>SUMIF('A-1 Site Habitat Baseline'!$G$11:$G$258,'G-2 Habitat groups'!A53,'A-1 Site Habitat Baseline'!$X$11:$X$258)</f>
        <v>0</v>
      </c>
      <c r="K53" s="494">
        <f>SUMIF('A-2 Site Habitat Creation'!$F$11:$F$256,'G-2 Habitat groups'!A53,'A-2 Site Habitat Creation'!$G$11:$G$256)</f>
        <v>0</v>
      </c>
      <c r="L53" s="494">
        <f>SUMIF('A-2 Site Habitat Creation'!$F$11:$F$256,'G-2 Habitat groups'!A53,'A-2 Site Habitat Creation'!$Y$11:$Y$256)</f>
        <v>0</v>
      </c>
      <c r="M53" s="494">
        <f>SUMIF('A-3 Site Habitat Enhancement'!$S$12:$S$257,'G-2 Habitat groups'!A53,'A-3 Site Habitat Enhancement'!$V$12:$V$257)</f>
        <v>0</v>
      </c>
      <c r="N53" s="494">
        <f>SUMIF('A-3 Site Habitat Enhancement'!$S$12:$S$257,'G-2 Habitat groups'!A53,'A-3 Site Habitat Enhancement'!$AN$12:$AN$257)</f>
        <v>0</v>
      </c>
      <c r="O53" s="494">
        <f t="shared" si="53"/>
        <v>0</v>
      </c>
      <c r="P53" s="494">
        <f t="shared" si="54"/>
        <v>0</v>
      </c>
      <c r="Q53" s="494">
        <f t="shared" si="55"/>
        <v>0</v>
      </c>
      <c r="R53" s="494">
        <f t="shared" si="56"/>
        <v>0</v>
      </c>
      <c r="S53" s="494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4">
        <f>SUMIF('D-1 Off Site Habitat Baseline'!$G$11:$G$258,'G-2 Habitat groups'!A53,'D-1 Off Site Habitat Baseline'!$Q$11:$Q$258)</f>
        <v>0</v>
      </c>
      <c r="U53" s="591">
        <f>SUMIF('D-1 Off Site Habitat Baseline'!$G$11:$G$258,'G-2 Habitat groups'!A53,'D-1 Off Site Habitat Baseline'!$S$11:$S$258)</f>
        <v>0</v>
      </c>
      <c r="V53" s="494">
        <f>SUMIF('D-1 Off Site Habitat Baseline'!$G$11:$G$258,'G-2 Habitat groups'!A53,'D-1 Off Site Habitat Baseline'!$U$11:$U$258)</f>
        <v>0</v>
      </c>
      <c r="W53" s="494">
        <f>SUMIF('D-2 Off Site Habitat Creation'!$F$9:$F$255,'G-2 Habitat groups'!A53,'D-2 Off Site Habitat Creation'!$G$9:$G$255)</f>
        <v>0</v>
      </c>
      <c r="X53" s="494">
        <f>SUMIF('D-2 Off Site Habitat Creation'!$F$9:$F$255,'G-2 Habitat groups'!A53,'D-2 Off Site Habitat Creation'!$AA$9:$AA$255)</f>
        <v>0</v>
      </c>
      <c r="Y53" s="494">
        <f>SUMIF('D-3 Off Site Habitat Enhancment'!$S$12:$S$491,'G-2 Habitat groups'!A53,'D-3 Off Site Habitat Enhancment'!$V$12:$V$491)</f>
        <v>0</v>
      </c>
      <c r="Z53" s="494">
        <f>SUMIF('D-3 Off Site Habitat Enhancment'!$S$12:$S$491,'G-2 Habitat groups'!A53,'D-3 Off Site Habitat Enhancment'!$AP$12:$AP$491)</f>
        <v>0</v>
      </c>
      <c r="AA53" s="494">
        <f t="shared" si="57"/>
        <v>0</v>
      </c>
      <c r="AB53" s="494">
        <f t="shared" si="58"/>
        <v>0</v>
      </c>
      <c r="AC53" s="494">
        <f t="shared" si="59"/>
        <v>0</v>
      </c>
      <c r="AD53" s="494">
        <f t="shared" si="60"/>
        <v>0</v>
      </c>
      <c r="AE53" s="494">
        <f t="shared" si="61"/>
        <v>0</v>
      </c>
      <c r="AF53" s="494">
        <f t="shared" si="62"/>
        <v>0</v>
      </c>
      <c r="AU53" s="113" t="s">
        <v>678</v>
      </c>
      <c r="AV53" s="88" t="s">
        <v>76</v>
      </c>
      <c r="AW53" s="494">
        <f t="shared" si="43"/>
        <v>0</v>
      </c>
      <c r="AX53" s="494">
        <f t="shared" si="44"/>
        <v>0</v>
      </c>
      <c r="AY53" s="494">
        <f t="shared" si="45"/>
        <v>0</v>
      </c>
      <c r="AZ53" s="494">
        <f t="shared" si="46"/>
        <v>0</v>
      </c>
      <c r="BA53" s="494">
        <f t="shared" si="47"/>
        <v>0</v>
      </c>
      <c r="BB53" s="494">
        <f t="shared" si="48"/>
        <v>0</v>
      </c>
      <c r="BC53" s="494">
        <f t="shared" si="49"/>
        <v>0</v>
      </c>
      <c r="BD53" s="494">
        <f t="shared" si="50"/>
        <v>0</v>
      </c>
      <c r="BE53" s="494">
        <f t="shared" si="51"/>
        <v>0</v>
      </c>
      <c r="BF53" s="494" t="str">
        <f t="shared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4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4">
        <f>SUMIF('A-1 Site Habitat Baseline'!$G$11:$G$258,'G-2 Habitat groups'!A54,'A-1 Site Habitat Baseline'!$Q$11:$Q$258)</f>
        <v>0</v>
      </c>
      <c r="G54" s="494">
        <f>SUMIF('A-1 Site Habitat Baseline'!$G$11:$G$258,'G-2 Habitat groups'!A54,'A-1 Site Habitat Baseline'!$S$11:$S$258)</f>
        <v>0</v>
      </c>
      <c r="H54" s="494">
        <f>SUMIF('A-1 Site Habitat Baseline'!$G$11:$G$258,'G-2 Habitat groups'!A54,'A-1 Site Habitat Baseline'!$U$11:$U$258)</f>
        <v>0</v>
      </c>
      <c r="I54" s="494">
        <f>SUMIF('A-1 Site Habitat Baseline'!$G$11:$G$258,'G-2 Habitat groups'!A54,'A-1 Site Habitat Baseline'!$W$11:$W$258)</f>
        <v>0</v>
      </c>
      <c r="J54" s="494">
        <f>SUMIF('A-1 Site Habitat Baseline'!$G$11:$G$258,'G-2 Habitat groups'!A54,'A-1 Site Habitat Baseline'!$X$11:$X$258)</f>
        <v>0</v>
      </c>
      <c r="K54" s="494">
        <f>SUMIF('A-2 Site Habitat Creation'!$F$11:$F$256,'G-2 Habitat groups'!A54,'A-2 Site Habitat Creation'!$G$11:$G$256)</f>
        <v>0</v>
      </c>
      <c r="L54" s="494">
        <f>SUMIF('A-2 Site Habitat Creation'!$F$11:$F$256,'G-2 Habitat groups'!A54,'A-2 Site Habitat Creation'!$Y$11:$Y$256)</f>
        <v>0</v>
      </c>
      <c r="M54" s="494">
        <f>SUMIF('A-3 Site Habitat Enhancement'!$S$12:$S$257,'G-2 Habitat groups'!A54,'A-3 Site Habitat Enhancement'!$V$12:$V$257)</f>
        <v>0</v>
      </c>
      <c r="N54" s="494">
        <f>SUMIF('A-3 Site Habitat Enhancement'!$S$12:$S$257,'G-2 Habitat groups'!A54,'A-3 Site Habitat Enhancement'!$AN$12:$AN$257)</f>
        <v>0</v>
      </c>
      <c r="O54" s="494">
        <f t="shared" si="53"/>
        <v>0</v>
      </c>
      <c r="P54" s="494">
        <f t="shared" si="54"/>
        <v>0</v>
      </c>
      <c r="Q54" s="494">
        <f t="shared" si="55"/>
        <v>0</v>
      </c>
      <c r="R54" s="494">
        <f t="shared" si="56"/>
        <v>0</v>
      </c>
      <c r="S54" s="494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4">
        <f>SUMIF('D-1 Off Site Habitat Baseline'!$G$11:$G$258,'G-2 Habitat groups'!A54,'D-1 Off Site Habitat Baseline'!$Q$11:$Q$258)</f>
        <v>0</v>
      </c>
      <c r="U54" s="591">
        <f>SUMIF('D-1 Off Site Habitat Baseline'!$G$11:$G$258,'G-2 Habitat groups'!A54,'D-1 Off Site Habitat Baseline'!$S$11:$S$258)</f>
        <v>0</v>
      </c>
      <c r="V54" s="494">
        <f>SUMIF('D-1 Off Site Habitat Baseline'!$G$11:$G$258,'G-2 Habitat groups'!A54,'D-1 Off Site Habitat Baseline'!$U$11:$U$258)</f>
        <v>0</v>
      </c>
      <c r="W54" s="494">
        <f>SUMIF('D-2 Off Site Habitat Creation'!$F$9:$F$255,'G-2 Habitat groups'!A54,'D-2 Off Site Habitat Creation'!$G$9:$G$255)</f>
        <v>0</v>
      </c>
      <c r="X54" s="494">
        <f>SUMIF('D-2 Off Site Habitat Creation'!$F$9:$F$255,'G-2 Habitat groups'!A54,'D-2 Off Site Habitat Creation'!$AA$9:$AA$255)</f>
        <v>0</v>
      </c>
      <c r="Y54" s="494">
        <f>SUMIF('D-3 Off Site Habitat Enhancment'!$S$12:$S$491,'G-2 Habitat groups'!A54,'D-3 Off Site Habitat Enhancment'!$V$12:$V$491)</f>
        <v>0</v>
      </c>
      <c r="Z54" s="494">
        <f>SUMIF('D-3 Off Site Habitat Enhancment'!$S$12:$S$491,'G-2 Habitat groups'!A54,'D-3 Off Site Habitat Enhancment'!$AP$12:$AP$491)</f>
        <v>0</v>
      </c>
      <c r="AA54" s="494">
        <f t="shared" si="57"/>
        <v>0</v>
      </c>
      <c r="AB54" s="494">
        <f t="shared" si="58"/>
        <v>0</v>
      </c>
      <c r="AC54" s="494">
        <f t="shared" si="59"/>
        <v>0</v>
      </c>
      <c r="AD54" s="494">
        <f t="shared" si="60"/>
        <v>0</v>
      </c>
      <c r="AE54" s="494">
        <f t="shared" si="61"/>
        <v>0</v>
      </c>
      <c r="AF54" s="494">
        <f t="shared" si="62"/>
        <v>0</v>
      </c>
      <c r="AU54" s="113" t="s">
        <v>681</v>
      </c>
      <c r="AV54" s="88" t="s">
        <v>76</v>
      </c>
      <c r="AW54" s="494">
        <f t="shared" si="43"/>
        <v>0</v>
      </c>
      <c r="AX54" s="494">
        <f t="shared" si="44"/>
        <v>0</v>
      </c>
      <c r="AY54" s="494">
        <f t="shared" si="45"/>
        <v>0</v>
      </c>
      <c r="AZ54" s="494">
        <f t="shared" si="46"/>
        <v>0</v>
      </c>
      <c r="BA54" s="494">
        <f t="shared" si="47"/>
        <v>0</v>
      </c>
      <c r="BB54" s="494">
        <f t="shared" si="48"/>
        <v>0</v>
      </c>
      <c r="BC54" s="494">
        <f t="shared" si="49"/>
        <v>0</v>
      </c>
      <c r="BD54" s="494">
        <f t="shared" si="50"/>
        <v>0</v>
      </c>
      <c r="BE54" s="494">
        <f t="shared" si="51"/>
        <v>0</v>
      </c>
      <c r="BF54" s="494" t="str">
        <f t="shared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4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4">
        <f>SUMIF('A-1 Site Habitat Baseline'!$G$11:$G$258,'G-2 Habitat groups'!A55,'A-1 Site Habitat Baseline'!$Q$11:$Q$258)</f>
        <v>0</v>
      </c>
      <c r="G55" s="494">
        <f>SUMIF('A-1 Site Habitat Baseline'!$G$11:$G$258,'G-2 Habitat groups'!A55,'A-1 Site Habitat Baseline'!$S$11:$S$258)</f>
        <v>0</v>
      </c>
      <c r="H55" s="494">
        <f>SUMIF('A-1 Site Habitat Baseline'!$G$11:$G$258,'G-2 Habitat groups'!A55,'A-1 Site Habitat Baseline'!$U$11:$U$258)</f>
        <v>0</v>
      </c>
      <c r="I55" s="494">
        <f>SUMIF('A-1 Site Habitat Baseline'!$G$11:$G$258,'G-2 Habitat groups'!A55,'A-1 Site Habitat Baseline'!$W$11:$W$258)</f>
        <v>0</v>
      </c>
      <c r="J55" s="494">
        <f>SUMIF('A-1 Site Habitat Baseline'!$G$11:$G$258,'G-2 Habitat groups'!A55,'A-1 Site Habitat Baseline'!$X$11:$X$258)</f>
        <v>0</v>
      </c>
      <c r="K55" s="494">
        <f>SUMIF('A-2 Site Habitat Creation'!$F$11:$F$256,'G-2 Habitat groups'!A55,'A-2 Site Habitat Creation'!$G$11:$G$256)</f>
        <v>0</v>
      </c>
      <c r="L55" s="494">
        <f>SUMIF('A-2 Site Habitat Creation'!$F$11:$F$256,'G-2 Habitat groups'!A55,'A-2 Site Habitat Creation'!$Y$11:$Y$256)</f>
        <v>0</v>
      </c>
      <c r="M55" s="494">
        <f>SUMIF('A-3 Site Habitat Enhancement'!$S$12:$S$257,'G-2 Habitat groups'!A55,'A-3 Site Habitat Enhancement'!$V$12:$V$257)</f>
        <v>0</v>
      </c>
      <c r="N55" s="494">
        <f>SUMIF('A-3 Site Habitat Enhancement'!$S$12:$S$257,'G-2 Habitat groups'!A55,'A-3 Site Habitat Enhancement'!$AN$12:$AN$257)</f>
        <v>0</v>
      </c>
      <c r="O55" s="494">
        <f t="shared" si="53"/>
        <v>0</v>
      </c>
      <c r="P55" s="494">
        <f t="shared" si="54"/>
        <v>0</v>
      </c>
      <c r="Q55" s="494">
        <f t="shared" si="55"/>
        <v>0</v>
      </c>
      <c r="R55" s="494">
        <f t="shared" si="56"/>
        <v>0</v>
      </c>
      <c r="S55" s="494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4">
        <f>SUMIF('D-1 Off Site Habitat Baseline'!$G$11:$G$258,'G-2 Habitat groups'!A55,'D-1 Off Site Habitat Baseline'!$Q$11:$Q$258)</f>
        <v>0</v>
      </c>
      <c r="U55" s="591">
        <f>SUMIF('D-1 Off Site Habitat Baseline'!$G$11:$G$258,'G-2 Habitat groups'!A55,'D-1 Off Site Habitat Baseline'!$S$11:$S$258)</f>
        <v>0</v>
      </c>
      <c r="V55" s="494">
        <f>SUMIF('D-1 Off Site Habitat Baseline'!$G$11:$G$258,'G-2 Habitat groups'!A55,'D-1 Off Site Habitat Baseline'!$U$11:$U$258)</f>
        <v>0</v>
      </c>
      <c r="W55" s="494">
        <f>SUMIF('D-2 Off Site Habitat Creation'!$F$9:$F$255,'G-2 Habitat groups'!A55,'D-2 Off Site Habitat Creation'!$G$9:$G$255)</f>
        <v>0</v>
      </c>
      <c r="X55" s="494">
        <f>SUMIF('D-2 Off Site Habitat Creation'!$F$9:$F$255,'G-2 Habitat groups'!A55,'D-2 Off Site Habitat Creation'!$AA$9:$AA$255)</f>
        <v>0</v>
      </c>
      <c r="Y55" s="494">
        <f>SUMIF('D-3 Off Site Habitat Enhancment'!$S$12:$S$491,'G-2 Habitat groups'!A55,'D-3 Off Site Habitat Enhancment'!$V$12:$V$491)</f>
        <v>0</v>
      </c>
      <c r="Z55" s="494">
        <f>SUMIF('D-3 Off Site Habitat Enhancment'!$S$12:$S$491,'G-2 Habitat groups'!A55,'D-3 Off Site Habitat Enhancment'!$AP$12:$AP$491)</f>
        <v>0</v>
      </c>
      <c r="AA55" s="494">
        <f t="shared" si="57"/>
        <v>0</v>
      </c>
      <c r="AB55" s="494">
        <f t="shared" si="58"/>
        <v>0</v>
      </c>
      <c r="AC55" s="494">
        <f t="shared" si="59"/>
        <v>0</v>
      </c>
      <c r="AD55" s="494">
        <f t="shared" si="60"/>
        <v>0</v>
      </c>
      <c r="AE55" s="494">
        <f t="shared" si="61"/>
        <v>0</v>
      </c>
      <c r="AF55" s="494">
        <f t="shared" si="62"/>
        <v>0</v>
      </c>
      <c r="AU55" s="113" t="s">
        <v>698</v>
      </c>
      <c r="AV55" s="88" t="s">
        <v>76</v>
      </c>
      <c r="AW55" s="494">
        <f t="shared" si="43"/>
        <v>0</v>
      </c>
      <c r="AX55" s="494">
        <f t="shared" si="44"/>
        <v>0</v>
      </c>
      <c r="AY55" s="494">
        <f t="shared" si="45"/>
        <v>0</v>
      </c>
      <c r="AZ55" s="494">
        <f t="shared" si="46"/>
        <v>0</v>
      </c>
      <c r="BA55" s="494">
        <f t="shared" si="47"/>
        <v>0</v>
      </c>
      <c r="BB55" s="494">
        <f t="shared" si="48"/>
        <v>0</v>
      </c>
      <c r="BC55" s="494">
        <f t="shared" si="49"/>
        <v>0</v>
      </c>
      <c r="BD55" s="494">
        <f t="shared" si="50"/>
        <v>0</v>
      </c>
      <c r="BE55" s="494">
        <f t="shared" si="51"/>
        <v>0</v>
      </c>
      <c r="BF55" s="494" t="str">
        <f t="shared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4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4">
        <f>SUMIF('A-1 Site Habitat Baseline'!$G$11:$G$258,'G-2 Habitat groups'!A56,'A-1 Site Habitat Baseline'!$Q$11:$Q$258)</f>
        <v>0</v>
      </c>
      <c r="G56" s="494">
        <f>SUMIF('A-1 Site Habitat Baseline'!$G$11:$G$258,'G-2 Habitat groups'!A56,'A-1 Site Habitat Baseline'!$S$11:$S$258)</f>
        <v>0</v>
      </c>
      <c r="H56" s="494">
        <f>SUMIF('A-1 Site Habitat Baseline'!$G$11:$G$258,'G-2 Habitat groups'!A56,'A-1 Site Habitat Baseline'!$U$11:$U$258)</f>
        <v>0</v>
      </c>
      <c r="I56" s="494">
        <f>SUMIF('A-1 Site Habitat Baseline'!$G$11:$G$258,'G-2 Habitat groups'!A56,'A-1 Site Habitat Baseline'!$W$11:$W$258)</f>
        <v>0</v>
      </c>
      <c r="J56" s="494">
        <f>SUMIF('A-1 Site Habitat Baseline'!$G$11:$G$258,'G-2 Habitat groups'!A56,'A-1 Site Habitat Baseline'!$X$11:$X$258)</f>
        <v>0</v>
      </c>
      <c r="K56" s="494">
        <f>SUMIF('A-2 Site Habitat Creation'!$F$11:$F$256,'G-2 Habitat groups'!A56,'A-2 Site Habitat Creation'!$G$11:$G$256)</f>
        <v>0</v>
      </c>
      <c r="L56" s="494">
        <f>SUMIF('A-2 Site Habitat Creation'!$F$11:$F$256,'G-2 Habitat groups'!A56,'A-2 Site Habitat Creation'!$Y$11:$Y$256)</f>
        <v>0</v>
      </c>
      <c r="M56" s="494">
        <f>SUMIF('A-3 Site Habitat Enhancement'!$S$12:$S$257,'G-2 Habitat groups'!A56,'A-3 Site Habitat Enhancement'!$V$12:$V$257)</f>
        <v>0</v>
      </c>
      <c r="N56" s="494">
        <f>SUMIF('A-3 Site Habitat Enhancement'!$S$12:$S$257,'G-2 Habitat groups'!A56,'A-3 Site Habitat Enhancement'!$AN$12:$AN$257)</f>
        <v>0</v>
      </c>
      <c r="O56" s="494">
        <f t="shared" si="53"/>
        <v>0</v>
      </c>
      <c r="P56" s="494">
        <f t="shared" si="54"/>
        <v>0</v>
      </c>
      <c r="Q56" s="494">
        <f t="shared" si="55"/>
        <v>0</v>
      </c>
      <c r="R56" s="494">
        <f t="shared" si="56"/>
        <v>0</v>
      </c>
      <c r="S56" s="494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4">
        <f>SUMIF('D-1 Off Site Habitat Baseline'!$G$11:$G$258,'G-2 Habitat groups'!A56,'D-1 Off Site Habitat Baseline'!$Q$11:$Q$258)</f>
        <v>0</v>
      </c>
      <c r="U56" s="591">
        <f>SUMIF('D-1 Off Site Habitat Baseline'!$G$11:$G$258,'G-2 Habitat groups'!A56,'D-1 Off Site Habitat Baseline'!$S$11:$S$258)</f>
        <v>0</v>
      </c>
      <c r="V56" s="494">
        <f>SUMIF('D-1 Off Site Habitat Baseline'!$G$11:$G$258,'G-2 Habitat groups'!A56,'D-1 Off Site Habitat Baseline'!$U$11:$U$258)</f>
        <v>0</v>
      </c>
      <c r="W56" s="494">
        <f>SUMIF('D-2 Off Site Habitat Creation'!$F$9:$F$255,'G-2 Habitat groups'!A56,'D-2 Off Site Habitat Creation'!$G$9:$G$255)</f>
        <v>0</v>
      </c>
      <c r="X56" s="494">
        <f>SUMIF('D-2 Off Site Habitat Creation'!$F$9:$F$255,'G-2 Habitat groups'!A56,'D-2 Off Site Habitat Creation'!$AA$9:$AA$255)</f>
        <v>0</v>
      </c>
      <c r="Y56" s="494">
        <f>SUMIF('D-3 Off Site Habitat Enhancment'!$S$12:$S$491,'G-2 Habitat groups'!A56,'D-3 Off Site Habitat Enhancment'!$V$12:$V$491)</f>
        <v>0</v>
      </c>
      <c r="Z56" s="494">
        <f>SUMIF('D-3 Off Site Habitat Enhancment'!$S$12:$S$491,'G-2 Habitat groups'!A56,'D-3 Off Site Habitat Enhancment'!$AP$12:$AP$491)</f>
        <v>0</v>
      </c>
      <c r="AA56" s="494">
        <f t="shared" si="57"/>
        <v>0</v>
      </c>
      <c r="AB56" s="494">
        <f t="shared" si="58"/>
        <v>0</v>
      </c>
      <c r="AC56" s="494">
        <f t="shared" si="59"/>
        <v>0</v>
      </c>
      <c r="AD56" s="494">
        <f t="shared" si="60"/>
        <v>0</v>
      </c>
      <c r="AE56" s="494">
        <f t="shared" si="61"/>
        <v>0</v>
      </c>
      <c r="AF56" s="494">
        <f t="shared" si="62"/>
        <v>0</v>
      </c>
      <c r="AU56" s="113" t="s">
        <v>701</v>
      </c>
      <c r="AV56" s="88" t="s">
        <v>76</v>
      </c>
      <c r="AW56" s="494">
        <f t="shared" si="43"/>
        <v>0</v>
      </c>
      <c r="AX56" s="494">
        <f t="shared" si="44"/>
        <v>0</v>
      </c>
      <c r="AY56" s="494">
        <f t="shared" si="45"/>
        <v>0</v>
      </c>
      <c r="AZ56" s="494">
        <f t="shared" si="46"/>
        <v>0</v>
      </c>
      <c r="BA56" s="494">
        <f t="shared" si="47"/>
        <v>0</v>
      </c>
      <c r="BB56" s="494">
        <f t="shared" si="48"/>
        <v>0</v>
      </c>
      <c r="BC56" s="494">
        <f t="shared" si="49"/>
        <v>0</v>
      </c>
      <c r="BD56" s="494">
        <f t="shared" si="50"/>
        <v>0</v>
      </c>
      <c r="BE56" s="494">
        <f t="shared" si="51"/>
        <v>0</v>
      </c>
      <c r="BF56" s="494" t="str">
        <f t="shared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4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4">
        <f>SUMIF('A-1 Site Habitat Baseline'!$G$11:$G$258,'G-2 Habitat groups'!A57,'A-1 Site Habitat Baseline'!$Q$11:$Q$258)</f>
        <v>0</v>
      </c>
      <c r="G57" s="494">
        <f>SUMIF('A-1 Site Habitat Baseline'!$G$11:$G$258,'G-2 Habitat groups'!A57,'A-1 Site Habitat Baseline'!$S$11:$S$258)</f>
        <v>0</v>
      </c>
      <c r="H57" s="494">
        <f>SUMIF('A-1 Site Habitat Baseline'!$G$11:$G$258,'G-2 Habitat groups'!A57,'A-1 Site Habitat Baseline'!$U$11:$U$258)</f>
        <v>0</v>
      </c>
      <c r="I57" s="494">
        <f>SUMIF('A-1 Site Habitat Baseline'!$G$11:$G$258,'G-2 Habitat groups'!A57,'A-1 Site Habitat Baseline'!$W$11:$W$258)</f>
        <v>0</v>
      </c>
      <c r="J57" s="494">
        <f>SUMIF('A-1 Site Habitat Baseline'!$G$11:$G$258,'G-2 Habitat groups'!A57,'A-1 Site Habitat Baseline'!$X$11:$X$258)</f>
        <v>0</v>
      </c>
      <c r="K57" s="494">
        <f>SUMIF('A-2 Site Habitat Creation'!$F$11:$F$256,'G-2 Habitat groups'!A57,'A-2 Site Habitat Creation'!$G$11:$G$256)</f>
        <v>0</v>
      </c>
      <c r="L57" s="494">
        <f>SUMIF('A-2 Site Habitat Creation'!$F$11:$F$256,'G-2 Habitat groups'!A57,'A-2 Site Habitat Creation'!$Y$11:$Y$256)</f>
        <v>0</v>
      </c>
      <c r="M57" s="494">
        <f>SUMIF('A-3 Site Habitat Enhancement'!$S$12:$S$257,'G-2 Habitat groups'!A57,'A-3 Site Habitat Enhancement'!$V$12:$V$257)</f>
        <v>0</v>
      </c>
      <c r="N57" s="494">
        <f>SUMIF('A-3 Site Habitat Enhancement'!$S$12:$S$257,'G-2 Habitat groups'!A57,'A-3 Site Habitat Enhancement'!$AN$12:$AN$257)</f>
        <v>0</v>
      </c>
      <c r="O57" s="494">
        <f t="shared" si="53"/>
        <v>0</v>
      </c>
      <c r="P57" s="494">
        <f t="shared" si="54"/>
        <v>0</v>
      </c>
      <c r="Q57" s="494">
        <f t="shared" si="55"/>
        <v>0</v>
      </c>
      <c r="R57" s="494">
        <f t="shared" si="56"/>
        <v>0</v>
      </c>
      <c r="S57" s="494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4">
        <f>SUMIF('D-1 Off Site Habitat Baseline'!$G$11:$G$258,'G-2 Habitat groups'!A57,'D-1 Off Site Habitat Baseline'!$Q$11:$Q$258)</f>
        <v>0</v>
      </c>
      <c r="U57" s="591">
        <f>SUMIF('D-1 Off Site Habitat Baseline'!$G$11:$G$258,'G-2 Habitat groups'!A57,'D-1 Off Site Habitat Baseline'!$S$11:$S$258)</f>
        <v>0</v>
      </c>
      <c r="V57" s="494">
        <f>SUMIF('D-1 Off Site Habitat Baseline'!$G$11:$G$258,'G-2 Habitat groups'!A57,'D-1 Off Site Habitat Baseline'!$U$11:$U$258)</f>
        <v>0</v>
      </c>
      <c r="W57" s="494">
        <f>SUMIF('D-2 Off Site Habitat Creation'!$F$9:$F$255,'G-2 Habitat groups'!A57,'D-2 Off Site Habitat Creation'!$G$9:$G$255)</f>
        <v>0</v>
      </c>
      <c r="X57" s="494">
        <f>SUMIF('D-2 Off Site Habitat Creation'!$F$9:$F$255,'G-2 Habitat groups'!A57,'D-2 Off Site Habitat Creation'!$AA$9:$AA$255)</f>
        <v>0</v>
      </c>
      <c r="Y57" s="494">
        <f>SUMIF('D-3 Off Site Habitat Enhancment'!$S$12:$S$491,'G-2 Habitat groups'!A57,'D-3 Off Site Habitat Enhancment'!$V$12:$V$491)</f>
        <v>0</v>
      </c>
      <c r="Z57" s="494">
        <f>SUMIF('D-3 Off Site Habitat Enhancment'!$S$12:$S$491,'G-2 Habitat groups'!A57,'D-3 Off Site Habitat Enhancment'!$AP$12:$AP$491)</f>
        <v>0</v>
      </c>
      <c r="AA57" s="494">
        <f t="shared" si="57"/>
        <v>0</v>
      </c>
      <c r="AB57" s="494">
        <f t="shared" si="58"/>
        <v>0</v>
      </c>
      <c r="AC57" s="494">
        <f t="shared" si="59"/>
        <v>0</v>
      </c>
      <c r="AD57" s="494">
        <f t="shared" si="60"/>
        <v>0</v>
      </c>
      <c r="AE57" s="494">
        <f t="shared" si="61"/>
        <v>0</v>
      </c>
      <c r="AF57" s="494">
        <f t="shared" si="62"/>
        <v>0</v>
      </c>
      <c r="AU57" s="113" t="s">
        <v>704</v>
      </c>
      <c r="AV57" s="88" t="s">
        <v>76</v>
      </c>
      <c r="AW57" s="494">
        <f t="shared" si="43"/>
        <v>0</v>
      </c>
      <c r="AX57" s="494">
        <f t="shared" si="44"/>
        <v>0</v>
      </c>
      <c r="AY57" s="494">
        <f t="shared" si="45"/>
        <v>0</v>
      </c>
      <c r="AZ57" s="494">
        <f t="shared" si="46"/>
        <v>0</v>
      </c>
      <c r="BA57" s="494">
        <f t="shared" si="47"/>
        <v>0</v>
      </c>
      <c r="BB57" s="494">
        <f t="shared" si="48"/>
        <v>0</v>
      </c>
      <c r="BC57" s="494">
        <f t="shared" si="49"/>
        <v>0</v>
      </c>
      <c r="BD57" s="494">
        <f t="shared" si="50"/>
        <v>0</v>
      </c>
      <c r="BE57" s="494">
        <f t="shared" si="51"/>
        <v>0</v>
      </c>
      <c r="BF57" s="494" t="str">
        <f t="shared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4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4">
        <f>SUMIF('A-1 Site Habitat Baseline'!$G$11:$G$258,'G-2 Habitat groups'!A58,'A-1 Site Habitat Baseline'!$Q$11:$Q$258)</f>
        <v>0</v>
      </c>
      <c r="G58" s="494">
        <f>SUMIF('A-1 Site Habitat Baseline'!$G$11:$G$258,'G-2 Habitat groups'!A58,'A-1 Site Habitat Baseline'!$S$11:$S$258)</f>
        <v>0</v>
      </c>
      <c r="H58" s="494">
        <f>SUMIF('A-1 Site Habitat Baseline'!$G$11:$G$258,'G-2 Habitat groups'!A58,'A-1 Site Habitat Baseline'!$U$11:$U$258)</f>
        <v>0</v>
      </c>
      <c r="I58" s="494">
        <f>SUMIF('A-1 Site Habitat Baseline'!$G$11:$G$258,'G-2 Habitat groups'!A58,'A-1 Site Habitat Baseline'!$W$11:$W$258)</f>
        <v>0</v>
      </c>
      <c r="J58" s="494">
        <f>SUMIF('A-1 Site Habitat Baseline'!$G$11:$G$258,'G-2 Habitat groups'!A58,'A-1 Site Habitat Baseline'!$X$11:$X$258)</f>
        <v>0</v>
      </c>
      <c r="K58" s="494">
        <f>SUMIF('A-2 Site Habitat Creation'!$F$11:$F$256,'G-2 Habitat groups'!A58,'A-2 Site Habitat Creation'!$G$11:$G$256)</f>
        <v>0</v>
      </c>
      <c r="L58" s="494">
        <f>SUMIF('A-2 Site Habitat Creation'!$F$11:$F$256,'G-2 Habitat groups'!A58,'A-2 Site Habitat Creation'!$Y$11:$Y$256)</f>
        <v>0</v>
      </c>
      <c r="M58" s="494">
        <f>SUMIF('A-3 Site Habitat Enhancement'!$S$12:$S$257,'G-2 Habitat groups'!A58,'A-3 Site Habitat Enhancement'!$V$12:$V$257)</f>
        <v>0</v>
      </c>
      <c r="N58" s="494">
        <f>SUMIF('A-3 Site Habitat Enhancement'!$S$12:$S$257,'G-2 Habitat groups'!A58,'A-3 Site Habitat Enhancement'!$AN$12:$AN$257)</f>
        <v>0</v>
      </c>
      <c r="O58" s="494">
        <f t="shared" si="53"/>
        <v>0</v>
      </c>
      <c r="P58" s="494">
        <f t="shared" si="54"/>
        <v>0</v>
      </c>
      <c r="Q58" s="494">
        <f t="shared" si="55"/>
        <v>0</v>
      </c>
      <c r="R58" s="494">
        <f t="shared" si="56"/>
        <v>0</v>
      </c>
      <c r="S58" s="494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4">
        <f>SUMIF('D-1 Off Site Habitat Baseline'!$G$11:$G$258,'G-2 Habitat groups'!A58,'D-1 Off Site Habitat Baseline'!$Q$11:$Q$258)</f>
        <v>0</v>
      </c>
      <c r="U58" s="591">
        <f>SUMIF('D-1 Off Site Habitat Baseline'!$G$11:$G$258,'G-2 Habitat groups'!A58,'D-1 Off Site Habitat Baseline'!$S$11:$S$258)</f>
        <v>0</v>
      </c>
      <c r="V58" s="494">
        <f>SUMIF('D-1 Off Site Habitat Baseline'!$G$11:$G$258,'G-2 Habitat groups'!A58,'D-1 Off Site Habitat Baseline'!$U$11:$U$258)</f>
        <v>0</v>
      </c>
      <c r="W58" s="494">
        <f>SUMIF('D-2 Off Site Habitat Creation'!$F$9:$F$255,'G-2 Habitat groups'!A58,'D-2 Off Site Habitat Creation'!$G$9:$G$255)</f>
        <v>0</v>
      </c>
      <c r="X58" s="494">
        <f>SUMIF('D-2 Off Site Habitat Creation'!$F$9:$F$255,'G-2 Habitat groups'!A58,'D-2 Off Site Habitat Creation'!$AA$9:$AA$255)</f>
        <v>0</v>
      </c>
      <c r="Y58" s="494">
        <f>SUMIF('D-3 Off Site Habitat Enhancment'!$S$12:$S$491,'G-2 Habitat groups'!A58,'D-3 Off Site Habitat Enhancment'!$V$12:$V$491)</f>
        <v>0</v>
      </c>
      <c r="Z58" s="494">
        <f>SUMIF('D-3 Off Site Habitat Enhancment'!$S$12:$S$491,'G-2 Habitat groups'!A58,'D-3 Off Site Habitat Enhancment'!$AP$12:$AP$491)</f>
        <v>0</v>
      </c>
      <c r="AA58" s="494">
        <f t="shared" si="57"/>
        <v>0</v>
      </c>
      <c r="AB58" s="494">
        <f t="shared" si="58"/>
        <v>0</v>
      </c>
      <c r="AC58" s="494">
        <f t="shared" si="59"/>
        <v>0</v>
      </c>
      <c r="AD58" s="494">
        <f t="shared" si="60"/>
        <v>0</v>
      </c>
      <c r="AE58" s="494">
        <f t="shared" si="61"/>
        <v>0</v>
      </c>
      <c r="AF58" s="494">
        <f t="shared" si="62"/>
        <v>0</v>
      </c>
      <c r="AU58" s="113" t="s">
        <v>709</v>
      </c>
      <c r="AV58" s="88" t="s">
        <v>76</v>
      </c>
      <c r="AW58" s="494">
        <f t="shared" si="43"/>
        <v>0</v>
      </c>
      <c r="AX58" s="494">
        <f t="shared" si="44"/>
        <v>0</v>
      </c>
      <c r="AY58" s="494">
        <f t="shared" si="45"/>
        <v>0</v>
      </c>
      <c r="AZ58" s="494">
        <f t="shared" si="46"/>
        <v>0</v>
      </c>
      <c r="BA58" s="494">
        <f t="shared" si="47"/>
        <v>0</v>
      </c>
      <c r="BB58" s="494">
        <f t="shared" si="48"/>
        <v>0</v>
      </c>
      <c r="BC58" s="494">
        <f t="shared" si="49"/>
        <v>0</v>
      </c>
      <c r="BD58" s="494">
        <f t="shared" si="50"/>
        <v>0</v>
      </c>
      <c r="BE58" s="494">
        <f t="shared" si="51"/>
        <v>0</v>
      </c>
      <c r="BF58" s="494" t="str">
        <f t="shared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4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0.3</v>
      </c>
      <c r="F59" s="494">
        <f>SUMIF('A-1 Site Habitat Baseline'!$G$11:$G$258,'G-2 Habitat groups'!A59,'A-1 Site Habitat Baseline'!$Q$11:$Q$258)</f>
        <v>0</v>
      </c>
      <c r="G59" s="494">
        <f>SUMIF('A-1 Site Habitat Baseline'!$G$11:$G$258,'G-2 Habitat groups'!A59,'A-1 Site Habitat Baseline'!$S$11:$S$258)</f>
        <v>0</v>
      </c>
      <c r="H59" s="494">
        <f>SUMIF('A-1 Site Habitat Baseline'!$G$11:$G$258,'G-2 Habitat groups'!A59,'A-1 Site Habitat Baseline'!$U$11:$U$258)</f>
        <v>0</v>
      </c>
      <c r="I59" s="494">
        <f>SUMIF('A-1 Site Habitat Baseline'!$G$11:$G$258,'G-2 Habitat groups'!A59,'A-1 Site Habitat Baseline'!$W$11:$W$258)</f>
        <v>0.3</v>
      </c>
      <c r="J59" s="494">
        <f>SUMIF('A-1 Site Habitat Baseline'!$G$11:$G$258,'G-2 Habitat groups'!A59,'A-1 Site Habitat Baseline'!$X$11:$X$258)</f>
        <v>0</v>
      </c>
      <c r="K59" s="494">
        <f>SUMIF('A-2 Site Habitat Creation'!$F$11:$F$256,'G-2 Habitat groups'!A59,'A-2 Site Habitat Creation'!$G$11:$G$256)</f>
        <v>0.2</v>
      </c>
      <c r="L59" s="494">
        <f>SUMIF('A-2 Site Habitat Creation'!$F$11:$F$256,'G-2 Habitat groups'!A59,'A-2 Site Habitat Creation'!$Y$11:$Y$256)</f>
        <v>0</v>
      </c>
      <c r="M59" s="494">
        <f>SUMIF('A-3 Site Habitat Enhancement'!$S$12:$S$257,'G-2 Habitat groups'!A59,'A-3 Site Habitat Enhancement'!$V$12:$V$257)</f>
        <v>0</v>
      </c>
      <c r="N59" s="494">
        <f>SUMIF('A-3 Site Habitat Enhancement'!$S$12:$S$257,'G-2 Habitat groups'!A59,'A-3 Site Habitat Enhancement'!$AN$12:$AN$257)</f>
        <v>0</v>
      </c>
      <c r="O59" s="494">
        <f t="shared" si="53"/>
        <v>0.2</v>
      </c>
      <c r="P59" s="494">
        <f t="shared" si="54"/>
        <v>0</v>
      </c>
      <c r="Q59" s="494">
        <f t="shared" si="55"/>
        <v>-9.9999999999999978E-2</v>
      </c>
      <c r="R59" s="494">
        <f t="shared" si="56"/>
        <v>0</v>
      </c>
      <c r="S59" s="494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4">
        <f>SUMIF('D-1 Off Site Habitat Baseline'!$G$11:$G$258,'G-2 Habitat groups'!A59,'D-1 Off Site Habitat Baseline'!$Q$11:$Q$258)</f>
        <v>0</v>
      </c>
      <c r="U59" s="591">
        <f>SUMIF('D-1 Off Site Habitat Baseline'!$G$11:$G$258,'G-2 Habitat groups'!A59,'D-1 Off Site Habitat Baseline'!$S$11:$S$258)</f>
        <v>0</v>
      </c>
      <c r="V59" s="494">
        <f>SUMIF('D-1 Off Site Habitat Baseline'!$G$11:$G$258,'G-2 Habitat groups'!A59,'D-1 Off Site Habitat Baseline'!$U$11:$U$258)</f>
        <v>0</v>
      </c>
      <c r="W59" s="494">
        <f>SUMIF('D-2 Off Site Habitat Creation'!$F$9:$F$255,'G-2 Habitat groups'!A59,'D-2 Off Site Habitat Creation'!$G$9:$G$255)</f>
        <v>0</v>
      </c>
      <c r="X59" s="494">
        <f>SUMIF('D-2 Off Site Habitat Creation'!$F$9:$F$255,'G-2 Habitat groups'!A59,'D-2 Off Site Habitat Creation'!$AA$9:$AA$255)</f>
        <v>0</v>
      </c>
      <c r="Y59" s="494">
        <f>SUMIF('D-3 Off Site Habitat Enhancment'!$S$12:$S$491,'G-2 Habitat groups'!A59,'D-3 Off Site Habitat Enhancment'!$V$12:$V$491)</f>
        <v>0</v>
      </c>
      <c r="Z59" s="494">
        <f>SUMIF('D-3 Off Site Habitat Enhancment'!$S$12:$S$491,'G-2 Habitat groups'!A59,'D-3 Off Site Habitat Enhancment'!$AP$12:$AP$491)</f>
        <v>0</v>
      </c>
      <c r="AA59" s="494">
        <f t="shared" si="57"/>
        <v>0</v>
      </c>
      <c r="AB59" s="494">
        <f t="shared" si="58"/>
        <v>0</v>
      </c>
      <c r="AC59" s="494">
        <f t="shared" si="59"/>
        <v>0</v>
      </c>
      <c r="AD59" s="494">
        <f t="shared" si="60"/>
        <v>0</v>
      </c>
      <c r="AE59" s="494">
        <f t="shared" si="61"/>
        <v>-9.9999999999999978E-2</v>
      </c>
      <c r="AF59" s="494">
        <f t="shared" si="62"/>
        <v>0</v>
      </c>
      <c r="AU59" s="113" t="s">
        <v>713</v>
      </c>
      <c r="AV59" s="88" t="s">
        <v>80</v>
      </c>
      <c r="AW59" s="494">
        <f t="shared" si="43"/>
        <v>0</v>
      </c>
      <c r="AX59" s="494">
        <f t="shared" si="44"/>
        <v>0</v>
      </c>
      <c r="AY59" s="494">
        <f t="shared" si="45"/>
        <v>0</v>
      </c>
      <c r="AZ59" s="494">
        <f t="shared" si="46"/>
        <v>0</v>
      </c>
      <c r="BA59" s="494">
        <f t="shared" si="47"/>
        <v>0</v>
      </c>
      <c r="BB59" s="494">
        <f t="shared" si="48"/>
        <v>0</v>
      </c>
      <c r="BC59" s="494">
        <f t="shared" si="49"/>
        <v>0</v>
      </c>
      <c r="BD59" s="494">
        <f t="shared" si="50"/>
        <v>0</v>
      </c>
      <c r="BE59" s="494">
        <f t="shared" si="51"/>
        <v>0</v>
      </c>
      <c r="BF59" s="494" t="str">
        <f t="shared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4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0.1</v>
      </c>
      <c r="F60" s="494">
        <f>SUMIF('A-1 Site Habitat Baseline'!$G$11:$G$258,'G-2 Habitat groups'!A60,'A-1 Site Habitat Baseline'!$Q$11:$Q$258)</f>
        <v>0.2</v>
      </c>
      <c r="G60" s="494">
        <f>SUMIF('A-1 Site Habitat Baseline'!$G$11:$G$258,'G-2 Habitat groups'!A60,'A-1 Site Habitat Baseline'!$S$11:$S$258)</f>
        <v>0.08</v>
      </c>
      <c r="H60" s="494">
        <f>SUMIF('A-1 Site Habitat Baseline'!$G$11:$G$258,'G-2 Habitat groups'!A60,'A-1 Site Habitat Baseline'!$U$11:$U$258)</f>
        <v>0.16</v>
      </c>
      <c r="I60" s="494">
        <f>SUMIF('A-1 Site Habitat Baseline'!$G$11:$G$258,'G-2 Habitat groups'!A60,'A-1 Site Habitat Baseline'!$W$11:$W$258)</f>
        <v>2.0000000000000004E-2</v>
      </c>
      <c r="J60" s="494">
        <f>SUMIF('A-1 Site Habitat Baseline'!$G$11:$G$258,'G-2 Habitat groups'!A60,'A-1 Site Habitat Baseline'!$X$11:$X$258)</f>
        <v>4.0000000000000008E-2</v>
      </c>
      <c r="K60" s="494">
        <f>SUMIF('A-2 Site Habitat Creation'!$F$11:$F$256,'G-2 Habitat groups'!A60,'A-2 Site Habitat Creation'!$G$11:$G$256)</f>
        <v>0</v>
      </c>
      <c r="L60" s="494">
        <f>SUMIF('A-2 Site Habitat Creation'!$F$11:$F$256,'G-2 Habitat groups'!A60,'A-2 Site Habitat Creation'!$Y$11:$Y$256)</f>
        <v>0</v>
      </c>
      <c r="M60" s="494">
        <f>SUMIF('A-3 Site Habitat Enhancement'!$S$12:$S$257,'G-2 Habitat groups'!A60,'A-3 Site Habitat Enhancement'!$V$12:$V$257)</f>
        <v>0</v>
      </c>
      <c r="N60" s="494">
        <f>SUMIF('A-3 Site Habitat Enhancement'!$S$12:$S$257,'G-2 Habitat groups'!A60,'A-3 Site Habitat Enhancement'!$AN$12:$AN$257)</f>
        <v>0</v>
      </c>
      <c r="O60" s="494">
        <f t="shared" si="53"/>
        <v>0.08</v>
      </c>
      <c r="P60" s="494">
        <f t="shared" si="54"/>
        <v>0.16</v>
      </c>
      <c r="Q60" s="494">
        <f t="shared" si="55"/>
        <v>-2.0000000000000004E-2</v>
      </c>
      <c r="R60" s="494">
        <f t="shared" si="56"/>
        <v>-4.0000000000000008E-2</v>
      </c>
      <c r="S60" s="494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4">
        <f>SUMIF('D-1 Off Site Habitat Baseline'!$G$11:$G$258,'G-2 Habitat groups'!A60,'D-1 Off Site Habitat Baseline'!$Q$11:$Q$258)</f>
        <v>0</v>
      </c>
      <c r="U60" s="591">
        <f>SUMIF('D-1 Off Site Habitat Baseline'!$G$11:$G$258,'G-2 Habitat groups'!A60,'D-1 Off Site Habitat Baseline'!$S$11:$S$258)</f>
        <v>0</v>
      </c>
      <c r="V60" s="494">
        <f>SUMIF('D-1 Off Site Habitat Baseline'!$G$11:$G$258,'G-2 Habitat groups'!A60,'D-1 Off Site Habitat Baseline'!$U$11:$U$258)</f>
        <v>0</v>
      </c>
      <c r="W60" s="494">
        <f>SUMIF('D-2 Off Site Habitat Creation'!$F$9:$F$255,'G-2 Habitat groups'!A60,'D-2 Off Site Habitat Creation'!$G$9:$G$255)</f>
        <v>0</v>
      </c>
      <c r="X60" s="494">
        <f>SUMIF('D-2 Off Site Habitat Creation'!$F$9:$F$255,'G-2 Habitat groups'!A60,'D-2 Off Site Habitat Creation'!$AA$9:$AA$255)</f>
        <v>0</v>
      </c>
      <c r="Y60" s="494">
        <f>SUMIF('D-3 Off Site Habitat Enhancment'!$S$12:$S$491,'G-2 Habitat groups'!A60,'D-3 Off Site Habitat Enhancment'!$V$12:$V$491)</f>
        <v>0</v>
      </c>
      <c r="Z60" s="494">
        <f>SUMIF('D-3 Off Site Habitat Enhancment'!$S$12:$S$491,'G-2 Habitat groups'!A60,'D-3 Off Site Habitat Enhancment'!$AP$12:$AP$491)</f>
        <v>0</v>
      </c>
      <c r="AA60" s="494">
        <f t="shared" si="57"/>
        <v>0</v>
      </c>
      <c r="AB60" s="494">
        <f t="shared" si="58"/>
        <v>0</v>
      </c>
      <c r="AC60" s="494">
        <f t="shared" si="59"/>
        <v>0</v>
      </c>
      <c r="AD60" s="494">
        <f t="shared" si="60"/>
        <v>0</v>
      </c>
      <c r="AE60" s="494">
        <f t="shared" si="61"/>
        <v>-2.0000000000000004E-2</v>
      </c>
      <c r="AF60" s="494">
        <f t="shared" si="62"/>
        <v>-4.0000000000000008E-2</v>
      </c>
      <c r="AU60" s="118" t="s">
        <v>718</v>
      </c>
      <c r="AV60" s="88" t="s">
        <v>866</v>
      </c>
      <c r="AW60" s="494">
        <f t="shared" si="43"/>
        <v>0</v>
      </c>
      <c r="AX60" s="494">
        <f t="shared" si="44"/>
        <v>0</v>
      </c>
      <c r="AY60" s="494">
        <f t="shared" si="45"/>
        <v>0</v>
      </c>
      <c r="AZ60" s="494">
        <f t="shared" si="46"/>
        <v>0</v>
      </c>
      <c r="BA60" s="494">
        <f t="shared" si="47"/>
        <v>0</v>
      </c>
      <c r="BB60" s="494">
        <f t="shared" si="48"/>
        <v>0</v>
      </c>
      <c r="BC60" s="494">
        <f t="shared" si="49"/>
        <v>0</v>
      </c>
      <c r="BD60" s="494">
        <f t="shared" si="50"/>
        <v>0</v>
      </c>
      <c r="BE60" s="494">
        <f t="shared" si="51"/>
        <v>0</v>
      </c>
      <c r="BF60" s="494" t="str">
        <f t="shared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4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4">
        <f>SUMIF('A-1 Site Habitat Baseline'!$G$11:$G$258,'G-2 Habitat groups'!A61,'A-1 Site Habitat Baseline'!$Q$11:$Q$258)</f>
        <v>0</v>
      </c>
      <c r="G61" s="494">
        <f>SUMIF('A-1 Site Habitat Baseline'!$G$11:$G$258,'G-2 Habitat groups'!A61,'A-1 Site Habitat Baseline'!$S$11:$S$258)</f>
        <v>0</v>
      </c>
      <c r="H61" s="494">
        <f>SUMIF('A-1 Site Habitat Baseline'!$G$11:$G$258,'G-2 Habitat groups'!A61,'A-1 Site Habitat Baseline'!$U$11:$U$258)</f>
        <v>0</v>
      </c>
      <c r="I61" s="494">
        <f>SUMIF('A-1 Site Habitat Baseline'!$G$11:$G$258,'G-2 Habitat groups'!A61,'A-1 Site Habitat Baseline'!$W$11:$W$258)</f>
        <v>0</v>
      </c>
      <c r="J61" s="494">
        <f>SUMIF('A-1 Site Habitat Baseline'!$G$11:$G$258,'G-2 Habitat groups'!A61,'A-1 Site Habitat Baseline'!$X$11:$X$258)</f>
        <v>0</v>
      </c>
      <c r="K61" s="494">
        <f>SUMIF('A-2 Site Habitat Creation'!$F$11:$F$256,'G-2 Habitat groups'!A61,'A-2 Site Habitat Creation'!$G$11:$G$256)</f>
        <v>0</v>
      </c>
      <c r="L61" s="494">
        <f>SUMIF('A-2 Site Habitat Creation'!$F$11:$F$256,'G-2 Habitat groups'!A61,'A-2 Site Habitat Creation'!$Y$11:$Y$256)</f>
        <v>0</v>
      </c>
      <c r="M61" s="494">
        <f>SUMIF('A-3 Site Habitat Enhancement'!$S$12:$S$257,'G-2 Habitat groups'!A61,'A-3 Site Habitat Enhancement'!$V$12:$V$257)</f>
        <v>0</v>
      </c>
      <c r="N61" s="494">
        <f>SUMIF('A-3 Site Habitat Enhancement'!$S$12:$S$257,'G-2 Habitat groups'!A61,'A-3 Site Habitat Enhancement'!$AN$12:$AN$257)</f>
        <v>0</v>
      </c>
      <c r="O61" s="494">
        <f t="shared" si="53"/>
        <v>0</v>
      </c>
      <c r="P61" s="494">
        <f t="shared" si="54"/>
        <v>0</v>
      </c>
      <c r="Q61" s="494">
        <f t="shared" si="55"/>
        <v>0</v>
      </c>
      <c r="R61" s="494">
        <f t="shared" si="56"/>
        <v>0</v>
      </c>
      <c r="S61" s="494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4">
        <f>SUMIF('D-1 Off Site Habitat Baseline'!$G$11:$G$258,'G-2 Habitat groups'!A61,'D-1 Off Site Habitat Baseline'!$Q$11:$Q$258)</f>
        <v>0</v>
      </c>
      <c r="U61" s="591">
        <f>SUMIF('D-1 Off Site Habitat Baseline'!$G$11:$G$258,'G-2 Habitat groups'!A61,'D-1 Off Site Habitat Baseline'!$S$11:$S$258)</f>
        <v>0</v>
      </c>
      <c r="V61" s="494">
        <f>SUMIF('D-1 Off Site Habitat Baseline'!$G$11:$G$258,'G-2 Habitat groups'!A61,'D-1 Off Site Habitat Baseline'!$U$11:$U$258)</f>
        <v>0</v>
      </c>
      <c r="W61" s="494">
        <f>SUMIF('D-2 Off Site Habitat Creation'!$F$9:$F$255,'G-2 Habitat groups'!A61,'D-2 Off Site Habitat Creation'!$G$9:$G$255)</f>
        <v>0</v>
      </c>
      <c r="X61" s="494">
        <f>SUMIF('D-2 Off Site Habitat Creation'!$F$9:$F$255,'G-2 Habitat groups'!A61,'D-2 Off Site Habitat Creation'!$AA$9:$AA$255)</f>
        <v>0</v>
      </c>
      <c r="Y61" s="494">
        <f>SUMIF('D-3 Off Site Habitat Enhancment'!$S$12:$S$491,'G-2 Habitat groups'!A61,'D-3 Off Site Habitat Enhancment'!$V$12:$V$491)</f>
        <v>0</v>
      </c>
      <c r="Z61" s="494">
        <f>SUMIF('D-3 Off Site Habitat Enhancment'!$S$12:$S$491,'G-2 Habitat groups'!A61,'D-3 Off Site Habitat Enhancment'!$AP$12:$AP$491)</f>
        <v>0</v>
      </c>
      <c r="AA61" s="494">
        <f t="shared" si="57"/>
        <v>0</v>
      </c>
      <c r="AB61" s="494">
        <f t="shared" si="58"/>
        <v>0</v>
      </c>
      <c r="AC61" s="494">
        <f t="shared" si="59"/>
        <v>0</v>
      </c>
      <c r="AD61" s="494">
        <f t="shared" si="60"/>
        <v>0</v>
      </c>
      <c r="AE61" s="494">
        <f t="shared" si="61"/>
        <v>0</v>
      </c>
      <c r="AF61" s="494">
        <f t="shared" si="62"/>
        <v>0</v>
      </c>
      <c r="AU61" s="118" t="s">
        <v>726</v>
      </c>
      <c r="AV61" s="88" t="s">
        <v>866</v>
      </c>
      <c r="AW61" s="494">
        <f t="shared" si="43"/>
        <v>0</v>
      </c>
      <c r="AX61" s="494">
        <f t="shared" si="44"/>
        <v>0</v>
      </c>
      <c r="AY61" s="494">
        <f t="shared" si="45"/>
        <v>0</v>
      </c>
      <c r="AZ61" s="494">
        <f t="shared" si="46"/>
        <v>0</v>
      </c>
      <c r="BA61" s="494">
        <f t="shared" si="47"/>
        <v>0</v>
      </c>
      <c r="BB61" s="494">
        <f t="shared" si="48"/>
        <v>0</v>
      </c>
      <c r="BC61" s="494">
        <f t="shared" si="49"/>
        <v>0</v>
      </c>
      <c r="BD61" s="494">
        <f t="shared" si="50"/>
        <v>0</v>
      </c>
      <c r="BE61" s="494">
        <f t="shared" si="51"/>
        <v>0</v>
      </c>
      <c r="BF61" s="494" t="str">
        <f t="shared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4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4">
        <f>SUMIF('A-1 Site Habitat Baseline'!$G$11:$G$258,'G-2 Habitat groups'!A62,'A-1 Site Habitat Baseline'!$Q$11:$Q$258)</f>
        <v>0</v>
      </c>
      <c r="G62" s="494">
        <f>SUMIF('A-1 Site Habitat Baseline'!$G$11:$G$258,'G-2 Habitat groups'!A62,'A-1 Site Habitat Baseline'!$S$11:$S$258)</f>
        <v>0</v>
      </c>
      <c r="H62" s="494">
        <f>SUMIF('A-1 Site Habitat Baseline'!$G$11:$G$258,'G-2 Habitat groups'!A62,'A-1 Site Habitat Baseline'!$U$11:$U$258)</f>
        <v>0</v>
      </c>
      <c r="I62" s="494">
        <f>SUMIF('A-1 Site Habitat Baseline'!$G$11:$G$258,'G-2 Habitat groups'!A62,'A-1 Site Habitat Baseline'!$W$11:$W$258)</f>
        <v>0</v>
      </c>
      <c r="J62" s="494">
        <f>SUMIF('A-1 Site Habitat Baseline'!$G$11:$G$258,'G-2 Habitat groups'!A62,'A-1 Site Habitat Baseline'!$X$11:$X$258)</f>
        <v>0</v>
      </c>
      <c r="K62" s="494">
        <f>SUMIF('A-2 Site Habitat Creation'!$F$11:$F$256,'G-2 Habitat groups'!A62,'A-2 Site Habitat Creation'!$G$11:$G$256)</f>
        <v>0</v>
      </c>
      <c r="L62" s="494">
        <f>SUMIF('A-2 Site Habitat Creation'!$F$11:$F$256,'G-2 Habitat groups'!A62,'A-2 Site Habitat Creation'!$Y$11:$Y$256)</f>
        <v>0</v>
      </c>
      <c r="M62" s="494">
        <f>SUMIF('A-3 Site Habitat Enhancement'!$S$12:$S$257,'G-2 Habitat groups'!A62,'A-3 Site Habitat Enhancement'!$V$12:$V$257)</f>
        <v>0</v>
      </c>
      <c r="N62" s="494">
        <f>SUMIF('A-3 Site Habitat Enhancement'!$S$12:$S$257,'G-2 Habitat groups'!A62,'A-3 Site Habitat Enhancement'!$AN$12:$AN$257)</f>
        <v>0</v>
      </c>
      <c r="O62" s="494">
        <f t="shared" si="53"/>
        <v>0</v>
      </c>
      <c r="P62" s="494">
        <f t="shared" si="54"/>
        <v>0</v>
      </c>
      <c r="Q62" s="494">
        <f t="shared" si="55"/>
        <v>0</v>
      </c>
      <c r="R62" s="494">
        <f t="shared" si="56"/>
        <v>0</v>
      </c>
      <c r="S62" s="494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4">
        <f>SUMIF('D-1 Off Site Habitat Baseline'!$G$11:$G$258,'G-2 Habitat groups'!A62,'D-1 Off Site Habitat Baseline'!$Q$11:$Q$258)</f>
        <v>0</v>
      </c>
      <c r="U62" s="591">
        <f>SUMIF('D-1 Off Site Habitat Baseline'!$G$11:$G$258,'G-2 Habitat groups'!A62,'D-1 Off Site Habitat Baseline'!$S$11:$S$258)</f>
        <v>0</v>
      </c>
      <c r="V62" s="494">
        <f>SUMIF('D-1 Off Site Habitat Baseline'!$G$11:$G$258,'G-2 Habitat groups'!A62,'D-1 Off Site Habitat Baseline'!$U$11:$U$258)</f>
        <v>0</v>
      </c>
      <c r="W62" s="494">
        <f>SUMIF('D-2 Off Site Habitat Creation'!$F$9:$F$255,'G-2 Habitat groups'!A62,'D-2 Off Site Habitat Creation'!$G$9:$G$255)</f>
        <v>0</v>
      </c>
      <c r="X62" s="494">
        <f>SUMIF('D-2 Off Site Habitat Creation'!$F$9:$F$255,'G-2 Habitat groups'!A62,'D-2 Off Site Habitat Creation'!$AA$9:$AA$255)</f>
        <v>0</v>
      </c>
      <c r="Y62" s="494">
        <f>SUMIF('D-3 Off Site Habitat Enhancment'!$S$12:$S$491,'G-2 Habitat groups'!A62,'D-3 Off Site Habitat Enhancment'!$V$12:$V$491)</f>
        <v>0</v>
      </c>
      <c r="Z62" s="494">
        <f>SUMIF('D-3 Off Site Habitat Enhancment'!$S$12:$S$491,'G-2 Habitat groups'!A62,'D-3 Off Site Habitat Enhancment'!$AP$12:$AP$491)</f>
        <v>0</v>
      </c>
      <c r="AA62" s="494">
        <f t="shared" si="57"/>
        <v>0</v>
      </c>
      <c r="AB62" s="494">
        <f t="shared" si="58"/>
        <v>0</v>
      </c>
      <c r="AC62" s="494">
        <f t="shared" si="59"/>
        <v>0</v>
      </c>
      <c r="AD62" s="494">
        <f t="shared" si="60"/>
        <v>0</v>
      </c>
      <c r="AE62" s="494">
        <f t="shared" si="61"/>
        <v>0</v>
      </c>
      <c r="AF62" s="494">
        <f t="shared" si="62"/>
        <v>0</v>
      </c>
      <c r="AU62" s="118" t="s">
        <v>733</v>
      </c>
      <c r="AV62" s="88" t="s">
        <v>866</v>
      </c>
      <c r="AW62" s="494">
        <f t="shared" si="43"/>
        <v>0</v>
      </c>
      <c r="AX62" s="494">
        <f t="shared" si="44"/>
        <v>0</v>
      </c>
      <c r="AY62" s="494">
        <f t="shared" si="45"/>
        <v>0</v>
      </c>
      <c r="AZ62" s="494">
        <f t="shared" si="46"/>
        <v>0</v>
      </c>
      <c r="BA62" s="494">
        <f t="shared" si="47"/>
        <v>0</v>
      </c>
      <c r="BB62" s="494">
        <f t="shared" si="48"/>
        <v>0</v>
      </c>
      <c r="BC62" s="494">
        <f t="shared" si="49"/>
        <v>0</v>
      </c>
      <c r="BD62" s="494">
        <f t="shared" si="50"/>
        <v>0</v>
      </c>
      <c r="BE62" s="494">
        <f t="shared" si="51"/>
        <v>0</v>
      </c>
      <c r="BF62" s="494" t="str">
        <f t="shared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4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4">
        <f>SUMIF('A-1 Site Habitat Baseline'!$G$11:$G$258,'G-2 Habitat groups'!A63,'A-1 Site Habitat Baseline'!$Q$11:$Q$258)</f>
        <v>0</v>
      </c>
      <c r="G63" s="494">
        <f>SUMIF('A-1 Site Habitat Baseline'!$G$11:$G$258,'G-2 Habitat groups'!A63,'A-1 Site Habitat Baseline'!$S$11:$S$258)</f>
        <v>0</v>
      </c>
      <c r="H63" s="494">
        <f>SUMIF('A-1 Site Habitat Baseline'!$G$11:$G$258,'G-2 Habitat groups'!A63,'A-1 Site Habitat Baseline'!$U$11:$U$258)</f>
        <v>0</v>
      </c>
      <c r="I63" s="494">
        <f>SUMIF('A-1 Site Habitat Baseline'!$G$11:$G$258,'G-2 Habitat groups'!A63,'A-1 Site Habitat Baseline'!$W$11:$W$258)</f>
        <v>0</v>
      </c>
      <c r="J63" s="494">
        <f>SUMIF('A-1 Site Habitat Baseline'!$G$11:$G$258,'G-2 Habitat groups'!A63,'A-1 Site Habitat Baseline'!$X$11:$X$258)</f>
        <v>0</v>
      </c>
      <c r="K63" s="494">
        <f>SUMIF('A-2 Site Habitat Creation'!$F$11:$F$256,'G-2 Habitat groups'!A63,'A-2 Site Habitat Creation'!$G$11:$G$256)</f>
        <v>0</v>
      </c>
      <c r="L63" s="494">
        <f>SUMIF('A-2 Site Habitat Creation'!$F$11:$F$256,'G-2 Habitat groups'!A63,'A-2 Site Habitat Creation'!$Y$11:$Y$256)</f>
        <v>0</v>
      </c>
      <c r="M63" s="494">
        <f>SUMIF('A-3 Site Habitat Enhancement'!$S$12:$S$257,'G-2 Habitat groups'!A63,'A-3 Site Habitat Enhancement'!$V$12:$V$257)</f>
        <v>0</v>
      </c>
      <c r="N63" s="494">
        <f>SUMIF('A-3 Site Habitat Enhancement'!$S$12:$S$257,'G-2 Habitat groups'!A63,'A-3 Site Habitat Enhancement'!$AN$12:$AN$257)</f>
        <v>0</v>
      </c>
      <c r="O63" s="494">
        <f t="shared" si="53"/>
        <v>0</v>
      </c>
      <c r="P63" s="494">
        <f t="shared" si="54"/>
        <v>0</v>
      </c>
      <c r="Q63" s="494">
        <f t="shared" si="55"/>
        <v>0</v>
      </c>
      <c r="R63" s="494">
        <f t="shared" si="56"/>
        <v>0</v>
      </c>
      <c r="S63" s="494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4">
        <f>SUMIF('D-1 Off Site Habitat Baseline'!$G$11:$G$258,'G-2 Habitat groups'!A63,'D-1 Off Site Habitat Baseline'!$Q$11:$Q$258)</f>
        <v>0</v>
      </c>
      <c r="U63" s="591">
        <f>SUMIF('D-1 Off Site Habitat Baseline'!$G$11:$G$258,'G-2 Habitat groups'!A63,'D-1 Off Site Habitat Baseline'!$S$11:$S$258)</f>
        <v>0</v>
      </c>
      <c r="V63" s="494">
        <f>SUMIF('D-1 Off Site Habitat Baseline'!$G$11:$G$258,'G-2 Habitat groups'!A63,'D-1 Off Site Habitat Baseline'!$U$11:$U$258)</f>
        <v>0</v>
      </c>
      <c r="W63" s="494">
        <f>SUMIF('D-2 Off Site Habitat Creation'!$F$9:$F$255,'G-2 Habitat groups'!A63,'D-2 Off Site Habitat Creation'!$G$9:$G$255)</f>
        <v>0</v>
      </c>
      <c r="X63" s="494">
        <f>SUMIF('D-2 Off Site Habitat Creation'!$F$9:$F$255,'G-2 Habitat groups'!A63,'D-2 Off Site Habitat Creation'!$AA$9:$AA$255)</f>
        <v>0</v>
      </c>
      <c r="Y63" s="494">
        <f>SUMIF('D-3 Off Site Habitat Enhancment'!$S$12:$S$491,'G-2 Habitat groups'!A63,'D-3 Off Site Habitat Enhancment'!$V$12:$V$491)</f>
        <v>0</v>
      </c>
      <c r="Z63" s="494">
        <f>SUMIF('D-3 Off Site Habitat Enhancment'!$S$12:$S$491,'G-2 Habitat groups'!A63,'D-3 Off Site Habitat Enhancment'!$AP$12:$AP$491)</f>
        <v>0</v>
      </c>
      <c r="AA63" s="494">
        <f t="shared" si="57"/>
        <v>0</v>
      </c>
      <c r="AB63" s="494">
        <f t="shared" si="58"/>
        <v>0</v>
      </c>
      <c r="AC63" s="494">
        <f t="shared" si="59"/>
        <v>0</v>
      </c>
      <c r="AD63" s="494">
        <f t="shared" si="60"/>
        <v>0</v>
      </c>
      <c r="AE63" s="494">
        <f t="shared" si="61"/>
        <v>0</v>
      </c>
      <c r="AF63" s="494">
        <f t="shared" si="62"/>
        <v>0</v>
      </c>
      <c r="AU63" s="118" t="s">
        <v>740</v>
      </c>
      <c r="AV63" s="88" t="s">
        <v>866</v>
      </c>
      <c r="AW63" s="494">
        <f t="shared" si="43"/>
        <v>0</v>
      </c>
      <c r="AX63" s="494">
        <f t="shared" si="44"/>
        <v>0</v>
      </c>
      <c r="AY63" s="494">
        <f t="shared" si="45"/>
        <v>0</v>
      </c>
      <c r="AZ63" s="494">
        <f t="shared" si="46"/>
        <v>0</v>
      </c>
      <c r="BA63" s="494">
        <f t="shared" si="47"/>
        <v>0</v>
      </c>
      <c r="BB63" s="494">
        <f t="shared" si="48"/>
        <v>0</v>
      </c>
      <c r="BC63" s="494">
        <f t="shared" si="49"/>
        <v>0</v>
      </c>
      <c r="BD63" s="494">
        <f t="shared" si="50"/>
        <v>0</v>
      </c>
      <c r="BE63" s="494">
        <f t="shared" si="51"/>
        <v>0</v>
      </c>
      <c r="BF63" s="494" t="str">
        <f t="shared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4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494">
        <f>SUMIF('A-1 Site Habitat Baseline'!$G$11:$G$258,'G-2 Habitat groups'!A64,'A-1 Site Habitat Baseline'!$Q$11:$Q$258)</f>
        <v>0</v>
      </c>
      <c r="G64" s="494">
        <f>SUMIF('A-1 Site Habitat Baseline'!$G$11:$G$258,'G-2 Habitat groups'!A64,'A-1 Site Habitat Baseline'!$S$11:$S$258)</f>
        <v>0</v>
      </c>
      <c r="H64" s="494">
        <f>SUMIF('A-1 Site Habitat Baseline'!$G$11:$G$258,'G-2 Habitat groups'!A64,'A-1 Site Habitat Baseline'!$U$11:$U$258)</f>
        <v>0</v>
      </c>
      <c r="I64" s="494">
        <f>SUMIF('A-1 Site Habitat Baseline'!$G$11:$G$258,'G-2 Habitat groups'!A64,'A-1 Site Habitat Baseline'!$W$11:$W$258)</f>
        <v>0</v>
      </c>
      <c r="J64" s="494">
        <f>SUMIF('A-1 Site Habitat Baseline'!$G$11:$G$258,'G-2 Habitat groups'!A64,'A-1 Site Habitat Baseline'!$X$11:$X$258)</f>
        <v>0</v>
      </c>
      <c r="K64" s="494">
        <f>SUMIF('A-2 Site Habitat Creation'!$F$11:$F$256,'G-2 Habitat groups'!A64,'A-2 Site Habitat Creation'!$G$11:$G$256)</f>
        <v>9.9</v>
      </c>
      <c r="L64" s="494">
        <f>SUMIF('A-2 Site Habitat Creation'!$F$11:$F$256,'G-2 Habitat groups'!A64,'A-2 Site Habitat Creation'!$Y$11:$Y$256)</f>
        <v>0</v>
      </c>
      <c r="M64" s="494">
        <f>SUMIF('A-3 Site Habitat Enhancement'!$S$12:$S$257,'G-2 Habitat groups'!A64,'A-3 Site Habitat Enhancement'!$V$12:$V$257)</f>
        <v>0</v>
      </c>
      <c r="N64" s="494">
        <f>SUMIF('A-3 Site Habitat Enhancement'!$S$12:$S$257,'G-2 Habitat groups'!A64,'A-3 Site Habitat Enhancement'!$AN$12:$AN$257)</f>
        <v>0</v>
      </c>
      <c r="O64" s="494">
        <f t="shared" si="53"/>
        <v>9.9</v>
      </c>
      <c r="P64" s="494">
        <f t="shared" si="54"/>
        <v>0</v>
      </c>
      <c r="Q64" s="494">
        <f t="shared" si="55"/>
        <v>9.9</v>
      </c>
      <c r="R64" s="494">
        <f t="shared" si="56"/>
        <v>0</v>
      </c>
      <c r="S64" s="494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4">
        <f>SUMIF('D-1 Off Site Habitat Baseline'!$G$11:$G$258,'G-2 Habitat groups'!A64,'D-1 Off Site Habitat Baseline'!$Q$11:$Q$258)</f>
        <v>0</v>
      </c>
      <c r="U64" s="591">
        <f>SUMIF('D-1 Off Site Habitat Baseline'!$G$11:$G$258,'G-2 Habitat groups'!A64,'D-1 Off Site Habitat Baseline'!$S$11:$S$258)</f>
        <v>0</v>
      </c>
      <c r="V64" s="494">
        <f>SUMIF('D-1 Off Site Habitat Baseline'!$G$11:$G$258,'G-2 Habitat groups'!A64,'D-1 Off Site Habitat Baseline'!$U$11:$U$258)</f>
        <v>0</v>
      </c>
      <c r="W64" s="494">
        <f>SUMIF('D-2 Off Site Habitat Creation'!$F$9:$F$255,'G-2 Habitat groups'!A64,'D-2 Off Site Habitat Creation'!$G$9:$G$255)</f>
        <v>0</v>
      </c>
      <c r="X64" s="494">
        <f>SUMIF('D-2 Off Site Habitat Creation'!$F$9:$F$255,'G-2 Habitat groups'!A64,'D-2 Off Site Habitat Creation'!$AA$9:$AA$255)</f>
        <v>0</v>
      </c>
      <c r="Y64" s="494">
        <f>SUMIF('D-3 Off Site Habitat Enhancment'!$S$12:$S$491,'G-2 Habitat groups'!A64,'D-3 Off Site Habitat Enhancment'!$V$12:$V$491)</f>
        <v>0</v>
      </c>
      <c r="Z64" s="494">
        <f>SUMIF('D-3 Off Site Habitat Enhancment'!$S$12:$S$491,'G-2 Habitat groups'!A64,'D-3 Off Site Habitat Enhancment'!$AP$12:$AP$491)</f>
        <v>0</v>
      </c>
      <c r="AA64" s="494">
        <f t="shared" si="57"/>
        <v>0</v>
      </c>
      <c r="AB64" s="494">
        <f t="shared" si="58"/>
        <v>0</v>
      </c>
      <c r="AC64" s="494">
        <f t="shared" si="59"/>
        <v>0</v>
      </c>
      <c r="AD64" s="494">
        <f t="shared" si="60"/>
        <v>0</v>
      </c>
      <c r="AE64" s="494">
        <f t="shared" si="61"/>
        <v>9.9</v>
      </c>
      <c r="AF64" s="494">
        <f t="shared" si="62"/>
        <v>0</v>
      </c>
      <c r="AU64" s="118" t="s">
        <v>758</v>
      </c>
      <c r="AV64" s="88" t="s">
        <v>77</v>
      </c>
      <c r="AW64" s="494">
        <f t="shared" si="43"/>
        <v>0</v>
      </c>
      <c r="AX64" s="494">
        <f t="shared" si="44"/>
        <v>0</v>
      </c>
      <c r="AY64" s="494">
        <f t="shared" si="45"/>
        <v>0</v>
      </c>
      <c r="AZ64" s="494">
        <f t="shared" si="46"/>
        <v>0</v>
      </c>
      <c r="BA64" s="494">
        <f t="shared" si="47"/>
        <v>0</v>
      </c>
      <c r="BB64" s="494">
        <f t="shared" si="48"/>
        <v>0</v>
      </c>
      <c r="BC64" s="494">
        <f t="shared" si="49"/>
        <v>0</v>
      </c>
      <c r="BD64" s="494">
        <f t="shared" si="50"/>
        <v>0</v>
      </c>
      <c r="BE64" s="494">
        <f t="shared" si="51"/>
        <v>0</v>
      </c>
      <c r="BF64" s="494" t="str">
        <f t="shared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4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4">
        <f>SUMIF('A-1 Site Habitat Baseline'!$G$11:$G$258,'G-2 Habitat groups'!A65,'A-1 Site Habitat Baseline'!$Q$11:$Q$258)</f>
        <v>0</v>
      </c>
      <c r="G65" s="494">
        <f>SUMIF('A-1 Site Habitat Baseline'!$G$11:$G$258,'G-2 Habitat groups'!A65,'A-1 Site Habitat Baseline'!$S$11:$S$258)</f>
        <v>0</v>
      </c>
      <c r="H65" s="494">
        <f>SUMIF('A-1 Site Habitat Baseline'!$G$11:$G$258,'G-2 Habitat groups'!A65,'A-1 Site Habitat Baseline'!$U$11:$U$258)</f>
        <v>0</v>
      </c>
      <c r="I65" s="494">
        <f>SUMIF('A-1 Site Habitat Baseline'!$G$11:$G$258,'G-2 Habitat groups'!A65,'A-1 Site Habitat Baseline'!$W$11:$W$258)</f>
        <v>0</v>
      </c>
      <c r="J65" s="494">
        <f>SUMIF('A-1 Site Habitat Baseline'!$G$11:$G$258,'G-2 Habitat groups'!A65,'A-1 Site Habitat Baseline'!$X$11:$X$258)</f>
        <v>0</v>
      </c>
      <c r="K65" s="494">
        <f>SUMIF('A-2 Site Habitat Creation'!$F$11:$F$256,'G-2 Habitat groups'!A65,'A-2 Site Habitat Creation'!$G$11:$G$256)</f>
        <v>0</v>
      </c>
      <c r="L65" s="494">
        <f>SUMIF('A-2 Site Habitat Creation'!$F$11:$F$256,'G-2 Habitat groups'!A65,'A-2 Site Habitat Creation'!$Y$11:$Y$256)</f>
        <v>0</v>
      </c>
      <c r="M65" s="494">
        <f>SUMIF('A-3 Site Habitat Enhancement'!$S$12:$S$257,'G-2 Habitat groups'!A65,'A-3 Site Habitat Enhancement'!$V$12:$V$257)</f>
        <v>0</v>
      </c>
      <c r="N65" s="494">
        <f>SUMIF('A-3 Site Habitat Enhancement'!$S$12:$S$257,'G-2 Habitat groups'!A65,'A-3 Site Habitat Enhancement'!$AN$12:$AN$257)</f>
        <v>0</v>
      </c>
      <c r="O65" s="494">
        <f t="shared" si="53"/>
        <v>0</v>
      </c>
      <c r="P65" s="494">
        <f t="shared" si="54"/>
        <v>0</v>
      </c>
      <c r="Q65" s="494">
        <f t="shared" si="55"/>
        <v>0</v>
      </c>
      <c r="R65" s="494">
        <f t="shared" si="56"/>
        <v>0</v>
      </c>
      <c r="S65" s="494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4">
        <f>SUMIF('D-1 Off Site Habitat Baseline'!$G$11:$G$258,'G-2 Habitat groups'!A65,'D-1 Off Site Habitat Baseline'!$Q$11:$Q$258)</f>
        <v>0</v>
      </c>
      <c r="U65" s="591">
        <f>SUMIF('D-1 Off Site Habitat Baseline'!$G$11:$G$258,'G-2 Habitat groups'!A65,'D-1 Off Site Habitat Baseline'!$S$11:$S$258)</f>
        <v>0</v>
      </c>
      <c r="V65" s="494">
        <f>SUMIF('D-1 Off Site Habitat Baseline'!$G$11:$G$258,'G-2 Habitat groups'!A65,'D-1 Off Site Habitat Baseline'!$U$11:$U$258)</f>
        <v>0</v>
      </c>
      <c r="W65" s="494">
        <f>SUMIF('D-2 Off Site Habitat Creation'!$F$9:$F$255,'G-2 Habitat groups'!A65,'D-2 Off Site Habitat Creation'!$G$9:$G$255)</f>
        <v>0</v>
      </c>
      <c r="X65" s="494">
        <f>SUMIF('D-2 Off Site Habitat Creation'!$F$9:$F$255,'G-2 Habitat groups'!A65,'D-2 Off Site Habitat Creation'!$AA$9:$AA$255)</f>
        <v>0</v>
      </c>
      <c r="Y65" s="494">
        <f>SUMIF('D-3 Off Site Habitat Enhancment'!$S$12:$S$491,'G-2 Habitat groups'!A65,'D-3 Off Site Habitat Enhancment'!$V$12:$V$491)</f>
        <v>0</v>
      </c>
      <c r="Z65" s="494">
        <f>SUMIF('D-3 Off Site Habitat Enhancment'!$S$12:$S$491,'G-2 Habitat groups'!A65,'D-3 Off Site Habitat Enhancment'!$AP$12:$AP$491)</f>
        <v>0</v>
      </c>
      <c r="AA65" s="494">
        <f t="shared" si="57"/>
        <v>0</v>
      </c>
      <c r="AB65" s="494">
        <f t="shared" si="58"/>
        <v>0</v>
      </c>
      <c r="AC65" s="494">
        <f t="shared" si="59"/>
        <v>0</v>
      </c>
      <c r="AD65" s="494">
        <f t="shared" si="60"/>
        <v>0</v>
      </c>
      <c r="AE65" s="494">
        <f t="shared" si="61"/>
        <v>0</v>
      </c>
      <c r="AF65" s="494">
        <f t="shared" si="62"/>
        <v>0</v>
      </c>
      <c r="AU65" s="118" t="s">
        <v>761</v>
      </c>
      <c r="AV65" s="88" t="s">
        <v>77</v>
      </c>
      <c r="AW65" s="494">
        <f t="shared" si="43"/>
        <v>0</v>
      </c>
      <c r="AX65" s="494">
        <f t="shared" si="44"/>
        <v>0</v>
      </c>
      <c r="AY65" s="494">
        <f t="shared" si="45"/>
        <v>0</v>
      </c>
      <c r="AZ65" s="494">
        <f t="shared" si="46"/>
        <v>0</v>
      </c>
      <c r="BA65" s="494">
        <f t="shared" si="47"/>
        <v>0</v>
      </c>
      <c r="BB65" s="494">
        <f t="shared" si="48"/>
        <v>0</v>
      </c>
      <c r="BC65" s="494">
        <f t="shared" si="49"/>
        <v>0</v>
      </c>
      <c r="BD65" s="494">
        <f t="shared" si="50"/>
        <v>0</v>
      </c>
      <c r="BE65" s="494">
        <f t="shared" si="51"/>
        <v>0</v>
      </c>
      <c r="BF65" s="494" t="str">
        <f t="shared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4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4">
        <f>SUMIF('A-1 Site Habitat Baseline'!$G$11:$G$258,'G-2 Habitat groups'!A66,'A-1 Site Habitat Baseline'!$Q$11:$Q$258)</f>
        <v>0</v>
      </c>
      <c r="G66" s="494">
        <f>SUMIF('A-1 Site Habitat Baseline'!$G$11:$G$258,'G-2 Habitat groups'!A66,'A-1 Site Habitat Baseline'!$S$11:$S$258)</f>
        <v>0</v>
      </c>
      <c r="H66" s="494">
        <f>SUMIF('A-1 Site Habitat Baseline'!$G$11:$G$258,'G-2 Habitat groups'!A66,'A-1 Site Habitat Baseline'!$U$11:$U$258)</f>
        <v>0</v>
      </c>
      <c r="I66" s="494">
        <f>SUMIF('A-1 Site Habitat Baseline'!$G$11:$G$258,'G-2 Habitat groups'!A66,'A-1 Site Habitat Baseline'!$W$11:$W$258)</f>
        <v>0</v>
      </c>
      <c r="J66" s="494">
        <f>SUMIF('A-1 Site Habitat Baseline'!$G$11:$G$258,'G-2 Habitat groups'!A66,'A-1 Site Habitat Baseline'!$X$11:$X$258)</f>
        <v>0</v>
      </c>
      <c r="K66" s="494">
        <f>SUMIF('A-2 Site Habitat Creation'!$F$11:$F$256,'G-2 Habitat groups'!A66,'A-2 Site Habitat Creation'!$G$11:$G$256)</f>
        <v>0</v>
      </c>
      <c r="L66" s="494">
        <f>SUMIF('A-2 Site Habitat Creation'!$F$11:$F$256,'G-2 Habitat groups'!A66,'A-2 Site Habitat Creation'!$Y$11:$Y$256)</f>
        <v>0</v>
      </c>
      <c r="M66" s="494">
        <f>SUMIF('A-3 Site Habitat Enhancement'!$S$12:$S$257,'G-2 Habitat groups'!A66,'A-3 Site Habitat Enhancement'!$V$12:$V$257)</f>
        <v>0</v>
      </c>
      <c r="N66" s="494">
        <f>SUMIF('A-3 Site Habitat Enhancement'!$S$12:$S$257,'G-2 Habitat groups'!A66,'A-3 Site Habitat Enhancement'!$AN$12:$AN$257)</f>
        <v>0</v>
      </c>
      <c r="O66" s="494">
        <f t="shared" si="53"/>
        <v>0</v>
      </c>
      <c r="P66" s="494">
        <f t="shared" si="54"/>
        <v>0</v>
      </c>
      <c r="Q66" s="494">
        <f t="shared" si="55"/>
        <v>0</v>
      </c>
      <c r="R66" s="494">
        <f t="shared" si="56"/>
        <v>0</v>
      </c>
      <c r="S66" s="494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4">
        <f>SUMIF('D-1 Off Site Habitat Baseline'!$G$11:$G$258,'G-2 Habitat groups'!A66,'D-1 Off Site Habitat Baseline'!$Q$11:$Q$258)</f>
        <v>0</v>
      </c>
      <c r="U66" s="591">
        <f>SUMIF('D-1 Off Site Habitat Baseline'!$G$11:$G$258,'G-2 Habitat groups'!A66,'D-1 Off Site Habitat Baseline'!$S$11:$S$258)</f>
        <v>0</v>
      </c>
      <c r="V66" s="494">
        <f>SUMIF('D-1 Off Site Habitat Baseline'!$G$11:$G$258,'G-2 Habitat groups'!A66,'D-1 Off Site Habitat Baseline'!$U$11:$U$258)</f>
        <v>0</v>
      </c>
      <c r="W66" s="494">
        <f>SUMIF('D-2 Off Site Habitat Creation'!$F$9:$F$255,'G-2 Habitat groups'!A66,'D-2 Off Site Habitat Creation'!$G$9:$G$255)</f>
        <v>0</v>
      </c>
      <c r="X66" s="494">
        <f>SUMIF('D-2 Off Site Habitat Creation'!$F$9:$F$255,'G-2 Habitat groups'!A66,'D-2 Off Site Habitat Creation'!$AA$9:$AA$255)</f>
        <v>0</v>
      </c>
      <c r="Y66" s="494">
        <f>SUMIF('D-3 Off Site Habitat Enhancment'!$S$12:$S$491,'G-2 Habitat groups'!A66,'D-3 Off Site Habitat Enhancment'!$V$12:$V$491)</f>
        <v>0</v>
      </c>
      <c r="Z66" s="494">
        <f>SUMIF('D-3 Off Site Habitat Enhancment'!$S$12:$S$491,'G-2 Habitat groups'!A66,'D-3 Off Site Habitat Enhancment'!$AP$12:$AP$491)</f>
        <v>0</v>
      </c>
      <c r="AA66" s="494">
        <f t="shared" si="57"/>
        <v>0</v>
      </c>
      <c r="AB66" s="494">
        <f t="shared" si="58"/>
        <v>0</v>
      </c>
      <c r="AC66" s="494">
        <f t="shared" si="59"/>
        <v>0</v>
      </c>
      <c r="AD66" s="494">
        <f t="shared" si="60"/>
        <v>0</v>
      </c>
      <c r="AE66" s="494">
        <f t="shared" si="61"/>
        <v>0</v>
      </c>
      <c r="AF66" s="494">
        <f t="shared" si="62"/>
        <v>0</v>
      </c>
      <c r="AU66" s="118" t="s">
        <v>747</v>
      </c>
      <c r="AV66" s="88" t="s">
        <v>867</v>
      </c>
      <c r="AW66" s="494">
        <f t="shared" si="43"/>
        <v>0</v>
      </c>
      <c r="AX66" s="494">
        <f t="shared" si="44"/>
        <v>0</v>
      </c>
      <c r="AY66" s="494">
        <f t="shared" si="45"/>
        <v>0</v>
      </c>
      <c r="AZ66" s="494">
        <f t="shared" si="46"/>
        <v>0</v>
      </c>
      <c r="BA66" s="494">
        <f t="shared" si="47"/>
        <v>0</v>
      </c>
      <c r="BB66" s="494">
        <f t="shared" si="48"/>
        <v>0</v>
      </c>
      <c r="BC66" s="494">
        <f t="shared" si="49"/>
        <v>0</v>
      </c>
      <c r="BD66" s="494">
        <f t="shared" si="50"/>
        <v>0</v>
      </c>
      <c r="BE66" s="494">
        <f t="shared" si="51"/>
        <v>0</v>
      </c>
      <c r="BF66" s="494" t="str">
        <f t="shared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4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4">
        <f>SUMIF('A-1 Site Habitat Baseline'!$G$11:$G$258,'G-2 Habitat groups'!A67,'A-1 Site Habitat Baseline'!$Q$11:$Q$258)</f>
        <v>0</v>
      </c>
      <c r="G67" s="494">
        <f>SUMIF('A-1 Site Habitat Baseline'!$G$11:$G$258,'G-2 Habitat groups'!A67,'A-1 Site Habitat Baseline'!$S$11:$S$258)</f>
        <v>0</v>
      </c>
      <c r="H67" s="494">
        <f>SUMIF('A-1 Site Habitat Baseline'!$G$11:$G$258,'G-2 Habitat groups'!A67,'A-1 Site Habitat Baseline'!$U$11:$U$258)</f>
        <v>0</v>
      </c>
      <c r="I67" s="494">
        <f>SUMIF('A-1 Site Habitat Baseline'!$G$11:$G$258,'G-2 Habitat groups'!A67,'A-1 Site Habitat Baseline'!$W$11:$W$258)</f>
        <v>0</v>
      </c>
      <c r="J67" s="494">
        <f>SUMIF('A-1 Site Habitat Baseline'!$G$11:$G$258,'G-2 Habitat groups'!A67,'A-1 Site Habitat Baseline'!$X$11:$X$258)</f>
        <v>0</v>
      </c>
      <c r="K67" s="494">
        <f>SUMIF('A-2 Site Habitat Creation'!$F$11:$F$256,'G-2 Habitat groups'!A67,'A-2 Site Habitat Creation'!$G$11:$G$256)</f>
        <v>0</v>
      </c>
      <c r="L67" s="494">
        <f>SUMIF('A-2 Site Habitat Creation'!$F$11:$F$256,'G-2 Habitat groups'!A67,'A-2 Site Habitat Creation'!$Y$11:$Y$256)</f>
        <v>0</v>
      </c>
      <c r="M67" s="494">
        <f>SUMIF('A-3 Site Habitat Enhancement'!$S$12:$S$257,'G-2 Habitat groups'!A67,'A-3 Site Habitat Enhancement'!$V$12:$V$257)</f>
        <v>0</v>
      </c>
      <c r="N67" s="494">
        <f>SUMIF('A-3 Site Habitat Enhancement'!$S$12:$S$257,'G-2 Habitat groups'!A67,'A-3 Site Habitat Enhancement'!$AN$12:$AN$257)</f>
        <v>0</v>
      </c>
      <c r="O67" s="494">
        <f t="shared" ref="O67:O98" si="63">G67+K67+M67</f>
        <v>0</v>
      </c>
      <c r="P67" s="494">
        <f t="shared" ref="P67:P98" si="64">H67+L67+N67</f>
        <v>0</v>
      </c>
      <c r="Q67" s="494">
        <f t="shared" ref="Q67:Q98" si="65">O67-E67</f>
        <v>0</v>
      </c>
      <c r="R67" s="494">
        <f t="shared" ref="R67:R98" si="66">P67-F67</f>
        <v>0</v>
      </c>
      <c r="S67" s="494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4">
        <f>SUMIF('D-1 Off Site Habitat Baseline'!$G$11:$G$258,'G-2 Habitat groups'!A67,'D-1 Off Site Habitat Baseline'!$Q$11:$Q$258)</f>
        <v>0</v>
      </c>
      <c r="U67" s="591">
        <f>SUMIF('D-1 Off Site Habitat Baseline'!$G$11:$G$258,'G-2 Habitat groups'!A67,'D-1 Off Site Habitat Baseline'!$S$11:$S$258)</f>
        <v>0</v>
      </c>
      <c r="V67" s="494">
        <f>SUMIF('D-1 Off Site Habitat Baseline'!$G$11:$G$258,'G-2 Habitat groups'!A67,'D-1 Off Site Habitat Baseline'!$U$11:$U$258)</f>
        <v>0</v>
      </c>
      <c r="W67" s="494">
        <f>SUMIF('D-2 Off Site Habitat Creation'!$F$9:$F$255,'G-2 Habitat groups'!A67,'D-2 Off Site Habitat Creation'!$G$9:$G$255)</f>
        <v>0</v>
      </c>
      <c r="X67" s="494">
        <f>SUMIF('D-2 Off Site Habitat Creation'!$F$9:$F$255,'G-2 Habitat groups'!A67,'D-2 Off Site Habitat Creation'!$AA$9:$AA$255)</f>
        <v>0</v>
      </c>
      <c r="Y67" s="494">
        <f>SUMIF('D-3 Off Site Habitat Enhancment'!$S$12:$S$491,'G-2 Habitat groups'!A67,'D-3 Off Site Habitat Enhancment'!$V$12:$V$491)</f>
        <v>0</v>
      </c>
      <c r="Z67" s="494">
        <f>SUMIF('D-3 Off Site Habitat Enhancment'!$S$12:$S$491,'G-2 Habitat groups'!A67,'D-3 Off Site Habitat Enhancment'!$AP$12:$AP$491)</f>
        <v>0</v>
      </c>
      <c r="AA67" s="494">
        <f t="shared" ref="AA67:AA98" si="67">U67+W67+Y67</f>
        <v>0</v>
      </c>
      <c r="AB67" s="494">
        <f t="shared" ref="AB67:AB98" si="68">V67+X67+Z67</f>
        <v>0</v>
      </c>
      <c r="AC67" s="494">
        <f t="shared" ref="AC67:AC98" si="69">AA67-S67</f>
        <v>0</v>
      </c>
      <c r="AD67" s="494">
        <f t="shared" ref="AD67:AD98" si="70">AB67-T67</f>
        <v>0</v>
      </c>
      <c r="AE67" s="494">
        <f t="shared" ref="AE67:AE98" si="71">Q67+AC67</f>
        <v>0</v>
      </c>
      <c r="AF67" s="494">
        <f t="shared" ref="AF67:AF98" si="72">R67+AD67</f>
        <v>0</v>
      </c>
      <c r="AU67" s="119" t="s">
        <v>772</v>
      </c>
      <c r="AV67" s="88" t="s">
        <v>77</v>
      </c>
      <c r="AW67" s="494">
        <f t="shared" si="43"/>
        <v>0</v>
      </c>
      <c r="AX67" s="494">
        <f t="shared" si="44"/>
        <v>0</v>
      </c>
      <c r="AY67" s="494">
        <f t="shared" si="45"/>
        <v>0</v>
      </c>
      <c r="AZ67" s="494">
        <f t="shared" si="46"/>
        <v>0</v>
      </c>
      <c r="BA67" s="494">
        <f t="shared" si="47"/>
        <v>0</v>
      </c>
      <c r="BB67" s="494">
        <f t="shared" si="48"/>
        <v>0</v>
      </c>
      <c r="BC67" s="494">
        <f t="shared" si="49"/>
        <v>0</v>
      </c>
      <c r="BD67" s="494">
        <f t="shared" si="50"/>
        <v>0</v>
      </c>
      <c r="BE67" s="494">
        <f t="shared" si="51"/>
        <v>0</v>
      </c>
      <c r="BF67" s="494" t="str">
        <f t="shared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4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4">
        <f>SUMIF('A-1 Site Habitat Baseline'!$G$11:$G$258,'G-2 Habitat groups'!A68,'A-1 Site Habitat Baseline'!$Q$11:$Q$258)</f>
        <v>0</v>
      </c>
      <c r="G68" s="494">
        <f>SUMIF('A-1 Site Habitat Baseline'!$G$11:$G$258,'G-2 Habitat groups'!A68,'A-1 Site Habitat Baseline'!$S$11:$S$258)</f>
        <v>0</v>
      </c>
      <c r="H68" s="494">
        <f>SUMIF('A-1 Site Habitat Baseline'!$G$11:$G$258,'G-2 Habitat groups'!A68,'A-1 Site Habitat Baseline'!$U$11:$U$258)</f>
        <v>0</v>
      </c>
      <c r="I68" s="494">
        <f>SUMIF('A-1 Site Habitat Baseline'!$G$11:$G$258,'G-2 Habitat groups'!A68,'A-1 Site Habitat Baseline'!$W$11:$W$258)</f>
        <v>0</v>
      </c>
      <c r="J68" s="494">
        <f>SUMIF('A-1 Site Habitat Baseline'!$G$11:$G$258,'G-2 Habitat groups'!A68,'A-1 Site Habitat Baseline'!$X$11:$X$258)</f>
        <v>0</v>
      </c>
      <c r="K68" s="494">
        <f>SUMIF('A-2 Site Habitat Creation'!$F$11:$F$256,'G-2 Habitat groups'!A68,'A-2 Site Habitat Creation'!$G$11:$G$256)</f>
        <v>0</v>
      </c>
      <c r="L68" s="494">
        <f>SUMIF('A-2 Site Habitat Creation'!$F$11:$F$256,'G-2 Habitat groups'!A68,'A-2 Site Habitat Creation'!$Y$11:$Y$256)</f>
        <v>0</v>
      </c>
      <c r="M68" s="494">
        <f>SUMIF('A-3 Site Habitat Enhancement'!$S$12:$S$257,'G-2 Habitat groups'!A68,'A-3 Site Habitat Enhancement'!$V$12:$V$257)</f>
        <v>0</v>
      </c>
      <c r="N68" s="494">
        <f>SUMIF('A-3 Site Habitat Enhancement'!$S$12:$S$257,'G-2 Habitat groups'!A68,'A-3 Site Habitat Enhancement'!$AN$12:$AN$257)</f>
        <v>0</v>
      </c>
      <c r="O68" s="494">
        <f t="shared" si="63"/>
        <v>0</v>
      </c>
      <c r="P68" s="494">
        <f t="shared" si="64"/>
        <v>0</v>
      </c>
      <c r="Q68" s="494">
        <f t="shared" si="65"/>
        <v>0</v>
      </c>
      <c r="R68" s="494">
        <f t="shared" si="66"/>
        <v>0</v>
      </c>
      <c r="S68" s="494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4">
        <f>SUMIF('D-1 Off Site Habitat Baseline'!$G$11:$G$258,'G-2 Habitat groups'!A68,'D-1 Off Site Habitat Baseline'!$Q$11:$Q$258)</f>
        <v>0</v>
      </c>
      <c r="U68" s="591">
        <f>SUMIF('D-1 Off Site Habitat Baseline'!$G$11:$G$258,'G-2 Habitat groups'!A68,'D-1 Off Site Habitat Baseline'!$S$11:$S$258)</f>
        <v>0</v>
      </c>
      <c r="V68" s="494">
        <f>SUMIF('D-1 Off Site Habitat Baseline'!$G$11:$G$258,'G-2 Habitat groups'!A68,'D-1 Off Site Habitat Baseline'!$U$11:$U$258)</f>
        <v>0</v>
      </c>
      <c r="W68" s="494">
        <f>SUMIF('D-2 Off Site Habitat Creation'!$F$9:$F$255,'G-2 Habitat groups'!A68,'D-2 Off Site Habitat Creation'!$G$9:$G$255)</f>
        <v>0</v>
      </c>
      <c r="X68" s="494">
        <f>SUMIF('D-2 Off Site Habitat Creation'!$F$9:$F$255,'G-2 Habitat groups'!A68,'D-2 Off Site Habitat Creation'!$AA$9:$AA$255)</f>
        <v>0</v>
      </c>
      <c r="Y68" s="494">
        <f>SUMIF('D-3 Off Site Habitat Enhancment'!$S$12:$S$491,'G-2 Habitat groups'!A68,'D-3 Off Site Habitat Enhancment'!$V$12:$V$491)</f>
        <v>0</v>
      </c>
      <c r="Z68" s="494">
        <f>SUMIF('D-3 Off Site Habitat Enhancment'!$S$12:$S$491,'G-2 Habitat groups'!A68,'D-3 Off Site Habitat Enhancment'!$AP$12:$AP$491)</f>
        <v>0</v>
      </c>
      <c r="AA68" s="494">
        <f t="shared" si="67"/>
        <v>0</v>
      </c>
      <c r="AB68" s="494">
        <f t="shared" si="68"/>
        <v>0</v>
      </c>
      <c r="AC68" s="494">
        <f t="shared" si="69"/>
        <v>0</v>
      </c>
      <c r="AD68" s="494">
        <f t="shared" si="70"/>
        <v>0</v>
      </c>
      <c r="AE68" s="494">
        <f t="shared" si="71"/>
        <v>0</v>
      </c>
      <c r="AF68" s="494">
        <f t="shared" si="72"/>
        <v>0</v>
      </c>
      <c r="AU68" s="119" t="s">
        <v>776</v>
      </c>
      <c r="AV68" s="88" t="s">
        <v>77</v>
      </c>
      <c r="AW68" s="494">
        <f t="shared" si="43"/>
        <v>0</v>
      </c>
      <c r="AX68" s="494">
        <f t="shared" si="44"/>
        <v>0</v>
      </c>
      <c r="AY68" s="494">
        <f t="shared" si="45"/>
        <v>0</v>
      </c>
      <c r="AZ68" s="494">
        <f t="shared" si="46"/>
        <v>0</v>
      </c>
      <c r="BA68" s="494">
        <f t="shared" si="47"/>
        <v>0</v>
      </c>
      <c r="BB68" s="494">
        <f t="shared" si="48"/>
        <v>0</v>
      </c>
      <c r="BC68" s="494">
        <f t="shared" si="49"/>
        <v>0</v>
      </c>
      <c r="BD68" s="494">
        <f t="shared" si="50"/>
        <v>0</v>
      </c>
      <c r="BE68" s="494">
        <f t="shared" si="51"/>
        <v>0</v>
      </c>
      <c r="BF68" s="494" t="str">
        <f t="shared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4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4">
        <f>SUMIF('A-1 Site Habitat Baseline'!$G$11:$G$258,'G-2 Habitat groups'!A69,'A-1 Site Habitat Baseline'!$Q$11:$Q$258)</f>
        <v>0</v>
      </c>
      <c r="G69" s="494">
        <f>SUMIF('A-1 Site Habitat Baseline'!$G$11:$G$258,'G-2 Habitat groups'!A69,'A-1 Site Habitat Baseline'!$S$11:$S$258)</f>
        <v>0</v>
      </c>
      <c r="H69" s="494">
        <f>SUMIF('A-1 Site Habitat Baseline'!$G$11:$G$258,'G-2 Habitat groups'!A69,'A-1 Site Habitat Baseline'!$U$11:$U$258)</f>
        <v>0</v>
      </c>
      <c r="I69" s="494">
        <f>SUMIF('A-1 Site Habitat Baseline'!$G$11:$G$258,'G-2 Habitat groups'!A69,'A-1 Site Habitat Baseline'!$W$11:$W$258)</f>
        <v>0</v>
      </c>
      <c r="J69" s="494">
        <f>SUMIF('A-1 Site Habitat Baseline'!$G$11:$G$258,'G-2 Habitat groups'!A69,'A-1 Site Habitat Baseline'!$X$11:$X$258)</f>
        <v>0</v>
      </c>
      <c r="K69" s="494">
        <f>SUMIF('A-2 Site Habitat Creation'!$F$11:$F$256,'G-2 Habitat groups'!A69,'A-2 Site Habitat Creation'!$G$11:$G$256)</f>
        <v>0</v>
      </c>
      <c r="L69" s="494">
        <f>SUMIF('A-2 Site Habitat Creation'!$F$11:$F$256,'G-2 Habitat groups'!A69,'A-2 Site Habitat Creation'!$Y$11:$Y$256)</f>
        <v>0</v>
      </c>
      <c r="M69" s="494">
        <f>SUMIF('A-3 Site Habitat Enhancement'!$S$12:$S$257,'G-2 Habitat groups'!A69,'A-3 Site Habitat Enhancement'!$V$12:$V$257)</f>
        <v>0</v>
      </c>
      <c r="N69" s="494">
        <f>SUMIF('A-3 Site Habitat Enhancement'!$S$12:$S$257,'G-2 Habitat groups'!A69,'A-3 Site Habitat Enhancement'!$AN$12:$AN$257)</f>
        <v>0</v>
      </c>
      <c r="O69" s="494">
        <f t="shared" si="63"/>
        <v>0</v>
      </c>
      <c r="P69" s="494">
        <f t="shared" si="64"/>
        <v>0</v>
      </c>
      <c r="Q69" s="494">
        <f t="shared" si="65"/>
        <v>0</v>
      </c>
      <c r="R69" s="494">
        <f t="shared" si="66"/>
        <v>0</v>
      </c>
      <c r="S69" s="494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4">
        <f>SUMIF('D-1 Off Site Habitat Baseline'!$G$11:$G$258,'G-2 Habitat groups'!A69,'D-1 Off Site Habitat Baseline'!$Q$11:$Q$258)</f>
        <v>0</v>
      </c>
      <c r="U69" s="591">
        <f>SUMIF('D-1 Off Site Habitat Baseline'!$G$11:$G$258,'G-2 Habitat groups'!A69,'D-1 Off Site Habitat Baseline'!$S$11:$S$258)</f>
        <v>0</v>
      </c>
      <c r="V69" s="494">
        <f>SUMIF('D-1 Off Site Habitat Baseline'!$G$11:$G$258,'G-2 Habitat groups'!A69,'D-1 Off Site Habitat Baseline'!$U$11:$U$258)</f>
        <v>0</v>
      </c>
      <c r="W69" s="494">
        <f>SUMIF('D-2 Off Site Habitat Creation'!$F$9:$F$255,'G-2 Habitat groups'!A69,'D-2 Off Site Habitat Creation'!$G$9:$G$255)</f>
        <v>0</v>
      </c>
      <c r="X69" s="494">
        <f>SUMIF('D-2 Off Site Habitat Creation'!$F$9:$F$255,'G-2 Habitat groups'!A69,'D-2 Off Site Habitat Creation'!$AA$9:$AA$255)</f>
        <v>0</v>
      </c>
      <c r="Y69" s="494">
        <f>SUMIF('D-3 Off Site Habitat Enhancment'!$S$12:$S$491,'G-2 Habitat groups'!A69,'D-3 Off Site Habitat Enhancment'!$V$12:$V$491)</f>
        <v>0</v>
      </c>
      <c r="Z69" s="494">
        <f>SUMIF('D-3 Off Site Habitat Enhancment'!$S$12:$S$491,'G-2 Habitat groups'!A69,'D-3 Off Site Habitat Enhancment'!$AP$12:$AP$491)</f>
        <v>0</v>
      </c>
      <c r="AA69" s="494">
        <f t="shared" si="67"/>
        <v>0</v>
      </c>
      <c r="AB69" s="494">
        <f t="shared" si="68"/>
        <v>0</v>
      </c>
      <c r="AC69" s="494">
        <f t="shared" si="69"/>
        <v>0</v>
      </c>
      <c r="AD69" s="494">
        <f t="shared" si="70"/>
        <v>0</v>
      </c>
      <c r="AE69" s="494">
        <f t="shared" si="71"/>
        <v>0</v>
      </c>
      <c r="AF69" s="494">
        <f t="shared" si="72"/>
        <v>0</v>
      </c>
      <c r="AU69" s="118" t="s">
        <v>779</v>
      </c>
      <c r="AV69" s="88" t="s">
        <v>77</v>
      </c>
      <c r="AW69" s="494">
        <f t="shared" si="43"/>
        <v>0</v>
      </c>
      <c r="AX69" s="494">
        <f t="shared" si="44"/>
        <v>0</v>
      </c>
      <c r="AY69" s="494">
        <f t="shared" si="45"/>
        <v>0</v>
      </c>
      <c r="AZ69" s="494">
        <f t="shared" si="46"/>
        <v>0</v>
      </c>
      <c r="BA69" s="494">
        <f t="shared" si="47"/>
        <v>0</v>
      </c>
      <c r="BB69" s="494">
        <f t="shared" si="48"/>
        <v>0</v>
      </c>
      <c r="BC69" s="494">
        <f t="shared" si="49"/>
        <v>0</v>
      </c>
      <c r="BD69" s="494">
        <f t="shared" si="50"/>
        <v>0</v>
      </c>
      <c r="BE69" s="494">
        <f t="shared" si="51"/>
        <v>0</v>
      </c>
      <c r="BF69" s="494" t="str">
        <f t="shared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4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4">
        <f>SUMIF('A-1 Site Habitat Baseline'!$G$11:$G$258,'G-2 Habitat groups'!A70,'A-1 Site Habitat Baseline'!$Q$11:$Q$258)</f>
        <v>0</v>
      </c>
      <c r="G70" s="494">
        <f>SUMIF('A-1 Site Habitat Baseline'!$G$11:$G$258,'G-2 Habitat groups'!A70,'A-1 Site Habitat Baseline'!$S$11:$S$258)</f>
        <v>0</v>
      </c>
      <c r="H70" s="494">
        <f>SUMIF('A-1 Site Habitat Baseline'!$G$11:$G$258,'G-2 Habitat groups'!A70,'A-1 Site Habitat Baseline'!$U$11:$U$258)</f>
        <v>0</v>
      </c>
      <c r="I70" s="494">
        <f>SUMIF('A-1 Site Habitat Baseline'!$G$11:$G$258,'G-2 Habitat groups'!A70,'A-1 Site Habitat Baseline'!$W$11:$W$258)</f>
        <v>0</v>
      </c>
      <c r="J70" s="494">
        <f>SUMIF('A-1 Site Habitat Baseline'!$G$11:$G$258,'G-2 Habitat groups'!A70,'A-1 Site Habitat Baseline'!$X$11:$X$258)</f>
        <v>0</v>
      </c>
      <c r="K70" s="494">
        <f>SUMIF('A-2 Site Habitat Creation'!$F$11:$F$256,'G-2 Habitat groups'!A70,'A-2 Site Habitat Creation'!$G$11:$G$256)</f>
        <v>3.2099999999999997E-2</v>
      </c>
      <c r="L70" s="494">
        <f>SUMIF('A-2 Site Habitat Creation'!$F$11:$F$256,'G-2 Habitat groups'!A70,'A-2 Site Habitat Creation'!$Y$11:$Y$256)</f>
        <v>6.1952999999999994E-2</v>
      </c>
      <c r="M70" s="494">
        <f>SUMIF('A-3 Site Habitat Enhancement'!$S$12:$S$257,'G-2 Habitat groups'!A70,'A-3 Site Habitat Enhancement'!$V$12:$V$257)</f>
        <v>0</v>
      </c>
      <c r="N70" s="494">
        <f>SUMIF('A-3 Site Habitat Enhancement'!$S$12:$S$257,'G-2 Habitat groups'!A70,'A-3 Site Habitat Enhancement'!$AN$12:$AN$257)</f>
        <v>0</v>
      </c>
      <c r="O70" s="494">
        <f t="shared" si="63"/>
        <v>3.2099999999999997E-2</v>
      </c>
      <c r="P70" s="494">
        <f t="shared" si="64"/>
        <v>6.1952999999999994E-2</v>
      </c>
      <c r="Q70" s="494">
        <f t="shared" si="65"/>
        <v>3.2099999999999997E-2</v>
      </c>
      <c r="R70" s="494">
        <f t="shared" si="66"/>
        <v>6.1952999999999994E-2</v>
      </c>
      <c r="S70" s="494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4">
        <f>SUMIF('D-1 Off Site Habitat Baseline'!$G$11:$G$258,'G-2 Habitat groups'!A70,'D-1 Off Site Habitat Baseline'!$Q$11:$Q$258)</f>
        <v>0</v>
      </c>
      <c r="U70" s="591">
        <f>SUMIF('D-1 Off Site Habitat Baseline'!$G$11:$G$258,'G-2 Habitat groups'!A70,'D-1 Off Site Habitat Baseline'!$S$11:$S$258)</f>
        <v>0</v>
      </c>
      <c r="V70" s="494">
        <f>SUMIF('D-1 Off Site Habitat Baseline'!$G$11:$G$258,'G-2 Habitat groups'!A70,'D-1 Off Site Habitat Baseline'!$U$11:$U$258)</f>
        <v>0</v>
      </c>
      <c r="W70" s="494">
        <f>SUMIF('D-2 Off Site Habitat Creation'!$F$9:$F$255,'G-2 Habitat groups'!A70,'D-2 Off Site Habitat Creation'!$G$9:$G$255)</f>
        <v>0</v>
      </c>
      <c r="X70" s="494">
        <f>SUMIF('D-2 Off Site Habitat Creation'!$F$9:$F$255,'G-2 Habitat groups'!A70,'D-2 Off Site Habitat Creation'!$AA$9:$AA$255)</f>
        <v>0</v>
      </c>
      <c r="Y70" s="494">
        <f>SUMIF('D-3 Off Site Habitat Enhancment'!$S$12:$S$491,'G-2 Habitat groups'!A70,'D-3 Off Site Habitat Enhancment'!$V$12:$V$491)</f>
        <v>0</v>
      </c>
      <c r="Z70" s="494">
        <f>SUMIF('D-3 Off Site Habitat Enhancment'!$S$12:$S$491,'G-2 Habitat groups'!A70,'D-3 Off Site Habitat Enhancment'!$AP$12:$AP$491)</f>
        <v>0</v>
      </c>
      <c r="AA70" s="494">
        <f t="shared" si="67"/>
        <v>0</v>
      </c>
      <c r="AB70" s="494">
        <f t="shared" si="68"/>
        <v>0</v>
      </c>
      <c r="AC70" s="494">
        <f t="shared" si="69"/>
        <v>0</v>
      </c>
      <c r="AD70" s="494">
        <f t="shared" si="70"/>
        <v>0</v>
      </c>
      <c r="AE70" s="494">
        <f t="shared" si="71"/>
        <v>3.2099999999999997E-2</v>
      </c>
      <c r="AF70" s="494">
        <f t="shared" si="72"/>
        <v>6.1952999999999994E-2</v>
      </c>
      <c r="AU70" s="105" t="s">
        <v>806</v>
      </c>
      <c r="AV70" s="88" t="s">
        <v>77</v>
      </c>
      <c r="AW70" s="494">
        <f t="shared" si="43"/>
        <v>0</v>
      </c>
      <c r="AX70" s="494">
        <f t="shared" si="44"/>
        <v>0</v>
      </c>
      <c r="AY70" s="494">
        <f t="shared" si="45"/>
        <v>0</v>
      </c>
      <c r="AZ70" s="494">
        <f t="shared" si="46"/>
        <v>0</v>
      </c>
      <c r="BA70" s="494">
        <f t="shared" si="47"/>
        <v>0</v>
      </c>
      <c r="BB70" s="494">
        <f t="shared" si="48"/>
        <v>0</v>
      </c>
      <c r="BC70" s="494">
        <f t="shared" si="49"/>
        <v>0</v>
      </c>
      <c r="BD70" s="494">
        <f t="shared" si="50"/>
        <v>0</v>
      </c>
      <c r="BE70" s="494">
        <f t="shared" si="51"/>
        <v>0</v>
      </c>
      <c r="BF70" s="494" t="str">
        <f t="shared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4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4">
        <f>SUMIF('A-1 Site Habitat Baseline'!$G$11:$G$258,'G-2 Habitat groups'!A71,'A-1 Site Habitat Baseline'!$Q$11:$Q$258)</f>
        <v>0</v>
      </c>
      <c r="G71" s="494">
        <f>SUMIF('A-1 Site Habitat Baseline'!$G$11:$G$258,'G-2 Habitat groups'!A71,'A-1 Site Habitat Baseline'!$S$11:$S$258)</f>
        <v>0</v>
      </c>
      <c r="H71" s="494">
        <f>SUMIF('A-1 Site Habitat Baseline'!$G$11:$G$258,'G-2 Habitat groups'!A71,'A-1 Site Habitat Baseline'!$U$11:$U$258)</f>
        <v>0</v>
      </c>
      <c r="I71" s="494">
        <f>SUMIF('A-1 Site Habitat Baseline'!$G$11:$G$258,'G-2 Habitat groups'!A71,'A-1 Site Habitat Baseline'!$W$11:$W$258)</f>
        <v>0</v>
      </c>
      <c r="J71" s="494">
        <f>SUMIF('A-1 Site Habitat Baseline'!$G$11:$G$258,'G-2 Habitat groups'!A71,'A-1 Site Habitat Baseline'!$X$11:$X$258)</f>
        <v>0</v>
      </c>
      <c r="K71" s="494">
        <f>SUMIF('A-2 Site Habitat Creation'!$F$11:$F$256,'G-2 Habitat groups'!A71,'A-2 Site Habitat Creation'!$G$11:$G$256)</f>
        <v>0</v>
      </c>
      <c r="L71" s="494">
        <f>SUMIF('A-2 Site Habitat Creation'!$F$11:$F$256,'G-2 Habitat groups'!A71,'A-2 Site Habitat Creation'!$Y$11:$Y$256)</f>
        <v>0</v>
      </c>
      <c r="M71" s="494">
        <f>SUMIF('A-3 Site Habitat Enhancement'!$S$12:$S$257,'G-2 Habitat groups'!A71,'A-3 Site Habitat Enhancement'!$V$12:$V$257)</f>
        <v>0</v>
      </c>
      <c r="N71" s="494">
        <f>SUMIF('A-3 Site Habitat Enhancement'!$S$12:$S$257,'G-2 Habitat groups'!A71,'A-3 Site Habitat Enhancement'!$AN$12:$AN$257)</f>
        <v>0</v>
      </c>
      <c r="O71" s="494">
        <f t="shared" si="63"/>
        <v>0</v>
      </c>
      <c r="P71" s="494">
        <f t="shared" si="64"/>
        <v>0</v>
      </c>
      <c r="Q71" s="494">
        <f t="shared" si="65"/>
        <v>0</v>
      </c>
      <c r="R71" s="494">
        <f t="shared" si="66"/>
        <v>0</v>
      </c>
      <c r="S71" s="494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4">
        <f>SUMIF('D-1 Off Site Habitat Baseline'!$G$11:$G$258,'G-2 Habitat groups'!A71,'D-1 Off Site Habitat Baseline'!$Q$11:$Q$258)</f>
        <v>0</v>
      </c>
      <c r="U71" s="591">
        <f>SUMIF('D-1 Off Site Habitat Baseline'!$G$11:$G$258,'G-2 Habitat groups'!A71,'D-1 Off Site Habitat Baseline'!$S$11:$S$258)</f>
        <v>0</v>
      </c>
      <c r="V71" s="494">
        <f>SUMIF('D-1 Off Site Habitat Baseline'!$G$11:$G$258,'G-2 Habitat groups'!A71,'D-1 Off Site Habitat Baseline'!$U$11:$U$258)</f>
        <v>0</v>
      </c>
      <c r="W71" s="494">
        <f>SUMIF('D-2 Off Site Habitat Creation'!$F$9:$F$255,'G-2 Habitat groups'!A71,'D-2 Off Site Habitat Creation'!$G$9:$G$255)</f>
        <v>0</v>
      </c>
      <c r="X71" s="494">
        <f>SUMIF('D-2 Off Site Habitat Creation'!$F$9:$F$255,'G-2 Habitat groups'!A71,'D-2 Off Site Habitat Creation'!$AA$9:$AA$255)</f>
        <v>0</v>
      </c>
      <c r="Y71" s="494">
        <f>SUMIF('D-3 Off Site Habitat Enhancment'!$S$12:$S$491,'G-2 Habitat groups'!A71,'D-3 Off Site Habitat Enhancment'!$V$12:$V$491)</f>
        <v>0</v>
      </c>
      <c r="Z71" s="494">
        <f>SUMIF('D-3 Off Site Habitat Enhancment'!$S$12:$S$491,'G-2 Habitat groups'!A71,'D-3 Off Site Habitat Enhancment'!$AP$12:$AP$491)</f>
        <v>0</v>
      </c>
      <c r="AA71" s="494">
        <f t="shared" si="67"/>
        <v>0</v>
      </c>
      <c r="AB71" s="494">
        <f t="shared" si="68"/>
        <v>0</v>
      </c>
      <c r="AC71" s="494">
        <f t="shared" si="69"/>
        <v>0</v>
      </c>
      <c r="AD71" s="494">
        <f t="shared" si="70"/>
        <v>0</v>
      </c>
      <c r="AE71" s="494">
        <f t="shared" si="71"/>
        <v>0</v>
      </c>
      <c r="AF71" s="494">
        <f t="shared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4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4">
        <f>SUMIF('A-1 Site Habitat Baseline'!$G$11:$G$258,'G-2 Habitat groups'!A72,'A-1 Site Habitat Baseline'!$Q$11:$Q$258)</f>
        <v>0</v>
      </c>
      <c r="G72" s="494">
        <f>SUMIF('A-1 Site Habitat Baseline'!$G$11:$G$258,'G-2 Habitat groups'!A72,'A-1 Site Habitat Baseline'!$S$11:$S$258)</f>
        <v>0</v>
      </c>
      <c r="H72" s="494">
        <f>SUMIF('A-1 Site Habitat Baseline'!$G$11:$G$258,'G-2 Habitat groups'!A72,'A-1 Site Habitat Baseline'!$U$11:$U$258)</f>
        <v>0</v>
      </c>
      <c r="I72" s="494">
        <f>SUMIF('A-1 Site Habitat Baseline'!$G$11:$G$258,'G-2 Habitat groups'!A72,'A-1 Site Habitat Baseline'!$W$11:$W$258)</f>
        <v>0</v>
      </c>
      <c r="J72" s="494">
        <f>SUMIF('A-1 Site Habitat Baseline'!$G$11:$G$258,'G-2 Habitat groups'!A72,'A-1 Site Habitat Baseline'!$X$11:$X$258)</f>
        <v>0</v>
      </c>
      <c r="K72" s="494">
        <f>SUMIF('A-2 Site Habitat Creation'!$F$11:$F$256,'G-2 Habitat groups'!A72,'A-2 Site Habitat Creation'!$G$11:$G$256)</f>
        <v>0</v>
      </c>
      <c r="L72" s="494">
        <f>SUMIF('A-2 Site Habitat Creation'!$F$11:$F$256,'G-2 Habitat groups'!A72,'A-2 Site Habitat Creation'!$Y$11:$Y$256)</f>
        <v>0</v>
      </c>
      <c r="M72" s="494">
        <f>SUMIF('A-3 Site Habitat Enhancement'!$S$12:$S$257,'G-2 Habitat groups'!A72,'A-3 Site Habitat Enhancement'!$V$12:$V$257)</f>
        <v>0</v>
      </c>
      <c r="N72" s="494">
        <f>SUMIF('A-3 Site Habitat Enhancement'!$S$12:$S$257,'G-2 Habitat groups'!A72,'A-3 Site Habitat Enhancement'!$AN$12:$AN$257)</f>
        <v>0</v>
      </c>
      <c r="O72" s="494">
        <f t="shared" si="63"/>
        <v>0</v>
      </c>
      <c r="P72" s="494">
        <f t="shared" si="64"/>
        <v>0</v>
      </c>
      <c r="Q72" s="494">
        <f t="shared" si="65"/>
        <v>0</v>
      </c>
      <c r="R72" s="494">
        <f t="shared" si="66"/>
        <v>0</v>
      </c>
      <c r="S72" s="494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4">
        <f>SUMIF('D-1 Off Site Habitat Baseline'!$G$11:$G$258,'G-2 Habitat groups'!A72,'D-1 Off Site Habitat Baseline'!$Q$11:$Q$258)</f>
        <v>0</v>
      </c>
      <c r="U72" s="591">
        <f>SUMIF('D-1 Off Site Habitat Baseline'!$G$11:$G$258,'G-2 Habitat groups'!A72,'D-1 Off Site Habitat Baseline'!$S$11:$S$258)</f>
        <v>0</v>
      </c>
      <c r="V72" s="494">
        <f>SUMIF('D-1 Off Site Habitat Baseline'!$G$11:$G$258,'G-2 Habitat groups'!A72,'D-1 Off Site Habitat Baseline'!$U$11:$U$258)</f>
        <v>0</v>
      </c>
      <c r="W72" s="494">
        <f>SUMIF('D-2 Off Site Habitat Creation'!$F$9:$F$255,'G-2 Habitat groups'!A72,'D-2 Off Site Habitat Creation'!$G$9:$G$255)</f>
        <v>0</v>
      </c>
      <c r="X72" s="494">
        <f>SUMIF('D-2 Off Site Habitat Creation'!$F$9:$F$255,'G-2 Habitat groups'!A72,'D-2 Off Site Habitat Creation'!$AA$9:$AA$255)</f>
        <v>0</v>
      </c>
      <c r="Y72" s="494">
        <f>SUMIF('D-3 Off Site Habitat Enhancment'!$S$12:$S$491,'G-2 Habitat groups'!A72,'D-3 Off Site Habitat Enhancment'!$V$12:$V$491)</f>
        <v>0</v>
      </c>
      <c r="Z72" s="494">
        <f>SUMIF('D-3 Off Site Habitat Enhancment'!$S$12:$S$491,'G-2 Habitat groups'!A72,'D-3 Off Site Habitat Enhancment'!$AP$12:$AP$491)</f>
        <v>0</v>
      </c>
      <c r="AA72" s="494">
        <f t="shared" si="67"/>
        <v>0</v>
      </c>
      <c r="AB72" s="494">
        <f t="shared" si="68"/>
        <v>0</v>
      </c>
      <c r="AC72" s="494">
        <f t="shared" si="69"/>
        <v>0</v>
      </c>
      <c r="AD72" s="494">
        <f t="shared" si="70"/>
        <v>0</v>
      </c>
      <c r="AE72" s="494">
        <f t="shared" si="71"/>
        <v>0</v>
      </c>
      <c r="AF72" s="494">
        <f t="shared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4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4">
        <f>SUMIF('A-1 Site Habitat Baseline'!$G$11:$G$258,'G-2 Habitat groups'!A73,'A-1 Site Habitat Baseline'!$Q$11:$Q$258)</f>
        <v>0</v>
      </c>
      <c r="G73" s="494">
        <f>SUMIF('A-1 Site Habitat Baseline'!$G$11:$G$258,'G-2 Habitat groups'!A73,'A-1 Site Habitat Baseline'!$S$11:$S$258)</f>
        <v>0</v>
      </c>
      <c r="H73" s="494">
        <f>SUMIF('A-1 Site Habitat Baseline'!$G$11:$G$258,'G-2 Habitat groups'!A73,'A-1 Site Habitat Baseline'!$U$11:$U$258)</f>
        <v>0</v>
      </c>
      <c r="I73" s="494">
        <f>SUMIF('A-1 Site Habitat Baseline'!$G$11:$G$258,'G-2 Habitat groups'!A73,'A-1 Site Habitat Baseline'!$W$11:$W$258)</f>
        <v>0</v>
      </c>
      <c r="J73" s="494">
        <f>SUMIF('A-1 Site Habitat Baseline'!$G$11:$G$258,'G-2 Habitat groups'!A73,'A-1 Site Habitat Baseline'!$X$11:$X$258)</f>
        <v>0</v>
      </c>
      <c r="K73" s="494">
        <f>SUMIF('A-2 Site Habitat Creation'!$F$11:$F$256,'G-2 Habitat groups'!A73,'A-2 Site Habitat Creation'!$G$11:$G$256)</f>
        <v>0</v>
      </c>
      <c r="L73" s="494">
        <f>SUMIF('A-2 Site Habitat Creation'!$F$11:$F$256,'G-2 Habitat groups'!A73,'A-2 Site Habitat Creation'!$Y$11:$Y$256)</f>
        <v>0</v>
      </c>
      <c r="M73" s="494">
        <f>SUMIF('A-3 Site Habitat Enhancement'!$S$12:$S$257,'G-2 Habitat groups'!A73,'A-3 Site Habitat Enhancement'!$V$12:$V$257)</f>
        <v>0</v>
      </c>
      <c r="N73" s="494">
        <f>SUMIF('A-3 Site Habitat Enhancement'!$S$12:$S$257,'G-2 Habitat groups'!A73,'A-3 Site Habitat Enhancement'!$AN$12:$AN$257)</f>
        <v>0</v>
      </c>
      <c r="O73" s="494">
        <f t="shared" si="63"/>
        <v>0</v>
      </c>
      <c r="P73" s="494">
        <f t="shared" si="64"/>
        <v>0</v>
      </c>
      <c r="Q73" s="494">
        <f t="shared" si="65"/>
        <v>0</v>
      </c>
      <c r="R73" s="494">
        <f t="shared" si="66"/>
        <v>0</v>
      </c>
      <c r="S73" s="494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4">
        <f>SUMIF('D-1 Off Site Habitat Baseline'!$G$11:$G$258,'G-2 Habitat groups'!A73,'D-1 Off Site Habitat Baseline'!$Q$11:$Q$258)</f>
        <v>0</v>
      </c>
      <c r="U73" s="591">
        <f>SUMIF('D-1 Off Site Habitat Baseline'!$G$11:$G$258,'G-2 Habitat groups'!A73,'D-1 Off Site Habitat Baseline'!$S$11:$S$258)</f>
        <v>0</v>
      </c>
      <c r="V73" s="494">
        <f>SUMIF('D-1 Off Site Habitat Baseline'!$G$11:$G$258,'G-2 Habitat groups'!A73,'D-1 Off Site Habitat Baseline'!$U$11:$U$258)</f>
        <v>0</v>
      </c>
      <c r="W73" s="494">
        <f>SUMIF('D-2 Off Site Habitat Creation'!$F$9:$F$255,'G-2 Habitat groups'!A73,'D-2 Off Site Habitat Creation'!$G$9:$G$255)</f>
        <v>0</v>
      </c>
      <c r="X73" s="494">
        <f>SUMIF('D-2 Off Site Habitat Creation'!$F$9:$F$255,'G-2 Habitat groups'!A73,'D-2 Off Site Habitat Creation'!$AA$9:$AA$255)</f>
        <v>0</v>
      </c>
      <c r="Y73" s="494">
        <f>SUMIF('D-3 Off Site Habitat Enhancment'!$S$12:$S$491,'G-2 Habitat groups'!A73,'D-3 Off Site Habitat Enhancment'!$V$12:$V$491)</f>
        <v>0</v>
      </c>
      <c r="Z73" s="494">
        <f>SUMIF('D-3 Off Site Habitat Enhancment'!$S$12:$S$491,'G-2 Habitat groups'!A73,'D-3 Off Site Habitat Enhancment'!$AP$12:$AP$491)</f>
        <v>0</v>
      </c>
      <c r="AA73" s="494">
        <f t="shared" si="67"/>
        <v>0</v>
      </c>
      <c r="AB73" s="494">
        <f t="shared" si="68"/>
        <v>0</v>
      </c>
      <c r="AC73" s="494">
        <f t="shared" si="69"/>
        <v>0</v>
      </c>
      <c r="AD73" s="494">
        <f t="shared" si="70"/>
        <v>0</v>
      </c>
      <c r="AE73" s="494">
        <f t="shared" si="71"/>
        <v>0</v>
      </c>
      <c r="AF73" s="494">
        <f t="shared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4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4">
        <f>SUMIF('A-1 Site Habitat Baseline'!$G$11:$G$258,'G-2 Habitat groups'!A74,'A-1 Site Habitat Baseline'!$Q$11:$Q$258)</f>
        <v>0</v>
      </c>
      <c r="G74" s="494">
        <f>SUMIF('A-1 Site Habitat Baseline'!$G$11:$G$258,'G-2 Habitat groups'!A74,'A-1 Site Habitat Baseline'!$S$11:$S$258)</f>
        <v>0</v>
      </c>
      <c r="H74" s="494">
        <f>SUMIF('A-1 Site Habitat Baseline'!$G$11:$G$258,'G-2 Habitat groups'!A74,'A-1 Site Habitat Baseline'!$U$11:$U$258)</f>
        <v>0</v>
      </c>
      <c r="I74" s="494">
        <f>SUMIF('A-1 Site Habitat Baseline'!$G$11:$G$258,'G-2 Habitat groups'!A74,'A-1 Site Habitat Baseline'!$W$11:$W$258)</f>
        <v>0</v>
      </c>
      <c r="J74" s="494">
        <f>SUMIF('A-1 Site Habitat Baseline'!$G$11:$G$258,'G-2 Habitat groups'!A74,'A-1 Site Habitat Baseline'!$X$11:$X$258)</f>
        <v>0</v>
      </c>
      <c r="K74" s="494">
        <f>SUMIF('A-2 Site Habitat Creation'!$F$11:$F$256,'G-2 Habitat groups'!A74,'A-2 Site Habitat Creation'!$G$11:$G$256)</f>
        <v>0.1343</v>
      </c>
      <c r="L74" s="494">
        <f>SUMIF('A-2 Site Habitat Creation'!$F$11:$F$256,'G-2 Habitat groups'!A74,'A-2 Site Habitat Creation'!$Y$11:$Y$256)</f>
        <v>0.45164389605086408</v>
      </c>
      <c r="M74" s="494">
        <f>SUMIF('A-3 Site Habitat Enhancement'!$S$12:$S$257,'G-2 Habitat groups'!A74,'A-3 Site Habitat Enhancement'!$V$12:$V$257)</f>
        <v>0</v>
      </c>
      <c r="N74" s="494">
        <f>SUMIF('A-3 Site Habitat Enhancement'!$S$12:$S$257,'G-2 Habitat groups'!A74,'A-3 Site Habitat Enhancement'!$AN$12:$AN$257)</f>
        <v>0</v>
      </c>
      <c r="O74" s="494">
        <f t="shared" si="63"/>
        <v>0.1343</v>
      </c>
      <c r="P74" s="494">
        <f t="shared" si="64"/>
        <v>0.45164389605086408</v>
      </c>
      <c r="Q74" s="494">
        <f t="shared" si="65"/>
        <v>0.1343</v>
      </c>
      <c r="R74" s="494">
        <f t="shared" si="66"/>
        <v>0.45164389605086408</v>
      </c>
      <c r="S74" s="494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4">
        <f>SUMIF('D-1 Off Site Habitat Baseline'!$G$11:$G$258,'G-2 Habitat groups'!A74,'D-1 Off Site Habitat Baseline'!$Q$11:$Q$258)</f>
        <v>0</v>
      </c>
      <c r="U74" s="591">
        <f>SUMIF('D-1 Off Site Habitat Baseline'!$G$11:$G$258,'G-2 Habitat groups'!A74,'D-1 Off Site Habitat Baseline'!$S$11:$S$258)</f>
        <v>0</v>
      </c>
      <c r="V74" s="494">
        <f>SUMIF('D-1 Off Site Habitat Baseline'!$G$11:$G$258,'G-2 Habitat groups'!A74,'D-1 Off Site Habitat Baseline'!$U$11:$U$258)</f>
        <v>0</v>
      </c>
      <c r="W74" s="494">
        <f>SUMIF('D-2 Off Site Habitat Creation'!$F$9:$F$255,'G-2 Habitat groups'!A74,'D-2 Off Site Habitat Creation'!$G$9:$G$255)</f>
        <v>0</v>
      </c>
      <c r="X74" s="494">
        <f>SUMIF('D-2 Off Site Habitat Creation'!$F$9:$F$255,'G-2 Habitat groups'!A74,'D-2 Off Site Habitat Creation'!$AA$9:$AA$255)</f>
        <v>0</v>
      </c>
      <c r="Y74" s="494">
        <f>SUMIF('D-3 Off Site Habitat Enhancment'!$S$12:$S$491,'G-2 Habitat groups'!A74,'D-3 Off Site Habitat Enhancment'!$V$12:$V$491)</f>
        <v>0</v>
      </c>
      <c r="Z74" s="494">
        <f>SUMIF('D-3 Off Site Habitat Enhancment'!$S$12:$S$491,'G-2 Habitat groups'!A74,'D-3 Off Site Habitat Enhancment'!$AP$12:$AP$491)</f>
        <v>0</v>
      </c>
      <c r="AA74" s="494">
        <f t="shared" si="67"/>
        <v>0</v>
      </c>
      <c r="AB74" s="494">
        <f t="shared" si="68"/>
        <v>0</v>
      </c>
      <c r="AC74" s="494">
        <f t="shared" si="69"/>
        <v>0</v>
      </c>
      <c r="AD74" s="494">
        <f t="shared" si="70"/>
        <v>0</v>
      </c>
      <c r="AE74" s="494">
        <f t="shared" si="71"/>
        <v>0.1343</v>
      </c>
      <c r="AF74" s="494">
        <f t="shared" si="72"/>
        <v>0.45164389605086408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4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4">
        <f>SUMIF('A-1 Site Habitat Baseline'!$G$11:$G$258,'G-2 Habitat groups'!A75,'A-1 Site Habitat Baseline'!$Q$11:$Q$258)</f>
        <v>0</v>
      </c>
      <c r="G75" s="494">
        <f>SUMIF('A-1 Site Habitat Baseline'!$G$11:$G$258,'G-2 Habitat groups'!A75,'A-1 Site Habitat Baseline'!$S$11:$S$258)</f>
        <v>0</v>
      </c>
      <c r="H75" s="494">
        <f>SUMIF('A-1 Site Habitat Baseline'!$G$11:$G$258,'G-2 Habitat groups'!A75,'A-1 Site Habitat Baseline'!$U$11:$U$258)</f>
        <v>0</v>
      </c>
      <c r="I75" s="494">
        <f>SUMIF('A-1 Site Habitat Baseline'!$G$11:$G$258,'G-2 Habitat groups'!A75,'A-1 Site Habitat Baseline'!$W$11:$W$258)</f>
        <v>0</v>
      </c>
      <c r="J75" s="494">
        <f>SUMIF('A-1 Site Habitat Baseline'!$G$11:$G$258,'G-2 Habitat groups'!A75,'A-1 Site Habitat Baseline'!$X$11:$X$258)</f>
        <v>0</v>
      </c>
      <c r="K75" s="494">
        <f>SUMIF('A-2 Site Habitat Creation'!$F$11:$F$256,'G-2 Habitat groups'!A75,'A-2 Site Habitat Creation'!$G$11:$G$256)</f>
        <v>0</v>
      </c>
      <c r="L75" s="494">
        <f>SUMIF('A-2 Site Habitat Creation'!$F$11:$F$256,'G-2 Habitat groups'!A75,'A-2 Site Habitat Creation'!$Y$11:$Y$256)</f>
        <v>0</v>
      </c>
      <c r="M75" s="494">
        <f>SUMIF('A-3 Site Habitat Enhancement'!$S$12:$S$257,'G-2 Habitat groups'!A75,'A-3 Site Habitat Enhancement'!$V$12:$V$257)</f>
        <v>0</v>
      </c>
      <c r="N75" s="494">
        <f>SUMIF('A-3 Site Habitat Enhancement'!$S$12:$S$257,'G-2 Habitat groups'!A75,'A-3 Site Habitat Enhancement'!$AN$12:$AN$257)</f>
        <v>0</v>
      </c>
      <c r="O75" s="494">
        <f t="shared" si="63"/>
        <v>0</v>
      </c>
      <c r="P75" s="494">
        <f t="shared" si="64"/>
        <v>0</v>
      </c>
      <c r="Q75" s="494">
        <f t="shared" si="65"/>
        <v>0</v>
      </c>
      <c r="R75" s="494">
        <f t="shared" si="66"/>
        <v>0</v>
      </c>
      <c r="S75" s="494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4">
        <f>SUMIF('D-1 Off Site Habitat Baseline'!$G$11:$G$258,'G-2 Habitat groups'!A75,'D-1 Off Site Habitat Baseline'!$Q$11:$Q$258)</f>
        <v>0</v>
      </c>
      <c r="U75" s="591">
        <f>SUMIF('D-1 Off Site Habitat Baseline'!$G$11:$G$258,'G-2 Habitat groups'!A75,'D-1 Off Site Habitat Baseline'!$S$11:$S$258)</f>
        <v>0</v>
      </c>
      <c r="V75" s="494">
        <f>SUMIF('D-1 Off Site Habitat Baseline'!$G$11:$G$258,'G-2 Habitat groups'!A75,'D-1 Off Site Habitat Baseline'!$U$11:$U$258)</f>
        <v>0</v>
      </c>
      <c r="W75" s="494">
        <f>SUMIF('D-2 Off Site Habitat Creation'!$F$9:$F$255,'G-2 Habitat groups'!A75,'D-2 Off Site Habitat Creation'!$G$9:$G$255)</f>
        <v>0</v>
      </c>
      <c r="X75" s="494">
        <f>SUMIF('D-2 Off Site Habitat Creation'!$F$9:$F$255,'G-2 Habitat groups'!A75,'D-2 Off Site Habitat Creation'!$AA$9:$AA$255)</f>
        <v>0</v>
      </c>
      <c r="Y75" s="494">
        <f>SUMIF('D-3 Off Site Habitat Enhancment'!$S$12:$S$491,'G-2 Habitat groups'!A75,'D-3 Off Site Habitat Enhancment'!$V$12:$V$491)</f>
        <v>0</v>
      </c>
      <c r="Z75" s="494">
        <f>SUMIF('D-3 Off Site Habitat Enhancment'!$S$12:$S$491,'G-2 Habitat groups'!A75,'D-3 Off Site Habitat Enhancment'!$AP$12:$AP$491)</f>
        <v>0</v>
      </c>
      <c r="AA75" s="494">
        <f t="shared" si="67"/>
        <v>0</v>
      </c>
      <c r="AB75" s="494">
        <f t="shared" si="68"/>
        <v>0</v>
      </c>
      <c r="AC75" s="494">
        <f t="shared" si="69"/>
        <v>0</v>
      </c>
      <c r="AD75" s="494">
        <f t="shared" si="70"/>
        <v>0</v>
      </c>
      <c r="AE75" s="494">
        <f t="shared" si="71"/>
        <v>0</v>
      </c>
      <c r="AF75" s="494">
        <f t="shared" si="72"/>
        <v>0</v>
      </c>
      <c r="AU75" s="360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4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4">
        <f>SUMIF('A-1 Site Habitat Baseline'!$G$11:$G$258,'G-2 Habitat groups'!A76,'A-1 Site Habitat Baseline'!$Q$11:$Q$258)</f>
        <v>0</v>
      </c>
      <c r="G76" s="494">
        <f>SUMIF('A-1 Site Habitat Baseline'!$G$11:$G$258,'G-2 Habitat groups'!A76,'A-1 Site Habitat Baseline'!$S$11:$S$258)</f>
        <v>0</v>
      </c>
      <c r="H76" s="494">
        <f>SUMIF('A-1 Site Habitat Baseline'!$G$11:$G$258,'G-2 Habitat groups'!A76,'A-1 Site Habitat Baseline'!$U$11:$U$258)</f>
        <v>0</v>
      </c>
      <c r="I76" s="494">
        <f>SUMIF('A-1 Site Habitat Baseline'!$G$11:$G$258,'G-2 Habitat groups'!A76,'A-1 Site Habitat Baseline'!$W$11:$W$258)</f>
        <v>0</v>
      </c>
      <c r="J76" s="494">
        <f>SUMIF('A-1 Site Habitat Baseline'!$G$11:$G$258,'G-2 Habitat groups'!A76,'A-1 Site Habitat Baseline'!$X$11:$X$258)</f>
        <v>0</v>
      </c>
      <c r="K76" s="494">
        <f>SUMIF('A-2 Site Habitat Creation'!$F$11:$F$256,'G-2 Habitat groups'!A76,'A-2 Site Habitat Creation'!$G$11:$G$256)</f>
        <v>0</v>
      </c>
      <c r="L76" s="494">
        <f>SUMIF('A-2 Site Habitat Creation'!$F$11:$F$256,'G-2 Habitat groups'!A76,'A-2 Site Habitat Creation'!$Y$11:$Y$256)</f>
        <v>0</v>
      </c>
      <c r="M76" s="494">
        <f>SUMIF('A-3 Site Habitat Enhancement'!$S$12:$S$257,'G-2 Habitat groups'!A76,'A-3 Site Habitat Enhancement'!$V$12:$V$257)</f>
        <v>0</v>
      </c>
      <c r="N76" s="494">
        <f>SUMIF('A-3 Site Habitat Enhancement'!$S$12:$S$257,'G-2 Habitat groups'!A76,'A-3 Site Habitat Enhancement'!$AN$12:$AN$257)</f>
        <v>0</v>
      </c>
      <c r="O76" s="494">
        <f t="shared" si="63"/>
        <v>0</v>
      </c>
      <c r="P76" s="494">
        <f t="shared" si="64"/>
        <v>0</v>
      </c>
      <c r="Q76" s="494">
        <f t="shared" si="65"/>
        <v>0</v>
      </c>
      <c r="R76" s="494">
        <f t="shared" si="66"/>
        <v>0</v>
      </c>
      <c r="S76" s="494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4">
        <f>SUMIF('D-1 Off Site Habitat Baseline'!$G$11:$G$258,'G-2 Habitat groups'!A76,'D-1 Off Site Habitat Baseline'!$Q$11:$Q$258)</f>
        <v>0</v>
      </c>
      <c r="U76" s="591">
        <f>SUMIF('D-1 Off Site Habitat Baseline'!$G$11:$G$258,'G-2 Habitat groups'!A76,'D-1 Off Site Habitat Baseline'!$S$11:$S$258)</f>
        <v>0</v>
      </c>
      <c r="V76" s="494">
        <f>SUMIF('D-1 Off Site Habitat Baseline'!$G$11:$G$258,'G-2 Habitat groups'!A76,'D-1 Off Site Habitat Baseline'!$U$11:$U$258)</f>
        <v>0</v>
      </c>
      <c r="W76" s="494">
        <f>SUMIF('D-2 Off Site Habitat Creation'!$F$9:$F$255,'G-2 Habitat groups'!A76,'D-2 Off Site Habitat Creation'!$G$9:$G$255)</f>
        <v>0</v>
      </c>
      <c r="X76" s="494">
        <f>SUMIF('D-2 Off Site Habitat Creation'!$F$9:$F$255,'G-2 Habitat groups'!A76,'D-2 Off Site Habitat Creation'!$AA$9:$AA$255)</f>
        <v>0</v>
      </c>
      <c r="Y76" s="494">
        <f>SUMIF('D-3 Off Site Habitat Enhancment'!$S$12:$S$491,'G-2 Habitat groups'!A76,'D-3 Off Site Habitat Enhancment'!$V$12:$V$491)</f>
        <v>0</v>
      </c>
      <c r="Z76" s="494">
        <f>SUMIF('D-3 Off Site Habitat Enhancment'!$S$12:$S$491,'G-2 Habitat groups'!A76,'D-3 Off Site Habitat Enhancment'!$AP$12:$AP$491)</f>
        <v>0</v>
      </c>
      <c r="AA76" s="494">
        <f t="shared" si="67"/>
        <v>0</v>
      </c>
      <c r="AB76" s="494">
        <f t="shared" si="68"/>
        <v>0</v>
      </c>
      <c r="AC76" s="494">
        <f t="shared" si="69"/>
        <v>0</v>
      </c>
      <c r="AD76" s="494">
        <f t="shared" si="70"/>
        <v>0</v>
      </c>
      <c r="AE76" s="494">
        <f t="shared" si="71"/>
        <v>0</v>
      </c>
      <c r="AF76" s="494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4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4">
        <f>SUMIF('A-1 Site Habitat Baseline'!$G$11:$G$258,'G-2 Habitat groups'!A77,'A-1 Site Habitat Baseline'!$Q$11:$Q$258)</f>
        <v>0</v>
      </c>
      <c r="G77" s="494">
        <f>SUMIF('A-1 Site Habitat Baseline'!$G$11:$G$258,'G-2 Habitat groups'!A77,'A-1 Site Habitat Baseline'!$S$11:$S$258)</f>
        <v>0</v>
      </c>
      <c r="H77" s="494">
        <f>SUMIF('A-1 Site Habitat Baseline'!$G$11:$G$258,'G-2 Habitat groups'!A77,'A-1 Site Habitat Baseline'!$U$11:$U$258)</f>
        <v>0</v>
      </c>
      <c r="I77" s="494">
        <f>SUMIF('A-1 Site Habitat Baseline'!$G$11:$G$258,'G-2 Habitat groups'!A77,'A-1 Site Habitat Baseline'!$W$11:$W$258)</f>
        <v>0</v>
      </c>
      <c r="J77" s="494">
        <f>SUMIF('A-1 Site Habitat Baseline'!$G$11:$G$258,'G-2 Habitat groups'!A77,'A-1 Site Habitat Baseline'!$X$11:$X$258)</f>
        <v>0</v>
      </c>
      <c r="K77" s="494">
        <f>SUMIF('A-2 Site Habitat Creation'!$F$11:$F$256,'G-2 Habitat groups'!A77,'A-2 Site Habitat Creation'!$G$11:$G$256)</f>
        <v>0</v>
      </c>
      <c r="L77" s="494">
        <f>SUMIF('A-2 Site Habitat Creation'!$F$11:$F$256,'G-2 Habitat groups'!A77,'A-2 Site Habitat Creation'!$Y$11:$Y$256)</f>
        <v>0</v>
      </c>
      <c r="M77" s="494">
        <f>SUMIF('A-3 Site Habitat Enhancement'!$S$12:$S$257,'G-2 Habitat groups'!A77,'A-3 Site Habitat Enhancement'!$V$12:$V$257)</f>
        <v>0</v>
      </c>
      <c r="N77" s="494">
        <f>SUMIF('A-3 Site Habitat Enhancement'!$S$12:$S$257,'G-2 Habitat groups'!A77,'A-3 Site Habitat Enhancement'!$AN$12:$AN$257)</f>
        <v>0</v>
      </c>
      <c r="O77" s="494">
        <f t="shared" si="63"/>
        <v>0</v>
      </c>
      <c r="P77" s="494">
        <f t="shared" si="64"/>
        <v>0</v>
      </c>
      <c r="Q77" s="494">
        <f t="shared" si="65"/>
        <v>0</v>
      </c>
      <c r="R77" s="494">
        <f t="shared" si="66"/>
        <v>0</v>
      </c>
      <c r="S77" s="494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4">
        <f>SUMIF('D-1 Off Site Habitat Baseline'!$G$11:$G$258,'G-2 Habitat groups'!A77,'D-1 Off Site Habitat Baseline'!$Q$11:$Q$258)</f>
        <v>0</v>
      </c>
      <c r="U77" s="591">
        <f>SUMIF('D-1 Off Site Habitat Baseline'!$G$11:$G$258,'G-2 Habitat groups'!A77,'D-1 Off Site Habitat Baseline'!$S$11:$S$258)</f>
        <v>0</v>
      </c>
      <c r="V77" s="494">
        <f>SUMIF('D-1 Off Site Habitat Baseline'!$G$11:$G$258,'G-2 Habitat groups'!A77,'D-1 Off Site Habitat Baseline'!$U$11:$U$258)</f>
        <v>0</v>
      </c>
      <c r="W77" s="494">
        <f>SUMIF('D-2 Off Site Habitat Creation'!$F$9:$F$255,'G-2 Habitat groups'!A77,'D-2 Off Site Habitat Creation'!$G$9:$G$255)</f>
        <v>0</v>
      </c>
      <c r="X77" s="494">
        <f>SUMIF('D-2 Off Site Habitat Creation'!$F$9:$F$255,'G-2 Habitat groups'!A77,'D-2 Off Site Habitat Creation'!$AA$9:$AA$255)</f>
        <v>0</v>
      </c>
      <c r="Y77" s="494">
        <f>SUMIF('D-3 Off Site Habitat Enhancment'!$S$12:$S$491,'G-2 Habitat groups'!A77,'D-3 Off Site Habitat Enhancment'!$V$12:$V$491)</f>
        <v>0</v>
      </c>
      <c r="Z77" s="494">
        <f>SUMIF('D-3 Off Site Habitat Enhancment'!$S$12:$S$491,'G-2 Habitat groups'!A77,'D-3 Off Site Habitat Enhancment'!$AP$12:$AP$491)</f>
        <v>0</v>
      </c>
      <c r="AA77" s="494">
        <f t="shared" si="67"/>
        <v>0</v>
      </c>
      <c r="AB77" s="494">
        <f t="shared" si="68"/>
        <v>0</v>
      </c>
      <c r="AC77" s="494">
        <f t="shared" si="69"/>
        <v>0</v>
      </c>
      <c r="AD77" s="494">
        <f t="shared" si="70"/>
        <v>0</v>
      </c>
      <c r="AE77" s="494">
        <f t="shared" si="71"/>
        <v>0</v>
      </c>
      <c r="AF77" s="494">
        <f t="shared" si="72"/>
        <v>0</v>
      </c>
      <c r="AU77" s="104" t="s">
        <v>370</v>
      </c>
      <c r="AV77" s="88" t="s">
        <v>69</v>
      </c>
      <c r="AW77" s="494">
        <f t="shared" ref="AW77:AW79" si="73">VLOOKUP($AU77,AllHabsSummaryData,5,FALSE)</f>
        <v>0</v>
      </c>
      <c r="AX77" s="494">
        <f t="shared" ref="AX77:AX80" si="74">VLOOKUP($AU77,AllHabsSummaryData,10,FALSE)</f>
        <v>0</v>
      </c>
      <c r="AY77" s="494">
        <f t="shared" ref="AY77:AY80" si="75">VLOOKUP($AU77,AllHabsSummaryData,15,FALSE)</f>
        <v>0</v>
      </c>
      <c r="AZ77" s="494">
        <f t="shared" ref="AZ77:AZ80" si="76">VLOOKUP($AU77,AllHabsSummaryData,16,FALSE)</f>
        <v>0</v>
      </c>
      <c r="BA77" s="494">
        <f t="shared" ref="BA77:BA80" si="77">VLOOKUP($AU77,AllHabsSummaryData,17,FALSE)</f>
        <v>0</v>
      </c>
      <c r="BB77" s="494">
        <f t="shared" ref="BB77:BB80" si="78">VLOOKUP($AU77,AllHabsSummaryData,18,FALSE)</f>
        <v>0</v>
      </c>
      <c r="BC77" s="494">
        <f t="shared" ref="BC77:BC80" si="79">VLOOKUP($AU77,AllHabsSummaryData,27,FALSE)</f>
        <v>0</v>
      </c>
      <c r="BD77" s="494">
        <f t="shared" ref="BD77:BD80" si="80">VLOOKUP($AU77,AllHabsSummaryData,30,FALSE)</f>
        <v>0</v>
      </c>
      <c r="BE77" s="494">
        <f t="shared" ref="BE77" si="81">BB77+BD77</f>
        <v>0</v>
      </c>
      <c r="BF77" s="494" t="str">
        <f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4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4">
        <f>SUMIF('A-1 Site Habitat Baseline'!$G$11:$G$258,'G-2 Habitat groups'!A78,'A-1 Site Habitat Baseline'!$Q$11:$Q$258)</f>
        <v>0</v>
      </c>
      <c r="G78" s="494">
        <f>SUMIF('A-1 Site Habitat Baseline'!$G$11:$G$258,'G-2 Habitat groups'!A78,'A-1 Site Habitat Baseline'!$S$11:$S$258)</f>
        <v>0</v>
      </c>
      <c r="H78" s="494">
        <f>SUMIF('A-1 Site Habitat Baseline'!$G$11:$G$258,'G-2 Habitat groups'!A78,'A-1 Site Habitat Baseline'!$U$11:$U$258)</f>
        <v>0</v>
      </c>
      <c r="I78" s="494">
        <f>SUMIF('A-1 Site Habitat Baseline'!$G$11:$G$258,'G-2 Habitat groups'!A78,'A-1 Site Habitat Baseline'!$W$11:$W$258)</f>
        <v>0</v>
      </c>
      <c r="J78" s="494">
        <f>SUMIF('A-1 Site Habitat Baseline'!$G$11:$G$258,'G-2 Habitat groups'!A78,'A-1 Site Habitat Baseline'!$X$11:$X$258)</f>
        <v>0</v>
      </c>
      <c r="K78" s="494">
        <f>SUMIF('A-2 Site Habitat Creation'!$F$11:$F$256,'G-2 Habitat groups'!A78,'A-2 Site Habitat Creation'!$G$11:$G$256)</f>
        <v>0</v>
      </c>
      <c r="L78" s="494">
        <f>SUMIF('A-2 Site Habitat Creation'!$F$11:$F$256,'G-2 Habitat groups'!A78,'A-2 Site Habitat Creation'!$Y$11:$Y$256)</f>
        <v>0</v>
      </c>
      <c r="M78" s="494">
        <f>SUMIF('A-3 Site Habitat Enhancement'!$S$12:$S$257,'G-2 Habitat groups'!A78,'A-3 Site Habitat Enhancement'!$V$12:$V$257)</f>
        <v>0</v>
      </c>
      <c r="N78" s="494">
        <f>SUMIF('A-3 Site Habitat Enhancement'!$S$12:$S$257,'G-2 Habitat groups'!A78,'A-3 Site Habitat Enhancement'!$AN$12:$AN$257)</f>
        <v>0</v>
      </c>
      <c r="O78" s="494">
        <f t="shared" si="63"/>
        <v>0</v>
      </c>
      <c r="P78" s="494">
        <f t="shared" si="64"/>
        <v>0</v>
      </c>
      <c r="Q78" s="494">
        <f t="shared" si="65"/>
        <v>0</v>
      </c>
      <c r="R78" s="494">
        <f t="shared" si="66"/>
        <v>0</v>
      </c>
      <c r="S78" s="494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4">
        <f>SUMIF('D-1 Off Site Habitat Baseline'!$G$11:$G$258,'G-2 Habitat groups'!A78,'D-1 Off Site Habitat Baseline'!$Q$11:$Q$258)</f>
        <v>0</v>
      </c>
      <c r="U78" s="591">
        <f>SUMIF('D-1 Off Site Habitat Baseline'!$G$11:$G$258,'G-2 Habitat groups'!A78,'D-1 Off Site Habitat Baseline'!$S$11:$S$258)</f>
        <v>0</v>
      </c>
      <c r="V78" s="494">
        <f>SUMIF('D-1 Off Site Habitat Baseline'!$G$11:$G$258,'G-2 Habitat groups'!A78,'D-1 Off Site Habitat Baseline'!$U$11:$U$258)</f>
        <v>0</v>
      </c>
      <c r="W78" s="494">
        <f>SUMIF('D-2 Off Site Habitat Creation'!$F$9:$F$255,'G-2 Habitat groups'!A78,'D-2 Off Site Habitat Creation'!$G$9:$G$255)</f>
        <v>0</v>
      </c>
      <c r="X78" s="494">
        <f>SUMIF('D-2 Off Site Habitat Creation'!$F$9:$F$255,'G-2 Habitat groups'!A78,'D-2 Off Site Habitat Creation'!$AA$9:$AA$255)</f>
        <v>0</v>
      </c>
      <c r="Y78" s="494">
        <f>SUMIF('D-3 Off Site Habitat Enhancment'!$S$12:$S$491,'G-2 Habitat groups'!A78,'D-3 Off Site Habitat Enhancment'!$V$12:$V$491)</f>
        <v>0</v>
      </c>
      <c r="Z78" s="494">
        <f>SUMIF('D-3 Off Site Habitat Enhancment'!$S$12:$S$491,'G-2 Habitat groups'!A78,'D-3 Off Site Habitat Enhancment'!$AP$12:$AP$491)</f>
        <v>0</v>
      </c>
      <c r="AA78" s="494">
        <f t="shared" si="67"/>
        <v>0</v>
      </c>
      <c r="AB78" s="494">
        <f t="shared" si="68"/>
        <v>0</v>
      </c>
      <c r="AC78" s="494">
        <f t="shared" si="69"/>
        <v>0</v>
      </c>
      <c r="AD78" s="494">
        <f t="shared" si="70"/>
        <v>0</v>
      </c>
      <c r="AE78" s="494">
        <f t="shared" si="71"/>
        <v>0</v>
      </c>
      <c r="AF78" s="494">
        <f t="shared" si="72"/>
        <v>0</v>
      </c>
      <c r="AU78" s="104" t="s">
        <v>379</v>
      </c>
      <c r="AV78" s="88" t="s">
        <v>69</v>
      </c>
      <c r="AW78" s="494">
        <f t="shared" si="73"/>
        <v>0</v>
      </c>
      <c r="AX78" s="494">
        <f t="shared" si="74"/>
        <v>0</v>
      </c>
      <c r="AY78" s="494">
        <f t="shared" si="75"/>
        <v>0</v>
      </c>
      <c r="AZ78" s="494">
        <f t="shared" si="76"/>
        <v>0</v>
      </c>
      <c r="BA78" s="494">
        <f t="shared" si="77"/>
        <v>0</v>
      </c>
      <c r="BB78" s="494">
        <f t="shared" si="78"/>
        <v>0</v>
      </c>
      <c r="BC78" s="494">
        <f t="shared" si="79"/>
        <v>0</v>
      </c>
      <c r="BD78" s="494">
        <f t="shared" si="80"/>
        <v>0</v>
      </c>
      <c r="BE78" s="494">
        <f t="shared" ref="BE78" si="82">BB78+BD78</f>
        <v>0</v>
      </c>
      <c r="BF78" s="494" t="str">
        <f t="shared" ref="BF78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4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4">
        <f>SUMIF('A-1 Site Habitat Baseline'!$G$11:$G$258,'G-2 Habitat groups'!A79,'A-1 Site Habitat Baseline'!$Q$11:$Q$258)</f>
        <v>0</v>
      </c>
      <c r="G79" s="494">
        <f>SUMIF('A-1 Site Habitat Baseline'!$G$11:$G$258,'G-2 Habitat groups'!A79,'A-1 Site Habitat Baseline'!$S$11:$S$258)</f>
        <v>0</v>
      </c>
      <c r="H79" s="494">
        <f>SUMIF('A-1 Site Habitat Baseline'!$G$11:$G$258,'G-2 Habitat groups'!A79,'A-1 Site Habitat Baseline'!$U$11:$U$258)</f>
        <v>0</v>
      </c>
      <c r="I79" s="494">
        <f>SUMIF('A-1 Site Habitat Baseline'!$G$11:$G$258,'G-2 Habitat groups'!A79,'A-1 Site Habitat Baseline'!$W$11:$W$258)</f>
        <v>0</v>
      </c>
      <c r="J79" s="494">
        <f>SUMIF('A-1 Site Habitat Baseline'!$G$11:$G$258,'G-2 Habitat groups'!A79,'A-1 Site Habitat Baseline'!$X$11:$X$258)</f>
        <v>0</v>
      </c>
      <c r="K79" s="494">
        <f>SUMIF('A-2 Site Habitat Creation'!$F$11:$F$256,'G-2 Habitat groups'!A79,'A-2 Site Habitat Creation'!$G$11:$G$256)</f>
        <v>0</v>
      </c>
      <c r="L79" s="494">
        <f>SUMIF('A-2 Site Habitat Creation'!$F$11:$F$256,'G-2 Habitat groups'!A79,'A-2 Site Habitat Creation'!$Y$11:$Y$256)</f>
        <v>0</v>
      </c>
      <c r="M79" s="494">
        <f>SUMIF('A-3 Site Habitat Enhancement'!$S$12:$S$257,'G-2 Habitat groups'!A79,'A-3 Site Habitat Enhancement'!$V$12:$V$257)</f>
        <v>0</v>
      </c>
      <c r="N79" s="494">
        <f>SUMIF('A-3 Site Habitat Enhancement'!$S$12:$S$257,'G-2 Habitat groups'!A79,'A-3 Site Habitat Enhancement'!$AN$12:$AN$257)</f>
        <v>0</v>
      </c>
      <c r="O79" s="494">
        <f t="shared" si="63"/>
        <v>0</v>
      </c>
      <c r="P79" s="494">
        <f t="shared" si="64"/>
        <v>0</v>
      </c>
      <c r="Q79" s="494">
        <f t="shared" si="65"/>
        <v>0</v>
      </c>
      <c r="R79" s="494">
        <f t="shared" si="66"/>
        <v>0</v>
      </c>
      <c r="S79" s="494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4">
        <f>SUMIF('D-1 Off Site Habitat Baseline'!$G$11:$G$258,'G-2 Habitat groups'!A79,'D-1 Off Site Habitat Baseline'!$Q$11:$Q$258)</f>
        <v>0</v>
      </c>
      <c r="U79" s="591">
        <f>SUMIF('D-1 Off Site Habitat Baseline'!$G$11:$G$258,'G-2 Habitat groups'!A79,'D-1 Off Site Habitat Baseline'!$S$11:$S$258)</f>
        <v>0</v>
      </c>
      <c r="V79" s="494">
        <f>SUMIF('D-1 Off Site Habitat Baseline'!$G$11:$G$258,'G-2 Habitat groups'!A79,'D-1 Off Site Habitat Baseline'!$U$11:$U$258)</f>
        <v>0</v>
      </c>
      <c r="W79" s="494">
        <f>SUMIF('D-2 Off Site Habitat Creation'!$F$9:$F$255,'G-2 Habitat groups'!A79,'D-2 Off Site Habitat Creation'!$G$9:$G$255)</f>
        <v>0</v>
      </c>
      <c r="X79" s="494">
        <f>SUMIF('D-2 Off Site Habitat Creation'!$F$9:$F$255,'G-2 Habitat groups'!A79,'D-2 Off Site Habitat Creation'!$AA$9:$AA$255)</f>
        <v>0</v>
      </c>
      <c r="Y79" s="494">
        <f>SUMIF('D-3 Off Site Habitat Enhancment'!$S$12:$S$491,'G-2 Habitat groups'!A79,'D-3 Off Site Habitat Enhancment'!$V$12:$V$491)</f>
        <v>0</v>
      </c>
      <c r="Z79" s="494">
        <f>SUMIF('D-3 Off Site Habitat Enhancment'!$S$12:$S$491,'G-2 Habitat groups'!A79,'D-3 Off Site Habitat Enhancment'!$AP$12:$AP$491)</f>
        <v>0</v>
      </c>
      <c r="AA79" s="494">
        <f t="shared" si="67"/>
        <v>0</v>
      </c>
      <c r="AB79" s="494">
        <f t="shared" si="68"/>
        <v>0</v>
      </c>
      <c r="AC79" s="494">
        <f t="shared" si="69"/>
        <v>0</v>
      </c>
      <c r="AD79" s="494">
        <f t="shared" si="70"/>
        <v>0</v>
      </c>
      <c r="AE79" s="494">
        <f t="shared" si="71"/>
        <v>0</v>
      </c>
      <c r="AF79" s="494">
        <f t="shared" si="72"/>
        <v>0</v>
      </c>
      <c r="AU79" s="343" t="s">
        <v>385</v>
      </c>
      <c r="AV79" s="88" t="s">
        <v>69</v>
      </c>
      <c r="AW79" s="494">
        <f t="shared" si="73"/>
        <v>0</v>
      </c>
      <c r="AX79" s="494">
        <f t="shared" si="74"/>
        <v>0</v>
      </c>
      <c r="AY79" s="494">
        <f t="shared" si="75"/>
        <v>0</v>
      </c>
      <c r="AZ79" s="494">
        <f t="shared" si="76"/>
        <v>0</v>
      </c>
      <c r="BA79" s="494">
        <f t="shared" si="77"/>
        <v>0</v>
      </c>
      <c r="BB79" s="494">
        <f t="shared" si="78"/>
        <v>0</v>
      </c>
      <c r="BC79" s="494">
        <f t="shared" si="79"/>
        <v>0</v>
      </c>
      <c r="BD79" s="494">
        <f t="shared" si="80"/>
        <v>0</v>
      </c>
      <c r="BE79" s="494">
        <f t="shared" ref="BE79" si="84">BB79+BD79</f>
        <v>0</v>
      </c>
      <c r="BF79" s="494" t="str">
        <f t="shared" ref="BF79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4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4">
        <f>SUMIF('A-1 Site Habitat Baseline'!$G$11:$G$258,'G-2 Habitat groups'!A80,'A-1 Site Habitat Baseline'!$Q$11:$Q$258)</f>
        <v>0</v>
      </c>
      <c r="G80" s="494">
        <f>SUMIF('A-1 Site Habitat Baseline'!$G$11:$G$258,'G-2 Habitat groups'!A80,'A-1 Site Habitat Baseline'!$S$11:$S$258)</f>
        <v>0</v>
      </c>
      <c r="H80" s="494">
        <f>SUMIF('A-1 Site Habitat Baseline'!$G$11:$G$258,'G-2 Habitat groups'!A80,'A-1 Site Habitat Baseline'!$U$11:$U$258)</f>
        <v>0</v>
      </c>
      <c r="I80" s="494">
        <f>SUMIF('A-1 Site Habitat Baseline'!$G$11:$G$258,'G-2 Habitat groups'!A80,'A-1 Site Habitat Baseline'!$W$11:$W$258)</f>
        <v>0</v>
      </c>
      <c r="J80" s="494">
        <f>SUMIF('A-1 Site Habitat Baseline'!$G$11:$G$258,'G-2 Habitat groups'!A80,'A-1 Site Habitat Baseline'!$X$11:$X$258)</f>
        <v>0</v>
      </c>
      <c r="K80" s="494">
        <f>SUMIF('A-2 Site Habitat Creation'!$F$11:$F$256,'G-2 Habitat groups'!A80,'A-2 Site Habitat Creation'!$G$11:$G$256)</f>
        <v>0</v>
      </c>
      <c r="L80" s="494">
        <f>SUMIF('A-2 Site Habitat Creation'!$F$11:$F$256,'G-2 Habitat groups'!A80,'A-2 Site Habitat Creation'!$Y$11:$Y$256)</f>
        <v>0</v>
      </c>
      <c r="M80" s="494">
        <f>SUMIF('A-3 Site Habitat Enhancement'!$S$12:$S$257,'G-2 Habitat groups'!A80,'A-3 Site Habitat Enhancement'!$V$12:$V$257)</f>
        <v>0</v>
      </c>
      <c r="N80" s="494">
        <f>SUMIF('A-3 Site Habitat Enhancement'!$S$12:$S$257,'G-2 Habitat groups'!A80,'A-3 Site Habitat Enhancement'!$AN$12:$AN$257)</f>
        <v>0</v>
      </c>
      <c r="O80" s="494">
        <f t="shared" si="63"/>
        <v>0</v>
      </c>
      <c r="P80" s="494">
        <f t="shared" si="64"/>
        <v>0</v>
      </c>
      <c r="Q80" s="494">
        <f t="shared" si="65"/>
        <v>0</v>
      </c>
      <c r="R80" s="494">
        <f t="shared" si="66"/>
        <v>0</v>
      </c>
      <c r="S80" s="494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4">
        <f>SUMIF('D-1 Off Site Habitat Baseline'!$G$11:$G$258,'G-2 Habitat groups'!A80,'D-1 Off Site Habitat Baseline'!$Q$11:$Q$258)</f>
        <v>0</v>
      </c>
      <c r="U80" s="591">
        <f>SUMIF('D-1 Off Site Habitat Baseline'!$G$11:$G$258,'G-2 Habitat groups'!A80,'D-1 Off Site Habitat Baseline'!$S$11:$S$258)</f>
        <v>0</v>
      </c>
      <c r="V80" s="494">
        <f>SUMIF('D-1 Off Site Habitat Baseline'!$G$11:$G$258,'G-2 Habitat groups'!A80,'D-1 Off Site Habitat Baseline'!$U$11:$U$258)</f>
        <v>0</v>
      </c>
      <c r="W80" s="494">
        <f>SUMIF('D-2 Off Site Habitat Creation'!$F$9:$F$255,'G-2 Habitat groups'!A80,'D-2 Off Site Habitat Creation'!$G$9:$G$255)</f>
        <v>0</v>
      </c>
      <c r="X80" s="494">
        <f>SUMIF('D-2 Off Site Habitat Creation'!$F$9:$F$255,'G-2 Habitat groups'!A80,'D-2 Off Site Habitat Creation'!$AA$9:$AA$255)</f>
        <v>0</v>
      </c>
      <c r="Y80" s="494">
        <f>SUMIF('D-3 Off Site Habitat Enhancment'!$S$12:$S$491,'G-2 Habitat groups'!A80,'D-3 Off Site Habitat Enhancment'!$V$12:$V$491)</f>
        <v>0</v>
      </c>
      <c r="Z80" s="494">
        <f>SUMIF('D-3 Off Site Habitat Enhancment'!$S$12:$S$491,'G-2 Habitat groups'!A80,'D-3 Off Site Habitat Enhancment'!$AP$12:$AP$491)</f>
        <v>0</v>
      </c>
      <c r="AA80" s="494">
        <f t="shared" si="67"/>
        <v>0</v>
      </c>
      <c r="AB80" s="494">
        <f t="shared" si="68"/>
        <v>0</v>
      </c>
      <c r="AC80" s="494">
        <f t="shared" si="69"/>
        <v>0</v>
      </c>
      <c r="AD80" s="494">
        <f t="shared" si="70"/>
        <v>0</v>
      </c>
      <c r="AE80" s="494">
        <f t="shared" si="71"/>
        <v>0</v>
      </c>
      <c r="AF80" s="494">
        <f t="shared" si="72"/>
        <v>0</v>
      </c>
      <c r="AU80" s="104" t="s">
        <v>389</v>
      </c>
      <c r="AV80" s="88" t="s">
        <v>69</v>
      </c>
      <c r="AW80" s="494">
        <f t="shared" ref="AW80" si="86">VLOOKUP($AU80,AllHabsSummaryData,5,FALSE)</f>
        <v>0</v>
      </c>
      <c r="AX80" s="494">
        <f t="shared" si="74"/>
        <v>0</v>
      </c>
      <c r="AY80" s="494">
        <f t="shared" si="75"/>
        <v>0</v>
      </c>
      <c r="AZ80" s="494">
        <f t="shared" si="76"/>
        <v>0</v>
      </c>
      <c r="BA80" s="494">
        <f t="shared" si="77"/>
        <v>0</v>
      </c>
      <c r="BB80" s="494">
        <f t="shared" si="78"/>
        <v>0</v>
      </c>
      <c r="BC80" s="494">
        <f t="shared" si="79"/>
        <v>0</v>
      </c>
      <c r="BD80" s="494">
        <f t="shared" si="80"/>
        <v>0</v>
      </c>
      <c r="BE80" s="494">
        <f t="shared" ref="BE80" si="87">BB80+BD80</f>
        <v>0</v>
      </c>
      <c r="BF80" s="494" t="str">
        <f t="shared" ref="BF80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4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4">
        <f>SUMIF('A-1 Site Habitat Baseline'!$G$11:$G$258,'G-2 Habitat groups'!A81,'A-1 Site Habitat Baseline'!$Q$11:$Q$258)</f>
        <v>0</v>
      </c>
      <c r="G81" s="494">
        <f>SUMIF('A-1 Site Habitat Baseline'!$G$11:$G$258,'G-2 Habitat groups'!A81,'A-1 Site Habitat Baseline'!$S$11:$S$258)</f>
        <v>0</v>
      </c>
      <c r="H81" s="494">
        <f>SUMIF('A-1 Site Habitat Baseline'!$G$11:$G$258,'G-2 Habitat groups'!A81,'A-1 Site Habitat Baseline'!$U$11:$U$258)</f>
        <v>0</v>
      </c>
      <c r="I81" s="494">
        <f>SUMIF('A-1 Site Habitat Baseline'!$G$11:$G$258,'G-2 Habitat groups'!A81,'A-1 Site Habitat Baseline'!$W$11:$W$258)</f>
        <v>0</v>
      </c>
      <c r="J81" s="494">
        <f>SUMIF('A-1 Site Habitat Baseline'!$G$11:$G$258,'G-2 Habitat groups'!A81,'A-1 Site Habitat Baseline'!$X$11:$X$258)</f>
        <v>0</v>
      </c>
      <c r="K81" s="494">
        <f>SUMIF('A-2 Site Habitat Creation'!$F$11:$F$256,'G-2 Habitat groups'!A81,'A-2 Site Habitat Creation'!$G$11:$G$256)</f>
        <v>0</v>
      </c>
      <c r="L81" s="494">
        <f>SUMIF('A-2 Site Habitat Creation'!$F$11:$F$256,'G-2 Habitat groups'!A81,'A-2 Site Habitat Creation'!$Y$11:$Y$256)</f>
        <v>0</v>
      </c>
      <c r="M81" s="494">
        <f>SUMIF('A-3 Site Habitat Enhancement'!$S$12:$S$257,'G-2 Habitat groups'!A81,'A-3 Site Habitat Enhancement'!$V$12:$V$257)</f>
        <v>0</v>
      </c>
      <c r="N81" s="494">
        <f>SUMIF('A-3 Site Habitat Enhancement'!$S$12:$S$257,'G-2 Habitat groups'!A81,'A-3 Site Habitat Enhancement'!$AN$12:$AN$257)</f>
        <v>0</v>
      </c>
      <c r="O81" s="494">
        <f t="shared" si="63"/>
        <v>0</v>
      </c>
      <c r="P81" s="494">
        <f t="shared" si="64"/>
        <v>0</v>
      </c>
      <c r="Q81" s="494">
        <f t="shared" si="65"/>
        <v>0</v>
      </c>
      <c r="R81" s="494">
        <f t="shared" si="66"/>
        <v>0</v>
      </c>
      <c r="S81" s="494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4">
        <f>SUMIF('D-1 Off Site Habitat Baseline'!$G$11:$G$258,'G-2 Habitat groups'!A81,'D-1 Off Site Habitat Baseline'!$Q$11:$Q$258)</f>
        <v>0</v>
      </c>
      <c r="U81" s="591">
        <f>SUMIF('D-1 Off Site Habitat Baseline'!$G$11:$G$258,'G-2 Habitat groups'!A81,'D-1 Off Site Habitat Baseline'!$S$11:$S$258)</f>
        <v>0</v>
      </c>
      <c r="V81" s="494">
        <f>SUMIF('D-1 Off Site Habitat Baseline'!$G$11:$G$258,'G-2 Habitat groups'!A81,'D-1 Off Site Habitat Baseline'!$U$11:$U$258)</f>
        <v>0</v>
      </c>
      <c r="W81" s="494">
        <f>SUMIF('D-2 Off Site Habitat Creation'!$F$9:$F$255,'G-2 Habitat groups'!A81,'D-2 Off Site Habitat Creation'!$G$9:$G$255)</f>
        <v>0</v>
      </c>
      <c r="X81" s="494">
        <f>SUMIF('D-2 Off Site Habitat Creation'!$F$9:$F$255,'G-2 Habitat groups'!A81,'D-2 Off Site Habitat Creation'!$AA$9:$AA$255)</f>
        <v>0</v>
      </c>
      <c r="Y81" s="494">
        <f>SUMIF('D-3 Off Site Habitat Enhancment'!$S$12:$S$491,'G-2 Habitat groups'!A81,'D-3 Off Site Habitat Enhancment'!$V$12:$V$491)</f>
        <v>0</v>
      </c>
      <c r="Z81" s="494">
        <f>SUMIF('D-3 Off Site Habitat Enhancment'!$S$12:$S$491,'G-2 Habitat groups'!A81,'D-3 Off Site Habitat Enhancment'!$AP$12:$AP$491)</f>
        <v>0</v>
      </c>
      <c r="AA81" s="494">
        <f t="shared" si="67"/>
        <v>0</v>
      </c>
      <c r="AB81" s="494">
        <f t="shared" si="68"/>
        <v>0</v>
      </c>
      <c r="AC81" s="494">
        <f t="shared" si="69"/>
        <v>0</v>
      </c>
      <c r="AD81" s="494">
        <f t="shared" si="70"/>
        <v>0</v>
      </c>
      <c r="AE81" s="494">
        <f t="shared" si="71"/>
        <v>0</v>
      </c>
      <c r="AF81" s="494">
        <f t="shared" si="72"/>
        <v>0</v>
      </c>
      <c r="AU81" s="104" t="s">
        <v>453</v>
      </c>
      <c r="AV81" s="88" t="s">
        <v>70</v>
      </c>
      <c r="AW81" s="494">
        <f t="shared" ref="AW81:AW100" si="89">VLOOKUP($AU81,AllHabsSummaryData,5,FALSE)</f>
        <v>0</v>
      </c>
      <c r="AX81" s="494">
        <f t="shared" ref="AX81:AX100" si="90">VLOOKUP($AU81,AllHabsSummaryData,10,FALSE)</f>
        <v>0</v>
      </c>
      <c r="AY81" s="494">
        <f t="shared" ref="AY81:AY100" si="91">VLOOKUP($AU81,AllHabsSummaryData,15,FALSE)</f>
        <v>0</v>
      </c>
      <c r="AZ81" s="494">
        <f t="shared" ref="AZ81:AZ100" si="92">VLOOKUP($AU81,AllHabsSummaryData,16,FALSE)</f>
        <v>0</v>
      </c>
      <c r="BA81" s="494">
        <f t="shared" ref="BA81:BA100" si="93">VLOOKUP($AU81,AllHabsSummaryData,17,FALSE)</f>
        <v>0</v>
      </c>
      <c r="BB81" s="494">
        <f t="shared" ref="BB81:BB100" si="94">VLOOKUP($AU81,AllHabsSummaryData,18,FALSE)</f>
        <v>0</v>
      </c>
      <c r="BC81" s="494">
        <f t="shared" ref="BC81:BC100" si="95">VLOOKUP($AU81,AllHabsSummaryData,27,FALSE)</f>
        <v>0</v>
      </c>
      <c r="BD81" s="494">
        <f t="shared" ref="BD81:BD100" si="96">VLOOKUP($AU81,AllHabsSummaryData,30,FALSE)</f>
        <v>0</v>
      </c>
      <c r="BE81" s="494">
        <f t="shared" ref="BE81:BE89" si="97">BB81+BD81</f>
        <v>0</v>
      </c>
      <c r="BF81" s="494" t="str">
        <f t="shared" ref="BF81:BF89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4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4">
        <f>SUMIF('A-1 Site Habitat Baseline'!$G$11:$G$258,'G-2 Habitat groups'!A82,'A-1 Site Habitat Baseline'!$Q$11:$Q$258)</f>
        <v>0</v>
      </c>
      <c r="G82" s="494">
        <f>SUMIF('A-1 Site Habitat Baseline'!$G$11:$G$258,'G-2 Habitat groups'!A82,'A-1 Site Habitat Baseline'!$S$11:$S$258)</f>
        <v>0</v>
      </c>
      <c r="H82" s="494">
        <f>SUMIF('A-1 Site Habitat Baseline'!$G$11:$G$258,'G-2 Habitat groups'!A82,'A-1 Site Habitat Baseline'!$U$11:$U$258)</f>
        <v>0</v>
      </c>
      <c r="I82" s="494">
        <f>SUMIF('A-1 Site Habitat Baseline'!$G$11:$G$258,'G-2 Habitat groups'!A82,'A-1 Site Habitat Baseline'!$W$11:$W$258)</f>
        <v>0</v>
      </c>
      <c r="J82" s="494">
        <f>SUMIF('A-1 Site Habitat Baseline'!$G$11:$G$258,'G-2 Habitat groups'!A82,'A-1 Site Habitat Baseline'!$X$11:$X$258)</f>
        <v>0</v>
      </c>
      <c r="K82" s="494">
        <f>SUMIF('A-2 Site Habitat Creation'!$F$11:$F$256,'G-2 Habitat groups'!A82,'A-2 Site Habitat Creation'!$G$11:$G$256)</f>
        <v>0</v>
      </c>
      <c r="L82" s="494">
        <f>SUMIF('A-2 Site Habitat Creation'!$F$11:$F$256,'G-2 Habitat groups'!A82,'A-2 Site Habitat Creation'!$Y$11:$Y$256)</f>
        <v>0</v>
      </c>
      <c r="M82" s="494">
        <f>SUMIF('A-3 Site Habitat Enhancement'!$S$12:$S$257,'G-2 Habitat groups'!A82,'A-3 Site Habitat Enhancement'!$V$12:$V$257)</f>
        <v>0</v>
      </c>
      <c r="N82" s="494">
        <f>SUMIF('A-3 Site Habitat Enhancement'!$S$12:$S$257,'G-2 Habitat groups'!A82,'A-3 Site Habitat Enhancement'!$AN$12:$AN$257)</f>
        <v>0</v>
      </c>
      <c r="O82" s="494">
        <f t="shared" si="63"/>
        <v>0</v>
      </c>
      <c r="P82" s="494">
        <f t="shared" si="64"/>
        <v>0</v>
      </c>
      <c r="Q82" s="494">
        <f t="shared" si="65"/>
        <v>0</v>
      </c>
      <c r="R82" s="494">
        <f t="shared" si="66"/>
        <v>0</v>
      </c>
      <c r="S82" s="494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4">
        <f>SUMIF('D-1 Off Site Habitat Baseline'!$G$11:$G$258,'G-2 Habitat groups'!A82,'D-1 Off Site Habitat Baseline'!$Q$11:$Q$258)</f>
        <v>0</v>
      </c>
      <c r="U82" s="591">
        <f>SUMIF('D-1 Off Site Habitat Baseline'!$G$11:$G$258,'G-2 Habitat groups'!A82,'D-1 Off Site Habitat Baseline'!$S$11:$S$258)</f>
        <v>0</v>
      </c>
      <c r="V82" s="494">
        <f>SUMIF('D-1 Off Site Habitat Baseline'!$G$11:$G$258,'G-2 Habitat groups'!A82,'D-1 Off Site Habitat Baseline'!$U$11:$U$258)</f>
        <v>0</v>
      </c>
      <c r="W82" s="494">
        <f>SUMIF('D-2 Off Site Habitat Creation'!$F$9:$F$255,'G-2 Habitat groups'!A82,'D-2 Off Site Habitat Creation'!$G$9:$G$255)</f>
        <v>0</v>
      </c>
      <c r="X82" s="494">
        <f>SUMIF('D-2 Off Site Habitat Creation'!$F$9:$F$255,'G-2 Habitat groups'!A82,'D-2 Off Site Habitat Creation'!$AA$9:$AA$255)</f>
        <v>0</v>
      </c>
      <c r="Y82" s="494">
        <f>SUMIF('D-3 Off Site Habitat Enhancment'!$S$12:$S$491,'G-2 Habitat groups'!A82,'D-3 Off Site Habitat Enhancment'!$V$12:$V$491)</f>
        <v>0</v>
      </c>
      <c r="Z82" s="494">
        <f>SUMIF('D-3 Off Site Habitat Enhancment'!$S$12:$S$491,'G-2 Habitat groups'!A82,'D-3 Off Site Habitat Enhancment'!$AP$12:$AP$491)</f>
        <v>0</v>
      </c>
      <c r="AA82" s="494">
        <f t="shared" si="67"/>
        <v>0</v>
      </c>
      <c r="AB82" s="494">
        <f t="shared" si="68"/>
        <v>0</v>
      </c>
      <c r="AC82" s="494">
        <f t="shared" si="69"/>
        <v>0</v>
      </c>
      <c r="AD82" s="494">
        <f t="shared" si="70"/>
        <v>0</v>
      </c>
      <c r="AE82" s="494">
        <f t="shared" si="71"/>
        <v>0</v>
      </c>
      <c r="AF82" s="494">
        <f t="shared" si="72"/>
        <v>0</v>
      </c>
      <c r="AU82" s="104" t="s">
        <v>456</v>
      </c>
      <c r="AV82" s="88" t="s">
        <v>70</v>
      </c>
      <c r="AW82" s="494">
        <f t="shared" si="89"/>
        <v>0</v>
      </c>
      <c r="AX82" s="494">
        <f t="shared" si="90"/>
        <v>0</v>
      </c>
      <c r="AY82" s="494">
        <f t="shared" si="91"/>
        <v>2.8386999999999998</v>
      </c>
      <c r="AZ82" s="494">
        <f t="shared" si="92"/>
        <v>20.559485774166774</v>
      </c>
      <c r="BA82" s="494">
        <f t="shared" si="93"/>
        <v>2.8386999999999998</v>
      </c>
      <c r="BB82" s="494">
        <f t="shared" si="94"/>
        <v>20.559485774166774</v>
      </c>
      <c r="BC82" s="494">
        <f t="shared" si="95"/>
        <v>0</v>
      </c>
      <c r="BD82" s="494">
        <f t="shared" si="96"/>
        <v>0</v>
      </c>
      <c r="BE82" s="494">
        <f t="shared" si="97"/>
        <v>20.559485774166774</v>
      </c>
      <c r="BF82" s="494" t="str">
        <f t="shared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4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4">
        <f>SUMIF('A-1 Site Habitat Baseline'!$G$11:$G$258,'G-2 Habitat groups'!A83,'A-1 Site Habitat Baseline'!$Q$11:$Q$258)</f>
        <v>0</v>
      </c>
      <c r="G83" s="494">
        <f>SUMIF('A-1 Site Habitat Baseline'!$G$11:$G$258,'G-2 Habitat groups'!A83,'A-1 Site Habitat Baseline'!$S$11:$S$258)</f>
        <v>0</v>
      </c>
      <c r="H83" s="494">
        <f>SUMIF('A-1 Site Habitat Baseline'!$G$11:$G$258,'G-2 Habitat groups'!A83,'A-1 Site Habitat Baseline'!$U$11:$U$258)</f>
        <v>0</v>
      </c>
      <c r="I83" s="494">
        <f>SUMIF('A-1 Site Habitat Baseline'!$G$11:$G$258,'G-2 Habitat groups'!A83,'A-1 Site Habitat Baseline'!$W$11:$W$258)</f>
        <v>0</v>
      </c>
      <c r="J83" s="494">
        <f>SUMIF('A-1 Site Habitat Baseline'!$G$11:$G$258,'G-2 Habitat groups'!A83,'A-1 Site Habitat Baseline'!$X$11:$X$258)</f>
        <v>0</v>
      </c>
      <c r="K83" s="494">
        <f>SUMIF('A-2 Site Habitat Creation'!$F$11:$F$256,'G-2 Habitat groups'!A83,'A-2 Site Habitat Creation'!$G$11:$G$256)</f>
        <v>0</v>
      </c>
      <c r="L83" s="494">
        <f>SUMIF('A-2 Site Habitat Creation'!$F$11:$F$256,'G-2 Habitat groups'!A83,'A-2 Site Habitat Creation'!$Y$11:$Y$256)</f>
        <v>0</v>
      </c>
      <c r="M83" s="494">
        <f>SUMIF('A-3 Site Habitat Enhancement'!$S$12:$S$257,'G-2 Habitat groups'!A83,'A-3 Site Habitat Enhancement'!$V$12:$V$257)</f>
        <v>0</v>
      </c>
      <c r="N83" s="494">
        <f>SUMIF('A-3 Site Habitat Enhancement'!$S$12:$S$257,'G-2 Habitat groups'!A83,'A-3 Site Habitat Enhancement'!$AN$12:$AN$257)</f>
        <v>0</v>
      </c>
      <c r="O83" s="494">
        <f t="shared" si="63"/>
        <v>0</v>
      </c>
      <c r="P83" s="494">
        <f t="shared" si="64"/>
        <v>0</v>
      </c>
      <c r="Q83" s="494">
        <f t="shared" si="65"/>
        <v>0</v>
      </c>
      <c r="R83" s="494">
        <f t="shared" si="66"/>
        <v>0</v>
      </c>
      <c r="S83" s="494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4">
        <f>SUMIF('D-1 Off Site Habitat Baseline'!$G$11:$G$258,'G-2 Habitat groups'!A83,'D-1 Off Site Habitat Baseline'!$Q$11:$Q$258)</f>
        <v>0</v>
      </c>
      <c r="U83" s="591">
        <f>SUMIF('D-1 Off Site Habitat Baseline'!$G$11:$G$258,'G-2 Habitat groups'!A83,'D-1 Off Site Habitat Baseline'!$S$11:$S$258)</f>
        <v>0</v>
      </c>
      <c r="V83" s="494">
        <f>SUMIF('D-1 Off Site Habitat Baseline'!$G$11:$G$258,'G-2 Habitat groups'!A83,'D-1 Off Site Habitat Baseline'!$U$11:$U$258)</f>
        <v>0</v>
      </c>
      <c r="W83" s="494">
        <f>SUMIF('D-2 Off Site Habitat Creation'!$F$9:$F$255,'G-2 Habitat groups'!A83,'D-2 Off Site Habitat Creation'!$G$9:$G$255)</f>
        <v>0</v>
      </c>
      <c r="X83" s="494">
        <f>SUMIF('D-2 Off Site Habitat Creation'!$F$9:$F$255,'G-2 Habitat groups'!A83,'D-2 Off Site Habitat Creation'!$AA$9:$AA$255)</f>
        <v>0</v>
      </c>
      <c r="Y83" s="494">
        <f>SUMIF('D-3 Off Site Habitat Enhancment'!$S$12:$S$491,'G-2 Habitat groups'!A83,'D-3 Off Site Habitat Enhancment'!$V$12:$V$491)</f>
        <v>0</v>
      </c>
      <c r="Z83" s="494">
        <f>SUMIF('D-3 Off Site Habitat Enhancment'!$S$12:$S$491,'G-2 Habitat groups'!A83,'D-3 Off Site Habitat Enhancment'!$AP$12:$AP$491)</f>
        <v>0</v>
      </c>
      <c r="AA83" s="494">
        <f t="shared" si="67"/>
        <v>0</v>
      </c>
      <c r="AB83" s="494">
        <f t="shared" si="68"/>
        <v>0</v>
      </c>
      <c r="AC83" s="494">
        <f t="shared" si="69"/>
        <v>0</v>
      </c>
      <c r="AD83" s="494">
        <f t="shared" si="70"/>
        <v>0</v>
      </c>
      <c r="AE83" s="494">
        <f t="shared" si="71"/>
        <v>0</v>
      </c>
      <c r="AF83" s="494">
        <f t="shared" si="72"/>
        <v>0</v>
      </c>
      <c r="AU83" s="104" t="s">
        <v>464</v>
      </c>
      <c r="AV83" s="88" t="s">
        <v>70</v>
      </c>
      <c r="AW83" s="494">
        <f t="shared" si="89"/>
        <v>0</v>
      </c>
      <c r="AX83" s="494">
        <f t="shared" si="90"/>
        <v>0</v>
      </c>
      <c r="AY83" s="494">
        <f t="shared" si="91"/>
        <v>0</v>
      </c>
      <c r="AZ83" s="494">
        <f t="shared" si="92"/>
        <v>0</v>
      </c>
      <c r="BA83" s="494">
        <f t="shared" si="93"/>
        <v>0</v>
      </c>
      <c r="BB83" s="494">
        <f t="shared" si="94"/>
        <v>0</v>
      </c>
      <c r="BC83" s="494">
        <f t="shared" si="95"/>
        <v>0</v>
      </c>
      <c r="BD83" s="494">
        <f t="shared" si="96"/>
        <v>0</v>
      </c>
      <c r="BE83" s="494">
        <f t="shared" si="97"/>
        <v>0</v>
      </c>
      <c r="BF83" s="494" t="str">
        <f t="shared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4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4">
        <f>SUMIF('A-1 Site Habitat Baseline'!$G$11:$G$258,'G-2 Habitat groups'!A84,'A-1 Site Habitat Baseline'!$Q$11:$Q$258)</f>
        <v>0</v>
      </c>
      <c r="G84" s="494">
        <f>SUMIF('A-1 Site Habitat Baseline'!$G$11:$G$258,'G-2 Habitat groups'!A84,'A-1 Site Habitat Baseline'!$S$11:$S$258)</f>
        <v>0</v>
      </c>
      <c r="H84" s="494">
        <f>SUMIF('A-1 Site Habitat Baseline'!$G$11:$G$258,'G-2 Habitat groups'!A84,'A-1 Site Habitat Baseline'!$U$11:$U$258)</f>
        <v>0</v>
      </c>
      <c r="I84" s="494">
        <f>SUMIF('A-1 Site Habitat Baseline'!$G$11:$G$258,'G-2 Habitat groups'!A84,'A-1 Site Habitat Baseline'!$W$11:$W$258)</f>
        <v>0</v>
      </c>
      <c r="J84" s="494">
        <f>SUMIF('A-1 Site Habitat Baseline'!$G$11:$G$258,'G-2 Habitat groups'!A84,'A-1 Site Habitat Baseline'!$X$11:$X$258)</f>
        <v>0</v>
      </c>
      <c r="K84" s="494">
        <f>SUMIF('A-2 Site Habitat Creation'!$F$11:$F$256,'G-2 Habitat groups'!A84,'A-2 Site Habitat Creation'!$G$11:$G$256)</f>
        <v>0</v>
      </c>
      <c r="L84" s="494">
        <f>SUMIF('A-2 Site Habitat Creation'!$F$11:$F$256,'G-2 Habitat groups'!A84,'A-2 Site Habitat Creation'!$Y$11:$Y$256)</f>
        <v>0</v>
      </c>
      <c r="M84" s="494">
        <f>SUMIF('A-3 Site Habitat Enhancement'!$S$12:$S$257,'G-2 Habitat groups'!A84,'A-3 Site Habitat Enhancement'!$V$12:$V$257)</f>
        <v>0</v>
      </c>
      <c r="N84" s="494">
        <f>SUMIF('A-3 Site Habitat Enhancement'!$S$12:$S$257,'G-2 Habitat groups'!A84,'A-3 Site Habitat Enhancement'!$AN$12:$AN$257)</f>
        <v>0</v>
      </c>
      <c r="O84" s="494">
        <f t="shared" si="63"/>
        <v>0</v>
      </c>
      <c r="P84" s="494">
        <f t="shared" si="64"/>
        <v>0</v>
      </c>
      <c r="Q84" s="494">
        <f t="shared" si="65"/>
        <v>0</v>
      </c>
      <c r="R84" s="494">
        <f t="shared" si="66"/>
        <v>0</v>
      </c>
      <c r="S84" s="494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4">
        <f>SUMIF('D-1 Off Site Habitat Baseline'!$G$11:$G$258,'G-2 Habitat groups'!A84,'D-1 Off Site Habitat Baseline'!$Q$11:$Q$258)</f>
        <v>0</v>
      </c>
      <c r="U84" s="591">
        <f>SUMIF('D-1 Off Site Habitat Baseline'!$G$11:$G$258,'G-2 Habitat groups'!A84,'D-1 Off Site Habitat Baseline'!$S$11:$S$258)</f>
        <v>0</v>
      </c>
      <c r="V84" s="494">
        <f>SUMIF('D-1 Off Site Habitat Baseline'!$G$11:$G$258,'G-2 Habitat groups'!A84,'D-1 Off Site Habitat Baseline'!$U$11:$U$258)</f>
        <v>0</v>
      </c>
      <c r="W84" s="494">
        <f>SUMIF('D-2 Off Site Habitat Creation'!$F$9:$F$255,'G-2 Habitat groups'!A84,'D-2 Off Site Habitat Creation'!$G$9:$G$255)</f>
        <v>0</v>
      </c>
      <c r="X84" s="494">
        <f>SUMIF('D-2 Off Site Habitat Creation'!$F$9:$F$255,'G-2 Habitat groups'!A84,'D-2 Off Site Habitat Creation'!$AA$9:$AA$255)</f>
        <v>0</v>
      </c>
      <c r="Y84" s="494">
        <f>SUMIF('D-3 Off Site Habitat Enhancment'!$S$12:$S$491,'G-2 Habitat groups'!A84,'D-3 Off Site Habitat Enhancment'!$V$12:$V$491)</f>
        <v>0</v>
      </c>
      <c r="Z84" s="494">
        <f>SUMIF('D-3 Off Site Habitat Enhancment'!$S$12:$S$491,'G-2 Habitat groups'!A84,'D-3 Off Site Habitat Enhancment'!$AP$12:$AP$491)</f>
        <v>0</v>
      </c>
      <c r="AA84" s="494">
        <f t="shared" si="67"/>
        <v>0</v>
      </c>
      <c r="AB84" s="494">
        <f t="shared" si="68"/>
        <v>0</v>
      </c>
      <c r="AC84" s="494">
        <f t="shared" si="69"/>
        <v>0</v>
      </c>
      <c r="AD84" s="494">
        <f t="shared" si="70"/>
        <v>0</v>
      </c>
      <c r="AE84" s="494">
        <f t="shared" si="71"/>
        <v>0</v>
      </c>
      <c r="AF84" s="494">
        <f t="shared" si="72"/>
        <v>0</v>
      </c>
      <c r="AU84" s="104" t="s">
        <v>473</v>
      </c>
      <c r="AV84" s="88" t="s">
        <v>71</v>
      </c>
      <c r="AW84" s="494">
        <f t="shared" si="89"/>
        <v>0</v>
      </c>
      <c r="AX84" s="494">
        <f t="shared" si="90"/>
        <v>0</v>
      </c>
      <c r="AY84" s="494">
        <f t="shared" si="91"/>
        <v>0</v>
      </c>
      <c r="AZ84" s="494">
        <f t="shared" si="92"/>
        <v>0</v>
      </c>
      <c r="BA84" s="494">
        <f t="shared" si="93"/>
        <v>0</v>
      </c>
      <c r="BB84" s="494">
        <f t="shared" si="94"/>
        <v>0</v>
      </c>
      <c r="BC84" s="494">
        <f t="shared" si="95"/>
        <v>0</v>
      </c>
      <c r="BD84" s="494">
        <f t="shared" si="96"/>
        <v>0</v>
      </c>
      <c r="BE84" s="494">
        <f t="shared" si="97"/>
        <v>0</v>
      </c>
      <c r="BF84" s="494" t="str">
        <f t="shared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4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4">
        <f>SUMIF('A-1 Site Habitat Baseline'!$G$11:$G$258,'G-2 Habitat groups'!A85,'A-1 Site Habitat Baseline'!$Q$11:$Q$258)</f>
        <v>0</v>
      </c>
      <c r="G85" s="494">
        <f>SUMIF('A-1 Site Habitat Baseline'!$G$11:$G$258,'G-2 Habitat groups'!A85,'A-1 Site Habitat Baseline'!$S$11:$S$258)</f>
        <v>0</v>
      </c>
      <c r="H85" s="494">
        <f>SUMIF('A-1 Site Habitat Baseline'!$G$11:$G$258,'G-2 Habitat groups'!A85,'A-1 Site Habitat Baseline'!$U$11:$U$258)</f>
        <v>0</v>
      </c>
      <c r="I85" s="494">
        <f>SUMIF('A-1 Site Habitat Baseline'!$G$11:$G$258,'G-2 Habitat groups'!A85,'A-1 Site Habitat Baseline'!$W$11:$W$258)</f>
        <v>0</v>
      </c>
      <c r="J85" s="494">
        <f>SUMIF('A-1 Site Habitat Baseline'!$G$11:$G$258,'G-2 Habitat groups'!A85,'A-1 Site Habitat Baseline'!$X$11:$X$258)</f>
        <v>0</v>
      </c>
      <c r="K85" s="494">
        <f>SUMIF('A-2 Site Habitat Creation'!$F$11:$F$256,'G-2 Habitat groups'!A85,'A-2 Site Habitat Creation'!$G$11:$G$256)</f>
        <v>0</v>
      </c>
      <c r="L85" s="494">
        <f>SUMIF('A-2 Site Habitat Creation'!$F$11:$F$256,'G-2 Habitat groups'!A85,'A-2 Site Habitat Creation'!$Y$11:$Y$256)</f>
        <v>0</v>
      </c>
      <c r="M85" s="494">
        <f>SUMIF('A-3 Site Habitat Enhancement'!$S$12:$S$257,'G-2 Habitat groups'!A85,'A-3 Site Habitat Enhancement'!$V$12:$V$257)</f>
        <v>0</v>
      </c>
      <c r="N85" s="494">
        <f>SUMIF('A-3 Site Habitat Enhancement'!$S$12:$S$257,'G-2 Habitat groups'!A85,'A-3 Site Habitat Enhancement'!$AN$12:$AN$257)</f>
        <v>0</v>
      </c>
      <c r="O85" s="494">
        <f t="shared" si="63"/>
        <v>0</v>
      </c>
      <c r="P85" s="494">
        <f t="shared" si="64"/>
        <v>0</v>
      </c>
      <c r="Q85" s="494">
        <f t="shared" si="65"/>
        <v>0</v>
      </c>
      <c r="R85" s="494">
        <f t="shared" si="66"/>
        <v>0</v>
      </c>
      <c r="S85" s="494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4">
        <f>SUMIF('D-1 Off Site Habitat Baseline'!$G$11:$G$258,'G-2 Habitat groups'!A85,'D-1 Off Site Habitat Baseline'!$Q$11:$Q$258)</f>
        <v>0</v>
      </c>
      <c r="U85" s="591">
        <f>SUMIF('D-1 Off Site Habitat Baseline'!$G$11:$G$258,'G-2 Habitat groups'!A85,'D-1 Off Site Habitat Baseline'!$S$11:$S$258)</f>
        <v>0</v>
      </c>
      <c r="V85" s="494">
        <f>SUMIF('D-1 Off Site Habitat Baseline'!$G$11:$G$258,'G-2 Habitat groups'!A85,'D-1 Off Site Habitat Baseline'!$U$11:$U$258)</f>
        <v>0</v>
      </c>
      <c r="W85" s="494">
        <f>SUMIF('D-2 Off Site Habitat Creation'!$F$9:$F$255,'G-2 Habitat groups'!A85,'D-2 Off Site Habitat Creation'!$G$9:$G$255)</f>
        <v>0</v>
      </c>
      <c r="X85" s="494">
        <f>SUMIF('D-2 Off Site Habitat Creation'!$F$9:$F$255,'G-2 Habitat groups'!A85,'D-2 Off Site Habitat Creation'!$AA$9:$AA$255)</f>
        <v>0</v>
      </c>
      <c r="Y85" s="494">
        <f>SUMIF('D-3 Off Site Habitat Enhancment'!$S$12:$S$491,'G-2 Habitat groups'!A85,'D-3 Off Site Habitat Enhancment'!$V$12:$V$491)</f>
        <v>0</v>
      </c>
      <c r="Z85" s="494">
        <f>SUMIF('D-3 Off Site Habitat Enhancment'!$S$12:$S$491,'G-2 Habitat groups'!A85,'D-3 Off Site Habitat Enhancment'!$AP$12:$AP$491)</f>
        <v>0</v>
      </c>
      <c r="AA85" s="494">
        <f t="shared" si="67"/>
        <v>0</v>
      </c>
      <c r="AB85" s="494">
        <f t="shared" si="68"/>
        <v>0</v>
      </c>
      <c r="AC85" s="494">
        <f t="shared" si="69"/>
        <v>0</v>
      </c>
      <c r="AD85" s="494">
        <f t="shared" si="70"/>
        <v>0</v>
      </c>
      <c r="AE85" s="494">
        <f t="shared" si="71"/>
        <v>0</v>
      </c>
      <c r="AF85" s="494">
        <f t="shared" si="72"/>
        <v>0</v>
      </c>
      <c r="AU85" s="104" t="s">
        <v>478</v>
      </c>
      <c r="AV85" s="88" t="s">
        <v>71</v>
      </c>
      <c r="AW85" s="494">
        <f t="shared" si="89"/>
        <v>0</v>
      </c>
      <c r="AX85" s="494">
        <f t="shared" si="90"/>
        <v>0</v>
      </c>
      <c r="AY85" s="494">
        <f t="shared" si="91"/>
        <v>0</v>
      </c>
      <c r="AZ85" s="494">
        <f t="shared" si="92"/>
        <v>0</v>
      </c>
      <c r="BA85" s="494">
        <f t="shared" si="93"/>
        <v>0</v>
      </c>
      <c r="BB85" s="494">
        <f t="shared" si="94"/>
        <v>0</v>
      </c>
      <c r="BC85" s="494">
        <f t="shared" si="95"/>
        <v>0</v>
      </c>
      <c r="BD85" s="494">
        <f t="shared" si="96"/>
        <v>0</v>
      </c>
      <c r="BE85" s="494">
        <f t="shared" si="97"/>
        <v>0</v>
      </c>
      <c r="BF85" s="494" t="str">
        <f t="shared" si="98"/>
        <v/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4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4">
        <f>SUMIF('A-1 Site Habitat Baseline'!$G$11:$G$258,'G-2 Habitat groups'!A86,'A-1 Site Habitat Baseline'!$Q$11:$Q$258)</f>
        <v>0</v>
      </c>
      <c r="G86" s="494">
        <f>SUMIF('A-1 Site Habitat Baseline'!$G$11:$G$258,'G-2 Habitat groups'!A86,'A-1 Site Habitat Baseline'!$S$11:$S$258)</f>
        <v>0</v>
      </c>
      <c r="H86" s="494">
        <f>SUMIF('A-1 Site Habitat Baseline'!$G$11:$G$258,'G-2 Habitat groups'!A86,'A-1 Site Habitat Baseline'!$U$11:$U$258)</f>
        <v>0</v>
      </c>
      <c r="I86" s="494">
        <f>SUMIF('A-1 Site Habitat Baseline'!$G$11:$G$258,'G-2 Habitat groups'!A86,'A-1 Site Habitat Baseline'!$W$11:$W$258)</f>
        <v>0</v>
      </c>
      <c r="J86" s="494">
        <f>SUMIF('A-1 Site Habitat Baseline'!$G$11:$G$258,'G-2 Habitat groups'!A86,'A-1 Site Habitat Baseline'!$X$11:$X$258)</f>
        <v>0</v>
      </c>
      <c r="K86" s="494">
        <f>SUMIF('A-2 Site Habitat Creation'!$F$11:$F$256,'G-2 Habitat groups'!A86,'A-2 Site Habitat Creation'!$G$11:$G$256)</f>
        <v>0</v>
      </c>
      <c r="L86" s="494">
        <f>SUMIF('A-2 Site Habitat Creation'!$F$11:$F$256,'G-2 Habitat groups'!A86,'A-2 Site Habitat Creation'!$Y$11:$Y$256)</f>
        <v>0</v>
      </c>
      <c r="M86" s="494">
        <f>SUMIF('A-3 Site Habitat Enhancement'!$S$12:$S$257,'G-2 Habitat groups'!A86,'A-3 Site Habitat Enhancement'!$V$12:$V$257)</f>
        <v>0</v>
      </c>
      <c r="N86" s="494">
        <f>SUMIF('A-3 Site Habitat Enhancement'!$S$12:$S$257,'G-2 Habitat groups'!A86,'A-3 Site Habitat Enhancement'!$AN$12:$AN$257)</f>
        <v>0</v>
      </c>
      <c r="O86" s="494">
        <f t="shared" si="63"/>
        <v>0</v>
      </c>
      <c r="P86" s="494">
        <f t="shared" si="64"/>
        <v>0</v>
      </c>
      <c r="Q86" s="494">
        <f t="shared" si="65"/>
        <v>0</v>
      </c>
      <c r="R86" s="494">
        <f t="shared" si="66"/>
        <v>0</v>
      </c>
      <c r="S86" s="494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4">
        <f>SUMIF('D-1 Off Site Habitat Baseline'!$G$11:$G$258,'G-2 Habitat groups'!A86,'D-1 Off Site Habitat Baseline'!$Q$11:$Q$258)</f>
        <v>0</v>
      </c>
      <c r="U86" s="591">
        <f>SUMIF('D-1 Off Site Habitat Baseline'!$G$11:$G$258,'G-2 Habitat groups'!A86,'D-1 Off Site Habitat Baseline'!$S$11:$S$258)</f>
        <v>0</v>
      </c>
      <c r="V86" s="494">
        <f>SUMIF('D-1 Off Site Habitat Baseline'!$G$11:$G$258,'G-2 Habitat groups'!A86,'D-1 Off Site Habitat Baseline'!$U$11:$U$258)</f>
        <v>0</v>
      </c>
      <c r="W86" s="494">
        <f>SUMIF('D-2 Off Site Habitat Creation'!$F$9:$F$255,'G-2 Habitat groups'!A86,'D-2 Off Site Habitat Creation'!$G$9:$G$255)</f>
        <v>0</v>
      </c>
      <c r="X86" s="494">
        <f>SUMIF('D-2 Off Site Habitat Creation'!$F$9:$F$255,'G-2 Habitat groups'!A86,'D-2 Off Site Habitat Creation'!$AA$9:$AA$255)</f>
        <v>0</v>
      </c>
      <c r="Y86" s="494">
        <f>SUMIF('D-3 Off Site Habitat Enhancment'!$S$12:$S$491,'G-2 Habitat groups'!A86,'D-3 Off Site Habitat Enhancment'!$V$12:$V$491)</f>
        <v>0</v>
      </c>
      <c r="Z86" s="494">
        <f>SUMIF('D-3 Off Site Habitat Enhancment'!$S$12:$S$491,'G-2 Habitat groups'!A86,'D-3 Off Site Habitat Enhancment'!$AP$12:$AP$491)</f>
        <v>0</v>
      </c>
      <c r="AA86" s="494">
        <f t="shared" si="67"/>
        <v>0</v>
      </c>
      <c r="AB86" s="494">
        <f t="shared" si="68"/>
        <v>0</v>
      </c>
      <c r="AC86" s="494">
        <f t="shared" si="69"/>
        <v>0</v>
      </c>
      <c r="AD86" s="494">
        <f t="shared" si="70"/>
        <v>0</v>
      </c>
      <c r="AE86" s="494">
        <f t="shared" si="71"/>
        <v>0</v>
      </c>
      <c r="AF86" s="494">
        <f t="shared" si="72"/>
        <v>0</v>
      </c>
      <c r="AU86" s="104" t="s">
        <v>481</v>
      </c>
      <c r="AV86" s="88" t="s">
        <v>71</v>
      </c>
      <c r="AW86" s="494">
        <f t="shared" si="89"/>
        <v>0</v>
      </c>
      <c r="AX86" s="494">
        <f t="shared" si="90"/>
        <v>0</v>
      </c>
      <c r="AY86" s="494">
        <f t="shared" si="91"/>
        <v>0</v>
      </c>
      <c r="AZ86" s="494">
        <f t="shared" si="92"/>
        <v>0</v>
      </c>
      <c r="BA86" s="494">
        <f t="shared" si="93"/>
        <v>0</v>
      </c>
      <c r="BB86" s="494">
        <f t="shared" si="94"/>
        <v>0</v>
      </c>
      <c r="BC86" s="494">
        <f t="shared" si="95"/>
        <v>0</v>
      </c>
      <c r="BD86" s="494">
        <f t="shared" si="96"/>
        <v>0</v>
      </c>
      <c r="BE86" s="494">
        <f t="shared" si="97"/>
        <v>0</v>
      </c>
      <c r="BF86" s="494" t="str">
        <f t="shared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4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4">
        <f>SUMIF('A-1 Site Habitat Baseline'!$G$11:$G$258,'G-2 Habitat groups'!A87,'A-1 Site Habitat Baseline'!$Q$11:$Q$258)</f>
        <v>0</v>
      </c>
      <c r="G87" s="494">
        <f>SUMIF('A-1 Site Habitat Baseline'!$G$11:$G$258,'G-2 Habitat groups'!A87,'A-1 Site Habitat Baseline'!$S$11:$S$258)</f>
        <v>0</v>
      </c>
      <c r="H87" s="494">
        <f>SUMIF('A-1 Site Habitat Baseline'!$G$11:$G$258,'G-2 Habitat groups'!A87,'A-1 Site Habitat Baseline'!$U$11:$U$258)</f>
        <v>0</v>
      </c>
      <c r="I87" s="494">
        <f>SUMIF('A-1 Site Habitat Baseline'!$G$11:$G$258,'G-2 Habitat groups'!A87,'A-1 Site Habitat Baseline'!$W$11:$W$258)</f>
        <v>0</v>
      </c>
      <c r="J87" s="494">
        <f>SUMIF('A-1 Site Habitat Baseline'!$G$11:$G$258,'G-2 Habitat groups'!A87,'A-1 Site Habitat Baseline'!$X$11:$X$258)</f>
        <v>0</v>
      </c>
      <c r="K87" s="494">
        <f>SUMIF('A-2 Site Habitat Creation'!$F$11:$F$256,'G-2 Habitat groups'!A87,'A-2 Site Habitat Creation'!$G$11:$G$256)</f>
        <v>0</v>
      </c>
      <c r="L87" s="494">
        <f>SUMIF('A-2 Site Habitat Creation'!$F$11:$F$256,'G-2 Habitat groups'!A87,'A-2 Site Habitat Creation'!$Y$11:$Y$256)</f>
        <v>0</v>
      </c>
      <c r="M87" s="494">
        <f>SUMIF('A-3 Site Habitat Enhancement'!$S$12:$S$257,'G-2 Habitat groups'!A87,'A-3 Site Habitat Enhancement'!$V$12:$V$257)</f>
        <v>0</v>
      </c>
      <c r="N87" s="494">
        <f>SUMIF('A-3 Site Habitat Enhancement'!$S$12:$S$257,'G-2 Habitat groups'!A87,'A-3 Site Habitat Enhancement'!$AN$12:$AN$257)</f>
        <v>0</v>
      </c>
      <c r="O87" s="494">
        <f t="shared" si="63"/>
        <v>0</v>
      </c>
      <c r="P87" s="494">
        <f t="shared" si="64"/>
        <v>0</v>
      </c>
      <c r="Q87" s="494">
        <f t="shared" si="65"/>
        <v>0</v>
      </c>
      <c r="R87" s="494">
        <f t="shared" si="66"/>
        <v>0</v>
      </c>
      <c r="S87" s="494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4">
        <f>SUMIF('D-1 Off Site Habitat Baseline'!$G$11:$G$258,'G-2 Habitat groups'!A87,'D-1 Off Site Habitat Baseline'!$Q$11:$Q$258)</f>
        <v>0</v>
      </c>
      <c r="U87" s="591">
        <f>SUMIF('D-1 Off Site Habitat Baseline'!$G$11:$G$258,'G-2 Habitat groups'!A87,'D-1 Off Site Habitat Baseline'!$S$11:$S$258)</f>
        <v>0</v>
      </c>
      <c r="V87" s="494">
        <f>SUMIF('D-1 Off Site Habitat Baseline'!$G$11:$G$258,'G-2 Habitat groups'!A87,'D-1 Off Site Habitat Baseline'!$U$11:$U$258)</f>
        <v>0</v>
      </c>
      <c r="W87" s="494">
        <f>SUMIF('D-2 Off Site Habitat Creation'!$F$9:$F$255,'G-2 Habitat groups'!A87,'D-2 Off Site Habitat Creation'!$G$9:$G$255)</f>
        <v>0</v>
      </c>
      <c r="X87" s="494">
        <f>SUMIF('D-2 Off Site Habitat Creation'!$F$9:$F$255,'G-2 Habitat groups'!A87,'D-2 Off Site Habitat Creation'!$AA$9:$AA$255)</f>
        <v>0</v>
      </c>
      <c r="Y87" s="494">
        <f>SUMIF('D-3 Off Site Habitat Enhancment'!$S$12:$S$491,'G-2 Habitat groups'!A87,'D-3 Off Site Habitat Enhancment'!$V$12:$V$491)</f>
        <v>0</v>
      </c>
      <c r="Z87" s="494">
        <f>SUMIF('D-3 Off Site Habitat Enhancment'!$S$12:$S$491,'G-2 Habitat groups'!A87,'D-3 Off Site Habitat Enhancment'!$AP$12:$AP$491)</f>
        <v>0</v>
      </c>
      <c r="AA87" s="494">
        <f t="shared" si="67"/>
        <v>0</v>
      </c>
      <c r="AB87" s="494">
        <f t="shared" si="68"/>
        <v>0</v>
      </c>
      <c r="AC87" s="494">
        <f t="shared" si="69"/>
        <v>0</v>
      </c>
      <c r="AD87" s="494">
        <f t="shared" si="70"/>
        <v>0</v>
      </c>
      <c r="AE87" s="494">
        <f t="shared" si="71"/>
        <v>0</v>
      </c>
      <c r="AF87" s="494">
        <f t="shared" si="72"/>
        <v>0</v>
      </c>
      <c r="AU87" s="104" t="s">
        <v>484</v>
      </c>
      <c r="AV87" s="88" t="s">
        <v>71</v>
      </c>
      <c r="AW87" s="494">
        <f t="shared" si="89"/>
        <v>0</v>
      </c>
      <c r="AX87" s="494">
        <f t="shared" si="90"/>
        <v>0</v>
      </c>
      <c r="AY87" s="494">
        <f t="shared" si="91"/>
        <v>0</v>
      </c>
      <c r="AZ87" s="494">
        <f t="shared" si="92"/>
        <v>0</v>
      </c>
      <c r="BA87" s="494">
        <f t="shared" si="93"/>
        <v>0</v>
      </c>
      <c r="BB87" s="494">
        <f t="shared" si="94"/>
        <v>0</v>
      </c>
      <c r="BC87" s="494">
        <f t="shared" si="95"/>
        <v>0</v>
      </c>
      <c r="BD87" s="494">
        <f t="shared" si="96"/>
        <v>0</v>
      </c>
      <c r="BE87" s="494">
        <f t="shared" si="97"/>
        <v>0</v>
      </c>
      <c r="BF87" s="494" t="str">
        <f t="shared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4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4">
        <f>SUMIF('A-1 Site Habitat Baseline'!$G$11:$G$258,'G-2 Habitat groups'!A88,'A-1 Site Habitat Baseline'!$Q$11:$Q$258)</f>
        <v>0</v>
      </c>
      <c r="G88" s="494">
        <f>SUMIF('A-1 Site Habitat Baseline'!$G$11:$G$258,'G-2 Habitat groups'!A88,'A-1 Site Habitat Baseline'!$S$11:$S$258)</f>
        <v>0</v>
      </c>
      <c r="H88" s="494">
        <f>SUMIF('A-1 Site Habitat Baseline'!$G$11:$G$258,'G-2 Habitat groups'!A88,'A-1 Site Habitat Baseline'!$U$11:$U$258)</f>
        <v>0</v>
      </c>
      <c r="I88" s="494">
        <f>SUMIF('A-1 Site Habitat Baseline'!$G$11:$G$258,'G-2 Habitat groups'!A88,'A-1 Site Habitat Baseline'!$W$11:$W$258)</f>
        <v>0</v>
      </c>
      <c r="J88" s="494">
        <f>SUMIF('A-1 Site Habitat Baseline'!$G$11:$G$258,'G-2 Habitat groups'!A88,'A-1 Site Habitat Baseline'!$X$11:$X$258)</f>
        <v>0</v>
      </c>
      <c r="K88" s="494">
        <f>SUMIF('A-2 Site Habitat Creation'!$F$11:$F$256,'G-2 Habitat groups'!A88,'A-2 Site Habitat Creation'!$G$11:$G$256)</f>
        <v>0</v>
      </c>
      <c r="L88" s="494">
        <f>SUMIF('A-2 Site Habitat Creation'!$F$11:$F$256,'G-2 Habitat groups'!A88,'A-2 Site Habitat Creation'!$Y$11:$Y$256)</f>
        <v>0</v>
      </c>
      <c r="M88" s="494">
        <f>SUMIF('A-3 Site Habitat Enhancement'!$S$12:$S$257,'G-2 Habitat groups'!A88,'A-3 Site Habitat Enhancement'!$V$12:$V$257)</f>
        <v>0</v>
      </c>
      <c r="N88" s="494">
        <f>SUMIF('A-3 Site Habitat Enhancement'!$S$12:$S$257,'G-2 Habitat groups'!A88,'A-3 Site Habitat Enhancement'!$AN$12:$AN$257)</f>
        <v>0</v>
      </c>
      <c r="O88" s="494">
        <f t="shared" si="63"/>
        <v>0</v>
      </c>
      <c r="P88" s="494">
        <f t="shared" si="64"/>
        <v>0</v>
      </c>
      <c r="Q88" s="494">
        <f t="shared" si="65"/>
        <v>0</v>
      </c>
      <c r="R88" s="494">
        <f t="shared" si="66"/>
        <v>0</v>
      </c>
      <c r="S88" s="494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4">
        <f>SUMIF('D-1 Off Site Habitat Baseline'!$G$11:$G$258,'G-2 Habitat groups'!A88,'D-1 Off Site Habitat Baseline'!$Q$11:$Q$258)</f>
        <v>0</v>
      </c>
      <c r="U88" s="591">
        <f>SUMIF('D-1 Off Site Habitat Baseline'!$G$11:$G$258,'G-2 Habitat groups'!A88,'D-1 Off Site Habitat Baseline'!$S$11:$S$258)</f>
        <v>0</v>
      </c>
      <c r="V88" s="494">
        <f>SUMIF('D-1 Off Site Habitat Baseline'!$G$11:$G$258,'G-2 Habitat groups'!A88,'D-1 Off Site Habitat Baseline'!$U$11:$U$258)</f>
        <v>0</v>
      </c>
      <c r="W88" s="494">
        <f>SUMIF('D-2 Off Site Habitat Creation'!$F$9:$F$255,'G-2 Habitat groups'!A88,'D-2 Off Site Habitat Creation'!$G$9:$G$255)</f>
        <v>0</v>
      </c>
      <c r="X88" s="494">
        <f>SUMIF('D-2 Off Site Habitat Creation'!$F$9:$F$255,'G-2 Habitat groups'!A88,'D-2 Off Site Habitat Creation'!$AA$9:$AA$255)</f>
        <v>0</v>
      </c>
      <c r="Y88" s="494">
        <f>SUMIF('D-3 Off Site Habitat Enhancment'!$S$12:$S$491,'G-2 Habitat groups'!A88,'D-3 Off Site Habitat Enhancment'!$V$12:$V$491)</f>
        <v>0</v>
      </c>
      <c r="Z88" s="494">
        <f>SUMIF('D-3 Off Site Habitat Enhancment'!$S$12:$S$491,'G-2 Habitat groups'!A88,'D-3 Off Site Habitat Enhancment'!$AP$12:$AP$491)</f>
        <v>0</v>
      </c>
      <c r="AA88" s="494">
        <f t="shared" si="67"/>
        <v>0</v>
      </c>
      <c r="AB88" s="494">
        <f t="shared" si="68"/>
        <v>0</v>
      </c>
      <c r="AC88" s="494">
        <f t="shared" si="69"/>
        <v>0</v>
      </c>
      <c r="AD88" s="494">
        <f t="shared" si="70"/>
        <v>0</v>
      </c>
      <c r="AE88" s="494">
        <f t="shared" si="71"/>
        <v>0</v>
      </c>
      <c r="AF88" s="494">
        <f t="shared" si="72"/>
        <v>0</v>
      </c>
      <c r="AU88" s="104" t="s">
        <v>487</v>
      </c>
      <c r="AV88" s="88" t="s">
        <v>71</v>
      </c>
      <c r="AW88" s="494">
        <f t="shared" si="89"/>
        <v>0</v>
      </c>
      <c r="AX88" s="494">
        <f t="shared" si="90"/>
        <v>0</v>
      </c>
      <c r="AY88" s="494">
        <f t="shared" si="91"/>
        <v>0</v>
      </c>
      <c r="AZ88" s="494">
        <f t="shared" si="92"/>
        <v>0</v>
      </c>
      <c r="BA88" s="494">
        <f t="shared" si="93"/>
        <v>0</v>
      </c>
      <c r="BB88" s="494">
        <f t="shared" si="94"/>
        <v>0</v>
      </c>
      <c r="BC88" s="494">
        <f t="shared" si="95"/>
        <v>0</v>
      </c>
      <c r="BD88" s="494">
        <f t="shared" si="96"/>
        <v>0</v>
      </c>
      <c r="BE88" s="494">
        <f t="shared" si="97"/>
        <v>0</v>
      </c>
      <c r="BF88" s="494" t="str">
        <f t="shared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4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4">
        <f>SUMIF('A-1 Site Habitat Baseline'!$G$11:$G$258,'G-2 Habitat groups'!A89,'A-1 Site Habitat Baseline'!$Q$11:$Q$258)</f>
        <v>0</v>
      </c>
      <c r="G89" s="494">
        <f>SUMIF('A-1 Site Habitat Baseline'!$G$11:$G$258,'G-2 Habitat groups'!A89,'A-1 Site Habitat Baseline'!$S$11:$S$258)</f>
        <v>0</v>
      </c>
      <c r="H89" s="494">
        <f>SUMIF('A-1 Site Habitat Baseline'!$G$11:$G$258,'G-2 Habitat groups'!A89,'A-1 Site Habitat Baseline'!$U$11:$U$258)</f>
        <v>0</v>
      </c>
      <c r="I89" s="494">
        <f>SUMIF('A-1 Site Habitat Baseline'!$G$11:$G$258,'G-2 Habitat groups'!A89,'A-1 Site Habitat Baseline'!$W$11:$W$258)</f>
        <v>0</v>
      </c>
      <c r="J89" s="494">
        <f>SUMIF('A-1 Site Habitat Baseline'!$G$11:$G$258,'G-2 Habitat groups'!A89,'A-1 Site Habitat Baseline'!$X$11:$X$258)</f>
        <v>0</v>
      </c>
      <c r="K89" s="494">
        <f>SUMIF('A-2 Site Habitat Creation'!$F$11:$F$256,'G-2 Habitat groups'!A89,'A-2 Site Habitat Creation'!$G$11:$G$256)</f>
        <v>0</v>
      </c>
      <c r="L89" s="494">
        <f>SUMIF('A-2 Site Habitat Creation'!$F$11:$F$256,'G-2 Habitat groups'!A89,'A-2 Site Habitat Creation'!$Y$11:$Y$256)</f>
        <v>0</v>
      </c>
      <c r="M89" s="494">
        <f>SUMIF('A-3 Site Habitat Enhancement'!$S$12:$S$257,'G-2 Habitat groups'!A89,'A-3 Site Habitat Enhancement'!$V$12:$V$257)</f>
        <v>0</v>
      </c>
      <c r="N89" s="494">
        <f>SUMIF('A-3 Site Habitat Enhancement'!$S$12:$S$257,'G-2 Habitat groups'!A89,'A-3 Site Habitat Enhancement'!$AN$12:$AN$257)</f>
        <v>0</v>
      </c>
      <c r="O89" s="494">
        <f t="shared" si="63"/>
        <v>0</v>
      </c>
      <c r="P89" s="494">
        <f t="shared" si="64"/>
        <v>0</v>
      </c>
      <c r="Q89" s="494">
        <f t="shared" si="65"/>
        <v>0</v>
      </c>
      <c r="R89" s="494">
        <f t="shared" si="66"/>
        <v>0</v>
      </c>
      <c r="S89" s="494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4">
        <f>SUMIF('D-1 Off Site Habitat Baseline'!$G$11:$G$258,'G-2 Habitat groups'!A89,'D-1 Off Site Habitat Baseline'!$Q$11:$Q$258)</f>
        <v>0</v>
      </c>
      <c r="U89" s="591">
        <f>SUMIF('D-1 Off Site Habitat Baseline'!$G$11:$G$258,'G-2 Habitat groups'!A89,'D-1 Off Site Habitat Baseline'!$S$11:$S$258)</f>
        <v>0</v>
      </c>
      <c r="V89" s="494">
        <f>SUMIF('D-1 Off Site Habitat Baseline'!$G$11:$G$258,'G-2 Habitat groups'!A89,'D-1 Off Site Habitat Baseline'!$U$11:$U$258)</f>
        <v>0</v>
      </c>
      <c r="W89" s="494">
        <f>SUMIF('D-2 Off Site Habitat Creation'!$F$9:$F$255,'G-2 Habitat groups'!A89,'D-2 Off Site Habitat Creation'!$G$9:$G$255)</f>
        <v>0</v>
      </c>
      <c r="X89" s="494">
        <f>SUMIF('D-2 Off Site Habitat Creation'!$F$9:$F$255,'G-2 Habitat groups'!A89,'D-2 Off Site Habitat Creation'!$AA$9:$AA$255)</f>
        <v>0</v>
      </c>
      <c r="Y89" s="494">
        <f>SUMIF('D-3 Off Site Habitat Enhancment'!$S$12:$S$491,'G-2 Habitat groups'!A89,'D-3 Off Site Habitat Enhancment'!$V$12:$V$491)</f>
        <v>0</v>
      </c>
      <c r="Z89" s="494">
        <f>SUMIF('D-3 Off Site Habitat Enhancment'!$S$12:$S$491,'G-2 Habitat groups'!A89,'D-3 Off Site Habitat Enhancment'!$AP$12:$AP$491)</f>
        <v>0</v>
      </c>
      <c r="AA89" s="494">
        <f t="shared" si="67"/>
        <v>0</v>
      </c>
      <c r="AB89" s="494">
        <f t="shared" si="68"/>
        <v>0</v>
      </c>
      <c r="AC89" s="494">
        <f t="shared" si="69"/>
        <v>0</v>
      </c>
      <c r="AD89" s="494">
        <f t="shared" si="70"/>
        <v>0</v>
      </c>
      <c r="AE89" s="494">
        <f t="shared" si="71"/>
        <v>0</v>
      </c>
      <c r="AF89" s="494">
        <f t="shared" si="72"/>
        <v>0</v>
      </c>
      <c r="AU89" s="104" t="s">
        <v>496</v>
      </c>
      <c r="AV89" s="88" t="s">
        <v>71</v>
      </c>
      <c r="AW89" s="494">
        <f t="shared" si="89"/>
        <v>0.63</v>
      </c>
      <c r="AX89" s="494">
        <f t="shared" si="90"/>
        <v>0</v>
      </c>
      <c r="AY89" s="494">
        <f t="shared" si="91"/>
        <v>1.7044000000000001</v>
      </c>
      <c r="AZ89" s="494">
        <f t="shared" si="92"/>
        <v>12.451459235286336</v>
      </c>
      <c r="BA89" s="494">
        <f t="shared" si="93"/>
        <v>1.0744000000000002</v>
      </c>
      <c r="BB89" s="494">
        <f t="shared" si="94"/>
        <v>9.9314592352863365</v>
      </c>
      <c r="BC89" s="494">
        <f t="shared" si="95"/>
        <v>0</v>
      </c>
      <c r="BD89" s="494">
        <f t="shared" si="96"/>
        <v>0</v>
      </c>
      <c r="BE89" s="494">
        <f t="shared" si="97"/>
        <v>9.9314592352863365</v>
      </c>
      <c r="BF89" s="494" t="str">
        <f t="shared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4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4">
        <f>SUMIF('A-1 Site Habitat Baseline'!$G$11:$G$258,'G-2 Habitat groups'!A90,'A-1 Site Habitat Baseline'!$Q$11:$Q$258)</f>
        <v>0</v>
      </c>
      <c r="G90" s="494">
        <f>SUMIF('A-1 Site Habitat Baseline'!$G$11:$G$258,'G-2 Habitat groups'!A90,'A-1 Site Habitat Baseline'!$S$11:$S$258)</f>
        <v>0</v>
      </c>
      <c r="H90" s="494">
        <f>SUMIF('A-1 Site Habitat Baseline'!$G$11:$G$258,'G-2 Habitat groups'!A90,'A-1 Site Habitat Baseline'!$U$11:$U$258)</f>
        <v>0</v>
      </c>
      <c r="I90" s="494">
        <f>SUMIF('A-1 Site Habitat Baseline'!$G$11:$G$258,'G-2 Habitat groups'!A90,'A-1 Site Habitat Baseline'!$W$11:$W$258)</f>
        <v>0</v>
      </c>
      <c r="J90" s="494">
        <f>SUMIF('A-1 Site Habitat Baseline'!$G$11:$G$258,'G-2 Habitat groups'!A90,'A-1 Site Habitat Baseline'!$X$11:$X$258)</f>
        <v>0</v>
      </c>
      <c r="K90" s="494">
        <f>SUMIF('A-2 Site Habitat Creation'!$F$11:$F$256,'G-2 Habitat groups'!A90,'A-2 Site Habitat Creation'!$G$11:$G$256)</f>
        <v>0</v>
      </c>
      <c r="L90" s="494">
        <f>SUMIF('A-2 Site Habitat Creation'!$F$11:$F$256,'G-2 Habitat groups'!A90,'A-2 Site Habitat Creation'!$Y$11:$Y$256)</f>
        <v>0</v>
      </c>
      <c r="M90" s="494">
        <f>SUMIF('A-3 Site Habitat Enhancement'!$S$12:$S$257,'G-2 Habitat groups'!A90,'A-3 Site Habitat Enhancement'!$V$12:$V$257)</f>
        <v>0</v>
      </c>
      <c r="N90" s="494">
        <f>SUMIF('A-3 Site Habitat Enhancement'!$S$12:$S$257,'G-2 Habitat groups'!A90,'A-3 Site Habitat Enhancement'!$AN$12:$AN$257)</f>
        <v>0</v>
      </c>
      <c r="O90" s="494">
        <f t="shared" si="63"/>
        <v>0</v>
      </c>
      <c r="P90" s="494">
        <f t="shared" si="64"/>
        <v>0</v>
      </c>
      <c r="Q90" s="494">
        <f t="shared" si="65"/>
        <v>0</v>
      </c>
      <c r="R90" s="494">
        <f t="shared" si="66"/>
        <v>0</v>
      </c>
      <c r="S90" s="494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4">
        <f>SUMIF('D-1 Off Site Habitat Baseline'!$G$11:$G$258,'G-2 Habitat groups'!A90,'D-1 Off Site Habitat Baseline'!$Q$11:$Q$258)</f>
        <v>0</v>
      </c>
      <c r="U90" s="591">
        <f>SUMIF('D-1 Off Site Habitat Baseline'!$G$11:$G$258,'G-2 Habitat groups'!A90,'D-1 Off Site Habitat Baseline'!$S$11:$S$258)</f>
        <v>0</v>
      </c>
      <c r="V90" s="494">
        <f>SUMIF('D-1 Off Site Habitat Baseline'!$G$11:$G$258,'G-2 Habitat groups'!A90,'D-1 Off Site Habitat Baseline'!$U$11:$U$258)</f>
        <v>0</v>
      </c>
      <c r="W90" s="494">
        <f>SUMIF('D-2 Off Site Habitat Creation'!$F$9:$F$255,'G-2 Habitat groups'!A90,'D-2 Off Site Habitat Creation'!$G$9:$G$255)</f>
        <v>0</v>
      </c>
      <c r="X90" s="494">
        <f>SUMIF('D-2 Off Site Habitat Creation'!$F$9:$F$255,'G-2 Habitat groups'!A90,'D-2 Off Site Habitat Creation'!$AA$9:$AA$255)</f>
        <v>0</v>
      </c>
      <c r="Y90" s="494">
        <f>SUMIF('D-3 Off Site Habitat Enhancment'!$S$12:$S$491,'G-2 Habitat groups'!A90,'D-3 Off Site Habitat Enhancment'!$V$12:$V$491)</f>
        <v>0</v>
      </c>
      <c r="Z90" s="494">
        <f>SUMIF('D-3 Off Site Habitat Enhancment'!$S$12:$S$491,'G-2 Habitat groups'!A90,'D-3 Off Site Habitat Enhancment'!$AP$12:$AP$491)</f>
        <v>0</v>
      </c>
      <c r="AA90" s="494">
        <f t="shared" si="67"/>
        <v>0</v>
      </c>
      <c r="AB90" s="494">
        <f t="shared" si="68"/>
        <v>0</v>
      </c>
      <c r="AC90" s="494">
        <f t="shared" si="69"/>
        <v>0</v>
      </c>
      <c r="AD90" s="494">
        <f t="shared" si="70"/>
        <v>0</v>
      </c>
      <c r="AE90" s="494">
        <f t="shared" si="71"/>
        <v>0</v>
      </c>
      <c r="AF90" s="494">
        <f t="shared" si="72"/>
        <v>0</v>
      </c>
      <c r="AU90" s="343" t="s">
        <v>544</v>
      </c>
      <c r="AV90" s="88" t="s">
        <v>72</v>
      </c>
      <c r="AW90" s="494">
        <f t="shared" si="89"/>
        <v>0</v>
      </c>
      <c r="AX90" s="494">
        <f t="shared" si="90"/>
        <v>0</v>
      </c>
      <c r="AY90" s="494">
        <f t="shared" si="91"/>
        <v>0.17199999999999999</v>
      </c>
      <c r="AZ90" s="494">
        <f t="shared" si="92"/>
        <v>1.3601695844000001</v>
      </c>
      <c r="BA90" s="494">
        <f t="shared" si="93"/>
        <v>0.17199999999999999</v>
      </c>
      <c r="BB90" s="494">
        <f t="shared" si="94"/>
        <v>1.3601695844000001</v>
      </c>
      <c r="BC90" s="494">
        <f t="shared" si="95"/>
        <v>0</v>
      </c>
      <c r="BD90" s="494">
        <f t="shared" si="96"/>
        <v>0</v>
      </c>
      <c r="BE90" s="494">
        <f t="shared" ref="BE90:BE92" si="99">BB90+BD90</f>
        <v>1.3601695844000001</v>
      </c>
      <c r="BF90" s="494" t="str">
        <f t="shared" ref="BF90:BF92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4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4">
        <f>SUMIF('A-1 Site Habitat Baseline'!$G$11:$G$258,'G-2 Habitat groups'!A91,'A-1 Site Habitat Baseline'!$Q$11:$Q$258)</f>
        <v>0</v>
      </c>
      <c r="G91" s="494">
        <f>SUMIF('A-1 Site Habitat Baseline'!$G$11:$G$258,'G-2 Habitat groups'!A91,'A-1 Site Habitat Baseline'!$S$11:$S$258)</f>
        <v>0</v>
      </c>
      <c r="H91" s="494">
        <f>SUMIF('A-1 Site Habitat Baseline'!$G$11:$G$258,'G-2 Habitat groups'!A91,'A-1 Site Habitat Baseline'!$U$11:$U$258)</f>
        <v>0</v>
      </c>
      <c r="I91" s="494">
        <f>SUMIF('A-1 Site Habitat Baseline'!$G$11:$G$258,'G-2 Habitat groups'!A91,'A-1 Site Habitat Baseline'!$W$11:$W$258)</f>
        <v>0</v>
      </c>
      <c r="J91" s="494">
        <f>SUMIF('A-1 Site Habitat Baseline'!$G$11:$G$258,'G-2 Habitat groups'!A91,'A-1 Site Habitat Baseline'!$X$11:$X$258)</f>
        <v>0</v>
      </c>
      <c r="K91" s="494">
        <f>SUMIF('A-2 Site Habitat Creation'!$F$11:$F$256,'G-2 Habitat groups'!A91,'A-2 Site Habitat Creation'!$G$11:$G$256)</f>
        <v>0</v>
      </c>
      <c r="L91" s="494">
        <f>SUMIF('A-2 Site Habitat Creation'!$F$11:$F$256,'G-2 Habitat groups'!A91,'A-2 Site Habitat Creation'!$Y$11:$Y$256)</f>
        <v>0</v>
      </c>
      <c r="M91" s="494">
        <f>SUMIF('A-3 Site Habitat Enhancement'!$S$12:$S$257,'G-2 Habitat groups'!A91,'A-3 Site Habitat Enhancement'!$V$12:$V$257)</f>
        <v>0</v>
      </c>
      <c r="N91" s="494">
        <f>SUMIF('A-3 Site Habitat Enhancement'!$S$12:$S$257,'G-2 Habitat groups'!A91,'A-3 Site Habitat Enhancement'!$AN$12:$AN$257)</f>
        <v>0</v>
      </c>
      <c r="O91" s="494">
        <f t="shared" si="63"/>
        <v>0</v>
      </c>
      <c r="P91" s="494">
        <f t="shared" si="64"/>
        <v>0</v>
      </c>
      <c r="Q91" s="494">
        <f t="shared" si="65"/>
        <v>0</v>
      </c>
      <c r="R91" s="494">
        <f t="shared" si="66"/>
        <v>0</v>
      </c>
      <c r="S91" s="494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4">
        <f>SUMIF('D-1 Off Site Habitat Baseline'!$G$11:$G$258,'G-2 Habitat groups'!A91,'D-1 Off Site Habitat Baseline'!$Q$11:$Q$258)</f>
        <v>0</v>
      </c>
      <c r="U91" s="591">
        <f>SUMIF('D-1 Off Site Habitat Baseline'!$G$11:$G$258,'G-2 Habitat groups'!A91,'D-1 Off Site Habitat Baseline'!$S$11:$S$258)</f>
        <v>0</v>
      </c>
      <c r="V91" s="494">
        <f>SUMIF('D-1 Off Site Habitat Baseline'!$G$11:$G$258,'G-2 Habitat groups'!A91,'D-1 Off Site Habitat Baseline'!$U$11:$U$258)</f>
        <v>0</v>
      </c>
      <c r="W91" s="494">
        <f>SUMIF('D-2 Off Site Habitat Creation'!$F$9:$F$255,'G-2 Habitat groups'!A91,'D-2 Off Site Habitat Creation'!$G$9:$G$255)</f>
        <v>0</v>
      </c>
      <c r="X91" s="494">
        <f>SUMIF('D-2 Off Site Habitat Creation'!$F$9:$F$255,'G-2 Habitat groups'!A91,'D-2 Off Site Habitat Creation'!$AA$9:$AA$255)</f>
        <v>0</v>
      </c>
      <c r="Y91" s="494">
        <f>SUMIF('D-3 Off Site Habitat Enhancment'!$S$12:$S$491,'G-2 Habitat groups'!A91,'D-3 Off Site Habitat Enhancment'!$V$12:$V$491)</f>
        <v>0</v>
      </c>
      <c r="Z91" s="494">
        <f>SUMIF('D-3 Off Site Habitat Enhancment'!$S$12:$S$491,'G-2 Habitat groups'!A91,'D-3 Off Site Habitat Enhancment'!$AP$12:$AP$491)</f>
        <v>0</v>
      </c>
      <c r="AA91" s="494">
        <f t="shared" si="67"/>
        <v>0</v>
      </c>
      <c r="AB91" s="494">
        <f t="shared" si="68"/>
        <v>0</v>
      </c>
      <c r="AC91" s="494">
        <f t="shared" si="69"/>
        <v>0</v>
      </c>
      <c r="AD91" s="494">
        <f t="shared" si="70"/>
        <v>0</v>
      </c>
      <c r="AE91" s="494">
        <f t="shared" si="71"/>
        <v>0</v>
      </c>
      <c r="AF91" s="494">
        <f t="shared" si="72"/>
        <v>0</v>
      </c>
      <c r="AU91" s="104" t="s">
        <v>548</v>
      </c>
      <c r="AV91" s="88" t="s">
        <v>72</v>
      </c>
      <c r="AW91" s="494">
        <f t="shared" si="89"/>
        <v>0</v>
      </c>
      <c r="AX91" s="494">
        <f t="shared" si="90"/>
        <v>0</v>
      </c>
      <c r="AY91" s="494">
        <f t="shared" si="91"/>
        <v>0</v>
      </c>
      <c r="AZ91" s="494">
        <f t="shared" si="92"/>
        <v>0</v>
      </c>
      <c r="BA91" s="494">
        <f t="shared" si="93"/>
        <v>0</v>
      </c>
      <c r="BB91" s="494">
        <f t="shared" si="94"/>
        <v>0</v>
      </c>
      <c r="BC91" s="494">
        <f t="shared" si="95"/>
        <v>0</v>
      </c>
      <c r="BD91" s="494">
        <f t="shared" si="96"/>
        <v>0</v>
      </c>
      <c r="BE91" s="494">
        <f t="shared" si="99"/>
        <v>0</v>
      </c>
      <c r="BF91" s="494" t="str">
        <f t="shared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4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4">
        <f>SUMIF('A-1 Site Habitat Baseline'!$G$11:$G$258,'G-2 Habitat groups'!A92,'A-1 Site Habitat Baseline'!$Q$11:$Q$258)</f>
        <v>0</v>
      </c>
      <c r="G92" s="494">
        <f>SUMIF('A-1 Site Habitat Baseline'!$G$11:$G$258,'G-2 Habitat groups'!A92,'A-1 Site Habitat Baseline'!$S$11:$S$258)</f>
        <v>0</v>
      </c>
      <c r="H92" s="494">
        <f>SUMIF('A-1 Site Habitat Baseline'!$G$11:$G$258,'G-2 Habitat groups'!A92,'A-1 Site Habitat Baseline'!$U$11:$U$258)</f>
        <v>0</v>
      </c>
      <c r="I92" s="494">
        <f>SUMIF('A-1 Site Habitat Baseline'!$G$11:$G$258,'G-2 Habitat groups'!A92,'A-1 Site Habitat Baseline'!$W$11:$W$258)</f>
        <v>0</v>
      </c>
      <c r="J92" s="494">
        <f>SUMIF('A-1 Site Habitat Baseline'!$G$11:$G$258,'G-2 Habitat groups'!A92,'A-1 Site Habitat Baseline'!$X$11:$X$258)</f>
        <v>0</v>
      </c>
      <c r="K92" s="494">
        <f>SUMIF('A-2 Site Habitat Creation'!$F$11:$F$256,'G-2 Habitat groups'!A92,'A-2 Site Habitat Creation'!$G$11:$G$256)</f>
        <v>0</v>
      </c>
      <c r="L92" s="494">
        <f>SUMIF('A-2 Site Habitat Creation'!$F$11:$F$256,'G-2 Habitat groups'!A92,'A-2 Site Habitat Creation'!$Y$11:$Y$256)</f>
        <v>0</v>
      </c>
      <c r="M92" s="494">
        <f>SUMIF('A-3 Site Habitat Enhancement'!$S$12:$S$257,'G-2 Habitat groups'!A92,'A-3 Site Habitat Enhancement'!$V$12:$V$257)</f>
        <v>0</v>
      </c>
      <c r="N92" s="494">
        <f>SUMIF('A-3 Site Habitat Enhancement'!$S$12:$S$257,'G-2 Habitat groups'!A92,'A-3 Site Habitat Enhancement'!$AN$12:$AN$257)</f>
        <v>0</v>
      </c>
      <c r="O92" s="494">
        <f t="shared" si="63"/>
        <v>0</v>
      </c>
      <c r="P92" s="494">
        <f t="shared" si="64"/>
        <v>0</v>
      </c>
      <c r="Q92" s="494">
        <f t="shared" si="65"/>
        <v>0</v>
      </c>
      <c r="R92" s="494">
        <f t="shared" si="66"/>
        <v>0</v>
      </c>
      <c r="S92" s="494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4">
        <f>SUMIF('D-1 Off Site Habitat Baseline'!$G$11:$G$258,'G-2 Habitat groups'!A92,'D-1 Off Site Habitat Baseline'!$Q$11:$Q$258)</f>
        <v>0</v>
      </c>
      <c r="U92" s="591">
        <f>SUMIF('D-1 Off Site Habitat Baseline'!$G$11:$G$258,'G-2 Habitat groups'!A92,'D-1 Off Site Habitat Baseline'!$S$11:$S$258)</f>
        <v>0</v>
      </c>
      <c r="V92" s="494">
        <f>SUMIF('D-1 Off Site Habitat Baseline'!$G$11:$G$258,'G-2 Habitat groups'!A92,'D-1 Off Site Habitat Baseline'!$U$11:$U$258)</f>
        <v>0</v>
      </c>
      <c r="W92" s="494">
        <f>SUMIF('D-2 Off Site Habitat Creation'!$F$9:$F$255,'G-2 Habitat groups'!A92,'D-2 Off Site Habitat Creation'!$G$9:$G$255)</f>
        <v>0</v>
      </c>
      <c r="X92" s="494">
        <f>SUMIF('D-2 Off Site Habitat Creation'!$F$9:$F$255,'G-2 Habitat groups'!A92,'D-2 Off Site Habitat Creation'!$AA$9:$AA$255)</f>
        <v>0</v>
      </c>
      <c r="Y92" s="494">
        <f>SUMIF('D-3 Off Site Habitat Enhancment'!$S$12:$S$491,'G-2 Habitat groups'!A92,'D-3 Off Site Habitat Enhancment'!$V$12:$V$491)</f>
        <v>0</v>
      </c>
      <c r="Z92" s="494">
        <f>SUMIF('D-3 Off Site Habitat Enhancment'!$S$12:$S$491,'G-2 Habitat groups'!A92,'D-3 Off Site Habitat Enhancment'!$AP$12:$AP$491)</f>
        <v>0</v>
      </c>
      <c r="AA92" s="494">
        <f t="shared" si="67"/>
        <v>0</v>
      </c>
      <c r="AB92" s="494">
        <f t="shared" si="68"/>
        <v>0</v>
      </c>
      <c r="AC92" s="494">
        <f t="shared" si="69"/>
        <v>0</v>
      </c>
      <c r="AD92" s="494">
        <f t="shared" si="70"/>
        <v>0</v>
      </c>
      <c r="AE92" s="494">
        <f t="shared" si="71"/>
        <v>0</v>
      </c>
      <c r="AF92" s="494">
        <f t="shared" si="72"/>
        <v>0</v>
      </c>
      <c r="AU92" s="104" t="s">
        <v>582</v>
      </c>
      <c r="AV92" s="88" t="s">
        <v>73</v>
      </c>
      <c r="AW92" s="494">
        <f t="shared" si="89"/>
        <v>0</v>
      </c>
      <c r="AX92" s="494">
        <f t="shared" si="90"/>
        <v>0</v>
      </c>
      <c r="AY92" s="494">
        <f t="shared" si="91"/>
        <v>0</v>
      </c>
      <c r="AZ92" s="494">
        <f t="shared" si="92"/>
        <v>0</v>
      </c>
      <c r="BA92" s="494">
        <f t="shared" si="93"/>
        <v>0</v>
      </c>
      <c r="BB92" s="494">
        <f t="shared" si="94"/>
        <v>0</v>
      </c>
      <c r="BC92" s="494">
        <f t="shared" si="95"/>
        <v>0</v>
      </c>
      <c r="BD92" s="494">
        <f t="shared" si="96"/>
        <v>0</v>
      </c>
      <c r="BE92" s="494">
        <f t="shared" si="99"/>
        <v>0</v>
      </c>
      <c r="BF92" s="494" t="str">
        <f t="shared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4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4">
        <f>SUMIF('A-1 Site Habitat Baseline'!$G$11:$G$258,'G-2 Habitat groups'!A93,'A-1 Site Habitat Baseline'!$Q$11:$Q$258)</f>
        <v>0</v>
      </c>
      <c r="G93" s="494">
        <f>SUMIF('A-1 Site Habitat Baseline'!$G$11:$G$258,'G-2 Habitat groups'!A93,'A-1 Site Habitat Baseline'!$S$11:$S$258)</f>
        <v>0</v>
      </c>
      <c r="H93" s="494">
        <f>SUMIF('A-1 Site Habitat Baseline'!$G$11:$G$258,'G-2 Habitat groups'!A93,'A-1 Site Habitat Baseline'!$U$11:$U$258)</f>
        <v>0</v>
      </c>
      <c r="I93" s="494">
        <f>SUMIF('A-1 Site Habitat Baseline'!$G$11:$G$258,'G-2 Habitat groups'!A93,'A-1 Site Habitat Baseline'!$W$11:$W$258)</f>
        <v>0</v>
      </c>
      <c r="J93" s="494">
        <f>SUMIF('A-1 Site Habitat Baseline'!$G$11:$G$258,'G-2 Habitat groups'!A93,'A-1 Site Habitat Baseline'!$X$11:$X$258)</f>
        <v>0</v>
      </c>
      <c r="K93" s="494">
        <f>SUMIF('A-2 Site Habitat Creation'!$F$11:$F$256,'G-2 Habitat groups'!A93,'A-2 Site Habitat Creation'!$G$11:$G$256)</f>
        <v>0</v>
      </c>
      <c r="L93" s="494">
        <f>SUMIF('A-2 Site Habitat Creation'!$F$11:$F$256,'G-2 Habitat groups'!A93,'A-2 Site Habitat Creation'!$Y$11:$Y$256)</f>
        <v>0</v>
      </c>
      <c r="M93" s="494">
        <f>SUMIF('A-3 Site Habitat Enhancement'!$S$12:$S$257,'G-2 Habitat groups'!A93,'A-3 Site Habitat Enhancement'!$V$12:$V$257)</f>
        <v>0</v>
      </c>
      <c r="N93" s="494">
        <f>SUMIF('A-3 Site Habitat Enhancement'!$S$12:$S$257,'G-2 Habitat groups'!A93,'A-3 Site Habitat Enhancement'!$AN$12:$AN$257)</f>
        <v>0</v>
      </c>
      <c r="O93" s="494">
        <f t="shared" si="63"/>
        <v>0</v>
      </c>
      <c r="P93" s="494">
        <f t="shared" si="64"/>
        <v>0</v>
      </c>
      <c r="Q93" s="494">
        <f t="shared" si="65"/>
        <v>0</v>
      </c>
      <c r="R93" s="494">
        <f t="shared" si="66"/>
        <v>0</v>
      </c>
      <c r="S93" s="494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4">
        <f>SUMIF('D-1 Off Site Habitat Baseline'!$G$11:$G$258,'G-2 Habitat groups'!A93,'D-1 Off Site Habitat Baseline'!$Q$11:$Q$258)</f>
        <v>0</v>
      </c>
      <c r="U93" s="591">
        <f>SUMIF('D-1 Off Site Habitat Baseline'!$G$11:$G$258,'G-2 Habitat groups'!A93,'D-1 Off Site Habitat Baseline'!$S$11:$S$258)</f>
        <v>0</v>
      </c>
      <c r="V93" s="494">
        <f>SUMIF('D-1 Off Site Habitat Baseline'!$G$11:$G$258,'G-2 Habitat groups'!A93,'D-1 Off Site Habitat Baseline'!$U$11:$U$258)</f>
        <v>0</v>
      </c>
      <c r="W93" s="494">
        <f>SUMIF('D-2 Off Site Habitat Creation'!$F$9:$F$255,'G-2 Habitat groups'!A93,'D-2 Off Site Habitat Creation'!$G$9:$G$255)</f>
        <v>0</v>
      </c>
      <c r="X93" s="494">
        <f>SUMIF('D-2 Off Site Habitat Creation'!$F$9:$F$255,'G-2 Habitat groups'!A93,'D-2 Off Site Habitat Creation'!$AA$9:$AA$255)</f>
        <v>0</v>
      </c>
      <c r="Y93" s="494">
        <f>SUMIF('D-3 Off Site Habitat Enhancment'!$S$12:$S$491,'G-2 Habitat groups'!A93,'D-3 Off Site Habitat Enhancment'!$V$12:$V$491)</f>
        <v>0</v>
      </c>
      <c r="Z93" s="494">
        <f>SUMIF('D-3 Off Site Habitat Enhancment'!$S$12:$S$491,'G-2 Habitat groups'!A93,'D-3 Off Site Habitat Enhancment'!$AP$12:$AP$491)</f>
        <v>0</v>
      </c>
      <c r="AA93" s="494">
        <f t="shared" si="67"/>
        <v>0</v>
      </c>
      <c r="AB93" s="494">
        <f t="shared" si="68"/>
        <v>0</v>
      </c>
      <c r="AC93" s="494">
        <f t="shared" si="69"/>
        <v>0</v>
      </c>
      <c r="AD93" s="494">
        <f t="shared" si="70"/>
        <v>0</v>
      </c>
      <c r="AE93" s="494">
        <f t="shared" si="71"/>
        <v>0</v>
      </c>
      <c r="AF93" s="494">
        <f t="shared" si="72"/>
        <v>0</v>
      </c>
      <c r="AU93" s="104" t="s">
        <v>598</v>
      </c>
      <c r="AV93" s="88" t="s">
        <v>74</v>
      </c>
      <c r="AW93" s="494">
        <f t="shared" si="89"/>
        <v>0</v>
      </c>
      <c r="AX93" s="494">
        <f t="shared" si="90"/>
        <v>0</v>
      </c>
      <c r="AY93" s="494">
        <f t="shared" si="91"/>
        <v>0</v>
      </c>
      <c r="AZ93" s="494">
        <f t="shared" si="92"/>
        <v>0</v>
      </c>
      <c r="BA93" s="494">
        <f t="shared" si="93"/>
        <v>0</v>
      </c>
      <c r="BB93" s="494">
        <f t="shared" si="94"/>
        <v>0</v>
      </c>
      <c r="BC93" s="494">
        <f t="shared" si="95"/>
        <v>0</v>
      </c>
      <c r="BD93" s="494">
        <f t="shared" si="96"/>
        <v>0</v>
      </c>
      <c r="BE93" s="494">
        <f>BB93+BD93</f>
        <v>0</v>
      </c>
      <c r="BF93" s="494" t="str">
        <f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4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4">
        <f>SUMIF('A-1 Site Habitat Baseline'!$G$11:$G$258,'G-2 Habitat groups'!A94,'A-1 Site Habitat Baseline'!$Q$11:$Q$258)</f>
        <v>0</v>
      </c>
      <c r="G94" s="494">
        <f>SUMIF('A-1 Site Habitat Baseline'!$G$11:$G$258,'G-2 Habitat groups'!A94,'A-1 Site Habitat Baseline'!$S$11:$S$258)</f>
        <v>0</v>
      </c>
      <c r="H94" s="494">
        <f>SUMIF('A-1 Site Habitat Baseline'!$G$11:$G$258,'G-2 Habitat groups'!A94,'A-1 Site Habitat Baseline'!$U$11:$U$258)</f>
        <v>0</v>
      </c>
      <c r="I94" s="494">
        <f>SUMIF('A-1 Site Habitat Baseline'!$G$11:$G$258,'G-2 Habitat groups'!A94,'A-1 Site Habitat Baseline'!$W$11:$W$258)</f>
        <v>0</v>
      </c>
      <c r="J94" s="494">
        <f>SUMIF('A-1 Site Habitat Baseline'!$G$11:$G$258,'G-2 Habitat groups'!A94,'A-1 Site Habitat Baseline'!$X$11:$X$258)</f>
        <v>0</v>
      </c>
      <c r="K94" s="494">
        <f>SUMIF('A-2 Site Habitat Creation'!$F$11:$F$256,'G-2 Habitat groups'!A94,'A-2 Site Habitat Creation'!$G$11:$G$256)</f>
        <v>0</v>
      </c>
      <c r="L94" s="494">
        <f>SUMIF('A-2 Site Habitat Creation'!$F$11:$F$256,'G-2 Habitat groups'!A94,'A-2 Site Habitat Creation'!$Y$11:$Y$256)</f>
        <v>0</v>
      </c>
      <c r="M94" s="494">
        <f>SUMIF('A-3 Site Habitat Enhancement'!$S$12:$S$257,'G-2 Habitat groups'!A94,'A-3 Site Habitat Enhancement'!$V$12:$V$257)</f>
        <v>0</v>
      </c>
      <c r="N94" s="494">
        <f>SUMIF('A-3 Site Habitat Enhancement'!$S$12:$S$257,'G-2 Habitat groups'!A94,'A-3 Site Habitat Enhancement'!$AN$12:$AN$257)</f>
        <v>0</v>
      </c>
      <c r="O94" s="494">
        <f t="shared" si="63"/>
        <v>0</v>
      </c>
      <c r="P94" s="494">
        <f t="shared" si="64"/>
        <v>0</v>
      </c>
      <c r="Q94" s="494">
        <f t="shared" si="65"/>
        <v>0</v>
      </c>
      <c r="R94" s="494">
        <f t="shared" si="66"/>
        <v>0</v>
      </c>
      <c r="S94" s="494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4">
        <f>SUMIF('D-1 Off Site Habitat Baseline'!$G$11:$G$258,'G-2 Habitat groups'!A94,'D-1 Off Site Habitat Baseline'!$Q$11:$Q$258)</f>
        <v>0</v>
      </c>
      <c r="U94" s="591">
        <f>SUMIF('D-1 Off Site Habitat Baseline'!$G$11:$G$258,'G-2 Habitat groups'!A94,'D-1 Off Site Habitat Baseline'!$S$11:$S$258)</f>
        <v>0</v>
      </c>
      <c r="V94" s="494">
        <f>SUMIF('D-1 Off Site Habitat Baseline'!$G$11:$G$258,'G-2 Habitat groups'!A94,'D-1 Off Site Habitat Baseline'!$U$11:$U$258)</f>
        <v>0</v>
      </c>
      <c r="W94" s="494">
        <f>SUMIF('D-2 Off Site Habitat Creation'!$F$9:$F$255,'G-2 Habitat groups'!A94,'D-2 Off Site Habitat Creation'!$G$9:$G$255)</f>
        <v>0</v>
      </c>
      <c r="X94" s="494">
        <f>SUMIF('D-2 Off Site Habitat Creation'!$F$9:$F$255,'G-2 Habitat groups'!A94,'D-2 Off Site Habitat Creation'!$AA$9:$AA$255)</f>
        <v>0</v>
      </c>
      <c r="Y94" s="494">
        <f>SUMIF('D-3 Off Site Habitat Enhancment'!$S$12:$S$491,'G-2 Habitat groups'!A94,'D-3 Off Site Habitat Enhancment'!$V$12:$V$491)</f>
        <v>0</v>
      </c>
      <c r="Z94" s="494">
        <f>SUMIF('D-3 Off Site Habitat Enhancment'!$S$12:$S$491,'G-2 Habitat groups'!A94,'D-3 Off Site Habitat Enhancment'!$AP$12:$AP$491)</f>
        <v>0</v>
      </c>
      <c r="AA94" s="494">
        <f t="shared" si="67"/>
        <v>0</v>
      </c>
      <c r="AB94" s="494">
        <f t="shared" si="68"/>
        <v>0</v>
      </c>
      <c r="AC94" s="494">
        <f t="shared" si="69"/>
        <v>0</v>
      </c>
      <c r="AD94" s="494">
        <f t="shared" si="70"/>
        <v>0</v>
      </c>
      <c r="AE94" s="494">
        <f t="shared" si="71"/>
        <v>0</v>
      </c>
      <c r="AF94" s="494">
        <f t="shared" si="72"/>
        <v>0</v>
      </c>
      <c r="AU94" s="104" t="s">
        <v>613</v>
      </c>
      <c r="AV94" s="88" t="s">
        <v>74</v>
      </c>
      <c r="AW94" s="494">
        <f t="shared" si="89"/>
        <v>0</v>
      </c>
      <c r="AX94" s="494">
        <f t="shared" si="90"/>
        <v>0</v>
      </c>
      <c r="AY94" s="494">
        <f t="shared" si="91"/>
        <v>0</v>
      </c>
      <c r="AZ94" s="494">
        <f t="shared" si="92"/>
        <v>0</v>
      </c>
      <c r="BA94" s="494">
        <f t="shared" si="93"/>
        <v>0</v>
      </c>
      <c r="BB94" s="494">
        <f t="shared" si="94"/>
        <v>0</v>
      </c>
      <c r="BC94" s="494">
        <f t="shared" si="95"/>
        <v>0</v>
      </c>
      <c r="BD94" s="494">
        <f t="shared" si="96"/>
        <v>0</v>
      </c>
      <c r="BE94" s="494">
        <f>BB94+BD94</f>
        <v>0</v>
      </c>
      <c r="BF94" s="494" t="str">
        <f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4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4">
        <f>SUMIF('A-1 Site Habitat Baseline'!$G$11:$G$258,'G-2 Habitat groups'!A95,'A-1 Site Habitat Baseline'!$Q$11:$Q$258)</f>
        <v>0</v>
      </c>
      <c r="G95" s="494">
        <f>SUMIF('A-1 Site Habitat Baseline'!$G$11:$G$258,'G-2 Habitat groups'!A95,'A-1 Site Habitat Baseline'!$S$11:$S$258)</f>
        <v>0</v>
      </c>
      <c r="H95" s="494">
        <f>SUMIF('A-1 Site Habitat Baseline'!$G$11:$G$258,'G-2 Habitat groups'!A95,'A-1 Site Habitat Baseline'!$U$11:$U$258)</f>
        <v>0</v>
      </c>
      <c r="I95" s="494">
        <f>SUMIF('A-1 Site Habitat Baseline'!$G$11:$G$258,'G-2 Habitat groups'!A95,'A-1 Site Habitat Baseline'!$W$11:$W$258)</f>
        <v>0</v>
      </c>
      <c r="J95" s="494">
        <f>SUMIF('A-1 Site Habitat Baseline'!$G$11:$G$258,'G-2 Habitat groups'!A95,'A-1 Site Habitat Baseline'!$X$11:$X$258)</f>
        <v>0</v>
      </c>
      <c r="K95" s="494">
        <f>SUMIF('A-2 Site Habitat Creation'!$F$11:$F$256,'G-2 Habitat groups'!A95,'A-2 Site Habitat Creation'!$G$11:$G$256)</f>
        <v>0</v>
      </c>
      <c r="L95" s="494">
        <f>SUMIF('A-2 Site Habitat Creation'!$F$11:$F$256,'G-2 Habitat groups'!A95,'A-2 Site Habitat Creation'!$Y$11:$Y$256)</f>
        <v>0</v>
      </c>
      <c r="M95" s="494">
        <f>SUMIF('A-3 Site Habitat Enhancement'!$S$12:$S$257,'G-2 Habitat groups'!A95,'A-3 Site Habitat Enhancement'!$V$12:$V$257)</f>
        <v>0</v>
      </c>
      <c r="N95" s="494">
        <f>SUMIF('A-3 Site Habitat Enhancement'!$S$12:$S$257,'G-2 Habitat groups'!A95,'A-3 Site Habitat Enhancement'!$AN$12:$AN$257)</f>
        <v>0</v>
      </c>
      <c r="O95" s="494">
        <f t="shared" si="63"/>
        <v>0</v>
      </c>
      <c r="P95" s="494">
        <f t="shared" si="64"/>
        <v>0</v>
      </c>
      <c r="Q95" s="494">
        <f t="shared" si="65"/>
        <v>0</v>
      </c>
      <c r="R95" s="494">
        <f t="shared" si="66"/>
        <v>0</v>
      </c>
      <c r="S95" s="494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4">
        <f>SUMIF('D-1 Off Site Habitat Baseline'!$G$11:$G$258,'G-2 Habitat groups'!A95,'D-1 Off Site Habitat Baseline'!$Q$11:$Q$258)</f>
        <v>0</v>
      </c>
      <c r="U95" s="591">
        <f>SUMIF('D-1 Off Site Habitat Baseline'!$G$11:$G$258,'G-2 Habitat groups'!A95,'D-1 Off Site Habitat Baseline'!$S$11:$S$258)</f>
        <v>0</v>
      </c>
      <c r="V95" s="494">
        <f>SUMIF('D-1 Off Site Habitat Baseline'!$G$11:$G$258,'G-2 Habitat groups'!A95,'D-1 Off Site Habitat Baseline'!$U$11:$U$258)</f>
        <v>0</v>
      </c>
      <c r="W95" s="494">
        <f>SUMIF('D-2 Off Site Habitat Creation'!$F$9:$F$255,'G-2 Habitat groups'!A95,'D-2 Off Site Habitat Creation'!$G$9:$G$255)</f>
        <v>0</v>
      </c>
      <c r="X95" s="494">
        <f>SUMIF('D-2 Off Site Habitat Creation'!$F$9:$F$255,'G-2 Habitat groups'!A95,'D-2 Off Site Habitat Creation'!$AA$9:$AA$255)</f>
        <v>0</v>
      </c>
      <c r="Y95" s="494">
        <f>SUMIF('D-3 Off Site Habitat Enhancment'!$S$12:$S$491,'G-2 Habitat groups'!A95,'D-3 Off Site Habitat Enhancment'!$V$12:$V$491)</f>
        <v>0</v>
      </c>
      <c r="Z95" s="494">
        <f>SUMIF('D-3 Off Site Habitat Enhancment'!$S$12:$S$491,'G-2 Habitat groups'!A95,'D-3 Off Site Habitat Enhancment'!$AP$12:$AP$491)</f>
        <v>0</v>
      </c>
      <c r="AA95" s="494">
        <f t="shared" si="67"/>
        <v>0</v>
      </c>
      <c r="AB95" s="494">
        <f t="shared" si="68"/>
        <v>0</v>
      </c>
      <c r="AC95" s="494">
        <f t="shared" si="69"/>
        <v>0</v>
      </c>
      <c r="AD95" s="494">
        <f t="shared" si="70"/>
        <v>0</v>
      </c>
      <c r="AE95" s="494">
        <f t="shared" si="71"/>
        <v>0</v>
      </c>
      <c r="AF95" s="494">
        <f t="shared" si="72"/>
        <v>0</v>
      </c>
      <c r="AU95" s="104" t="s">
        <v>689</v>
      </c>
      <c r="AV95" s="88" t="s">
        <v>76</v>
      </c>
      <c r="AW95" s="494">
        <f t="shared" si="89"/>
        <v>0</v>
      </c>
      <c r="AX95" s="494">
        <f t="shared" si="90"/>
        <v>0</v>
      </c>
      <c r="AY95" s="494">
        <f t="shared" si="91"/>
        <v>0</v>
      </c>
      <c r="AZ95" s="494">
        <f t="shared" si="92"/>
        <v>0</v>
      </c>
      <c r="BA95" s="494">
        <f t="shared" si="93"/>
        <v>0</v>
      </c>
      <c r="BB95" s="494">
        <f t="shared" si="94"/>
        <v>0</v>
      </c>
      <c r="BC95" s="494">
        <f t="shared" si="95"/>
        <v>0</v>
      </c>
      <c r="BD95" s="494">
        <f t="shared" si="96"/>
        <v>0</v>
      </c>
      <c r="BE95" s="494">
        <f>BB95+BD95</f>
        <v>0</v>
      </c>
      <c r="BF95" s="494" t="str">
        <f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4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4">
        <f>SUMIF('A-1 Site Habitat Baseline'!$G$11:$G$258,'G-2 Habitat groups'!A96,'A-1 Site Habitat Baseline'!$Q$11:$Q$258)</f>
        <v>0</v>
      </c>
      <c r="G96" s="494">
        <f>SUMIF('A-1 Site Habitat Baseline'!$G$11:$G$258,'G-2 Habitat groups'!A96,'A-1 Site Habitat Baseline'!$S$11:$S$258)</f>
        <v>0</v>
      </c>
      <c r="H96" s="494">
        <f>SUMIF('A-1 Site Habitat Baseline'!$G$11:$G$258,'G-2 Habitat groups'!A96,'A-1 Site Habitat Baseline'!$U$11:$U$258)</f>
        <v>0</v>
      </c>
      <c r="I96" s="494">
        <f>SUMIF('A-1 Site Habitat Baseline'!$G$11:$G$258,'G-2 Habitat groups'!A96,'A-1 Site Habitat Baseline'!$W$11:$W$258)</f>
        <v>0</v>
      </c>
      <c r="J96" s="494">
        <f>SUMIF('A-1 Site Habitat Baseline'!$G$11:$G$258,'G-2 Habitat groups'!A96,'A-1 Site Habitat Baseline'!$X$11:$X$258)</f>
        <v>0</v>
      </c>
      <c r="K96" s="494">
        <f>SUMIF('A-2 Site Habitat Creation'!$F$11:$F$256,'G-2 Habitat groups'!A96,'A-2 Site Habitat Creation'!$G$11:$G$256)</f>
        <v>0</v>
      </c>
      <c r="L96" s="494">
        <f>SUMIF('A-2 Site Habitat Creation'!$F$11:$F$256,'G-2 Habitat groups'!A96,'A-2 Site Habitat Creation'!$Y$11:$Y$256)</f>
        <v>0</v>
      </c>
      <c r="M96" s="494">
        <f>SUMIF('A-3 Site Habitat Enhancement'!$S$12:$S$257,'G-2 Habitat groups'!A96,'A-3 Site Habitat Enhancement'!$V$12:$V$257)</f>
        <v>0</v>
      </c>
      <c r="N96" s="494">
        <f>SUMIF('A-3 Site Habitat Enhancement'!$S$12:$S$257,'G-2 Habitat groups'!A96,'A-3 Site Habitat Enhancement'!$AN$12:$AN$257)</f>
        <v>0</v>
      </c>
      <c r="O96" s="494">
        <f t="shared" si="63"/>
        <v>0</v>
      </c>
      <c r="P96" s="494">
        <f t="shared" si="64"/>
        <v>0</v>
      </c>
      <c r="Q96" s="494">
        <f t="shared" si="65"/>
        <v>0</v>
      </c>
      <c r="R96" s="494">
        <f t="shared" si="66"/>
        <v>0</v>
      </c>
      <c r="S96" s="494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4">
        <f>SUMIF('D-1 Off Site Habitat Baseline'!$G$11:$G$258,'G-2 Habitat groups'!A96,'D-1 Off Site Habitat Baseline'!$Q$11:$Q$258)</f>
        <v>0</v>
      </c>
      <c r="U96" s="591">
        <f>SUMIF('D-1 Off Site Habitat Baseline'!$G$11:$G$258,'G-2 Habitat groups'!A96,'D-1 Off Site Habitat Baseline'!$S$11:$S$258)</f>
        <v>0</v>
      </c>
      <c r="V96" s="494">
        <f>SUMIF('D-1 Off Site Habitat Baseline'!$G$11:$G$258,'G-2 Habitat groups'!A96,'D-1 Off Site Habitat Baseline'!$U$11:$U$258)</f>
        <v>0</v>
      </c>
      <c r="W96" s="494">
        <f>SUMIF('D-2 Off Site Habitat Creation'!$F$9:$F$255,'G-2 Habitat groups'!A96,'D-2 Off Site Habitat Creation'!$G$9:$G$255)</f>
        <v>0</v>
      </c>
      <c r="X96" s="494">
        <f>SUMIF('D-2 Off Site Habitat Creation'!$F$9:$F$255,'G-2 Habitat groups'!A96,'D-2 Off Site Habitat Creation'!$AA$9:$AA$255)</f>
        <v>0</v>
      </c>
      <c r="Y96" s="494">
        <f>SUMIF('D-3 Off Site Habitat Enhancment'!$S$12:$S$491,'G-2 Habitat groups'!A96,'D-3 Off Site Habitat Enhancment'!$V$12:$V$491)</f>
        <v>0</v>
      </c>
      <c r="Z96" s="494">
        <f>SUMIF('D-3 Off Site Habitat Enhancment'!$S$12:$S$491,'G-2 Habitat groups'!A96,'D-3 Off Site Habitat Enhancment'!$AP$12:$AP$491)</f>
        <v>0</v>
      </c>
      <c r="AA96" s="494">
        <f t="shared" si="67"/>
        <v>0</v>
      </c>
      <c r="AB96" s="494">
        <f t="shared" si="68"/>
        <v>0</v>
      </c>
      <c r="AC96" s="494">
        <f t="shared" si="69"/>
        <v>0</v>
      </c>
      <c r="AD96" s="494">
        <f t="shared" si="70"/>
        <v>0</v>
      </c>
      <c r="AE96" s="494">
        <f t="shared" si="71"/>
        <v>0</v>
      </c>
      <c r="AF96" s="494">
        <f t="shared" si="72"/>
        <v>0</v>
      </c>
      <c r="AU96" s="104" t="s">
        <v>692</v>
      </c>
      <c r="AV96" s="88" t="s">
        <v>76</v>
      </c>
      <c r="AW96" s="494">
        <f t="shared" si="89"/>
        <v>0</v>
      </c>
      <c r="AX96" s="494">
        <f t="shared" si="90"/>
        <v>0</v>
      </c>
      <c r="AY96" s="494">
        <f t="shared" si="91"/>
        <v>0</v>
      </c>
      <c r="AZ96" s="494">
        <f t="shared" si="92"/>
        <v>0</v>
      </c>
      <c r="BA96" s="494">
        <f t="shared" si="93"/>
        <v>0</v>
      </c>
      <c r="BB96" s="494">
        <f t="shared" si="94"/>
        <v>0</v>
      </c>
      <c r="BC96" s="494">
        <f t="shared" si="95"/>
        <v>0</v>
      </c>
      <c r="BD96" s="494">
        <f t="shared" si="96"/>
        <v>0</v>
      </c>
      <c r="BE96" s="494">
        <f>BB96+BD96</f>
        <v>0</v>
      </c>
      <c r="BF96" s="494" t="str">
        <f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4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4">
        <f>SUMIF('A-1 Site Habitat Baseline'!$G$11:$G$258,'G-2 Habitat groups'!A97,'A-1 Site Habitat Baseline'!$Q$11:$Q$258)</f>
        <v>0</v>
      </c>
      <c r="G97" s="494">
        <f>SUMIF('A-1 Site Habitat Baseline'!$G$11:$G$258,'G-2 Habitat groups'!A97,'A-1 Site Habitat Baseline'!$S$11:$S$258)</f>
        <v>0</v>
      </c>
      <c r="H97" s="494">
        <f>SUMIF('A-1 Site Habitat Baseline'!$G$11:$G$258,'G-2 Habitat groups'!A97,'A-1 Site Habitat Baseline'!$U$11:$U$258)</f>
        <v>0</v>
      </c>
      <c r="I97" s="494">
        <f>SUMIF('A-1 Site Habitat Baseline'!$G$11:$G$258,'G-2 Habitat groups'!A97,'A-1 Site Habitat Baseline'!$W$11:$W$258)</f>
        <v>0</v>
      </c>
      <c r="J97" s="494">
        <f>SUMIF('A-1 Site Habitat Baseline'!$G$11:$G$258,'G-2 Habitat groups'!A97,'A-1 Site Habitat Baseline'!$X$11:$X$258)</f>
        <v>0</v>
      </c>
      <c r="K97" s="494">
        <f>SUMIF('A-2 Site Habitat Creation'!$F$11:$F$256,'G-2 Habitat groups'!A97,'A-2 Site Habitat Creation'!$G$11:$G$256)</f>
        <v>0</v>
      </c>
      <c r="L97" s="494">
        <f>SUMIF('A-2 Site Habitat Creation'!$F$11:$F$256,'G-2 Habitat groups'!A97,'A-2 Site Habitat Creation'!$Y$11:$Y$256)</f>
        <v>0</v>
      </c>
      <c r="M97" s="494">
        <f>SUMIF('A-3 Site Habitat Enhancement'!$S$12:$S$257,'G-2 Habitat groups'!A97,'A-3 Site Habitat Enhancement'!$V$12:$V$257)</f>
        <v>0</v>
      </c>
      <c r="N97" s="494">
        <f>SUMIF('A-3 Site Habitat Enhancement'!$S$12:$S$257,'G-2 Habitat groups'!A97,'A-3 Site Habitat Enhancement'!$AN$12:$AN$257)</f>
        <v>0</v>
      </c>
      <c r="O97" s="494">
        <f t="shared" si="63"/>
        <v>0</v>
      </c>
      <c r="P97" s="494">
        <f t="shared" si="64"/>
        <v>0</v>
      </c>
      <c r="Q97" s="494">
        <f t="shared" si="65"/>
        <v>0</v>
      </c>
      <c r="R97" s="494">
        <f t="shared" si="66"/>
        <v>0</v>
      </c>
      <c r="S97" s="494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4">
        <f>SUMIF('D-1 Off Site Habitat Baseline'!$G$11:$G$258,'G-2 Habitat groups'!A97,'D-1 Off Site Habitat Baseline'!$Q$11:$Q$258)</f>
        <v>0</v>
      </c>
      <c r="U97" s="591">
        <f>SUMIF('D-1 Off Site Habitat Baseline'!$G$11:$G$258,'G-2 Habitat groups'!A97,'D-1 Off Site Habitat Baseline'!$S$11:$S$258)</f>
        <v>0</v>
      </c>
      <c r="V97" s="494">
        <f>SUMIF('D-1 Off Site Habitat Baseline'!$G$11:$G$258,'G-2 Habitat groups'!A97,'D-1 Off Site Habitat Baseline'!$U$11:$U$258)</f>
        <v>0</v>
      </c>
      <c r="W97" s="494">
        <f>SUMIF('D-2 Off Site Habitat Creation'!$F$9:$F$255,'G-2 Habitat groups'!A97,'D-2 Off Site Habitat Creation'!$G$9:$G$255)</f>
        <v>0</v>
      </c>
      <c r="X97" s="494">
        <f>SUMIF('D-2 Off Site Habitat Creation'!$F$9:$F$255,'G-2 Habitat groups'!A97,'D-2 Off Site Habitat Creation'!$AA$9:$AA$255)</f>
        <v>0</v>
      </c>
      <c r="Y97" s="494">
        <f>SUMIF('D-3 Off Site Habitat Enhancment'!$S$12:$S$491,'G-2 Habitat groups'!A97,'D-3 Off Site Habitat Enhancment'!$V$12:$V$491)</f>
        <v>0</v>
      </c>
      <c r="Z97" s="494">
        <f>SUMIF('D-3 Off Site Habitat Enhancment'!$S$12:$S$491,'G-2 Habitat groups'!A97,'D-3 Off Site Habitat Enhancment'!$AP$12:$AP$491)</f>
        <v>0</v>
      </c>
      <c r="AA97" s="494">
        <f t="shared" si="67"/>
        <v>0</v>
      </c>
      <c r="AB97" s="494">
        <f t="shared" si="68"/>
        <v>0</v>
      </c>
      <c r="AC97" s="494">
        <f t="shared" si="69"/>
        <v>0</v>
      </c>
      <c r="AD97" s="494">
        <f t="shared" si="70"/>
        <v>0</v>
      </c>
      <c r="AE97" s="494">
        <f t="shared" si="71"/>
        <v>0</v>
      </c>
      <c r="AF97" s="494">
        <f t="shared" si="72"/>
        <v>0</v>
      </c>
      <c r="AU97" s="104" t="s">
        <v>695</v>
      </c>
      <c r="AV97" s="88" t="s">
        <v>76</v>
      </c>
      <c r="AW97" s="494">
        <f t="shared" si="89"/>
        <v>0</v>
      </c>
      <c r="AX97" s="494">
        <f t="shared" si="90"/>
        <v>0</v>
      </c>
      <c r="AY97" s="494">
        <f t="shared" si="91"/>
        <v>0</v>
      </c>
      <c r="AZ97" s="494">
        <f t="shared" si="92"/>
        <v>0</v>
      </c>
      <c r="BA97" s="494">
        <f t="shared" si="93"/>
        <v>0</v>
      </c>
      <c r="BB97" s="494">
        <f t="shared" si="94"/>
        <v>0</v>
      </c>
      <c r="BC97" s="494">
        <f t="shared" si="95"/>
        <v>0</v>
      </c>
      <c r="BD97" s="494">
        <f t="shared" si="96"/>
        <v>0</v>
      </c>
      <c r="BE97" s="494">
        <f>BB97+BD97</f>
        <v>0</v>
      </c>
      <c r="BF97" s="494" t="str">
        <f>IF(BE97&lt;0,BE97,"")</f>
        <v/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4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4">
        <f>SUMIF('A-1 Site Habitat Baseline'!$G$11:$G$258,'G-2 Habitat groups'!A98,'A-1 Site Habitat Baseline'!$Q$11:$Q$258)</f>
        <v>0</v>
      </c>
      <c r="G98" s="494">
        <f>SUMIF('A-1 Site Habitat Baseline'!$G$11:$G$258,'G-2 Habitat groups'!A98,'A-1 Site Habitat Baseline'!$S$11:$S$258)</f>
        <v>0</v>
      </c>
      <c r="H98" s="494">
        <f>SUMIF('A-1 Site Habitat Baseline'!$G$11:$G$258,'G-2 Habitat groups'!A98,'A-1 Site Habitat Baseline'!$U$11:$U$258)</f>
        <v>0</v>
      </c>
      <c r="I98" s="494">
        <f>SUMIF('A-1 Site Habitat Baseline'!$G$11:$G$258,'G-2 Habitat groups'!A98,'A-1 Site Habitat Baseline'!$W$11:$W$258)</f>
        <v>0</v>
      </c>
      <c r="J98" s="494">
        <f>SUMIF('A-1 Site Habitat Baseline'!$G$11:$G$258,'G-2 Habitat groups'!A98,'A-1 Site Habitat Baseline'!$X$11:$X$258)</f>
        <v>0</v>
      </c>
      <c r="K98" s="494">
        <f>SUMIF('A-2 Site Habitat Creation'!$F$11:$F$256,'G-2 Habitat groups'!A98,'A-2 Site Habitat Creation'!$G$11:$G$256)</f>
        <v>0</v>
      </c>
      <c r="L98" s="494">
        <f>SUMIF('A-2 Site Habitat Creation'!$F$11:$F$256,'G-2 Habitat groups'!A98,'A-2 Site Habitat Creation'!$Y$11:$Y$256)</f>
        <v>0</v>
      </c>
      <c r="M98" s="494">
        <f>SUMIF('A-3 Site Habitat Enhancement'!$S$12:$S$257,'G-2 Habitat groups'!A98,'A-3 Site Habitat Enhancement'!$V$12:$V$257)</f>
        <v>0</v>
      </c>
      <c r="N98" s="494">
        <f>SUMIF('A-3 Site Habitat Enhancement'!$S$12:$S$257,'G-2 Habitat groups'!A98,'A-3 Site Habitat Enhancement'!$AN$12:$AN$257)</f>
        <v>0</v>
      </c>
      <c r="O98" s="494">
        <f t="shared" si="63"/>
        <v>0</v>
      </c>
      <c r="P98" s="494">
        <f t="shared" si="64"/>
        <v>0</v>
      </c>
      <c r="Q98" s="494">
        <f t="shared" si="65"/>
        <v>0</v>
      </c>
      <c r="R98" s="494">
        <f t="shared" si="66"/>
        <v>0</v>
      </c>
      <c r="S98" s="494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4">
        <f>SUMIF('D-1 Off Site Habitat Baseline'!$G$11:$G$258,'G-2 Habitat groups'!A98,'D-1 Off Site Habitat Baseline'!$Q$11:$Q$258)</f>
        <v>0</v>
      </c>
      <c r="U98" s="591">
        <f>SUMIF('D-1 Off Site Habitat Baseline'!$G$11:$G$258,'G-2 Habitat groups'!A98,'D-1 Off Site Habitat Baseline'!$S$11:$S$258)</f>
        <v>0</v>
      </c>
      <c r="V98" s="494">
        <f>SUMIF('D-1 Off Site Habitat Baseline'!$G$11:$G$258,'G-2 Habitat groups'!A98,'D-1 Off Site Habitat Baseline'!$U$11:$U$258)</f>
        <v>0</v>
      </c>
      <c r="W98" s="494">
        <f>SUMIF('D-2 Off Site Habitat Creation'!$F$9:$F$255,'G-2 Habitat groups'!A98,'D-2 Off Site Habitat Creation'!$G$9:$G$255)</f>
        <v>0</v>
      </c>
      <c r="X98" s="494">
        <f>SUMIF('D-2 Off Site Habitat Creation'!$F$9:$F$255,'G-2 Habitat groups'!A98,'D-2 Off Site Habitat Creation'!$AA$9:$AA$255)</f>
        <v>0</v>
      </c>
      <c r="Y98" s="494">
        <f>SUMIF('D-3 Off Site Habitat Enhancment'!$S$12:$S$491,'G-2 Habitat groups'!A98,'D-3 Off Site Habitat Enhancment'!$V$12:$V$491)</f>
        <v>0</v>
      </c>
      <c r="Z98" s="494">
        <f>SUMIF('D-3 Off Site Habitat Enhancment'!$S$12:$S$491,'G-2 Habitat groups'!A98,'D-3 Off Site Habitat Enhancment'!$AP$12:$AP$491)</f>
        <v>0</v>
      </c>
      <c r="AA98" s="494">
        <f t="shared" si="67"/>
        <v>0</v>
      </c>
      <c r="AB98" s="494">
        <f t="shared" si="68"/>
        <v>0</v>
      </c>
      <c r="AC98" s="494">
        <f t="shared" si="69"/>
        <v>0</v>
      </c>
      <c r="AD98" s="494">
        <f t="shared" si="70"/>
        <v>0</v>
      </c>
      <c r="AE98" s="494">
        <f t="shared" si="71"/>
        <v>0</v>
      </c>
      <c r="AF98" s="494">
        <f t="shared" si="72"/>
        <v>0</v>
      </c>
      <c r="AU98" s="104" t="s">
        <v>755</v>
      </c>
      <c r="AV98" s="88" t="s">
        <v>77</v>
      </c>
      <c r="AW98" s="494">
        <f t="shared" si="89"/>
        <v>0</v>
      </c>
      <c r="AX98" s="494">
        <f t="shared" si="90"/>
        <v>0</v>
      </c>
      <c r="AY98" s="494">
        <f t="shared" si="91"/>
        <v>0</v>
      </c>
      <c r="AZ98" s="494">
        <f t="shared" si="92"/>
        <v>0</v>
      </c>
      <c r="BA98" s="494">
        <f t="shared" si="93"/>
        <v>0</v>
      </c>
      <c r="BB98" s="494">
        <f t="shared" si="94"/>
        <v>0</v>
      </c>
      <c r="BC98" s="494">
        <f t="shared" si="95"/>
        <v>0</v>
      </c>
      <c r="BD98" s="494">
        <f t="shared" si="96"/>
        <v>0</v>
      </c>
      <c r="BE98" s="494">
        <f t="shared" ref="BE98:BE99" si="101">BB98+BD98</f>
        <v>0</v>
      </c>
      <c r="BF98" s="494" t="str">
        <f t="shared" ref="BF98:BF99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4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4">
        <f>SUMIF('A-1 Site Habitat Baseline'!$G$11:$G$258,'G-2 Habitat groups'!A99,'A-1 Site Habitat Baseline'!$Q$11:$Q$258)</f>
        <v>0</v>
      </c>
      <c r="G99" s="494">
        <f>SUMIF('A-1 Site Habitat Baseline'!$G$11:$G$258,'G-2 Habitat groups'!A99,'A-1 Site Habitat Baseline'!$S$11:$S$258)</f>
        <v>0</v>
      </c>
      <c r="H99" s="494">
        <f>SUMIF('A-1 Site Habitat Baseline'!$G$11:$G$258,'G-2 Habitat groups'!A99,'A-1 Site Habitat Baseline'!$U$11:$U$258)</f>
        <v>0</v>
      </c>
      <c r="I99" s="494">
        <f>SUMIF('A-1 Site Habitat Baseline'!$G$11:$G$258,'G-2 Habitat groups'!A99,'A-1 Site Habitat Baseline'!$W$11:$W$258)</f>
        <v>0</v>
      </c>
      <c r="J99" s="494">
        <f>SUMIF('A-1 Site Habitat Baseline'!$G$11:$G$258,'G-2 Habitat groups'!A99,'A-1 Site Habitat Baseline'!$X$11:$X$258)</f>
        <v>0</v>
      </c>
      <c r="K99" s="494">
        <f>SUMIF('A-2 Site Habitat Creation'!$F$11:$F$256,'G-2 Habitat groups'!A99,'A-2 Site Habitat Creation'!$G$11:$G$256)</f>
        <v>0</v>
      </c>
      <c r="L99" s="494">
        <f>SUMIF('A-2 Site Habitat Creation'!$F$11:$F$256,'G-2 Habitat groups'!A99,'A-2 Site Habitat Creation'!$Y$11:$Y$256)</f>
        <v>0</v>
      </c>
      <c r="M99" s="494">
        <f>SUMIF('A-3 Site Habitat Enhancement'!$S$12:$S$257,'G-2 Habitat groups'!A99,'A-3 Site Habitat Enhancement'!$V$12:$V$257)</f>
        <v>0</v>
      </c>
      <c r="N99" s="494">
        <f>SUMIF('A-3 Site Habitat Enhancement'!$S$12:$S$257,'G-2 Habitat groups'!A99,'A-3 Site Habitat Enhancement'!$AN$12:$AN$257)</f>
        <v>0</v>
      </c>
      <c r="O99" s="494">
        <f t="shared" ref="O99:O130" si="103">G99+K99+M99</f>
        <v>0</v>
      </c>
      <c r="P99" s="494">
        <f t="shared" ref="P99:P130" si="104">H99+L99+N99</f>
        <v>0</v>
      </c>
      <c r="Q99" s="494">
        <f t="shared" ref="Q99:Q130" si="105">O99-E99</f>
        <v>0</v>
      </c>
      <c r="R99" s="494">
        <f t="shared" ref="R99:R130" si="106">P99-F99</f>
        <v>0</v>
      </c>
      <c r="S99" s="494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4">
        <f>SUMIF('D-1 Off Site Habitat Baseline'!$G$11:$G$258,'G-2 Habitat groups'!A99,'D-1 Off Site Habitat Baseline'!$Q$11:$Q$258)</f>
        <v>0</v>
      </c>
      <c r="U99" s="591">
        <f>SUMIF('D-1 Off Site Habitat Baseline'!$G$11:$G$258,'G-2 Habitat groups'!A99,'D-1 Off Site Habitat Baseline'!$S$11:$S$258)</f>
        <v>0</v>
      </c>
      <c r="V99" s="494">
        <f>SUMIF('D-1 Off Site Habitat Baseline'!$G$11:$G$258,'G-2 Habitat groups'!A99,'D-1 Off Site Habitat Baseline'!$U$11:$U$258)</f>
        <v>0</v>
      </c>
      <c r="W99" s="494">
        <f>SUMIF('D-2 Off Site Habitat Creation'!$F$9:$F$255,'G-2 Habitat groups'!A99,'D-2 Off Site Habitat Creation'!$G$9:$G$255)</f>
        <v>0</v>
      </c>
      <c r="X99" s="494">
        <f>SUMIF('D-2 Off Site Habitat Creation'!$F$9:$F$255,'G-2 Habitat groups'!A99,'D-2 Off Site Habitat Creation'!$AA$9:$AA$255)</f>
        <v>0</v>
      </c>
      <c r="Y99" s="494">
        <f>SUMIF('D-3 Off Site Habitat Enhancment'!$S$12:$S$491,'G-2 Habitat groups'!A99,'D-3 Off Site Habitat Enhancment'!$V$12:$V$491)</f>
        <v>0</v>
      </c>
      <c r="Z99" s="494">
        <f>SUMIF('D-3 Off Site Habitat Enhancment'!$S$12:$S$491,'G-2 Habitat groups'!A99,'D-3 Off Site Habitat Enhancment'!$AP$12:$AP$491)</f>
        <v>0</v>
      </c>
      <c r="AA99" s="494">
        <f t="shared" ref="AA99:AA131" si="107">U99+W99+Y99</f>
        <v>0</v>
      </c>
      <c r="AB99" s="494">
        <f t="shared" ref="AB99:AB131" si="108">V99+X99+Z99</f>
        <v>0</v>
      </c>
      <c r="AC99" s="494">
        <f t="shared" ref="AC99:AC130" si="109">AA99-S99</f>
        <v>0</v>
      </c>
      <c r="AD99" s="494">
        <f t="shared" ref="AD99:AD130" si="110">AB99-T99</f>
        <v>0</v>
      </c>
      <c r="AE99" s="494">
        <f t="shared" ref="AE99:AE130" si="111">Q99+AC99</f>
        <v>0</v>
      </c>
      <c r="AF99" s="494">
        <f t="shared" ref="AF99:AF130" si="112">R99+AD99</f>
        <v>0</v>
      </c>
      <c r="AU99" s="130" t="s">
        <v>803</v>
      </c>
      <c r="AV99" s="88" t="s">
        <v>77</v>
      </c>
      <c r="AW99" s="494">
        <f t="shared" si="89"/>
        <v>0</v>
      </c>
      <c r="AX99" s="494">
        <f t="shared" si="90"/>
        <v>0</v>
      </c>
      <c r="AY99" s="494">
        <f t="shared" si="91"/>
        <v>0</v>
      </c>
      <c r="AZ99" s="494">
        <f t="shared" si="92"/>
        <v>0</v>
      </c>
      <c r="BA99" s="494">
        <f t="shared" si="93"/>
        <v>0</v>
      </c>
      <c r="BB99" s="494">
        <f t="shared" si="94"/>
        <v>0</v>
      </c>
      <c r="BC99" s="494">
        <f t="shared" si="95"/>
        <v>0</v>
      </c>
      <c r="BD99" s="494">
        <f t="shared" si="96"/>
        <v>0</v>
      </c>
      <c r="BE99" s="494">
        <f t="shared" si="101"/>
        <v>0</v>
      </c>
      <c r="BF99" s="494" t="str">
        <f t="shared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4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4">
        <f>SUMIF('A-1 Site Habitat Baseline'!$G$11:$G$258,'G-2 Habitat groups'!A100,'A-1 Site Habitat Baseline'!$Q$11:$Q$258)</f>
        <v>0</v>
      </c>
      <c r="G100" s="494">
        <f>SUMIF('A-1 Site Habitat Baseline'!$G$11:$G$258,'G-2 Habitat groups'!A100,'A-1 Site Habitat Baseline'!$S$11:$S$258)</f>
        <v>0</v>
      </c>
      <c r="H100" s="494">
        <f>SUMIF('A-1 Site Habitat Baseline'!$G$11:$G$258,'G-2 Habitat groups'!A100,'A-1 Site Habitat Baseline'!$U$11:$U$258)</f>
        <v>0</v>
      </c>
      <c r="I100" s="494">
        <f>SUMIF('A-1 Site Habitat Baseline'!$G$11:$G$258,'G-2 Habitat groups'!A100,'A-1 Site Habitat Baseline'!$W$11:$W$258)</f>
        <v>0</v>
      </c>
      <c r="J100" s="494">
        <f>SUMIF('A-1 Site Habitat Baseline'!$G$11:$G$258,'G-2 Habitat groups'!A100,'A-1 Site Habitat Baseline'!$X$11:$X$258)</f>
        <v>0</v>
      </c>
      <c r="K100" s="494">
        <f>SUMIF('A-2 Site Habitat Creation'!$F$11:$F$256,'G-2 Habitat groups'!A100,'A-2 Site Habitat Creation'!$G$11:$G$256)</f>
        <v>0</v>
      </c>
      <c r="L100" s="494">
        <f>SUMIF('A-2 Site Habitat Creation'!$F$11:$F$256,'G-2 Habitat groups'!A100,'A-2 Site Habitat Creation'!$Y$11:$Y$256)</f>
        <v>0</v>
      </c>
      <c r="M100" s="494">
        <f>SUMIF('A-3 Site Habitat Enhancement'!$S$12:$S$257,'G-2 Habitat groups'!A100,'A-3 Site Habitat Enhancement'!$V$12:$V$257)</f>
        <v>0</v>
      </c>
      <c r="N100" s="494">
        <f>SUMIF('A-3 Site Habitat Enhancement'!$S$12:$S$257,'G-2 Habitat groups'!A100,'A-3 Site Habitat Enhancement'!$AN$12:$AN$257)</f>
        <v>0</v>
      </c>
      <c r="O100" s="494">
        <f t="shared" si="103"/>
        <v>0</v>
      </c>
      <c r="P100" s="494">
        <f t="shared" si="104"/>
        <v>0</v>
      </c>
      <c r="Q100" s="494">
        <f t="shared" si="105"/>
        <v>0</v>
      </c>
      <c r="R100" s="494">
        <f t="shared" si="106"/>
        <v>0</v>
      </c>
      <c r="S100" s="494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4">
        <f>SUMIF('D-1 Off Site Habitat Baseline'!$G$11:$G$258,'G-2 Habitat groups'!A100,'D-1 Off Site Habitat Baseline'!$Q$11:$Q$258)</f>
        <v>0</v>
      </c>
      <c r="U100" s="591">
        <f>SUMIF('D-1 Off Site Habitat Baseline'!$G$11:$G$258,'G-2 Habitat groups'!A100,'D-1 Off Site Habitat Baseline'!$S$11:$S$258)</f>
        <v>0</v>
      </c>
      <c r="V100" s="494">
        <f>SUMIF('D-1 Off Site Habitat Baseline'!$G$11:$G$258,'G-2 Habitat groups'!A100,'D-1 Off Site Habitat Baseline'!$U$11:$U$258)</f>
        <v>0</v>
      </c>
      <c r="W100" s="494">
        <f>SUMIF('D-2 Off Site Habitat Creation'!$F$9:$F$255,'G-2 Habitat groups'!A100,'D-2 Off Site Habitat Creation'!$G$9:$G$255)</f>
        <v>0</v>
      </c>
      <c r="X100" s="494">
        <f>SUMIF('D-2 Off Site Habitat Creation'!$F$9:$F$255,'G-2 Habitat groups'!A100,'D-2 Off Site Habitat Creation'!$AA$9:$AA$255)</f>
        <v>0</v>
      </c>
      <c r="Y100" s="494">
        <f>SUMIF('D-3 Off Site Habitat Enhancment'!$S$12:$S$491,'G-2 Habitat groups'!A100,'D-3 Off Site Habitat Enhancment'!$V$12:$V$491)</f>
        <v>0</v>
      </c>
      <c r="Z100" s="494">
        <f>SUMIF('D-3 Off Site Habitat Enhancment'!$S$12:$S$491,'G-2 Habitat groups'!A100,'D-3 Off Site Habitat Enhancment'!$AP$12:$AP$491)</f>
        <v>0</v>
      </c>
      <c r="AA100" s="494">
        <f t="shared" si="107"/>
        <v>0</v>
      </c>
      <c r="AB100" s="494">
        <f t="shared" si="108"/>
        <v>0</v>
      </c>
      <c r="AC100" s="494">
        <f t="shared" si="109"/>
        <v>0</v>
      </c>
      <c r="AD100" s="494">
        <f t="shared" si="110"/>
        <v>0</v>
      </c>
      <c r="AE100" s="494">
        <f t="shared" si="111"/>
        <v>0</v>
      </c>
      <c r="AF100" s="494">
        <f t="shared" si="112"/>
        <v>0</v>
      </c>
      <c r="AU100" s="130" t="s">
        <v>815</v>
      </c>
      <c r="AV100" s="328" t="s">
        <v>869</v>
      </c>
      <c r="AW100" s="592">
        <f t="shared" si="89"/>
        <v>0</v>
      </c>
      <c r="AX100" s="592">
        <f t="shared" si="90"/>
        <v>0</v>
      </c>
      <c r="AY100" s="592">
        <f t="shared" si="91"/>
        <v>0</v>
      </c>
      <c r="AZ100" s="592">
        <f t="shared" si="92"/>
        <v>0</v>
      </c>
      <c r="BA100" s="592">
        <f t="shared" si="93"/>
        <v>0</v>
      </c>
      <c r="BB100" s="592">
        <f t="shared" si="94"/>
        <v>0</v>
      </c>
      <c r="BC100" s="592">
        <f t="shared" si="95"/>
        <v>0</v>
      </c>
      <c r="BD100" s="592">
        <f t="shared" si="96"/>
        <v>0</v>
      </c>
      <c r="BE100" s="592">
        <f t="shared" ref="BE100" si="113">BB100+BD100</f>
        <v>0</v>
      </c>
      <c r="BF100" s="592" t="str">
        <f t="shared" ref="BF100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4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4">
        <f>SUMIF('A-1 Site Habitat Baseline'!$G$11:$G$258,'G-2 Habitat groups'!A101,'A-1 Site Habitat Baseline'!$Q$11:$Q$258)</f>
        <v>0</v>
      </c>
      <c r="G101" s="494">
        <f>SUMIF('A-1 Site Habitat Baseline'!$G$11:$G$258,'G-2 Habitat groups'!A101,'A-1 Site Habitat Baseline'!$S$11:$S$258)</f>
        <v>0</v>
      </c>
      <c r="H101" s="494">
        <f>SUMIF('A-1 Site Habitat Baseline'!$G$11:$G$258,'G-2 Habitat groups'!A101,'A-1 Site Habitat Baseline'!$U$11:$U$258)</f>
        <v>0</v>
      </c>
      <c r="I101" s="494">
        <f>SUMIF('A-1 Site Habitat Baseline'!$G$11:$G$258,'G-2 Habitat groups'!A101,'A-1 Site Habitat Baseline'!$W$11:$W$258)</f>
        <v>0</v>
      </c>
      <c r="J101" s="494">
        <f>SUMIF('A-1 Site Habitat Baseline'!$G$11:$G$258,'G-2 Habitat groups'!A101,'A-1 Site Habitat Baseline'!$X$11:$X$258)</f>
        <v>0</v>
      </c>
      <c r="K101" s="494">
        <f>SUMIF('A-2 Site Habitat Creation'!$F$11:$F$256,'G-2 Habitat groups'!A101,'A-2 Site Habitat Creation'!$G$11:$G$256)</f>
        <v>0</v>
      </c>
      <c r="L101" s="494">
        <f>SUMIF('A-2 Site Habitat Creation'!$F$11:$F$256,'G-2 Habitat groups'!A101,'A-2 Site Habitat Creation'!$Y$11:$Y$256)</f>
        <v>0</v>
      </c>
      <c r="M101" s="494">
        <f>SUMIF('A-3 Site Habitat Enhancement'!$S$12:$S$257,'G-2 Habitat groups'!A101,'A-3 Site Habitat Enhancement'!$V$12:$V$257)</f>
        <v>0</v>
      </c>
      <c r="N101" s="494">
        <f>SUMIF('A-3 Site Habitat Enhancement'!$S$12:$S$257,'G-2 Habitat groups'!A101,'A-3 Site Habitat Enhancement'!$AN$12:$AN$257)</f>
        <v>0</v>
      </c>
      <c r="O101" s="494">
        <f t="shared" si="103"/>
        <v>0</v>
      </c>
      <c r="P101" s="494">
        <f t="shared" si="104"/>
        <v>0</v>
      </c>
      <c r="Q101" s="494">
        <f t="shared" si="105"/>
        <v>0</v>
      </c>
      <c r="R101" s="494">
        <f t="shared" si="106"/>
        <v>0</v>
      </c>
      <c r="S101" s="494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4">
        <f>SUMIF('D-1 Off Site Habitat Baseline'!$G$11:$G$258,'G-2 Habitat groups'!A101,'D-1 Off Site Habitat Baseline'!$Q$11:$Q$258)</f>
        <v>0</v>
      </c>
      <c r="U101" s="591">
        <f>SUMIF('D-1 Off Site Habitat Baseline'!$G$11:$G$258,'G-2 Habitat groups'!A101,'D-1 Off Site Habitat Baseline'!$S$11:$S$258)</f>
        <v>0</v>
      </c>
      <c r="V101" s="494">
        <f>SUMIF('D-1 Off Site Habitat Baseline'!$G$11:$G$258,'G-2 Habitat groups'!A101,'D-1 Off Site Habitat Baseline'!$U$11:$U$258)</f>
        <v>0</v>
      </c>
      <c r="W101" s="494">
        <f>SUMIF('D-2 Off Site Habitat Creation'!$F$9:$F$255,'G-2 Habitat groups'!A101,'D-2 Off Site Habitat Creation'!$G$9:$G$255)</f>
        <v>0</v>
      </c>
      <c r="X101" s="494">
        <f>SUMIF('D-2 Off Site Habitat Creation'!$F$9:$F$255,'G-2 Habitat groups'!A101,'D-2 Off Site Habitat Creation'!$AA$9:$AA$255)</f>
        <v>0</v>
      </c>
      <c r="Y101" s="494">
        <f>SUMIF('D-3 Off Site Habitat Enhancment'!$S$12:$S$491,'G-2 Habitat groups'!A101,'D-3 Off Site Habitat Enhancment'!$V$12:$V$491)</f>
        <v>0</v>
      </c>
      <c r="Z101" s="494">
        <f>SUMIF('D-3 Off Site Habitat Enhancment'!$S$12:$S$491,'G-2 Habitat groups'!A101,'D-3 Off Site Habitat Enhancment'!$AP$12:$AP$491)</f>
        <v>0</v>
      </c>
      <c r="AA101" s="494">
        <f t="shared" si="107"/>
        <v>0</v>
      </c>
      <c r="AB101" s="494">
        <f t="shared" si="108"/>
        <v>0</v>
      </c>
      <c r="AC101" s="494">
        <f t="shared" si="109"/>
        <v>0</v>
      </c>
      <c r="AD101" s="494">
        <f t="shared" si="110"/>
        <v>0</v>
      </c>
      <c r="AE101" s="494">
        <f t="shared" si="111"/>
        <v>0</v>
      </c>
      <c r="AF101" s="494">
        <f t="shared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4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4">
        <f>SUMIF('A-1 Site Habitat Baseline'!$G$11:$G$258,'G-2 Habitat groups'!A102,'A-1 Site Habitat Baseline'!$Q$11:$Q$258)</f>
        <v>0</v>
      </c>
      <c r="G102" s="494">
        <f>SUMIF('A-1 Site Habitat Baseline'!$G$11:$G$258,'G-2 Habitat groups'!A102,'A-1 Site Habitat Baseline'!$S$11:$S$258)</f>
        <v>0</v>
      </c>
      <c r="H102" s="494">
        <f>SUMIF('A-1 Site Habitat Baseline'!$G$11:$G$258,'G-2 Habitat groups'!A102,'A-1 Site Habitat Baseline'!$U$11:$U$258)</f>
        <v>0</v>
      </c>
      <c r="I102" s="494">
        <f>SUMIF('A-1 Site Habitat Baseline'!$G$11:$G$258,'G-2 Habitat groups'!A102,'A-1 Site Habitat Baseline'!$W$11:$W$258)</f>
        <v>0</v>
      </c>
      <c r="J102" s="494">
        <f>SUMIF('A-1 Site Habitat Baseline'!$G$11:$G$258,'G-2 Habitat groups'!A102,'A-1 Site Habitat Baseline'!$X$11:$X$258)</f>
        <v>0</v>
      </c>
      <c r="K102" s="494">
        <f>SUMIF('A-2 Site Habitat Creation'!$F$11:$F$256,'G-2 Habitat groups'!A102,'A-2 Site Habitat Creation'!$G$11:$G$256)</f>
        <v>0</v>
      </c>
      <c r="L102" s="494">
        <f>SUMIF('A-2 Site Habitat Creation'!$F$11:$F$256,'G-2 Habitat groups'!A102,'A-2 Site Habitat Creation'!$Y$11:$Y$256)</f>
        <v>0</v>
      </c>
      <c r="M102" s="494">
        <f>SUMIF('A-3 Site Habitat Enhancement'!$S$12:$S$257,'G-2 Habitat groups'!A102,'A-3 Site Habitat Enhancement'!$V$12:$V$257)</f>
        <v>0</v>
      </c>
      <c r="N102" s="494">
        <f>SUMIF('A-3 Site Habitat Enhancement'!$S$12:$S$257,'G-2 Habitat groups'!A102,'A-3 Site Habitat Enhancement'!$AN$12:$AN$257)</f>
        <v>0</v>
      </c>
      <c r="O102" s="494">
        <f t="shared" si="103"/>
        <v>0</v>
      </c>
      <c r="P102" s="494">
        <f t="shared" si="104"/>
        <v>0</v>
      </c>
      <c r="Q102" s="494">
        <f t="shared" si="105"/>
        <v>0</v>
      </c>
      <c r="R102" s="494">
        <f t="shared" si="106"/>
        <v>0</v>
      </c>
      <c r="S102" s="494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4">
        <f>SUMIF('D-1 Off Site Habitat Baseline'!$G$11:$G$258,'G-2 Habitat groups'!A102,'D-1 Off Site Habitat Baseline'!$Q$11:$Q$258)</f>
        <v>0</v>
      </c>
      <c r="U102" s="591">
        <f>SUMIF('D-1 Off Site Habitat Baseline'!$G$11:$G$258,'G-2 Habitat groups'!A102,'D-1 Off Site Habitat Baseline'!$S$11:$S$258)</f>
        <v>0</v>
      </c>
      <c r="V102" s="494">
        <f>SUMIF('D-1 Off Site Habitat Baseline'!$G$11:$G$258,'G-2 Habitat groups'!A102,'D-1 Off Site Habitat Baseline'!$U$11:$U$258)</f>
        <v>0</v>
      </c>
      <c r="W102" s="494">
        <f>SUMIF('D-2 Off Site Habitat Creation'!$F$9:$F$255,'G-2 Habitat groups'!A102,'D-2 Off Site Habitat Creation'!$G$9:$G$255)</f>
        <v>0</v>
      </c>
      <c r="X102" s="494">
        <f>SUMIF('D-2 Off Site Habitat Creation'!$F$9:$F$255,'G-2 Habitat groups'!A102,'D-2 Off Site Habitat Creation'!$AA$9:$AA$255)</f>
        <v>0</v>
      </c>
      <c r="Y102" s="494">
        <f>SUMIF('D-3 Off Site Habitat Enhancment'!$S$12:$S$491,'G-2 Habitat groups'!A102,'D-3 Off Site Habitat Enhancment'!$V$12:$V$491)</f>
        <v>0</v>
      </c>
      <c r="Z102" s="494">
        <f>SUMIF('D-3 Off Site Habitat Enhancment'!$S$12:$S$491,'G-2 Habitat groups'!A102,'D-3 Off Site Habitat Enhancment'!$AP$12:$AP$491)</f>
        <v>0</v>
      </c>
      <c r="AA102" s="494">
        <f t="shared" si="107"/>
        <v>0</v>
      </c>
      <c r="AB102" s="494">
        <f t="shared" si="108"/>
        <v>0</v>
      </c>
      <c r="AC102" s="494">
        <f t="shared" si="109"/>
        <v>0</v>
      </c>
      <c r="AD102" s="494">
        <f t="shared" si="110"/>
        <v>0</v>
      </c>
      <c r="AE102" s="494">
        <f t="shared" si="111"/>
        <v>0</v>
      </c>
      <c r="AF102" s="494">
        <f t="shared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4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4">
        <f>SUMIF('A-1 Site Habitat Baseline'!$G$11:$G$258,'G-2 Habitat groups'!A103,'A-1 Site Habitat Baseline'!$Q$11:$Q$258)</f>
        <v>0</v>
      </c>
      <c r="G103" s="494">
        <f>SUMIF('A-1 Site Habitat Baseline'!$G$11:$G$258,'G-2 Habitat groups'!A103,'A-1 Site Habitat Baseline'!$S$11:$S$258)</f>
        <v>0</v>
      </c>
      <c r="H103" s="494">
        <f>SUMIF('A-1 Site Habitat Baseline'!$G$11:$G$258,'G-2 Habitat groups'!A103,'A-1 Site Habitat Baseline'!$U$11:$U$258)</f>
        <v>0</v>
      </c>
      <c r="I103" s="494">
        <f>SUMIF('A-1 Site Habitat Baseline'!$G$11:$G$258,'G-2 Habitat groups'!A103,'A-1 Site Habitat Baseline'!$W$11:$W$258)</f>
        <v>0</v>
      </c>
      <c r="J103" s="494">
        <f>SUMIF('A-1 Site Habitat Baseline'!$G$11:$G$258,'G-2 Habitat groups'!A103,'A-1 Site Habitat Baseline'!$X$11:$X$258)</f>
        <v>0</v>
      </c>
      <c r="K103" s="494">
        <f>SUMIF('A-2 Site Habitat Creation'!$F$11:$F$256,'G-2 Habitat groups'!A103,'A-2 Site Habitat Creation'!$G$11:$G$256)</f>
        <v>0</v>
      </c>
      <c r="L103" s="494">
        <f>SUMIF('A-2 Site Habitat Creation'!$F$11:$F$256,'G-2 Habitat groups'!A103,'A-2 Site Habitat Creation'!$Y$11:$Y$256)</f>
        <v>0</v>
      </c>
      <c r="M103" s="494">
        <f>SUMIF('A-3 Site Habitat Enhancement'!$S$12:$S$257,'G-2 Habitat groups'!A103,'A-3 Site Habitat Enhancement'!$V$12:$V$257)</f>
        <v>0</v>
      </c>
      <c r="N103" s="494">
        <f>SUMIF('A-3 Site Habitat Enhancement'!$S$12:$S$257,'G-2 Habitat groups'!A103,'A-3 Site Habitat Enhancement'!$AN$12:$AN$257)</f>
        <v>0</v>
      </c>
      <c r="O103" s="494">
        <f t="shared" si="103"/>
        <v>0</v>
      </c>
      <c r="P103" s="494">
        <f t="shared" si="104"/>
        <v>0</v>
      </c>
      <c r="Q103" s="494">
        <f t="shared" si="105"/>
        <v>0</v>
      </c>
      <c r="R103" s="494">
        <f t="shared" si="106"/>
        <v>0</v>
      </c>
      <c r="S103" s="494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4">
        <f>SUMIF('D-1 Off Site Habitat Baseline'!$G$11:$G$258,'G-2 Habitat groups'!A103,'D-1 Off Site Habitat Baseline'!$Q$11:$Q$258)</f>
        <v>0</v>
      </c>
      <c r="U103" s="591">
        <f>SUMIF('D-1 Off Site Habitat Baseline'!$G$11:$G$258,'G-2 Habitat groups'!A103,'D-1 Off Site Habitat Baseline'!$S$11:$S$258)</f>
        <v>0</v>
      </c>
      <c r="V103" s="494">
        <f>SUMIF('D-1 Off Site Habitat Baseline'!$G$11:$G$258,'G-2 Habitat groups'!A103,'D-1 Off Site Habitat Baseline'!$U$11:$U$258)</f>
        <v>0</v>
      </c>
      <c r="W103" s="494">
        <f>SUMIF('D-2 Off Site Habitat Creation'!$F$9:$F$255,'G-2 Habitat groups'!A103,'D-2 Off Site Habitat Creation'!$G$9:$G$255)</f>
        <v>0</v>
      </c>
      <c r="X103" s="494">
        <f>SUMIF('D-2 Off Site Habitat Creation'!$F$9:$F$255,'G-2 Habitat groups'!A103,'D-2 Off Site Habitat Creation'!$AA$9:$AA$255)</f>
        <v>0</v>
      </c>
      <c r="Y103" s="494">
        <f>SUMIF('D-3 Off Site Habitat Enhancment'!$S$12:$S$491,'G-2 Habitat groups'!A103,'D-3 Off Site Habitat Enhancment'!$V$12:$V$491)</f>
        <v>0</v>
      </c>
      <c r="Z103" s="494">
        <f>SUMIF('D-3 Off Site Habitat Enhancment'!$S$12:$S$491,'G-2 Habitat groups'!A103,'D-3 Off Site Habitat Enhancment'!$AP$12:$AP$491)</f>
        <v>0</v>
      </c>
      <c r="AA103" s="494">
        <f t="shared" si="107"/>
        <v>0</v>
      </c>
      <c r="AB103" s="494">
        <f t="shared" si="108"/>
        <v>0</v>
      </c>
      <c r="AC103" s="494">
        <f t="shared" si="109"/>
        <v>0</v>
      </c>
      <c r="AD103" s="494">
        <f t="shared" si="110"/>
        <v>0</v>
      </c>
      <c r="AE103" s="494">
        <f t="shared" si="111"/>
        <v>0</v>
      </c>
      <c r="AF103" s="494">
        <f t="shared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4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4">
        <f>SUMIF('A-1 Site Habitat Baseline'!$G$11:$G$258,'G-2 Habitat groups'!A104,'A-1 Site Habitat Baseline'!$Q$11:$Q$258)</f>
        <v>0</v>
      </c>
      <c r="G104" s="494">
        <f>SUMIF('A-1 Site Habitat Baseline'!$G$11:$G$258,'G-2 Habitat groups'!A104,'A-1 Site Habitat Baseline'!$S$11:$S$258)</f>
        <v>0</v>
      </c>
      <c r="H104" s="494">
        <f>SUMIF('A-1 Site Habitat Baseline'!$G$11:$G$258,'G-2 Habitat groups'!A104,'A-1 Site Habitat Baseline'!$U$11:$U$258)</f>
        <v>0</v>
      </c>
      <c r="I104" s="494">
        <f>SUMIF('A-1 Site Habitat Baseline'!$G$11:$G$258,'G-2 Habitat groups'!A104,'A-1 Site Habitat Baseline'!$W$11:$W$258)</f>
        <v>0</v>
      </c>
      <c r="J104" s="494">
        <f>SUMIF('A-1 Site Habitat Baseline'!$G$11:$G$258,'G-2 Habitat groups'!A104,'A-1 Site Habitat Baseline'!$X$11:$X$258)</f>
        <v>0</v>
      </c>
      <c r="K104" s="494">
        <f>SUMIF('A-2 Site Habitat Creation'!$F$11:$F$256,'G-2 Habitat groups'!A104,'A-2 Site Habitat Creation'!$G$11:$G$256)</f>
        <v>0</v>
      </c>
      <c r="L104" s="494">
        <f>SUMIF('A-2 Site Habitat Creation'!$F$11:$F$256,'G-2 Habitat groups'!A104,'A-2 Site Habitat Creation'!$Y$11:$Y$256)</f>
        <v>0</v>
      </c>
      <c r="M104" s="494">
        <f>SUMIF('A-3 Site Habitat Enhancement'!$S$12:$S$257,'G-2 Habitat groups'!A104,'A-3 Site Habitat Enhancement'!$V$12:$V$257)</f>
        <v>0</v>
      </c>
      <c r="N104" s="494">
        <f>SUMIF('A-3 Site Habitat Enhancement'!$S$12:$S$257,'G-2 Habitat groups'!A104,'A-3 Site Habitat Enhancement'!$AN$12:$AN$257)</f>
        <v>0</v>
      </c>
      <c r="O104" s="494">
        <f t="shared" si="103"/>
        <v>0</v>
      </c>
      <c r="P104" s="494">
        <f t="shared" si="104"/>
        <v>0</v>
      </c>
      <c r="Q104" s="494">
        <f t="shared" si="105"/>
        <v>0</v>
      </c>
      <c r="R104" s="494">
        <f t="shared" si="106"/>
        <v>0</v>
      </c>
      <c r="S104" s="494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4">
        <f>SUMIF('D-1 Off Site Habitat Baseline'!$G$11:$G$258,'G-2 Habitat groups'!A104,'D-1 Off Site Habitat Baseline'!$Q$11:$Q$258)</f>
        <v>0</v>
      </c>
      <c r="U104" s="591">
        <f>SUMIF('D-1 Off Site Habitat Baseline'!$G$11:$G$258,'G-2 Habitat groups'!A104,'D-1 Off Site Habitat Baseline'!$S$11:$S$258)</f>
        <v>0</v>
      </c>
      <c r="V104" s="494">
        <f>SUMIF('D-1 Off Site Habitat Baseline'!$G$11:$G$258,'G-2 Habitat groups'!A104,'D-1 Off Site Habitat Baseline'!$U$11:$U$258)</f>
        <v>0</v>
      </c>
      <c r="W104" s="494">
        <f>SUMIF('D-2 Off Site Habitat Creation'!$F$9:$F$255,'G-2 Habitat groups'!A104,'D-2 Off Site Habitat Creation'!$G$9:$G$255)</f>
        <v>0</v>
      </c>
      <c r="X104" s="494">
        <f>SUMIF('D-2 Off Site Habitat Creation'!$F$9:$F$255,'G-2 Habitat groups'!A104,'D-2 Off Site Habitat Creation'!$AA$9:$AA$255)</f>
        <v>0</v>
      </c>
      <c r="Y104" s="494">
        <f>SUMIF('D-3 Off Site Habitat Enhancment'!$S$12:$S$491,'G-2 Habitat groups'!A104,'D-3 Off Site Habitat Enhancment'!$V$12:$V$491)</f>
        <v>0</v>
      </c>
      <c r="Z104" s="494">
        <f>SUMIF('D-3 Off Site Habitat Enhancment'!$S$12:$S$491,'G-2 Habitat groups'!A104,'D-3 Off Site Habitat Enhancment'!$AP$12:$AP$491)</f>
        <v>0</v>
      </c>
      <c r="AA104" s="494">
        <f t="shared" si="107"/>
        <v>0</v>
      </c>
      <c r="AB104" s="494">
        <f t="shared" si="108"/>
        <v>0</v>
      </c>
      <c r="AC104" s="494">
        <f t="shared" si="109"/>
        <v>0</v>
      </c>
      <c r="AD104" s="494">
        <f t="shared" si="110"/>
        <v>0</v>
      </c>
      <c r="AE104" s="494">
        <f t="shared" si="111"/>
        <v>0</v>
      </c>
      <c r="AF104" s="494">
        <f t="shared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4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4">
        <f>SUMIF('A-1 Site Habitat Baseline'!$G$11:$G$258,'G-2 Habitat groups'!A105,'A-1 Site Habitat Baseline'!$Q$11:$Q$258)</f>
        <v>0</v>
      </c>
      <c r="G105" s="494">
        <f>SUMIF('A-1 Site Habitat Baseline'!$G$11:$G$258,'G-2 Habitat groups'!A105,'A-1 Site Habitat Baseline'!$S$11:$S$258)</f>
        <v>0</v>
      </c>
      <c r="H105" s="494">
        <f>SUMIF('A-1 Site Habitat Baseline'!$G$11:$G$258,'G-2 Habitat groups'!A105,'A-1 Site Habitat Baseline'!$U$11:$U$258)</f>
        <v>0</v>
      </c>
      <c r="I105" s="494">
        <f>SUMIF('A-1 Site Habitat Baseline'!$G$11:$G$258,'G-2 Habitat groups'!A105,'A-1 Site Habitat Baseline'!$W$11:$W$258)</f>
        <v>0</v>
      </c>
      <c r="J105" s="494">
        <f>SUMIF('A-1 Site Habitat Baseline'!$G$11:$G$258,'G-2 Habitat groups'!A105,'A-1 Site Habitat Baseline'!$X$11:$X$258)</f>
        <v>0</v>
      </c>
      <c r="K105" s="494">
        <f>SUMIF('A-2 Site Habitat Creation'!$F$11:$F$256,'G-2 Habitat groups'!A105,'A-2 Site Habitat Creation'!$G$11:$G$256)</f>
        <v>0</v>
      </c>
      <c r="L105" s="494">
        <f>SUMIF('A-2 Site Habitat Creation'!$F$11:$F$256,'G-2 Habitat groups'!A105,'A-2 Site Habitat Creation'!$Y$11:$Y$256)</f>
        <v>0</v>
      </c>
      <c r="M105" s="494">
        <f>SUMIF('A-3 Site Habitat Enhancement'!$S$12:$S$257,'G-2 Habitat groups'!A105,'A-3 Site Habitat Enhancement'!$V$12:$V$257)</f>
        <v>0</v>
      </c>
      <c r="N105" s="494">
        <f>SUMIF('A-3 Site Habitat Enhancement'!$S$12:$S$257,'G-2 Habitat groups'!A105,'A-3 Site Habitat Enhancement'!$AN$12:$AN$257)</f>
        <v>0</v>
      </c>
      <c r="O105" s="494">
        <f t="shared" si="103"/>
        <v>0</v>
      </c>
      <c r="P105" s="494">
        <f t="shared" si="104"/>
        <v>0</v>
      </c>
      <c r="Q105" s="494">
        <f t="shared" si="105"/>
        <v>0</v>
      </c>
      <c r="R105" s="494">
        <f t="shared" si="106"/>
        <v>0</v>
      </c>
      <c r="S105" s="494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4">
        <f>SUMIF('D-1 Off Site Habitat Baseline'!$G$11:$G$258,'G-2 Habitat groups'!A105,'D-1 Off Site Habitat Baseline'!$Q$11:$Q$258)</f>
        <v>0</v>
      </c>
      <c r="U105" s="591">
        <f>SUMIF('D-1 Off Site Habitat Baseline'!$G$11:$G$258,'G-2 Habitat groups'!A105,'D-1 Off Site Habitat Baseline'!$S$11:$S$258)</f>
        <v>0</v>
      </c>
      <c r="V105" s="494">
        <f>SUMIF('D-1 Off Site Habitat Baseline'!$G$11:$G$258,'G-2 Habitat groups'!A105,'D-1 Off Site Habitat Baseline'!$U$11:$U$258)</f>
        <v>0</v>
      </c>
      <c r="W105" s="494">
        <f>SUMIF('D-2 Off Site Habitat Creation'!$F$9:$F$255,'G-2 Habitat groups'!A105,'D-2 Off Site Habitat Creation'!$G$9:$G$255)</f>
        <v>0</v>
      </c>
      <c r="X105" s="494">
        <f>SUMIF('D-2 Off Site Habitat Creation'!$F$9:$F$255,'G-2 Habitat groups'!A105,'D-2 Off Site Habitat Creation'!$AA$9:$AA$255)</f>
        <v>0</v>
      </c>
      <c r="Y105" s="494">
        <f>SUMIF('D-3 Off Site Habitat Enhancment'!$S$12:$S$491,'G-2 Habitat groups'!A105,'D-3 Off Site Habitat Enhancment'!$V$12:$V$491)</f>
        <v>0</v>
      </c>
      <c r="Z105" s="494">
        <f>SUMIF('D-3 Off Site Habitat Enhancment'!$S$12:$S$491,'G-2 Habitat groups'!A105,'D-3 Off Site Habitat Enhancment'!$AP$12:$AP$491)</f>
        <v>0</v>
      </c>
      <c r="AA105" s="494">
        <f t="shared" si="107"/>
        <v>0</v>
      </c>
      <c r="AB105" s="494">
        <f t="shared" si="108"/>
        <v>0</v>
      </c>
      <c r="AC105" s="494">
        <f t="shared" si="109"/>
        <v>0</v>
      </c>
      <c r="AD105" s="494">
        <f t="shared" si="110"/>
        <v>0</v>
      </c>
      <c r="AE105" s="494">
        <f t="shared" si="111"/>
        <v>0</v>
      </c>
      <c r="AF105" s="494">
        <f t="shared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4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4">
        <f>SUMIF('A-1 Site Habitat Baseline'!$G$11:$G$258,'G-2 Habitat groups'!A106,'A-1 Site Habitat Baseline'!$Q$11:$Q$258)</f>
        <v>0</v>
      </c>
      <c r="G106" s="494">
        <f>SUMIF('A-1 Site Habitat Baseline'!$G$11:$G$258,'G-2 Habitat groups'!A106,'A-1 Site Habitat Baseline'!$S$11:$S$258)</f>
        <v>0</v>
      </c>
      <c r="H106" s="494">
        <f>SUMIF('A-1 Site Habitat Baseline'!$G$11:$G$258,'G-2 Habitat groups'!A106,'A-1 Site Habitat Baseline'!$U$11:$U$258)</f>
        <v>0</v>
      </c>
      <c r="I106" s="494">
        <f>SUMIF('A-1 Site Habitat Baseline'!$G$11:$G$258,'G-2 Habitat groups'!A106,'A-1 Site Habitat Baseline'!$W$11:$W$258)</f>
        <v>0</v>
      </c>
      <c r="J106" s="494">
        <f>SUMIF('A-1 Site Habitat Baseline'!$G$11:$G$258,'G-2 Habitat groups'!A106,'A-1 Site Habitat Baseline'!$X$11:$X$258)</f>
        <v>0</v>
      </c>
      <c r="K106" s="494">
        <f>SUMIF('A-2 Site Habitat Creation'!$F$11:$F$256,'G-2 Habitat groups'!A106,'A-2 Site Habitat Creation'!$G$11:$G$256)</f>
        <v>0</v>
      </c>
      <c r="L106" s="494">
        <f>SUMIF('A-2 Site Habitat Creation'!$F$11:$F$256,'G-2 Habitat groups'!A106,'A-2 Site Habitat Creation'!$Y$11:$Y$256)</f>
        <v>0</v>
      </c>
      <c r="M106" s="494">
        <f>SUMIF('A-3 Site Habitat Enhancement'!$S$12:$S$257,'G-2 Habitat groups'!A106,'A-3 Site Habitat Enhancement'!$V$12:$V$257)</f>
        <v>0</v>
      </c>
      <c r="N106" s="494">
        <f>SUMIF('A-3 Site Habitat Enhancement'!$S$12:$S$257,'G-2 Habitat groups'!A106,'A-3 Site Habitat Enhancement'!$AN$12:$AN$257)</f>
        <v>0</v>
      </c>
      <c r="O106" s="494">
        <f t="shared" si="103"/>
        <v>0</v>
      </c>
      <c r="P106" s="494">
        <f t="shared" si="104"/>
        <v>0</v>
      </c>
      <c r="Q106" s="494">
        <f t="shared" si="105"/>
        <v>0</v>
      </c>
      <c r="R106" s="494">
        <f t="shared" si="106"/>
        <v>0</v>
      </c>
      <c r="S106" s="494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4">
        <f>SUMIF('D-1 Off Site Habitat Baseline'!$G$11:$G$258,'G-2 Habitat groups'!A106,'D-1 Off Site Habitat Baseline'!$Q$11:$Q$258)</f>
        <v>0</v>
      </c>
      <c r="U106" s="591">
        <f>SUMIF('D-1 Off Site Habitat Baseline'!$G$11:$G$258,'G-2 Habitat groups'!A106,'D-1 Off Site Habitat Baseline'!$S$11:$S$258)</f>
        <v>0</v>
      </c>
      <c r="V106" s="494">
        <f>SUMIF('D-1 Off Site Habitat Baseline'!$G$11:$G$258,'G-2 Habitat groups'!A106,'D-1 Off Site Habitat Baseline'!$U$11:$U$258)</f>
        <v>0</v>
      </c>
      <c r="W106" s="494">
        <f>SUMIF('D-2 Off Site Habitat Creation'!$F$9:$F$255,'G-2 Habitat groups'!A106,'D-2 Off Site Habitat Creation'!$G$9:$G$255)</f>
        <v>0</v>
      </c>
      <c r="X106" s="494">
        <f>SUMIF('D-2 Off Site Habitat Creation'!$F$9:$F$255,'G-2 Habitat groups'!A106,'D-2 Off Site Habitat Creation'!$AA$9:$AA$255)</f>
        <v>0</v>
      </c>
      <c r="Y106" s="494">
        <f>SUMIF('D-3 Off Site Habitat Enhancment'!$S$12:$S$491,'G-2 Habitat groups'!A106,'D-3 Off Site Habitat Enhancment'!$V$12:$V$491)</f>
        <v>0</v>
      </c>
      <c r="Z106" s="494">
        <f>SUMIF('D-3 Off Site Habitat Enhancment'!$S$12:$S$491,'G-2 Habitat groups'!A106,'D-3 Off Site Habitat Enhancment'!$AP$12:$AP$491)</f>
        <v>0</v>
      </c>
      <c r="AA106" s="494">
        <f t="shared" si="107"/>
        <v>0</v>
      </c>
      <c r="AB106" s="494">
        <f t="shared" si="108"/>
        <v>0</v>
      </c>
      <c r="AC106" s="494">
        <f t="shared" si="109"/>
        <v>0</v>
      </c>
      <c r="AD106" s="494">
        <f t="shared" si="110"/>
        <v>0</v>
      </c>
      <c r="AE106" s="494">
        <f t="shared" si="111"/>
        <v>0</v>
      </c>
      <c r="AF106" s="494">
        <f t="shared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4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4">
        <f>SUMIF('A-1 Site Habitat Baseline'!$G$11:$G$258,'G-2 Habitat groups'!A107,'A-1 Site Habitat Baseline'!$Q$11:$Q$258)</f>
        <v>0</v>
      </c>
      <c r="G107" s="494">
        <f>SUMIF('A-1 Site Habitat Baseline'!$G$11:$G$258,'G-2 Habitat groups'!A107,'A-1 Site Habitat Baseline'!$S$11:$S$258)</f>
        <v>0</v>
      </c>
      <c r="H107" s="494">
        <f>SUMIF('A-1 Site Habitat Baseline'!$G$11:$G$258,'G-2 Habitat groups'!A107,'A-1 Site Habitat Baseline'!$U$11:$U$258)</f>
        <v>0</v>
      </c>
      <c r="I107" s="494">
        <f>SUMIF('A-1 Site Habitat Baseline'!$G$11:$G$258,'G-2 Habitat groups'!A107,'A-1 Site Habitat Baseline'!$W$11:$W$258)</f>
        <v>0</v>
      </c>
      <c r="J107" s="494">
        <f>SUMIF('A-1 Site Habitat Baseline'!$G$11:$G$258,'G-2 Habitat groups'!A107,'A-1 Site Habitat Baseline'!$X$11:$X$258)</f>
        <v>0</v>
      </c>
      <c r="K107" s="494">
        <f>SUMIF('A-2 Site Habitat Creation'!$F$11:$F$256,'G-2 Habitat groups'!A107,'A-2 Site Habitat Creation'!$G$11:$G$256)</f>
        <v>0</v>
      </c>
      <c r="L107" s="494">
        <f>SUMIF('A-2 Site Habitat Creation'!$F$11:$F$256,'G-2 Habitat groups'!A107,'A-2 Site Habitat Creation'!$Y$11:$Y$256)</f>
        <v>0</v>
      </c>
      <c r="M107" s="494">
        <f>SUMIF('A-3 Site Habitat Enhancement'!$S$12:$S$257,'G-2 Habitat groups'!A107,'A-3 Site Habitat Enhancement'!$V$12:$V$257)</f>
        <v>0</v>
      </c>
      <c r="N107" s="494">
        <f>SUMIF('A-3 Site Habitat Enhancement'!$S$12:$S$257,'G-2 Habitat groups'!A107,'A-3 Site Habitat Enhancement'!$AN$12:$AN$257)</f>
        <v>0</v>
      </c>
      <c r="O107" s="494">
        <f t="shared" si="103"/>
        <v>0</v>
      </c>
      <c r="P107" s="494">
        <f t="shared" si="104"/>
        <v>0</v>
      </c>
      <c r="Q107" s="494">
        <f t="shared" si="105"/>
        <v>0</v>
      </c>
      <c r="R107" s="494">
        <f t="shared" si="106"/>
        <v>0</v>
      </c>
      <c r="S107" s="494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4">
        <f>SUMIF('D-1 Off Site Habitat Baseline'!$G$11:$G$258,'G-2 Habitat groups'!A107,'D-1 Off Site Habitat Baseline'!$Q$11:$Q$258)</f>
        <v>0</v>
      </c>
      <c r="U107" s="591">
        <f>SUMIF('D-1 Off Site Habitat Baseline'!$G$11:$G$258,'G-2 Habitat groups'!A107,'D-1 Off Site Habitat Baseline'!$S$11:$S$258)</f>
        <v>0</v>
      </c>
      <c r="V107" s="494">
        <f>SUMIF('D-1 Off Site Habitat Baseline'!$G$11:$G$258,'G-2 Habitat groups'!A107,'D-1 Off Site Habitat Baseline'!$U$11:$U$258)</f>
        <v>0</v>
      </c>
      <c r="W107" s="494">
        <f>SUMIF('D-2 Off Site Habitat Creation'!$F$9:$F$255,'G-2 Habitat groups'!A107,'D-2 Off Site Habitat Creation'!$G$9:$G$255)</f>
        <v>0</v>
      </c>
      <c r="X107" s="494">
        <f>SUMIF('D-2 Off Site Habitat Creation'!$F$9:$F$255,'G-2 Habitat groups'!A107,'D-2 Off Site Habitat Creation'!$AA$9:$AA$255)</f>
        <v>0</v>
      </c>
      <c r="Y107" s="494">
        <f>SUMIF('D-3 Off Site Habitat Enhancment'!$S$12:$S$491,'G-2 Habitat groups'!A107,'D-3 Off Site Habitat Enhancment'!$V$12:$V$491)</f>
        <v>0</v>
      </c>
      <c r="Z107" s="494">
        <f>SUMIF('D-3 Off Site Habitat Enhancment'!$S$12:$S$491,'G-2 Habitat groups'!A107,'D-3 Off Site Habitat Enhancment'!$AP$12:$AP$491)</f>
        <v>0</v>
      </c>
      <c r="AA107" s="494">
        <f t="shared" si="107"/>
        <v>0</v>
      </c>
      <c r="AB107" s="494">
        <f t="shared" si="108"/>
        <v>0</v>
      </c>
      <c r="AC107" s="494">
        <f t="shared" si="109"/>
        <v>0</v>
      </c>
      <c r="AD107" s="494">
        <f t="shared" si="110"/>
        <v>0</v>
      </c>
      <c r="AE107" s="494">
        <f t="shared" si="111"/>
        <v>0</v>
      </c>
      <c r="AF107" s="494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4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4">
        <f>SUMIF('A-1 Site Habitat Baseline'!$G$11:$G$258,'G-2 Habitat groups'!A108,'A-1 Site Habitat Baseline'!$Q$11:$Q$258)</f>
        <v>0</v>
      </c>
      <c r="G108" s="494">
        <f>SUMIF('A-1 Site Habitat Baseline'!$G$11:$G$258,'G-2 Habitat groups'!A108,'A-1 Site Habitat Baseline'!$S$11:$S$258)</f>
        <v>0</v>
      </c>
      <c r="H108" s="494">
        <f>SUMIF('A-1 Site Habitat Baseline'!$G$11:$G$258,'G-2 Habitat groups'!A108,'A-1 Site Habitat Baseline'!$U$11:$U$258)</f>
        <v>0</v>
      </c>
      <c r="I108" s="494">
        <f>SUMIF('A-1 Site Habitat Baseline'!$G$11:$G$258,'G-2 Habitat groups'!A108,'A-1 Site Habitat Baseline'!$W$11:$W$258)</f>
        <v>0</v>
      </c>
      <c r="J108" s="494">
        <f>SUMIF('A-1 Site Habitat Baseline'!$G$11:$G$258,'G-2 Habitat groups'!A108,'A-1 Site Habitat Baseline'!$X$11:$X$258)</f>
        <v>0</v>
      </c>
      <c r="K108" s="494">
        <f>SUMIF('A-2 Site Habitat Creation'!$F$11:$F$256,'G-2 Habitat groups'!A108,'A-2 Site Habitat Creation'!$G$11:$G$256)</f>
        <v>0</v>
      </c>
      <c r="L108" s="494">
        <f>SUMIF('A-2 Site Habitat Creation'!$F$11:$F$256,'G-2 Habitat groups'!A108,'A-2 Site Habitat Creation'!$Y$11:$Y$256)</f>
        <v>0</v>
      </c>
      <c r="M108" s="494">
        <f>SUMIF('A-3 Site Habitat Enhancement'!$S$12:$S$257,'G-2 Habitat groups'!A108,'A-3 Site Habitat Enhancement'!$V$12:$V$257)</f>
        <v>0</v>
      </c>
      <c r="N108" s="494">
        <f>SUMIF('A-3 Site Habitat Enhancement'!$S$12:$S$257,'G-2 Habitat groups'!A108,'A-3 Site Habitat Enhancement'!$AN$12:$AN$257)</f>
        <v>0</v>
      </c>
      <c r="O108" s="494">
        <f t="shared" si="103"/>
        <v>0</v>
      </c>
      <c r="P108" s="494">
        <f t="shared" si="104"/>
        <v>0</v>
      </c>
      <c r="Q108" s="494">
        <f t="shared" si="105"/>
        <v>0</v>
      </c>
      <c r="R108" s="494">
        <f t="shared" si="106"/>
        <v>0</v>
      </c>
      <c r="S108" s="494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4">
        <f>SUMIF('D-1 Off Site Habitat Baseline'!$G$11:$G$258,'G-2 Habitat groups'!A108,'D-1 Off Site Habitat Baseline'!$Q$11:$Q$258)</f>
        <v>0</v>
      </c>
      <c r="U108" s="591">
        <f>SUMIF('D-1 Off Site Habitat Baseline'!$G$11:$G$258,'G-2 Habitat groups'!A108,'D-1 Off Site Habitat Baseline'!$S$11:$S$258)</f>
        <v>0</v>
      </c>
      <c r="V108" s="494">
        <f>SUMIF('D-1 Off Site Habitat Baseline'!$G$11:$G$258,'G-2 Habitat groups'!A108,'D-1 Off Site Habitat Baseline'!$U$11:$U$258)</f>
        <v>0</v>
      </c>
      <c r="W108" s="494">
        <f>SUMIF('D-2 Off Site Habitat Creation'!$F$9:$F$255,'G-2 Habitat groups'!A108,'D-2 Off Site Habitat Creation'!$G$9:$G$255)</f>
        <v>0</v>
      </c>
      <c r="X108" s="494">
        <f>SUMIF('D-2 Off Site Habitat Creation'!$F$9:$F$255,'G-2 Habitat groups'!A108,'D-2 Off Site Habitat Creation'!$AA$9:$AA$255)</f>
        <v>0</v>
      </c>
      <c r="Y108" s="494">
        <f>SUMIF('D-3 Off Site Habitat Enhancment'!$S$12:$S$491,'G-2 Habitat groups'!A108,'D-3 Off Site Habitat Enhancment'!$V$12:$V$491)</f>
        <v>0</v>
      </c>
      <c r="Z108" s="494">
        <f>SUMIF('D-3 Off Site Habitat Enhancment'!$S$12:$S$491,'G-2 Habitat groups'!A108,'D-3 Off Site Habitat Enhancment'!$AP$12:$AP$491)</f>
        <v>0</v>
      </c>
      <c r="AA108" s="494">
        <f t="shared" si="107"/>
        <v>0</v>
      </c>
      <c r="AB108" s="494">
        <f t="shared" si="108"/>
        <v>0</v>
      </c>
      <c r="AC108" s="494">
        <f t="shared" si="109"/>
        <v>0</v>
      </c>
      <c r="AD108" s="494">
        <f t="shared" si="110"/>
        <v>0</v>
      </c>
      <c r="AE108" s="494">
        <f t="shared" si="111"/>
        <v>0</v>
      </c>
      <c r="AF108" s="494">
        <f t="shared" si="112"/>
        <v>0</v>
      </c>
      <c r="AU108" s="360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4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4">
        <f>SUMIF('A-1 Site Habitat Baseline'!$G$11:$G$258,'G-2 Habitat groups'!A109,'A-1 Site Habitat Baseline'!$Q$11:$Q$258)</f>
        <v>0</v>
      </c>
      <c r="G109" s="494">
        <f>SUMIF('A-1 Site Habitat Baseline'!$G$11:$G$258,'G-2 Habitat groups'!A109,'A-1 Site Habitat Baseline'!$S$11:$S$258)</f>
        <v>0</v>
      </c>
      <c r="H109" s="494">
        <f>SUMIF('A-1 Site Habitat Baseline'!$G$11:$G$258,'G-2 Habitat groups'!A109,'A-1 Site Habitat Baseline'!$U$11:$U$258)</f>
        <v>0</v>
      </c>
      <c r="I109" s="494">
        <f>SUMIF('A-1 Site Habitat Baseline'!$G$11:$G$258,'G-2 Habitat groups'!A109,'A-1 Site Habitat Baseline'!$W$11:$W$258)</f>
        <v>0</v>
      </c>
      <c r="J109" s="494">
        <f>SUMIF('A-1 Site Habitat Baseline'!$G$11:$G$258,'G-2 Habitat groups'!A109,'A-1 Site Habitat Baseline'!$X$11:$X$258)</f>
        <v>0</v>
      </c>
      <c r="K109" s="494">
        <f>SUMIF('A-2 Site Habitat Creation'!$F$11:$F$256,'G-2 Habitat groups'!A109,'A-2 Site Habitat Creation'!$G$11:$G$256)</f>
        <v>0</v>
      </c>
      <c r="L109" s="494">
        <f>SUMIF('A-2 Site Habitat Creation'!$F$11:$F$256,'G-2 Habitat groups'!A109,'A-2 Site Habitat Creation'!$Y$11:$Y$256)</f>
        <v>0</v>
      </c>
      <c r="M109" s="494">
        <f>SUMIF('A-3 Site Habitat Enhancement'!$S$12:$S$257,'G-2 Habitat groups'!A109,'A-3 Site Habitat Enhancement'!$V$12:$V$257)</f>
        <v>0</v>
      </c>
      <c r="N109" s="494">
        <f>SUMIF('A-3 Site Habitat Enhancement'!$S$12:$S$257,'G-2 Habitat groups'!A109,'A-3 Site Habitat Enhancement'!$AN$12:$AN$257)</f>
        <v>0</v>
      </c>
      <c r="O109" s="494">
        <f t="shared" si="103"/>
        <v>0</v>
      </c>
      <c r="P109" s="494">
        <f t="shared" si="104"/>
        <v>0</v>
      </c>
      <c r="Q109" s="494">
        <f t="shared" si="105"/>
        <v>0</v>
      </c>
      <c r="R109" s="494">
        <f t="shared" si="106"/>
        <v>0</v>
      </c>
      <c r="S109" s="494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4">
        <f>SUMIF('D-1 Off Site Habitat Baseline'!$G$11:$G$258,'G-2 Habitat groups'!A109,'D-1 Off Site Habitat Baseline'!$Q$11:$Q$258)</f>
        <v>0</v>
      </c>
      <c r="U109" s="591">
        <f>SUMIF('D-1 Off Site Habitat Baseline'!$G$11:$G$258,'G-2 Habitat groups'!A109,'D-1 Off Site Habitat Baseline'!$S$11:$S$258)</f>
        <v>0</v>
      </c>
      <c r="V109" s="494">
        <f>SUMIF('D-1 Off Site Habitat Baseline'!$G$11:$G$258,'G-2 Habitat groups'!A109,'D-1 Off Site Habitat Baseline'!$U$11:$U$258)</f>
        <v>0</v>
      </c>
      <c r="W109" s="494">
        <f>SUMIF('D-2 Off Site Habitat Creation'!$F$9:$F$255,'G-2 Habitat groups'!A109,'D-2 Off Site Habitat Creation'!$G$9:$G$255)</f>
        <v>0</v>
      </c>
      <c r="X109" s="494">
        <f>SUMIF('D-2 Off Site Habitat Creation'!$F$9:$F$255,'G-2 Habitat groups'!A109,'D-2 Off Site Habitat Creation'!$AA$9:$AA$255)</f>
        <v>0</v>
      </c>
      <c r="Y109" s="494">
        <f>SUMIF('D-3 Off Site Habitat Enhancment'!$S$12:$S$491,'G-2 Habitat groups'!A109,'D-3 Off Site Habitat Enhancment'!$V$12:$V$491)</f>
        <v>0</v>
      </c>
      <c r="Z109" s="494">
        <f>SUMIF('D-3 Off Site Habitat Enhancment'!$S$12:$S$491,'G-2 Habitat groups'!A109,'D-3 Off Site Habitat Enhancment'!$AP$12:$AP$491)</f>
        <v>0</v>
      </c>
      <c r="AA109" s="494">
        <f t="shared" si="107"/>
        <v>0</v>
      </c>
      <c r="AB109" s="494">
        <f t="shared" si="108"/>
        <v>0</v>
      </c>
      <c r="AC109" s="494">
        <f t="shared" si="109"/>
        <v>0</v>
      </c>
      <c r="AD109" s="494">
        <f t="shared" si="110"/>
        <v>0</v>
      </c>
      <c r="AE109" s="494">
        <f t="shared" si="111"/>
        <v>0</v>
      </c>
      <c r="AF109" s="494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4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4">
        <f>SUMIF('A-1 Site Habitat Baseline'!$G$11:$G$258,'G-2 Habitat groups'!A110,'A-1 Site Habitat Baseline'!$Q$11:$Q$258)</f>
        <v>0</v>
      </c>
      <c r="G110" s="494">
        <f>SUMIF('A-1 Site Habitat Baseline'!$G$11:$G$258,'G-2 Habitat groups'!A110,'A-1 Site Habitat Baseline'!$S$11:$S$258)</f>
        <v>0</v>
      </c>
      <c r="H110" s="494">
        <f>SUMIF('A-1 Site Habitat Baseline'!$G$11:$G$258,'G-2 Habitat groups'!A110,'A-1 Site Habitat Baseline'!$U$11:$U$258)</f>
        <v>0</v>
      </c>
      <c r="I110" s="494">
        <f>SUMIF('A-1 Site Habitat Baseline'!$G$11:$G$258,'G-2 Habitat groups'!A110,'A-1 Site Habitat Baseline'!$W$11:$W$258)</f>
        <v>0</v>
      </c>
      <c r="J110" s="494">
        <f>SUMIF('A-1 Site Habitat Baseline'!$G$11:$G$258,'G-2 Habitat groups'!A110,'A-1 Site Habitat Baseline'!$X$11:$X$258)</f>
        <v>0</v>
      </c>
      <c r="K110" s="494">
        <f>SUMIF('A-2 Site Habitat Creation'!$F$11:$F$256,'G-2 Habitat groups'!A110,'A-2 Site Habitat Creation'!$G$11:$G$256)</f>
        <v>0</v>
      </c>
      <c r="L110" s="494">
        <f>SUMIF('A-2 Site Habitat Creation'!$F$11:$F$256,'G-2 Habitat groups'!A110,'A-2 Site Habitat Creation'!$Y$11:$Y$256)</f>
        <v>0</v>
      </c>
      <c r="M110" s="494">
        <f>SUMIF('A-3 Site Habitat Enhancement'!$S$12:$S$257,'G-2 Habitat groups'!A110,'A-3 Site Habitat Enhancement'!$V$12:$V$257)</f>
        <v>0</v>
      </c>
      <c r="N110" s="494">
        <f>SUMIF('A-3 Site Habitat Enhancement'!$S$12:$S$257,'G-2 Habitat groups'!A110,'A-3 Site Habitat Enhancement'!$AN$12:$AN$257)</f>
        <v>0</v>
      </c>
      <c r="O110" s="494">
        <f t="shared" si="103"/>
        <v>0</v>
      </c>
      <c r="P110" s="494">
        <f t="shared" si="104"/>
        <v>0</v>
      </c>
      <c r="Q110" s="494">
        <f t="shared" si="105"/>
        <v>0</v>
      </c>
      <c r="R110" s="494">
        <f t="shared" si="106"/>
        <v>0</v>
      </c>
      <c r="S110" s="494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4">
        <f>SUMIF('D-1 Off Site Habitat Baseline'!$G$11:$G$258,'G-2 Habitat groups'!A110,'D-1 Off Site Habitat Baseline'!$Q$11:$Q$258)</f>
        <v>0</v>
      </c>
      <c r="U110" s="591">
        <f>SUMIF('D-1 Off Site Habitat Baseline'!$G$11:$G$258,'G-2 Habitat groups'!A110,'D-1 Off Site Habitat Baseline'!$S$11:$S$258)</f>
        <v>0</v>
      </c>
      <c r="V110" s="494">
        <f>SUMIF('D-1 Off Site Habitat Baseline'!$G$11:$G$258,'G-2 Habitat groups'!A110,'D-1 Off Site Habitat Baseline'!$U$11:$U$258)</f>
        <v>0</v>
      </c>
      <c r="W110" s="494">
        <f>SUMIF('D-2 Off Site Habitat Creation'!$F$9:$F$255,'G-2 Habitat groups'!A110,'D-2 Off Site Habitat Creation'!$G$9:$G$255)</f>
        <v>0</v>
      </c>
      <c r="X110" s="494">
        <f>SUMIF('D-2 Off Site Habitat Creation'!$F$9:$F$255,'G-2 Habitat groups'!A110,'D-2 Off Site Habitat Creation'!$AA$9:$AA$255)</f>
        <v>0</v>
      </c>
      <c r="Y110" s="494">
        <f>SUMIF('D-3 Off Site Habitat Enhancment'!$S$12:$S$491,'G-2 Habitat groups'!A110,'D-3 Off Site Habitat Enhancment'!$V$12:$V$491)</f>
        <v>0</v>
      </c>
      <c r="Z110" s="494">
        <f>SUMIF('D-3 Off Site Habitat Enhancment'!$S$12:$S$491,'G-2 Habitat groups'!A110,'D-3 Off Site Habitat Enhancment'!$AP$12:$AP$491)</f>
        <v>0</v>
      </c>
      <c r="AA110" s="494">
        <f t="shared" si="107"/>
        <v>0</v>
      </c>
      <c r="AB110" s="494">
        <f t="shared" si="108"/>
        <v>0</v>
      </c>
      <c r="AC110" s="494">
        <f t="shared" si="109"/>
        <v>0</v>
      </c>
      <c r="AD110" s="494">
        <f t="shared" si="110"/>
        <v>0</v>
      </c>
      <c r="AE110" s="494">
        <f t="shared" si="111"/>
        <v>0</v>
      </c>
      <c r="AF110" s="494">
        <f t="shared" si="112"/>
        <v>0</v>
      </c>
      <c r="AU110" s="104" t="s">
        <v>395</v>
      </c>
      <c r="AV110" s="88" t="s">
        <v>69</v>
      </c>
      <c r="AW110" s="494">
        <f t="shared" ref="AW110:AW118" si="115">VLOOKUP($AU110,AllHabsSummaryData,5,FALSE)</f>
        <v>0</v>
      </c>
      <c r="AX110" s="494">
        <f t="shared" ref="AX110" si="116">VLOOKUP($AU110,AllHabsSummaryData,10,FALSE)</f>
        <v>0</v>
      </c>
      <c r="AY110" s="494">
        <f t="shared" ref="AY110" si="117">VLOOKUP($AU110,AllHabsSummaryData,15,FALSE)</f>
        <v>0</v>
      </c>
      <c r="AZ110" s="494">
        <f t="shared" ref="AZ110" si="118">VLOOKUP($AU110,AllHabsSummaryData,16,FALSE)</f>
        <v>0</v>
      </c>
      <c r="BA110" s="494">
        <f t="shared" ref="BA110" si="119">VLOOKUP($AU110,AllHabsSummaryData,17,FALSE)</f>
        <v>0</v>
      </c>
      <c r="BB110" s="494">
        <f t="shared" ref="BB110" si="120">VLOOKUP($AU110,AllHabsSummaryData,18,FALSE)</f>
        <v>0</v>
      </c>
      <c r="BC110" s="494">
        <f t="shared" ref="BC110" si="121">VLOOKUP($AU110,AllHabsSummaryData,27,FALSE)</f>
        <v>0</v>
      </c>
      <c r="BD110" s="494">
        <f t="shared" ref="BD110" si="122">VLOOKUP($AU110,AllHabsSummaryData,30,FALSE)</f>
        <v>0</v>
      </c>
      <c r="BE110" s="494">
        <f t="shared" ref="BE110:BE146" si="123">BB110+BD110</f>
        <v>0</v>
      </c>
      <c r="BF110" s="494" t="str">
        <f t="shared" ref="BF110:BF146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4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4">
        <f>SUMIF('A-1 Site Habitat Baseline'!$G$11:$G$258,'G-2 Habitat groups'!A111,'A-1 Site Habitat Baseline'!$Q$11:$Q$258)</f>
        <v>0</v>
      </c>
      <c r="G111" s="494">
        <f>SUMIF('A-1 Site Habitat Baseline'!$G$11:$G$258,'G-2 Habitat groups'!A111,'A-1 Site Habitat Baseline'!$S$11:$S$258)</f>
        <v>0</v>
      </c>
      <c r="H111" s="494">
        <f>SUMIF('A-1 Site Habitat Baseline'!$G$11:$G$258,'G-2 Habitat groups'!A111,'A-1 Site Habitat Baseline'!$U$11:$U$258)</f>
        <v>0</v>
      </c>
      <c r="I111" s="494">
        <f>SUMIF('A-1 Site Habitat Baseline'!$G$11:$G$258,'G-2 Habitat groups'!A111,'A-1 Site Habitat Baseline'!$W$11:$W$258)</f>
        <v>0</v>
      </c>
      <c r="J111" s="494">
        <f>SUMIF('A-1 Site Habitat Baseline'!$G$11:$G$258,'G-2 Habitat groups'!A111,'A-1 Site Habitat Baseline'!$X$11:$X$258)</f>
        <v>0</v>
      </c>
      <c r="K111" s="494">
        <f>SUMIF('A-2 Site Habitat Creation'!$F$11:$F$256,'G-2 Habitat groups'!A111,'A-2 Site Habitat Creation'!$G$11:$G$256)</f>
        <v>0</v>
      </c>
      <c r="L111" s="494">
        <f>SUMIF('A-2 Site Habitat Creation'!$F$11:$F$256,'G-2 Habitat groups'!A111,'A-2 Site Habitat Creation'!$Y$11:$Y$256)</f>
        <v>0</v>
      </c>
      <c r="M111" s="494">
        <f>SUMIF('A-3 Site Habitat Enhancement'!$S$12:$S$257,'G-2 Habitat groups'!A111,'A-3 Site Habitat Enhancement'!$V$12:$V$257)</f>
        <v>0</v>
      </c>
      <c r="N111" s="494">
        <f>SUMIF('A-3 Site Habitat Enhancement'!$S$12:$S$257,'G-2 Habitat groups'!A111,'A-3 Site Habitat Enhancement'!$AN$12:$AN$257)</f>
        <v>0</v>
      </c>
      <c r="O111" s="494">
        <f t="shared" si="103"/>
        <v>0</v>
      </c>
      <c r="P111" s="494">
        <f t="shared" si="104"/>
        <v>0</v>
      </c>
      <c r="Q111" s="494">
        <f t="shared" si="105"/>
        <v>0</v>
      </c>
      <c r="R111" s="494">
        <f t="shared" si="106"/>
        <v>0</v>
      </c>
      <c r="S111" s="494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4">
        <f>SUMIF('D-1 Off Site Habitat Baseline'!$G$11:$G$258,'G-2 Habitat groups'!A111,'D-1 Off Site Habitat Baseline'!$Q$11:$Q$258)</f>
        <v>0</v>
      </c>
      <c r="U111" s="591">
        <f>SUMIF('D-1 Off Site Habitat Baseline'!$G$11:$G$258,'G-2 Habitat groups'!A111,'D-1 Off Site Habitat Baseline'!$S$11:$S$258)</f>
        <v>0</v>
      </c>
      <c r="V111" s="494">
        <f>SUMIF('D-1 Off Site Habitat Baseline'!$G$11:$G$258,'G-2 Habitat groups'!A111,'D-1 Off Site Habitat Baseline'!$U$11:$U$258)</f>
        <v>0</v>
      </c>
      <c r="W111" s="494">
        <f>SUMIF('D-2 Off Site Habitat Creation'!$F$9:$F$255,'G-2 Habitat groups'!A111,'D-2 Off Site Habitat Creation'!$G$9:$G$255)</f>
        <v>0</v>
      </c>
      <c r="X111" s="494">
        <f>SUMIF('D-2 Off Site Habitat Creation'!$F$9:$F$255,'G-2 Habitat groups'!A111,'D-2 Off Site Habitat Creation'!$AA$9:$AA$255)</f>
        <v>0</v>
      </c>
      <c r="Y111" s="494">
        <f>SUMIF('D-3 Off Site Habitat Enhancment'!$S$12:$S$491,'G-2 Habitat groups'!A111,'D-3 Off Site Habitat Enhancment'!$V$12:$V$491)</f>
        <v>0</v>
      </c>
      <c r="Z111" s="494">
        <f>SUMIF('D-3 Off Site Habitat Enhancment'!$S$12:$S$491,'G-2 Habitat groups'!A111,'D-3 Off Site Habitat Enhancment'!$AP$12:$AP$491)</f>
        <v>0</v>
      </c>
      <c r="AA111" s="494">
        <f t="shared" si="107"/>
        <v>0</v>
      </c>
      <c r="AB111" s="494">
        <f t="shared" si="108"/>
        <v>0</v>
      </c>
      <c r="AC111" s="494">
        <f t="shared" si="109"/>
        <v>0</v>
      </c>
      <c r="AD111" s="494">
        <f t="shared" si="110"/>
        <v>0</v>
      </c>
      <c r="AE111" s="494">
        <f t="shared" si="111"/>
        <v>0</v>
      </c>
      <c r="AF111" s="494">
        <f t="shared" si="112"/>
        <v>0</v>
      </c>
      <c r="AU111" s="104" t="s">
        <v>405</v>
      </c>
      <c r="AV111" s="88" t="s">
        <v>69</v>
      </c>
      <c r="AW111" s="494">
        <f t="shared" si="115"/>
        <v>0</v>
      </c>
      <c r="AX111" s="494">
        <f t="shared" ref="AX111:AX146" si="125">VLOOKUP($AU111,AllHabsSummaryData,10,FALSE)</f>
        <v>0</v>
      </c>
      <c r="AY111" s="494">
        <f t="shared" ref="AY111:AY146" si="126">VLOOKUP($AU111,AllHabsSummaryData,15,FALSE)</f>
        <v>0</v>
      </c>
      <c r="AZ111" s="494">
        <f t="shared" ref="AZ111:AZ146" si="127">VLOOKUP($AU111,AllHabsSummaryData,16,FALSE)</f>
        <v>0</v>
      </c>
      <c r="BA111" s="494">
        <f t="shared" ref="BA111:BA146" si="128">VLOOKUP($AU111,AllHabsSummaryData,17,FALSE)</f>
        <v>0</v>
      </c>
      <c r="BB111" s="494">
        <f t="shared" ref="BB111:BB146" si="129">VLOOKUP($AU111,AllHabsSummaryData,18,FALSE)</f>
        <v>0</v>
      </c>
      <c r="BC111" s="494">
        <f t="shared" ref="BC111:BC146" si="130">VLOOKUP($AU111,AllHabsSummaryData,27,FALSE)</f>
        <v>0</v>
      </c>
      <c r="BD111" s="494">
        <f t="shared" ref="BD111:BD146" si="131">VLOOKUP($AU111,AllHabsSummaryData,30,FALSE)</f>
        <v>0</v>
      </c>
      <c r="BE111" s="494">
        <f t="shared" si="123"/>
        <v>0</v>
      </c>
      <c r="BF111" s="494" t="str">
        <f t="shared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4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4">
        <f>SUMIF('A-1 Site Habitat Baseline'!$G$11:$G$258,'G-2 Habitat groups'!A112,'A-1 Site Habitat Baseline'!$Q$11:$Q$258)</f>
        <v>0</v>
      </c>
      <c r="G112" s="494">
        <f>SUMIF('A-1 Site Habitat Baseline'!$G$11:$G$258,'G-2 Habitat groups'!A112,'A-1 Site Habitat Baseline'!$S$11:$S$258)</f>
        <v>0</v>
      </c>
      <c r="H112" s="494">
        <f>SUMIF('A-1 Site Habitat Baseline'!$G$11:$G$258,'G-2 Habitat groups'!A112,'A-1 Site Habitat Baseline'!$U$11:$U$258)</f>
        <v>0</v>
      </c>
      <c r="I112" s="494">
        <f>SUMIF('A-1 Site Habitat Baseline'!$G$11:$G$258,'G-2 Habitat groups'!A112,'A-1 Site Habitat Baseline'!$W$11:$W$258)</f>
        <v>0</v>
      </c>
      <c r="J112" s="494">
        <f>SUMIF('A-1 Site Habitat Baseline'!$G$11:$G$258,'G-2 Habitat groups'!A112,'A-1 Site Habitat Baseline'!$X$11:$X$258)</f>
        <v>0</v>
      </c>
      <c r="K112" s="494">
        <f>SUMIF('A-2 Site Habitat Creation'!$F$11:$F$256,'G-2 Habitat groups'!A112,'A-2 Site Habitat Creation'!$G$11:$G$256)</f>
        <v>0</v>
      </c>
      <c r="L112" s="494">
        <f>SUMIF('A-2 Site Habitat Creation'!$F$11:$F$256,'G-2 Habitat groups'!A112,'A-2 Site Habitat Creation'!$Y$11:$Y$256)</f>
        <v>0</v>
      </c>
      <c r="M112" s="494">
        <f>SUMIF('A-3 Site Habitat Enhancement'!$S$12:$S$257,'G-2 Habitat groups'!A112,'A-3 Site Habitat Enhancement'!$V$12:$V$257)</f>
        <v>0</v>
      </c>
      <c r="N112" s="494">
        <f>SUMIF('A-3 Site Habitat Enhancement'!$S$12:$S$257,'G-2 Habitat groups'!A112,'A-3 Site Habitat Enhancement'!$AN$12:$AN$257)</f>
        <v>0</v>
      </c>
      <c r="O112" s="494">
        <f t="shared" si="103"/>
        <v>0</v>
      </c>
      <c r="P112" s="494">
        <f t="shared" si="104"/>
        <v>0</v>
      </c>
      <c r="Q112" s="494">
        <f t="shared" si="105"/>
        <v>0</v>
      </c>
      <c r="R112" s="494">
        <f t="shared" si="106"/>
        <v>0</v>
      </c>
      <c r="S112" s="494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4">
        <f>SUMIF('D-1 Off Site Habitat Baseline'!$G$11:$G$258,'G-2 Habitat groups'!A112,'D-1 Off Site Habitat Baseline'!$Q$11:$Q$258)</f>
        <v>0</v>
      </c>
      <c r="U112" s="591">
        <f>SUMIF('D-1 Off Site Habitat Baseline'!$G$11:$G$258,'G-2 Habitat groups'!A112,'D-1 Off Site Habitat Baseline'!$S$11:$S$258)</f>
        <v>0</v>
      </c>
      <c r="V112" s="494">
        <f>SUMIF('D-1 Off Site Habitat Baseline'!$G$11:$G$258,'G-2 Habitat groups'!A112,'D-1 Off Site Habitat Baseline'!$U$11:$U$258)</f>
        <v>0</v>
      </c>
      <c r="W112" s="494">
        <f>SUMIF('D-2 Off Site Habitat Creation'!$F$9:$F$255,'G-2 Habitat groups'!A112,'D-2 Off Site Habitat Creation'!$G$9:$G$255)</f>
        <v>0</v>
      </c>
      <c r="X112" s="494">
        <f>SUMIF('D-2 Off Site Habitat Creation'!$F$9:$F$255,'G-2 Habitat groups'!A112,'D-2 Off Site Habitat Creation'!$AA$9:$AA$255)</f>
        <v>0</v>
      </c>
      <c r="Y112" s="494">
        <f>SUMIF('D-3 Off Site Habitat Enhancment'!$S$12:$S$491,'G-2 Habitat groups'!A112,'D-3 Off Site Habitat Enhancment'!$V$12:$V$491)</f>
        <v>0</v>
      </c>
      <c r="Z112" s="494">
        <f>SUMIF('D-3 Off Site Habitat Enhancment'!$S$12:$S$491,'G-2 Habitat groups'!A112,'D-3 Off Site Habitat Enhancment'!$AP$12:$AP$491)</f>
        <v>0</v>
      </c>
      <c r="AA112" s="494">
        <f t="shared" si="107"/>
        <v>0</v>
      </c>
      <c r="AB112" s="494">
        <f t="shared" si="108"/>
        <v>0</v>
      </c>
      <c r="AC112" s="494">
        <f t="shared" si="109"/>
        <v>0</v>
      </c>
      <c r="AD112" s="494">
        <f t="shared" si="110"/>
        <v>0</v>
      </c>
      <c r="AE112" s="494">
        <f t="shared" si="111"/>
        <v>0</v>
      </c>
      <c r="AF112" s="494">
        <f t="shared" si="112"/>
        <v>0</v>
      </c>
      <c r="AU112" s="104" t="s">
        <v>409</v>
      </c>
      <c r="AV112" s="88" t="s">
        <v>69</v>
      </c>
      <c r="AW112" s="494">
        <f t="shared" si="115"/>
        <v>0</v>
      </c>
      <c r="AX112" s="494">
        <f t="shared" si="125"/>
        <v>0</v>
      </c>
      <c r="AY112" s="494">
        <f t="shared" si="126"/>
        <v>0</v>
      </c>
      <c r="AZ112" s="494">
        <f t="shared" si="127"/>
        <v>0</v>
      </c>
      <c r="BA112" s="494">
        <f t="shared" si="128"/>
        <v>0</v>
      </c>
      <c r="BB112" s="494">
        <f t="shared" si="129"/>
        <v>0</v>
      </c>
      <c r="BC112" s="494">
        <f t="shared" si="130"/>
        <v>0</v>
      </c>
      <c r="BD112" s="494">
        <f t="shared" si="131"/>
        <v>0</v>
      </c>
      <c r="BE112" s="494">
        <f t="shared" si="123"/>
        <v>0</v>
      </c>
      <c r="BF112" s="494" t="str">
        <f t="shared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4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4">
        <f>SUMIF('A-1 Site Habitat Baseline'!$G$11:$G$258,'G-2 Habitat groups'!A113,'A-1 Site Habitat Baseline'!$Q$11:$Q$258)</f>
        <v>0</v>
      </c>
      <c r="G113" s="494">
        <f>SUMIF('A-1 Site Habitat Baseline'!$G$11:$G$258,'G-2 Habitat groups'!A113,'A-1 Site Habitat Baseline'!$S$11:$S$258)</f>
        <v>0</v>
      </c>
      <c r="H113" s="494">
        <f>SUMIF('A-1 Site Habitat Baseline'!$G$11:$G$258,'G-2 Habitat groups'!A113,'A-1 Site Habitat Baseline'!$U$11:$U$258)</f>
        <v>0</v>
      </c>
      <c r="I113" s="494">
        <f>SUMIF('A-1 Site Habitat Baseline'!$G$11:$G$258,'G-2 Habitat groups'!A113,'A-1 Site Habitat Baseline'!$W$11:$W$258)</f>
        <v>0</v>
      </c>
      <c r="J113" s="494">
        <f>SUMIF('A-1 Site Habitat Baseline'!$G$11:$G$258,'G-2 Habitat groups'!A113,'A-1 Site Habitat Baseline'!$X$11:$X$258)</f>
        <v>0</v>
      </c>
      <c r="K113" s="494">
        <f>SUMIF('A-2 Site Habitat Creation'!$F$11:$F$256,'G-2 Habitat groups'!A113,'A-2 Site Habitat Creation'!$G$11:$G$256)</f>
        <v>0</v>
      </c>
      <c r="L113" s="494">
        <f>SUMIF('A-2 Site Habitat Creation'!$F$11:$F$256,'G-2 Habitat groups'!A113,'A-2 Site Habitat Creation'!$Y$11:$Y$256)</f>
        <v>0</v>
      </c>
      <c r="M113" s="494">
        <f>SUMIF('A-3 Site Habitat Enhancement'!$S$12:$S$257,'G-2 Habitat groups'!A113,'A-3 Site Habitat Enhancement'!$V$12:$V$257)</f>
        <v>0</v>
      </c>
      <c r="N113" s="494">
        <f>SUMIF('A-3 Site Habitat Enhancement'!$S$12:$S$257,'G-2 Habitat groups'!A113,'A-3 Site Habitat Enhancement'!$AN$12:$AN$257)</f>
        <v>0</v>
      </c>
      <c r="O113" s="494">
        <f t="shared" si="103"/>
        <v>0</v>
      </c>
      <c r="P113" s="494">
        <f t="shared" si="104"/>
        <v>0</v>
      </c>
      <c r="Q113" s="494">
        <f t="shared" si="105"/>
        <v>0</v>
      </c>
      <c r="R113" s="494">
        <f t="shared" si="106"/>
        <v>0</v>
      </c>
      <c r="S113" s="494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4">
        <f>SUMIF('D-1 Off Site Habitat Baseline'!$G$11:$G$258,'G-2 Habitat groups'!A113,'D-1 Off Site Habitat Baseline'!$Q$11:$Q$258)</f>
        <v>0</v>
      </c>
      <c r="U113" s="591">
        <f>SUMIF('D-1 Off Site Habitat Baseline'!$G$11:$G$258,'G-2 Habitat groups'!A113,'D-1 Off Site Habitat Baseline'!$S$11:$S$258)</f>
        <v>0</v>
      </c>
      <c r="V113" s="494">
        <f>SUMIF('D-1 Off Site Habitat Baseline'!$G$11:$G$258,'G-2 Habitat groups'!A113,'D-1 Off Site Habitat Baseline'!$U$11:$U$258)</f>
        <v>0</v>
      </c>
      <c r="W113" s="494">
        <f>SUMIF('D-2 Off Site Habitat Creation'!$F$9:$F$255,'G-2 Habitat groups'!A113,'D-2 Off Site Habitat Creation'!$G$9:$G$255)</f>
        <v>0</v>
      </c>
      <c r="X113" s="494">
        <f>SUMIF('D-2 Off Site Habitat Creation'!$F$9:$F$255,'G-2 Habitat groups'!A113,'D-2 Off Site Habitat Creation'!$AA$9:$AA$255)</f>
        <v>0</v>
      </c>
      <c r="Y113" s="494">
        <f>SUMIF('D-3 Off Site Habitat Enhancment'!$S$12:$S$491,'G-2 Habitat groups'!A113,'D-3 Off Site Habitat Enhancment'!$V$12:$V$491)</f>
        <v>0</v>
      </c>
      <c r="Z113" s="494">
        <f>SUMIF('D-3 Off Site Habitat Enhancment'!$S$12:$S$491,'G-2 Habitat groups'!A113,'D-3 Off Site Habitat Enhancment'!$AP$12:$AP$491)</f>
        <v>0</v>
      </c>
      <c r="AA113" s="494">
        <f t="shared" si="107"/>
        <v>0</v>
      </c>
      <c r="AB113" s="494">
        <f t="shared" si="108"/>
        <v>0</v>
      </c>
      <c r="AC113" s="494">
        <f t="shared" si="109"/>
        <v>0</v>
      </c>
      <c r="AD113" s="494">
        <f t="shared" si="110"/>
        <v>0</v>
      </c>
      <c r="AE113" s="494">
        <f t="shared" si="111"/>
        <v>0</v>
      </c>
      <c r="AF113" s="494">
        <f t="shared" si="112"/>
        <v>0</v>
      </c>
      <c r="AU113" s="104" t="s">
        <v>413</v>
      </c>
      <c r="AV113" s="88" t="s">
        <v>69</v>
      </c>
      <c r="AW113" s="494">
        <f t="shared" si="115"/>
        <v>0</v>
      </c>
      <c r="AX113" s="494">
        <f t="shared" si="125"/>
        <v>0</v>
      </c>
      <c r="AY113" s="494">
        <f t="shared" si="126"/>
        <v>0</v>
      </c>
      <c r="AZ113" s="494">
        <f t="shared" si="127"/>
        <v>0</v>
      </c>
      <c r="BA113" s="494">
        <f t="shared" si="128"/>
        <v>0</v>
      </c>
      <c r="BB113" s="494">
        <f t="shared" si="129"/>
        <v>0</v>
      </c>
      <c r="BC113" s="494">
        <f t="shared" si="130"/>
        <v>0</v>
      </c>
      <c r="BD113" s="494">
        <f t="shared" si="131"/>
        <v>0</v>
      </c>
      <c r="BE113" s="494">
        <f t="shared" si="123"/>
        <v>0</v>
      </c>
      <c r="BF113" s="494" t="str">
        <f t="shared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4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4">
        <f>SUMIF('A-1 Site Habitat Baseline'!$G$11:$G$258,'G-2 Habitat groups'!A114,'A-1 Site Habitat Baseline'!$Q$11:$Q$258)</f>
        <v>0</v>
      </c>
      <c r="G114" s="494">
        <f>SUMIF('A-1 Site Habitat Baseline'!$G$11:$G$258,'G-2 Habitat groups'!A114,'A-1 Site Habitat Baseline'!$S$11:$S$258)</f>
        <v>0</v>
      </c>
      <c r="H114" s="494">
        <f>SUMIF('A-1 Site Habitat Baseline'!$G$11:$G$258,'G-2 Habitat groups'!A114,'A-1 Site Habitat Baseline'!$U$11:$U$258)</f>
        <v>0</v>
      </c>
      <c r="I114" s="494">
        <f>SUMIF('A-1 Site Habitat Baseline'!$G$11:$G$258,'G-2 Habitat groups'!A114,'A-1 Site Habitat Baseline'!$W$11:$W$258)</f>
        <v>0</v>
      </c>
      <c r="J114" s="494">
        <f>SUMIF('A-1 Site Habitat Baseline'!$G$11:$G$258,'G-2 Habitat groups'!A114,'A-1 Site Habitat Baseline'!$X$11:$X$258)</f>
        <v>0</v>
      </c>
      <c r="K114" s="494">
        <f>SUMIF('A-2 Site Habitat Creation'!$F$11:$F$256,'G-2 Habitat groups'!A114,'A-2 Site Habitat Creation'!$G$11:$G$256)</f>
        <v>0</v>
      </c>
      <c r="L114" s="494">
        <f>SUMIF('A-2 Site Habitat Creation'!$F$11:$F$256,'G-2 Habitat groups'!A114,'A-2 Site Habitat Creation'!$Y$11:$Y$256)</f>
        <v>0</v>
      </c>
      <c r="M114" s="494">
        <f>SUMIF('A-3 Site Habitat Enhancement'!$S$12:$S$257,'G-2 Habitat groups'!A114,'A-3 Site Habitat Enhancement'!$V$12:$V$257)</f>
        <v>0</v>
      </c>
      <c r="N114" s="494">
        <f>SUMIF('A-3 Site Habitat Enhancement'!$S$12:$S$257,'G-2 Habitat groups'!A114,'A-3 Site Habitat Enhancement'!$AN$12:$AN$257)</f>
        <v>0</v>
      </c>
      <c r="O114" s="494">
        <f t="shared" si="103"/>
        <v>0</v>
      </c>
      <c r="P114" s="494">
        <f t="shared" si="104"/>
        <v>0</v>
      </c>
      <c r="Q114" s="494">
        <f t="shared" si="105"/>
        <v>0</v>
      </c>
      <c r="R114" s="494">
        <f t="shared" si="106"/>
        <v>0</v>
      </c>
      <c r="S114" s="494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4">
        <f>SUMIF('D-1 Off Site Habitat Baseline'!$G$11:$G$258,'G-2 Habitat groups'!A114,'D-1 Off Site Habitat Baseline'!$Q$11:$Q$258)</f>
        <v>0</v>
      </c>
      <c r="U114" s="591">
        <f>SUMIF('D-1 Off Site Habitat Baseline'!$G$11:$G$258,'G-2 Habitat groups'!A114,'D-1 Off Site Habitat Baseline'!$S$11:$S$258)</f>
        <v>0</v>
      </c>
      <c r="V114" s="494">
        <f>SUMIF('D-1 Off Site Habitat Baseline'!$G$11:$G$258,'G-2 Habitat groups'!A114,'D-1 Off Site Habitat Baseline'!$U$11:$U$258)</f>
        <v>0</v>
      </c>
      <c r="W114" s="494">
        <f>SUMIF('D-2 Off Site Habitat Creation'!$F$9:$F$255,'G-2 Habitat groups'!A114,'D-2 Off Site Habitat Creation'!$G$9:$G$255)</f>
        <v>0</v>
      </c>
      <c r="X114" s="494">
        <f>SUMIF('D-2 Off Site Habitat Creation'!$F$9:$F$255,'G-2 Habitat groups'!A114,'D-2 Off Site Habitat Creation'!$AA$9:$AA$255)</f>
        <v>0</v>
      </c>
      <c r="Y114" s="494">
        <f>SUMIF('D-3 Off Site Habitat Enhancment'!$S$12:$S$491,'G-2 Habitat groups'!A114,'D-3 Off Site Habitat Enhancment'!$V$12:$V$491)</f>
        <v>0</v>
      </c>
      <c r="Z114" s="494">
        <f>SUMIF('D-3 Off Site Habitat Enhancment'!$S$12:$S$491,'G-2 Habitat groups'!A114,'D-3 Off Site Habitat Enhancment'!$AP$12:$AP$491)</f>
        <v>0</v>
      </c>
      <c r="AA114" s="494">
        <f t="shared" si="107"/>
        <v>0</v>
      </c>
      <c r="AB114" s="494">
        <f t="shared" si="108"/>
        <v>0</v>
      </c>
      <c r="AC114" s="494">
        <f t="shared" si="109"/>
        <v>0</v>
      </c>
      <c r="AD114" s="494">
        <f t="shared" si="110"/>
        <v>0</v>
      </c>
      <c r="AE114" s="494">
        <f t="shared" si="111"/>
        <v>0</v>
      </c>
      <c r="AF114" s="494">
        <f t="shared" si="112"/>
        <v>0</v>
      </c>
      <c r="AU114" s="104" t="s">
        <v>417</v>
      </c>
      <c r="AV114" s="88" t="s">
        <v>69</v>
      </c>
      <c r="AW114" s="494">
        <f t="shared" si="115"/>
        <v>14.9</v>
      </c>
      <c r="AX114" s="494">
        <f t="shared" si="125"/>
        <v>27.8</v>
      </c>
      <c r="AY114" s="494">
        <f t="shared" si="126"/>
        <v>0</v>
      </c>
      <c r="AZ114" s="494">
        <f t="shared" si="127"/>
        <v>0</v>
      </c>
      <c r="BA114" s="494">
        <f t="shared" si="128"/>
        <v>-14.9</v>
      </c>
      <c r="BB114" s="494">
        <f t="shared" si="129"/>
        <v>-29.8</v>
      </c>
      <c r="BC114" s="494">
        <f t="shared" si="130"/>
        <v>0</v>
      </c>
      <c r="BD114" s="494">
        <f t="shared" si="131"/>
        <v>0</v>
      </c>
      <c r="BE114" s="494">
        <f t="shared" si="123"/>
        <v>-29.8</v>
      </c>
      <c r="BF114" s="494">
        <f t="shared" si="124"/>
        <v>-29.8</v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4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4">
        <f>SUMIF('A-1 Site Habitat Baseline'!$G$11:$G$258,'G-2 Habitat groups'!A115,'A-1 Site Habitat Baseline'!$Q$11:$Q$258)</f>
        <v>0</v>
      </c>
      <c r="G115" s="494">
        <f>SUMIF('A-1 Site Habitat Baseline'!$G$11:$G$258,'G-2 Habitat groups'!A115,'A-1 Site Habitat Baseline'!$S$11:$S$258)</f>
        <v>0</v>
      </c>
      <c r="H115" s="494">
        <f>SUMIF('A-1 Site Habitat Baseline'!$G$11:$G$258,'G-2 Habitat groups'!A115,'A-1 Site Habitat Baseline'!$U$11:$U$258)</f>
        <v>0</v>
      </c>
      <c r="I115" s="494">
        <f>SUMIF('A-1 Site Habitat Baseline'!$G$11:$G$258,'G-2 Habitat groups'!A115,'A-1 Site Habitat Baseline'!$W$11:$W$258)</f>
        <v>0</v>
      </c>
      <c r="J115" s="494">
        <f>SUMIF('A-1 Site Habitat Baseline'!$G$11:$G$258,'G-2 Habitat groups'!A115,'A-1 Site Habitat Baseline'!$X$11:$X$258)</f>
        <v>0</v>
      </c>
      <c r="K115" s="494">
        <f>SUMIF('A-2 Site Habitat Creation'!$F$11:$F$256,'G-2 Habitat groups'!A115,'A-2 Site Habitat Creation'!$G$11:$G$256)</f>
        <v>0</v>
      </c>
      <c r="L115" s="494">
        <f>SUMIF('A-2 Site Habitat Creation'!$F$11:$F$256,'G-2 Habitat groups'!A115,'A-2 Site Habitat Creation'!$Y$11:$Y$256)</f>
        <v>0</v>
      </c>
      <c r="M115" s="494">
        <f>SUMIF('A-3 Site Habitat Enhancement'!$S$12:$S$257,'G-2 Habitat groups'!A115,'A-3 Site Habitat Enhancement'!$V$12:$V$257)</f>
        <v>0</v>
      </c>
      <c r="N115" s="494">
        <f>SUMIF('A-3 Site Habitat Enhancement'!$S$12:$S$257,'G-2 Habitat groups'!A115,'A-3 Site Habitat Enhancement'!$AN$12:$AN$257)</f>
        <v>0</v>
      </c>
      <c r="O115" s="494">
        <f t="shared" si="103"/>
        <v>0</v>
      </c>
      <c r="P115" s="494">
        <f t="shared" si="104"/>
        <v>0</v>
      </c>
      <c r="Q115" s="494">
        <f t="shared" si="105"/>
        <v>0</v>
      </c>
      <c r="R115" s="494">
        <f t="shared" si="106"/>
        <v>0</v>
      </c>
      <c r="S115" s="494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4">
        <f>SUMIF('D-1 Off Site Habitat Baseline'!$G$11:$G$258,'G-2 Habitat groups'!A115,'D-1 Off Site Habitat Baseline'!$Q$11:$Q$258)</f>
        <v>0</v>
      </c>
      <c r="U115" s="591">
        <f>SUMIF('D-1 Off Site Habitat Baseline'!$G$11:$G$258,'G-2 Habitat groups'!A115,'D-1 Off Site Habitat Baseline'!$S$11:$S$258)</f>
        <v>0</v>
      </c>
      <c r="V115" s="494">
        <f>SUMIF('D-1 Off Site Habitat Baseline'!$G$11:$G$258,'G-2 Habitat groups'!A115,'D-1 Off Site Habitat Baseline'!$U$11:$U$258)</f>
        <v>0</v>
      </c>
      <c r="W115" s="494">
        <f>SUMIF('D-2 Off Site Habitat Creation'!$F$9:$F$255,'G-2 Habitat groups'!A115,'D-2 Off Site Habitat Creation'!$G$9:$G$255)</f>
        <v>0</v>
      </c>
      <c r="X115" s="494">
        <f>SUMIF('D-2 Off Site Habitat Creation'!$F$9:$F$255,'G-2 Habitat groups'!A115,'D-2 Off Site Habitat Creation'!$AA$9:$AA$255)</f>
        <v>0</v>
      </c>
      <c r="Y115" s="494">
        <f>SUMIF('D-3 Off Site Habitat Enhancment'!$S$12:$S$491,'G-2 Habitat groups'!A115,'D-3 Off Site Habitat Enhancment'!$V$12:$V$491)</f>
        <v>0</v>
      </c>
      <c r="Z115" s="494">
        <f>SUMIF('D-3 Off Site Habitat Enhancment'!$S$12:$S$491,'G-2 Habitat groups'!A115,'D-3 Off Site Habitat Enhancment'!$AP$12:$AP$491)</f>
        <v>0</v>
      </c>
      <c r="AA115" s="494">
        <f t="shared" si="107"/>
        <v>0</v>
      </c>
      <c r="AB115" s="494">
        <f t="shared" si="108"/>
        <v>0</v>
      </c>
      <c r="AC115" s="494">
        <f t="shared" si="109"/>
        <v>0</v>
      </c>
      <c r="AD115" s="494">
        <f t="shared" si="110"/>
        <v>0</v>
      </c>
      <c r="AE115" s="494">
        <f t="shared" si="111"/>
        <v>0</v>
      </c>
      <c r="AF115" s="494">
        <f t="shared" si="112"/>
        <v>0</v>
      </c>
      <c r="AU115" s="104" t="s">
        <v>401</v>
      </c>
      <c r="AV115" s="88" t="s">
        <v>69</v>
      </c>
      <c r="AW115" s="494">
        <f t="shared" si="115"/>
        <v>0</v>
      </c>
      <c r="AX115" s="494">
        <f t="shared" si="125"/>
        <v>0</v>
      </c>
      <c r="AY115" s="494">
        <f t="shared" si="126"/>
        <v>0</v>
      </c>
      <c r="AZ115" s="494">
        <f t="shared" si="127"/>
        <v>0</v>
      </c>
      <c r="BA115" s="494">
        <f t="shared" si="128"/>
        <v>0</v>
      </c>
      <c r="BB115" s="494">
        <f t="shared" si="129"/>
        <v>0</v>
      </c>
      <c r="BC115" s="494">
        <f t="shared" si="130"/>
        <v>0</v>
      </c>
      <c r="BD115" s="494">
        <f t="shared" si="131"/>
        <v>0</v>
      </c>
      <c r="BE115" s="494">
        <f t="shared" si="123"/>
        <v>0</v>
      </c>
      <c r="BF115" s="494" t="str">
        <f t="shared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4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4">
        <f>SUMIF('A-1 Site Habitat Baseline'!$G$11:$G$258,'G-2 Habitat groups'!A116,'A-1 Site Habitat Baseline'!$Q$11:$Q$258)</f>
        <v>0</v>
      </c>
      <c r="G116" s="494">
        <f>SUMIF('A-1 Site Habitat Baseline'!$G$11:$G$258,'G-2 Habitat groups'!A116,'A-1 Site Habitat Baseline'!$S$11:$S$258)</f>
        <v>0</v>
      </c>
      <c r="H116" s="494">
        <f>SUMIF('A-1 Site Habitat Baseline'!$G$11:$G$258,'G-2 Habitat groups'!A116,'A-1 Site Habitat Baseline'!$U$11:$U$258)</f>
        <v>0</v>
      </c>
      <c r="I116" s="494">
        <f>SUMIF('A-1 Site Habitat Baseline'!$G$11:$G$258,'G-2 Habitat groups'!A116,'A-1 Site Habitat Baseline'!$W$11:$W$258)</f>
        <v>0</v>
      </c>
      <c r="J116" s="494">
        <f>SUMIF('A-1 Site Habitat Baseline'!$G$11:$G$258,'G-2 Habitat groups'!A116,'A-1 Site Habitat Baseline'!$X$11:$X$258)</f>
        <v>0</v>
      </c>
      <c r="K116" s="494">
        <f>SUMIF('A-2 Site Habitat Creation'!$F$11:$F$256,'G-2 Habitat groups'!A116,'A-2 Site Habitat Creation'!$G$11:$G$256)</f>
        <v>0</v>
      </c>
      <c r="L116" s="494">
        <f>SUMIF('A-2 Site Habitat Creation'!$F$11:$F$256,'G-2 Habitat groups'!A116,'A-2 Site Habitat Creation'!$Y$11:$Y$256)</f>
        <v>0</v>
      </c>
      <c r="M116" s="494">
        <f>SUMIF('A-3 Site Habitat Enhancement'!$S$12:$S$257,'G-2 Habitat groups'!A116,'A-3 Site Habitat Enhancement'!$V$12:$V$257)</f>
        <v>0</v>
      </c>
      <c r="N116" s="494">
        <f>SUMIF('A-3 Site Habitat Enhancement'!$S$12:$S$257,'G-2 Habitat groups'!A116,'A-3 Site Habitat Enhancement'!$AN$12:$AN$257)</f>
        <v>0</v>
      </c>
      <c r="O116" s="494">
        <f t="shared" si="103"/>
        <v>0</v>
      </c>
      <c r="P116" s="494">
        <f t="shared" si="104"/>
        <v>0</v>
      </c>
      <c r="Q116" s="494">
        <f t="shared" si="105"/>
        <v>0</v>
      </c>
      <c r="R116" s="494">
        <f t="shared" si="106"/>
        <v>0</v>
      </c>
      <c r="S116" s="494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4">
        <f>SUMIF('D-1 Off Site Habitat Baseline'!$G$11:$G$258,'G-2 Habitat groups'!A116,'D-1 Off Site Habitat Baseline'!$Q$11:$Q$258)</f>
        <v>0</v>
      </c>
      <c r="U116" s="591">
        <f>SUMIF('D-1 Off Site Habitat Baseline'!$G$11:$G$258,'G-2 Habitat groups'!A116,'D-1 Off Site Habitat Baseline'!$S$11:$S$258)</f>
        <v>0</v>
      </c>
      <c r="V116" s="494">
        <f>SUMIF('D-1 Off Site Habitat Baseline'!$G$11:$G$258,'G-2 Habitat groups'!A116,'D-1 Off Site Habitat Baseline'!$U$11:$U$258)</f>
        <v>0</v>
      </c>
      <c r="W116" s="494">
        <f>SUMIF('D-2 Off Site Habitat Creation'!$F$9:$F$255,'G-2 Habitat groups'!A116,'D-2 Off Site Habitat Creation'!$G$9:$G$255)</f>
        <v>0</v>
      </c>
      <c r="X116" s="494">
        <f>SUMIF('D-2 Off Site Habitat Creation'!$F$9:$F$255,'G-2 Habitat groups'!A116,'D-2 Off Site Habitat Creation'!$AA$9:$AA$255)</f>
        <v>0</v>
      </c>
      <c r="Y116" s="494">
        <f>SUMIF('D-3 Off Site Habitat Enhancment'!$S$12:$S$491,'G-2 Habitat groups'!A116,'D-3 Off Site Habitat Enhancment'!$V$12:$V$491)</f>
        <v>0</v>
      </c>
      <c r="Z116" s="494">
        <f>SUMIF('D-3 Off Site Habitat Enhancment'!$S$12:$S$491,'G-2 Habitat groups'!A116,'D-3 Off Site Habitat Enhancment'!$AP$12:$AP$491)</f>
        <v>0</v>
      </c>
      <c r="AA116" s="494">
        <f t="shared" si="107"/>
        <v>0</v>
      </c>
      <c r="AB116" s="494">
        <f t="shared" si="108"/>
        <v>0</v>
      </c>
      <c r="AC116" s="494">
        <f t="shared" si="109"/>
        <v>0</v>
      </c>
      <c r="AD116" s="494">
        <f t="shared" si="110"/>
        <v>0</v>
      </c>
      <c r="AE116" s="494">
        <f t="shared" si="111"/>
        <v>0</v>
      </c>
      <c r="AF116" s="494">
        <f t="shared" si="112"/>
        <v>0</v>
      </c>
      <c r="AU116" s="104" t="s">
        <v>449</v>
      </c>
      <c r="AV116" s="88" t="s">
        <v>70</v>
      </c>
      <c r="AW116" s="494">
        <f t="shared" si="115"/>
        <v>0</v>
      </c>
      <c r="AX116" s="494">
        <f t="shared" si="125"/>
        <v>0</v>
      </c>
      <c r="AY116" s="494">
        <f t="shared" si="126"/>
        <v>1</v>
      </c>
      <c r="AZ116" s="494">
        <f t="shared" ca="1" si="127"/>
        <v>0</v>
      </c>
      <c r="BA116" s="494">
        <f t="shared" si="128"/>
        <v>1</v>
      </c>
      <c r="BB116" s="494">
        <f t="shared" ca="1" si="129"/>
        <v>0</v>
      </c>
      <c r="BC116" s="494">
        <f t="shared" si="130"/>
        <v>0</v>
      </c>
      <c r="BD116" s="494">
        <f t="shared" si="131"/>
        <v>0</v>
      </c>
      <c r="BE116" s="494">
        <f t="shared" ca="1" si="123"/>
        <v>0</v>
      </c>
      <c r="BF116" s="494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4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4">
        <f>SUMIF('A-1 Site Habitat Baseline'!$G$11:$G$258,'G-2 Habitat groups'!A117,'A-1 Site Habitat Baseline'!$Q$11:$Q$258)</f>
        <v>0</v>
      </c>
      <c r="G117" s="494">
        <f>SUMIF('A-1 Site Habitat Baseline'!$G$11:$G$258,'G-2 Habitat groups'!A117,'A-1 Site Habitat Baseline'!$S$11:$S$258)</f>
        <v>0</v>
      </c>
      <c r="H117" s="494">
        <f>SUMIF('A-1 Site Habitat Baseline'!$G$11:$G$258,'G-2 Habitat groups'!A117,'A-1 Site Habitat Baseline'!$U$11:$U$258)</f>
        <v>0</v>
      </c>
      <c r="I117" s="494">
        <f>SUMIF('A-1 Site Habitat Baseline'!$G$11:$G$258,'G-2 Habitat groups'!A117,'A-1 Site Habitat Baseline'!$W$11:$W$258)</f>
        <v>0</v>
      </c>
      <c r="J117" s="494">
        <f>SUMIF('A-1 Site Habitat Baseline'!$G$11:$G$258,'G-2 Habitat groups'!A117,'A-1 Site Habitat Baseline'!$X$11:$X$258)</f>
        <v>0</v>
      </c>
      <c r="K117" s="494">
        <f>SUMIF('A-2 Site Habitat Creation'!$F$11:$F$256,'G-2 Habitat groups'!A117,'A-2 Site Habitat Creation'!$G$11:$G$256)</f>
        <v>0</v>
      </c>
      <c r="L117" s="494">
        <f>SUMIF('A-2 Site Habitat Creation'!$F$11:$F$256,'G-2 Habitat groups'!A117,'A-2 Site Habitat Creation'!$Y$11:$Y$256)</f>
        <v>0</v>
      </c>
      <c r="M117" s="494">
        <f>SUMIF('A-3 Site Habitat Enhancement'!$S$12:$S$257,'G-2 Habitat groups'!A117,'A-3 Site Habitat Enhancement'!$V$12:$V$257)</f>
        <v>0</v>
      </c>
      <c r="N117" s="494">
        <f>SUMIF('A-3 Site Habitat Enhancement'!$S$12:$S$257,'G-2 Habitat groups'!A117,'A-3 Site Habitat Enhancement'!$AN$12:$AN$257)</f>
        <v>0</v>
      </c>
      <c r="O117" s="494">
        <f t="shared" si="103"/>
        <v>0</v>
      </c>
      <c r="P117" s="494">
        <f t="shared" si="104"/>
        <v>0</v>
      </c>
      <c r="Q117" s="494">
        <f t="shared" si="105"/>
        <v>0</v>
      </c>
      <c r="R117" s="494">
        <f t="shared" si="106"/>
        <v>0</v>
      </c>
      <c r="S117" s="494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4">
        <f>SUMIF('D-1 Off Site Habitat Baseline'!$G$11:$G$258,'G-2 Habitat groups'!A117,'D-1 Off Site Habitat Baseline'!$Q$11:$Q$258)</f>
        <v>0</v>
      </c>
      <c r="U117" s="591">
        <f>SUMIF('D-1 Off Site Habitat Baseline'!$G$11:$G$258,'G-2 Habitat groups'!A117,'D-1 Off Site Habitat Baseline'!$S$11:$S$258)</f>
        <v>0</v>
      </c>
      <c r="V117" s="494">
        <f>SUMIF('D-1 Off Site Habitat Baseline'!$G$11:$G$258,'G-2 Habitat groups'!A117,'D-1 Off Site Habitat Baseline'!$U$11:$U$258)</f>
        <v>0</v>
      </c>
      <c r="W117" s="494">
        <f>SUMIF('D-2 Off Site Habitat Creation'!$F$9:$F$255,'G-2 Habitat groups'!A117,'D-2 Off Site Habitat Creation'!$G$9:$G$255)</f>
        <v>0</v>
      </c>
      <c r="X117" s="494">
        <f>SUMIF('D-2 Off Site Habitat Creation'!$F$9:$F$255,'G-2 Habitat groups'!A117,'D-2 Off Site Habitat Creation'!$AA$9:$AA$255)</f>
        <v>0</v>
      </c>
      <c r="Y117" s="494">
        <f>SUMIF('D-3 Off Site Habitat Enhancment'!$S$12:$S$491,'G-2 Habitat groups'!A117,'D-3 Off Site Habitat Enhancment'!$V$12:$V$491)</f>
        <v>0</v>
      </c>
      <c r="Z117" s="494">
        <f>SUMIF('D-3 Off Site Habitat Enhancment'!$S$12:$S$491,'G-2 Habitat groups'!A117,'D-3 Off Site Habitat Enhancment'!$AP$12:$AP$491)</f>
        <v>0</v>
      </c>
      <c r="AA117" s="494">
        <f t="shared" si="107"/>
        <v>0</v>
      </c>
      <c r="AB117" s="494">
        <f t="shared" si="108"/>
        <v>0</v>
      </c>
      <c r="AC117" s="494">
        <f t="shared" si="109"/>
        <v>0</v>
      </c>
      <c r="AD117" s="494">
        <f t="shared" si="110"/>
        <v>0</v>
      </c>
      <c r="AE117" s="494">
        <f t="shared" si="111"/>
        <v>0</v>
      </c>
      <c r="AF117" s="494">
        <f t="shared" si="112"/>
        <v>0</v>
      </c>
      <c r="AU117" s="104" t="s">
        <v>424</v>
      </c>
      <c r="AV117" s="88" t="s">
        <v>70</v>
      </c>
      <c r="AW117" s="494">
        <f t="shared" si="115"/>
        <v>0</v>
      </c>
      <c r="AX117" s="494">
        <f t="shared" si="125"/>
        <v>0</v>
      </c>
      <c r="AY117" s="494">
        <f t="shared" si="126"/>
        <v>0</v>
      </c>
      <c r="AZ117" s="494">
        <f t="shared" si="127"/>
        <v>0</v>
      </c>
      <c r="BA117" s="494">
        <f t="shared" si="128"/>
        <v>0</v>
      </c>
      <c r="BB117" s="494">
        <f t="shared" si="129"/>
        <v>0</v>
      </c>
      <c r="BC117" s="494">
        <f t="shared" si="130"/>
        <v>0</v>
      </c>
      <c r="BD117" s="494">
        <f t="shared" si="131"/>
        <v>0</v>
      </c>
      <c r="BE117" s="494">
        <f t="shared" si="123"/>
        <v>0</v>
      </c>
      <c r="BF117" s="494" t="str">
        <f t="shared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4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4">
        <f>SUMIF('A-1 Site Habitat Baseline'!$G$11:$G$258,'G-2 Habitat groups'!A118,'A-1 Site Habitat Baseline'!$Q$11:$Q$258)</f>
        <v>0</v>
      </c>
      <c r="G118" s="494">
        <f>SUMIF('A-1 Site Habitat Baseline'!$G$11:$G$258,'G-2 Habitat groups'!A118,'A-1 Site Habitat Baseline'!$S$11:$S$258)</f>
        <v>0</v>
      </c>
      <c r="H118" s="494">
        <f>SUMIF('A-1 Site Habitat Baseline'!$G$11:$G$258,'G-2 Habitat groups'!A118,'A-1 Site Habitat Baseline'!$U$11:$U$258)</f>
        <v>0</v>
      </c>
      <c r="I118" s="494">
        <f>SUMIF('A-1 Site Habitat Baseline'!$G$11:$G$258,'G-2 Habitat groups'!A118,'A-1 Site Habitat Baseline'!$W$11:$W$258)</f>
        <v>0</v>
      </c>
      <c r="J118" s="494">
        <f>SUMIF('A-1 Site Habitat Baseline'!$G$11:$G$258,'G-2 Habitat groups'!A118,'A-1 Site Habitat Baseline'!$X$11:$X$258)</f>
        <v>0</v>
      </c>
      <c r="K118" s="494">
        <f>SUMIF('A-2 Site Habitat Creation'!$F$11:$F$256,'G-2 Habitat groups'!A118,'A-2 Site Habitat Creation'!$G$11:$G$256)</f>
        <v>0</v>
      </c>
      <c r="L118" s="494">
        <f>SUMIF('A-2 Site Habitat Creation'!$F$11:$F$256,'G-2 Habitat groups'!A118,'A-2 Site Habitat Creation'!$Y$11:$Y$256)</f>
        <v>0</v>
      </c>
      <c r="M118" s="494">
        <f>SUMIF('A-3 Site Habitat Enhancement'!$S$12:$S$257,'G-2 Habitat groups'!A118,'A-3 Site Habitat Enhancement'!$V$12:$V$257)</f>
        <v>0</v>
      </c>
      <c r="N118" s="494">
        <f>SUMIF('A-3 Site Habitat Enhancement'!$S$12:$S$257,'G-2 Habitat groups'!A118,'A-3 Site Habitat Enhancement'!$AN$12:$AN$257)</f>
        <v>0</v>
      </c>
      <c r="O118" s="494">
        <f t="shared" si="103"/>
        <v>0</v>
      </c>
      <c r="P118" s="494">
        <f t="shared" si="104"/>
        <v>0</v>
      </c>
      <c r="Q118" s="494">
        <f t="shared" si="105"/>
        <v>0</v>
      </c>
      <c r="R118" s="494">
        <f t="shared" si="106"/>
        <v>0</v>
      </c>
      <c r="S118" s="494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4">
        <f>SUMIF('D-1 Off Site Habitat Baseline'!$G$11:$G$258,'G-2 Habitat groups'!A118,'D-1 Off Site Habitat Baseline'!$Q$11:$Q$258)</f>
        <v>0</v>
      </c>
      <c r="U118" s="591">
        <f>SUMIF('D-1 Off Site Habitat Baseline'!$G$11:$G$258,'G-2 Habitat groups'!A118,'D-1 Off Site Habitat Baseline'!$S$11:$S$258)</f>
        <v>0</v>
      </c>
      <c r="V118" s="494">
        <f>SUMIF('D-1 Off Site Habitat Baseline'!$G$11:$G$258,'G-2 Habitat groups'!A118,'D-1 Off Site Habitat Baseline'!$U$11:$U$258)</f>
        <v>0</v>
      </c>
      <c r="W118" s="494">
        <f>SUMIF('D-2 Off Site Habitat Creation'!$F$9:$F$255,'G-2 Habitat groups'!A118,'D-2 Off Site Habitat Creation'!$G$9:$G$255)</f>
        <v>0</v>
      </c>
      <c r="X118" s="494">
        <f>SUMIF('D-2 Off Site Habitat Creation'!$F$9:$F$255,'G-2 Habitat groups'!A118,'D-2 Off Site Habitat Creation'!$AA$9:$AA$255)</f>
        <v>0</v>
      </c>
      <c r="Y118" s="494">
        <f>SUMIF('D-3 Off Site Habitat Enhancment'!$S$12:$S$491,'G-2 Habitat groups'!A118,'D-3 Off Site Habitat Enhancment'!$V$12:$V$491)</f>
        <v>0</v>
      </c>
      <c r="Z118" s="494">
        <f>SUMIF('D-3 Off Site Habitat Enhancment'!$S$12:$S$491,'G-2 Habitat groups'!A118,'D-3 Off Site Habitat Enhancment'!$AP$12:$AP$491)</f>
        <v>0</v>
      </c>
      <c r="AA118" s="494">
        <f t="shared" si="107"/>
        <v>0</v>
      </c>
      <c r="AB118" s="494">
        <f t="shared" si="108"/>
        <v>0</v>
      </c>
      <c r="AC118" s="494">
        <f t="shared" si="109"/>
        <v>0</v>
      </c>
      <c r="AD118" s="494">
        <f t="shared" si="110"/>
        <v>0</v>
      </c>
      <c r="AE118" s="494">
        <f t="shared" si="111"/>
        <v>0</v>
      </c>
      <c r="AF118" s="494">
        <f t="shared" si="112"/>
        <v>0</v>
      </c>
      <c r="AU118" s="104" t="s">
        <v>503</v>
      </c>
      <c r="AV118" s="88" t="s">
        <v>71</v>
      </c>
      <c r="AW118" s="494">
        <f t="shared" si="115"/>
        <v>0</v>
      </c>
      <c r="AX118" s="494">
        <f t="shared" si="125"/>
        <v>0</v>
      </c>
      <c r="AY118" s="494">
        <f t="shared" si="126"/>
        <v>0</v>
      </c>
      <c r="AZ118" s="494">
        <f t="shared" si="127"/>
        <v>0</v>
      </c>
      <c r="BA118" s="494">
        <f t="shared" si="128"/>
        <v>0</v>
      </c>
      <c r="BB118" s="494">
        <f t="shared" si="129"/>
        <v>0</v>
      </c>
      <c r="BC118" s="494">
        <f t="shared" si="130"/>
        <v>0</v>
      </c>
      <c r="BD118" s="494">
        <f t="shared" si="131"/>
        <v>0</v>
      </c>
      <c r="BE118" s="494">
        <f t="shared" si="123"/>
        <v>0</v>
      </c>
      <c r="BF118" s="494" t="str">
        <f t="shared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4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4">
        <f>SUMIF('A-1 Site Habitat Baseline'!$G$11:$G$258,'G-2 Habitat groups'!A119,'A-1 Site Habitat Baseline'!$Q$11:$Q$258)</f>
        <v>0</v>
      </c>
      <c r="G119" s="494">
        <f>SUMIF('A-1 Site Habitat Baseline'!$G$11:$G$258,'G-2 Habitat groups'!A119,'A-1 Site Habitat Baseline'!$S$11:$S$258)</f>
        <v>0</v>
      </c>
      <c r="H119" s="494">
        <f>SUMIF('A-1 Site Habitat Baseline'!$G$11:$G$258,'G-2 Habitat groups'!A119,'A-1 Site Habitat Baseline'!$U$11:$U$258)</f>
        <v>0</v>
      </c>
      <c r="I119" s="494">
        <f>SUMIF('A-1 Site Habitat Baseline'!$G$11:$G$258,'G-2 Habitat groups'!A119,'A-1 Site Habitat Baseline'!$W$11:$W$258)</f>
        <v>0</v>
      </c>
      <c r="J119" s="494">
        <f>SUMIF('A-1 Site Habitat Baseline'!$G$11:$G$258,'G-2 Habitat groups'!A119,'A-1 Site Habitat Baseline'!$X$11:$X$258)</f>
        <v>0</v>
      </c>
      <c r="K119" s="494">
        <f>SUMIF('A-2 Site Habitat Creation'!$F$11:$F$256,'G-2 Habitat groups'!A119,'A-2 Site Habitat Creation'!$G$11:$G$256)</f>
        <v>0</v>
      </c>
      <c r="L119" s="494">
        <f>SUMIF('A-2 Site Habitat Creation'!$F$11:$F$256,'G-2 Habitat groups'!A119,'A-2 Site Habitat Creation'!$Y$11:$Y$256)</f>
        <v>0</v>
      </c>
      <c r="M119" s="494">
        <f>SUMIF('A-3 Site Habitat Enhancement'!$S$12:$S$257,'G-2 Habitat groups'!A119,'A-3 Site Habitat Enhancement'!$V$12:$V$257)</f>
        <v>0</v>
      </c>
      <c r="N119" s="494">
        <f>SUMIF('A-3 Site Habitat Enhancement'!$S$12:$S$257,'G-2 Habitat groups'!A119,'A-3 Site Habitat Enhancement'!$AN$12:$AN$257)</f>
        <v>0</v>
      </c>
      <c r="O119" s="494">
        <f t="shared" si="103"/>
        <v>0</v>
      </c>
      <c r="P119" s="494">
        <f t="shared" si="104"/>
        <v>0</v>
      </c>
      <c r="Q119" s="494">
        <f t="shared" si="105"/>
        <v>0</v>
      </c>
      <c r="R119" s="494">
        <f t="shared" si="106"/>
        <v>0</v>
      </c>
      <c r="S119" s="494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4">
        <f>SUMIF('D-1 Off Site Habitat Baseline'!$G$11:$G$258,'G-2 Habitat groups'!A119,'D-1 Off Site Habitat Baseline'!$Q$11:$Q$258)</f>
        <v>0</v>
      </c>
      <c r="U119" s="591">
        <f>SUMIF('D-1 Off Site Habitat Baseline'!$G$11:$G$258,'G-2 Habitat groups'!A119,'D-1 Off Site Habitat Baseline'!$S$11:$S$258)</f>
        <v>0</v>
      </c>
      <c r="V119" s="494">
        <f>SUMIF('D-1 Off Site Habitat Baseline'!$G$11:$G$258,'G-2 Habitat groups'!A119,'D-1 Off Site Habitat Baseline'!$U$11:$U$258)</f>
        <v>0</v>
      </c>
      <c r="W119" s="494">
        <f>SUMIF('D-2 Off Site Habitat Creation'!$F$9:$F$255,'G-2 Habitat groups'!A119,'D-2 Off Site Habitat Creation'!$G$9:$G$255)</f>
        <v>0</v>
      </c>
      <c r="X119" s="494">
        <f>SUMIF('D-2 Off Site Habitat Creation'!$F$9:$F$255,'G-2 Habitat groups'!A119,'D-2 Off Site Habitat Creation'!$AA$9:$AA$255)</f>
        <v>0</v>
      </c>
      <c r="Y119" s="494">
        <f>SUMIF('D-3 Off Site Habitat Enhancment'!$S$12:$S$491,'G-2 Habitat groups'!A119,'D-3 Off Site Habitat Enhancment'!$V$12:$V$491)</f>
        <v>0</v>
      </c>
      <c r="Z119" s="494">
        <f>SUMIF('D-3 Off Site Habitat Enhancment'!$S$12:$S$491,'G-2 Habitat groups'!A119,'D-3 Off Site Habitat Enhancment'!$AP$12:$AP$491)</f>
        <v>0</v>
      </c>
      <c r="AA119" s="494">
        <f t="shared" si="107"/>
        <v>0</v>
      </c>
      <c r="AB119" s="494">
        <f t="shared" si="108"/>
        <v>0</v>
      </c>
      <c r="AC119" s="494">
        <f t="shared" si="109"/>
        <v>0</v>
      </c>
      <c r="AD119" s="494">
        <f t="shared" si="110"/>
        <v>0</v>
      </c>
      <c r="AE119" s="494">
        <f t="shared" si="111"/>
        <v>0</v>
      </c>
      <c r="AF119" s="494">
        <f t="shared" si="112"/>
        <v>0</v>
      </c>
      <c r="AU119" s="104" t="s">
        <v>523</v>
      </c>
      <c r="AV119" s="88" t="s">
        <v>72</v>
      </c>
      <c r="AW119" s="494">
        <f>VLOOKUP($AU120,AllHabsSummaryData,5,FALSE)</f>
        <v>0</v>
      </c>
      <c r="AX119" s="494">
        <f t="shared" si="125"/>
        <v>0</v>
      </c>
      <c r="AY119" s="494">
        <f t="shared" si="126"/>
        <v>0</v>
      </c>
      <c r="AZ119" s="494">
        <f t="shared" si="127"/>
        <v>0</v>
      </c>
      <c r="BA119" s="494">
        <f t="shared" si="128"/>
        <v>0</v>
      </c>
      <c r="BB119" s="494">
        <f t="shared" si="129"/>
        <v>0</v>
      </c>
      <c r="BC119" s="494">
        <f t="shared" si="130"/>
        <v>0</v>
      </c>
      <c r="BD119" s="494">
        <f t="shared" si="131"/>
        <v>0</v>
      </c>
      <c r="BE119" s="494">
        <f t="shared" si="123"/>
        <v>0</v>
      </c>
      <c r="BF119" s="494" t="str">
        <f t="shared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4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4">
        <f>SUMIF('A-1 Site Habitat Baseline'!$G$11:$G$258,'G-2 Habitat groups'!A120,'A-1 Site Habitat Baseline'!$Q$11:$Q$258)</f>
        <v>0</v>
      </c>
      <c r="G120" s="494">
        <f>SUMIF('A-1 Site Habitat Baseline'!$G$11:$G$258,'G-2 Habitat groups'!A120,'A-1 Site Habitat Baseline'!$S$11:$S$258)</f>
        <v>0</v>
      </c>
      <c r="H120" s="494">
        <f>SUMIF('A-1 Site Habitat Baseline'!$G$11:$G$258,'G-2 Habitat groups'!A120,'A-1 Site Habitat Baseline'!$U$11:$U$258)</f>
        <v>0</v>
      </c>
      <c r="I120" s="494">
        <f>SUMIF('A-1 Site Habitat Baseline'!$G$11:$G$258,'G-2 Habitat groups'!A120,'A-1 Site Habitat Baseline'!$W$11:$W$258)</f>
        <v>0</v>
      </c>
      <c r="J120" s="494">
        <f>SUMIF('A-1 Site Habitat Baseline'!$G$11:$G$258,'G-2 Habitat groups'!A120,'A-1 Site Habitat Baseline'!$X$11:$X$258)</f>
        <v>0</v>
      </c>
      <c r="K120" s="494">
        <f>SUMIF('A-2 Site Habitat Creation'!$F$11:$F$256,'G-2 Habitat groups'!A120,'A-2 Site Habitat Creation'!$G$11:$G$256)</f>
        <v>0</v>
      </c>
      <c r="L120" s="494">
        <f>SUMIF('A-2 Site Habitat Creation'!$F$11:$F$256,'G-2 Habitat groups'!A120,'A-2 Site Habitat Creation'!$Y$11:$Y$256)</f>
        <v>0</v>
      </c>
      <c r="M120" s="494">
        <f>SUMIF('A-3 Site Habitat Enhancement'!$S$12:$S$257,'G-2 Habitat groups'!A120,'A-3 Site Habitat Enhancement'!$V$12:$V$257)</f>
        <v>0</v>
      </c>
      <c r="N120" s="494">
        <f>SUMIF('A-3 Site Habitat Enhancement'!$S$12:$S$257,'G-2 Habitat groups'!A120,'A-3 Site Habitat Enhancement'!$AN$12:$AN$257)</f>
        <v>0</v>
      </c>
      <c r="O120" s="494">
        <f t="shared" si="103"/>
        <v>0</v>
      </c>
      <c r="P120" s="494">
        <f t="shared" si="104"/>
        <v>0</v>
      </c>
      <c r="Q120" s="494">
        <f t="shared" si="105"/>
        <v>0</v>
      </c>
      <c r="R120" s="494">
        <f t="shared" si="106"/>
        <v>0</v>
      </c>
      <c r="S120" s="494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4">
        <f>SUMIF('D-1 Off Site Habitat Baseline'!$G$11:$G$258,'G-2 Habitat groups'!A120,'D-1 Off Site Habitat Baseline'!$Q$11:$Q$258)</f>
        <v>0</v>
      </c>
      <c r="U120" s="591">
        <f>SUMIF('D-1 Off Site Habitat Baseline'!$G$11:$G$258,'G-2 Habitat groups'!A120,'D-1 Off Site Habitat Baseline'!$S$11:$S$258)</f>
        <v>0</v>
      </c>
      <c r="V120" s="494">
        <f>SUMIF('D-1 Off Site Habitat Baseline'!$G$11:$G$258,'G-2 Habitat groups'!A120,'D-1 Off Site Habitat Baseline'!$U$11:$U$258)</f>
        <v>0</v>
      </c>
      <c r="W120" s="494">
        <f>SUMIF('D-2 Off Site Habitat Creation'!$F$9:$F$255,'G-2 Habitat groups'!A120,'D-2 Off Site Habitat Creation'!$G$9:$G$255)</f>
        <v>0</v>
      </c>
      <c r="X120" s="494">
        <f>SUMIF('D-2 Off Site Habitat Creation'!$F$9:$F$255,'G-2 Habitat groups'!A120,'D-2 Off Site Habitat Creation'!$AA$9:$AA$255)</f>
        <v>0</v>
      </c>
      <c r="Y120" s="494">
        <f>SUMIF('D-3 Off Site Habitat Enhancment'!$S$12:$S$491,'G-2 Habitat groups'!A120,'D-3 Off Site Habitat Enhancment'!$V$12:$V$491)</f>
        <v>0</v>
      </c>
      <c r="Z120" s="494">
        <f>SUMIF('D-3 Off Site Habitat Enhancment'!$S$12:$S$491,'G-2 Habitat groups'!A120,'D-3 Off Site Habitat Enhancment'!$AP$12:$AP$491)</f>
        <v>0</v>
      </c>
      <c r="AA120" s="494">
        <f t="shared" si="107"/>
        <v>0</v>
      </c>
      <c r="AB120" s="494">
        <f t="shared" si="108"/>
        <v>0</v>
      </c>
      <c r="AC120" s="494">
        <f t="shared" si="109"/>
        <v>0</v>
      </c>
      <c r="AD120" s="494">
        <f t="shared" si="110"/>
        <v>0</v>
      </c>
      <c r="AE120" s="494">
        <f t="shared" si="111"/>
        <v>0</v>
      </c>
      <c r="AF120" s="494">
        <f t="shared" si="112"/>
        <v>0</v>
      </c>
      <c r="AU120" s="104" t="s">
        <v>565</v>
      </c>
      <c r="AV120" s="88" t="s">
        <v>73</v>
      </c>
      <c r="AW120" s="494">
        <f>VLOOKUP($AU121,AllHabsSummaryData,5,FALSE)</f>
        <v>0.1</v>
      </c>
      <c r="AX120" s="494">
        <f t="shared" si="125"/>
        <v>0</v>
      </c>
      <c r="AY120" s="494">
        <f t="shared" si="126"/>
        <v>0</v>
      </c>
      <c r="AZ120" s="494">
        <f t="shared" si="127"/>
        <v>0</v>
      </c>
      <c r="BA120" s="494">
        <f t="shared" si="128"/>
        <v>0</v>
      </c>
      <c r="BB120" s="494">
        <f t="shared" si="129"/>
        <v>0</v>
      </c>
      <c r="BC120" s="494">
        <f t="shared" si="130"/>
        <v>0</v>
      </c>
      <c r="BD120" s="494">
        <f t="shared" si="131"/>
        <v>0</v>
      </c>
      <c r="BE120" s="494">
        <f t="shared" si="123"/>
        <v>0</v>
      </c>
      <c r="BF120" s="494" t="str">
        <f t="shared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4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4">
        <f>SUMIF('A-1 Site Habitat Baseline'!$G$11:$G$258,'G-2 Habitat groups'!A121,'A-1 Site Habitat Baseline'!$Q$11:$Q$258)</f>
        <v>0</v>
      </c>
      <c r="G121" s="494">
        <f>SUMIF('A-1 Site Habitat Baseline'!$G$11:$G$258,'G-2 Habitat groups'!A121,'A-1 Site Habitat Baseline'!$S$11:$S$258)</f>
        <v>0</v>
      </c>
      <c r="H121" s="494">
        <f>SUMIF('A-1 Site Habitat Baseline'!$G$11:$G$258,'G-2 Habitat groups'!A121,'A-1 Site Habitat Baseline'!$U$11:$U$258)</f>
        <v>0</v>
      </c>
      <c r="I121" s="494">
        <f>SUMIF('A-1 Site Habitat Baseline'!$G$11:$G$258,'G-2 Habitat groups'!A121,'A-1 Site Habitat Baseline'!$W$11:$W$258)</f>
        <v>0</v>
      </c>
      <c r="J121" s="494">
        <f>SUMIF('A-1 Site Habitat Baseline'!$G$11:$G$258,'G-2 Habitat groups'!A121,'A-1 Site Habitat Baseline'!$X$11:$X$258)</f>
        <v>0</v>
      </c>
      <c r="K121" s="494">
        <f>SUMIF('A-2 Site Habitat Creation'!$F$11:$F$256,'G-2 Habitat groups'!A121,'A-2 Site Habitat Creation'!$G$11:$G$256)</f>
        <v>0</v>
      </c>
      <c r="L121" s="494">
        <f>SUMIF('A-2 Site Habitat Creation'!$F$11:$F$256,'G-2 Habitat groups'!A121,'A-2 Site Habitat Creation'!$Y$11:$Y$256)</f>
        <v>0</v>
      </c>
      <c r="M121" s="494">
        <f>SUMIF('A-3 Site Habitat Enhancement'!$S$12:$S$257,'G-2 Habitat groups'!A121,'A-3 Site Habitat Enhancement'!$V$12:$V$257)</f>
        <v>0</v>
      </c>
      <c r="N121" s="494">
        <f>SUMIF('A-3 Site Habitat Enhancement'!$S$12:$S$257,'G-2 Habitat groups'!A121,'A-3 Site Habitat Enhancement'!$AN$12:$AN$257)</f>
        <v>0</v>
      </c>
      <c r="O121" s="494">
        <f t="shared" si="103"/>
        <v>0</v>
      </c>
      <c r="P121" s="494">
        <f t="shared" si="104"/>
        <v>0</v>
      </c>
      <c r="Q121" s="494">
        <f t="shared" si="105"/>
        <v>0</v>
      </c>
      <c r="R121" s="494">
        <f t="shared" si="106"/>
        <v>0</v>
      </c>
      <c r="S121" s="494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4">
        <f>SUMIF('D-1 Off Site Habitat Baseline'!$G$11:$G$258,'G-2 Habitat groups'!A121,'D-1 Off Site Habitat Baseline'!$Q$11:$Q$258)</f>
        <v>0</v>
      </c>
      <c r="U121" s="591">
        <f>SUMIF('D-1 Off Site Habitat Baseline'!$G$11:$G$258,'G-2 Habitat groups'!A121,'D-1 Off Site Habitat Baseline'!$S$11:$S$258)</f>
        <v>0</v>
      </c>
      <c r="V121" s="494">
        <f>SUMIF('D-1 Off Site Habitat Baseline'!$G$11:$G$258,'G-2 Habitat groups'!A121,'D-1 Off Site Habitat Baseline'!$U$11:$U$258)</f>
        <v>0</v>
      </c>
      <c r="W121" s="494">
        <f>SUMIF('D-2 Off Site Habitat Creation'!$F$9:$F$255,'G-2 Habitat groups'!A121,'D-2 Off Site Habitat Creation'!$G$9:$G$255)</f>
        <v>0</v>
      </c>
      <c r="X121" s="494">
        <f>SUMIF('D-2 Off Site Habitat Creation'!$F$9:$F$255,'G-2 Habitat groups'!A121,'D-2 Off Site Habitat Creation'!$AA$9:$AA$255)</f>
        <v>0</v>
      </c>
      <c r="Y121" s="494">
        <f>SUMIF('D-3 Off Site Habitat Enhancment'!$S$12:$S$491,'G-2 Habitat groups'!A121,'D-3 Off Site Habitat Enhancment'!$V$12:$V$491)</f>
        <v>0</v>
      </c>
      <c r="Z121" s="494">
        <f>SUMIF('D-3 Off Site Habitat Enhancment'!$S$12:$S$491,'G-2 Habitat groups'!A121,'D-3 Off Site Habitat Enhancment'!$AP$12:$AP$491)</f>
        <v>0</v>
      </c>
      <c r="AA121" s="494">
        <f t="shared" si="107"/>
        <v>0</v>
      </c>
      <c r="AB121" s="494">
        <f t="shared" si="108"/>
        <v>0</v>
      </c>
      <c r="AC121" s="494">
        <f t="shared" si="109"/>
        <v>0</v>
      </c>
      <c r="AD121" s="494">
        <f t="shared" si="110"/>
        <v>0</v>
      </c>
      <c r="AE121" s="494">
        <f t="shared" si="111"/>
        <v>0</v>
      </c>
      <c r="AF121" s="494">
        <f t="shared" si="112"/>
        <v>0</v>
      </c>
      <c r="AU121" s="104" t="s">
        <v>590</v>
      </c>
      <c r="AV121" s="88" t="s">
        <v>74</v>
      </c>
      <c r="AW121" s="494">
        <f t="shared" ref="AW121:AW146" si="132">VLOOKUP($AU121,AllHabsSummaryData,5,FALSE)</f>
        <v>0.1</v>
      </c>
      <c r="AX121" s="494">
        <f t="shared" si="125"/>
        <v>4.0000000000000008E-2</v>
      </c>
      <c r="AY121" s="494">
        <f t="shared" si="126"/>
        <v>0.08</v>
      </c>
      <c r="AZ121" s="494">
        <f t="shared" si="127"/>
        <v>0.16</v>
      </c>
      <c r="BA121" s="494">
        <f t="shared" si="128"/>
        <v>-2.0000000000000004E-2</v>
      </c>
      <c r="BB121" s="494">
        <f t="shared" si="129"/>
        <v>-4.0000000000000008E-2</v>
      </c>
      <c r="BC121" s="494">
        <f t="shared" si="130"/>
        <v>0</v>
      </c>
      <c r="BD121" s="494">
        <f t="shared" si="131"/>
        <v>0</v>
      </c>
      <c r="BE121" s="494">
        <f t="shared" si="123"/>
        <v>-4.0000000000000008E-2</v>
      </c>
      <c r="BF121" s="494">
        <f t="shared" si="124"/>
        <v>-4.0000000000000008E-2</v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4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4">
        <f>SUMIF('A-1 Site Habitat Baseline'!$G$11:$G$258,'G-2 Habitat groups'!A122,'A-1 Site Habitat Baseline'!$Q$11:$Q$258)</f>
        <v>0</v>
      </c>
      <c r="G122" s="494">
        <f>SUMIF('A-1 Site Habitat Baseline'!$G$11:$G$258,'G-2 Habitat groups'!A122,'A-1 Site Habitat Baseline'!$S$11:$S$258)</f>
        <v>0</v>
      </c>
      <c r="H122" s="494">
        <f>SUMIF('A-1 Site Habitat Baseline'!$G$11:$G$258,'G-2 Habitat groups'!A122,'A-1 Site Habitat Baseline'!$U$11:$U$258)</f>
        <v>0</v>
      </c>
      <c r="I122" s="494">
        <f>SUMIF('A-1 Site Habitat Baseline'!$G$11:$G$258,'G-2 Habitat groups'!A122,'A-1 Site Habitat Baseline'!$W$11:$W$258)</f>
        <v>0</v>
      </c>
      <c r="J122" s="494">
        <f>SUMIF('A-1 Site Habitat Baseline'!$G$11:$G$258,'G-2 Habitat groups'!A122,'A-1 Site Habitat Baseline'!$X$11:$X$258)</f>
        <v>0</v>
      </c>
      <c r="K122" s="494">
        <f>SUMIF('A-2 Site Habitat Creation'!$F$11:$F$256,'G-2 Habitat groups'!A122,'A-2 Site Habitat Creation'!$G$11:$G$256)</f>
        <v>0</v>
      </c>
      <c r="L122" s="494">
        <f>SUMIF('A-2 Site Habitat Creation'!$F$11:$F$256,'G-2 Habitat groups'!A122,'A-2 Site Habitat Creation'!$Y$11:$Y$256)</f>
        <v>0</v>
      </c>
      <c r="M122" s="494">
        <f>SUMIF('A-3 Site Habitat Enhancement'!$S$12:$S$257,'G-2 Habitat groups'!A122,'A-3 Site Habitat Enhancement'!$V$12:$V$257)</f>
        <v>0</v>
      </c>
      <c r="N122" s="494">
        <f>SUMIF('A-3 Site Habitat Enhancement'!$S$12:$S$257,'G-2 Habitat groups'!A122,'A-3 Site Habitat Enhancement'!$AN$12:$AN$257)</f>
        <v>0</v>
      </c>
      <c r="O122" s="494">
        <f t="shared" si="103"/>
        <v>0</v>
      </c>
      <c r="P122" s="494">
        <f t="shared" si="104"/>
        <v>0</v>
      </c>
      <c r="Q122" s="494">
        <f t="shared" si="105"/>
        <v>0</v>
      </c>
      <c r="R122" s="494">
        <f t="shared" si="106"/>
        <v>0</v>
      </c>
      <c r="S122" s="494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4">
        <f>SUMIF('D-1 Off Site Habitat Baseline'!$G$11:$G$258,'G-2 Habitat groups'!A122,'D-1 Off Site Habitat Baseline'!$Q$11:$Q$258)</f>
        <v>0</v>
      </c>
      <c r="U122" s="591">
        <f>SUMIF('D-1 Off Site Habitat Baseline'!$G$11:$G$258,'G-2 Habitat groups'!A122,'D-1 Off Site Habitat Baseline'!$S$11:$S$258)</f>
        <v>0</v>
      </c>
      <c r="V122" s="494">
        <f>SUMIF('D-1 Off Site Habitat Baseline'!$G$11:$G$258,'G-2 Habitat groups'!A122,'D-1 Off Site Habitat Baseline'!$U$11:$U$258)</f>
        <v>0</v>
      </c>
      <c r="W122" s="494">
        <f>SUMIF('D-2 Off Site Habitat Creation'!$F$9:$F$255,'G-2 Habitat groups'!A122,'D-2 Off Site Habitat Creation'!$G$9:$G$255)</f>
        <v>0</v>
      </c>
      <c r="X122" s="494">
        <f>SUMIF('D-2 Off Site Habitat Creation'!$F$9:$F$255,'G-2 Habitat groups'!A122,'D-2 Off Site Habitat Creation'!$AA$9:$AA$255)</f>
        <v>0</v>
      </c>
      <c r="Y122" s="494">
        <f>SUMIF('D-3 Off Site Habitat Enhancment'!$S$12:$S$491,'G-2 Habitat groups'!A122,'D-3 Off Site Habitat Enhancment'!$V$12:$V$491)</f>
        <v>0</v>
      </c>
      <c r="Z122" s="494">
        <f>SUMIF('D-3 Off Site Habitat Enhancment'!$S$12:$S$491,'G-2 Habitat groups'!A122,'D-3 Off Site Habitat Enhancment'!$AP$12:$AP$491)</f>
        <v>0</v>
      </c>
      <c r="AA122" s="494">
        <f t="shared" si="107"/>
        <v>0</v>
      </c>
      <c r="AB122" s="494">
        <f t="shared" si="108"/>
        <v>0</v>
      </c>
      <c r="AC122" s="494">
        <f t="shared" si="109"/>
        <v>0</v>
      </c>
      <c r="AD122" s="494">
        <f t="shared" si="110"/>
        <v>0</v>
      </c>
      <c r="AE122" s="494">
        <f t="shared" si="111"/>
        <v>0</v>
      </c>
      <c r="AF122" s="494">
        <f t="shared" si="112"/>
        <v>0</v>
      </c>
      <c r="AU122" s="104" t="s">
        <v>585</v>
      </c>
      <c r="AV122" s="88" t="s">
        <v>74</v>
      </c>
      <c r="AW122" s="494">
        <f t="shared" si="132"/>
        <v>0</v>
      </c>
      <c r="AX122" s="494">
        <f t="shared" si="125"/>
        <v>0</v>
      </c>
      <c r="AY122" s="494">
        <f t="shared" si="126"/>
        <v>0</v>
      </c>
      <c r="AZ122" s="494">
        <f t="shared" si="127"/>
        <v>0</v>
      </c>
      <c r="BA122" s="494">
        <f t="shared" si="128"/>
        <v>0</v>
      </c>
      <c r="BB122" s="494">
        <f t="shared" si="129"/>
        <v>0</v>
      </c>
      <c r="BC122" s="494">
        <f t="shared" si="130"/>
        <v>0</v>
      </c>
      <c r="BD122" s="494">
        <f t="shared" si="131"/>
        <v>0</v>
      </c>
      <c r="BE122" s="494">
        <f t="shared" si="123"/>
        <v>0</v>
      </c>
      <c r="BF122" s="494" t="str">
        <f t="shared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4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4">
        <f>SUMIF('A-1 Site Habitat Baseline'!$G$11:$G$258,'G-2 Habitat groups'!A123,'A-1 Site Habitat Baseline'!$Q$11:$Q$258)</f>
        <v>0</v>
      </c>
      <c r="G123" s="494">
        <f>SUMIF('A-1 Site Habitat Baseline'!$G$11:$G$258,'G-2 Habitat groups'!A123,'A-1 Site Habitat Baseline'!$S$11:$S$258)</f>
        <v>0</v>
      </c>
      <c r="H123" s="494">
        <f>SUMIF('A-1 Site Habitat Baseline'!$G$11:$G$258,'G-2 Habitat groups'!A123,'A-1 Site Habitat Baseline'!$U$11:$U$258)</f>
        <v>0</v>
      </c>
      <c r="I123" s="494">
        <f>SUMIF('A-1 Site Habitat Baseline'!$G$11:$G$258,'G-2 Habitat groups'!A123,'A-1 Site Habitat Baseline'!$W$11:$W$258)</f>
        <v>0</v>
      </c>
      <c r="J123" s="494">
        <f>SUMIF('A-1 Site Habitat Baseline'!$G$11:$G$258,'G-2 Habitat groups'!A123,'A-1 Site Habitat Baseline'!$X$11:$X$258)</f>
        <v>0</v>
      </c>
      <c r="K123" s="494">
        <f>SUMIF('A-2 Site Habitat Creation'!$F$11:$F$256,'G-2 Habitat groups'!A123,'A-2 Site Habitat Creation'!$G$11:$G$256)</f>
        <v>0</v>
      </c>
      <c r="L123" s="494">
        <f>SUMIF('A-2 Site Habitat Creation'!$F$11:$F$256,'G-2 Habitat groups'!A123,'A-2 Site Habitat Creation'!$Y$11:$Y$256)</f>
        <v>0</v>
      </c>
      <c r="M123" s="494">
        <f>SUMIF('A-3 Site Habitat Enhancement'!$S$12:$S$257,'G-2 Habitat groups'!A123,'A-3 Site Habitat Enhancement'!$V$12:$V$257)</f>
        <v>0</v>
      </c>
      <c r="N123" s="494">
        <f>SUMIF('A-3 Site Habitat Enhancement'!$S$12:$S$257,'G-2 Habitat groups'!A123,'A-3 Site Habitat Enhancement'!$AN$12:$AN$257)</f>
        <v>0</v>
      </c>
      <c r="O123" s="494">
        <f t="shared" si="103"/>
        <v>0</v>
      </c>
      <c r="P123" s="494">
        <f t="shared" si="104"/>
        <v>0</v>
      </c>
      <c r="Q123" s="494">
        <f t="shared" si="105"/>
        <v>0</v>
      </c>
      <c r="R123" s="494">
        <f t="shared" si="106"/>
        <v>0</v>
      </c>
      <c r="S123" s="494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4">
        <f>SUMIF('D-1 Off Site Habitat Baseline'!$G$11:$G$258,'G-2 Habitat groups'!A123,'D-1 Off Site Habitat Baseline'!$Q$11:$Q$258)</f>
        <v>0</v>
      </c>
      <c r="U123" s="591">
        <f>SUMIF('D-1 Off Site Habitat Baseline'!$G$11:$G$258,'G-2 Habitat groups'!A123,'D-1 Off Site Habitat Baseline'!$S$11:$S$258)</f>
        <v>0</v>
      </c>
      <c r="V123" s="494">
        <f>SUMIF('D-1 Off Site Habitat Baseline'!$G$11:$G$258,'G-2 Habitat groups'!A123,'D-1 Off Site Habitat Baseline'!$U$11:$U$258)</f>
        <v>0</v>
      </c>
      <c r="W123" s="494">
        <f>SUMIF('D-2 Off Site Habitat Creation'!$F$9:$F$255,'G-2 Habitat groups'!A123,'D-2 Off Site Habitat Creation'!$G$9:$G$255)</f>
        <v>0</v>
      </c>
      <c r="X123" s="494">
        <f>SUMIF('D-2 Off Site Habitat Creation'!$F$9:$F$255,'G-2 Habitat groups'!A123,'D-2 Off Site Habitat Creation'!$AA$9:$AA$255)</f>
        <v>0</v>
      </c>
      <c r="Y123" s="494">
        <f>SUMIF('D-3 Off Site Habitat Enhancment'!$S$12:$S$491,'G-2 Habitat groups'!A123,'D-3 Off Site Habitat Enhancment'!$V$12:$V$491)</f>
        <v>0</v>
      </c>
      <c r="Z123" s="494">
        <f>SUMIF('D-3 Off Site Habitat Enhancment'!$S$12:$S$491,'G-2 Habitat groups'!A123,'D-3 Off Site Habitat Enhancment'!$AP$12:$AP$491)</f>
        <v>0</v>
      </c>
      <c r="AA123" s="494">
        <f t="shared" si="107"/>
        <v>0</v>
      </c>
      <c r="AB123" s="494">
        <f t="shared" si="108"/>
        <v>0</v>
      </c>
      <c r="AC123" s="494">
        <f t="shared" si="109"/>
        <v>0</v>
      </c>
      <c r="AD123" s="494">
        <f t="shared" si="110"/>
        <v>0</v>
      </c>
      <c r="AE123" s="494">
        <f t="shared" si="111"/>
        <v>0</v>
      </c>
      <c r="AF123" s="494">
        <f t="shared" si="112"/>
        <v>0</v>
      </c>
      <c r="AU123" s="104" t="s">
        <v>606</v>
      </c>
      <c r="AV123" s="88" t="s">
        <v>74</v>
      </c>
      <c r="AW123" s="494">
        <f t="shared" si="132"/>
        <v>0</v>
      </c>
      <c r="AX123" s="494">
        <f t="shared" si="125"/>
        <v>0</v>
      </c>
      <c r="AY123" s="494">
        <f t="shared" si="126"/>
        <v>0</v>
      </c>
      <c r="AZ123" s="494">
        <f t="shared" si="127"/>
        <v>0</v>
      </c>
      <c r="BA123" s="494">
        <f t="shared" si="128"/>
        <v>0</v>
      </c>
      <c r="BB123" s="494">
        <f t="shared" si="129"/>
        <v>0</v>
      </c>
      <c r="BC123" s="494">
        <f t="shared" si="130"/>
        <v>0</v>
      </c>
      <c r="BD123" s="494">
        <f t="shared" si="131"/>
        <v>0</v>
      </c>
      <c r="BE123" s="494">
        <f t="shared" si="123"/>
        <v>0</v>
      </c>
      <c r="BF123" s="494" t="str">
        <f t="shared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4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4">
        <f>SUMIF('A-1 Site Habitat Baseline'!$G$11:$G$258,'G-2 Habitat groups'!A124,'A-1 Site Habitat Baseline'!$Q$11:$Q$258)</f>
        <v>0</v>
      </c>
      <c r="G124" s="494">
        <f>SUMIF('A-1 Site Habitat Baseline'!$G$11:$G$258,'G-2 Habitat groups'!A124,'A-1 Site Habitat Baseline'!$S$11:$S$258)</f>
        <v>0</v>
      </c>
      <c r="H124" s="494">
        <f>SUMIF('A-1 Site Habitat Baseline'!$G$11:$G$258,'G-2 Habitat groups'!A124,'A-1 Site Habitat Baseline'!$U$11:$U$258)</f>
        <v>0</v>
      </c>
      <c r="I124" s="494">
        <f>SUMIF('A-1 Site Habitat Baseline'!$G$11:$G$258,'G-2 Habitat groups'!A124,'A-1 Site Habitat Baseline'!$W$11:$W$258)</f>
        <v>0</v>
      </c>
      <c r="J124" s="494">
        <f>SUMIF('A-1 Site Habitat Baseline'!$G$11:$G$258,'G-2 Habitat groups'!A124,'A-1 Site Habitat Baseline'!$X$11:$X$258)</f>
        <v>0</v>
      </c>
      <c r="K124" s="494">
        <f>SUMIF('A-2 Site Habitat Creation'!$F$11:$F$256,'G-2 Habitat groups'!A124,'A-2 Site Habitat Creation'!$G$11:$G$256)</f>
        <v>0</v>
      </c>
      <c r="L124" s="494">
        <f>SUMIF('A-2 Site Habitat Creation'!$F$11:$F$256,'G-2 Habitat groups'!A124,'A-2 Site Habitat Creation'!$Y$11:$Y$256)</f>
        <v>0</v>
      </c>
      <c r="M124" s="494">
        <f>SUMIF('A-3 Site Habitat Enhancement'!$S$12:$S$257,'G-2 Habitat groups'!A124,'A-3 Site Habitat Enhancement'!$V$12:$V$257)</f>
        <v>0</v>
      </c>
      <c r="N124" s="494">
        <f>SUMIF('A-3 Site Habitat Enhancement'!$S$12:$S$257,'G-2 Habitat groups'!A124,'A-3 Site Habitat Enhancement'!$AN$12:$AN$257)</f>
        <v>0</v>
      </c>
      <c r="O124" s="494">
        <f t="shared" si="103"/>
        <v>0</v>
      </c>
      <c r="P124" s="494">
        <f t="shared" si="104"/>
        <v>0</v>
      </c>
      <c r="Q124" s="494">
        <f t="shared" si="105"/>
        <v>0</v>
      </c>
      <c r="R124" s="494">
        <f t="shared" si="106"/>
        <v>0</v>
      </c>
      <c r="S124" s="494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4">
        <f>SUMIF('D-1 Off Site Habitat Baseline'!$G$11:$G$258,'G-2 Habitat groups'!A124,'D-1 Off Site Habitat Baseline'!$Q$11:$Q$258)</f>
        <v>0</v>
      </c>
      <c r="U124" s="591">
        <f>SUMIF('D-1 Off Site Habitat Baseline'!$G$11:$G$258,'G-2 Habitat groups'!A124,'D-1 Off Site Habitat Baseline'!$S$11:$S$258)</f>
        <v>0</v>
      </c>
      <c r="V124" s="494">
        <f>SUMIF('D-1 Off Site Habitat Baseline'!$G$11:$G$258,'G-2 Habitat groups'!A124,'D-1 Off Site Habitat Baseline'!$U$11:$U$258)</f>
        <v>0</v>
      </c>
      <c r="W124" s="494">
        <f>SUMIF('D-2 Off Site Habitat Creation'!$F$9:$F$255,'G-2 Habitat groups'!A124,'D-2 Off Site Habitat Creation'!$G$9:$G$255)</f>
        <v>0</v>
      </c>
      <c r="X124" s="494">
        <f>SUMIF('D-2 Off Site Habitat Creation'!$F$9:$F$255,'G-2 Habitat groups'!A124,'D-2 Off Site Habitat Creation'!$AA$9:$AA$255)</f>
        <v>0</v>
      </c>
      <c r="Y124" s="494">
        <f>SUMIF('D-3 Off Site Habitat Enhancment'!$S$12:$S$491,'G-2 Habitat groups'!A124,'D-3 Off Site Habitat Enhancment'!$V$12:$V$491)</f>
        <v>0</v>
      </c>
      <c r="Z124" s="494">
        <f>SUMIF('D-3 Off Site Habitat Enhancment'!$S$12:$S$491,'G-2 Habitat groups'!A124,'D-3 Off Site Habitat Enhancment'!$AP$12:$AP$491)</f>
        <v>0</v>
      </c>
      <c r="AA124" s="494">
        <f t="shared" si="107"/>
        <v>0</v>
      </c>
      <c r="AB124" s="494">
        <f t="shared" si="108"/>
        <v>0</v>
      </c>
      <c r="AC124" s="494">
        <f t="shared" si="109"/>
        <v>0</v>
      </c>
      <c r="AD124" s="494">
        <f t="shared" si="110"/>
        <v>0</v>
      </c>
      <c r="AE124" s="494">
        <f t="shared" si="111"/>
        <v>0</v>
      </c>
      <c r="AF124" s="494">
        <f t="shared" si="112"/>
        <v>0</v>
      </c>
      <c r="AU124" s="104" t="s">
        <v>609</v>
      </c>
      <c r="AV124" s="88" t="s">
        <v>74</v>
      </c>
      <c r="AW124" s="494">
        <f t="shared" si="132"/>
        <v>0</v>
      </c>
      <c r="AX124" s="494">
        <f t="shared" si="125"/>
        <v>0</v>
      </c>
      <c r="AY124" s="494">
        <f t="shared" si="126"/>
        <v>0</v>
      </c>
      <c r="AZ124" s="494">
        <f t="shared" si="127"/>
        <v>0</v>
      </c>
      <c r="BA124" s="494">
        <f t="shared" si="128"/>
        <v>0</v>
      </c>
      <c r="BB124" s="494">
        <f t="shared" si="129"/>
        <v>0</v>
      </c>
      <c r="BC124" s="494">
        <f t="shared" si="130"/>
        <v>0</v>
      </c>
      <c r="BD124" s="494">
        <f t="shared" si="131"/>
        <v>0</v>
      </c>
      <c r="BE124" s="494">
        <f t="shared" si="123"/>
        <v>0</v>
      </c>
      <c r="BF124" s="494" t="str">
        <f t="shared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4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4">
        <f>SUMIF('A-1 Site Habitat Baseline'!$G$11:$G$258,'G-2 Habitat groups'!A125,'A-1 Site Habitat Baseline'!$Q$11:$Q$258)</f>
        <v>0</v>
      </c>
      <c r="G125" s="494">
        <f>SUMIF('A-1 Site Habitat Baseline'!$G$11:$G$258,'G-2 Habitat groups'!A125,'A-1 Site Habitat Baseline'!$S$11:$S$258)</f>
        <v>0</v>
      </c>
      <c r="H125" s="494">
        <f>SUMIF('A-1 Site Habitat Baseline'!$G$11:$G$258,'G-2 Habitat groups'!A125,'A-1 Site Habitat Baseline'!$U$11:$U$258)</f>
        <v>0</v>
      </c>
      <c r="I125" s="494">
        <f>SUMIF('A-1 Site Habitat Baseline'!$G$11:$G$258,'G-2 Habitat groups'!A125,'A-1 Site Habitat Baseline'!$W$11:$W$258)</f>
        <v>0</v>
      </c>
      <c r="J125" s="494">
        <f>SUMIF('A-1 Site Habitat Baseline'!$G$11:$G$258,'G-2 Habitat groups'!A125,'A-1 Site Habitat Baseline'!$X$11:$X$258)</f>
        <v>0</v>
      </c>
      <c r="K125" s="494">
        <f>SUMIF('A-2 Site Habitat Creation'!$F$11:$F$256,'G-2 Habitat groups'!A125,'A-2 Site Habitat Creation'!$G$11:$G$256)</f>
        <v>0</v>
      </c>
      <c r="L125" s="494">
        <f>SUMIF('A-2 Site Habitat Creation'!$F$11:$F$256,'G-2 Habitat groups'!A125,'A-2 Site Habitat Creation'!$Y$11:$Y$256)</f>
        <v>0</v>
      </c>
      <c r="M125" s="494">
        <f>SUMIF('A-3 Site Habitat Enhancement'!$S$12:$S$257,'G-2 Habitat groups'!A125,'A-3 Site Habitat Enhancement'!$V$12:$V$257)</f>
        <v>0</v>
      </c>
      <c r="N125" s="494">
        <f>SUMIF('A-3 Site Habitat Enhancement'!$S$12:$S$257,'G-2 Habitat groups'!A125,'A-3 Site Habitat Enhancement'!$AN$12:$AN$257)</f>
        <v>0</v>
      </c>
      <c r="O125" s="494">
        <f t="shared" si="103"/>
        <v>0</v>
      </c>
      <c r="P125" s="494">
        <f t="shared" si="104"/>
        <v>0</v>
      </c>
      <c r="Q125" s="494">
        <f t="shared" si="105"/>
        <v>0</v>
      </c>
      <c r="R125" s="494">
        <f t="shared" si="106"/>
        <v>0</v>
      </c>
      <c r="S125" s="494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4">
        <f>SUMIF('D-1 Off Site Habitat Baseline'!$G$11:$G$258,'G-2 Habitat groups'!A125,'D-1 Off Site Habitat Baseline'!$Q$11:$Q$258)</f>
        <v>0</v>
      </c>
      <c r="U125" s="591">
        <f>SUMIF('D-1 Off Site Habitat Baseline'!$G$11:$G$258,'G-2 Habitat groups'!A125,'D-1 Off Site Habitat Baseline'!$S$11:$S$258)</f>
        <v>0</v>
      </c>
      <c r="V125" s="494">
        <f>SUMIF('D-1 Off Site Habitat Baseline'!$G$11:$G$258,'G-2 Habitat groups'!A125,'D-1 Off Site Habitat Baseline'!$U$11:$U$258)</f>
        <v>0</v>
      </c>
      <c r="W125" s="494">
        <f>SUMIF('D-2 Off Site Habitat Creation'!$F$9:$F$255,'G-2 Habitat groups'!A125,'D-2 Off Site Habitat Creation'!$G$9:$G$255)</f>
        <v>0</v>
      </c>
      <c r="X125" s="494">
        <f>SUMIF('D-2 Off Site Habitat Creation'!$F$9:$F$255,'G-2 Habitat groups'!A125,'D-2 Off Site Habitat Creation'!$AA$9:$AA$255)</f>
        <v>0</v>
      </c>
      <c r="Y125" s="494">
        <f>SUMIF('D-3 Off Site Habitat Enhancment'!$S$12:$S$491,'G-2 Habitat groups'!A125,'D-3 Off Site Habitat Enhancment'!$V$12:$V$491)</f>
        <v>0</v>
      </c>
      <c r="Z125" s="494">
        <f>SUMIF('D-3 Off Site Habitat Enhancment'!$S$12:$S$491,'G-2 Habitat groups'!A125,'D-3 Off Site Habitat Enhancment'!$AP$12:$AP$491)</f>
        <v>0</v>
      </c>
      <c r="AA125" s="494">
        <f t="shared" si="107"/>
        <v>0</v>
      </c>
      <c r="AB125" s="494">
        <f t="shared" si="108"/>
        <v>0</v>
      </c>
      <c r="AC125" s="494">
        <f t="shared" si="109"/>
        <v>0</v>
      </c>
      <c r="AD125" s="494">
        <f t="shared" si="110"/>
        <v>0</v>
      </c>
      <c r="AE125" s="494">
        <f t="shared" si="111"/>
        <v>0</v>
      </c>
      <c r="AF125" s="494">
        <f t="shared" si="112"/>
        <v>0</v>
      </c>
      <c r="AU125" s="104" t="s">
        <v>611</v>
      </c>
      <c r="AV125" s="88" t="s">
        <v>74</v>
      </c>
      <c r="AW125" s="494">
        <f t="shared" si="132"/>
        <v>0</v>
      </c>
      <c r="AX125" s="494">
        <f t="shared" si="125"/>
        <v>0</v>
      </c>
      <c r="AY125" s="494">
        <f t="shared" si="126"/>
        <v>0</v>
      </c>
      <c r="AZ125" s="494">
        <f t="shared" si="127"/>
        <v>0</v>
      </c>
      <c r="BA125" s="494">
        <f t="shared" si="128"/>
        <v>0</v>
      </c>
      <c r="BB125" s="494">
        <f t="shared" si="129"/>
        <v>0</v>
      </c>
      <c r="BC125" s="494">
        <f t="shared" si="130"/>
        <v>0</v>
      </c>
      <c r="BD125" s="494">
        <f t="shared" si="131"/>
        <v>0</v>
      </c>
      <c r="BE125" s="494">
        <f t="shared" si="123"/>
        <v>0</v>
      </c>
      <c r="BF125" s="494" t="str">
        <f t="shared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4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4">
        <f>SUMIF('A-1 Site Habitat Baseline'!$G$11:$G$258,'G-2 Habitat groups'!A126,'A-1 Site Habitat Baseline'!$Q$11:$Q$258)</f>
        <v>0</v>
      </c>
      <c r="G126" s="494">
        <f>SUMIF('A-1 Site Habitat Baseline'!$G$11:$G$258,'G-2 Habitat groups'!A126,'A-1 Site Habitat Baseline'!$S$11:$S$258)</f>
        <v>0</v>
      </c>
      <c r="H126" s="494">
        <f>SUMIF('A-1 Site Habitat Baseline'!$G$11:$G$258,'G-2 Habitat groups'!A126,'A-1 Site Habitat Baseline'!$U$11:$U$258)</f>
        <v>0</v>
      </c>
      <c r="I126" s="494">
        <f>SUMIF('A-1 Site Habitat Baseline'!$G$11:$G$258,'G-2 Habitat groups'!A126,'A-1 Site Habitat Baseline'!$W$11:$W$258)</f>
        <v>0</v>
      </c>
      <c r="J126" s="494">
        <f>SUMIF('A-1 Site Habitat Baseline'!$G$11:$G$258,'G-2 Habitat groups'!A126,'A-1 Site Habitat Baseline'!$X$11:$X$258)</f>
        <v>0</v>
      </c>
      <c r="K126" s="494">
        <f>SUMIF('A-2 Site Habitat Creation'!$F$11:$F$256,'G-2 Habitat groups'!A126,'A-2 Site Habitat Creation'!$G$11:$G$256)</f>
        <v>0</v>
      </c>
      <c r="L126" s="494">
        <f>SUMIF('A-2 Site Habitat Creation'!$F$11:$F$256,'G-2 Habitat groups'!A126,'A-2 Site Habitat Creation'!$Y$11:$Y$256)</f>
        <v>0</v>
      </c>
      <c r="M126" s="494">
        <f>SUMIF('A-3 Site Habitat Enhancement'!$S$12:$S$257,'G-2 Habitat groups'!A126,'A-3 Site Habitat Enhancement'!$V$12:$V$257)</f>
        <v>0</v>
      </c>
      <c r="N126" s="494">
        <f>SUMIF('A-3 Site Habitat Enhancement'!$S$12:$S$257,'G-2 Habitat groups'!A126,'A-3 Site Habitat Enhancement'!$AN$12:$AN$257)</f>
        <v>0</v>
      </c>
      <c r="O126" s="494">
        <f t="shared" si="103"/>
        <v>0</v>
      </c>
      <c r="P126" s="494">
        <f t="shared" si="104"/>
        <v>0</v>
      </c>
      <c r="Q126" s="494">
        <f t="shared" si="105"/>
        <v>0</v>
      </c>
      <c r="R126" s="494">
        <f t="shared" si="106"/>
        <v>0</v>
      </c>
      <c r="S126" s="494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4">
        <f>SUMIF('D-1 Off Site Habitat Baseline'!$G$11:$G$258,'G-2 Habitat groups'!A126,'D-1 Off Site Habitat Baseline'!$Q$11:$Q$258)</f>
        <v>0</v>
      </c>
      <c r="U126" s="591">
        <f>SUMIF('D-1 Off Site Habitat Baseline'!$G$11:$G$258,'G-2 Habitat groups'!A126,'D-1 Off Site Habitat Baseline'!$S$11:$S$258)</f>
        <v>0</v>
      </c>
      <c r="V126" s="494">
        <f>SUMIF('D-1 Off Site Habitat Baseline'!$G$11:$G$258,'G-2 Habitat groups'!A126,'D-1 Off Site Habitat Baseline'!$U$11:$U$258)</f>
        <v>0</v>
      </c>
      <c r="W126" s="494">
        <f>SUMIF('D-2 Off Site Habitat Creation'!$F$9:$F$255,'G-2 Habitat groups'!A126,'D-2 Off Site Habitat Creation'!$G$9:$G$255)</f>
        <v>0</v>
      </c>
      <c r="X126" s="494">
        <f>SUMIF('D-2 Off Site Habitat Creation'!$F$9:$F$255,'G-2 Habitat groups'!A126,'D-2 Off Site Habitat Creation'!$AA$9:$AA$255)</f>
        <v>0</v>
      </c>
      <c r="Y126" s="494">
        <f>SUMIF('D-3 Off Site Habitat Enhancment'!$S$12:$S$491,'G-2 Habitat groups'!A126,'D-3 Off Site Habitat Enhancment'!$V$12:$V$491)</f>
        <v>0</v>
      </c>
      <c r="Z126" s="494">
        <f>SUMIF('D-3 Off Site Habitat Enhancment'!$S$12:$S$491,'G-2 Habitat groups'!A126,'D-3 Off Site Habitat Enhancment'!$AP$12:$AP$491)</f>
        <v>0</v>
      </c>
      <c r="AA126" s="494">
        <f t="shared" si="107"/>
        <v>0</v>
      </c>
      <c r="AB126" s="494">
        <f t="shared" si="108"/>
        <v>0</v>
      </c>
      <c r="AC126" s="494">
        <f t="shared" si="109"/>
        <v>0</v>
      </c>
      <c r="AD126" s="494">
        <f t="shared" si="110"/>
        <v>0</v>
      </c>
      <c r="AE126" s="494">
        <f t="shared" si="111"/>
        <v>0</v>
      </c>
      <c r="AF126" s="494">
        <f t="shared" si="112"/>
        <v>0</v>
      </c>
      <c r="AU126" s="104" t="s">
        <v>603</v>
      </c>
      <c r="AV126" s="88" t="s">
        <v>74</v>
      </c>
      <c r="AW126" s="494">
        <f t="shared" si="132"/>
        <v>0</v>
      </c>
      <c r="AX126" s="494">
        <f t="shared" si="125"/>
        <v>0</v>
      </c>
      <c r="AY126" s="494">
        <f t="shared" si="126"/>
        <v>0</v>
      </c>
      <c r="AZ126" s="494">
        <f t="shared" si="127"/>
        <v>0</v>
      </c>
      <c r="BA126" s="494">
        <f t="shared" si="128"/>
        <v>0</v>
      </c>
      <c r="BB126" s="494">
        <f t="shared" si="129"/>
        <v>0</v>
      </c>
      <c r="BC126" s="494">
        <f t="shared" si="130"/>
        <v>0</v>
      </c>
      <c r="BD126" s="494">
        <f t="shared" si="131"/>
        <v>0</v>
      </c>
      <c r="BE126" s="494">
        <f t="shared" si="123"/>
        <v>0</v>
      </c>
      <c r="BF126" s="494" t="str">
        <f t="shared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4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4">
        <f>SUMIF('A-1 Site Habitat Baseline'!$G$11:$G$258,'G-2 Habitat groups'!A127,'A-1 Site Habitat Baseline'!$Q$11:$Q$258)</f>
        <v>0</v>
      </c>
      <c r="G127" s="494">
        <f>SUMIF('A-1 Site Habitat Baseline'!$G$11:$G$258,'G-2 Habitat groups'!A127,'A-1 Site Habitat Baseline'!$S$11:$S$258)</f>
        <v>0</v>
      </c>
      <c r="H127" s="494">
        <f>SUMIF('A-1 Site Habitat Baseline'!$G$11:$G$258,'G-2 Habitat groups'!A127,'A-1 Site Habitat Baseline'!$U$11:$U$258)</f>
        <v>0</v>
      </c>
      <c r="I127" s="494">
        <f>SUMIF('A-1 Site Habitat Baseline'!$G$11:$G$258,'G-2 Habitat groups'!A127,'A-1 Site Habitat Baseline'!$W$11:$W$258)</f>
        <v>0</v>
      </c>
      <c r="J127" s="494">
        <f>SUMIF('A-1 Site Habitat Baseline'!$G$11:$G$258,'G-2 Habitat groups'!A127,'A-1 Site Habitat Baseline'!$X$11:$X$258)</f>
        <v>0</v>
      </c>
      <c r="K127" s="494">
        <f>SUMIF('A-2 Site Habitat Creation'!$F$11:$F$256,'G-2 Habitat groups'!A127,'A-2 Site Habitat Creation'!$G$11:$G$256)</f>
        <v>0</v>
      </c>
      <c r="L127" s="494">
        <f>SUMIF('A-2 Site Habitat Creation'!$F$11:$F$256,'G-2 Habitat groups'!A127,'A-2 Site Habitat Creation'!$Y$11:$Y$256)</f>
        <v>0</v>
      </c>
      <c r="M127" s="494">
        <f>SUMIF('A-3 Site Habitat Enhancement'!$S$12:$S$257,'G-2 Habitat groups'!A127,'A-3 Site Habitat Enhancement'!$V$12:$V$257)</f>
        <v>0</v>
      </c>
      <c r="N127" s="494">
        <f>SUMIF('A-3 Site Habitat Enhancement'!$S$12:$S$257,'G-2 Habitat groups'!A127,'A-3 Site Habitat Enhancement'!$AN$12:$AN$257)</f>
        <v>0</v>
      </c>
      <c r="O127" s="494">
        <f t="shared" si="103"/>
        <v>0</v>
      </c>
      <c r="P127" s="494">
        <f t="shared" si="104"/>
        <v>0</v>
      </c>
      <c r="Q127" s="494">
        <f t="shared" si="105"/>
        <v>0</v>
      </c>
      <c r="R127" s="494">
        <f t="shared" si="106"/>
        <v>0</v>
      </c>
      <c r="S127" s="494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4">
        <f>SUMIF('D-1 Off Site Habitat Baseline'!$G$11:$G$258,'G-2 Habitat groups'!A127,'D-1 Off Site Habitat Baseline'!$Q$11:$Q$258)</f>
        <v>0</v>
      </c>
      <c r="U127" s="591">
        <f>SUMIF('D-1 Off Site Habitat Baseline'!$G$11:$G$258,'G-2 Habitat groups'!A127,'D-1 Off Site Habitat Baseline'!$S$11:$S$258)</f>
        <v>0</v>
      </c>
      <c r="V127" s="494">
        <f>SUMIF('D-1 Off Site Habitat Baseline'!$G$11:$G$258,'G-2 Habitat groups'!A127,'D-1 Off Site Habitat Baseline'!$U$11:$U$258)</f>
        <v>0</v>
      </c>
      <c r="W127" s="494">
        <f>SUMIF('D-2 Off Site Habitat Creation'!$F$9:$F$255,'G-2 Habitat groups'!A127,'D-2 Off Site Habitat Creation'!$G$9:$G$255)</f>
        <v>0</v>
      </c>
      <c r="X127" s="494">
        <f>SUMIF('D-2 Off Site Habitat Creation'!$F$9:$F$255,'G-2 Habitat groups'!A127,'D-2 Off Site Habitat Creation'!$AA$9:$AA$255)</f>
        <v>0</v>
      </c>
      <c r="Y127" s="494">
        <f>SUMIF('D-3 Off Site Habitat Enhancment'!$S$12:$S$491,'G-2 Habitat groups'!A127,'D-3 Off Site Habitat Enhancment'!$V$12:$V$491)</f>
        <v>0</v>
      </c>
      <c r="Z127" s="494">
        <f>SUMIF('D-3 Off Site Habitat Enhancment'!$S$12:$S$491,'G-2 Habitat groups'!A127,'D-3 Off Site Habitat Enhancment'!$AP$12:$AP$491)</f>
        <v>0</v>
      </c>
      <c r="AA127" s="494">
        <f t="shared" si="107"/>
        <v>0</v>
      </c>
      <c r="AB127" s="494">
        <f t="shared" si="108"/>
        <v>0</v>
      </c>
      <c r="AC127" s="494">
        <f t="shared" si="109"/>
        <v>0</v>
      </c>
      <c r="AD127" s="494">
        <f t="shared" si="110"/>
        <v>0</v>
      </c>
      <c r="AE127" s="494">
        <f t="shared" si="111"/>
        <v>0</v>
      </c>
      <c r="AF127" s="494">
        <f t="shared" si="112"/>
        <v>0</v>
      </c>
      <c r="AU127" s="104" t="s">
        <v>616</v>
      </c>
      <c r="AV127" s="88" t="s">
        <v>74</v>
      </c>
      <c r="AW127" s="494">
        <f t="shared" si="132"/>
        <v>0</v>
      </c>
      <c r="AX127" s="494">
        <f t="shared" si="125"/>
        <v>0</v>
      </c>
      <c r="AY127" s="494">
        <f t="shared" si="126"/>
        <v>3.2099999999999997E-2</v>
      </c>
      <c r="AZ127" s="494">
        <f t="shared" si="127"/>
        <v>6.1952999999999994E-2</v>
      </c>
      <c r="BA127" s="494">
        <f t="shared" si="128"/>
        <v>3.2099999999999997E-2</v>
      </c>
      <c r="BB127" s="494">
        <f t="shared" si="129"/>
        <v>6.1952999999999994E-2</v>
      </c>
      <c r="BC127" s="494">
        <f t="shared" si="130"/>
        <v>0</v>
      </c>
      <c r="BD127" s="494">
        <f t="shared" si="131"/>
        <v>0</v>
      </c>
      <c r="BE127" s="494">
        <f t="shared" si="123"/>
        <v>6.1952999999999994E-2</v>
      </c>
      <c r="BF127" s="494" t="str">
        <f t="shared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4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4">
        <f>SUMIF('A-1 Site Habitat Baseline'!$G$11:$G$258,'G-2 Habitat groups'!A128,'A-1 Site Habitat Baseline'!$Q$11:$Q$258)</f>
        <v>0</v>
      </c>
      <c r="G128" s="494">
        <f>SUMIF('A-1 Site Habitat Baseline'!$G$11:$G$258,'G-2 Habitat groups'!A128,'A-1 Site Habitat Baseline'!$S$11:$S$258)</f>
        <v>0</v>
      </c>
      <c r="H128" s="494">
        <f>SUMIF('A-1 Site Habitat Baseline'!$G$11:$G$258,'G-2 Habitat groups'!A128,'A-1 Site Habitat Baseline'!$U$11:$U$258)</f>
        <v>0</v>
      </c>
      <c r="I128" s="494">
        <f>SUMIF('A-1 Site Habitat Baseline'!$G$11:$G$258,'G-2 Habitat groups'!A128,'A-1 Site Habitat Baseline'!$W$11:$W$258)</f>
        <v>0</v>
      </c>
      <c r="J128" s="494">
        <f>SUMIF('A-1 Site Habitat Baseline'!$G$11:$G$258,'G-2 Habitat groups'!A128,'A-1 Site Habitat Baseline'!$X$11:$X$258)</f>
        <v>0</v>
      </c>
      <c r="K128" s="494">
        <f>SUMIF('A-2 Site Habitat Creation'!$F$11:$F$256,'G-2 Habitat groups'!A128,'A-2 Site Habitat Creation'!$G$11:$G$256)</f>
        <v>0</v>
      </c>
      <c r="L128" s="494">
        <f>SUMIF('A-2 Site Habitat Creation'!$F$11:$F$256,'G-2 Habitat groups'!A128,'A-2 Site Habitat Creation'!$Y$11:$Y$256)</f>
        <v>0</v>
      </c>
      <c r="M128" s="494">
        <f>SUMIF('A-3 Site Habitat Enhancement'!$S$12:$S$257,'G-2 Habitat groups'!A128,'A-3 Site Habitat Enhancement'!$V$12:$V$257)</f>
        <v>0</v>
      </c>
      <c r="N128" s="494">
        <f>SUMIF('A-3 Site Habitat Enhancement'!$S$12:$S$257,'G-2 Habitat groups'!A128,'A-3 Site Habitat Enhancement'!$AN$12:$AN$257)</f>
        <v>0</v>
      </c>
      <c r="O128" s="494">
        <f t="shared" si="103"/>
        <v>0</v>
      </c>
      <c r="P128" s="494">
        <f t="shared" si="104"/>
        <v>0</v>
      </c>
      <c r="Q128" s="494">
        <f t="shared" si="105"/>
        <v>0</v>
      </c>
      <c r="R128" s="494">
        <f t="shared" si="106"/>
        <v>0</v>
      </c>
      <c r="S128" s="494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4">
        <f>SUMIF('D-1 Off Site Habitat Baseline'!$G$11:$G$258,'G-2 Habitat groups'!A128,'D-1 Off Site Habitat Baseline'!$Q$11:$Q$258)</f>
        <v>0</v>
      </c>
      <c r="U128" s="591">
        <f>SUMIF('D-1 Off Site Habitat Baseline'!$G$11:$G$258,'G-2 Habitat groups'!A128,'D-1 Off Site Habitat Baseline'!$S$11:$S$258)</f>
        <v>0</v>
      </c>
      <c r="V128" s="494">
        <f>SUMIF('D-1 Off Site Habitat Baseline'!$G$11:$G$258,'G-2 Habitat groups'!A128,'D-1 Off Site Habitat Baseline'!$U$11:$U$258)</f>
        <v>0</v>
      </c>
      <c r="W128" s="494">
        <f>SUMIF('D-2 Off Site Habitat Creation'!$F$9:$F$255,'G-2 Habitat groups'!A128,'D-2 Off Site Habitat Creation'!$G$9:$G$255)</f>
        <v>0</v>
      </c>
      <c r="X128" s="494">
        <f>SUMIF('D-2 Off Site Habitat Creation'!$F$9:$F$255,'G-2 Habitat groups'!A128,'D-2 Off Site Habitat Creation'!$AA$9:$AA$255)</f>
        <v>0</v>
      </c>
      <c r="Y128" s="494">
        <f>SUMIF('D-3 Off Site Habitat Enhancment'!$S$12:$S$491,'G-2 Habitat groups'!A128,'D-3 Off Site Habitat Enhancment'!$V$12:$V$491)</f>
        <v>0</v>
      </c>
      <c r="Z128" s="494">
        <f>SUMIF('D-3 Off Site Habitat Enhancment'!$S$12:$S$491,'G-2 Habitat groups'!A128,'D-3 Off Site Habitat Enhancment'!$AP$12:$AP$491)</f>
        <v>0</v>
      </c>
      <c r="AA128" s="494">
        <f t="shared" si="107"/>
        <v>0</v>
      </c>
      <c r="AB128" s="494">
        <f t="shared" si="108"/>
        <v>0</v>
      </c>
      <c r="AC128" s="494">
        <f t="shared" si="109"/>
        <v>0</v>
      </c>
      <c r="AD128" s="494">
        <f t="shared" si="110"/>
        <v>0</v>
      </c>
      <c r="AE128" s="494">
        <f t="shared" si="111"/>
        <v>0</v>
      </c>
      <c r="AF128" s="494">
        <f t="shared" si="112"/>
        <v>0</v>
      </c>
      <c r="AU128" s="104" t="s">
        <v>623</v>
      </c>
      <c r="AV128" s="88" t="s">
        <v>74</v>
      </c>
      <c r="AW128" s="494">
        <f t="shared" si="132"/>
        <v>0</v>
      </c>
      <c r="AX128" s="494">
        <f t="shared" si="125"/>
        <v>0</v>
      </c>
      <c r="AY128" s="494">
        <f t="shared" si="126"/>
        <v>0</v>
      </c>
      <c r="AZ128" s="494">
        <f t="shared" si="127"/>
        <v>0</v>
      </c>
      <c r="BA128" s="494">
        <f t="shared" si="128"/>
        <v>0</v>
      </c>
      <c r="BB128" s="494">
        <f t="shared" si="129"/>
        <v>0</v>
      </c>
      <c r="BC128" s="494">
        <f t="shared" si="130"/>
        <v>0</v>
      </c>
      <c r="BD128" s="494">
        <f t="shared" si="131"/>
        <v>0</v>
      </c>
      <c r="BE128" s="494">
        <f t="shared" si="123"/>
        <v>0</v>
      </c>
      <c r="BF128" s="494" t="str">
        <f t="shared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4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4">
        <f>SUMIF('A-1 Site Habitat Baseline'!$G$11:$G$258,'G-2 Habitat groups'!A129,'A-1 Site Habitat Baseline'!$Q$11:$Q$258)</f>
        <v>0</v>
      </c>
      <c r="G129" s="494">
        <f>SUMIF('A-1 Site Habitat Baseline'!$G$11:$G$258,'G-2 Habitat groups'!A129,'A-1 Site Habitat Baseline'!$S$11:$S$258)</f>
        <v>0</v>
      </c>
      <c r="H129" s="494">
        <f>SUMIF('A-1 Site Habitat Baseline'!$G$11:$G$258,'G-2 Habitat groups'!A129,'A-1 Site Habitat Baseline'!$U$11:$U$258)</f>
        <v>0</v>
      </c>
      <c r="I129" s="494">
        <f>SUMIF('A-1 Site Habitat Baseline'!$G$11:$G$258,'G-2 Habitat groups'!A129,'A-1 Site Habitat Baseline'!$W$11:$W$258)</f>
        <v>0</v>
      </c>
      <c r="J129" s="494">
        <f>SUMIF('A-1 Site Habitat Baseline'!$G$11:$G$258,'G-2 Habitat groups'!A129,'A-1 Site Habitat Baseline'!$X$11:$X$258)</f>
        <v>0</v>
      </c>
      <c r="K129" s="494">
        <f>SUMIF('A-2 Site Habitat Creation'!$F$11:$F$256,'G-2 Habitat groups'!A129,'A-2 Site Habitat Creation'!$G$11:$G$256)</f>
        <v>0</v>
      </c>
      <c r="L129" s="494">
        <f>SUMIF('A-2 Site Habitat Creation'!$F$11:$F$256,'G-2 Habitat groups'!A129,'A-2 Site Habitat Creation'!$Y$11:$Y$256)</f>
        <v>0</v>
      </c>
      <c r="M129" s="494">
        <f>SUMIF('A-3 Site Habitat Enhancement'!$S$12:$S$257,'G-2 Habitat groups'!A129,'A-3 Site Habitat Enhancement'!$V$12:$V$257)</f>
        <v>0</v>
      </c>
      <c r="N129" s="494">
        <f>SUMIF('A-3 Site Habitat Enhancement'!$S$12:$S$257,'G-2 Habitat groups'!A129,'A-3 Site Habitat Enhancement'!$AN$12:$AN$257)</f>
        <v>0</v>
      </c>
      <c r="O129" s="494">
        <f t="shared" si="103"/>
        <v>0</v>
      </c>
      <c r="P129" s="494">
        <f t="shared" si="104"/>
        <v>0</v>
      </c>
      <c r="Q129" s="494">
        <f t="shared" si="105"/>
        <v>0</v>
      </c>
      <c r="R129" s="494">
        <f t="shared" si="106"/>
        <v>0</v>
      </c>
      <c r="S129" s="494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4">
        <f>SUMIF('D-1 Off Site Habitat Baseline'!$G$11:$G$258,'G-2 Habitat groups'!A129,'D-1 Off Site Habitat Baseline'!$Q$11:$Q$258)</f>
        <v>0</v>
      </c>
      <c r="U129" s="591">
        <f>SUMIF('D-1 Off Site Habitat Baseline'!$G$11:$G$258,'G-2 Habitat groups'!A129,'D-1 Off Site Habitat Baseline'!$S$11:$S$258)</f>
        <v>0</v>
      </c>
      <c r="V129" s="494">
        <f>SUMIF('D-1 Off Site Habitat Baseline'!$G$11:$G$258,'G-2 Habitat groups'!A129,'D-1 Off Site Habitat Baseline'!$U$11:$U$258)</f>
        <v>0</v>
      </c>
      <c r="W129" s="494">
        <f>SUMIF('D-2 Off Site Habitat Creation'!$F$9:$F$255,'G-2 Habitat groups'!A129,'D-2 Off Site Habitat Creation'!$G$9:$G$255)</f>
        <v>0</v>
      </c>
      <c r="X129" s="494">
        <f>SUMIF('D-2 Off Site Habitat Creation'!$F$9:$F$255,'G-2 Habitat groups'!A129,'D-2 Off Site Habitat Creation'!$AA$9:$AA$255)</f>
        <v>0</v>
      </c>
      <c r="Y129" s="494">
        <f>SUMIF('D-3 Off Site Habitat Enhancment'!$S$12:$S$491,'G-2 Habitat groups'!A129,'D-3 Off Site Habitat Enhancment'!$V$12:$V$491)</f>
        <v>0</v>
      </c>
      <c r="Z129" s="494">
        <f>SUMIF('D-3 Off Site Habitat Enhancment'!$S$12:$S$491,'G-2 Habitat groups'!A129,'D-3 Off Site Habitat Enhancment'!$AP$12:$AP$491)</f>
        <v>0</v>
      </c>
      <c r="AA129" s="494">
        <f t="shared" si="107"/>
        <v>0</v>
      </c>
      <c r="AB129" s="494">
        <f t="shared" si="108"/>
        <v>0</v>
      </c>
      <c r="AC129" s="494">
        <f t="shared" si="109"/>
        <v>0</v>
      </c>
      <c r="AD129" s="494">
        <f t="shared" si="110"/>
        <v>0</v>
      </c>
      <c r="AE129" s="494">
        <f t="shared" si="111"/>
        <v>0</v>
      </c>
      <c r="AF129" s="494">
        <f t="shared" si="112"/>
        <v>0</v>
      </c>
      <c r="AU129" s="104" t="s">
        <v>625</v>
      </c>
      <c r="AV129" s="88" t="s">
        <v>74</v>
      </c>
      <c r="AW129" s="494">
        <f t="shared" si="132"/>
        <v>0</v>
      </c>
      <c r="AX129" s="494">
        <f t="shared" si="125"/>
        <v>0</v>
      </c>
      <c r="AY129" s="494">
        <f t="shared" si="126"/>
        <v>0</v>
      </c>
      <c r="AZ129" s="494">
        <f t="shared" si="127"/>
        <v>0</v>
      </c>
      <c r="BA129" s="494">
        <f t="shared" si="128"/>
        <v>0</v>
      </c>
      <c r="BB129" s="494">
        <f t="shared" si="129"/>
        <v>0</v>
      </c>
      <c r="BC129" s="494">
        <f t="shared" si="130"/>
        <v>0</v>
      </c>
      <c r="BD129" s="494">
        <f t="shared" si="131"/>
        <v>0</v>
      </c>
      <c r="BE129" s="494">
        <f t="shared" si="123"/>
        <v>0</v>
      </c>
      <c r="BF129" s="494" t="str">
        <f t="shared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4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4">
        <f>SUMIF('A-1 Site Habitat Baseline'!$G$11:$G$258,'G-2 Habitat groups'!A130,'A-1 Site Habitat Baseline'!$Q$11:$Q$258)</f>
        <v>0</v>
      </c>
      <c r="G130" s="494">
        <f>SUMIF('A-1 Site Habitat Baseline'!$G$11:$G$258,'G-2 Habitat groups'!A130,'A-1 Site Habitat Baseline'!$S$11:$S$258)</f>
        <v>0</v>
      </c>
      <c r="H130" s="494">
        <f>SUMIF('A-1 Site Habitat Baseline'!$G$11:$G$258,'G-2 Habitat groups'!A130,'A-1 Site Habitat Baseline'!$U$11:$U$258)</f>
        <v>0</v>
      </c>
      <c r="I130" s="494">
        <f>SUMIF('A-1 Site Habitat Baseline'!$G$11:$G$258,'G-2 Habitat groups'!A130,'A-1 Site Habitat Baseline'!$W$11:$W$258)</f>
        <v>0</v>
      </c>
      <c r="J130" s="494">
        <f>SUMIF('A-1 Site Habitat Baseline'!$G$11:$G$258,'G-2 Habitat groups'!A130,'A-1 Site Habitat Baseline'!$X$11:$X$258)</f>
        <v>0</v>
      </c>
      <c r="K130" s="494">
        <f>SUMIF('A-2 Site Habitat Creation'!$F$11:$F$256,'G-2 Habitat groups'!A130,'A-2 Site Habitat Creation'!$G$11:$G$256)</f>
        <v>0</v>
      </c>
      <c r="L130" s="494">
        <f>SUMIF('A-2 Site Habitat Creation'!$F$11:$F$256,'G-2 Habitat groups'!A130,'A-2 Site Habitat Creation'!$Y$11:$Y$256)</f>
        <v>0</v>
      </c>
      <c r="M130" s="494">
        <f>SUMIF('A-3 Site Habitat Enhancement'!$S$12:$S$257,'G-2 Habitat groups'!A130,'A-3 Site Habitat Enhancement'!$V$12:$V$257)</f>
        <v>0</v>
      </c>
      <c r="N130" s="494">
        <f>SUMIF('A-3 Site Habitat Enhancement'!$S$12:$S$257,'G-2 Habitat groups'!A130,'A-3 Site Habitat Enhancement'!$AN$12:$AN$257)</f>
        <v>0</v>
      </c>
      <c r="O130" s="494">
        <f t="shared" si="103"/>
        <v>0</v>
      </c>
      <c r="P130" s="494">
        <f t="shared" si="104"/>
        <v>0</v>
      </c>
      <c r="Q130" s="494">
        <f t="shared" si="105"/>
        <v>0</v>
      </c>
      <c r="R130" s="494">
        <f t="shared" si="106"/>
        <v>0</v>
      </c>
      <c r="S130" s="494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4">
        <f>SUMIF('D-1 Off Site Habitat Baseline'!$G$11:$G$258,'G-2 Habitat groups'!A130,'D-1 Off Site Habitat Baseline'!$Q$11:$Q$258)</f>
        <v>0</v>
      </c>
      <c r="U130" s="591">
        <f>SUMIF('D-1 Off Site Habitat Baseline'!$G$11:$G$258,'G-2 Habitat groups'!A130,'D-1 Off Site Habitat Baseline'!$S$11:$S$258)</f>
        <v>0</v>
      </c>
      <c r="V130" s="494">
        <f>SUMIF('D-1 Off Site Habitat Baseline'!$G$11:$G$258,'G-2 Habitat groups'!A130,'D-1 Off Site Habitat Baseline'!$U$11:$U$258)</f>
        <v>0</v>
      </c>
      <c r="W130" s="494">
        <f>SUMIF('D-2 Off Site Habitat Creation'!$F$9:$F$255,'G-2 Habitat groups'!A130,'D-2 Off Site Habitat Creation'!$G$9:$G$255)</f>
        <v>0</v>
      </c>
      <c r="X130" s="494">
        <f>SUMIF('D-2 Off Site Habitat Creation'!$F$9:$F$255,'G-2 Habitat groups'!A130,'D-2 Off Site Habitat Creation'!$AA$9:$AA$255)</f>
        <v>0</v>
      </c>
      <c r="Y130" s="494">
        <f>SUMIF('D-3 Off Site Habitat Enhancment'!$S$12:$S$491,'G-2 Habitat groups'!A130,'D-3 Off Site Habitat Enhancment'!$V$12:$V$491)</f>
        <v>0</v>
      </c>
      <c r="Z130" s="494">
        <f>SUMIF('D-3 Off Site Habitat Enhancment'!$S$12:$S$491,'G-2 Habitat groups'!A130,'D-3 Off Site Habitat Enhancment'!$AP$12:$AP$491)</f>
        <v>0</v>
      </c>
      <c r="AA130" s="494">
        <f t="shared" si="107"/>
        <v>0</v>
      </c>
      <c r="AB130" s="494">
        <f t="shared" si="108"/>
        <v>0</v>
      </c>
      <c r="AC130" s="494">
        <f t="shared" si="109"/>
        <v>0</v>
      </c>
      <c r="AD130" s="494">
        <f t="shared" si="110"/>
        <v>0</v>
      </c>
      <c r="AE130" s="494">
        <f t="shared" si="111"/>
        <v>0</v>
      </c>
      <c r="AF130" s="494">
        <f t="shared" si="112"/>
        <v>0</v>
      </c>
      <c r="AU130" s="104" t="s">
        <v>628</v>
      </c>
      <c r="AV130" s="88" t="s">
        <v>74</v>
      </c>
      <c r="AW130" s="494">
        <f t="shared" si="132"/>
        <v>0</v>
      </c>
      <c r="AX130" s="494">
        <f t="shared" si="125"/>
        <v>0</v>
      </c>
      <c r="AY130" s="494">
        <f t="shared" si="126"/>
        <v>0.1343</v>
      </c>
      <c r="AZ130" s="494">
        <f t="shared" si="127"/>
        <v>0.45164389605086408</v>
      </c>
      <c r="BA130" s="494">
        <f t="shared" si="128"/>
        <v>0.1343</v>
      </c>
      <c r="BB130" s="494">
        <f t="shared" si="129"/>
        <v>0.45164389605086408</v>
      </c>
      <c r="BC130" s="494">
        <f t="shared" si="130"/>
        <v>0</v>
      </c>
      <c r="BD130" s="494">
        <f t="shared" si="131"/>
        <v>0</v>
      </c>
      <c r="BE130" s="494">
        <f t="shared" si="123"/>
        <v>0.45164389605086408</v>
      </c>
      <c r="BF130" s="494" t="str">
        <f t="shared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4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4">
        <f>SUMIF('A-1 Site Habitat Baseline'!$G$11:$G$258,'G-2 Habitat groups'!A131,'A-1 Site Habitat Baseline'!$Q$11:$Q$258)</f>
        <v>0</v>
      </c>
      <c r="G131" s="494">
        <f>SUMIF('A-1 Site Habitat Baseline'!$G$11:$G$258,'G-2 Habitat groups'!A131,'A-1 Site Habitat Baseline'!$S$11:$S$258)</f>
        <v>0</v>
      </c>
      <c r="H131" s="494">
        <f>SUMIF('A-1 Site Habitat Baseline'!$G$11:$G$258,'G-2 Habitat groups'!A131,'A-1 Site Habitat Baseline'!$U$11:$U$258)</f>
        <v>0</v>
      </c>
      <c r="I131" s="494">
        <f>SUMIF('A-1 Site Habitat Baseline'!$G$11:$G$258,'G-2 Habitat groups'!A131,'A-1 Site Habitat Baseline'!$W$11:$W$258)</f>
        <v>0</v>
      </c>
      <c r="J131" s="494">
        <f>SUMIF('A-1 Site Habitat Baseline'!$G$11:$G$258,'G-2 Habitat groups'!A131,'A-1 Site Habitat Baseline'!$X$11:$X$258)</f>
        <v>0</v>
      </c>
      <c r="K131" s="494">
        <f>SUMIF('A-2 Site Habitat Creation'!$F$11:$F$256,'G-2 Habitat groups'!A131,'A-2 Site Habitat Creation'!$G$11:$G$256)</f>
        <v>0</v>
      </c>
      <c r="L131" s="494">
        <f>SUMIF('A-2 Site Habitat Creation'!$F$11:$F$256,'G-2 Habitat groups'!A131,'A-2 Site Habitat Creation'!$Y$11:$Y$256)</f>
        <v>0</v>
      </c>
      <c r="M131" s="494">
        <f>SUMIF('A-3 Site Habitat Enhancement'!$S$12:$S$257,'G-2 Habitat groups'!A131,'A-3 Site Habitat Enhancement'!$V$12:$V$257)</f>
        <v>0</v>
      </c>
      <c r="N131" s="494">
        <f>SUMIF('A-3 Site Habitat Enhancement'!$S$12:$S$257,'G-2 Habitat groups'!A131,'A-3 Site Habitat Enhancement'!$AN$12:$AN$257)</f>
        <v>0</v>
      </c>
      <c r="O131" s="494">
        <f t="shared" ref="O131:O136" si="133">G131+K131+M131</f>
        <v>0</v>
      </c>
      <c r="P131" s="494">
        <f t="shared" ref="P131:P136" si="134">H131+L131+N131</f>
        <v>0</v>
      </c>
      <c r="Q131" s="494">
        <f t="shared" ref="Q131:Q136" si="135">O131-E131</f>
        <v>0</v>
      </c>
      <c r="R131" s="494">
        <f t="shared" ref="R131:R136" si="136">P131-F131</f>
        <v>0</v>
      </c>
      <c r="S131" s="494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4">
        <f>SUMIF('D-1 Off Site Habitat Baseline'!$G$11:$G$258,'G-2 Habitat groups'!A131,'D-1 Off Site Habitat Baseline'!$Q$11:$Q$258)</f>
        <v>0</v>
      </c>
      <c r="U131" s="591">
        <f>SUMIF('D-1 Off Site Habitat Baseline'!$G$11:$G$258,'G-2 Habitat groups'!A131,'D-1 Off Site Habitat Baseline'!$S$11:$S$258)</f>
        <v>0</v>
      </c>
      <c r="V131" s="494">
        <f>SUMIF('D-1 Off Site Habitat Baseline'!$G$11:$G$258,'G-2 Habitat groups'!A131,'D-1 Off Site Habitat Baseline'!$U$11:$U$258)</f>
        <v>0</v>
      </c>
      <c r="W131" s="494">
        <f>SUMIF('D-2 Off Site Habitat Creation'!$F$9:$F$255,'G-2 Habitat groups'!A131,'D-2 Off Site Habitat Creation'!$G$9:$G$255)</f>
        <v>0</v>
      </c>
      <c r="X131" s="494">
        <f>SUMIF('D-2 Off Site Habitat Creation'!$F$9:$F$255,'G-2 Habitat groups'!A131,'D-2 Off Site Habitat Creation'!$AA$9:$AA$255)</f>
        <v>0</v>
      </c>
      <c r="Y131" s="494">
        <f>SUMIF('D-3 Off Site Habitat Enhancment'!$S$12:$S$491,'G-2 Habitat groups'!A131,'D-3 Off Site Habitat Enhancment'!$V$12:$V$491)</f>
        <v>0</v>
      </c>
      <c r="Z131" s="494">
        <f>SUMIF('D-3 Off Site Habitat Enhancment'!$S$12:$S$491,'G-2 Habitat groups'!A131,'D-3 Off Site Habitat Enhancment'!$AP$12:$AP$491)</f>
        <v>0</v>
      </c>
      <c r="AA131" s="494">
        <f t="shared" si="107"/>
        <v>0</v>
      </c>
      <c r="AB131" s="494">
        <f t="shared" si="108"/>
        <v>0</v>
      </c>
      <c r="AC131" s="494">
        <f t="shared" ref="AC131:AC136" si="137">AA131-S131</f>
        <v>0</v>
      </c>
      <c r="AD131" s="494">
        <f t="shared" ref="AD131:AD136" si="138">AB131-T131</f>
        <v>0</v>
      </c>
      <c r="AE131" s="494">
        <f t="shared" ref="AE131:AE136" si="139">Q131+AC131</f>
        <v>0</v>
      </c>
      <c r="AF131" s="494">
        <f t="shared" ref="AF131:AF136" si="140">R131+AD131</f>
        <v>0</v>
      </c>
      <c r="AU131" s="104" t="s">
        <v>632</v>
      </c>
      <c r="AV131" s="88" t="s">
        <v>74</v>
      </c>
      <c r="AW131" s="494">
        <f t="shared" si="132"/>
        <v>0</v>
      </c>
      <c r="AX131" s="494">
        <f t="shared" si="125"/>
        <v>0</v>
      </c>
      <c r="AY131" s="494">
        <f t="shared" si="126"/>
        <v>0</v>
      </c>
      <c r="AZ131" s="494">
        <f t="shared" si="127"/>
        <v>0</v>
      </c>
      <c r="BA131" s="494">
        <f t="shared" si="128"/>
        <v>0</v>
      </c>
      <c r="BB131" s="494">
        <f t="shared" si="129"/>
        <v>0</v>
      </c>
      <c r="BC131" s="494">
        <f t="shared" si="130"/>
        <v>0</v>
      </c>
      <c r="BD131" s="494">
        <f t="shared" si="131"/>
        <v>0</v>
      </c>
      <c r="BE131" s="494">
        <f t="shared" si="123"/>
        <v>0</v>
      </c>
      <c r="BF131" s="494" t="str">
        <f t="shared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4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4">
        <f>SUMIF('A-1 Site Habitat Baseline'!$G$11:$G$258,'G-2 Habitat groups'!A132,'A-1 Site Habitat Baseline'!$Q$11:$Q$258)</f>
        <v>0</v>
      </c>
      <c r="G132" s="494">
        <f>SUMIF('A-1 Site Habitat Baseline'!$G$11:$G$258,'G-2 Habitat groups'!A132,'A-1 Site Habitat Baseline'!$S$11:$S$258)</f>
        <v>0</v>
      </c>
      <c r="H132" s="494">
        <f>SUMIF('A-1 Site Habitat Baseline'!$G$11:$G$258,'G-2 Habitat groups'!A132,'A-1 Site Habitat Baseline'!$U$11:$U$258)</f>
        <v>0</v>
      </c>
      <c r="I132" s="494">
        <f>SUMIF('A-1 Site Habitat Baseline'!$G$11:$G$258,'G-2 Habitat groups'!A132,'A-1 Site Habitat Baseline'!$W$11:$W$258)</f>
        <v>0</v>
      </c>
      <c r="J132" s="494">
        <f>SUMIF('A-1 Site Habitat Baseline'!$G$11:$G$258,'G-2 Habitat groups'!A132,'A-1 Site Habitat Baseline'!$X$11:$X$258)</f>
        <v>0</v>
      </c>
      <c r="K132" s="494">
        <f>SUMIF('A-2 Site Habitat Creation'!$F$11:$F$256,'G-2 Habitat groups'!A132,'A-2 Site Habitat Creation'!$G$11:$G$256)</f>
        <v>0</v>
      </c>
      <c r="L132" s="494">
        <f>SUMIF('A-2 Site Habitat Creation'!$F$11:$F$256,'G-2 Habitat groups'!A132,'A-2 Site Habitat Creation'!$Y$11:$Y$256)</f>
        <v>0</v>
      </c>
      <c r="M132" s="494">
        <f>SUMIF('A-3 Site Habitat Enhancement'!$S$12:$S$257,'G-2 Habitat groups'!A132,'A-3 Site Habitat Enhancement'!$V$12:$V$257)</f>
        <v>0</v>
      </c>
      <c r="N132" s="494">
        <f>SUMIF('A-3 Site Habitat Enhancement'!$S$12:$S$257,'G-2 Habitat groups'!A132,'A-3 Site Habitat Enhancement'!$AN$12:$AN$257)</f>
        <v>0</v>
      </c>
      <c r="O132" s="494">
        <f t="shared" si="133"/>
        <v>0</v>
      </c>
      <c r="P132" s="494">
        <f t="shared" si="134"/>
        <v>0</v>
      </c>
      <c r="Q132" s="494">
        <f t="shared" si="135"/>
        <v>0</v>
      </c>
      <c r="R132" s="494">
        <f t="shared" si="136"/>
        <v>0</v>
      </c>
      <c r="S132" s="494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4">
        <f>SUMIF('D-1 Off Site Habitat Baseline'!$G$11:$G$258,'G-2 Habitat groups'!A132,'D-1 Off Site Habitat Baseline'!$Q$11:$Q$258)</f>
        <v>0</v>
      </c>
      <c r="U132" s="591">
        <f>SUMIF('D-1 Off Site Habitat Baseline'!$G$11:$G$258,'G-2 Habitat groups'!A132,'D-1 Off Site Habitat Baseline'!$S$11:$S$258)</f>
        <v>0</v>
      </c>
      <c r="V132" s="494">
        <f>SUMIF('D-1 Off Site Habitat Baseline'!$G$11:$G$258,'G-2 Habitat groups'!A132,'D-1 Off Site Habitat Baseline'!$U$11:$U$258)</f>
        <v>0</v>
      </c>
      <c r="W132" s="494">
        <f>SUMIF('D-2 Off Site Habitat Creation'!$F$9:$F$255,'G-2 Habitat groups'!A132,'D-2 Off Site Habitat Creation'!$G$9:$G$255)</f>
        <v>0</v>
      </c>
      <c r="X132" s="494">
        <f>SUMIF('D-2 Off Site Habitat Creation'!$F$9:$F$255,'G-2 Habitat groups'!A132,'D-2 Off Site Habitat Creation'!$AA$9:$AA$255)</f>
        <v>0</v>
      </c>
      <c r="Y132" s="494">
        <f>SUMIF('D-3 Off Site Habitat Enhancment'!$S$12:$S$491,'G-2 Habitat groups'!A132,'D-3 Off Site Habitat Enhancment'!$V$12:$V$491)</f>
        <v>0</v>
      </c>
      <c r="Z132" s="494">
        <f>SUMIF('D-3 Off Site Habitat Enhancment'!$S$12:$S$491,'G-2 Habitat groups'!A132,'D-3 Off Site Habitat Enhancment'!$AP$12:$AP$491)</f>
        <v>0</v>
      </c>
      <c r="AA132" s="494">
        <f t="shared" ref="AA132:AA136" si="141">U132+W132+Y132</f>
        <v>0</v>
      </c>
      <c r="AB132" s="494">
        <f t="shared" ref="AB132:AB136" si="142">V132+X132+Z132</f>
        <v>0</v>
      </c>
      <c r="AC132" s="494">
        <f t="shared" si="137"/>
        <v>0</v>
      </c>
      <c r="AD132" s="494">
        <f t="shared" si="138"/>
        <v>0</v>
      </c>
      <c r="AE132" s="494">
        <f t="shared" si="139"/>
        <v>0</v>
      </c>
      <c r="AF132" s="494">
        <f t="shared" si="140"/>
        <v>0</v>
      </c>
      <c r="AU132" s="104" t="s">
        <v>636</v>
      </c>
      <c r="AV132" s="88" t="s">
        <v>74</v>
      </c>
      <c r="AW132" s="494">
        <f t="shared" si="132"/>
        <v>0</v>
      </c>
      <c r="AX132" s="494">
        <f t="shared" si="125"/>
        <v>0</v>
      </c>
      <c r="AY132" s="494">
        <f t="shared" si="126"/>
        <v>0</v>
      </c>
      <c r="AZ132" s="494">
        <f t="shared" si="127"/>
        <v>0</v>
      </c>
      <c r="BA132" s="494">
        <f t="shared" si="128"/>
        <v>0</v>
      </c>
      <c r="BB132" s="494">
        <f t="shared" si="129"/>
        <v>0</v>
      </c>
      <c r="BC132" s="494">
        <f t="shared" si="130"/>
        <v>0</v>
      </c>
      <c r="BD132" s="494">
        <f t="shared" si="131"/>
        <v>0</v>
      </c>
      <c r="BE132" s="494">
        <f t="shared" si="123"/>
        <v>0</v>
      </c>
      <c r="BF132" s="494" t="str">
        <f t="shared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4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4">
        <f>SUMIF('A-1 Site Habitat Baseline'!$G$11:$G$258,'G-2 Habitat groups'!A133,'A-1 Site Habitat Baseline'!$Q$11:$Q$258)</f>
        <v>0</v>
      </c>
      <c r="G133" s="494">
        <f>SUMIF('A-1 Site Habitat Baseline'!$G$11:$G$258,'G-2 Habitat groups'!A133,'A-1 Site Habitat Baseline'!$S$11:$S$258)</f>
        <v>0</v>
      </c>
      <c r="H133" s="494">
        <f>SUMIF('A-1 Site Habitat Baseline'!$G$11:$G$258,'G-2 Habitat groups'!A133,'A-1 Site Habitat Baseline'!$U$11:$U$258)</f>
        <v>0</v>
      </c>
      <c r="I133" s="494">
        <f>SUMIF('A-1 Site Habitat Baseline'!$G$11:$G$258,'G-2 Habitat groups'!A133,'A-1 Site Habitat Baseline'!$W$11:$W$258)</f>
        <v>0</v>
      </c>
      <c r="J133" s="494">
        <f>SUMIF('A-1 Site Habitat Baseline'!$G$11:$G$258,'G-2 Habitat groups'!A133,'A-1 Site Habitat Baseline'!$X$11:$X$258)</f>
        <v>0</v>
      </c>
      <c r="K133" s="494">
        <f>SUMIF('A-2 Site Habitat Creation'!$F$11:$F$256,'G-2 Habitat groups'!A133,'A-2 Site Habitat Creation'!$G$11:$G$256)</f>
        <v>0</v>
      </c>
      <c r="L133" s="494">
        <f>SUMIF('A-2 Site Habitat Creation'!$F$11:$F$256,'G-2 Habitat groups'!A133,'A-2 Site Habitat Creation'!$Y$11:$Y$256)</f>
        <v>0</v>
      </c>
      <c r="M133" s="494">
        <f>SUMIF('A-3 Site Habitat Enhancement'!$S$12:$S$257,'G-2 Habitat groups'!A133,'A-3 Site Habitat Enhancement'!$V$12:$V$257)</f>
        <v>0</v>
      </c>
      <c r="N133" s="494">
        <f>SUMIF('A-3 Site Habitat Enhancement'!$S$12:$S$257,'G-2 Habitat groups'!A133,'A-3 Site Habitat Enhancement'!$AN$12:$AN$257)</f>
        <v>0</v>
      </c>
      <c r="O133" s="494">
        <f t="shared" si="133"/>
        <v>0</v>
      </c>
      <c r="P133" s="494">
        <f t="shared" si="134"/>
        <v>0</v>
      </c>
      <c r="Q133" s="494">
        <f t="shared" si="135"/>
        <v>0</v>
      </c>
      <c r="R133" s="494">
        <f t="shared" si="136"/>
        <v>0</v>
      </c>
      <c r="S133" s="494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4">
        <f>SUMIF('D-1 Off Site Habitat Baseline'!$G$11:$G$258,'G-2 Habitat groups'!A133,'D-1 Off Site Habitat Baseline'!$Q$11:$Q$258)</f>
        <v>0</v>
      </c>
      <c r="U133" s="591">
        <f>SUMIF('D-1 Off Site Habitat Baseline'!$G$11:$G$258,'G-2 Habitat groups'!A133,'D-1 Off Site Habitat Baseline'!$S$11:$S$258)</f>
        <v>0</v>
      </c>
      <c r="V133" s="494">
        <f>SUMIF('D-1 Off Site Habitat Baseline'!$G$11:$G$258,'G-2 Habitat groups'!A133,'D-1 Off Site Habitat Baseline'!$U$11:$U$258)</f>
        <v>0</v>
      </c>
      <c r="W133" s="494">
        <f>SUMIF('D-2 Off Site Habitat Creation'!$F$9:$F$255,'G-2 Habitat groups'!A133,'D-2 Off Site Habitat Creation'!$G$9:$G$255)</f>
        <v>0</v>
      </c>
      <c r="X133" s="494">
        <f>SUMIF('D-2 Off Site Habitat Creation'!$F$9:$F$255,'G-2 Habitat groups'!A133,'D-2 Off Site Habitat Creation'!$AA$9:$AA$255)</f>
        <v>0</v>
      </c>
      <c r="Y133" s="494">
        <f>SUMIF('D-3 Off Site Habitat Enhancment'!$S$12:$S$491,'G-2 Habitat groups'!A133,'D-3 Off Site Habitat Enhancment'!$V$12:$V$491)</f>
        <v>0</v>
      </c>
      <c r="Z133" s="494">
        <f>SUMIF('D-3 Off Site Habitat Enhancment'!$S$12:$S$491,'G-2 Habitat groups'!A133,'D-3 Off Site Habitat Enhancment'!$AP$12:$AP$491)</f>
        <v>0</v>
      </c>
      <c r="AA133" s="494">
        <f t="shared" si="141"/>
        <v>0</v>
      </c>
      <c r="AB133" s="494">
        <f t="shared" si="142"/>
        <v>0</v>
      </c>
      <c r="AC133" s="494">
        <f t="shared" si="137"/>
        <v>0</v>
      </c>
      <c r="AD133" s="494">
        <f t="shared" si="138"/>
        <v>0</v>
      </c>
      <c r="AE133" s="494">
        <f t="shared" si="139"/>
        <v>0</v>
      </c>
      <c r="AF133" s="494">
        <f t="shared" si="140"/>
        <v>0</v>
      </c>
      <c r="AU133" s="104" t="s">
        <v>639</v>
      </c>
      <c r="AV133" s="88" t="s">
        <v>74</v>
      </c>
      <c r="AW133" s="494">
        <f t="shared" si="132"/>
        <v>0</v>
      </c>
      <c r="AX133" s="494">
        <f t="shared" si="125"/>
        <v>0</v>
      </c>
      <c r="AY133" s="494">
        <f t="shared" si="126"/>
        <v>0</v>
      </c>
      <c r="AZ133" s="494">
        <f t="shared" si="127"/>
        <v>0</v>
      </c>
      <c r="BA133" s="494">
        <f t="shared" si="128"/>
        <v>0</v>
      </c>
      <c r="BB133" s="494">
        <f t="shared" si="129"/>
        <v>0</v>
      </c>
      <c r="BC133" s="494">
        <f t="shared" si="130"/>
        <v>0</v>
      </c>
      <c r="BD133" s="494">
        <f t="shared" si="131"/>
        <v>0</v>
      </c>
      <c r="BE133" s="494">
        <f t="shared" si="123"/>
        <v>0</v>
      </c>
      <c r="BF133" s="494" t="str">
        <f t="shared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4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4">
        <f>SUMIF('A-1 Site Habitat Baseline'!$G$11:$G$258,'G-2 Habitat groups'!A134,'A-1 Site Habitat Baseline'!$Q$11:$Q$258)</f>
        <v>0</v>
      </c>
      <c r="G134" s="494">
        <f>SUMIF('A-1 Site Habitat Baseline'!$G$11:$G$258,'G-2 Habitat groups'!A134,'A-1 Site Habitat Baseline'!$S$11:$S$258)</f>
        <v>0</v>
      </c>
      <c r="H134" s="494">
        <f>SUMIF('A-1 Site Habitat Baseline'!$G$11:$G$258,'G-2 Habitat groups'!A134,'A-1 Site Habitat Baseline'!$U$11:$U$258)</f>
        <v>0</v>
      </c>
      <c r="I134" s="494">
        <f>SUMIF('A-1 Site Habitat Baseline'!$G$11:$G$258,'G-2 Habitat groups'!A134,'A-1 Site Habitat Baseline'!$W$11:$W$258)</f>
        <v>0</v>
      </c>
      <c r="J134" s="494">
        <f>SUMIF('A-1 Site Habitat Baseline'!$G$11:$G$258,'G-2 Habitat groups'!A134,'A-1 Site Habitat Baseline'!$X$11:$X$258)</f>
        <v>0</v>
      </c>
      <c r="K134" s="494">
        <f>SUMIF('A-2 Site Habitat Creation'!$F$11:$F$256,'G-2 Habitat groups'!A134,'A-2 Site Habitat Creation'!$G$11:$G$256)</f>
        <v>0</v>
      </c>
      <c r="L134" s="494">
        <f>SUMIF('A-2 Site Habitat Creation'!$F$11:$F$256,'G-2 Habitat groups'!A134,'A-2 Site Habitat Creation'!$Y$11:$Y$256)</f>
        <v>0</v>
      </c>
      <c r="M134" s="494">
        <f>SUMIF('A-3 Site Habitat Enhancement'!$S$12:$S$257,'G-2 Habitat groups'!A134,'A-3 Site Habitat Enhancement'!$V$12:$V$257)</f>
        <v>0</v>
      </c>
      <c r="N134" s="494">
        <f>SUMIF('A-3 Site Habitat Enhancement'!$S$12:$S$257,'G-2 Habitat groups'!A134,'A-3 Site Habitat Enhancement'!$AN$12:$AN$257)</f>
        <v>0</v>
      </c>
      <c r="O134" s="494">
        <f t="shared" si="133"/>
        <v>0</v>
      </c>
      <c r="P134" s="494">
        <f t="shared" si="134"/>
        <v>0</v>
      </c>
      <c r="Q134" s="494">
        <f t="shared" si="135"/>
        <v>0</v>
      </c>
      <c r="R134" s="494">
        <f t="shared" si="136"/>
        <v>0</v>
      </c>
      <c r="S134" s="494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4">
        <f>SUMIF('D-1 Off Site Habitat Baseline'!$G$11:$G$258,'G-2 Habitat groups'!A134,'D-1 Off Site Habitat Baseline'!$Q$11:$Q$258)</f>
        <v>0</v>
      </c>
      <c r="U134" s="591">
        <f>SUMIF('D-1 Off Site Habitat Baseline'!$G$11:$G$258,'G-2 Habitat groups'!A134,'D-1 Off Site Habitat Baseline'!$S$11:$S$258)</f>
        <v>0</v>
      </c>
      <c r="V134" s="494">
        <f>SUMIF('D-1 Off Site Habitat Baseline'!$G$11:$G$258,'G-2 Habitat groups'!A134,'D-1 Off Site Habitat Baseline'!$U$11:$U$258)</f>
        <v>0</v>
      </c>
      <c r="W134" s="494">
        <f>SUMIF('D-2 Off Site Habitat Creation'!$F$9:$F$255,'G-2 Habitat groups'!A134,'D-2 Off Site Habitat Creation'!$G$9:$G$255)</f>
        <v>0</v>
      </c>
      <c r="X134" s="494">
        <f>SUMIF('D-2 Off Site Habitat Creation'!$F$9:$F$255,'G-2 Habitat groups'!A134,'D-2 Off Site Habitat Creation'!$AA$9:$AA$255)</f>
        <v>0</v>
      </c>
      <c r="Y134" s="494">
        <f>SUMIF('D-3 Off Site Habitat Enhancment'!$S$12:$S$491,'G-2 Habitat groups'!A134,'D-3 Off Site Habitat Enhancment'!$V$12:$V$491)</f>
        <v>0</v>
      </c>
      <c r="Z134" s="494">
        <f>SUMIF('D-3 Off Site Habitat Enhancment'!$S$12:$S$491,'G-2 Habitat groups'!A134,'D-3 Off Site Habitat Enhancment'!$AP$12:$AP$491)</f>
        <v>0</v>
      </c>
      <c r="AA134" s="494">
        <f t="shared" si="141"/>
        <v>0</v>
      </c>
      <c r="AB134" s="494">
        <f t="shared" si="142"/>
        <v>0</v>
      </c>
      <c r="AC134" s="494">
        <f t="shared" si="137"/>
        <v>0</v>
      </c>
      <c r="AD134" s="494">
        <f t="shared" si="138"/>
        <v>0</v>
      </c>
      <c r="AE134" s="494">
        <f t="shared" si="139"/>
        <v>0</v>
      </c>
      <c r="AF134" s="494">
        <f t="shared" si="140"/>
        <v>0</v>
      </c>
      <c r="AU134" s="124" t="s">
        <v>686</v>
      </c>
      <c r="AV134" s="88" t="s">
        <v>76</v>
      </c>
      <c r="AW134" s="494">
        <f t="shared" si="132"/>
        <v>0</v>
      </c>
      <c r="AX134" s="494">
        <f t="shared" si="125"/>
        <v>0</v>
      </c>
      <c r="AY134" s="494">
        <f t="shared" si="126"/>
        <v>0</v>
      </c>
      <c r="AZ134" s="494">
        <f t="shared" si="127"/>
        <v>0</v>
      </c>
      <c r="BA134" s="494">
        <f t="shared" si="128"/>
        <v>0</v>
      </c>
      <c r="BB134" s="494">
        <f t="shared" si="129"/>
        <v>0</v>
      </c>
      <c r="BC134" s="494">
        <f t="shared" si="130"/>
        <v>0</v>
      </c>
      <c r="BD134" s="494">
        <f t="shared" si="131"/>
        <v>0</v>
      </c>
      <c r="BE134" s="494">
        <f t="shared" si="123"/>
        <v>0</v>
      </c>
      <c r="BF134" s="494" t="str">
        <f t="shared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4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4">
        <f>SUMIF('A-1 Site Habitat Baseline'!$G$11:$G$258,'G-2 Habitat groups'!A135,'A-1 Site Habitat Baseline'!$Q$11:$Q$258)</f>
        <v>0</v>
      </c>
      <c r="G135" s="494">
        <f>SUMIF('A-1 Site Habitat Baseline'!$G$11:$G$258,'G-2 Habitat groups'!A135,'A-1 Site Habitat Baseline'!$S$11:$S$258)</f>
        <v>0</v>
      </c>
      <c r="H135" s="494">
        <f>SUMIF('A-1 Site Habitat Baseline'!$G$11:$G$258,'G-2 Habitat groups'!A135,'A-1 Site Habitat Baseline'!$U$11:$U$258)</f>
        <v>0</v>
      </c>
      <c r="I135" s="494">
        <f>SUMIF('A-1 Site Habitat Baseline'!$G$11:$G$258,'G-2 Habitat groups'!A135,'A-1 Site Habitat Baseline'!$W$11:$W$258)</f>
        <v>0</v>
      </c>
      <c r="J135" s="494">
        <f>SUMIF('A-1 Site Habitat Baseline'!$G$11:$G$258,'G-2 Habitat groups'!A135,'A-1 Site Habitat Baseline'!$X$11:$X$258)</f>
        <v>0</v>
      </c>
      <c r="K135" s="494">
        <f>SUMIF('A-2 Site Habitat Creation'!$F$11:$F$256,'G-2 Habitat groups'!A135,'A-2 Site Habitat Creation'!$G$11:$G$256)</f>
        <v>0</v>
      </c>
      <c r="L135" s="494">
        <f>SUMIF('A-2 Site Habitat Creation'!$F$11:$F$256,'G-2 Habitat groups'!A135,'A-2 Site Habitat Creation'!$Y$11:$Y$256)</f>
        <v>0</v>
      </c>
      <c r="M135" s="494">
        <f>SUMIF('A-3 Site Habitat Enhancement'!$S$12:$S$257,'G-2 Habitat groups'!A135,'A-3 Site Habitat Enhancement'!$V$12:$V$257)</f>
        <v>0</v>
      </c>
      <c r="N135" s="494">
        <f>SUMIF('A-3 Site Habitat Enhancement'!$S$12:$S$257,'G-2 Habitat groups'!A135,'A-3 Site Habitat Enhancement'!$AN$12:$AN$257)</f>
        <v>0</v>
      </c>
      <c r="O135" s="494">
        <f t="shared" si="133"/>
        <v>0</v>
      </c>
      <c r="P135" s="494">
        <f t="shared" si="134"/>
        <v>0</v>
      </c>
      <c r="Q135" s="494">
        <f t="shared" si="135"/>
        <v>0</v>
      </c>
      <c r="R135" s="494">
        <f t="shared" si="136"/>
        <v>0</v>
      </c>
      <c r="S135" s="494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4">
        <f>SUMIF('D-1 Off Site Habitat Baseline'!$G$11:$G$258,'G-2 Habitat groups'!A135,'D-1 Off Site Habitat Baseline'!$Q$11:$Q$258)</f>
        <v>0</v>
      </c>
      <c r="U135" s="591">
        <f>SUMIF('D-1 Off Site Habitat Baseline'!$G$11:$G$258,'G-2 Habitat groups'!A135,'D-1 Off Site Habitat Baseline'!$S$11:$S$258)</f>
        <v>0</v>
      </c>
      <c r="V135" s="494">
        <f>SUMIF('D-1 Off Site Habitat Baseline'!$G$11:$G$258,'G-2 Habitat groups'!A135,'D-1 Off Site Habitat Baseline'!$U$11:$U$258)</f>
        <v>0</v>
      </c>
      <c r="W135" s="494">
        <f>SUMIF('D-2 Off Site Habitat Creation'!$F$9:$F$255,'G-2 Habitat groups'!A135,'D-2 Off Site Habitat Creation'!$G$9:$G$255)</f>
        <v>0</v>
      </c>
      <c r="X135" s="494">
        <f>SUMIF('D-2 Off Site Habitat Creation'!$F$9:$F$255,'G-2 Habitat groups'!A135,'D-2 Off Site Habitat Creation'!$AA$9:$AA$255)</f>
        <v>0</v>
      </c>
      <c r="Y135" s="494">
        <f>SUMIF('D-3 Off Site Habitat Enhancment'!$S$12:$S$491,'G-2 Habitat groups'!A135,'D-3 Off Site Habitat Enhancment'!$V$12:$V$491)</f>
        <v>0</v>
      </c>
      <c r="Z135" s="494">
        <f>SUMIF('D-3 Off Site Habitat Enhancment'!$S$12:$S$491,'G-2 Habitat groups'!A135,'D-3 Off Site Habitat Enhancment'!$AP$12:$AP$491)</f>
        <v>0</v>
      </c>
      <c r="AA135" s="494">
        <f t="shared" si="141"/>
        <v>0</v>
      </c>
      <c r="AB135" s="494">
        <f t="shared" si="142"/>
        <v>0</v>
      </c>
      <c r="AC135" s="494">
        <f t="shared" si="137"/>
        <v>0</v>
      </c>
      <c r="AD135" s="494">
        <f t="shared" si="138"/>
        <v>0</v>
      </c>
      <c r="AE135" s="494">
        <f t="shared" si="139"/>
        <v>0</v>
      </c>
      <c r="AF135" s="494">
        <f t="shared" si="140"/>
        <v>0</v>
      </c>
      <c r="AU135" s="104" t="s">
        <v>752</v>
      </c>
      <c r="AV135" s="119" t="s">
        <v>78</v>
      </c>
      <c r="AW135" s="494">
        <f t="shared" si="132"/>
        <v>0</v>
      </c>
      <c r="AX135" s="494">
        <f t="shared" si="125"/>
        <v>0</v>
      </c>
      <c r="AY135" s="494">
        <f t="shared" si="126"/>
        <v>0</v>
      </c>
      <c r="AZ135" s="494">
        <f t="shared" si="127"/>
        <v>0</v>
      </c>
      <c r="BA135" s="494">
        <f t="shared" si="128"/>
        <v>0</v>
      </c>
      <c r="BB135" s="494">
        <f t="shared" si="129"/>
        <v>0</v>
      </c>
      <c r="BC135" s="494">
        <f t="shared" si="130"/>
        <v>0</v>
      </c>
      <c r="BD135" s="494">
        <f t="shared" si="131"/>
        <v>0</v>
      </c>
      <c r="BE135" s="494">
        <f t="shared" si="123"/>
        <v>0</v>
      </c>
      <c r="BF135" s="494" t="str">
        <f t="shared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4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4">
        <f>SUMIF('A-1 Site Habitat Baseline'!$G$11:$G$258,'G-2 Habitat groups'!A136,'A-1 Site Habitat Baseline'!$Q$11:$Q$258)</f>
        <v>0</v>
      </c>
      <c r="G136" s="494">
        <f>SUMIF('A-1 Site Habitat Baseline'!$G$11:$G$258,'G-2 Habitat groups'!A136,'A-1 Site Habitat Baseline'!$S$11:$S$258)</f>
        <v>0</v>
      </c>
      <c r="H136" s="494">
        <f>SUMIF('A-1 Site Habitat Baseline'!$G$11:$G$258,'G-2 Habitat groups'!A136,'A-1 Site Habitat Baseline'!$U$11:$U$258)</f>
        <v>0</v>
      </c>
      <c r="I136" s="494">
        <f>SUMIF('A-1 Site Habitat Baseline'!$G$11:$G$258,'G-2 Habitat groups'!A136,'A-1 Site Habitat Baseline'!$W$11:$W$258)</f>
        <v>0</v>
      </c>
      <c r="J136" s="494">
        <f>SUMIF('A-1 Site Habitat Baseline'!$G$11:$G$258,'G-2 Habitat groups'!A136,'A-1 Site Habitat Baseline'!$X$11:$X$258)</f>
        <v>0</v>
      </c>
      <c r="K136" s="494">
        <f>SUMIF('A-2 Site Habitat Creation'!$F$11:$F$256,'G-2 Habitat groups'!A136,'A-2 Site Habitat Creation'!$G$11:$G$256)</f>
        <v>0</v>
      </c>
      <c r="L136" s="494">
        <f>SUMIF('A-2 Site Habitat Creation'!$F$11:$F$256,'G-2 Habitat groups'!A136,'A-2 Site Habitat Creation'!$Y$11:$Y$256)</f>
        <v>0</v>
      </c>
      <c r="M136" s="494">
        <f>SUMIF('A-3 Site Habitat Enhancement'!$S$12:$S$257,'G-2 Habitat groups'!A136,'A-3 Site Habitat Enhancement'!$V$12:$V$257)</f>
        <v>0</v>
      </c>
      <c r="N136" s="494">
        <f>SUMIF('A-3 Site Habitat Enhancement'!$S$12:$S$257,'G-2 Habitat groups'!A136,'A-3 Site Habitat Enhancement'!$AN$12:$AN$257)</f>
        <v>0</v>
      </c>
      <c r="O136" s="494">
        <f t="shared" si="133"/>
        <v>0</v>
      </c>
      <c r="P136" s="494">
        <f t="shared" si="134"/>
        <v>0</v>
      </c>
      <c r="Q136" s="494">
        <f t="shared" si="135"/>
        <v>0</v>
      </c>
      <c r="R136" s="494">
        <f t="shared" si="136"/>
        <v>0</v>
      </c>
      <c r="S136" s="494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4">
        <f>SUMIF('D-1 Off Site Habitat Baseline'!$G$11:$G$258,'G-2 Habitat groups'!A136,'D-1 Off Site Habitat Baseline'!$Q$11:$Q$258)</f>
        <v>0</v>
      </c>
      <c r="U136" s="591">
        <f>SUMIF('D-1 Off Site Habitat Baseline'!$G$11:$G$258,'G-2 Habitat groups'!A136,'D-1 Off Site Habitat Baseline'!$S$11:$S$258)</f>
        <v>0</v>
      </c>
      <c r="V136" s="494">
        <f>SUMIF('D-1 Off Site Habitat Baseline'!$G$11:$G$258,'G-2 Habitat groups'!A136,'D-1 Off Site Habitat Baseline'!$U$11:$U$258)</f>
        <v>0</v>
      </c>
      <c r="W136" s="494">
        <f>SUMIF('D-2 Off Site Habitat Creation'!$F$9:$F$255,'G-2 Habitat groups'!A136,'D-2 Off Site Habitat Creation'!$G$9:$G$255)</f>
        <v>0</v>
      </c>
      <c r="X136" s="494">
        <f>SUMIF('D-2 Off Site Habitat Creation'!$F$9:$F$255,'G-2 Habitat groups'!A136,'D-2 Off Site Habitat Creation'!$AA$9:$AA$255)</f>
        <v>0</v>
      </c>
      <c r="Y136" s="494">
        <f>SUMIF('D-3 Off Site Habitat Enhancment'!$S$12:$S$491,'G-2 Habitat groups'!A136,'D-3 Off Site Habitat Enhancment'!$V$12:$V$491)</f>
        <v>0</v>
      </c>
      <c r="Z136" s="494">
        <f>SUMIF('D-3 Off Site Habitat Enhancment'!$S$12:$S$491,'G-2 Habitat groups'!A136,'D-3 Off Site Habitat Enhancment'!$AP$12:$AP$491)</f>
        <v>0</v>
      </c>
      <c r="AA136" s="494">
        <f t="shared" si="141"/>
        <v>0</v>
      </c>
      <c r="AB136" s="494">
        <f t="shared" si="142"/>
        <v>0</v>
      </c>
      <c r="AC136" s="494">
        <f t="shared" si="137"/>
        <v>0</v>
      </c>
      <c r="AD136" s="494">
        <f t="shared" si="138"/>
        <v>0</v>
      </c>
      <c r="AE136" s="494">
        <f t="shared" si="139"/>
        <v>0</v>
      </c>
      <c r="AF136" s="494">
        <f t="shared" si="140"/>
        <v>0</v>
      </c>
      <c r="AU136" s="104" t="s">
        <v>782</v>
      </c>
      <c r="AV136" s="88" t="s">
        <v>77</v>
      </c>
      <c r="AW136" s="494">
        <f t="shared" si="132"/>
        <v>0</v>
      </c>
      <c r="AX136" s="494">
        <f t="shared" si="125"/>
        <v>0</v>
      </c>
      <c r="AY136" s="494">
        <f t="shared" si="126"/>
        <v>0</v>
      </c>
      <c r="AZ136" s="494">
        <f t="shared" si="127"/>
        <v>0</v>
      </c>
      <c r="BA136" s="494">
        <f t="shared" si="128"/>
        <v>0</v>
      </c>
      <c r="BB136" s="494">
        <f t="shared" si="129"/>
        <v>0</v>
      </c>
      <c r="BC136" s="494">
        <f t="shared" si="130"/>
        <v>0</v>
      </c>
      <c r="BD136" s="494">
        <f t="shared" si="131"/>
        <v>0</v>
      </c>
      <c r="BE136" s="494">
        <f t="shared" si="123"/>
        <v>0</v>
      </c>
      <c r="BF136" s="494" t="str">
        <f t="shared" si="124"/>
        <v/>
      </c>
    </row>
    <row r="137" spans="1:58" x14ac:dyDescent="0.2">
      <c r="AU137" s="104" t="s">
        <v>785</v>
      </c>
      <c r="AV137" s="88" t="s">
        <v>77</v>
      </c>
      <c r="AW137" s="494">
        <f t="shared" si="132"/>
        <v>0</v>
      </c>
      <c r="AX137" s="494">
        <f t="shared" si="125"/>
        <v>0</v>
      </c>
      <c r="AY137" s="494">
        <f t="shared" si="126"/>
        <v>0</v>
      </c>
      <c r="AZ137" s="494">
        <f t="shared" si="127"/>
        <v>0</v>
      </c>
      <c r="BA137" s="494">
        <f t="shared" si="128"/>
        <v>0</v>
      </c>
      <c r="BB137" s="494">
        <f t="shared" si="129"/>
        <v>0</v>
      </c>
      <c r="BC137" s="494">
        <f t="shared" si="130"/>
        <v>0</v>
      </c>
      <c r="BD137" s="494">
        <f t="shared" si="131"/>
        <v>0</v>
      </c>
      <c r="BE137" s="494">
        <f t="shared" si="123"/>
        <v>0</v>
      </c>
      <c r="BF137" s="494" t="str">
        <f t="shared" si="124"/>
        <v/>
      </c>
    </row>
    <row r="138" spans="1:58" x14ac:dyDescent="0.2">
      <c r="AU138" s="104" t="s">
        <v>788</v>
      </c>
      <c r="AV138" s="88" t="s">
        <v>77</v>
      </c>
      <c r="AW138" s="494">
        <f t="shared" si="132"/>
        <v>0</v>
      </c>
      <c r="AX138" s="494">
        <f t="shared" si="125"/>
        <v>0</v>
      </c>
      <c r="AY138" s="494">
        <f t="shared" si="126"/>
        <v>0</v>
      </c>
      <c r="AZ138" s="494">
        <f t="shared" si="127"/>
        <v>0</v>
      </c>
      <c r="BA138" s="494">
        <f t="shared" si="128"/>
        <v>0</v>
      </c>
      <c r="BB138" s="494">
        <f t="shared" si="129"/>
        <v>0</v>
      </c>
      <c r="BC138" s="494">
        <f t="shared" si="130"/>
        <v>0</v>
      </c>
      <c r="BD138" s="494">
        <f t="shared" si="131"/>
        <v>0</v>
      </c>
      <c r="BE138" s="494">
        <f t="shared" si="123"/>
        <v>0</v>
      </c>
      <c r="BF138" s="494" t="str">
        <f t="shared" si="124"/>
        <v/>
      </c>
    </row>
    <row r="139" spans="1:58" x14ac:dyDescent="0.2">
      <c r="AU139" s="104" t="s">
        <v>791</v>
      </c>
      <c r="AV139" s="88" t="s">
        <v>77</v>
      </c>
      <c r="AW139" s="494">
        <f t="shared" si="132"/>
        <v>0</v>
      </c>
      <c r="AX139" s="494">
        <f t="shared" si="125"/>
        <v>0</v>
      </c>
      <c r="AY139" s="494">
        <f t="shared" si="126"/>
        <v>0</v>
      </c>
      <c r="AZ139" s="494">
        <f t="shared" si="127"/>
        <v>0</v>
      </c>
      <c r="BA139" s="494">
        <f t="shared" si="128"/>
        <v>0</v>
      </c>
      <c r="BB139" s="494">
        <f t="shared" si="129"/>
        <v>0</v>
      </c>
      <c r="BC139" s="494">
        <f t="shared" si="130"/>
        <v>0</v>
      </c>
      <c r="BD139" s="494">
        <f t="shared" si="131"/>
        <v>0</v>
      </c>
      <c r="BE139" s="494">
        <f t="shared" si="123"/>
        <v>0</v>
      </c>
      <c r="BF139" s="494" t="str">
        <f t="shared" si="124"/>
        <v/>
      </c>
    </row>
    <row r="140" spans="1:58" x14ac:dyDescent="0.2">
      <c r="AU140" s="104" t="s">
        <v>794</v>
      </c>
      <c r="AV140" s="88" t="s">
        <v>77</v>
      </c>
      <c r="AW140" s="494">
        <f t="shared" si="132"/>
        <v>0</v>
      </c>
      <c r="AX140" s="494">
        <f t="shared" si="125"/>
        <v>0</v>
      </c>
      <c r="AY140" s="494">
        <f t="shared" si="126"/>
        <v>0</v>
      </c>
      <c r="AZ140" s="494">
        <f t="shared" si="127"/>
        <v>0</v>
      </c>
      <c r="BA140" s="494">
        <f t="shared" si="128"/>
        <v>0</v>
      </c>
      <c r="BB140" s="494">
        <f t="shared" si="129"/>
        <v>0</v>
      </c>
      <c r="BC140" s="494">
        <f t="shared" si="130"/>
        <v>0</v>
      </c>
      <c r="BD140" s="494">
        <f t="shared" si="131"/>
        <v>0</v>
      </c>
      <c r="BE140" s="494">
        <f t="shared" si="123"/>
        <v>0</v>
      </c>
      <c r="BF140" s="494" t="str">
        <f t="shared" si="124"/>
        <v/>
      </c>
    </row>
    <row r="141" spans="1:58" ht="27.75" x14ac:dyDescent="0.4">
      <c r="A141" s="326" t="s">
        <v>96</v>
      </c>
      <c r="AU141" s="104" t="s">
        <v>797</v>
      </c>
      <c r="AV141" s="88" t="s">
        <v>77</v>
      </c>
      <c r="AW141" s="494">
        <f t="shared" si="132"/>
        <v>0</v>
      </c>
      <c r="AX141" s="494">
        <f t="shared" si="125"/>
        <v>0</v>
      </c>
      <c r="AY141" s="494">
        <f t="shared" si="126"/>
        <v>0</v>
      </c>
      <c r="AZ141" s="494">
        <f t="shared" si="127"/>
        <v>0</v>
      </c>
      <c r="BA141" s="494">
        <f t="shared" si="128"/>
        <v>0</v>
      </c>
      <c r="BB141" s="494">
        <f t="shared" si="129"/>
        <v>0</v>
      </c>
      <c r="BC141" s="494">
        <f t="shared" si="130"/>
        <v>0</v>
      </c>
      <c r="BD141" s="494">
        <f t="shared" si="131"/>
        <v>0</v>
      </c>
      <c r="BE141" s="494">
        <f t="shared" si="123"/>
        <v>0</v>
      </c>
      <c r="BF141" s="494" t="str">
        <f t="shared" si="124"/>
        <v/>
      </c>
    </row>
    <row r="142" spans="1:58" x14ac:dyDescent="0.2">
      <c r="AU142" s="104" t="s">
        <v>800</v>
      </c>
      <c r="AV142" s="88" t="s">
        <v>77</v>
      </c>
      <c r="AW142" s="494">
        <f t="shared" si="132"/>
        <v>0</v>
      </c>
      <c r="AX142" s="494">
        <f t="shared" si="125"/>
        <v>0</v>
      </c>
      <c r="AY142" s="494">
        <f t="shared" si="126"/>
        <v>0</v>
      </c>
      <c r="AZ142" s="494">
        <f t="shared" si="127"/>
        <v>0</v>
      </c>
      <c r="BA142" s="494">
        <f t="shared" si="128"/>
        <v>0</v>
      </c>
      <c r="BB142" s="494">
        <f t="shared" si="129"/>
        <v>0</v>
      </c>
      <c r="BC142" s="494">
        <f t="shared" si="130"/>
        <v>0</v>
      </c>
      <c r="BD142" s="494">
        <f t="shared" si="131"/>
        <v>0</v>
      </c>
      <c r="BE142" s="494">
        <f t="shared" si="123"/>
        <v>0</v>
      </c>
      <c r="BF142" s="494" t="str">
        <f t="shared" si="124"/>
        <v/>
      </c>
    </row>
    <row r="143" spans="1:58" x14ac:dyDescent="0.2">
      <c r="AU143" s="130" t="s">
        <v>809</v>
      </c>
      <c r="AV143" s="119" t="s">
        <v>869</v>
      </c>
      <c r="AW143" s="494">
        <f t="shared" si="132"/>
        <v>0</v>
      </c>
      <c r="AX143" s="494">
        <f t="shared" si="125"/>
        <v>0</v>
      </c>
      <c r="AY143" s="494">
        <f t="shared" si="126"/>
        <v>0</v>
      </c>
      <c r="AZ143" s="494">
        <f t="shared" si="127"/>
        <v>0</v>
      </c>
      <c r="BA143" s="494">
        <f t="shared" si="128"/>
        <v>0</v>
      </c>
      <c r="BB143" s="494">
        <f t="shared" si="129"/>
        <v>0</v>
      </c>
      <c r="BC143" s="494">
        <f t="shared" si="130"/>
        <v>0</v>
      </c>
      <c r="BD143" s="494">
        <f t="shared" si="131"/>
        <v>0</v>
      </c>
      <c r="BE143" s="494">
        <f t="shared" si="123"/>
        <v>0</v>
      </c>
      <c r="BF143" s="494" t="str">
        <f t="shared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4">
        <f t="shared" si="132"/>
        <v>0</v>
      </c>
      <c r="AX144" s="494">
        <f t="shared" si="125"/>
        <v>0</v>
      </c>
      <c r="AY144" s="494">
        <f t="shared" si="126"/>
        <v>0</v>
      </c>
      <c r="AZ144" s="494">
        <f t="shared" si="127"/>
        <v>0</v>
      </c>
      <c r="BA144" s="494">
        <f t="shared" si="128"/>
        <v>0</v>
      </c>
      <c r="BB144" s="494">
        <f t="shared" si="129"/>
        <v>0</v>
      </c>
      <c r="BC144" s="494">
        <f t="shared" si="130"/>
        <v>0</v>
      </c>
      <c r="BD144" s="494">
        <f t="shared" si="131"/>
        <v>0</v>
      </c>
      <c r="BE144" s="494">
        <f t="shared" si="123"/>
        <v>0</v>
      </c>
      <c r="BF144" s="494" t="str">
        <f t="shared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7" t="s">
        <v>511</v>
      </c>
      <c r="AV145" s="328" t="s">
        <v>71</v>
      </c>
      <c r="AW145" s="592">
        <f t="shared" si="132"/>
        <v>0</v>
      </c>
      <c r="AX145" s="592">
        <f t="shared" si="125"/>
        <v>0</v>
      </c>
      <c r="AY145" s="592">
        <f t="shared" si="126"/>
        <v>0</v>
      </c>
      <c r="AZ145" s="592">
        <f t="shared" si="127"/>
        <v>0</v>
      </c>
      <c r="BA145" s="592">
        <f t="shared" si="128"/>
        <v>0</v>
      </c>
      <c r="BB145" s="592">
        <f t="shared" si="129"/>
        <v>0</v>
      </c>
      <c r="BC145" s="592">
        <f t="shared" si="130"/>
        <v>0</v>
      </c>
      <c r="BD145" s="592">
        <f t="shared" si="131"/>
        <v>0</v>
      </c>
      <c r="BE145" s="592">
        <f t="shared" si="123"/>
        <v>0</v>
      </c>
      <c r="BF145" s="592" t="str">
        <f t="shared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4">
        <f>SUMIF('B-1 Site Hedge Baseline'!$D$10:$D$257,'G-2 Habitat groups'!A146,'B-1 Site Hedge Baseline'!$E$10:$E$257)</f>
        <v>0</v>
      </c>
      <c r="F146" s="494">
        <f>SUMIF('B-1 Site Hedge Baseline'!$D$10:$D$257,'G-2 Habitat groups'!A146,'B-1 Site Hedge Baseline'!$N$10:$N$257)</f>
        <v>0</v>
      </c>
      <c r="G146" s="494">
        <f>SUMIF('B-1 Site Hedge Baseline'!$D$10:$D$257,'G-2 Habitat groups'!A146,'B-1 Site Hedge Baseline'!$P$10:$P$257)</f>
        <v>0</v>
      </c>
      <c r="H146" s="494">
        <f>SUMIF('B-1 Site Hedge Baseline'!$D$10:$D$257,'G-2 Habitat groups'!A146,'B-1 Site Hedge Baseline'!$R$10:$R$257)</f>
        <v>0</v>
      </c>
      <c r="I146" s="494">
        <f>SUMIF('B-1 Site Hedge Baseline'!$D$10:$D$257,'G-2 Habitat groups'!A146,'B-1 Site Hedge Baseline'!$T$10:$T$257)</f>
        <v>0</v>
      </c>
      <c r="J146" s="494">
        <f>SUMIF('B-1 Site Hedge Baseline'!$D$10:$D$257,'G-2 Habitat groups'!A146,'B-1 Site Hedge Baseline'!$U$10:$U$257)</f>
        <v>0</v>
      </c>
      <c r="K146" s="494">
        <f>SUMIF('B-2 Site Hedge Creation'!$D$12:$D$259,'G-2 Habitat groups'!A146,'B-2 Site Hedge Creation'!$E$12:$E$259)</f>
        <v>0</v>
      </c>
      <c r="L146" s="494">
        <f>SUMIF('B-2 Site Hedge Creation'!$D$12:$D$259,'G-2 Habitat groups'!A146,'B-2 Site Hedge Creation'!$W$12:$W$259)</f>
        <v>0</v>
      </c>
      <c r="M146" s="494">
        <f>SUMIF('B-3 Site Hedge Enhancement'!$M$12:$M$257,'G-2 Habitat groups'!A146,'B-3 Site Hedge Enhancement'!$P$12:$P$257)</f>
        <v>0</v>
      </c>
      <c r="N146" s="494">
        <f>SUMIF('B-3 Site Hedge Enhancement'!$M$12:$M$257,'G-2 Habitat groups'!A146,'B-3 Site Hedge Enhancement'!$AH$12:$AH$257)</f>
        <v>0</v>
      </c>
      <c r="O146" s="494">
        <f t="shared" ref="O146:O158" si="143">G146+K146+M146</f>
        <v>0</v>
      </c>
      <c r="P146" s="494">
        <f t="shared" ref="P146:P158" si="144">H146+L146+N146</f>
        <v>0</v>
      </c>
      <c r="Q146" s="494">
        <f t="shared" ref="Q146:Q158" si="145">O146-E146</f>
        <v>0</v>
      </c>
      <c r="R146" s="494">
        <f t="shared" ref="R146:R158" si="146">P146-F146</f>
        <v>0</v>
      </c>
      <c r="S146" s="494">
        <f>SUMIF('E-1 Off Site Hedge Baseline'!$D$10:$D$257,'G-2 Habitat groups'!A146,'E-1 Off Site Hedge Baseline'!$E$10:$E$257)</f>
        <v>0</v>
      </c>
      <c r="T146" s="494">
        <f>SUMIF('E-1 Off Site Hedge Baseline'!$D$10:$D$257,'G-2 Habitat groups'!A146,'E-1 Off Site Hedge Baseline'!$N$10:$N$257)</f>
        <v>0</v>
      </c>
      <c r="U146" s="494">
        <f>SUMIF('E-1 Off Site Hedge Baseline'!$D$10:$D$257,'G-2 Habitat groups'!A146,'E-1 Off Site Hedge Baseline'!$P$10:$P$257)</f>
        <v>0</v>
      </c>
      <c r="V146" s="494">
        <f>SUMIF('E-1 Off Site Hedge Baseline'!$D$10:$D$257,'G-2 Habitat groups'!A146,'E-1 Off Site Hedge Baseline'!$R$10:$R$257)</f>
        <v>0</v>
      </c>
      <c r="W146" s="494">
        <f>SUMIF('E-2 Off Site Hedge Creation'!$D$12:$D$259,'G-2 Habitat groups'!A146,'E-2 Off Site Hedge Creation'!$R$12:$R$259)</f>
        <v>0</v>
      </c>
      <c r="X146" s="494">
        <f>SUMIF('E-2 Off Site Hedge Creation'!$D$12:$D$259,'G-2 Habitat groups'!A146,'E-2 Off Site Hedge Creation'!$Y$12:$Y$259)</f>
        <v>0</v>
      </c>
      <c r="Y146" s="494">
        <f>SUMIF('E-3 Off Site Hedge Enhancement'!$M$12:$M$259,'G-2 Habitat groups'!A146,'E-3 Off Site Hedge Enhancement'!$P$12:$P$259)</f>
        <v>0</v>
      </c>
      <c r="Z146" s="494">
        <f>SUMIF('E-3 Off Site Hedge Enhancement'!$M$12:$M$259,'G-2 Habitat groups'!A146,'E-3 Off Site Hedge Enhancement'!$AJ$12:$AJ$259)</f>
        <v>0</v>
      </c>
      <c r="AA146" s="494">
        <f>U146+W146+Y146</f>
        <v>0</v>
      </c>
      <c r="AB146" s="494">
        <f>V146+X146+Z146</f>
        <v>0</v>
      </c>
      <c r="AC146" s="494">
        <f t="shared" ref="AC146:AC158" si="147">AA146-S146</f>
        <v>0</v>
      </c>
      <c r="AD146" s="494">
        <f t="shared" ref="AD146:AD158" si="148">AB146-T146</f>
        <v>0</v>
      </c>
      <c r="AE146" s="494">
        <f t="shared" ref="AE146:AE158" si="149">Q146+AC146</f>
        <v>0</v>
      </c>
      <c r="AF146" s="494">
        <f t="shared" ref="AF146:AF158" si="150">R146+AD146</f>
        <v>0</v>
      </c>
      <c r="AU146" s="327" t="s">
        <v>592</v>
      </c>
      <c r="AV146" s="328" t="s">
        <v>74</v>
      </c>
      <c r="AW146" s="592">
        <f t="shared" si="132"/>
        <v>0</v>
      </c>
      <c r="AX146" s="592">
        <f t="shared" si="125"/>
        <v>0</v>
      </c>
      <c r="AY146" s="592">
        <f t="shared" si="126"/>
        <v>0</v>
      </c>
      <c r="AZ146" s="592">
        <f t="shared" si="127"/>
        <v>0</v>
      </c>
      <c r="BA146" s="592">
        <f t="shared" si="128"/>
        <v>0</v>
      </c>
      <c r="BB146" s="592">
        <f t="shared" si="129"/>
        <v>0</v>
      </c>
      <c r="BC146" s="592">
        <f t="shared" si="130"/>
        <v>0</v>
      </c>
      <c r="BD146" s="592">
        <f t="shared" si="131"/>
        <v>0</v>
      </c>
      <c r="BE146" s="592">
        <f t="shared" si="123"/>
        <v>0</v>
      </c>
      <c r="BF146" s="592" t="str">
        <f t="shared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4">
        <f>SUMIF('B-1 Site Hedge Baseline'!$D$10:$D$257,'G-2 Habitat groups'!A147,'B-1 Site Hedge Baseline'!$E$10:$E$257)</f>
        <v>0.625</v>
      </c>
      <c r="F147" s="494">
        <f>SUMIF('B-1 Site Hedge Baseline'!$D$10:$D$257,'G-2 Habitat groups'!A147,'B-1 Site Hedge Baseline'!$N$10:$N$257)</f>
        <v>7.5</v>
      </c>
      <c r="G147" s="494">
        <f>SUMIF('B-1 Site Hedge Baseline'!$D$10:$D$257,'G-2 Habitat groups'!A147,'B-1 Site Hedge Baseline'!$P$10:$P$257)</f>
        <v>0.622</v>
      </c>
      <c r="H147" s="494">
        <f>SUMIF('B-1 Site Hedge Baseline'!$D$10:$D$257,'G-2 Habitat groups'!A147,'B-1 Site Hedge Baseline'!$R$10:$R$257)</f>
        <v>7.4639999999999995</v>
      </c>
      <c r="I147" s="494">
        <f>SUMIF('B-1 Site Hedge Baseline'!$D$10:$D$257,'G-2 Habitat groups'!A147,'B-1 Site Hedge Baseline'!$T$10:$T$257)</f>
        <v>3.0000000000000027E-3</v>
      </c>
      <c r="J147" s="494">
        <f>SUMIF('A-1 Site Habitat Baseline'!$G$11:$G$258,'G-2 Habitat groups'!A147,'A-1 Site Habitat Baseline'!$X$11:$X$258)</f>
        <v>0</v>
      </c>
      <c r="K147" s="494">
        <f>SUMIF('B-2 Site Hedge Creation'!$D$12:$D$259,'G-2 Habitat groups'!A147,'B-2 Site Hedge Creation'!$E$12:$E$259)</f>
        <v>0</v>
      </c>
      <c r="L147" s="494">
        <f>SUMIF('B-2 Site Hedge Creation'!$D$12:$D$259,'G-2 Habitat groups'!A147,'B-2 Site Hedge Creation'!$W$12:$W$259)</f>
        <v>0</v>
      </c>
      <c r="M147" s="494">
        <f>SUMIF('B-3 Site Hedge Enhancement'!$M$12:$M$257,'G-2 Habitat groups'!A147,'B-3 Site Hedge Enhancement'!$P$12:$P$257)</f>
        <v>0</v>
      </c>
      <c r="N147" s="494">
        <f>SUMIF('B-3 Site Hedge Enhancement'!$M$12:$M$257,'G-2 Habitat groups'!A147,'B-3 Site Hedge Enhancement'!$AH$12:$AH$257)</f>
        <v>0</v>
      </c>
      <c r="O147" s="494">
        <f t="shared" si="143"/>
        <v>0.622</v>
      </c>
      <c r="P147" s="494">
        <f t="shared" si="144"/>
        <v>7.4639999999999995</v>
      </c>
      <c r="Q147" s="494">
        <f t="shared" si="145"/>
        <v>-3.0000000000000027E-3</v>
      </c>
      <c r="R147" s="494">
        <f t="shared" si="146"/>
        <v>-3.6000000000000476E-2</v>
      </c>
      <c r="S147" s="494">
        <f>SUMIF('E-1 Off Site Hedge Baseline'!$D$10:$D$257,'G-2 Habitat groups'!A147,'E-1 Off Site Hedge Baseline'!$E$10:$E$257)</f>
        <v>0</v>
      </c>
      <c r="T147" s="494">
        <f>SUMIF('E-1 Off Site Hedge Baseline'!$D$10:$D$257,'G-2 Habitat groups'!A147,'E-1 Off Site Hedge Baseline'!$N$10:$N$257)</f>
        <v>0</v>
      </c>
      <c r="U147" s="494">
        <f>SUMIF('E-1 Off Site Hedge Baseline'!$D$10:$D$257,'G-2 Habitat groups'!A147,'E-1 Off Site Hedge Baseline'!$P$10:$P$257)</f>
        <v>0</v>
      </c>
      <c r="V147" s="494">
        <f>SUMIF('E-1 Off Site Hedge Baseline'!$D$10:$D$257,'G-2 Habitat groups'!A147,'E-1 Off Site Hedge Baseline'!$R$10:$R$257)</f>
        <v>0</v>
      </c>
      <c r="W147" s="494">
        <f>SUMIF('E-2 Off Site Hedge Creation'!$D$12:$D$259,'G-2 Habitat groups'!A147,'E-2 Off Site Hedge Creation'!$R$12:$R$259)</f>
        <v>0</v>
      </c>
      <c r="X147" s="494">
        <f>SUMIF('E-2 Off Site Hedge Creation'!$D$12:$D$259,'G-2 Habitat groups'!A147,'E-2 Off Site Hedge Creation'!$Y$12:$Y$259)</f>
        <v>0</v>
      </c>
      <c r="Y147" s="494">
        <f>SUMIF('E-3 Off Site Hedge Enhancement'!$M$12:$M$259,'G-2 Habitat groups'!A147,'E-3 Off Site Hedge Enhancement'!$P$12:$P$259)</f>
        <v>0</v>
      </c>
      <c r="Z147" s="494">
        <f>SUMIF('E-3 Off Site Hedge Enhancement'!$M$12:$M$259,'G-2 Habitat groups'!A147,'E-3 Off Site Hedge Enhancement'!$AJ$12:$AJ$259)</f>
        <v>0</v>
      </c>
      <c r="AA147" s="494">
        <f t="shared" ref="AA147:AA158" si="151">U147+W147+Y147</f>
        <v>0</v>
      </c>
      <c r="AB147" s="494">
        <f t="shared" ref="AB147:AB158" si="152">V147+X147+Z147</f>
        <v>0</v>
      </c>
      <c r="AC147" s="494">
        <f t="shared" si="147"/>
        <v>0</v>
      </c>
      <c r="AD147" s="494">
        <f t="shared" si="148"/>
        <v>0</v>
      </c>
      <c r="AE147" s="494">
        <f t="shared" si="149"/>
        <v>-3.0000000000000027E-3</v>
      </c>
      <c r="AF147" s="494">
        <f t="shared" si="150"/>
        <v>-3.6000000000000476E-2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4">
        <f>SUMIF('B-1 Site Hedge Baseline'!$D$10:$D$257,'G-2 Habitat groups'!A148,'B-1 Site Hedge Baseline'!$E$10:$E$257)</f>
        <v>0</v>
      </c>
      <c r="F148" s="494">
        <f>SUMIF('B-1 Site Hedge Baseline'!$D$10:$D$257,'G-2 Habitat groups'!A148,'B-1 Site Hedge Baseline'!$N$10:$N$257)</f>
        <v>0</v>
      </c>
      <c r="G148" s="494">
        <f>SUMIF('B-1 Site Hedge Baseline'!$D$10:$D$257,'G-2 Habitat groups'!A148,'B-1 Site Hedge Baseline'!$P$10:$P$257)</f>
        <v>0</v>
      </c>
      <c r="H148" s="494">
        <f>SUMIF('B-1 Site Hedge Baseline'!$D$10:$D$257,'G-2 Habitat groups'!A148,'B-1 Site Hedge Baseline'!$R$10:$R$257)</f>
        <v>0</v>
      </c>
      <c r="I148" s="494">
        <f>SUMIF('B-1 Site Hedge Baseline'!$D$10:$D$257,'G-2 Habitat groups'!A148,'B-1 Site Hedge Baseline'!$T$10:$T$257)</f>
        <v>0</v>
      </c>
      <c r="J148" s="494">
        <f>SUMIF('A-1 Site Habitat Baseline'!$G$11:$G$258,'G-2 Habitat groups'!A148,'A-1 Site Habitat Baseline'!$X$11:$X$258)</f>
        <v>0</v>
      </c>
      <c r="K148" s="494">
        <f>SUMIF('B-2 Site Hedge Creation'!$D$12:$D$259,'G-2 Habitat groups'!A148,'B-2 Site Hedge Creation'!$E$12:$E$259)</f>
        <v>0</v>
      </c>
      <c r="L148" s="494">
        <f>SUMIF('B-2 Site Hedge Creation'!$D$12:$D$259,'G-2 Habitat groups'!A148,'B-2 Site Hedge Creation'!$W$12:$W$259)</f>
        <v>0</v>
      </c>
      <c r="M148" s="494">
        <f>SUMIF('B-3 Site Hedge Enhancement'!$M$12:$M$257,'G-2 Habitat groups'!A148,'B-3 Site Hedge Enhancement'!$P$12:$P$257)</f>
        <v>0</v>
      </c>
      <c r="N148" s="494">
        <f>SUMIF('B-3 Site Hedge Enhancement'!$M$12:$M$257,'G-2 Habitat groups'!A148,'B-3 Site Hedge Enhancement'!$AH$12:$AH$257)</f>
        <v>0</v>
      </c>
      <c r="O148" s="494">
        <f t="shared" si="143"/>
        <v>0</v>
      </c>
      <c r="P148" s="494">
        <f t="shared" si="144"/>
        <v>0</v>
      </c>
      <c r="Q148" s="494">
        <f t="shared" si="145"/>
        <v>0</v>
      </c>
      <c r="R148" s="494">
        <f t="shared" si="146"/>
        <v>0</v>
      </c>
      <c r="S148" s="494">
        <f>SUMIF('E-1 Off Site Hedge Baseline'!$D$10:$D$257,'G-2 Habitat groups'!A148,'E-1 Off Site Hedge Baseline'!$E$10:$E$257)</f>
        <v>0</v>
      </c>
      <c r="T148" s="494">
        <f>SUMIF('E-1 Off Site Hedge Baseline'!$D$10:$D$257,'G-2 Habitat groups'!A148,'E-1 Off Site Hedge Baseline'!$N$10:$N$257)</f>
        <v>0</v>
      </c>
      <c r="U148" s="494">
        <f>SUMIF('E-1 Off Site Hedge Baseline'!$D$10:$D$257,'G-2 Habitat groups'!A148,'E-1 Off Site Hedge Baseline'!$P$10:$P$257)</f>
        <v>0</v>
      </c>
      <c r="V148" s="494">
        <f>SUMIF('E-1 Off Site Hedge Baseline'!$D$10:$D$257,'G-2 Habitat groups'!A148,'E-1 Off Site Hedge Baseline'!$R$10:$R$257)</f>
        <v>0</v>
      </c>
      <c r="W148" s="494">
        <f>SUMIF('E-2 Off Site Hedge Creation'!$D$12:$D$259,'G-2 Habitat groups'!A148,'E-2 Off Site Hedge Creation'!$R$12:$R$259)</f>
        <v>0</v>
      </c>
      <c r="X148" s="494">
        <f>SUMIF('E-2 Off Site Hedge Creation'!$D$12:$D$259,'G-2 Habitat groups'!A148,'E-2 Off Site Hedge Creation'!$Y$12:$Y$259)</f>
        <v>0</v>
      </c>
      <c r="Y148" s="494">
        <f>SUMIF('E-3 Off Site Hedge Enhancement'!$M$12:$M$259,'G-2 Habitat groups'!A148,'E-3 Off Site Hedge Enhancement'!$P$12:$P$259)</f>
        <v>0</v>
      </c>
      <c r="Z148" s="494">
        <f>SUMIF('E-3 Off Site Hedge Enhancement'!$M$12:$M$259,'G-2 Habitat groups'!A148,'E-3 Off Site Hedge Enhancement'!$AJ$12:$AJ$259)</f>
        <v>0</v>
      </c>
      <c r="AA148" s="494">
        <f t="shared" si="151"/>
        <v>0</v>
      </c>
      <c r="AB148" s="494">
        <f t="shared" si="152"/>
        <v>0</v>
      </c>
      <c r="AC148" s="494">
        <f t="shared" si="147"/>
        <v>0</v>
      </c>
      <c r="AD148" s="494">
        <f t="shared" si="148"/>
        <v>0</v>
      </c>
      <c r="AE148" s="494">
        <f t="shared" si="149"/>
        <v>0</v>
      </c>
      <c r="AF148" s="494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4">
        <f>SUMIF('B-1 Site Hedge Baseline'!$D$10:$D$257,'G-2 Habitat groups'!A149,'B-1 Site Hedge Baseline'!$E$10:$E$257)</f>
        <v>0</v>
      </c>
      <c r="F149" s="494">
        <f>SUMIF('B-1 Site Hedge Baseline'!$D$10:$D$257,'G-2 Habitat groups'!A149,'B-1 Site Hedge Baseline'!$N$10:$N$257)</f>
        <v>0</v>
      </c>
      <c r="G149" s="494">
        <f>SUMIF('B-1 Site Hedge Baseline'!$D$10:$D$257,'G-2 Habitat groups'!A149,'B-1 Site Hedge Baseline'!$P$10:$P$257)</f>
        <v>0</v>
      </c>
      <c r="H149" s="494">
        <f>SUMIF('B-1 Site Hedge Baseline'!$D$10:$D$257,'G-2 Habitat groups'!A149,'B-1 Site Hedge Baseline'!$R$10:$R$257)</f>
        <v>0</v>
      </c>
      <c r="I149" s="494">
        <f>SUMIF('B-1 Site Hedge Baseline'!$D$10:$D$257,'G-2 Habitat groups'!A149,'B-1 Site Hedge Baseline'!$T$10:$T$257)</f>
        <v>0</v>
      </c>
      <c r="J149" s="494">
        <f>SUMIF('A-1 Site Habitat Baseline'!$G$11:$G$258,'G-2 Habitat groups'!A149,'A-1 Site Habitat Baseline'!$X$11:$X$258)</f>
        <v>0</v>
      </c>
      <c r="K149" s="494">
        <f>SUMIF('B-2 Site Hedge Creation'!$D$12:$D$259,'G-2 Habitat groups'!A149,'B-2 Site Hedge Creation'!$E$12:$E$259)</f>
        <v>0</v>
      </c>
      <c r="L149" s="494">
        <f>SUMIF('B-2 Site Hedge Creation'!$D$12:$D$259,'G-2 Habitat groups'!A149,'B-2 Site Hedge Creation'!$W$12:$W$259)</f>
        <v>0</v>
      </c>
      <c r="M149" s="494">
        <f>SUMIF('B-3 Site Hedge Enhancement'!$M$12:$M$257,'G-2 Habitat groups'!A149,'B-3 Site Hedge Enhancement'!$P$12:$P$257)</f>
        <v>0</v>
      </c>
      <c r="N149" s="494">
        <f>SUMIF('B-3 Site Hedge Enhancement'!$M$12:$M$257,'G-2 Habitat groups'!A149,'B-3 Site Hedge Enhancement'!$AH$12:$AH$257)</f>
        <v>0</v>
      </c>
      <c r="O149" s="494">
        <f t="shared" si="143"/>
        <v>0</v>
      </c>
      <c r="P149" s="494">
        <f t="shared" si="144"/>
        <v>0</v>
      </c>
      <c r="Q149" s="494">
        <f t="shared" si="145"/>
        <v>0</v>
      </c>
      <c r="R149" s="494">
        <f t="shared" si="146"/>
        <v>0</v>
      </c>
      <c r="S149" s="494">
        <f>SUMIF('E-1 Off Site Hedge Baseline'!$D$10:$D$257,'G-2 Habitat groups'!A149,'E-1 Off Site Hedge Baseline'!$E$10:$E$257)</f>
        <v>0</v>
      </c>
      <c r="T149" s="494">
        <f>SUMIF('E-1 Off Site Hedge Baseline'!$D$10:$D$257,'G-2 Habitat groups'!A149,'E-1 Off Site Hedge Baseline'!$N$10:$N$257)</f>
        <v>0</v>
      </c>
      <c r="U149" s="494">
        <f>SUMIF('E-1 Off Site Hedge Baseline'!$D$10:$D$257,'G-2 Habitat groups'!A149,'E-1 Off Site Hedge Baseline'!$P$10:$P$257)</f>
        <v>0</v>
      </c>
      <c r="V149" s="494">
        <f>SUMIF('E-1 Off Site Hedge Baseline'!$D$10:$D$257,'G-2 Habitat groups'!A149,'E-1 Off Site Hedge Baseline'!$R$10:$R$257)</f>
        <v>0</v>
      </c>
      <c r="W149" s="494">
        <f>SUMIF('E-2 Off Site Hedge Creation'!$D$12:$D$259,'G-2 Habitat groups'!A149,'E-2 Off Site Hedge Creation'!$R$12:$R$259)</f>
        <v>0</v>
      </c>
      <c r="X149" s="494">
        <f>SUMIF('E-2 Off Site Hedge Creation'!$D$12:$D$259,'G-2 Habitat groups'!A149,'E-2 Off Site Hedge Creation'!$Y$12:$Y$259)</f>
        <v>0</v>
      </c>
      <c r="Y149" s="494">
        <f>SUMIF('E-3 Off Site Hedge Enhancement'!$M$12:$M$259,'G-2 Habitat groups'!A149,'E-3 Off Site Hedge Enhancement'!$P$12:$P$259)</f>
        <v>0</v>
      </c>
      <c r="Z149" s="494">
        <f>SUMIF('E-3 Off Site Hedge Enhancement'!$M$12:$M$259,'G-2 Habitat groups'!A149,'E-3 Off Site Hedge Enhancement'!$AJ$12:$AJ$259)</f>
        <v>0</v>
      </c>
      <c r="AA149" s="494">
        <f t="shared" si="151"/>
        <v>0</v>
      </c>
      <c r="AB149" s="494">
        <f t="shared" si="152"/>
        <v>0</v>
      </c>
      <c r="AC149" s="494">
        <f t="shared" si="147"/>
        <v>0</v>
      </c>
      <c r="AD149" s="494">
        <f t="shared" si="148"/>
        <v>0</v>
      </c>
      <c r="AE149" s="494">
        <f t="shared" si="149"/>
        <v>0</v>
      </c>
      <c r="AF149" s="494">
        <f t="shared" si="150"/>
        <v>0</v>
      </c>
    </row>
    <row r="150" spans="1:59" ht="34.5" x14ac:dyDescent="0.45">
      <c r="A150" s="327" t="str">
        <f>'G-6 Hedgerow Data'!B7</f>
        <v>Native Species Rich Hedgerow</v>
      </c>
      <c r="B150" s="328" t="s">
        <v>894</v>
      </c>
      <c r="C150" s="328" t="str">
        <f>'G-6 Hedgerow Data'!C7</f>
        <v>Medium</v>
      </c>
      <c r="D150" s="328" t="str">
        <f>'G-6 Hedgerow Data'!AH7</f>
        <v>Like for like or better</v>
      </c>
      <c r="E150" s="592">
        <f>SUMIF('B-1 Site Hedge Baseline'!$D$10:$D$257,'G-2 Habitat groups'!A150,'B-1 Site Hedge Baseline'!$E$10:$E$257)</f>
        <v>0</v>
      </c>
      <c r="F150" s="592">
        <f>SUMIF('B-1 Site Hedge Baseline'!$D$10:$D$257,'G-2 Habitat groups'!A150,'B-1 Site Hedge Baseline'!$N$10:$N$257)</f>
        <v>0</v>
      </c>
      <c r="G150" s="592">
        <f>SUMIF('B-1 Site Hedge Baseline'!$D$10:$D$257,'G-2 Habitat groups'!A150,'B-1 Site Hedge Baseline'!$P$10:$P$257)</f>
        <v>0</v>
      </c>
      <c r="H150" s="592">
        <f>SUMIF('B-1 Site Hedge Baseline'!$D$10:$D$257,'G-2 Habitat groups'!A150,'B-1 Site Hedge Baseline'!$R$10:$R$257)</f>
        <v>0</v>
      </c>
      <c r="I150" s="592">
        <f>SUMIF('B-1 Site Hedge Baseline'!$D$10:$D$257,'G-2 Habitat groups'!A150,'B-1 Site Hedge Baseline'!$T$10:$T$257)</f>
        <v>0</v>
      </c>
      <c r="J150" s="592">
        <f>SUMIF('A-1 Site Habitat Baseline'!$G$11:$G$258,'G-2 Habitat groups'!A150,'A-1 Site Habitat Baseline'!$X$11:$X$258)</f>
        <v>0</v>
      </c>
      <c r="K150" s="592">
        <f>SUMIF('B-2 Site Hedge Creation'!$D$12:$D$259,'G-2 Habitat groups'!A150,'B-2 Site Hedge Creation'!$E$12:$E$259)</f>
        <v>0.183</v>
      </c>
      <c r="L150" s="592">
        <f>SUMIF('B-2 Site Hedge Creation'!$D$12:$D$259,'G-2 Habitat groups'!A150,'B-2 Site Hedge Creation'!$W$12:$W$259)</f>
        <v>1.3476289394462402</v>
      </c>
      <c r="M150" s="592">
        <f>SUMIF('B-3 Site Hedge Enhancement'!$M$12:$M$257,'G-2 Habitat groups'!A150,'B-3 Site Hedge Enhancement'!$P$12:$P$257)</f>
        <v>0</v>
      </c>
      <c r="N150" s="592">
        <f>SUMIF('B-3 Site Hedge Enhancement'!$M$12:$M$257,'G-2 Habitat groups'!A150,'B-3 Site Hedge Enhancement'!$AH$12:$AH$257)</f>
        <v>0</v>
      </c>
      <c r="O150" s="592">
        <f t="shared" si="143"/>
        <v>0.183</v>
      </c>
      <c r="P150" s="592">
        <f t="shared" si="144"/>
        <v>1.3476289394462402</v>
      </c>
      <c r="Q150" s="592">
        <f t="shared" si="145"/>
        <v>0.183</v>
      </c>
      <c r="R150" s="592">
        <f t="shared" si="146"/>
        <v>1.3476289394462402</v>
      </c>
      <c r="S150" s="592">
        <f>SUMIF('E-1 Off Site Hedge Baseline'!$D$10:$D$257,'G-2 Habitat groups'!A150,'E-1 Off Site Hedge Baseline'!$E$10:$E$257)</f>
        <v>0</v>
      </c>
      <c r="T150" s="494">
        <f>SUMIF('E-1 Off Site Hedge Baseline'!$D$10:$D$257,'G-2 Habitat groups'!A150,'E-1 Off Site Hedge Baseline'!$N$10:$N$257)</f>
        <v>0</v>
      </c>
      <c r="U150" s="494">
        <f>SUMIF('E-1 Off Site Hedge Baseline'!$D$10:$D$257,'G-2 Habitat groups'!A150,'E-1 Off Site Hedge Baseline'!$P$10:$P$257)</f>
        <v>0</v>
      </c>
      <c r="V150" s="494">
        <f>SUMIF('E-1 Off Site Hedge Baseline'!$D$10:$D$257,'G-2 Habitat groups'!A150,'E-1 Off Site Hedge Baseline'!$R$10:$R$257)</f>
        <v>0</v>
      </c>
      <c r="W150" s="494">
        <f>SUMIF('E-2 Off Site Hedge Creation'!$D$12:$D$259,'G-2 Habitat groups'!A150,'E-2 Off Site Hedge Creation'!$R$12:$R$259)</f>
        <v>0</v>
      </c>
      <c r="X150" s="494">
        <f>SUMIF('E-2 Off Site Hedge Creation'!$D$12:$D$259,'G-2 Habitat groups'!A150,'E-2 Off Site Hedge Creation'!$Y$12:$Y$259)</f>
        <v>0</v>
      </c>
      <c r="Y150" s="494">
        <f>SUMIF('E-3 Off Site Hedge Enhancement'!$M$12:$M$259,'G-2 Habitat groups'!A150,'E-3 Off Site Hedge Enhancement'!$P$12:$P$259)</f>
        <v>0</v>
      </c>
      <c r="Z150" s="494">
        <f>SUMIF('E-3 Off Site Hedge Enhancement'!$M$12:$M$259,'G-2 Habitat groups'!A150,'E-3 Off Site Hedge Enhancement'!$AJ$12:$AJ$259)</f>
        <v>0</v>
      </c>
      <c r="AA150" s="592">
        <f t="shared" si="151"/>
        <v>0</v>
      </c>
      <c r="AB150" s="592">
        <f t="shared" si="152"/>
        <v>0</v>
      </c>
      <c r="AC150" s="592">
        <f t="shared" si="147"/>
        <v>0</v>
      </c>
      <c r="AD150" s="592">
        <f t="shared" si="148"/>
        <v>0</v>
      </c>
      <c r="AE150" s="592">
        <f t="shared" si="149"/>
        <v>0.183</v>
      </c>
      <c r="AF150" s="592">
        <f t="shared" si="150"/>
        <v>1.3476289394462402</v>
      </c>
      <c r="AU150" s="360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7" t="str">
        <f>'G-6 Hedgerow Data'!B8</f>
        <v>Native Hedgerow - Associated with bank or ditch</v>
      </c>
      <c r="B151" s="328" t="s">
        <v>894</v>
      </c>
      <c r="C151" s="328" t="str">
        <f>'G-6 Hedgerow Data'!C8</f>
        <v>Medium</v>
      </c>
      <c r="D151" s="328" t="str">
        <f>'G-6 Hedgerow Data'!AH8</f>
        <v>Like for like or better</v>
      </c>
      <c r="E151" s="592">
        <f>SUMIF('B-1 Site Hedge Baseline'!$D$10:$D$257,'G-2 Habitat groups'!A151,'B-1 Site Hedge Baseline'!$E$10:$E$257)</f>
        <v>0</v>
      </c>
      <c r="F151" s="592">
        <f>SUMIF('B-1 Site Hedge Baseline'!$D$10:$D$257,'G-2 Habitat groups'!A151,'B-1 Site Hedge Baseline'!$N$10:$N$257)</f>
        <v>0</v>
      </c>
      <c r="G151" s="592">
        <f>SUMIF('B-1 Site Hedge Baseline'!$D$10:$D$257,'G-2 Habitat groups'!A151,'B-1 Site Hedge Baseline'!$P$10:$P$257)</f>
        <v>0</v>
      </c>
      <c r="H151" s="592">
        <f>SUMIF('B-1 Site Hedge Baseline'!$D$10:$D$257,'G-2 Habitat groups'!A151,'B-1 Site Hedge Baseline'!$R$10:$R$257)</f>
        <v>0</v>
      </c>
      <c r="I151" s="592">
        <f>SUMIF('B-1 Site Hedge Baseline'!$D$10:$D$257,'G-2 Habitat groups'!A151,'B-1 Site Hedge Baseline'!$T$10:$T$257)</f>
        <v>0</v>
      </c>
      <c r="J151" s="592">
        <f>SUMIF('A-1 Site Habitat Baseline'!$G$11:$G$258,'G-2 Habitat groups'!A151,'A-1 Site Habitat Baseline'!$X$11:$X$258)</f>
        <v>0</v>
      </c>
      <c r="K151" s="592">
        <f>SUMIF('B-2 Site Hedge Creation'!$D$12:$D$259,'G-2 Habitat groups'!A151,'B-2 Site Hedge Creation'!$E$12:$E$259)</f>
        <v>0</v>
      </c>
      <c r="L151" s="592">
        <f>SUMIF('B-2 Site Hedge Creation'!$D$12:$D$259,'G-2 Habitat groups'!A151,'B-2 Site Hedge Creation'!$W$12:$W$259)</f>
        <v>0</v>
      </c>
      <c r="M151" s="592">
        <f>SUMIF('B-3 Site Hedge Enhancement'!$M$12:$M$257,'G-2 Habitat groups'!A151,'B-3 Site Hedge Enhancement'!$P$12:$P$257)</f>
        <v>0</v>
      </c>
      <c r="N151" s="592">
        <f>SUMIF('B-3 Site Hedge Enhancement'!$M$12:$M$257,'G-2 Habitat groups'!A151,'B-3 Site Hedge Enhancement'!$AH$12:$AH$257)</f>
        <v>0</v>
      </c>
      <c r="O151" s="592">
        <f t="shared" si="143"/>
        <v>0</v>
      </c>
      <c r="P151" s="592">
        <f t="shared" si="144"/>
        <v>0</v>
      </c>
      <c r="Q151" s="592">
        <f t="shared" si="145"/>
        <v>0</v>
      </c>
      <c r="R151" s="592">
        <f t="shared" si="146"/>
        <v>0</v>
      </c>
      <c r="S151" s="592">
        <f>SUMIF('E-1 Off Site Hedge Baseline'!$D$10:$D$257,'G-2 Habitat groups'!A151,'E-1 Off Site Hedge Baseline'!$E$10:$E$257)</f>
        <v>0</v>
      </c>
      <c r="T151" s="494">
        <f>SUMIF('E-1 Off Site Hedge Baseline'!$D$10:$D$257,'G-2 Habitat groups'!A151,'E-1 Off Site Hedge Baseline'!$N$10:$N$257)</f>
        <v>0</v>
      </c>
      <c r="U151" s="494">
        <f>SUMIF('E-1 Off Site Hedge Baseline'!$D$10:$D$257,'G-2 Habitat groups'!A151,'E-1 Off Site Hedge Baseline'!$P$10:$P$257)</f>
        <v>0</v>
      </c>
      <c r="V151" s="494">
        <f>SUMIF('E-1 Off Site Hedge Baseline'!$D$10:$D$257,'G-2 Habitat groups'!A151,'E-1 Off Site Hedge Baseline'!$R$10:$R$257)</f>
        <v>0</v>
      </c>
      <c r="W151" s="494">
        <f>SUMIF('E-2 Off Site Hedge Creation'!$D$12:$D$259,'G-2 Habitat groups'!A151,'E-2 Off Site Hedge Creation'!$R$12:$R$259)</f>
        <v>0</v>
      </c>
      <c r="X151" s="494">
        <f>SUMIF('E-2 Off Site Hedge Creation'!$D$12:$D$259,'G-2 Habitat groups'!A151,'E-2 Off Site Hedge Creation'!$Y$12:$Y$259)</f>
        <v>0</v>
      </c>
      <c r="Y151" s="494">
        <f>SUMIF('E-3 Off Site Hedge Enhancement'!$M$12:$M$259,'G-2 Habitat groups'!A151,'E-3 Off Site Hedge Enhancement'!$P$12:$P$259)</f>
        <v>0</v>
      </c>
      <c r="Z151" s="494">
        <f>SUMIF('E-3 Off Site Hedge Enhancement'!$M$12:$M$259,'G-2 Habitat groups'!A151,'E-3 Off Site Hedge Enhancement'!$AJ$12:$AJ$259)</f>
        <v>0</v>
      </c>
      <c r="AA151" s="592">
        <f t="shared" si="151"/>
        <v>0</v>
      </c>
      <c r="AB151" s="592">
        <f t="shared" si="152"/>
        <v>0</v>
      </c>
      <c r="AC151" s="592">
        <f t="shared" si="147"/>
        <v>0</v>
      </c>
      <c r="AD151" s="592">
        <f t="shared" si="148"/>
        <v>0</v>
      </c>
      <c r="AE151" s="592">
        <f t="shared" si="149"/>
        <v>0</v>
      </c>
      <c r="AF151" s="592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4">
        <f>SUMIF('B-1 Site Hedge Baseline'!$D$10:$D$257,'G-2 Habitat groups'!A152,'B-1 Site Hedge Baseline'!$E$10:$E$257)</f>
        <v>0</v>
      </c>
      <c r="F152" s="494">
        <f>SUMIF('B-1 Site Hedge Baseline'!$D$10:$D$257,'G-2 Habitat groups'!A152,'B-1 Site Hedge Baseline'!$N$10:$N$257)</f>
        <v>0</v>
      </c>
      <c r="G152" s="494">
        <f>SUMIF('B-1 Site Hedge Baseline'!$D$10:$D$257,'G-2 Habitat groups'!A152,'B-1 Site Hedge Baseline'!$P$10:$P$257)</f>
        <v>0</v>
      </c>
      <c r="H152" s="494">
        <f>SUMIF('B-1 Site Hedge Baseline'!$D$10:$D$257,'G-2 Habitat groups'!A152,'B-1 Site Hedge Baseline'!$R$10:$R$257)</f>
        <v>0</v>
      </c>
      <c r="I152" s="494">
        <f>SUMIF('B-1 Site Hedge Baseline'!$D$10:$D$257,'G-2 Habitat groups'!A152,'B-1 Site Hedge Baseline'!$T$10:$T$257)</f>
        <v>0</v>
      </c>
      <c r="J152" s="494">
        <f>SUMIF('A-1 Site Habitat Baseline'!$G$11:$G$258,'G-2 Habitat groups'!A152,'A-1 Site Habitat Baseline'!$X$11:$X$258)</f>
        <v>0</v>
      </c>
      <c r="K152" s="494">
        <f>SUMIF('B-2 Site Hedge Creation'!$D$12:$D$259,'G-2 Habitat groups'!A152,'B-2 Site Hedge Creation'!$E$12:$E$259)</f>
        <v>0</v>
      </c>
      <c r="L152" s="494">
        <f>SUMIF('B-2 Site Hedge Creation'!$D$12:$D$259,'G-2 Habitat groups'!A152,'B-2 Site Hedge Creation'!$W$12:$W$259)</f>
        <v>0</v>
      </c>
      <c r="M152" s="494">
        <f>SUMIF('B-3 Site Hedge Enhancement'!$M$12:$M$257,'G-2 Habitat groups'!A152,'B-3 Site Hedge Enhancement'!$P$12:$P$257)</f>
        <v>0</v>
      </c>
      <c r="N152" s="494">
        <f>SUMIF('B-3 Site Hedge Enhancement'!$M$12:$M$257,'G-2 Habitat groups'!A152,'B-3 Site Hedge Enhancement'!$AH$12:$AH$257)</f>
        <v>0</v>
      </c>
      <c r="O152" s="494">
        <f t="shared" si="143"/>
        <v>0</v>
      </c>
      <c r="P152" s="494">
        <f t="shared" si="144"/>
        <v>0</v>
      </c>
      <c r="Q152" s="494">
        <f t="shared" si="145"/>
        <v>0</v>
      </c>
      <c r="R152" s="494">
        <f t="shared" si="146"/>
        <v>0</v>
      </c>
      <c r="S152" s="494">
        <f>SUMIF('E-1 Off Site Hedge Baseline'!$D$10:$D$257,'G-2 Habitat groups'!A152,'E-1 Off Site Hedge Baseline'!$E$10:$E$257)</f>
        <v>0</v>
      </c>
      <c r="T152" s="494">
        <f>SUMIF('E-1 Off Site Hedge Baseline'!$D$10:$D$257,'G-2 Habitat groups'!A152,'E-1 Off Site Hedge Baseline'!$N$10:$N$257)</f>
        <v>0</v>
      </c>
      <c r="U152" s="494">
        <f>SUMIF('E-1 Off Site Hedge Baseline'!$D$10:$D$257,'G-2 Habitat groups'!A152,'E-1 Off Site Hedge Baseline'!$P$10:$P$257)</f>
        <v>0</v>
      </c>
      <c r="V152" s="494">
        <f>SUMIF('E-1 Off Site Hedge Baseline'!$D$10:$D$257,'G-2 Habitat groups'!A152,'E-1 Off Site Hedge Baseline'!$R$10:$R$257)</f>
        <v>0</v>
      </c>
      <c r="W152" s="494">
        <f>SUMIF('E-2 Off Site Hedge Creation'!$D$12:$D$259,'G-2 Habitat groups'!A152,'E-2 Off Site Hedge Creation'!$R$12:$R$259)</f>
        <v>0</v>
      </c>
      <c r="X152" s="494">
        <f>SUMIF('E-2 Off Site Hedge Creation'!$D$12:$D$259,'G-2 Habitat groups'!A152,'E-2 Off Site Hedge Creation'!$Y$12:$Y$259)</f>
        <v>0</v>
      </c>
      <c r="Y152" s="494">
        <f>SUMIF('E-3 Off Site Hedge Enhancement'!$M$12:$M$259,'G-2 Habitat groups'!A152,'E-3 Off Site Hedge Enhancement'!$P$12:$P$259)</f>
        <v>0</v>
      </c>
      <c r="Z152" s="494">
        <f>SUMIF('E-3 Off Site Hedge Enhancement'!$M$12:$M$259,'G-2 Habitat groups'!A152,'E-3 Off Site Hedge Enhancement'!$AJ$12:$AJ$259)</f>
        <v>0</v>
      </c>
      <c r="AA152" s="494">
        <f t="shared" si="151"/>
        <v>0</v>
      </c>
      <c r="AB152" s="494">
        <f t="shared" si="152"/>
        <v>0</v>
      </c>
      <c r="AC152" s="494">
        <f t="shared" si="147"/>
        <v>0</v>
      </c>
      <c r="AD152" s="494">
        <f t="shared" si="148"/>
        <v>0</v>
      </c>
      <c r="AE152" s="494">
        <f t="shared" si="149"/>
        <v>0</v>
      </c>
      <c r="AF152" s="494">
        <f t="shared" si="150"/>
        <v>0</v>
      </c>
      <c r="AU152" s="104" t="s">
        <v>587</v>
      </c>
      <c r="AV152" s="88" t="s">
        <v>74</v>
      </c>
      <c r="AW152" s="494">
        <f>VLOOKUP($AU152,AllHabsSummaryData,5,FALSE)</f>
        <v>0.3</v>
      </c>
      <c r="AX152" s="494">
        <f>VLOOKUP($AU152,AllHabsSummaryData,10,FALSE)</f>
        <v>0</v>
      </c>
      <c r="AY152" s="494">
        <f>VLOOKUP($AU152,AllHabsSummaryData,15,FALSE)</f>
        <v>0.2</v>
      </c>
      <c r="AZ152" s="494">
        <f>VLOOKUP($AU152,AllHabsSummaryData,16,FALSE)</f>
        <v>0</v>
      </c>
      <c r="BA152" s="494">
        <f>VLOOKUP($AU152,AllHabsSummaryData,17,FALSE)</f>
        <v>-9.9999999999999978E-2</v>
      </c>
      <c r="BB152" s="494">
        <f>VLOOKUP($AU152,AllHabsSummaryData,18,FALSE)</f>
        <v>0</v>
      </c>
      <c r="BC152" s="494">
        <f>VLOOKUP($AU152,AllHabsSummaryData,27,FALSE)</f>
        <v>0</v>
      </c>
      <c r="BD152" s="494">
        <f>VLOOKUP($AU152,AllHabsSummaryData,30,FALSE)</f>
        <v>0</v>
      </c>
      <c r="BE152" s="494">
        <f>BB152+BD152</f>
        <v>0</v>
      </c>
      <c r="BF152" s="494" t="str">
        <f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4">
        <f>SUMIF('B-1 Site Hedge Baseline'!$D$10:$D$257,'G-2 Habitat groups'!A153,'B-1 Site Hedge Baseline'!$E$10:$E$257)</f>
        <v>0</v>
      </c>
      <c r="F153" s="494">
        <f>SUMIF('B-1 Site Hedge Baseline'!$D$10:$D$257,'G-2 Habitat groups'!A153,'B-1 Site Hedge Baseline'!$N$10:$N$257)</f>
        <v>0</v>
      </c>
      <c r="G153" s="494">
        <f>SUMIF('B-1 Site Hedge Baseline'!$D$10:$D$257,'G-2 Habitat groups'!A153,'B-1 Site Hedge Baseline'!$P$10:$P$257)</f>
        <v>0</v>
      </c>
      <c r="H153" s="494">
        <f>SUMIF('B-1 Site Hedge Baseline'!$D$10:$D$257,'G-2 Habitat groups'!A153,'B-1 Site Hedge Baseline'!$R$10:$R$257)</f>
        <v>0</v>
      </c>
      <c r="I153" s="494">
        <f>SUMIF('B-1 Site Hedge Baseline'!$D$10:$D$257,'G-2 Habitat groups'!A153,'B-1 Site Hedge Baseline'!$T$10:$T$257)</f>
        <v>0</v>
      </c>
      <c r="J153" s="494">
        <f>SUMIF('A-1 Site Habitat Baseline'!$G$11:$G$258,'G-2 Habitat groups'!A153,'A-1 Site Habitat Baseline'!$X$11:$X$258)</f>
        <v>0</v>
      </c>
      <c r="K153" s="494">
        <f>SUMIF('B-2 Site Hedge Creation'!$D$12:$D$259,'G-2 Habitat groups'!A153,'B-2 Site Hedge Creation'!$E$12:$E$259)</f>
        <v>0</v>
      </c>
      <c r="L153" s="494">
        <f>SUMIF('B-2 Site Hedge Creation'!$D$12:$D$259,'G-2 Habitat groups'!A153,'B-2 Site Hedge Creation'!$W$12:$W$259)</f>
        <v>0</v>
      </c>
      <c r="M153" s="494">
        <f>SUMIF('B-3 Site Hedge Enhancement'!$M$12:$M$257,'G-2 Habitat groups'!A153,'B-3 Site Hedge Enhancement'!$P$12:$P$257)</f>
        <v>0</v>
      </c>
      <c r="N153" s="494">
        <f>SUMIF('B-3 Site Hedge Enhancement'!$M$12:$M$257,'G-2 Habitat groups'!A153,'B-3 Site Hedge Enhancement'!$AH$12:$AH$257)</f>
        <v>0</v>
      </c>
      <c r="O153" s="494">
        <f t="shared" si="143"/>
        <v>0</v>
      </c>
      <c r="P153" s="494">
        <f t="shared" si="144"/>
        <v>0</v>
      </c>
      <c r="Q153" s="494">
        <f t="shared" si="145"/>
        <v>0</v>
      </c>
      <c r="R153" s="494">
        <f t="shared" si="146"/>
        <v>0</v>
      </c>
      <c r="S153" s="494">
        <f>SUMIF('E-1 Off Site Hedge Baseline'!$D$10:$D$257,'G-2 Habitat groups'!A153,'E-1 Off Site Hedge Baseline'!$E$10:$E$257)</f>
        <v>0</v>
      </c>
      <c r="T153" s="494">
        <f>SUMIF('E-1 Off Site Hedge Baseline'!$D$10:$D$257,'G-2 Habitat groups'!A153,'E-1 Off Site Hedge Baseline'!$N$10:$N$257)</f>
        <v>0</v>
      </c>
      <c r="U153" s="494">
        <f>SUMIF('E-1 Off Site Hedge Baseline'!$D$10:$D$257,'G-2 Habitat groups'!A153,'E-1 Off Site Hedge Baseline'!$P$10:$P$257)</f>
        <v>0</v>
      </c>
      <c r="V153" s="494">
        <f>SUMIF('E-1 Off Site Hedge Baseline'!$D$10:$D$257,'G-2 Habitat groups'!A153,'E-1 Off Site Hedge Baseline'!$R$10:$R$257)</f>
        <v>0</v>
      </c>
      <c r="W153" s="494">
        <f>SUMIF('E-2 Off Site Hedge Creation'!$D$12:$D$259,'G-2 Habitat groups'!A153,'E-2 Off Site Hedge Creation'!$R$12:$R$259)</f>
        <v>0</v>
      </c>
      <c r="X153" s="494">
        <f>SUMIF('E-2 Off Site Hedge Creation'!$D$12:$D$259,'G-2 Habitat groups'!A153,'E-2 Off Site Hedge Creation'!$Y$12:$Y$259)</f>
        <v>0</v>
      </c>
      <c r="Y153" s="494">
        <f>SUMIF('E-3 Off Site Hedge Enhancement'!$M$12:$M$259,'G-2 Habitat groups'!A153,'E-3 Off Site Hedge Enhancement'!$P$12:$P$259)</f>
        <v>0</v>
      </c>
      <c r="Z153" s="494">
        <f>SUMIF('E-3 Off Site Hedge Enhancement'!$M$12:$M$259,'G-2 Habitat groups'!A153,'E-3 Off Site Hedge Enhancement'!$AJ$12:$AJ$259)</f>
        <v>0</v>
      </c>
      <c r="AA153" s="494">
        <f t="shared" si="151"/>
        <v>0</v>
      </c>
      <c r="AB153" s="494">
        <f t="shared" si="152"/>
        <v>0</v>
      </c>
      <c r="AC153" s="494">
        <f t="shared" si="147"/>
        <v>0</v>
      </c>
      <c r="AD153" s="494">
        <f t="shared" si="148"/>
        <v>0</v>
      </c>
      <c r="AE153" s="494">
        <f t="shared" si="149"/>
        <v>0</v>
      </c>
      <c r="AF153" s="494">
        <f t="shared" si="150"/>
        <v>0</v>
      </c>
      <c r="AU153" s="104" t="s">
        <v>595</v>
      </c>
      <c r="AV153" s="88" t="s">
        <v>74</v>
      </c>
      <c r="AW153" s="494">
        <f>VLOOKUP($AU153,AllHabsSummaryData,5,FALSE)</f>
        <v>0</v>
      </c>
      <c r="AX153" s="494">
        <f>VLOOKUP($AU153,AllHabsSummaryData,10,FALSE)</f>
        <v>0</v>
      </c>
      <c r="AY153" s="494">
        <f>VLOOKUP($AU153,AllHabsSummaryData,15,FALSE)</f>
        <v>0</v>
      </c>
      <c r="AZ153" s="494">
        <f>VLOOKUP($AU153,AllHabsSummaryData,16,FALSE)</f>
        <v>0</v>
      </c>
      <c r="BA153" s="494">
        <f>VLOOKUP($AU153,AllHabsSummaryData,17,FALSE)</f>
        <v>0</v>
      </c>
      <c r="BB153" s="494">
        <f>VLOOKUP($AU153,AllHabsSummaryData,18,FALSE)</f>
        <v>0</v>
      </c>
      <c r="BC153" s="494">
        <f>VLOOKUP($AU153,AllHabsSummaryData,27,FALSE)</f>
        <v>0</v>
      </c>
      <c r="BD153" s="494">
        <f>VLOOKUP($AU153,AllHabsSummaryData,30,FALSE)</f>
        <v>0</v>
      </c>
      <c r="BE153" s="494">
        <f>BB153+BD153</f>
        <v>0</v>
      </c>
      <c r="BF153" s="494" t="str">
        <f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4">
        <f>SUMIF('B-1 Site Hedge Baseline'!$D$10:$D$257,'G-2 Habitat groups'!A154,'B-1 Site Hedge Baseline'!$E$10:$E$257)</f>
        <v>0</v>
      </c>
      <c r="F154" s="494">
        <f>SUMIF('B-1 Site Hedge Baseline'!$D$10:$D$257,'G-2 Habitat groups'!A154,'B-1 Site Hedge Baseline'!$N$10:$N$257)</f>
        <v>0</v>
      </c>
      <c r="G154" s="494">
        <f>SUMIF('B-1 Site Hedge Baseline'!$D$10:$D$257,'G-2 Habitat groups'!A154,'B-1 Site Hedge Baseline'!$P$10:$P$257)</f>
        <v>0</v>
      </c>
      <c r="H154" s="494">
        <f>SUMIF('B-1 Site Hedge Baseline'!$D$10:$D$257,'G-2 Habitat groups'!A154,'B-1 Site Hedge Baseline'!$R$10:$R$257)</f>
        <v>0</v>
      </c>
      <c r="I154" s="494">
        <f>SUMIF('B-1 Site Hedge Baseline'!$D$10:$D$257,'G-2 Habitat groups'!A154,'B-1 Site Hedge Baseline'!$T$10:$T$257)</f>
        <v>0</v>
      </c>
      <c r="J154" s="494">
        <f>SUMIF('A-1 Site Habitat Baseline'!$G$11:$G$258,'G-2 Habitat groups'!A154,'A-1 Site Habitat Baseline'!$X$11:$X$258)</f>
        <v>0</v>
      </c>
      <c r="K154" s="494">
        <f>SUMIF('B-2 Site Hedge Creation'!$D$12:$D$259,'G-2 Habitat groups'!A154,'B-2 Site Hedge Creation'!$E$12:$E$259)</f>
        <v>0</v>
      </c>
      <c r="L154" s="494">
        <f>SUMIF('B-2 Site Hedge Creation'!$D$12:$D$259,'G-2 Habitat groups'!A154,'B-2 Site Hedge Creation'!$W$12:$W$259)</f>
        <v>0</v>
      </c>
      <c r="M154" s="494">
        <f>SUMIF('B-3 Site Hedge Enhancement'!$M$12:$M$257,'G-2 Habitat groups'!A154,'B-3 Site Hedge Enhancement'!$P$12:$P$257)</f>
        <v>0</v>
      </c>
      <c r="N154" s="494">
        <f>SUMIF('B-3 Site Hedge Enhancement'!$M$12:$M$257,'G-2 Habitat groups'!A154,'B-3 Site Hedge Enhancement'!$AH$12:$AH$257)</f>
        <v>0</v>
      </c>
      <c r="O154" s="494">
        <f t="shared" si="143"/>
        <v>0</v>
      </c>
      <c r="P154" s="494">
        <f t="shared" si="144"/>
        <v>0</v>
      </c>
      <c r="Q154" s="494">
        <f t="shared" si="145"/>
        <v>0</v>
      </c>
      <c r="R154" s="494">
        <f t="shared" si="146"/>
        <v>0</v>
      </c>
      <c r="S154" s="494">
        <f>SUMIF('E-1 Off Site Hedge Baseline'!$D$10:$D$257,'G-2 Habitat groups'!A154,'E-1 Off Site Hedge Baseline'!$E$10:$E$257)</f>
        <v>0</v>
      </c>
      <c r="T154" s="494">
        <f>SUMIF('E-1 Off Site Hedge Baseline'!$D$10:$D$257,'G-2 Habitat groups'!A154,'E-1 Off Site Hedge Baseline'!$N$10:$N$257)</f>
        <v>0</v>
      </c>
      <c r="U154" s="494">
        <f>SUMIF('E-1 Off Site Hedge Baseline'!$D$10:$D$257,'G-2 Habitat groups'!A154,'E-1 Off Site Hedge Baseline'!$P$10:$P$257)</f>
        <v>0</v>
      </c>
      <c r="V154" s="494">
        <f>SUMIF('E-1 Off Site Hedge Baseline'!$D$10:$D$257,'G-2 Habitat groups'!A154,'E-1 Off Site Hedge Baseline'!$R$10:$R$257)</f>
        <v>0</v>
      </c>
      <c r="W154" s="494">
        <f>SUMIF('E-2 Off Site Hedge Creation'!$D$12:$D$259,'G-2 Habitat groups'!A154,'E-2 Off Site Hedge Creation'!$R$12:$R$259)</f>
        <v>0</v>
      </c>
      <c r="X154" s="494">
        <f>SUMIF('E-2 Off Site Hedge Creation'!$D$12:$D$259,'G-2 Habitat groups'!A154,'E-2 Off Site Hedge Creation'!$Y$12:$Y$259)</f>
        <v>0</v>
      </c>
      <c r="Y154" s="494">
        <f>SUMIF('E-3 Off Site Hedge Enhancement'!$M$12:$M$259,'G-2 Habitat groups'!A154,'E-3 Off Site Hedge Enhancement'!$P$12:$P$259)</f>
        <v>0</v>
      </c>
      <c r="Z154" s="494">
        <f>SUMIF('E-3 Off Site Hedge Enhancement'!$M$12:$M$259,'G-2 Habitat groups'!A154,'E-3 Off Site Hedge Enhancement'!$AJ$12:$AJ$259)</f>
        <v>0</v>
      </c>
      <c r="AA154" s="494">
        <f t="shared" si="151"/>
        <v>0</v>
      </c>
      <c r="AB154" s="494">
        <f t="shared" si="152"/>
        <v>0</v>
      </c>
      <c r="AC154" s="494">
        <f t="shared" si="147"/>
        <v>0</v>
      </c>
      <c r="AD154" s="494">
        <f t="shared" si="148"/>
        <v>0</v>
      </c>
      <c r="AE154" s="494">
        <f t="shared" si="149"/>
        <v>0</v>
      </c>
      <c r="AF154" s="494">
        <f t="shared" si="150"/>
        <v>0</v>
      </c>
      <c r="AU154" s="104" t="s">
        <v>600</v>
      </c>
      <c r="AV154" s="88" t="s">
        <v>74</v>
      </c>
      <c r="AW154" s="494">
        <f>VLOOKUP($AU154,AllHabsSummaryData,5,FALSE)</f>
        <v>0</v>
      </c>
      <c r="AX154" s="494">
        <f>VLOOKUP($AU154,AllHabsSummaryData,10,FALSE)</f>
        <v>0</v>
      </c>
      <c r="AY154" s="494">
        <f>VLOOKUP($AU154,AllHabsSummaryData,15,FALSE)</f>
        <v>9.9</v>
      </c>
      <c r="AZ154" s="494">
        <f>VLOOKUP($AU154,AllHabsSummaryData,16,FALSE)</f>
        <v>0</v>
      </c>
      <c r="BA154" s="494">
        <f>VLOOKUP($AU154,AllHabsSummaryData,17,FALSE)</f>
        <v>9.9</v>
      </c>
      <c r="BB154" s="494">
        <f>VLOOKUP($AU154,AllHabsSummaryData,18,FALSE)</f>
        <v>0</v>
      </c>
      <c r="BC154" s="494">
        <f>VLOOKUP($AU154,AllHabsSummaryData,27,FALSE)</f>
        <v>0</v>
      </c>
      <c r="BD154" s="494">
        <f>VLOOKUP($AU154,AllHabsSummaryData,30,FALSE)</f>
        <v>0</v>
      </c>
      <c r="BE154" s="494">
        <f>BB154+BD154</f>
        <v>0</v>
      </c>
      <c r="BF154" s="494" t="str">
        <f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4">
        <f>SUMIF('B-1 Site Hedge Baseline'!$D$10:$D$257,'G-2 Habitat groups'!A155,'B-1 Site Hedge Baseline'!$E$10:$E$257)</f>
        <v>0.152</v>
      </c>
      <c r="F155" s="494">
        <f>SUMIF('B-1 Site Hedge Baseline'!$D$10:$D$257,'G-2 Habitat groups'!A155,'B-1 Site Hedge Baseline'!$N$10:$N$257)</f>
        <v>0.60799999999999998</v>
      </c>
      <c r="G155" s="494">
        <f>SUMIF('B-1 Site Hedge Baseline'!$D$10:$D$257,'G-2 Habitat groups'!A155,'B-1 Site Hedge Baseline'!$P$10:$P$257)</f>
        <v>0.152</v>
      </c>
      <c r="H155" s="494">
        <f>SUMIF('B-1 Site Hedge Baseline'!$D$10:$D$257,'G-2 Habitat groups'!A155,'B-1 Site Hedge Baseline'!$R$10:$R$257)</f>
        <v>0.60799999999999998</v>
      </c>
      <c r="I155" s="494">
        <f>SUMIF('B-1 Site Hedge Baseline'!$D$10:$D$257,'G-2 Habitat groups'!A155,'B-1 Site Hedge Baseline'!$T$10:$T$257)</f>
        <v>0</v>
      </c>
      <c r="J155" s="494">
        <f>SUMIF('A-1 Site Habitat Baseline'!$G$11:$G$258,'G-2 Habitat groups'!A155,'A-1 Site Habitat Baseline'!$X$11:$X$258)</f>
        <v>0</v>
      </c>
      <c r="K155" s="494">
        <f>SUMIF('B-2 Site Hedge Creation'!$D$12:$D$259,'G-2 Habitat groups'!A155,'B-2 Site Hedge Creation'!$E$12:$E$259)</f>
        <v>0</v>
      </c>
      <c r="L155" s="494">
        <f>SUMIF('B-2 Site Hedge Creation'!$D$12:$D$259,'G-2 Habitat groups'!A155,'B-2 Site Hedge Creation'!$W$12:$W$259)</f>
        <v>0</v>
      </c>
      <c r="M155" s="494">
        <f>SUMIF('B-3 Site Hedge Enhancement'!$M$12:$M$257,'G-2 Habitat groups'!A155,'B-3 Site Hedge Enhancement'!$P$12:$P$257)</f>
        <v>0</v>
      </c>
      <c r="N155" s="494">
        <f>SUMIF('B-3 Site Hedge Enhancement'!$M$12:$M$257,'G-2 Habitat groups'!A155,'B-3 Site Hedge Enhancement'!$AH$12:$AH$257)</f>
        <v>0</v>
      </c>
      <c r="O155" s="494">
        <f t="shared" si="143"/>
        <v>0.152</v>
      </c>
      <c r="P155" s="494">
        <f t="shared" si="144"/>
        <v>0.60799999999999998</v>
      </c>
      <c r="Q155" s="494">
        <f t="shared" si="145"/>
        <v>0</v>
      </c>
      <c r="R155" s="494">
        <f t="shared" si="146"/>
        <v>0</v>
      </c>
      <c r="S155" s="494">
        <f>SUMIF('E-1 Off Site Hedge Baseline'!$D$10:$D$257,'G-2 Habitat groups'!A155,'E-1 Off Site Hedge Baseline'!$E$10:$E$257)</f>
        <v>0</v>
      </c>
      <c r="T155" s="494">
        <f>SUMIF('E-1 Off Site Hedge Baseline'!$D$10:$D$257,'G-2 Habitat groups'!A155,'E-1 Off Site Hedge Baseline'!$N$10:$N$257)</f>
        <v>0</v>
      </c>
      <c r="U155" s="494">
        <f>SUMIF('E-1 Off Site Hedge Baseline'!$D$10:$D$257,'G-2 Habitat groups'!A155,'E-1 Off Site Hedge Baseline'!$P$10:$P$257)</f>
        <v>0</v>
      </c>
      <c r="V155" s="494">
        <f>SUMIF('E-1 Off Site Hedge Baseline'!$D$10:$D$257,'G-2 Habitat groups'!A155,'E-1 Off Site Hedge Baseline'!$R$10:$R$257)</f>
        <v>0</v>
      </c>
      <c r="W155" s="494">
        <f>SUMIF('E-2 Off Site Hedge Creation'!$D$12:$D$259,'G-2 Habitat groups'!A155,'E-2 Off Site Hedge Creation'!$R$12:$R$259)</f>
        <v>0</v>
      </c>
      <c r="X155" s="494">
        <f>SUMIF('E-2 Off Site Hedge Creation'!$D$12:$D$259,'G-2 Habitat groups'!A155,'E-2 Off Site Hedge Creation'!$Y$12:$Y$259)</f>
        <v>0</v>
      </c>
      <c r="Y155" s="494">
        <f>SUMIF('E-3 Off Site Hedge Enhancement'!$M$12:$M$259,'G-2 Habitat groups'!A155,'E-3 Off Site Hedge Enhancement'!$P$12:$P$259)</f>
        <v>0</v>
      </c>
      <c r="Z155" s="494">
        <f>SUMIF('E-3 Off Site Hedge Enhancement'!$M$12:$M$259,'G-2 Habitat groups'!A155,'E-3 Off Site Hedge Enhancement'!$AJ$12:$AJ$259)</f>
        <v>0</v>
      </c>
      <c r="AA155" s="494">
        <f t="shared" si="151"/>
        <v>0</v>
      </c>
      <c r="AB155" s="494">
        <f t="shared" si="152"/>
        <v>0</v>
      </c>
      <c r="AC155" s="494">
        <f t="shared" si="147"/>
        <v>0</v>
      </c>
      <c r="AD155" s="494">
        <f t="shared" si="148"/>
        <v>0</v>
      </c>
      <c r="AE155" s="494">
        <f t="shared" si="149"/>
        <v>0</v>
      </c>
      <c r="AF155" s="494">
        <f t="shared" si="150"/>
        <v>0</v>
      </c>
      <c r="AU155" s="104" t="s">
        <v>634</v>
      </c>
      <c r="AV155" s="88" t="s">
        <v>74</v>
      </c>
      <c r="AW155" s="494">
        <f>VLOOKUP($AU155,AllHabsSummaryData,5,FALSE)</f>
        <v>0</v>
      </c>
      <c r="AX155" s="494">
        <f>VLOOKUP($AU155,AllHabsSummaryData,10,FALSE)</f>
        <v>0</v>
      </c>
      <c r="AY155" s="494">
        <f>VLOOKUP($AU155,AllHabsSummaryData,15,FALSE)</f>
        <v>0</v>
      </c>
      <c r="AZ155" s="494">
        <f>VLOOKUP($AU155,AllHabsSummaryData,16,FALSE)</f>
        <v>0</v>
      </c>
      <c r="BA155" s="494">
        <f>VLOOKUP($AU155,AllHabsSummaryData,17,FALSE)</f>
        <v>0</v>
      </c>
      <c r="BB155" s="494">
        <f>VLOOKUP($AU155,AllHabsSummaryData,18,FALSE)</f>
        <v>0</v>
      </c>
      <c r="BC155" s="494">
        <f>VLOOKUP($AU155,AllHabsSummaryData,27,FALSE)</f>
        <v>0</v>
      </c>
      <c r="BD155" s="494">
        <f>VLOOKUP($AU155,AllHabsSummaryData,30,FALSE)</f>
        <v>0</v>
      </c>
      <c r="BE155" s="494">
        <f>BB155+BD155</f>
        <v>0</v>
      </c>
      <c r="BF155" s="494" t="str">
        <f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4">
        <f>SUMIF('B-1 Site Hedge Baseline'!$D$10:$D$257,'G-2 Habitat groups'!A156,'B-1 Site Hedge Baseline'!$E$10:$E$257)</f>
        <v>0</v>
      </c>
      <c r="F156" s="494">
        <f>SUMIF('B-1 Site Hedge Baseline'!$D$10:$D$257,'G-2 Habitat groups'!A156,'B-1 Site Hedge Baseline'!$N$10:$N$257)</f>
        <v>0</v>
      </c>
      <c r="G156" s="494">
        <f>SUMIF('B-1 Site Hedge Baseline'!$D$10:$D$257,'G-2 Habitat groups'!A156,'B-1 Site Hedge Baseline'!$P$10:$P$257)</f>
        <v>0</v>
      </c>
      <c r="H156" s="494">
        <f>SUMIF('B-1 Site Hedge Baseline'!$D$10:$D$257,'G-2 Habitat groups'!A156,'B-1 Site Hedge Baseline'!$R$10:$R$257)</f>
        <v>0</v>
      </c>
      <c r="I156" s="494">
        <f>SUMIF('B-1 Site Hedge Baseline'!$D$10:$D$257,'G-2 Habitat groups'!A156,'B-1 Site Hedge Baseline'!$T$10:$T$257)</f>
        <v>0</v>
      </c>
      <c r="J156" s="494">
        <f>SUMIF('A-1 Site Habitat Baseline'!$G$11:$G$258,'G-2 Habitat groups'!A156,'A-1 Site Habitat Baseline'!$X$11:$X$258)</f>
        <v>0</v>
      </c>
      <c r="K156" s="494">
        <f>SUMIF('B-2 Site Hedge Creation'!$D$12:$D$259,'G-2 Habitat groups'!A156,'B-2 Site Hedge Creation'!$E$12:$E$259)</f>
        <v>0</v>
      </c>
      <c r="L156" s="494">
        <f>SUMIF('B-2 Site Hedge Creation'!$D$12:$D$259,'G-2 Habitat groups'!A156,'B-2 Site Hedge Creation'!$W$12:$W$259)</f>
        <v>0</v>
      </c>
      <c r="M156" s="494">
        <f>SUMIF('B-3 Site Hedge Enhancement'!$M$12:$M$257,'G-2 Habitat groups'!A156,'B-3 Site Hedge Enhancement'!$P$12:$P$257)</f>
        <v>0</v>
      </c>
      <c r="N156" s="494">
        <f>SUMIF('B-3 Site Hedge Enhancement'!$M$12:$M$257,'G-2 Habitat groups'!A156,'B-3 Site Hedge Enhancement'!$AH$12:$AH$257)</f>
        <v>0</v>
      </c>
      <c r="O156" s="494">
        <f t="shared" si="143"/>
        <v>0</v>
      </c>
      <c r="P156" s="494">
        <f t="shared" si="144"/>
        <v>0</v>
      </c>
      <c r="Q156" s="494">
        <f t="shared" si="145"/>
        <v>0</v>
      </c>
      <c r="R156" s="494">
        <f t="shared" si="146"/>
        <v>0</v>
      </c>
      <c r="S156" s="494">
        <f>SUMIF('E-1 Off Site Hedge Baseline'!$D$10:$D$257,'G-2 Habitat groups'!A156,'E-1 Off Site Hedge Baseline'!$E$10:$E$257)</f>
        <v>0</v>
      </c>
      <c r="T156" s="494">
        <f>SUMIF('E-1 Off Site Hedge Baseline'!$D$10:$D$257,'G-2 Habitat groups'!A156,'E-1 Off Site Hedge Baseline'!$N$10:$N$257)</f>
        <v>0</v>
      </c>
      <c r="U156" s="494">
        <f>SUMIF('E-1 Off Site Hedge Baseline'!$D$10:$D$257,'G-2 Habitat groups'!A156,'E-1 Off Site Hedge Baseline'!$P$10:$P$257)</f>
        <v>0</v>
      </c>
      <c r="V156" s="494">
        <f>SUMIF('E-1 Off Site Hedge Baseline'!$D$10:$D$257,'G-2 Habitat groups'!A156,'E-1 Off Site Hedge Baseline'!$R$10:$R$257)</f>
        <v>0</v>
      </c>
      <c r="W156" s="494">
        <f>SUMIF('E-2 Off Site Hedge Creation'!$D$12:$D$259,'G-2 Habitat groups'!A156,'E-2 Off Site Hedge Creation'!$R$12:$R$259)</f>
        <v>0</v>
      </c>
      <c r="X156" s="494">
        <f>SUMIF('E-2 Off Site Hedge Creation'!$D$12:$D$259,'G-2 Habitat groups'!A156,'E-2 Off Site Hedge Creation'!$Y$12:$Y$259)</f>
        <v>0</v>
      </c>
      <c r="Y156" s="494">
        <f>SUMIF('E-3 Off Site Hedge Enhancement'!$M$12:$M$259,'G-2 Habitat groups'!A156,'E-3 Off Site Hedge Enhancement'!$P$12:$P$259)</f>
        <v>0</v>
      </c>
      <c r="Z156" s="494">
        <f>SUMIF('E-3 Off Site Hedge Enhancement'!$M$12:$M$259,'G-2 Habitat groups'!A156,'E-3 Off Site Hedge Enhancement'!$AJ$12:$AJ$259)</f>
        <v>0</v>
      </c>
      <c r="AA156" s="494">
        <f t="shared" si="151"/>
        <v>0</v>
      </c>
      <c r="AB156" s="494">
        <f t="shared" si="152"/>
        <v>0</v>
      </c>
      <c r="AC156" s="494">
        <f t="shared" si="147"/>
        <v>0</v>
      </c>
      <c r="AD156" s="494">
        <f t="shared" si="148"/>
        <v>0</v>
      </c>
      <c r="AE156" s="494">
        <f t="shared" si="149"/>
        <v>0</v>
      </c>
      <c r="AF156" s="494">
        <f t="shared" si="150"/>
        <v>0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4">
        <f>SUMIF('B-1 Site Hedge Baseline'!$D$10:$D$257,'G-2 Habitat groups'!A157,'B-1 Site Hedge Baseline'!$E$10:$E$257)</f>
        <v>0</v>
      </c>
      <c r="F157" s="494">
        <f>SUMIF('B-1 Site Hedge Baseline'!$D$10:$D$257,'G-2 Habitat groups'!A157,'B-1 Site Hedge Baseline'!$N$10:$N$257)</f>
        <v>0</v>
      </c>
      <c r="G157" s="494">
        <f>SUMIF('B-1 Site Hedge Baseline'!$D$10:$D$257,'G-2 Habitat groups'!A157,'B-1 Site Hedge Baseline'!$P$10:$P$257)</f>
        <v>0</v>
      </c>
      <c r="H157" s="494">
        <f>SUMIF('B-1 Site Hedge Baseline'!$D$10:$D$257,'G-2 Habitat groups'!A157,'B-1 Site Hedge Baseline'!$R$10:$R$257)</f>
        <v>0</v>
      </c>
      <c r="I157" s="494">
        <f>SUMIF('B-1 Site Hedge Baseline'!$D$10:$D$257,'G-2 Habitat groups'!A157,'B-1 Site Hedge Baseline'!$T$10:$T$257)</f>
        <v>0</v>
      </c>
      <c r="J157" s="494">
        <f>SUMIF('A-1 Site Habitat Baseline'!$G$11:$G$258,'G-2 Habitat groups'!A157,'A-1 Site Habitat Baseline'!$X$11:$X$258)</f>
        <v>0</v>
      </c>
      <c r="K157" s="494">
        <f>SUMIF('B-2 Site Hedge Creation'!$D$12:$D$259,'G-2 Habitat groups'!A157,'B-2 Site Hedge Creation'!$E$12:$E$259)</f>
        <v>0</v>
      </c>
      <c r="L157" s="494">
        <f>SUMIF('B-2 Site Hedge Creation'!$D$12:$D$259,'G-2 Habitat groups'!A157,'B-2 Site Hedge Creation'!$W$12:$W$259)</f>
        <v>0</v>
      </c>
      <c r="M157" s="494">
        <f>SUMIF('B-3 Site Hedge Enhancement'!$M$12:$M$257,'G-2 Habitat groups'!A157,'B-3 Site Hedge Enhancement'!$P$12:$P$257)</f>
        <v>0</v>
      </c>
      <c r="N157" s="494">
        <f>SUMIF('B-3 Site Hedge Enhancement'!$M$12:$M$257,'G-2 Habitat groups'!A157,'B-3 Site Hedge Enhancement'!$AH$12:$AH$257)</f>
        <v>0</v>
      </c>
      <c r="O157" s="494">
        <f t="shared" si="143"/>
        <v>0</v>
      </c>
      <c r="P157" s="494">
        <f t="shared" si="144"/>
        <v>0</v>
      </c>
      <c r="Q157" s="494">
        <f t="shared" si="145"/>
        <v>0</v>
      </c>
      <c r="R157" s="494">
        <f t="shared" si="146"/>
        <v>0</v>
      </c>
      <c r="S157" s="494">
        <f>SUMIF('E-1 Off Site Hedge Baseline'!$D$10:$D$257,'G-2 Habitat groups'!A157,'E-1 Off Site Hedge Baseline'!$E$10:$E$257)</f>
        <v>0</v>
      </c>
      <c r="T157" s="494">
        <f>SUMIF('E-1 Off Site Hedge Baseline'!$D$10:$D$257,'G-2 Habitat groups'!A157,'E-1 Off Site Hedge Baseline'!$N$10:$N$257)</f>
        <v>0</v>
      </c>
      <c r="U157" s="494">
        <f>SUMIF('E-1 Off Site Hedge Baseline'!$D$10:$D$257,'G-2 Habitat groups'!A157,'E-1 Off Site Hedge Baseline'!$P$10:$P$257)</f>
        <v>0</v>
      </c>
      <c r="V157" s="494">
        <f>SUMIF('E-1 Off Site Hedge Baseline'!$D$10:$D$257,'G-2 Habitat groups'!A157,'E-1 Off Site Hedge Baseline'!$R$10:$R$257)</f>
        <v>0</v>
      </c>
      <c r="W157" s="494">
        <f>SUMIF('E-2 Off Site Hedge Creation'!$D$12:$D$259,'G-2 Habitat groups'!A157,'E-2 Off Site Hedge Creation'!$R$12:$R$259)</f>
        <v>0</v>
      </c>
      <c r="X157" s="494">
        <f>SUMIF('E-2 Off Site Hedge Creation'!$D$12:$D$259,'G-2 Habitat groups'!A157,'E-2 Off Site Hedge Creation'!$Y$12:$Y$259)</f>
        <v>0</v>
      </c>
      <c r="Y157" s="494">
        <f>SUMIF('E-3 Off Site Hedge Enhancement'!$M$12:$M$259,'G-2 Habitat groups'!A157,'E-3 Off Site Hedge Enhancement'!$P$12:$P$259)</f>
        <v>0</v>
      </c>
      <c r="Z157" s="494">
        <f>SUMIF('E-3 Off Site Hedge Enhancement'!$M$12:$M$259,'G-2 Habitat groups'!A157,'E-3 Off Site Hedge Enhancement'!$AJ$12:$AJ$259)</f>
        <v>0</v>
      </c>
      <c r="AA157" s="494">
        <f t="shared" si="151"/>
        <v>0</v>
      </c>
      <c r="AB157" s="494">
        <f t="shared" si="152"/>
        <v>0</v>
      </c>
      <c r="AC157" s="494">
        <f t="shared" si="147"/>
        <v>0</v>
      </c>
      <c r="AD157" s="494">
        <f t="shared" si="148"/>
        <v>0</v>
      </c>
      <c r="AE157" s="494">
        <f t="shared" si="149"/>
        <v>0</v>
      </c>
      <c r="AF157" s="494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4">
        <f>SUMIF('B-1 Site Hedge Baseline'!$D$10:$D$257,'G-2 Habitat groups'!A158,'B-1 Site Hedge Baseline'!$E$10:$E$257)</f>
        <v>0</v>
      </c>
      <c r="F158" s="494">
        <f>SUMIF('B-1 Site Hedge Baseline'!$D$10:$D$257,'G-2 Habitat groups'!A158,'B-1 Site Hedge Baseline'!$N$10:$N$257)</f>
        <v>0</v>
      </c>
      <c r="G158" s="494">
        <f>SUMIF('B-1 Site Hedge Baseline'!$D$10:$D$257,'G-2 Habitat groups'!A158,'B-1 Site Hedge Baseline'!$P$10:$P$257)</f>
        <v>0</v>
      </c>
      <c r="H158" s="494">
        <f>SUMIF('B-1 Site Hedge Baseline'!$D$10:$D$257,'G-2 Habitat groups'!A158,'B-1 Site Hedge Baseline'!$R$10:$R$257)</f>
        <v>0</v>
      </c>
      <c r="I158" s="494">
        <f>SUMIF('B-1 Site Hedge Baseline'!$D$10:$D$257,'G-2 Habitat groups'!A158,'B-1 Site Hedge Baseline'!$T$10:$T$257)</f>
        <v>0</v>
      </c>
      <c r="J158" s="494">
        <f>SUMIF('A-1 Site Habitat Baseline'!$G$11:$G$258,'G-2 Habitat groups'!A158,'A-1 Site Habitat Baseline'!$X$11:$X$258)</f>
        <v>0</v>
      </c>
      <c r="K158" s="494">
        <f>SUMIF('B-2 Site Hedge Creation'!$D$12:$D$259,'G-2 Habitat groups'!A158,'B-2 Site Hedge Creation'!$E$12:$E$259)</f>
        <v>0</v>
      </c>
      <c r="L158" s="494">
        <f>SUMIF('B-2 Site Hedge Creation'!$D$12:$D$259,'G-2 Habitat groups'!A158,'B-2 Site Hedge Creation'!$W$12:$W$259)</f>
        <v>0</v>
      </c>
      <c r="M158" s="494">
        <f>SUMIF('B-3 Site Hedge Enhancement'!$M$12:$M$257,'G-2 Habitat groups'!A158,'B-3 Site Hedge Enhancement'!$P$12:$P$257)</f>
        <v>0</v>
      </c>
      <c r="N158" s="494">
        <f>SUMIF('B-3 Site Hedge Enhancement'!$M$12:$M$257,'G-2 Habitat groups'!A158,'B-3 Site Hedge Enhancement'!$AH$12:$AH$257)</f>
        <v>0</v>
      </c>
      <c r="O158" s="494">
        <f t="shared" si="143"/>
        <v>0</v>
      </c>
      <c r="P158" s="494">
        <f t="shared" si="144"/>
        <v>0</v>
      </c>
      <c r="Q158" s="494">
        <f t="shared" si="145"/>
        <v>0</v>
      </c>
      <c r="R158" s="494">
        <f t="shared" si="146"/>
        <v>0</v>
      </c>
      <c r="S158" s="494">
        <f>SUMIF('E-1 Off Site Hedge Baseline'!$D$10:$D$257,'G-2 Habitat groups'!A158,'E-1 Off Site Hedge Baseline'!$E$10:$E$257)</f>
        <v>0</v>
      </c>
      <c r="T158" s="494">
        <f>SUMIF('E-1 Off Site Hedge Baseline'!$D$10:$D$257,'G-2 Habitat groups'!A158,'E-1 Off Site Hedge Baseline'!$N$10:$N$257)</f>
        <v>0</v>
      </c>
      <c r="U158" s="494">
        <f>SUMIF('E-1 Off Site Hedge Baseline'!$D$10:$D$257,'G-2 Habitat groups'!A158,'E-1 Off Site Hedge Baseline'!$P$10:$P$257)</f>
        <v>0</v>
      </c>
      <c r="V158" s="494">
        <f>SUMIF('E-1 Off Site Hedge Baseline'!$D$10:$D$257,'G-2 Habitat groups'!A158,'E-1 Off Site Hedge Baseline'!$R$10:$R$257)</f>
        <v>0</v>
      </c>
      <c r="W158" s="494">
        <f>SUMIF('E-2 Off Site Hedge Creation'!$D$12:$D$259,'G-2 Habitat groups'!A158,'E-2 Off Site Hedge Creation'!$R$12:$R$259)</f>
        <v>0</v>
      </c>
      <c r="X158" s="494">
        <f>SUMIF('E-2 Off Site Hedge Creation'!$D$12:$D$259,'G-2 Habitat groups'!A158,'E-2 Off Site Hedge Creation'!$Y$12:$Y$259)</f>
        <v>0</v>
      </c>
      <c r="Y158" s="494">
        <f>SUMIF('E-3 Off Site Hedge Enhancement'!$M$12:$M$259,'G-2 Habitat groups'!A158,'E-3 Off Site Hedge Enhancement'!$P$12:$P$259)</f>
        <v>0</v>
      </c>
      <c r="Z158" s="494">
        <f>SUMIF('E-3 Off Site Hedge Enhancement'!$M$12:$M$259,'G-2 Habitat groups'!A158,'E-3 Off Site Hedge Enhancement'!$AJ$12:$AJ$259)</f>
        <v>0</v>
      </c>
      <c r="AA158" s="494">
        <f t="shared" si="151"/>
        <v>0</v>
      </c>
      <c r="AB158" s="494">
        <f t="shared" si="152"/>
        <v>0</v>
      </c>
      <c r="AC158" s="494">
        <f t="shared" si="147"/>
        <v>0</v>
      </c>
      <c r="AD158" s="494">
        <f t="shared" si="148"/>
        <v>0</v>
      </c>
      <c r="AE158" s="494">
        <f t="shared" si="149"/>
        <v>0</v>
      </c>
      <c r="AF158" s="494">
        <f t="shared" si="150"/>
        <v>0</v>
      </c>
    </row>
    <row r="163" spans="1:32" ht="27.75" x14ac:dyDescent="0.4">
      <c r="A163" s="326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4">
        <f>SUMIF('C-1 Site River Baseline'!$D$10:$D$257,'G-2 Habitat groups'!A168,'C-1 Site River Baseline'!$E$10:$E$257)</f>
        <v>0</v>
      </c>
      <c r="F168" s="494">
        <f>SUMIF('C-1 Site River Baseline'!$D$10:$D$257,'G-2 Habitat groups'!A168,'C-1 Site River Baseline'!$R$10:$R$257)</f>
        <v>0</v>
      </c>
      <c r="G168" s="494">
        <f>SUMIF('C-1 Site River Baseline'!$D$10:$D$257,'G-2 Habitat groups'!A168,'C-1 Site River Baseline'!$T$10:$T$257)</f>
        <v>0</v>
      </c>
      <c r="H168" s="494">
        <f>SUMIF('C-1 Site River Baseline'!$D$10:$D$257,'G-2 Habitat groups'!A168,'C-1 Site River Baseline'!$V$10:$V$257)</f>
        <v>0</v>
      </c>
      <c r="I168" s="494">
        <f>SUMIF('C-1 Site River Baseline'!$D$10:$D$257,'G-2 Habitat groups'!A168,'C-1 Site River Baseline'!$X$10:$X$257)</f>
        <v>0</v>
      </c>
      <c r="J168" s="494">
        <f>SUMIF('C-1 Site River Baseline'!$D$10:$D$257,'G-2 Habitat groups'!A168,'C-1 Site River Baseline'!$Y$10:$Y$257)</f>
        <v>0</v>
      </c>
      <c r="K168" s="494">
        <f>SUMIF('C-2 Site River Creation'!$C$10:$C$257,'G-2 Habitat groups'!A168,'C-2 Site River Creation'!$D$10:$D$257)</f>
        <v>0</v>
      </c>
      <c r="L168" s="494">
        <f>SUMIF('C-2 Site River Creation'!$C$10:$C$257,'G-2 Habitat groups'!A168,'C-2 Site River Creation'!$Z$10:$Z$257)</f>
        <v>0</v>
      </c>
      <c r="M168" s="494">
        <f>SUMIF('C-3 Site River Enhancement'!$N$12:$N$257,'G-2 Habitat groups'!A168,'C-3 Site River Enhancement'!$Q$12:$Q$257)</f>
        <v>0</v>
      </c>
      <c r="N168" s="494">
        <f>SUMIF('C-3 Site River Enhancement'!$N$12:$N$257,'G-2 Habitat groups'!A168,'C-3 Site River Enhancement'!$AM$12:$AM$257)</f>
        <v>0</v>
      </c>
      <c r="O168" s="494">
        <f t="shared" ref="O168:O172" si="153">G168+K168+M168</f>
        <v>0</v>
      </c>
      <c r="P168" s="494">
        <f t="shared" ref="P168:P172" si="154">H168+L168+N168</f>
        <v>0</v>
      </c>
      <c r="Q168" s="494">
        <f>O168-E168</f>
        <v>0</v>
      </c>
      <c r="R168" s="494">
        <f t="shared" ref="R168:R172" si="155">P168-F168</f>
        <v>0</v>
      </c>
      <c r="S168" s="494">
        <f>SUMIF('F-1 Off Site River Baseline'!$D$10:$D$257,'G-2 Habitat groups'!A168,'F-1 Off Site River Baseline'!$E$10:$E$257)</f>
        <v>0</v>
      </c>
      <c r="T168" s="494">
        <f>SUMIF('F-1 Off Site River Baseline'!$D$10:$D$257,'G-2 Habitat groups'!A168,'F-1 Off Site River Baseline'!$R$10:$R$257)</f>
        <v>0</v>
      </c>
      <c r="U168" s="494">
        <f>SUMIF('F-1 Off Site River Baseline'!$D$10:$D$257,'G-2 Habitat groups'!A168,'F-1 Off Site River Baseline'!$T$10:$T$257)</f>
        <v>0</v>
      </c>
      <c r="V168" s="494">
        <f>SUMIF('F-1 Off Site River Baseline'!$D$10:$D$257,'G-2 Habitat groups'!A168,'F-1 Off Site River Baseline'!$V$10:$V$257)</f>
        <v>0</v>
      </c>
      <c r="W168" s="494">
        <f>SUMIF('F-2 Off Site River Creation'!$C$12:$C$259,'G-2 Habitat groups'!A168,'F-2 Off Site River Creation'!$D$12:$D$259)</f>
        <v>0</v>
      </c>
      <c r="X168" s="494">
        <f>SUMIF('F-2 Off Site River Creation'!$C$12:$C$259,'G-2 Habitat groups'!A168,'F-2 Off Site River Creation'!$AB$12:$AB$259)</f>
        <v>0</v>
      </c>
      <c r="Y168" s="494">
        <f>SUMIF('F-3 Off Site River Enhancement'!$N$12:$N$259,'G-2 Habitat groups'!A168,'F-3 Off Site River Enhancement'!$Q$12:$Q$259)</f>
        <v>0</v>
      </c>
      <c r="Z168" s="494">
        <f>SUMIF('F-3 Off Site River Enhancement'!$N$12:$N$259,'G-2 Habitat groups'!A168,'F-3 Off Site River Enhancement'!$AO$12:$AO$259)</f>
        <v>0</v>
      </c>
      <c r="AA168" s="494">
        <f>U168+W168+Y168</f>
        <v>0</v>
      </c>
      <c r="AB168" s="494">
        <f>V168+X168+Z168</f>
        <v>0</v>
      </c>
      <c r="AC168" s="494">
        <f t="shared" ref="AC168:AC172" si="156">AA168-S168</f>
        <v>0</v>
      </c>
      <c r="AD168" s="494">
        <f t="shared" ref="AD168:AD172" si="157">AB168-T168</f>
        <v>0</v>
      </c>
      <c r="AE168" s="494">
        <f t="shared" ref="AE168:AE172" si="158">Q168+AC168</f>
        <v>0</v>
      </c>
      <c r="AF168" s="494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4">
        <f>SUMIF('C-1 Site River Baseline'!$D$10:$D$257,'G-2 Habitat groups'!A169,'C-1 Site River Baseline'!$E$10:$E$257)</f>
        <v>0</v>
      </c>
      <c r="F169" s="494">
        <f>SUMIF('C-1 Site River Baseline'!$D$10:$D$257,'G-2 Habitat groups'!A169,'C-1 Site River Baseline'!$R$10:$R$257)</f>
        <v>0</v>
      </c>
      <c r="G169" s="494">
        <f>SUMIF('C-1 Site River Baseline'!$D$10:$D$257,'G-2 Habitat groups'!A169,'C-1 Site River Baseline'!$T$10:$T$257)</f>
        <v>0</v>
      </c>
      <c r="H169" s="494">
        <f>SUMIF('C-1 Site River Baseline'!$D$10:$D$257,'G-2 Habitat groups'!A169,'C-1 Site River Baseline'!$V$10:$V$257)</f>
        <v>0</v>
      </c>
      <c r="I169" s="494">
        <f>SUMIF('C-1 Site River Baseline'!$D$10:$D$257,'G-2 Habitat groups'!A169,'C-1 Site River Baseline'!$X$10:$X$257)</f>
        <v>0</v>
      </c>
      <c r="J169" s="494">
        <f>SUMIF('C-1 Site River Baseline'!$D$10:$D$257,'G-2 Habitat groups'!A169,'C-1 Site River Baseline'!$Y$10:$Y$257)</f>
        <v>0</v>
      </c>
      <c r="K169" s="494">
        <f>SUMIF('C-2 Site River Creation'!$C$10:$C$257,'G-2 Habitat groups'!A169,'C-2 Site River Creation'!$D$10:$D$257)</f>
        <v>0</v>
      </c>
      <c r="L169" s="494">
        <f>SUMIF('C-2 Site River Creation'!$C$10:$C$257,'G-2 Habitat groups'!A169,'C-2 Site River Creation'!$Z$10:$Z$257)</f>
        <v>0</v>
      </c>
      <c r="M169" s="494">
        <f>SUMIF('C-3 Site River Enhancement'!$N$12:$N$257,'G-2 Habitat groups'!A169,'C-3 Site River Enhancement'!$Q$12:$Q$257)</f>
        <v>0</v>
      </c>
      <c r="N169" s="494">
        <f>SUMIF('C-3 Site River Enhancement'!$N$12:$N$257,'G-2 Habitat groups'!A169,'C-3 Site River Enhancement'!$AM$12:$AM$257)</f>
        <v>0</v>
      </c>
      <c r="O169" s="494">
        <f>G169+K169+M169</f>
        <v>0</v>
      </c>
      <c r="P169" s="494">
        <f>H169+L169+N169</f>
        <v>0</v>
      </c>
      <c r="Q169" s="494">
        <f t="shared" ref="Q169:Q172" si="160">O169-E169</f>
        <v>0</v>
      </c>
      <c r="R169" s="494">
        <f t="shared" si="155"/>
        <v>0</v>
      </c>
      <c r="S169" s="494">
        <f>SUMIF('F-1 Off Site River Baseline'!$D$10:$D$257,'G-2 Habitat groups'!A169,'F-1 Off Site River Baseline'!$E$10:$E$257)</f>
        <v>0</v>
      </c>
      <c r="T169" s="494">
        <f>SUMIF('F-1 Off Site River Baseline'!$D$10:$D$257,'G-2 Habitat groups'!A169,'F-1 Off Site River Baseline'!$R$10:$R$257)</f>
        <v>0</v>
      </c>
      <c r="U169" s="494">
        <f>SUMIF('F-1 Off Site River Baseline'!$D$10:$D$257,'G-2 Habitat groups'!A169,'F-1 Off Site River Baseline'!$T$10:$T$257)</f>
        <v>0</v>
      </c>
      <c r="V169" s="494">
        <f>SUMIF('F-1 Off Site River Baseline'!$D$10:$D$257,'G-2 Habitat groups'!A169,'F-1 Off Site River Baseline'!$V$10:$V$257)</f>
        <v>0</v>
      </c>
      <c r="W169" s="494">
        <f>SUMIF('F-2 Off Site River Creation'!$C$12:$C$259,'G-2 Habitat groups'!A169,'F-2 Off Site River Creation'!$D$12:$D$259)</f>
        <v>0</v>
      </c>
      <c r="X169" s="494">
        <f>SUMIF('F-2 Off Site River Creation'!$C$12:$C$259,'G-2 Habitat groups'!A169,'F-2 Off Site River Creation'!$AB$12:$AB$259)</f>
        <v>0</v>
      </c>
      <c r="Y169" s="494">
        <f>SUMIF('F-3 Off Site River Enhancement'!$N$12:$N$259,'G-2 Habitat groups'!A169,'F-3 Off Site River Enhancement'!$Q$12:$Q$259)</f>
        <v>0</v>
      </c>
      <c r="Z169" s="494">
        <f>SUMIF('F-3 Off Site River Enhancement'!$N$12:$N$259,'G-2 Habitat groups'!A169,'F-3 Off Site River Enhancement'!$AO$12:$AO$259)</f>
        <v>0</v>
      </c>
      <c r="AA169" s="494">
        <f t="shared" ref="AA169:AA172" si="161">U169+W169+Y169</f>
        <v>0</v>
      </c>
      <c r="AB169" s="494">
        <f t="shared" ref="AB169:AB172" si="162">V169+X169+Z169</f>
        <v>0</v>
      </c>
      <c r="AC169" s="494">
        <f t="shared" si="156"/>
        <v>0</v>
      </c>
      <c r="AD169" s="494">
        <f t="shared" si="157"/>
        <v>0</v>
      </c>
      <c r="AE169" s="494">
        <f t="shared" si="158"/>
        <v>0</v>
      </c>
      <c r="AF169" s="494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4">
        <f>SUMIF('C-1 Site River Baseline'!$D$10:$D$257,'G-2 Habitat groups'!A170,'C-1 Site River Baseline'!$E$10:$E$257)</f>
        <v>0</v>
      </c>
      <c r="F170" s="494">
        <f>SUMIF('C-1 Site River Baseline'!$D$10:$D$257,'G-2 Habitat groups'!A170,'C-1 Site River Baseline'!$R$10:$R$257)</f>
        <v>0</v>
      </c>
      <c r="G170" s="494">
        <f>SUMIF('C-1 Site River Baseline'!$D$10:$D$257,'G-2 Habitat groups'!A170,'C-1 Site River Baseline'!$T$10:$T$257)</f>
        <v>0</v>
      </c>
      <c r="H170" s="494">
        <f>SUMIF('C-1 Site River Baseline'!$D$10:$D$257,'G-2 Habitat groups'!A170,'C-1 Site River Baseline'!$V$10:$V$257)</f>
        <v>0</v>
      </c>
      <c r="I170" s="494">
        <f>SUMIF('C-1 Site River Baseline'!$D$10:$D$257,'G-2 Habitat groups'!A170,'C-1 Site River Baseline'!$X$10:$X$257)</f>
        <v>0</v>
      </c>
      <c r="J170" s="494">
        <f>SUMIF('C-1 Site River Baseline'!$D$10:$D$257,'G-2 Habitat groups'!A170,'C-1 Site River Baseline'!$Y$10:$Y$257)</f>
        <v>0</v>
      </c>
      <c r="K170" s="494">
        <f>SUMIF('C-2 Site River Creation'!$C$10:$C$257,'G-2 Habitat groups'!A170,'C-2 Site River Creation'!$D$10:$D$257)</f>
        <v>0</v>
      </c>
      <c r="L170" s="494">
        <f>SUMIF('C-2 Site River Creation'!$C$10:$C$257,'G-2 Habitat groups'!A170,'C-2 Site River Creation'!$Z$10:$Z$257)</f>
        <v>0</v>
      </c>
      <c r="M170" s="494">
        <f>SUMIF('C-3 Site River Enhancement'!$N$12:$N$257,'G-2 Habitat groups'!A170,'C-3 Site River Enhancement'!$Q$12:$Q$257)</f>
        <v>0</v>
      </c>
      <c r="N170" s="494">
        <f>SUMIF('C-3 Site River Enhancement'!$N$12:$N$257,'G-2 Habitat groups'!A170,'C-3 Site River Enhancement'!$AM$12:$AM$257)</f>
        <v>0</v>
      </c>
      <c r="O170" s="494">
        <f t="shared" si="153"/>
        <v>0</v>
      </c>
      <c r="P170" s="494">
        <f t="shared" si="154"/>
        <v>0</v>
      </c>
      <c r="Q170" s="494">
        <f t="shared" si="160"/>
        <v>0</v>
      </c>
      <c r="R170" s="494">
        <f t="shared" si="155"/>
        <v>0</v>
      </c>
      <c r="S170" s="494">
        <f>SUMIF('F-1 Off Site River Baseline'!$D$10:$D$257,'G-2 Habitat groups'!A170,'F-1 Off Site River Baseline'!$E$10:$E$257)</f>
        <v>0</v>
      </c>
      <c r="T170" s="494">
        <f>SUMIF('F-1 Off Site River Baseline'!$D$10:$D$257,'G-2 Habitat groups'!A170,'F-1 Off Site River Baseline'!$R$10:$R$257)</f>
        <v>0</v>
      </c>
      <c r="U170" s="494">
        <f>SUMIF('F-1 Off Site River Baseline'!$D$10:$D$257,'G-2 Habitat groups'!A170,'F-1 Off Site River Baseline'!$T$10:$T$257)</f>
        <v>0</v>
      </c>
      <c r="V170" s="494">
        <f>SUMIF('F-1 Off Site River Baseline'!$D$10:$D$257,'G-2 Habitat groups'!A170,'F-1 Off Site River Baseline'!$V$10:$V$257)</f>
        <v>0</v>
      </c>
      <c r="W170" s="494">
        <f>SUMIF('F-2 Off Site River Creation'!$C$12:$C$259,'G-2 Habitat groups'!A170,'F-2 Off Site River Creation'!$D$12:$D$259)</f>
        <v>0</v>
      </c>
      <c r="X170" s="494">
        <f>SUMIF('F-2 Off Site River Creation'!$C$12:$C$259,'G-2 Habitat groups'!A170,'F-2 Off Site River Creation'!$AB$12:$AB$259)</f>
        <v>0</v>
      </c>
      <c r="Y170" s="494">
        <f>SUMIF('F-3 Off Site River Enhancement'!$N$12:$N$259,'G-2 Habitat groups'!A170,'F-3 Off Site River Enhancement'!$Q$12:$Q$259)</f>
        <v>0</v>
      </c>
      <c r="Z170" s="494">
        <f>SUMIF('F-3 Off Site River Enhancement'!$N$12:$N$259,'G-2 Habitat groups'!A170,'F-3 Off Site River Enhancement'!$AO$12:$AO$259)</f>
        <v>0</v>
      </c>
      <c r="AA170" s="494">
        <f t="shared" si="161"/>
        <v>0</v>
      </c>
      <c r="AB170" s="494">
        <f t="shared" si="162"/>
        <v>0</v>
      </c>
      <c r="AC170" s="494">
        <f t="shared" si="156"/>
        <v>0</v>
      </c>
      <c r="AD170" s="494">
        <f t="shared" si="157"/>
        <v>0</v>
      </c>
      <c r="AE170" s="494">
        <f t="shared" si="158"/>
        <v>0</v>
      </c>
      <c r="AF170" s="494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4">
        <f>SUMIF('C-1 Site River Baseline'!$D$10:$D$257,'G-2 Habitat groups'!A171,'C-1 Site River Baseline'!$E$10:$E$257)</f>
        <v>0</v>
      </c>
      <c r="F171" s="494">
        <f>SUMIF('C-1 Site River Baseline'!$D$10:$D$257,'G-2 Habitat groups'!A171,'C-1 Site River Baseline'!$R$10:$R$257)</f>
        <v>0</v>
      </c>
      <c r="G171" s="494">
        <f>SUMIF('C-1 Site River Baseline'!$D$10:$D$257,'G-2 Habitat groups'!A171,'C-1 Site River Baseline'!$T$10:$T$257)</f>
        <v>0</v>
      </c>
      <c r="H171" s="494">
        <f>SUMIF('C-1 Site River Baseline'!$D$10:$D$257,'G-2 Habitat groups'!A171,'C-1 Site River Baseline'!$V$10:$V$257)</f>
        <v>0</v>
      </c>
      <c r="I171" s="494">
        <f>SUMIF('C-1 Site River Baseline'!$D$10:$D$257,'G-2 Habitat groups'!A171,'C-1 Site River Baseline'!$X$10:$X$257)</f>
        <v>0</v>
      </c>
      <c r="J171" s="494">
        <f>SUMIF('C-1 Site River Baseline'!$D$10:$D$257,'G-2 Habitat groups'!A171,'C-1 Site River Baseline'!$Y$10:$Y$257)</f>
        <v>0</v>
      </c>
      <c r="K171" s="494">
        <f>SUMIF('C-2 Site River Creation'!$C$10:$C$257,'G-2 Habitat groups'!A171,'C-2 Site River Creation'!$D$10:$D$257)</f>
        <v>0</v>
      </c>
      <c r="L171" s="494">
        <f>SUMIF('C-2 Site River Creation'!$C$10:$C$257,'G-2 Habitat groups'!A171,'C-2 Site River Creation'!$Z$10:$Z$257)</f>
        <v>0</v>
      </c>
      <c r="M171" s="494">
        <f>SUMIF('C-3 Site River Enhancement'!$N$12:$N$257,'G-2 Habitat groups'!A171,'C-3 Site River Enhancement'!$Q$12:$Q$257)</f>
        <v>0</v>
      </c>
      <c r="N171" s="494">
        <f>SUMIF('C-3 Site River Enhancement'!$N$12:$N$257,'G-2 Habitat groups'!A171,'C-3 Site River Enhancement'!$AM$12:$AM$257)</f>
        <v>0</v>
      </c>
      <c r="O171" s="494">
        <f t="shared" si="153"/>
        <v>0</v>
      </c>
      <c r="P171" s="494">
        <f t="shared" si="154"/>
        <v>0</v>
      </c>
      <c r="Q171" s="494">
        <f t="shared" si="160"/>
        <v>0</v>
      </c>
      <c r="R171" s="494">
        <f t="shared" si="155"/>
        <v>0</v>
      </c>
      <c r="S171" s="494">
        <f>SUMIF('F-1 Off Site River Baseline'!$D$10:$D$257,'G-2 Habitat groups'!A171,'F-1 Off Site River Baseline'!$E$10:$E$257)</f>
        <v>0</v>
      </c>
      <c r="T171" s="494">
        <f>SUMIF('F-1 Off Site River Baseline'!$D$10:$D$257,'G-2 Habitat groups'!A171,'F-1 Off Site River Baseline'!$R$10:$R$257)</f>
        <v>0</v>
      </c>
      <c r="U171" s="494">
        <f>SUMIF('F-1 Off Site River Baseline'!$D$10:$D$257,'G-2 Habitat groups'!A171,'F-1 Off Site River Baseline'!$T$10:$T$257)</f>
        <v>0</v>
      </c>
      <c r="V171" s="494">
        <f>SUMIF('F-1 Off Site River Baseline'!$D$10:$D$257,'G-2 Habitat groups'!A171,'F-1 Off Site River Baseline'!$V$10:$V$257)</f>
        <v>0</v>
      </c>
      <c r="W171" s="494">
        <f>SUMIF('F-2 Off Site River Creation'!$C$12:$C$259,'G-2 Habitat groups'!A171,'F-2 Off Site River Creation'!$D$12:$D$259)</f>
        <v>0</v>
      </c>
      <c r="X171" s="494">
        <f>SUMIF('F-2 Off Site River Creation'!$C$12:$C$259,'G-2 Habitat groups'!A171,'F-2 Off Site River Creation'!$AB$12:$AB$259)</f>
        <v>0</v>
      </c>
      <c r="Y171" s="494">
        <f>SUMIF('F-3 Off Site River Enhancement'!$N$12:$N$259,'G-2 Habitat groups'!A171,'F-3 Off Site River Enhancement'!$Q$12:$Q$259)</f>
        <v>0</v>
      </c>
      <c r="Z171" s="494">
        <f>SUMIF('F-3 Off Site River Enhancement'!$N$12:$N$259,'G-2 Habitat groups'!A171,'F-3 Off Site River Enhancement'!$AO$12:$AO$259)</f>
        <v>0</v>
      </c>
      <c r="AA171" s="494">
        <f t="shared" si="161"/>
        <v>0</v>
      </c>
      <c r="AB171" s="494">
        <f t="shared" si="162"/>
        <v>0</v>
      </c>
      <c r="AC171" s="494">
        <f t="shared" si="156"/>
        <v>0</v>
      </c>
      <c r="AD171" s="494">
        <f t="shared" si="157"/>
        <v>0</v>
      </c>
      <c r="AE171" s="494">
        <f t="shared" si="158"/>
        <v>0</v>
      </c>
      <c r="AF171" s="494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4">
        <f>SUMIF('C-1 Site River Baseline'!$D$10:$D$257,'G-2 Habitat groups'!A172,'C-1 Site River Baseline'!$E$10:$E$257)</f>
        <v>0</v>
      </c>
      <c r="F172" s="494">
        <f>SUMIF('C-1 Site River Baseline'!$D$10:$D$257,'G-2 Habitat groups'!A172,'C-1 Site River Baseline'!$R$10:$R$257)</f>
        <v>0</v>
      </c>
      <c r="G172" s="494">
        <f>SUMIF('C-1 Site River Baseline'!$D$10:$D$257,'G-2 Habitat groups'!A172,'C-1 Site River Baseline'!$T$10:$T$257)</f>
        <v>0</v>
      </c>
      <c r="H172" s="494">
        <f>SUMIF('C-1 Site River Baseline'!$D$10:$D$257,'G-2 Habitat groups'!A172,'C-1 Site River Baseline'!$V$10:$V$257)</f>
        <v>0</v>
      </c>
      <c r="I172" s="494">
        <f>SUMIF('C-1 Site River Baseline'!$D$10:$D$257,'G-2 Habitat groups'!A172,'C-1 Site River Baseline'!$X$10:$X$257)</f>
        <v>0</v>
      </c>
      <c r="J172" s="494">
        <f>SUMIF('C-1 Site River Baseline'!$D$10:$D$257,'G-2 Habitat groups'!A172,'C-1 Site River Baseline'!$Y$10:$Y$257)</f>
        <v>0</v>
      </c>
      <c r="K172" s="494">
        <f>SUMIF('C-2 Site River Creation'!$C$10:$C$257,'G-2 Habitat groups'!A172,'C-2 Site River Creation'!$D$10:$D$257)</f>
        <v>0</v>
      </c>
      <c r="L172" s="494">
        <f>SUMIF('C-2 Site River Creation'!$C$10:$C$257,'G-2 Habitat groups'!A172,'C-2 Site River Creation'!$Z$10:$Z$257)</f>
        <v>0</v>
      </c>
      <c r="M172" s="494">
        <f>SUMIF('C-3 Site River Enhancement'!$N$12:$N$257,'G-2 Habitat groups'!A172,'C-3 Site River Enhancement'!$Q$12:$Q$257)</f>
        <v>0</v>
      </c>
      <c r="N172" s="494">
        <f>SUMIF('C-3 Site River Enhancement'!$N$12:$N$257,'G-2 Habitat groups'!A172,'C-3 Site River Enhancement'!$AM$12:$AM$257)</f>
        <v>0</v>
      </c>
      <c r="O172" s="592">
        <f t="shared" si="153"/>
        <v>0</v>
      </c>
      <c r="P172" s="592">
        <f t="shared" si="154"/>
        <v>0</v>
      </c>
      <c r="Q172" s="592">
        <f t="shared" si="160"/>
        <v>0</v>
      </c>
      <c r="R172" s="592">
        <f t="shared" si="155"/>
        <v>0</v>
      </c>
      <c r="S172" s="494">
        <f>SUMIF('F-1 Off Site River Baseline'!$D$10:$D$257,'G-2 Habitat groups'!A172,'F-1 Off Site River Baseline'!$E$10:$E$257)</f>
        <v>0</v>
      </c>
      <c r="T172" s="494">
        <f>SUMIF('F-1 Off Site River Baseline'!$D$10:$D$257,'G-2 Habitat groups'!A172,'F-1 Off Site River Baseline'!$R$10:$R$257)</f>
        <v>0</v>
      </c>
      <c r="U172" s="494">
        <f>SUMIF('F-1 Off Site River Baseline'!$D$10:$D$257,'G-2 Habitat groups'!A172,'F-1 Off Site River Baseline'!$T$10:$T$257)</f>
        <v>0</v>
      </c>
      <c r="V172" s="494">
        <f>SUMIF('F-1 Off Site River Baseline'!$D$10:$D$257,'G-2 Habitat groups'!A172,'F-1 Off Site River Baseline'!$V$10:$V$257)</f>
        <v>0</v>
      </c>
      <c r="W172" s="494">
        <f>SUMIF('F-2 Off Site River Creation'!$C$12:$C$259,'G-2 Habitat groups'!A172,'F-2 Off Site River Creation'!$D$12:$D$259)</f>
        <v>0</v>
      </c>
      <c r="X172" s="494">
        <f>SUMIF('F-2 Off Site River Creation'!$C$12:$C$259,'G-2 Habitat groups'!A172,'F-2 Off Site River Creation'!$AB$12:$AB$259)</f>
        <v>0</v>
      </c>
      <c r="Y172" s="494">
        <f>SUMIF('F-3 Off Site River Enhancement'!$N$12:$N$259,'G-2 Habitat groups'!A172,'F-3 Off Site River Enhancement'!$Q$12:$Q$259)</f>
        <v>0</v>
      </c>
      <c r="Z172" s="494">
        <f>SUMIF('F-3 Off Site River Enhancement'!$N$12:$N$259,'G-2 Habitat groups'!A172,'F-3 Off Site River Enhancement'!$AO$12:$AO$259)</f>
        <v>0</v>
      </c>
      <c r="AA172" s="592">
        <f t="shared" si="161"/>
        <v>0</v>
      </c>
      <c r="AB172" s="592">
        <f t="shared" si="162"/>
        <v>0</v>
      </c>
      <c r="AC172" s="592">
        <f t="shared" si="156"/>
        <v>0</v>
      </c>
      <c r="AD172" s="592">
        <f t="shared" si="157"/>
        <v>0</v>
      </c>
      <c r="AE172" s="592">
        <f t="shared" si="158"/>
        <v>0</v>
      </c>
      <c r="AF172" s="592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60" zoomScaleNormal="60" workbookViewId="0">
      <selection activeCell="S28" sqref="S28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826" t="s">
        <v>898</v>
      </c>
      <c r="B1" s="827"/>
      <c r="C1" s="827"/>
      <c r="D1" s="827"/>
      <c r="E1" s="828"/>
      <c r="J1" s="286"/>
      <c r="L1" s="826" t="s">
        <v>899</v>
      </c>
      <c r="M1" s="827"/>
      <c r="N1" s="828"/>
      <c r="P1" s="826" t="s">
        <v>291</v>
      </c>
      <c r="Q1" s="828"/>
    </row>
    <row r="2" spans="1:26" ht="42" customHeight="1" thickBot="1" x14ac:dyDescent="0.4">
      <c r="A2" s="287" t="s">
        <v>820</v>
      </c>
      <c r="B2" s="201" t="s">
        <v>359</v>
      </c>
      <c r="C2" s="201" t="s">
        <v>323</v>
      </c>
      <c r="D2" s="201" t="s">
        <v>360</v>
      </c>
      <c r="E2" s="287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7" t="s">
        <v>902</v>
      </c>
      <c r="Q2" s="287" t="s">
        <v>903</v>
      </c>
      <c r="S2" s="864" t="s">
        <v>904</v>
      </c>
      <c r="T2" s="877"/>
      <c r="W2" s="826" t="s">
        <v>905</v>
      </c>
      <c r="X2" s="827"/>
      <c r="Y2" s="827"/>
      <c r="Z2" s="828"/>
    </row>
    <row r="3" spans="1:26" x14ac:dyDescent="0.2">
      <c r="A3" s="110" t="str">
        <f>'G-1 All Habitats'!B99</f>
        <v>Coastal lagoons - Coastal lagoons</v>
      </c>
      <c r="B3" s="544" t="str">
        <f>'G-1 All Habitats'!N99</f>
        <v>Medium</v>
      </c>
      <c r="C3" s="544">
        <f>'G-1 All Habitats'!O99</f>
        <v>0.67</v>
      </c>
      <c r="D3" s="544" t="str">
        <f>'G-1 All Habitats'!P99</f>
        <v>Medium</v>
      </c>
      <c r="E3" s="544">
        <f>'G-1 All Habitats'!Q99</f>
        <v>0.67</v>
      </c>
      <c r="H3" s="103" t="s">
        <v>206</v>
      </c>
      <c r="I3" s="280" t="s">
        <v>906</v>
      </c>
      <c r="J3" s="280" t="s">
        <v>907</v>
      </c>
      <c r="L3" s="280" t="s">
        <v>906</v>
      </c>
      <c r="M3" s="103" t="s">
        <v>908</v>
      </c>
      <c r="N3" s="280" t="s">
        <v>323</v>
      </c>
      <c r="P3" s="130" t="s">
        <v>156</v>
      </c>
      <c r="Q3" s="544">
        <v>1</v>
      </c>
      <c r="S3" s="287" t="s">
        <v>66</v>
      </c>
      <c r="T3" s="287" t="s">
        <v>323</v>
      </c>
      <c r="W3" s="287" t="s">
        <v>16</v>
      </c>
      <c r="X3" s="287" t="s">
        <v>909</v>
      </c>
      <c r="Y3" s="287" t="s">
        <v>910</v>
      </c>
      <c r="Z3" s="287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4" t="str">
        <f>'G-1 All Habitats'!N108</f>
        <v>High</v>
      </c>
      <c r="C4" s="544">
        <f>'G-1 All Habitats'!O108</f>
        <v>0.33</v>
      </c>
      <c r="D4" s="544" t="str">
        <f>'G-1 All Habitats'!P108</f>
        <v>Medium</v>
      </c>
      <c r="E4" s="544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20" t="s">
        <v>914</v>
      </c>
      <c r="N4" s="544">
        <v>1.1499999999999999</v>
      </c>
      <c r="P4" s="130" t="s">
        <v>23</v>
      </c>
      <c r="Q4" s="544">
        <v>0.67</v>
      </c>
      <c r="S4" s="130" t="s">
        <v>915</v>
      </c>
      <c r="T4" s="520">
        <v>1</v>
      </c>
      <c r="W4" s="104" t="s">
        <v>22</v>
      </c>
      <c r="X4" s="544">
        <v>0.3</v>
      </c>
      <c r="Y4" s="544">
        <f>X4*12</f>
        <v>3.5999999999999996</v>
      </c>
      <c r="Z4" s="658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4" t="str">
        <f>'G-1 All Habitats'!N3</f>
        <v>Low</v>
      </c>
      <c r="C5" s="544">
        <f>'G-1 All Habitats'!O3</f>
        <v>1</v>
      </c>
      <c r="D5" s="544" t="str">
        <f>'G-1 All Habitats'!P3</f>
        <v>Low</v>
      </c>
      <c r="E5" s="544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20" t="s">
        <v>918</v>
      </c>
      <c r="N5" s="544">
        <v>1.1000000000000001</v>
      </c>
      <c r="P5" s="130" t="s">
        <v>153</v>
      </c>
      <c r="Q5" s="544">
        <v>0.33</v>
      </c>
      <c r="S5" s="130" t="s">
        <v>919</v>
      </c>
      <c r="T5" s="520">
        <v>0.75</v>
      </c>
      <c r="W5" s="104" t="s">
        <v>23</v>
      </c>
      <c r="X5" s="544">
        <v>0.9</v>
      </c>
      <c r="Y5" s="544">
        <f t="shared" ref="Y5:Y6" si="0">X5*12</f>
        <v>10.8</v>
      </c>
      <c r="Z5" s="658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4" t="str">
        <f>'G-1 All Habitats'!N4</f>
        <v>Low</v>
      </c>
      <c r="C6" s="544">
        <f>'G-1 All Habitats'!O4</f>
        <v>1</v>
      </c>
      <c r="D6" s="544" t="str">
        <f>'G-1 All Habitats'!P4</f>
        <v>Low</v>
      </c>
      <c r="E6" s="544">
        <f>'G-1 All Habitats'!Q4</f>
        <v>1</v>
      </c>
      <c r="H6" s="288" t="s">
        <v>156</v>
      </c>
      <c r="I6" s="147" t="s">
        <v>920</v>
      </c>
      <c r="J6" s="188">
        <v>1</v>
      </c>
      <c r="L6" s="130" t="s">
        <v>921</v>
      </c>
      <c r="M6" s="520" t="s">
        <v>922</v>
      </c>
      <c r="N6" s="544">
        <v>1</v>
      </c>
      <c r="P6" s="130" t="s">
        <v>151</v>
      </c>
      <c r="Q6" s="544">
        <v>0.1</v>
      </c>
      <c r="S6" s="338" t="s">
        <v>923</v>
      </c>
      <c r="T6" s="520">
        <v>0.5</v>
      </c>
      <c r="W6" s="104" t="s">
        <v>24</v>
      </c>
      <c r="X6" s="544">
        <v>1.3</v>
      </c>
      <c r="Y6" s="544">
        <f t="shared" si="0"/>
        <v>15.600000000000001</v>
      </c>
      <c r="Z6" s="658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4" t="str">
        <f>'G-1 All Habitats'!N5</f>
        <v>Low</v>
      </c>
      <c r="C7" s="544">
        <f>'G-1 All Habitats'!O5</f>
        <v>1</v>
      </c>
      <c r="D7" s="544" t="str">
        <f>'G-1 All Habitats'!P5</f>
        <v>Low</v>
      </c>
      <c r="E7" s="544">
        <f>'G-1 All Habitats'!Q5</f>
        <v>1</v>
      </c>
      <c r="H7" s="288" t="s">
        <v>924</v>
      </c>
      <c r="I7" s="147" t="s">
        <v>925</v>
      </c>
      <c r="J7" s="188">
        <v>1</v>
      </c>
      <c r="S7" s="339" t="s">
        <v>926</v>
      </c>
      <c r="T7" s="520">
        <v>1</v>
      </c>
    </row>
    <row r="8" spans="1:26" ht="49.9" customHeight="1" x14ac:dyDescent="0.2">
      <c r="A8" s="110" t="str">
        <f>'G-1 All Habitats'!B6</f>
        <v>Cropland - Arable field margins tussocky</v>
      </c>
      <c r="B8" s="544" t="str">
        <f>'G-1 All Habitats'!N6</f>
        <v>Low</v>
      </c>
      <c r="C8" s="544">
        <f>'G-1 All Habitats'!O6</f>
        <v>1</v>
      </c>
      <c r="D8" s="544" t="str">
        <f>'G-1 All Habitats'!P6</f>
        <v>Low</v>
      </c>
      <c r="E8" s="544">
        <f>'G-1 All Habitats'!Q6</f>
        <v>1</v>
      </c>
      <c r="S8" s="339" t="s">
        <v>927</v>
      </c>
      <c r="T8" s="520">
        <v>0.75</v>
      </c>
    </row>
    <row r="9" spans="1:26" ht="49.9" customHeight="1" x14ac:dyDescent="0.2">
      <c r="A9" s="110" t="str">
        <f>'G-1 All Habitats'!B7</f>
        <v>Cropland - Cereal crops</v>
      </c>
      <c r="B9" s="544" t="str">
        <f>'G-1 All Habitats'!N7</f>
        <v>Low</v>
      </c>
      <c r="C9" s="544">
        <f>'G-1 All Habitats'!O7</f>
        <v>1</v>
      </c>
      <c r="D9" s="544" t="str">
        <f>'G-1 All Habitats'!P7</f>
        <v>Low</v>
      </c>
      <c r="E9" s="544">
        <f>'G-1 All Habitats'!Q7</f>
        <v>1</v>
      </c>
      <c r="S9" s="339" t="s">
        <v>928</v>
      </c>
      <c r="T9" s="520">
        <v>0.5</v>
      </c>
    </row>
    <row r="10" spans="1:26" x14ac:dyDescent="0.2">
      <c r="A10" s="110" t="str">
        <f>'G-1 All Habitats'!B8</f>
        <v>Cropland - Cereal crops winter stubble</v>
      </c>
      <c r="B10" s="544" t="str">
        <f>'G-1 All Habitats'!N8</f>
        <v>Low</v>
      </c>
      <c r="C10" s="544">
        <f>'G-1 All Habitats'!O8</f>
        <v>1</v>
      </c>
      <c r="D10" s="544" t="str">
        <f>'G-1 All Habitats'!P8</f>
        <v>Low</v>
      </c>
      <c r="E10" s="544">
        <f>'G-1 All Habitats'!Q8</f>
        <v>1</v>
      </c>
    </row>
    <row r="11" spans="1:26" x14ac:dyDescent="0.2">
      <c r="A11" s="110" t="str">
        <f>'G-1 All Habitats'!B9</f>
        <v>Cropland - Horticulture</v>
      </c>
      <c r="B11" s="544" t="str">
        <f>'G-1 All Habitats'!N9</f>
        <v>Low</v>
      </c>
      <c r="C11" s="544">
        <f>'G-1 All Habitats'!O9</f>
        <v>1</v>
      </c>
      <c r="D11" s="544" t="str">
        <f>'G-1 All Habitats'!P9</f>
        <v>Low</v>
      </c>
      <c r="E11" s="544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4" t="str">
        <f>'G-1 All Habitats'!N10</f>
        <v>Low</v>
      </c>
      <c r="C12" s="544">
        <f>'G-1 All Habitats'!O10</f>
        <v>1</v>
      </c>
      <c r="D12" s="544" t="str">
        <f>'G-1 All Habitats'!P10</f>
        <v>Low</v>
      </c>
      <c r="E12" s="544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4" t="str">
        <f>'G-1 All Habitats'!N11</f>
        <v>Low</v>
      </c>
      <c r="C13" s="544">
        <f>'G-1 All Habitats'!O11</f>
        <v>1</v>
      </c>
      <c r="D13" s="544" t="str">
        <f>'G-1 All Habitats'!P11</f>
        <v>Low</v>
      </c>
      <c r="E13" s="544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4" t="str">
        <f>'G-1 All Habitats'!N12</f>
        <v>Low</v>
      </c>
      <c r="C14" s="544">
        <f>'G-1 All Habitats'!O12</f>
        <v>1</v>
      </c>
      <c r="D14" s="544" t="str">
        <f>'G-1 All Habitats'!P12</f>
        <v>Low</v>
      </c>
      <c r="E14" s="544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4" t="str">
        <f>'G-1 All Habitats'!N13</f>
        <v>Low</v>
      </c>
      <c r="C15" s="544">
        <f>'G-1 All Habitats'!O13</f>
        <v>1</v>
      </c>
      <c r="D15" s="544" t="str">
        <f>'G-1 All Habitats'!P13</f>
        <v>Medium</v>
      </c>
      <c r="E15" s="544">
        <f>'G-1 All Habitats'!Q13</f>
        <v>0.67</v>
      </c>
    </row>
    <row r="16" spans="1:26" x14ac:dyDescent="0.2">
      <c r="A16" s="110" t="str">
        <f>'G-1 All Habitats'!B14</f>
        <v>Grassland - Bracken</v>
      </c>
      <c r="B16" s="544" t="str">
        <f>'G-1 All Habitats'!N14</f>
        <v>Low</v>
      </c>
      <c r="C16" s="544">
        <f>'G-1 All Habitats'!O14</f>
        <v>1</v>
      </c>
      <c r="D16" s="544" t="str">
        <f>'G-1 All Habitats'!P14</f>
        <v>Low</v>
      </c>
      <c r="E16" s="544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4" t="str">
        <f>'G-1 All Habitats'!N15</f>
        <v>High</v>
      </c>
      <c r="C17" s="544">
        <f>'G-1 All Habitats'!O15</f>
        <v>0.33</v>
      </c>
      <c r="D17" s="544" t="str">
        <f>'G-1 All Habitats'!P15</f>
        <v>Medium</v>
      </c>
      <c r="E17" s="544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4" t="str">
        <f>'G-1 All Habitats'!N16</f>
        <v>High</v>
      </c>
      <c r="C18" s="544">
        <f>'G-1 All Habitats'!O16</f>
        <v>0.33</v>
      </c>
      <c r="D18" s="544" t="str">
        <f>'G-1 All Habitats'!P16</f>
        <v>High</v>
      </c>
      <c r="E18" s="544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4" t="str">
        <f>'G-1 All Habitats'!N17</f>
        <v>High</v>
      </c>
      <c r="C19" s="544">
        <f>'G-1 All Habitats'!O17</f>
        <v>0.33</v>
      </c>
      <c r="D19" s="544" t="str">
        <f>'G-1 All Habitats'!P17</f>
        <v>High</v>
      </c>
      <c r="E19" s="544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4" t="str">
        <f>'G-1 All Habitats'!N18</f>
        <v>High</v>
      </c>
      <c r="C20" s="544">
        <f>'G-1 All Habitats'!O18</f>
        <v>0.33</v>
      </c>
      <c r="D20" s="544" t="str">
        <f>'G-1 All Habitats'!P18</f>
        <v>Medium</v>
      </c>
      <c r="E20" s="544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4" t="str">
        <f>'G-1 All Habitats'!N19</f>
        <v>Low</v>
      </c>
      <c r="C21" s="544">
        <f>'G-1 All Habitats'!O19</f>
        <v>1</v>
      </c>
      <c r="D21" s="544" t="str">
        <f>'G-1 All Habitats'!P19</f>
        <v>Low</v>
      </c>
      <c r="E21" s="544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4" t="str">
        <f>'G-1 All Habitats'!N20</f>
        <v>Low</v>
      </c>
      <c r="C22" s="544">
        <f>'G-1 All Habitats'!O20</f>
        <v>1</v>
      </c>
      <c r="D22" s="544" t="str">
        <f>'G-1 All Habitats'!P20</f>
        <v>Low</v>
      </c>
      <c r="E22" s="544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4" t="str">
        <f>'G-1 All Habitats'!N21</f>
        <v>Low</v>
      </c>
      <c r="C23" s="544">
        <f>'G-1 All Habitats'!O21</f>
        <v>1</v>
      </c>
      <c r="D23" s="544" t="str">
        <f>'G-1 All Habitats'!P21</f>
        <v>Low</v>
      </c>
      <c r="E23" s="544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4" t="str">
        <f>'G-1 All Habitats'!N22</f>
        <v>High</v>
      </c>
      <c r="C24" s="544">
        <f>'G-1 All Habitats'!O22</f>
        <v>0.33</v>
      </c>
      <c r="D24" s="544" t="str">
        <f>'G-1 All Habitats'!P22</f>
        <v>High</v>
      </c>
      <c r="E24" s="544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4" t="str">
        <f>'G-1 All Habitats'!N23</f>
        <v>Low</v>
      </c>
      <c r="C25" s="544">
        <f>'G-1 All Habitats'!O23</f>
        <v>1</v>
      </c>
      <c r="D25" s="544" t="str">
        <f>'G-1 All Habitats'!P23</f>
        <v>Low</v>
      </c>
      <c r="E25" s="544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4" t="str">
        <f>'G-1 All Habitats'!N24</f>
        <v>High</v>
      </c>
      <c r="C26" s="544">
        <f>'G-1 All Habitats'!O24</f>
        <v>0.33</v>
      </c>
      <c r="D26" s="544" t="str">
        <f>'G-1 All Habitats'!P24</f>
        <v>High</v>
      </c>
      <c r="E26" s="544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4" t="str">
        <f>'G-1 All Habitats'!N25</f>
        <v>High</v>
      </c>
      <c r="C27" s="544">
        <f>'G-1 All Habitats'!O25</f>
        <v>0.33</v>
      </c>
      <c r="D27" s="544" t="str">
        <f>'G-1 All Habitats'!P25</f>
        <v>Medium</v>
      </c>
      <c r="E27" s="544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4" t="str">
        <f>'G-1 All Habitats'!N26</f>
        <v>Low</v>
      </c>
      <c r="C28" s="544">
        <f>'G-1 All Habitats'!O26</f>
        <v>1</v>
      </c>
      <c r="D28" s="544" t="str">
        <f>'G-1 All Habitats'!P26</f>
        <v>Low</v>
      </c>
      <c r="E28" s="544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4" t="str">
        <f>'G-1 All Habitats'!N27</f>
        <v>Low</v>
      </c>
      <c r="C29" s="544">
        <f>'G-1 All Habitats'!O27</f>
        <v>1</v>
      </c>
      <c r="D29" s="544" t="str">
        <f>'G-1 All Habitats'!P27</f>
        <v>Low</v>
      </c>
      <c r="E29" s="544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4" t="str">
        <f>'G-1 All Habitats'!N28</f>
        <v>Low</v>
      </c>
      <c r="C30" s="544">
        <f>'G-1 All Habitats'!O28</f>
        <v>1</v>
      </c>
      <c r="D30" s="544" t="str">
        <f>'G-1 All Habitats'!P28</f>
        <v>Low</v>
      </c>
      <c r="E30" s="544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4" t="str">
        <f>'G-1 All Habitats'!N29</f>
        <v>Low</v>
      </c>
      <c r="C31" s="544">
        <f>'G-1 All Habitats'!O29</f>
        <v>1</v>
      </c>
      <c r="D31" s="544" t="str">
        <f>'G-1 All Habitats'!P29</f>
        <v>Low</v>
      </c>
      <c r="E31" s="544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4" t="s">
        <v>23</v>
      </c>
      <c r="C32" s="544">
        <f>'G-1 All Habitats'!O30</f>
        <v>1</v>
      </c>
      <c r="D32" s="544" t="s">
        <v>23</v>
      </c>
      <c r="E32" s="544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4" t="str">
        <f>'G-1 All Habitats'!N31</f>
        <v>High</v>
      </c>
      <c r="C33" s="544">
        <f>'G-1 All Habitats'!O31</f>
        <v>0.33</v>
      </c>
      <c r="D33" s="544" t="str">
        <f>'G-1 All Habitats'!P31</f>
        <v>Medium</v>
      </c>
      <c r="E33" s="544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4" t="str">
        <f>'G-1 All Habitats'!N32</f>
        <v>Low</v>
      </c>
      <c r="C34" s="544">
        <f>'G-1 All Habitats'!O32</f>
        <v>1</v>
      </c>
      <c r="D34" s="544" t="str">
        <f>'G-1 All Habitats'!P32</f>
        <v>Low</v>
      </c>
      <c r="E34" s="544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4" t="str">
        <f>'G-1 All Habitats'!N33</f>
        <v>High</v>
      </c>
      <c r="C35" s="544">
        <f>'G-1 All Habitats'!O33</f>
        <v>0.33</v>
      </c>
      <c r="D35" s="544" t="str">
        <f>'G-1 All Habitats'!P33</f>
        <v>High</v>
      </c>
      <c r="E35" s="544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4" t="str">
        <f>'G-1 All Habitats'!N34</f>
        <v>Low</v>
      </c>
      <c r="C36" s="544">
        <f>'G-1 All Habitats'!O34</f>
        <v>1</v>
      </c>
      <c r="D36" s="544" t="str">
        <f>'G-1 All Habitats'!P34</f>
        <v>Low</v>
      </c>
      <c r="E36" s="544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4" t="str">
        <f>'G-1 All Habitats'!N35</f>
        <v>Medium</v>
      </c>
      <c r="C37" s="544">
        <f>'G-1 All Habitats'!O35</f>
        <v>0.67</v>
      </c>
      <c r="D37" s="544" t="str">
        <f>'G-1 All Habitats'!P35</f>
        <v>Low</v>
      </c>
      <c r="E37" s="544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4" t="str">
        <f>'G-1 All Habitats'!N36</f>
        <v>Low</v>
      </c>
      <c r="C38" s="544">
        <f>'G-1 All Habitats'!O36</f>
        <v>1</v>
      </c>
      <c r="D38" s="544" t="str">
        <f>'G-1 All Habitats'!P36</f>
        <v>Low</v>
      </c>
      <c r="E38" s="544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4" t="str">
        <f>'G-1 All Habitats'!N37</f>
        <v>Medium</v>
      </c>
      <c r="C39" s="544">
        <f>'G-1 All Habitats'!O37</f>
        <v>0.67</v>
      </c>
      <c r="D39" s="544" t="str">
        <f>'G-1 All Habitats'!P37</f>
        <v>Medium</v>
      </c>
      <c r="E39" s="544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4" t="str">
        <f>'G-1 All Habitats'!N124</f>
        <v>High</v>
      </c>
      <c r="C40" s="544">
        <f>'G-1 All Habitats'!O124</f>
        <v>0.33</v>
      </c>
      <c r="D40" s="544" t="str">
        <f>'G-1 All Habitats'!P124</f>
        <v>Medium</v>
      </c>
      <c r="E40" s="544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4" t="str">
        <f>'G-1 All Habitats'!N118</f>
        <v>Medium</v>
      </c>
      <c r="C41" s="544">
        <f>'G-1 All Habitats'!O118</f>
        <v>0.67</v>
      </c>
      <c r="D41" s="544" t="str">
        <f>'G-1 All Habitats'!P118</f>
        <v>Medium</v>
      </c>
      <c r="E41" s="544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4" t="str">
        <f>'G-1 All Habitats'!N122</f>
        <v>High</v>
      </c>
      <c r="C42" s="544">
        <f>'G-1 All Habitats'!O122</f>
        <v>0.33</v>
      </c>
      <c r="D42" s="544" t="str">
        <f>'G-1 All Habitats'!P122</f>
        <v>Medium</v>
      </c>
      <c r="E42" s="544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4" t="str">
        <f>'G-1 All Habitats'!N121</f>
        <v>High</v>
      </c>
      <c r="C43" s="544">
        <f>'G-1 All Habitats'!O121</f>
        <v>0.33</v>
      </c>
      <c r="D43" s="544" t="str">
        <f>'G-1 All Habitats'!P121</f>
        <v>Medium</v>
      </c>
      <c r="E43" s="544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4" t="str">
        <f>'G-1 All Habitats'!N123</f>
        <v>High</v>
      </c>
      <c r="C44" s="544">
        <f>'G-1 All Habitats'!O123</f>
        <v>0.33</v>
      </c>
      <c r="D44" s="544" t="str">
        <f>'G-1 All Habitats'!P123</f>
        <v>High</v>
      </c>
      <c r="E44" s="544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4" t="str">
        <f>'G-1 All Habitats'!N117</f>
        <v>High</v>
      </c>
      <c r="C45" s="544">
        <f>'G-1 All Habitats'!O117</f>
        <v>0.33</v>
      </c>
      <c r="D45" s="544" t="str">
        <f>'G-1 All Habitats'!P117</f>
        <v>Medium</v>
      </c>
      <c r="E45" s="544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4" t="str">
        <f>'G-1 All Habitats'!N116</f>
        <v>High</v>
      </c>
      <c r="C46" s="544">
        <f>'G-1 All Habitats'!O116</f>
        <v>0.33</v>
      </c>
      <c r="D46" s="544" t="str">
        <f>'G-1 All Habitats'!P116</f>
        <v>Medium</v>
      </c>
      <c r="E46" s="544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4" t="str">
        <f>'G-1 All Habitats'!N110</f>
        <v>Medium</v>
      </c>
      <c r="C47" s="544">
        <f>'G-1 All Habitats'!O110</f>
        <v>0.67</v>
      </c>
      <c r="D47" s="544" t="str">
        <f>'G-1 All Habitats'!P110</f>
        <v>Medium</v>
      </c>
      <c r="E47" s="544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4" t="str">
        <f>'G-1 All Habitats'!N112</f>
        <v>High</v>
      </c>
      <c r="C48" s="544">
        <f>'G-1 All Habitats'!O112</f>
        <v>0.33</v>
      </c>
      <c r="D48" s="544" t="str">
        <f>'G-1 All Habitats'!P112</f>
        <v>Medium</v>
      </c>
      <c r="E48" s="544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4" t="str">
        <f>'G-1 All Habitats'!N111</f>
        <v>High</v>
      </c>
      <c r="C49" s="544">
        <f>'G-1 All Habitats'!O111</f>
        <v>0.33</v>
      </c>
      <c r="D49" s="544" t="str">
        <f>'G-1 All Habitats'!P111</f>
        <v>Medium</v>
      </c>
      <c r="E49" s="544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4" t="str">
        <f>'G-1 All Habitats'!N113</f>
        <v>High</v>
      </c>
      <c r="C50" s="544">
        <f>'G-1 All Habitats'!O113</f>
        <v>0.33</v>
      </c>
      <c r="D50" s="544" t="str">
        <f>'G-1 All Habitats'!P113</f>
        <v>High</v>
      </c>
      <c r="E50" s="544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4" t="str">
        <f>'G-1 All Habitats'!N114</f>
        <v>Very High</v>
      </c>
      <c r="C51" s="544">
        <f>'G-1 All Habitats'!O114</f>
        <v>0.1</v>
      </c>
      <c r="D51" s="544" t="str">
        <f>'G-1 All Habitats'!P114</f>
        <v>High</v>
      </c>
      <c r="E51" s="544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4" t="str">
        <f>'G-1 All Habitats'!N38</f>
        <v>Very High</v>
      </c>
      <c r="C52" s="544">
        <f>'G-1 All Habitats'!O38</f>
        <v>0.1</v>
      </c>
      <c r="D52" s="544" t="str">
        <f>'G-1 All Habitats'!P38</f>
        <v>High</v>
      </c>
      <c r="E52" s="544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4" t="str">
        <f>'G-1 All Habitats'!N39</f>
        <v>Low</v>
      </c>
      <c r="C53" s="544">
        <f>'G-1 All Habitats'!O39</f>
        <v>1</v>
      </c>
      <c r="D53" s="544" t="str">
        <f>'G-1 All Habitats'!P39</f>
        <v>High</v>
      </c>
      <c r="E53" s="544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4" t="str">
        <f>'G-1 All Habitats'!N40</f>
        <v>High</v>
      </c>
      <c r="C54" s="544">
        <f>'G-1 All Habitats'!O40</f>
        <v>0.33</v>
      </c>
      <c r="D54" s="544" t="str">
        <f>'G-1 All Habitats'!P40</f>
        <v>High</v>
      </c>
      <c r="E54" s="544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4" t="str">
        <f>'G-1 All Habitats'!N41</f>
        <v>High</v>
      </c>
      <c r="C55" s="544">
        <f>'G-1 All Habitats'!O41</f>
        <v>0.33</v>
      </c>
      <c r="D55" s="544" t="str">
        <f>'G-1 All Habitats'!P41</f>
        <v>Medium</v>
      </c>
      <c r="E55" s="544">
        <f>'G-1 All Habitats'!Q41</f>
        <v>0.67</v>
      </c>
    </row>
    <row r="56" spans="1:5" x14ac:dyDescent="0.2">
      <c r="A56" s="110" t="str">
        <f>'G-1 All Habitats'!B42</f>
        <v>Lakes - Marl Lakes</v>
      </c>
      <c r="B56" s="544" t="str">
        <f>'G-1 All Habitats'!N42</f>
        <v>High</v>
      </c>
      <c r="C56" s="544">
        <f>'G-1 All Habitats'!O42</f>
        <v>0.33</v>
      </c>
      <c r="D56" s="544" t="str">
        <f>'G-1 All Habitats'!P42</f>
        <v>High</v>
      </c>
      <c r="E56" s="544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4" t="str">
        <f>'G-1 All Habitats'!N43</f>
        <v>High</v>
      </c>
      <c r="C57" s="544">
        <f>'G-1 All Habitats'!O43</f>
        <v>0.33</v>
      </c>
      <c r="D57" s="544" t="str">
        <f>'G-1 All Habitats'!P43</f>
        <v>High</v>
      </c>
      <c r="E57" s="544">
        <f>'G-1 All Habitats'!Q43</f>
        <v>0.33</v>
      </c>
    </row>
    <row r="58" spans="1:5" x14ac:dyDescent="0.2">
      <c r="A58" s="110" t="str">
        <f>'G-1 All Habitats'!B44</f>
        <v>Lakes - Peat Lakes</v>
      </c>
      <c r="B58" s="544" t="str">
        <f>'G-1 All Habitats'!N44</f>
        <v>High</v>
      </c>
      <c r="C58" s="544">
        <f>'G-1 All Habitats'!O44</f>
        <v>0.33</v>
      </c>
      <c r="D58" s="544" t="str">
        <f>'G-1 All Habitats'!P44</f>
        <v>High</v>
      </c>
      <c r="E58" s="544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4" t="str">
        <f>'G-1 All Habitats'!N46</f>
        <v>Low</v>
      </c>
      <c r="C59" s="544">
        <f>'G-1 All Habitats'!O46</f>
        <v>1</v>
      </c>
      <c r="D59" s="544" t="str">
        <f>'G-1 All Habitats'!P46</f>
        <v>Medium</v>
      </c>
      <c r="E59" s="544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4" t="str">
        <f>'G-1 All Habitats'!N45</f>
        <v>Medium</v>
      </c>
      <c r="C60" s="544">
        <f>'G-1 All Habitats'!O45</f>
        <v>0.67</v>
      </c>
      <c r="D60" s="544" t="str">
        <f>'G-1 All Habitats'!P45</f>
        <v>Medium</v>
      </c>
      <c r="E60" s="544">
        <f>'G-1 All Habitats'!Q45</f>
        <v>0.67</v>
      </c>
    </row>
    <row r="61" spans="1:5" x14ac:dyDescent="0.2">
      <c r="A61" s="110" t="str">
        <f>'G-1 All Habitats'!B47</f>
        <v>Lakes - Reservoirs</v>
      </c>
      <c r="B61" s="544" t="str">
        <f>'G-1 All Habitats'!N47</f>
        <v>Medium</v>
      </c>
      <c r="C61" s="544">
        <f>'G-1 All Habitats'!O47</f>
        <v>0.67</v>
      </c>
      <c r="D61" s="544" t="str">
        <f>'G-1 All Habitats'!P47</f>
        <v>Medium</v>
      </c>
      <c r="E61" s="544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4" t="str">
        <f>'G-1 All Habitats'!N48</f>
        <v>Medium</v>
      </c>
      <c r="C62" s="544">
        <f>'G-1 All Habitats'!O48</f>
        <v>0.67</v>
      </c>
      <c r="D62" s="544" t="str">
        <f>'G-1 All Habitats'!P48</f>
        <v>Medium</v>
      </c>
      <c r="E62" s="544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4" t="str">
        <f>'G-1 All Habitats'!N106</f>
        <v>High</v>
      </c>
      <c r="C63" s="544">
        <f>'G-1 All Habitats'!O106</f>
        <v>0.33</v>
      </c>
      <c r="D63" s="544" t="str">
        <f>'G-1 All Habitats'!P106</f>
        <v>Medium</v>
      </c>
      <c r="E63" s="544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4" t="str">
        <f>'G-1 All Habitats'!N107</f>
        <v>Very High</v>
      </c>
      <c r="C64" s="544">
        <f>'G-1 All Habitats'!O107</f>
        <v>0.1</v>
      </c>
      <c r="D64" s="544" t="str">
        <f>'G-1 All Habitats'!P107</f>
        <v>Medium</v>
      </c>
      <c r="E64" s="544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4" t="str">
        <f>'G-1 All Habitats'!N100</f>
        <v>High</v>
      </c>
      <c r="C65" s="544">
        <f>'G-1 All Habitats'!O100</f>
        <v>0.33</v>
      </c>
      <c r="D65" s="544" t="str">
        <f>'G-1 All Habitats'!P100</f>
        <v>Medium</v>
      </c>
      <c r="E65" s="544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4" t="str">
        <f>'G-1 All Habitats'!N101</f>
        <v>Very High</v>
      </c>
      <c r="C66" s="544">
        <f>'G-1 All Habitats'!O101</f>
        <v>0.1</v>
      </c>
      <c r="D66" s="544" t="str">
        <f>'G-1 All Habitats'!P101</f>
        <v>Medium</v>
      </c>
      <c r="E66" s="544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4" t="str">
        <f>'G-1 All Habitats'!N104</f>
        <v>High</v>
      </c>
      <c r="C67" s="544">
        <f>'G-1 All Habitats'!O104</f>
        <v>0.33</v>
      </c>
      <c r="D67" s="544" t="str">
        <f>'G-1 All Habitats'!P104</f>
        <v>Medium</v>
      </c>
      <c r="E67" s="544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4" t="str">
        <f>'G-1 All Habitats'!N105</f>
        <v>Very High</v>
      </c>
      <c r="C68" s="544">
        <f>'G-1 All Habitats'!O105</f>
        <v>0.1</v>
      </c>
      <c r="D68" s="544" t="str">
        <f>'G-1 All Habitats'!P105</f>
        <v>Medium</v>
      </c>
      <c r="E68" s="544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4" t="str">
        <f>'G-1 All Habitats'!N102</f>
        <v>High</v>
      </c>
      <c r="C69" s="544">
        <f>'G-1 All Habitats'!O102</f>
        <v>0.33</v>
      </c>
      <c r="D69" s="544" t="str">
        <f>'G-1 All Habitats'!P102</f>
        <v>Medium</v>
      </c>
      <c r="E69" s="544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4" t="str">
        <f>'G-1 All Habitats'!N103</f>
        <v>Very High</v>
      </c>
      <c r="C70" s="544">
        <f>'G-1 All Habitats'!O103</f>
        <v>0.1</v>
      </c>
      <c r="D70" s="544" t="str">
        <f>'G-1 All Habitats'!P103</f>
        <v>Medium</v>
      </c>
      <c r="E70" s="544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4" t="str">
        <f>'G-1 All Habitats'!N49</f>
        <v>Very High</v>
      </c>
      <c r="C71" s="544">
        <f>'G-1 All Habitats'!O49</f>
        <v>0.1</v>
      </c>
      <c r="D71" s="544" t="str">
        <f>'G-1 All Habitats'!P49</f>
        <v>Medium</v>
      </c>
      <c r="E71" s="544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4" t="str">
        <f>'G-1 All Habitats'!N50</f>
        <v>Very High</v>
      </c>
      <c r="C72" s="544">
        <f>'G-1 All Habitats'!O50</f>
        <v>0.1</v>
      </c>
      <c r="D72" s="544" t="str">
        <f>'G-1 All Habitats'!P50</f>
        <v>Medium</v>
      </c>
      <c r="E72" s="544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4" t="str">
        <f>'G-1 All Habitats'!N51</f>
        <v>Very High</v>
      </c>
      <c r="C73" s="544">
        <f>'G-1 All Habitats'!O51</f>
        <v>0.1</v>
      </c>
      <c r="D73" s="544" t="str">
        <f>'G-1 All Habitats'!P51</f>
        <v>Medium</v>
      </c>
      <c r="E73" s="544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4" t="str">
        <f>'G-1 All Habitats'!N53</f>
        <v>High</v>
      </c>
      <c r="C74" s="544">
        <f>'G-1 All Habitats'!O53</f>
        <v>0.33</v>
      </c>
      <c r="D74" s="544" t="str">
        <f>'G-1 All Habitats'!P53</f>
        <v>Low</v>
      </c>
      <c r="E74" s="544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4" t="str">
        <f>'G-1 All Habitats'!N54</f>
        <v>Very High</v>
      </c>
      <c r="C75" s="544">
        <f>'G-1 All Habitats'!O54</f>
        <v>0.1</v>
      </c>
      <c r="D75" s="544" t="str">
        <f>'G-1 All Habitats'!P54</f>
        <v>Medium</v>
      </c>
      <c r="E75" s="544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4" t="str">
        <f>'G-1 All Habitats'!N55</f>
        <v>High</v>
      </c>
      <c r="C76" s="544">
        <f>'G-1 All Habitats'!O55</f>
        <v>0.33</v>
      </c>
      <c r="D76" s="544" t="str">
        <f>'G-1 All Habitats'!P55</f>
        <v>Medium</v>
      </c>
      <c r="E76" s="544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4" t="str">
        <f>'G-1 All Habitats'!N56</f>
        <v>Medium</v>
      </c>
      <c r="C77" s="544">
        <f>'G-1 All Habitats'!O56</f>
        <v>0.67</v>
      </c>
      <c r="D77" s="544" t="str">
        <f>'G-1 All Habitats'!P56</f>
        <v>Medium</v>
      </c>
      <c r="E77" s="544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4" t="str">
        <f>'G-1 All Habitats'!N52</f>
        <v>Low</v>
      </c>
      <c r="C78" s="544">
        <f>'G-1 All Habitats'!O52</f>
        <v>1</v>
      </c>
      <c r="D78" s="544" t="str">
        <f>'G-1 All Habitats'!P52</f>
        <v>Medium</v>
      </c>
      <c r="E78" s="544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4" t="str">
        <f>'G-1 All Habitats'!N76</f>
        <v>Low</v>
      </c>
      <c r="C79" s="544">
        <f>'G-1 All Habitats'!O76</f>
        <v>1</v>
      </c>
      <c r="D79" s="544" t="str">
        <f>'G-1 All Habitats'!P76</f>
        <v>Low</v>
      </c>
      <c r="E79" s="544">
        <f>'G-1 All Habitats'!Q76</f>
        <v>1</v>
      </c>
    </row>
    <row r="80" spans="1:5" x14ac:dyDescent="0.2">
      <c r="A80" s="110" t="str">
        <f>'G-1 All Habitats'!B57</f>
        <v>Urban - Allotments</v>
      </c>
      <c r="B80" s="544" t="str">
        <f>'G-1 All Habitats'!N57</f>
        <v>Low</v>
      </c>
      <c r="C80" s="544">
        <f>'G-1 All Habitats'!O57</f>
        <v>1</v>
      </c>
      <c r="D80" s="544" t="str">
        <f>'G-1 All Habitats'!P57</f>
        <v>Low</v>
      </c>
      <c r="E80" s="544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4" t="str">
        <f>'G-1 All Habitats'!N58</f>
        <v>Low</v>
      </c>
      <c r="C81" s="544">
        <f>'G-1 All Habitats'!O58</f>
        <v>1</v>
      </c>
      <c r="D81" s="544" t="str">
        <f>'G-1 All Habitats'!P58</f>
        <v>Low</v>
      </c>
      <c r="E81" s="544">
        <f>'G-1 All Habitats'!Q58</f>
        <v>1</v>
      </c>
    </row>
    <row r="82" spans="1:5" x14ac:dyDescent="0.2">
      <c r="A82" s="110" t="str">
        <f>'G-1 All Habitats'!B59</f>
        <v>Urban - Bioswale</v>
      </c>
      <c r="B82" s="544" t="str">
        <f>'G-1 All Habitats'!N59</f>
        <v>Medium</v>
      </c>
      <c r="C82" s="544">
        <f>'G-1 All Habitats'!O59</f>
        <v>0.67</v>
      </c>
      <c r="D82" s="544" t="str">
        <f>'G-1 All Habitats'!P59</f>
        <v>Low</v>
      </c>
      <c r="E82" s="544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4" t="str">
        <f>'G-1 All Habitats'!N60</f>
        <v>Low</v>
      </c>
      <c r="C83" s="544">
        <f>'G-1 All Habitats'!O60</f>
        <v>1</v>
      </c>
      <c r="D83" s="544" t="str">
        <f>'G-1 All Habitats'!P60</f>
        <v>Low</v>
      </c>
      <c r="E83" s="544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4" t="str">
        <f>'G-1 All Habitats'!N61</f>
        <v>Low</v>
      </c>
      <c r="C84" s="544">
        <f>'G-1 All Habitats'!O61</f>
        <v>1</v>
      </c>
      <c r="D84" s="544" t="str">
        <f>'G-1 All Habitats'!P61</f>
        <v>Low</v>
      </c>
      <c r="E84" s="544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4" t="str">
        <f>'G-1 All Habitats'!N62</f>
        <v>Medium</v>
      </c>
      <c r="C85" s="544">
        <f>'G-1 All Habitats'!O62</f>
        <v>0.67</v>
      </c>
      <c r="D85" s="544" t="str">
        <f>'G-1 All Habitats'!P62</f>
        <v>Low</v>
      </c>
      <c r="E85" s="544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4" t="str">
        <f>'G-1 All Habitats'!N63</f>
        <v>Low</v>
      </c>
      <c r="C86" s="544">
        <f>'G-1 All Habitats'!O63</f>
        <v>1</v>
      </c>
      <c r="D86" s="544" t="str">
        <f>'G-1 All Habitats'!P63</f>
        <v>Medium</v>
      </c>
      <c r="E86" s="544">
        <f>'G-1 All Habitats'!Q63</f>
        <v>0.67</v>
      </c>
    </row>
    <row r="87" spans="1:5" x14ac:dyDescent="0.2">
      <c r="A87" s="110" t="str">
        <f>'G-1 All Habitats'!B64</f>
        <v>Urban - Other green roof</v>
      </c>
      <c r="B87" s="544" t="str">
        <f>'G-1 All Habitats'!N64</f>
        <v>Low</v>
      </c>
      <c r="C87" s="544">
        <f>'G-1 All Habitats'!O64</f>
        <v>1</v>
      </c>
      <c r="D87" s="544" t="str">
        <f>'G-1 All Habitats'!P64</f>
        <v>Low</v>
      </c>
      <c r="E87" s="544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4" t="str">
        <f>'G-1 All Habitats'!N65</f>
        <v>Medium</v>
      </c>
      <c r="C88" s="544">
        <f>'G-1 All Habitats'!O65</f>
        <v>0.67</v>
      </c>
      <c r="D88" s="544" t="str">
        <f>'G-1 All Habitats'!P65</f>
        <v>Medium</v>
      </c>
      <c r="E88" s="544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4" t="str">
        <f>'G-1 All Habitats'!N66</f>
        <v>Medium</v>
      </c>
      <c r="C89" s="544">
        <f>'G-1 All Habitats'!O66</f>
        <v>0.67</v>
      </c>
      <c r="D89" s="544" t="str">
        <f>'G-1 All Habitats'!P66</f>
        <v>Medium</v>
      </c>
      <c r="E89" s="544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4" t="str">
        <f>'G-1 All Habitats'!N67</f>
        <v>Low</v>
      </c>
      <c r="C90" s="544">
        <f>'G-1 All Habitats'!O67</f>
        <v>1</v>
      </c>
      <c r="D90" s="544" t="str">
        <f>'G-1 All Habitats'!P67</f>
        <v>Low</v>
      </c>
      <c r="E90" s="544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4" t="str">
        <f>'G-1 All Habitats'!N68</f>
        <v>Medium</v>
      </c>
      <c r="C91" s="544">
        <f>'G-1 All Habitats'!O68</f>
        <v>0.67</v>
      </c>
      <c r="D91" s="544" t="str">
        <f>'G-1 All Habitats'!P68</f>
        <v>Medium</v>
      </c>
      <c r="E91" s="544">
        <f>'G-1 All Habitats'!Q68</f>
        <v>0.67</v>
      </c>
    </row>
    <row r="92" spans="1:5" x14ac:dyDescent="0.2">
      <c r="A92" s="110" t="str">
        <f>'G-1 All Habitats'!B69</f>
        <v>Urban - Introduced shrub</v>
      </c>
      <c r="B92" s="544" t="str">
        <f>'G-1 All Habitats'!N69</f>
        <v>Low</v>
      </c>
      <c r="C92" s="544">
        <f>'G-1 All Habitats'!O69</f>
        <v>1</v>
      </c>
      <c r="D92" s="544" t="str">
        <f>'G-1 All Habitats'!P69</f>
        <v>Low</v>
      </c>
      <c r="E92" s="544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4" t="str">
        <f>'G-1 All Habitats'!N70</f>
        <v>Medium</v>
      </c>
      <c r="C93" s="544">
        <f>'G-1 All Habitats'!O70</f>
        <v>0.67</v>
      </c>
      <c r="D93" s="544" t="str">
        <f>'G-1 All Habitats'!P70</f>
        <v>Medium</v>
      </c>
      <c r="E93" s="544">
        <f>'G-1 All Habitats'!Q70</f>
        <v>0.67</v>
      </c>
    </row>
    <row r="94" spans="1:5" x14ac:dyDescent="0.2">
      <c r="A94" s="110" t="str">
        <f>'G-1 All Habitats'!B71</f>
        <v>Urban - Rain garden</v>
      </c>
      <c r="B94" s="544" t="str">
        <f>'G-1 All Habitats'!N71</f>
        <v>Low</v>
      </c>
      <c r="C94" s="544">
        <f>'G-1 All Habitats'!O71</f>
        <v>1</v>
      </c>
      <c r="D94" s="544" t="str">
        <f>'G-1 All Habitats'!P71</f>
        <v>Low</v>
      </c>
      <c r="E94" s="544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4" t="str">
        <f>'G-1 All Habitats'!N72</f>
        <v>Medium</v>
      </c>
      <c r="C95" s="544">
        <f>'G-1 All Habitats'!O72</f>
        <v>0.67</v>
      </c>
      <c r="D95" s="544" t="str">
        <f>'G-1 All Habitats'!P72</f>
        <v>Medium</v>
      </c>
      <c r="E95" s="544">
        <f>'G-1 All Habitats'!Q72</f>
        <v>0.67</v>
      </c>
    </row>
    <row r="96" spans="1:5" x14ac:dyDescent="0.2">
      <c r="A96" s="110" t="str">
        <f>'G-1 All Habitats'!B73</f>
        <v>Urban - Urban Tree</v>
      </c>
      <c r="B96" s="544" t="str">
        <f>'G-1 All Habitats'!N73</f>
        <v>Low</v>
      </c>
      <c r="C96" s="544">
        <f>'G-1 All Habitats'!O73</f>
        <v>1</v>
      </c>
      <c r="D96" s="544" t="str">
        <f>'G-1 All Habitats'!P73</f>
        <v>Low</v>
      </c>
      <c r="E96" s="544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4" t="str">
        <f>'G-1 All Habitats'!N74</f>
        <v>Medium</v>
      </c>
      <c r="C97" s="544">
        <f>'G-1 All Habitats'!O74</f>
        <v>0.67</v>
      </c>
      <c r="D97" s="544" t="str">
        <f>'G-1 All Habitats'!P74</f>
        <v>Medium</v>
      </c>
      <c r="E97" s="544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4" t="str">
        <f>'G-1 All Habitats'!N75</f>
        <v>Low</v>
      </c>
      <c r="C98" s="544">
        <f>'G-1 All Habitats'!O75</f>
        <v>1</v>
      </c>
      <c r="D98" s="544" t="str">
        <f>'G-1 All Habitats'!P75</f>
        <v>Low</v>
      </c>
      <c r="E98" s="544">
        <f>'G-1 All Habitats'!Q75</f>
        <v>1</v>
      </c>
    </row>
    <row r="99" spans="1:5" x14ac:dyDescent="0.2">
      <c r="A99" s="110" t="str">
        <f>'G-1 All Habitats'!B77</f>
        <v>Urban - Vegetated garden</v>
      </c>
      <c r="B99" s="544" t="str">
        <f>'G-1 All Habitats'!N77</f>
        <v>Low</v>
      </c>
      <c r="C99" s="544">
        <f>'G-1 All Habitats'!O77</f>
        <v>1</v>
      </c>
      <c r="D99" s="544" t="str">
        <f>'G-1 All Habitats'!P77</f>
        <v>Low</v>
      </c>
      <c r="E99" s="544">
        <f>'G-1 All Habitats'!Q77</f>
        <v>1</v>
      </c>
    </row>
    <row r="100" spans="1:5" x14ac:dyDescent="0.2">
      <c r="A100" s="110" t="str">
        <f>'G-1 All Habitats'!B78</f>
        <v>Wetland - Blanket bog</v>
      </c>
      <c r="B100" s="544" t="str">
        <f>'G-1 All Habitats'!N78</f>
        <v>Very High</v>
      </c>
      <c r="C100" s="544">
        <f>'G-1 All Habitats'!O78</f>
        <v>0.1</v>
      </c>
      <c r="D100" s="544" t="str">
        <f>'G-1 All Habitats'!P78</f>
        <v>High</v>
      </c>
      <c r="E100" s="544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4" t="str">
        <f>'G-1 All Habitats'!N79</f>
        <v>Very High</v>
      </c>
      <c r="C101" s="544">
        <f>'G-1 All Habitats'!O79</f>
        <v>0.1</v>
      </c>
      <c r="D101" s="544" t="str">
        <f>'G-1 All Habitats'!P79</f>
        <v>High</v>
      </c>
      <c r="E101" s="544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4" t="str">
        <f>'G-1 All Habitats'!N80</f>
        <v>High</v>
      </c>
      <c r="C102" s="544">
        <f>'G-1 All Habitats'!O80</f>
        <v>0.33</v>
      </c>
      <c r="D102" s="544" t="str">
        <f>'G-1 All Habitats'!P80</f>
        <v>High</v>
      </c>
      <c r="E102" s="544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4" t="str">
        <f>'G-1 All Habitats'!N81</f>
        <v>Very High</v>
      </c>
      <c r="C103" s="544">
        <f>'G-1 All Habitats'!O81</f>
        <v>0.1</v>
      </c>
      <c r="D103" s="544" t="str">
        <f>'G-1 All Habitats'!P81</f>
        <v>High</v>
      </c>
      <c r="E103" s="544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4" t="str">
        <f>'G-1 All Habitats'!N82</f>
        <v>Very High</v>
      </c>
      <c r="C104" s="544">
        <f>'G-1 All Habitats'!O82</f>
        <v>0.1</v>
      </c>
      <c r="D104" s="544" t="str">
        <f>'G-1 All Habitats'!P82</f>
        <v>High</v>
      </c>
      <c r="E104" s="544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4" t="str">
        <f>'G-1 All Habitats'!N83</f>
        <v>High</v>
      </c>
      <c r="C105" s="544">
        <f>'G-1 All Habitats'!O83</f>
        <v>0.33</v>
      </c>
      <c r="D105" s="544" t="str">
        <f>'G-1 All Habitats'!P83</f>
        <v>High</v>
      </c>
      <c r="E105" s="544">
        <f>'G-1 All Habitats'!Q83</f>
        <v>0.33</v>
      </c>
    </row>
    <row r="106" spans="1:5" x14ac:dyDescent="0.2">
      <c r="A106" s="110" t="str">
        <f>'G-1 All Habitats'!B84</f>
        <v>Wetland - Reedbeds</v>
      </c>
      <c r="B106" s="544" t="str">
        <f>'G-1 All Habitats'!N84</f>
        <v>Medium</v>
      </c>
      <c r="C106" s="544">
        <f>'G-1 All Habitats'!O84</f>
        <v>0.67</v>
      </c>
      <c r="D106" s="544" t="str">
        <f>'G-1 All Habitats'!P84</f>
        <v>Medium</v>
      </c>
      <c r="E106" s="544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4" t="str">
        <f>'G-1 All Habitats'!N85</f>
        <v>Very High</v>
      </c>
      <c r="C107" s="544">
        <f>'G-1 All Habitats'!O85</f>
        <v>0.1</v>
      </c>
      <c r="D107" s="544" t="str">
        <f>'G-1 All Habitats'!P85</f>
        <v>High</v>
      </c>
      <c r="E107" s="544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4" t="s">
        <v>153</v>
      </c>
      <c r="C108" s="544">
        <f>'G-1 All Habitats'!O86</f>
        <v>1</v>
      </c>
      <c r="D108" s="544" t="str">
        <f>'G-1 All Habitats'!P86</f>
        <v>Low</v>
      </c>
      <c r="E108" s="544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4" t="str">
        <f>'G-1 All Habitats'!N87</f>
        <v>High</v>
      </c>
      <c r="C109" s="544">
        <f>'G-1 All Habitats'!O87</f>
        <v>0.33</v>
      </c>
      <c r="D109" s="544" t="str">
        <f>'G-1 All Habitats'!P87</f>
        <v>High</v>
      </c>
      <c r="E109" s="544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4" t="str">
        <f>'G-1 All Habitats'!N88</f>
        <v>High</v>
      </c>
      <c r="C110" s="544">
        <f>'G-1 All Habitats'!O88</f>
        <v>0.33</v>
      </c>
      <c r="D110" s="544" t="str">
        <f>'G-1 All Habitats'!P88</f>
        <v>High</v>
      </c>
      <c r="E110" s="544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4" t="str">
        <f>'G-1 All Habitats'!N89</f>
        <v>High</v>
      </c>
      <c r="C111" s="544">
        <f>'G-1 All Habitats'!O89</f>
        <v>0.33</v>
      </c>
      <c r="D111" s="544" t="str">
        <f>'G-1 All Habitats'!P89</f>
        <v>High</v>
      </c>
      <c r="E111" s="544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4" t="str">
        <f>'G-1 All Habitats'!N90</f>
        <v>Low</v>
      </c>
      <c r="C112" s="544">
        <f>'G-1 All Habitats'!O90</f>
        <v>1</v>
      </c>
      <c r="D112" s="544" t="str">
        <f>'G-1 All Habitats'!P90</f>
        <v>Low</v>
      </c>
      <c r="E112" s="544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4" t="str">
        <f>'G-1 All Habitats'!N91</f>
        <v>Medium</v>
      </c>
      <c r="C113" s="544">
        <f>'G-1 All Habitats'!O91</f>
        <v>0.67</v>
      </c>
      <c r="D113" s="544" t="str">
        <f>'G-1 All Habitats'!P91</f>
        <v>Medium</v>
      </c>
      <c r="E113" s="544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4" t="str">
        <f>'G-1 All Habitats'!N92</f>
        <v>Low</v>
      </c>
      <c r="C114" s="544">
        <f>'G-1 All Habitats'!O92</f>
        <v>1</v>
      </c>
      <c r="D114" s="544" t="str">
        <f>'G-1 All Habitats'!P92</f>
        <v>Low</v>
      </c>
      <c r="E114" s="544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4" t="str">
        <f>'G-1 All Habitats'!N93</f>
        <v>Low</v>
      </c>
      <c r="C115" s="544">
        <f>'G-1 All Habitats'!O93</f>
        <v>1</v>
      </c>
      <c r="D115" s="544" t="str">
        <f>'G-1 All Habitats'!P93</f>
        <v>Low</v>
      </c>
      <c r="E115" s="544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4" t="str">
        <f>'G-1 All Habitats'!N94</f>
        <v>Medium</v>
      </c>
      <c r="C116" s="544">
        <f>'G-1 All Habitats'!O94</f>
        <v>0.67</v>
      </c>
      <c r="D116" s="544" t="str">
        <f>'G-1 All Habitats'!P94</f>
        <v>Medium</v>
      </c>
      <c r="E116" s="544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4" t="str">
        <f>'G-1 All Habitats'!N95</f>
        <v>High</v>
      </c>
      <c r="C117" s="544">
        <f>'G-1 All Habitats'!O95</f>
        <v>0.33</v>
      </c>
      <c r="D117" s="544" t="str">
        <f>'G-1 All Habitats'!P95</f>
        <v>High</v>
      </c>
      <c r="E117" s="544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4" t="str">
        <f>'G-1 All Habitats'!N96</f>
        <v>High</v>
      </c>
      <c r="C118" s="544">
        <f>'G-1 All Habitats'!O96</f>
        <v>0.33</v>
      </c>
      <c r="D118" s="544" t="str">
        <f>'G-1 All Habitats'!P96</f>
        <v>High</v>
      </c>
      <c r="E118" s="544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4" t="str">
        <f>'G-1 All Habitats'!N97</f>
        <v>Medium</v>
      </c>
      <c r="C119" s="544">
        <f>'G-1 All Habitats'!O97</f>
        <v>0.67</v>
      </c>
      <c r="D119" s="544" t="str">
        <f>'G-1 All Habitats'!P97</f>
        <v>Medium</v>
      </c>
      <c r="E119" s="544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4" t="str">
        <f>'G-1 All Habitats'!N98</f>
        <v>Very High</v>
      </c>
      <c r="C120" s="544">
        <f>'G-1 All Habitats'!O98</f>
        <v>0.1</v>
      </c>
      <c r="D120" s="544" t="str">
        <f>'G-1 All Habitats'!P98</f>
        <v>High</v>
      </c>
      <c r="E120" s="544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4" t="str">
        <f>'G-1 All Habitats'!N125</f>
        <v>Medium</v>
      </c>
      <c r="C121" s="544">
        <f>'G-1 All Habitats'!O125</f>
        <v>0.67</v>
      </c>
      <c r="D121" s="544" t="str">
        <f>'G-1 All Habitats'!P125</f>
        <v>Medium</v>
      </c>
      <c r="E121" s="544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4" t="str">
        <f>'G-1 All Habitats'!N126</f>
        <v>High</v>
      </c>
      <c r="C122" s="544">
        <f>'G-1 All Habitats'!O126</f>
        <v>0.33</v>
      </c>
      <c r="D122" s="544" t="str">
        <f>'G-1 All Habitats'!P126</f>
        <v>Medium</v>
      </c>
      <c r="E122" s="544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4" t="str">
        <f>'G-1 All Habitats'!N127</f>
        <v>Medium</v>
      </c>
      <c r="C123" s="544">
        <f>'G-1 All Habitats'!O127</f>
        <v>0.67</v>
      </c>
      <c r="D123" s="544" t="str">
        <f>'G-1 All Habitats'!P127</f>
        <v>Medium</v>
      </c>
      <c r="E123" s="544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4" t="str">
        <f>'G-1 All Habitats'!N128</f>
        <v>Medium</v>
      </c>
      <c r="C124" s="544">
        <f>'G-1 All Habitats'!O128</f>
        <v>0.67</v>
      </c>
      <c r="D124" s="544" t="str">
        <f>'G-1 All Habitats'!P128</f>
        <v>Medium</v>
      </c>
      <c r="E124" s="544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4" t="str">
        <f>'G-1 All Habitats'!N129</f>
        <v>Medium</v>
      </c>
      <c r="C125" s="544">
        <f>'G-1 All Habitats'!O129</f>
        <v>0.67</v>
      </c>
      <c r="D125" s="544" t="str">
        <f>'G-1 All Habitats'!P129</f>
        <v>Medium</v>
      </c>
      <c r="E125" s="544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4" t="str">
        <f>'G-1 All Habitats'!N109</f>
        <v>High</v>
      </c>
      <c r="C126" s="544">
        <f>'G-1 All Habitats'!O109</f>
        <v>0.33</v>
      </c>
      <c r="D126" s="544" t="str">
        <f>'G-1 All Habitats'!P109</f>
        <v>Medium</v>
      </c>
      <c r="E126" s="544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4" t="str">
        <f>'G-1 All Habitats'!N115</f>
        <v>High</v>
      </c>
      <c r="C127" s="544">
        <f>'G-1 All Habitats'!O115</f>
        <v>0.33</v>
      </c>
      <c r="D127" s="544" t="str">
        <f>'G-1 All Habitats'!P115</f>
        <v>Medium</v>
      </c>
      <c r="E127" s="544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4" t="str">
        <f>'G-1 All Habitats'!N119</f>
        <v>High</v>
      </c>
      <c r="C128" s="544">
        <f>'G-1 All Habitats'!O119</f>
        <v>0.33</v>
      </c>
      <c r="D128" s="544" t="str">
        <f>'G-1 All Habitats'!P119</f>
        <v>Medium</v>
      </c>
      <c r="E128" s="544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4" t="str">
        <f>'G-1 All Habitats'!N120</f>
        <v>Medium</v>
      </c>
      <c r="C129" s="544">
        <f>'G-1 All Habitats'!O120</f>
        <v>0.67</v>
      </c>
      <c r="D129" s="544" t="str">
        <f>'G-1 All Habitats'!P120</f>
        <v>Medium</v>
      </c>
      <c r="E129" s="544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="90" zoomScaleNormal="90" workbookViewId="0">
      <selection activeCell="P44" sqref="P44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952500</xdr:colOff>
                <xdr:row>49</xdr:row>
                <xdr:rowOff>47625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="90" zoomScaleNormal="90" workbookViewId="0">
      <pane xSplit="6" ySplit="3" topLeftCell="G58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1"/>
      <c r="G1" s="281"/>
      <c r="H1" s="281"/>
      <c r="I1" s="281"/>
      <c r="J1" s="281"/>
      <c r="K1" s="281"/>
      <c r="L1" s="281"/>
      <c r="M1" s="281"/>
    </row>
    <row r="2" spans="1:13" ht="29.45" customHeight="1" x14ac:dyDescent="0.4">
      <c r="A2" s="1052" t="s">
        <v>929</v>
      </c>
      <c r="B2" s="1052"/>
      <c r="C2" s="1052"/>
      <c r="F2" s="282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3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4">
        <v>100</v>
      </c>
      <c r="C4" s="655">
        <v>1</v>
      </c>
      <c r="F4" s="88" t="str">
        <f>'G-1 All Habitats'!B3</f>
        <v>Cropland - Arable field margins cultivated annually</v>
      </c>
      <c r="G4" s="544" t="s">
        <v>934</v>
      </c>
      <c r="H4" s="544" t="s">
        <v>934</v>
      </c>
      <c r="I4" s="544" t="s">
        <v>934</v>
      </c>
      <c r="J4" s="544" t="s">
        <v>934</v>
      </c>
      <c r="K4" s="544" t="s">
        <v>934</v>
      </c>
      <c r="L4" s="544">
        <v>1</v>
      </c>
      <c r="M4" s="544" t="s">
        <v>934</v>
      </c>
    </row>
    <row r="5" spans="1:13" x14ac:dyDescent="0.2">
      <c r="A5" s="104">
        <v>1</v>
      </c>
      <c r="B5" s="544">
        <v>96.5</v>
      </c>
      <c r="C5" s="655">
        <v>0.96499999999999997</v>
      </c>
      <c r="F5" s="88" t="str">
        <f>'G-1 All Habitats'!B4</f>
        <v>Cropland - Arable field margins game bird mix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>
        <v>1</v>
      </c>
      <c r="M5" s="544" t="s">
        <v>934</v>
      </c>
    </row>
    <row r="6" spans="1:13" x14ac:dyDescent="0.2">
      <c r="A6" s="104">
        <v>2</v>
      </c>
      <c r="B6" s="544">
        <v>93.122500000000002</v>
      </c>
      <c r="C6" s="655">
        <v>0.93122499999999997</v>
      </c>
      <c r="F6" s="88" t="str">
        <f>'G-1 All Habitats'!B5</f>
        <v>Cropland - Arable field margins pollen &amp; nectar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>
        <v>1</v>
      </c>
      <c r="M6" s="544" t="s">
        <v>934</v>
      </c>
    </row>
    <row r="7" spans="1:13" x14ac:dyDescent="0.2">
      <c r="A7" s="104">
        <v>3</v>
      </c>
      <c r="B7" s="544">
        <v>89.863212500000003</v>
      </c>
      <c r="C7" s="655">
        <v>0.898632125</v>
      </c>
      <c r="F7" s="88" t="str">
        <f>'G-1 All Habitats'!B6</f>
        <v>Cropland - Arable field margins tussocky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>
        <v>1</v>
      </c>
      <c r="M7" s="544" t="s">
        <v>934</v>
      </c>
    </row>
    <row r="8" spans="1:13" x14ac:dyDescent="0.2">
      <c r="A8" s="104">
        <v>4</v>
      </c>
      <c r="B8" s="544">
        <v>86.718000059999994</v>
      </c>
      <c r="C8" s="655">
        <v>0.86718000059999989</v>
      </c>
      <c r="F8" s="88" t="str">
        <f>'G-1 All Habitats'!B7</f>
        <v>Cropland - Cereal crops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>
        <v>1</v>
      </c>
      <c r="M8" s="544" t="s">
        <v>934</v>
      </c>
    </row>
    <row r="9" spans="1:13" x14ac:dyDescent="0.2">
      <c r="A9" s="104">
        <v>5</v>
      </c>
      <c r="B9" s="544">
        <v>83.682870059999999</v>
      </c>
      <c r="C9" s="655">
        <v>0.83682870060000003</v>
      </c>
      <c r="F9" s="88" t="str">
        <f>'G-1 All Habitats'!B8</f>
        <v>Cropland - Cereal crops winter stubble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>
        <v>1</v>
      </c>
      <c r="M9" s="544" t="s">
        <v>934</v>
      </c>
    </row>
    <row r="10" spans="1:13" x14ac:dyDescent="0.2">
      <c r="A10" s="104">
        <v>6</v>
      </c>
      <c r="B10" s="544">
        <v>80.753969609999999</v>
      </c>
      <c r="C10" s="655">
        <v>0.80753969609999998</v>
      </c>
      <c r="F10" s="88" t="str">
        <f>'G-1 All Habitats'!B9</f>
        <v>Cropland - Horticulture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>
        <v>1</v>
      </c>
      <c r="M10" s="544" t="s">
        <v>934</v>
      </c>
    </row>
    <row r="11" spans="1:13" x14ac:dyDescent="0.2">
      <c r="A11" s="104">
        <v>7</v>
      </c>
      <c r="B11" s="544">
        <v>77.927580669999998</v>
      </c>
      <c r="C11" s="655">
        <v>0.77927580669999996</v>
      </c>
      <c r="F11" s="88" t="str">
        <f>'G-1 All Habitats'!B10</f>
        <v>Cropland - Intensive orchards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>
        <v>1</v>
      </c>
      <c r="M11" s="544" t="s">
        <v>934</v>
      </c>
    </row>
    <row r="12" spans="1:13" x14ac:dyDescent="0.2">
      <c r="A12" s="104">
        <v>8</v>
      </c>
      <c r="B12" s="544">
        <v>75.200115350000004</v>
      </c>
      <c r="C12" s="655">
        <v>0.75200115350000007</v>
      </c>
      <c r="F12" s="88" t="str">
        <f>'G-1 All Habitats'!B11</f>
        <v>Cropland - Non-cereal crops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>
        <v>1</v>
      </c>
      <c r="M12" s="544" t="s">
        <v>934</v>
      </c>
    </row>
    <row r="13" spans="1:13" x14ac:dyDescent="0.2">
      <c r="A13" s="104">
        <v>9</v>
      </c>
      <c r="B13" s="544">
        <v>72.568111310000006</v>
      </c>
      <c r="C13" s="655">
        <v>0.72568111310000005</v>
      </c>
      <c r="F13" s="88" t="str">
        <f>'G-1 All Habitats'!B12</f>
        <v>Cropland - Temporary grass and clover leys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>
        <v>1</v>
      </c>
      <c r="M13" s="544" t="s">
        <v>934</v>
      </c>
    </row>
    <row r="14" spans="1:13" x14ac:dyDescent="0.2">
      <c r="A14" s="104">
        <v>10</v>
      </c>
      <c r="B14" s="544">
        <v>70.028227419999993</v>
      </c>
      <c r="C14" s="655">
        <v>0.70028227419999989</v>
      </c>
      <c r="F14" s="88" t="str">
        <f>'G-1 All Habitats'!B13</f>
        <v>Grassland - Traditional orchards</v>
      </c>
      <c r="G14" s="544">
        <v>30</v>
      </c>
      <c r="H14" s="544">
        <v>25</v>
      </c>
      <c r="I14" s="544">
        <v>20</v>
      </c>
      <c r="J14" s="544">
        <v>10</v>
      </c>
      <c r="K14" s="544">
        <v>5</v>
      </c>
      <c r="L14" s="544" t="s">
        <v>934</v>
      </c>
      <c r="M14" s="544" t="s">
        <v>934</v>
      </c>
    </row>
    <row r="15" spans="1:13" x14ac:dyDescent="0.2">
      <c r="A15" s="104">
        <v>11</v>
      </c>
      <c r="B15" s="544">
        <v>67.577239460000001</v>
      </c>
      <c r="C15" s="655">
        <v>0.67577239460000005</v>
      </c>
      <c r="F15" s="88" t="str">
        <f>'G-1 All Habitats'!B14</f>
        <v>Grassland - Bracken</v>
      </c>
      <c r="G15" s="544" t="s">
        <v>934</v>
      </c>
      <c r="H15" s="544" t="s">
        <v>934</v>
      </c>
      <c r="I15" s="544" t="s">
        <v>934</v>
      </c>
      <c r="J15" s="544" t="s">
        <v>934</v>
      </c>
      <c r="K15" s="544" t="s">
        <v>934</v>
      </c>
      <c r="L15" s="544">
        <v>1</v>
      </c>
      <c r="M15" s="544" t="s">
        <v>934</v>
      </c>
    </row>
    <row r="16" spans="1:13" x14ac:dyDescent="0.2">
      <c r="A16" s="104">
        <v>12</v>
      </c>
      <c r="B16" s="544">
        <v>65.212036069999996</v>
      </c>
      <c r="C16" s="655">
        <v>0.65212036070000001</v>
      </c>
      <c r="F16" s="88" t="str">
        <f>'G-1 All Habitats'!B15</f>
        <v>Grassland - Floodplain Wetland Mosaic (CFGM)</v>
      </c>
      <c r="G16" s="544">
        <v>20</v>
      </c>
      <c r="H16" s="544">
        <v>15</v>
      </c>
      <c r="I16" s="544">
        <v>10</v>
      </c>
      <c r="J16" s="544">
        <v>8</v>
      </c>
      <c r="K16" s="544">
        <v>5</v>
      </c>
      <c r="L16" s="544" t="s">
        <v>934</v>
      </c>
      <c r="M16" s="544" t="s">
        <v>934</v>
      </c>
    </row>
    <row r="17" spans="1:13" x14ac:dyDescent="0.2">
      <c r="A17" s="104">
        <v>13</v>
      </c>
      <c r="B17" s="544">
        <v>62.929614809999997</v>
      </c>
      <c r="C17" s="655">
        <v>0.62929614810000001</v>
      </c>
      <c r="F17" s="88" t="str">
        <f>'G-1 All Habitats'!B16</f>
        <v>Grassland - Lowland calcareous grassland</v>
      </c>
      <c r="G17" s="544">
        <v>20</v>
      </c>
      <c r="H17" s="544">
        <v>15</v>
      </c>
      <c r="I17" s="544">
        <v>10</v>
      </c>
      <c r="J17" s="544">
        <v>8</v>
      </c>
      <c r="K17" s="544">
        <v>5</v>
      </c>
      <c r="L17" s="544" t="s">
        <v>934</v>
      </c>
      <c r="M17" s="544" t="s">
        <v>934</v>
      </c>
    </row>
    <row r="18" spans="1:13" x14ac:dyDescent="0.2">
      <c r="A18" s="104">
        <v>14</v>
      </c>
      <c r="B18" s="544">
        <v>60.727078290000001</v>
      </c>
      <c r="C18" s="655">
        <v>0.60727078290000003</v>
      </c>
      <c r="F18" s="88" t="str">
        <f>'G-1 All Habitats'!B17</f>
        <v>Grassland - Lowland dry acid grassland</v>
      </c>
      <c r="G18" s="544" t="s">
        <v>935</v>
      </c>
      <c r="H18" s="544">
        <v>25</v>
      </c>
      <c r="I18" s="544">
        <v>20</v>
      </c>
      <c r="J18" s="544">
        <v>15</v>
      </c>
      <c r="K18" s="544">
        <v>10</v>
      </c>
      <c r="L18" s="544" t="s">
        <v>934</v>
      </c>
      <c r="M18" s="544" t="s">
        <v>934</v>
      </c>
    </row>
    <row r="19" spans="1:13" x14ac:dyDescent="0.2">
      <c r="A19" s="104">
        <v>15</v>
      </c>
      <c r="B19" s="544">
        <v>58.601630550000003</v>
      </c>
      <c r="C19" s="655">
        <v>0.58601630550000006</v>
      </c>
      <c r="F19" s="88" t="str">
        <f>'G-1 All Habitats'!B18</f>
        <v>Grassland - Lowland meadows</v>
      </c>
      <c r="G19" s="544">
        <v>15</v>
      </c>
      <c r="H19" s="544">
        <v>12</v>
      </c>
      <c r="I19" s="544">
        <v>10</v>
      </c>
      <c r="J19" s="544">
        <v>8</v>
      </c>
      <c r="K19" s="544">
        <v>5</v>
      </c>
      <c r="L19" s="544" t="s">
        <v>934</v>
      </c>
      <c r="M19" s="544" t="s">
        <v>934</v>
      </c>
    </row>
    <row r="20" spans="1:13" x14ac:dyDescent="0.2">
      <c r="A20" s="104">
        <v>16</v>
      </c>
      <c r="B20" s="544">
        <v>56.550573479999997</v>
      </c>
      <c r="C20" s="655">
        <v>0.56550573479999999</v>
      </c>
      <c r="F20" s="88" t="str">
        <f>'G-1 All Habitats'!B19</f>
        <v>Grassland - Modified grassland</v>
      </c>
      <c r="G20" s="544">
        <v>7</v>
      </c>
      <c r="H20" s="544">
        <v>5</v>
      </c>
      <c r="I20" s="544">
        <v>4</v>
      </c>
      <c r="J20" s="544">
        <v>2</v>
      </c>
      <c r="K20" s="544">
        <v>1</v>
      </c>
      <c r="L20" s="544">
        <v>1</v>
      </c>
      <c r="M20" s="544" t="s">
        <v>934</v>
      </c>
    </row>
    <row r="21" spans="1:13" ht="15" customHeight="1" x14ac:dyDescent="0.2">
      <c r="A21" s="104">
        <v>17</v>
      </c>
      <c r="B21" s="544">
        <v>54.571303409999999</v>
      </c>
      <c r="C21" s="655">
        <v>0.54571303409999994</v>
      </c>
      <c r="F21" s="88" t="str">
        <f>'G-1 All Habitats'!B20</f>
        <v>Grassland - Other lowland acid grassland</v>
      </c>
      <c r="G21" s="544">
        <v>15</v>
      </c>
      <c r="H21" s="544">
        <v>12</v>
      </c>
      <c r="I21" s="544">
        <v>10</v>
      </c>
      <c r="J21" s="544">
        <v>5</v>
      </c>
      <c r="K21" s="544">
        <v>1</v>
      </c>
      <c r="L21" s="544" t="s">
        <v>934</v>
      </c>
      <c r="M21" s="544" t="s">
        <v>934</v>
      </c>
    </row>
    <row r="22" spans="1:13" ht="15" customHeight="1" x14ac:dyDescent="0.2">
      <c r="A22" s="104">
        <v>18</v>
      </c>
      <c r="B22" s="544">
        <v>52.661307790000002</v>
      </c>
      <c r="C22" s="655">
        <v>0.5266130779</v>
      </c>
      <c r="F22" s="88" t="str">
        <f>'G-1 All Habitats'!B21</f>
        <v>Grassland - Other neutral grassland</v>
      </c>
      <c r="G22" s="544">
        <v>10</v>
      </c>
      <c r="H22" s="544">
        <v>7</v>
      </c>
      <c r="I22" s="544">
        <v>5</v>
      </c>
      <c r="J22" s="544">
        <v>3</v>
      </c>
      <c r="K22" s="544">
        <v>2</v>
      </c>
      <c r="L22" s="544" t="s">
        <v>934</v>
      </c>
      <c r="M22" s="544" t="s">
        <v>934</v>
      </c>
    </row>
    <row r="23" spans="1:13" ht="15" customHeight="1" x14ac:dyDescent="0.2">
      <c r="A23" s="104">
        <v>19</v>
      </c>
      <c r="B23" s="544">
        <v>50.818162020000003</v>
      </c>
      <c r="C23" s="655">
        <v>0.50818162020000002</v>
      </c>
      <c r="F23" s="88" t="str">
        <f>'G-1 All Habitats'!B22</f>
        <v>Grassland - Tall herb communities (H6430)</v>
      </c>
      <c r="G23" s="544">
        <v>30</v>
      </c>
      <c r="H23" s="544">
        <v>25</v>
      </c>
      <c r="I23" s="544">
        <v>20</v>
      </c>
      <c r="J23" s="544">
        <v>15</v>
      </c>
      <c r="K23" s="544">
        <v>10</v>
      </c>
      <c r="L23" s="544" t="s">
        <v>934</v>
      </c>
      <c r="M23" s="544" t="s">
        <v>934</v>
      </c>
    </row>
    <row r="24" spans="1:13" ht="15" customHeight="1" x14ac:dyDescent="0.2">
      <c r="A24" s="104">
        <v>20</v>
      </c>
      <c r="B24" s="544">
        <v>49.039526350000003</v>
      </c>
      <c r="C24" s="655">
        <v>0.49039526350000001</v>
      </c>
      <c r="F24" s="88" t="str">
        <f>'G-1 All Habitats'!B23</f>
        <v>Grassland - Upland acid grassland</v>
      </c>
      <c r="G24" s="544">
        <v>15</v>
      </c>
      <c r="H24" s="544">
        <v>12</v>
      </c>
      <c r="I24" s="544">
        <v>10</v>
      </c>
      <c r="J24" s="544">
        <v>5</v>
      </c>
      <c r="K24" s="544">
        <v>1</v>
      </c>
      <c r="L24" s="544" t="s">
        <v>934</v>
      </c>
      <c r="M24" s="544" t="s">
        <v>934</v>
      </c>
    </row>
    <row r="25" spans="1:13" ht="15" customHeight="1" x14ac:dyDescent="0.2">
      <c r="A25" s="104">
        <v>21</v>
      </c>
      <c r="B25" s="544">
        <v>47.323142930000003</v>
      </c>
      <c r="C25" s="655">
        <v>0.47323142930000001</v>
      </c>
      <c r="F25" s="88" t="str">
        <f>'G-1 All Habitats'!B24</f>
        <v>Grassland - Upland calcareous grassland</v>
      </c>
      <c r="G25" s="544">
        <v>25</v>
      </c>
      <c r="H25" s="544">
        <v>20</v>
      </c>
      <c r="I25" s="544">
        <v>15</v>
      </c>
      <c r="J25" s="544">
        <v>12</v>
      </c>
      <c r="K25" s="544">
        <v>10</v>
      </c>
      <c r="L25" s="544" t="s">
        <v>934</v>
      </c>
      <c r="M25" s="544" t="s">
        <v>934</v>
      </c>
    </row>
    <row r="26" spans="1:13" ht="15" customHeight="1" x14ac:dyDescent="0.2">
      <c r="A26" s="104">
        <v>22</v>
      </c>
      <c r="B26" s="544">
        <v>45.666832919999997</v>
      </c>
      <c r="C26" s="655">
        <v>0.4566683292</v>
      </c>
      <c r="F26" s="88" t="str">
        <f>'G-1 All Habitats'!B25</f>
        <v>Grassland - Upland hay meadows</v>
      </c>
      <c r="G26" s="544">
        <v>20</v>
      </c>
      <c r="H26" s="544">
        <v>18</v>
      </c>
      <c r="I26" s="544">
        <v>15</v>
      </c>
      <c r="J26" s="544">
        <v>12</v>
      </c>
      <c r="K26" s="544">
        <v>10</v>
      </c>
      <c r="L26" s="544" t="s">
        <v>934</v>
      </c>
      <c r="M26" s="544" t="s">
        <v>934</v>
      </c>
    </row>
    <row r="27" spans="1:13" x14ac:dyDescent="0.2">
      <c r="A27" s="104">
        <v>23</v>
      </c>
      <c r="B27" s="544">
        <v>44.068493770000003</v>
      </c>
      <c r="C27" s="655">
        <v>0.44068493770000006</v>
      </c>
      <c r="F27" s="88" t="str">
        <f>'G-1 All Habitats'!B26</f>
        <v>Heathland and shrub - Blackthorn scrub</v>
      </c>
      <c r="G27" s="544">
        <v>10</v>
      </c>
      <c r="H27" s="544">
        <v>7</v>
      </c>
      <c r="I27" s="544">
        <v>5</v>
      </c>
      <c r="J27" s="544">
        <v>3</v>
      </c>
      <c r="K27" s="544">
        <v>1</v>
      </c>
      <c r="L27" s="544" t="s">
        <v>934</v>
      </c>
      <c r="M27" s="544" t="s">
        <v>934</v>
      </c>
    </row>
    <row r="28" spans="1:13" x14ac:dyDescent="0.2">
      <c r="A28" s="104">
        <v>24</v>
      </c>
      <c r="B28" s="544">
        <v>42.52609649</v>
      </c>
      <c r="C28" s="655">
        <v>0.42526096489999998</v>
      </c>
      <c r="F28" s="88" t="str">
        <f>'G-1 All Habitats'!B27</f>
        <v>Heathland and shrub - Bramble scrub</v>
      </c>
      <c r="G28" s="544" t="s">
        <v>934</v>
      </c>
      <c r="H28" s="544" t="s">
        <v>934</v>
      </c>
      <c r="I28" s="544" t="s">
        <v>934</v>
      </c>
      <c r="J28" s="544" t="s">
        <v>934</v>
      </c>
      <c r="K28" s="544" t="s">
        <v>934</v>
      </c>
      <c r="L28" s="544">
        <v>1</v>
      </c>
      <c r="M28" s="544" t="s">
        <v>934</v>
      </c>
    </row>
    <row r="29" spans="1:13" x14ac:dyDescent="0.2">
      <c r="A29" s="104">
        <v>25</v>
      </c>
      <c r="B29" s="544">
        <v>41.037683110000003</v>
      </c>
      <c r="C29" s="655">
        <v>0.41037683110000001</v>
      </c>
      <c r="F29" s="88" t="str">
        <f>'G-1 All Habitats'!B28</f>
        <v>Heathland and shrub - Gorse scrub</v>
      </c>
      <c r="G29" s="544">
        <v>10</v>
      </c>
      <c r="H29" s="544">
        <v>7</v>
      </c>
      <c r="I29" s="544">
        <v>5</v>
      </c>
      <c r="J29" s="544">
        <v>3</v>
      </c>
      <c r="K29" s="544">
        <v>1</v>
      </c>
      <c r="L29" s="544" t="s">
        <v>934</v>
      </c>
      <c r="M29" s="544" t="s">
        <v>934</v>
      </c>
    </row>
    <row r="30" spans="1:13" x14ac:dyDescent="0.2">
      <c r="A30" s="104">
        <v>26</v>
      </c>
      <c r="B30" s="544">
        <v>39.601364199999999</v>
      </c>
      <c r="C30" s="655">
        <v>0.396013642</v>
      </c>
      <c r="F30" s="88" t="str">
        <f>'G-1 All Habitats'!B29</f>
        <v>Heathland and shrub - Hawthorn scrub</v>
      </c>
      <c r="G30" s="544">
        <v>10</v>
      </c>
      <c r="H30" s="544">
        <v>7</v>
      </c>
      <c r="I30" s="544">
        <v>5</v>
      </c>
      <c r="J30" s="544">
        <v>3</v>
      </c>
      <c r="K30" s="544">
        <v>1</v>
      </c>
      <c r="L30" s="544" t="s">
        <v>934</v>
      </c>
      <c r="M30" s="544" t="s">
        <v>934</v>
      </c>
    </row>
    <row r="31" spans="1:13" x14ac:dyDescent="0.2">
      <c r="A31" s="104">
        <v>27</v>
      </c>
      <c r="B31" s="544">
        <v>38.215316459999997</v>
      </c>
      <c r="C31" s="655">
        <v>0.38215316459999998</v>
      </c>
      <c r="F31" s="88" t="str">
        <f>'G-1 All Habitats'!B30</f>
        <v>Heathland and shrub - Hazel scrub</v>
      </c>
      <c r="G31" s="544">
        <v>15</v>
      </c>
      <c r="H31" s="544">
        <v>12</v>
      </c>
      <c r="I31" s="544">
        <v>10</v>
      </c>
      <c r="J31" s="544">
        <v>7</v>
      </c>
      <c r="K31" s="544">
        <v>5</v>
      </c>
      <c r="L31" s="544" t="s">
        <v>934</v>
      </c>
      <c r="M31" s="544" t="s">
        <v>934</v>
      </c>
    </row>
    <row r="32" spans="1:13" x14ac:dyDescent="0.2">
      <c r="A32" s="104">
        <v>28</v>
      </c>
      <c r="B32" s="544">
        <v>36.877780379999997</v>
      </c>
      <c r="C32" s="655">
        <v>0.36877780379999997</v>
      </c>
      <c r="F32" s="88" t="str">
        <f>'G-1 All Habitats'!B31</f>
        <v>Heathland and shrub - Lowland Heathland</v>
      </c>
      <c r="G32" s="544" t="s">
        <v>935</v>
      </c>
      <c r="H32" s="544">
        <v>25</v>
      </c>
      <c r="I32" s="544">
        <v>20</v>
      </c>
      <c r="J32" s="544">
        <v>15</v>
      </c>
      <c r="K32" s="544">
        <v>10</v>
      </c>
      <c r="L32" s="544" t="s">
        <v>934</v>
      </c>
      <c r="M32" s="544" t="s">
        <v>934</v>
      </c>
    </row>
    <row r="33" spans="1:13" x14ac:dyDescent="0.2">
      <c r="A33" s="104">
        <v>29</v>
      </c>
      <c r="B33" s="544">
        <v>35.587058069999998</v>
      </c>
      <c r="C33" s="655">
        <v>0.35587058069999999</v>
      </c>
      <c r="F33" s="88" t="str">
        <f>'G-1 All Habitats'!B32</f>
        <v>Heathland and shrub - Mixed scrub</v>
      </c>
      <c r="G33" s="544">
        <v>10</v>
      </c>
      <c r="H33" s="544">
        <v>7</v>
      </c>
      <c r="I33" s="544">
        <v>5</v>
      </c>
      <c r="J33" s="544">
        <v>3</v>
      </c>
      <c r="K33" s="544">
        <v>1</v>
      </c>
      <c r="L33" s="544" t="s">
        <v>934</v>
      </c>
      <c r="M33" s="544" t="s">
        <v>934</v>
      </c>
    </row>
    <row r="34" spans="1:13" x14ac:dyDescent="0.2">
      <c r="A34" s="104">
        <v>30</v>
      </c>
      <c r="B34" s="544">
        <v>34.34151104</v>
      </c>
      <c r="C34" s="655">
        <v>0.3434151104</v>
      </c>
      <c r="F34" s="88" t="str">
        <f>'G-1 All Habitats'!B33</f>
        <v>Heathland and shrub - Mountain heaths and willow scrub</v>
      </c>
      <c r="G34" s="544" t="s">
        <v>935</v>
      </c>
      <c r="H34" s="544" t="s">
        <v>935</v>
      </c>
      <c r="I34" s="544">
        <v>25</v>
      </c>
      <c r="J34" s="544">
        <v>23</v>
      </c>
      <c r="K34" s="544">
        <v>15</v>
      </c>
      <c r="L34" s="544" t="s">
        <v>934</v>
      </c>
      <c r="M34" s="544" t="s">
        <v>934</v>
      </c>
    </row>
    <row r="35" spans="1:13" x14ac:dyDescent="0.2">
      <c r="A35" s="104">
        <v>31</v>
      </c>
      <c r="B35" s="544">
        <v>33.139558149999999</v>
      </c>
      <c r="C35" s="655">
        <v>0.33139558149999998</v>
      </c>
      <c r="F35" s="88" t="str">
        <f>'G-1 All Habitats'!B34</f>
        <v>Heathland and shrub - Rhododendron scrub</v>
      </c>
      <c r="G35" s="544" t="s">
        <v>934</v>
      </c>
      <c r="H35" s="544" t="s">
        <v>934</v>
      </c>
      <c r="I35" s="544" t="s">
        <v>934</v>
      </c>
      <c r="J35" s="544" t="s">
        <v>934</v>
      </c>
      <c r="K35" s="544" t="s">
        <v>934</v>
      </c>
      <c r="L35" s="544">
        <v>1</v>
      </c>
      <c r="M35" s="544" t="s">
        <v>934</v>
      </c>
    </row>
    <row r="36" spans="1:13" x14ac:dyDescent="0.2">
      <c r="A36" s="104" t="s">
        <v>935</v>
      </c>
      <c r="B36" s="594">
        <v>31.979673609999999</v>
      </c>
      <c r="C36" s="655">
        <v>0.31979673609999998</v>
      </c>
      <c r="F36" s="88" t="str">
        <f>'G-1 All Habitats'!B35</f>
        <v>Heathland and shrub - Sea buckthorn scrub (Annex 1)</v>
      </c>
      <c r="G36" s="544">
        <v>10</v>
      </c>
      <c r="H36" s="544">
        <v>7</v>
      </c>
      <c r="I36" s="544">
        <v>5</v>
      </c>
      <c r="J36" s="544">
        <v>3</v>
      </c>
      <c r="K36" s="544">
        <v>1</v>
      </c>
      <c r="L36" s="544" t="s">
        <v>934</v>
      </c>
      <c r="M36" s="544" t="s">
        <v>934</v>
      </c>
    </row>
    <row r="37" spans="1:13" x14ac:dyDescent="0.2">
      <c r="A37" s="284" t="s">
        <v>934</v>
      </c>
      <c r="B37" s="656" t="s">
        <v>924</v>
      </c>
      <c r="C37" s="656" t="s">
        <v>924</v>
      </c>
      <c r="F37" s="88" t="str">
        <f>'G-1 All Habitats'!B36</f>
        <v>Heathland and shrub - Sea buckthorn scrub (other)</v>
      </c>
      <c r="G37" s="544" t="s">
        <v>934</v>
      </c>
      <c r="H37" s="544" t="s">
        <v>934</v>
      </c>
      <c r="I37" s="544" t="s">
        <v>934</v>
      </c>
      <c r="J37" s="544" t="s">
        <v>934</v>
      </c>
      <c r="K37" s="544" t="s">
        <v>934</v>
      </c>
      <c r="L37" s="544">
        <v>1</v>
      </c>
      <c r="M37" s="544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4">
        <v>30</v>
      </c>
      <c r="H38" s="544">
        <v>25</v>
      </c>
      <c r="I38" s="544">
        <v>20</v>
      </c>
      <c r="J38" s="544">
        <v>15</v>
      </c>
      <c r="K38" s="544">
        <v>10</v>
      </c>
      <c r="L38" s="544" t="s">
        <v>934</v>
      </c>
      <c r="M38" s="544" t="s">
        <v>934</v>
      </c>
    </row>
    <row r="39" spans="1:13" ht="57" x14ac:dyDescent="0.2">
      <c r="A39" s="285" t="s">
        <v>936</v>
      </c>
      <c r="B39" s="42"/>
      <c r="C39" s="42"/>
      <c r="F39" s="88" t="str">
        <f>'G-1 All Habitats'!B38</f>
        <v>Lakes - Aquifer fed naturally fluctuating water bodies</v>
      </c>
      <c r="G39" s="544">
        <v>30</v>
      </c>
      <c r="H39" s="544">
        <v>20</v>
      </c>
      <c r="I39" s="544">
        <v>15</v>
      </c>
      <c r="J39" s="544">
        <v>10</v>
      </c>
      <c r="K39" s="544">
        <v>1</v>
      </c>
      <c r="L39" s="544" t="s">
        <v>934</v>
      </c>
      <c r="M39" s="544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4">
        <v>30</v>
      </c>
      <c r="H40" s="544">
        <v>20</v>
      </c>
      <c r="I40" s="544">
        <v>10</v>
      </c>
      <c r="J40" s="544">
        <v>7</v>
      </c>
      <c r="K40" s="544">
        <v>5</v>
      </c>
      <c r="L40" s="544" t="s">
        <v>934</v>
      </c>
      <c r="M40" s="544" t="s">
        <v>934</v>
      </c>
    </row>
    <row r="41" spans="1:13" x14ac:dyDescent="0.2">
      <c r="A41" s="544">
        <v>0</v>
      </c>
      <c r="B41" s="42"/>
      <c r="C41" s="42"/>
      <c r="F41" s="88" t="str">
        <f>'G-1 All Habitats'!B41</f>
        <v>Lakes - Low alkalinity lakes</v>
      </c>
      <c r="G41" s="544">
        <v>30</v>
      </c>
      <c r="H41" s="544">
        <v>20</v>
      </c>
      <c r="I41" s="544">
        <v>10</v>
      </c>
      <c r="J41" s="544">
        <v>7</v>
      </c>
      <c r="K41" s="544">
        <v>5</v>
      </c>
      <c r="L41" s="544" t="s">
        <v>934</v>
      </c>
      <c r="M41" s="544" t="s">
        <v>934</v>
      </c>
    </row>
    <row r="42" spans="1:13" x14ac:dyDescent="0.2">
      <c r="A42" s="544">
        <v>1</v>
      </c>
      <c r="B42" s="42"/>
      <c r="C42" s="42"/>
      <c r="F42" s="88" t="str">
        <f>'G-1 All Habitats'!B42</f>
        <v>Lakes - Marl Lakes</v>
      </c>
      <c r="G42" s="544">
        <v>30</v>
      </c>
      <c r="H42" s="544">
        <v>20</v>
      </c>
      <c r="I42" s="544">
        <v>10</v>
      </c>
      <c r="J42" s="544">
        <v>7</v>
      </c>
      <c r="K42" s="544">
        <v>5</v>
      </c>
      <c r="L42" s="544" t="s">
        <v>934</v>
      </c>
      <c r="M42" s="544" t="s">
        <v>934</v>
      </c>
    </row>
    <row r="43" spans="1:13" x14ac:dyDescent="0.2">
      <c r="A43" s="544">
        <v>2</v>
      </c>
      <c r="B43" s="42"/>
      <c r="C43" s="42"/>
      <c r="F43" s="88" t="str">
        <f>'G-1 All Habitats'!B43</f>
        <v>Lakes - Moderate alkalinity lakes</v>
      </c>
      <c r="G43" s="544">
        <v>30</v>
      </c>
      <c r="H43" s="544">
        <v>20</v>
      </c>
      <c r="I43" s="544">
        <v>10</v>
      </c>
      <c r="J43" s="544">
        <v>7</v>
      </c>
      <c r="K43" s="544">
        <v>5</v>
      </c>
      <c r="L43" s="544" t="s">
        <v>934</v>
      </c>
      <c r="M43" s="544" t="s">
        <v>934</v>
      </c>
    </row>
    <row r="44" spans="1:13" x14ac:dyDescent="0.2">
      <c r="A44" s="544">
        <v>3</v>
      </c>
      <c r="B44" s="42"/>
      <c r="C44" s="42"/>
      <c r="F44" s="88" t="str">
        <f>'G-1 All Habitats'!B44</f>
        <v>Lakes - Peat Lakes</v>
      </c>
      <c r="G44" s="544">
        <v>30</v>
      </c>
      <c r="H44" s="544">
        <v>20</v>
      </c>
      <c r="I44" s="544">
        <v>10</v>
      </c>
      <c r="J44" s="544">
        <v>7</v>
      </c>
      <c r="K44" s="544">
        <v>5</v>
      </c>
      <c r="L44" s="544" t="s">
        <v>934</v>
      </c>
      <c r="M44" s="544" t="s">
        <v>934</v>
      </c>
    </row>
    <row r="45" spans="1:13" x14ac:dyDescent="0.2">
      <c r="A45" s="544">
        <v>4</v>
      </c>
      <c r="B45" s="42"/>
      <c r="C45" s="42"/>
      <c r="F45" s="88" t="str">
        <f>'G-1 All Habitats'!B45</f>
        <v>Lakes - Ponds (Priority Habitat)</v>
      </c>
      <c r="G45" s="544">
        <v>5</v>
      </c>
      <c r="H45" s="544">
        <v>4</v>
      </c>
      <c r="I45" s="544">
        <v>3</v>
      </c>
      <c r="J45" s="544">
        <v>2</v>
      </c>
      <c r="K45" s="544">
        <v>1</v>
      </c>
      <c r="L45" s="544" t="s">
        <v>934</v>
      </c>
      <c r="M45" s="544" t="s">
        <v>934</v>
      </c>
    </row>
    <row r="46" spans="1:13" x14ac:dyDescent="0.2">
      <c r="A46" s="544">
        <v>5</v>
      </c>
      <c r="B46" s="42"/>
      <c r="C46" s="42"/>
      <c r="F46" s="88" t="str">
        <f>'G-1 All Habitats'!B46</f>
        <v>Lakes - Ponds (Non- Priority Habitat)</v>
      </c>
      <c r="G46" s="544">
        <v>5</v>
      </c>
      <c r="H46" s="544">
        <v>4</v>
      </c>
      <c r="I46" s="544">
        <v>3</v>
      </c>
      <c r="J46" s="544">
        <v>2</v>
      </c>
      <c r="K46" s="544">
        <v>1</v>
      </c>
      <c r="L46" s="544" t="s">
        <v>934</v>
      </c>
      <c r="M46" s="544" t="s">
        <v>934</v>
      </c>
    </row>
    <row r="47" spans="1:13" x14ac:dyDescent="0.2">
      <c r="A47" s="544">
        <v>6</v>
      </c>
      <c r="B47" s="42"/>
      <c r="C47" s="42"/>
      <c r="F47" s="88" t="str">
        <f>'G-1 All Habitats'!B47</f>
        <v>Lakes - Reservoirs</v>
      </c>
      <c r="G47" s="544">
        <v>10</v>
      </c>
      <c r="H47" s="544">
        <v>7</v>
      </c>
      <c r="I47" s="544">
        <v>5</v>
      </c>
      <c r="J47" s="544">
        <v>3</v>
      </c>
      <c r="K47" s="544">
        <v>1</v>
      </c>
      <c r="L47" s="544" t="s">
        <v>934</v>
      </c>
      <c r="M47" s="544" t="s">
        <v>934</v>
      </c>
    </row>
    <row r="48" spans="1:13" x14ac:dyDescent="0.2">
      <c r="A48" s="544">
        <v>7</v>
      </c>
      <c r="B48" s="42"/>
      <c r="C48" s="42"/>
      <c r="F48" s="88" t="str">
        <f>'G-1 All Habitats'!B48</f>
        <v>Lakes - Temporary lakes, ponds and pools</v>
      </c>
      <c r="G48" s="544">
        <v>5</v>
      </c>
      <c r="H48" s="544">
        <v>4</v>
      </c>
      <c r="I48" s="544">
        <v>3</v>
      </c>
      <c r="J48" s="544">
        <v>2</v>
      </c>
      <c r="K48" s="544">
        <v>1</v>
      </c>
      <c r="L48" s="544" t="s">
        <v>934</v>
      </c>
      <c r="M48" s="544" t="s">
        <v>934</v>
      </c>
    </row>
    <row r="49" spans="1:13" x14ac:dyDescent="0.2">
      <c r="A49" s="544">
        <v>8</v>
      </c>
      <c r="B49" s="42"/>
      <c r="C49" s="42"/>
      <c r="F49" s="88" t="str">
        <f>'G-1 All Habitats'!B49</f>
        <v>Sparsely vegetated land - Calaminarian grasslands</v>
      </c>
      <c r="G49" s="544">
        <v>10</v>
      </c>
      <c r="H49" s="544">
        <v>7</v>
      </c>
      <c r="I49" s="544">
        <v>5</v>
      </c>
      <c r="J49" s="544">
        <v>3</v>
      </c>
      <c r="K49" s="544">
        <v>2</v>
      </c>
      <c r="L49" s="544" t="s">
        <v>934</v>
      </c>
      <c r="M49" s="544" t="s">
        <v>934</v>
      </c>
    </row>
    <row r="50" spans="1:13" x14ac:dyDescent="0.2">
      <c r="A50" s="544">
        <v>9</v>
      </c>
      <c r="B50" s="42"/>
      <c r="C50" s="42"/>
      <c r="F50" s="88" t="str">
        <f>'G-1 All Habitats'!B50</f>
        <v>Sparsely vegetated land - Coastal sand dunes</v>
      </c>
      <c r="G50" s="544">
        <v>20</v>
      </c>
      <c r="H50" s="544">
        <v>15</v>
      </c>
      <c r="I50" s="544">
        <v>10</v>
      </c>
      <c r="J50" s="544">
        <v>7</v>
      </c>
      <c r="K50" s="544">
        <v>5</v>
      </c>
      <c r="L50" s="544" t="s">
        <v>934</v>
      </c>
      <c r="M50" s="544" t="s">
        <v>934</v>
      </c>
    </row>
    <row r="51" spans="1:13" x14ac:dyDescent="0.2">
      <c r="A51" s="544">
        <v>10</v>
      </c>
      <c r="B51" s="42"/>
      <c r="C51" s="42"/>
      <c r="F51" s="88" t="str">
        <f>'G-1 All Habitats'!B51</f>
        <v>Sparsely vegetated land - Coastal vegetated shingle</v>
      </c>
      <c r="G51" s="544">
        <v>20</v>
      </c>
      <c r="H51" s="544">
        <v>15</v>
      </c>
      <c r="I51" s="544">
        <v>10</v>
      </c>
      <c r="J51" s="544">
        <v>7</v>
      </c>
      <c r="K51" s="544">
        <v>5</v>
      </c>
      <c r="L51" s="544" t="s">
        <v>934</v>
      </c>
      <c r="M51" s="544" t="s">
        <v>934</v>
      </c>
    </row>
    <row r="52" spans="1:13" x14ac:dyDescent="0.2">
      <c r="A52" s="544">
        <v>11</v>
      </c>
      <c r="B52" s="42"/>
      <c r="C52" s="42"/>
      <c r="F52" s="88" t="str">
        <f>'G-1 All Habitats'!B52</f>
        <v>Sparsely vegetated land - Ruderal/Ephemeral</v>
      </c>
      <c r="G52" s="544">
        <v>5</v>
      </c>
      <c r="H52" s="544">
        <v>4</v>
      </c>
      <c r="I52" s="544">
        <v>3</v>
      </c>
      <c r="J52" s="544">
        <v>2</v>
      </c>
      <c r="K52" s="544">
        <v>1</v>
      </c>
      <c r="L52" s="544" t="s">
        <v>934</v>
      </c>
      <c r="M52" s="544" t="s">
        <v>934</v>
      </c>
    </row>
    <row r="53" spans="1:13" x14ac:dyDescent="0.2">
      <c r="A53" s="544">
        <v>12</v>
      </c>
      <c r="B53" s="42"/>
      <c r="C53" s="42"/>
      <c r="F53" s="88" t="str">
        <f>'G-1 All Habitats'!B53</f>
        <v>Sparsely vegetated land - Inland rock outcrop and scree habitats</v>
      </c>
      <c r="G53" s="544" t="s">
        <v>935</v>
      </c>
      <c r="H53" s="544">
        <v>25</v>
      </c>
      <c r="I53" s="544">
        <v>20</v>
      </c>
      <c r="J53" s="544">
        <v>15</v>
      </c>
      <c r="K53" s="544">
        <v>10</v>
      </c>
      <c r="L53" s="544" t="s">
        <v>934</v>
      </c>
      <c r="M53" s="544" t="s">
        <v>934</v>
      </c>
    </row>
    <row r="54" spans="1:13" x14ac:dyDescent="0.2">
      <c r="A54" s="544">
        <v>13</v>
      </c>
      <c r="B54" s="42"/>
      <c r="C54" s="42"/>
      <c r="F54" s="88" t="str">
        <f>'G-1 All Habitats'!B54</f>
        <v>Sparsely vegetated land - Limestone pavement</v>
      </c>
      <c r="G54" s="544" t="s">
        <v>935</v>
      </c>
      <c r="H54" s="544" t="s">
        <v>935</v>
      </c>
      <c r="I54" s="544" t="s">
        <v>935</v>
      </c>
      <c r="J54" s="544" t="s">
        <v>935</v>
      </c>
      <c r="K54" s="544" t="s">
        <v>935</v>
      </c>
      <c r="L54" s="544" t="s">
        <v>934</v>
      </c>
      <c r="M54" s="544" t="s">
        <v>934</v>
      </c>
    </row>
    <row r="55" spans="1:13" x14ac:dyDescent="0.2">
      <c r="A55" s="544">
        <v>14</v>
      </c>
      <c r="B55" s="42"/>
      <c r="C55" s="42"/>
      <c r="F55" s="88" t="str">
        <f>'G-1 All Habitats'!B55</f>
        <v>Sparsely vegetated land - Maritime cliff and slopes</v>
      </c>
      <c r="G55" s="544">
        <v>20</v>
      </c>
      <c r="H55" s="544">
        <v>15</v>
      </c>
      <c r="I55" s="544">
        <v>10</v>
      </c>
      <c r="J55" s="544">
        <v>7</v>
      </c>
      <c r="K55" s="544">
        <v>5</v>
      </c>
      <c r="L55" s="544" t="s">
        <v>934</v>
      </c>
      <c r="M55" s="544" t="s">
        <v>934</v>
      </c>
    </row>
    <row r="56" spans="1:13" x14ac:dyDescent="0.2">
      <c r="A56" s="544">
        <v>15</v>
      </c>
      <c r="B56" s="42"/>
      <c r="C56" s="42"/>
      <c r="F56" s="88" t="str">
        <f>'G-1 All Habitats'!B56</f>
        <v>Sparsely vegetated land - Other inland rock and scree</v>
      </c>
      <c r="G56" s="544">
        <v>20</v>
      </c>
      <c r="H56" s="544">
        <v>15</v>
      </c>
      <c r="I56" s="544">
        <v>10</v>
      </c>
      <c r="J56" s="544">
        <v>7</v>
      </c>
      <c r="K56" s="544">
        <v>5</v>
      </c>
      <c r="L56" s="544" t="s">
        <v>934</v>
      </c>
      <c r="M56" s="544" t="s">
        <v>934</v>
      </c>
    </row>
    <row r="57" spans="1:13" x14ac:dyDescent="0.2">
      <c r="A57" s="544">
        <v>16</v>
      </c>
      <c r="B57" s="42"/>
      <c r="C57" s="42"/>
      <c r="F57" s="88" t="str">
        <f>'G-1 All Habitats'!B57</f>
        <v>Urban - Allotments</v>
      </c>
      <c r="G57" s="544">
        <v>1</v>
      </c>
      <c r="H57" s="544">
        <v>1</v>
      </c>
      <c r="I57" s="544">
        <v>1</v>
      </c>
      <c r="J57" s="544">
        <v>1</v>
      </c>
      <c r="K57" s="544">
        <v>1</v>
      </c>
      <c r="L57" s="544" t="s">
        <v>934</v>
      </c>
      <c r="M57" s="544" t="s">
        <v>934</v>
      </c>
    </row>
    <row r="58" spans="1:13" x14ac:dyDescent="0.2">
      <c r="A58" s="544">
        <v>17</v>
      </c>
      <c r="B58" s="42"/>
      <c r="C58" s="42"/>
      <c r="F58" s="88" t="str">
        <f>'G-1 All Habitats'!B39</f>
        <v>Lakes - Ornamental lake or pond</v>
      </c>
      <c r="G58" s="544">
        <v>5</v>
      </c>
      <c r="H58" s="544">
        <v>4</v>
      </c>
      <c r="I58" s="544">
        <v>3</v>
      </c>
      <c r="J58" s="544">
        <v>2</v>
      </c>
      <c r="K58" s="544">
        <v>1</v>
      </c>
      <c r="L58" s="544" t="s">
        <v>934</v>
      </c>
      <c r="M58" s="544" t="s">
        <v>934</v>
      </c>
    </row>
    <row r="59" spans="1:13" x14ac:dyDescent="0.2">
      <c r="A59" s="544">
        <v>18</v>
      </c>
      <c r="B59" s="42"/>
      <c r="C59" s="42"/>
      <c r="F59" s="88" t="str">
        <f>'G-1 All Habitats'!B58</f>
        <v>Urban - Artificial unvegetated, unsealed surface</v>
      </c>
      <c r="G59" s="544" t="s">
        <v>934</v>
      </c>
      <c r="H59" s="544" t="s">
        <v>934</v>
      </c>
      <c r="I59" s="544" t="s">
        <v>934</v>
      </c>
      <c r="J59" s="544" t="s">
        <v>934</v>
      </c>
      <c r="K59" s="544" t="s">
        <v>934</v>
      </c>
      <c r="L59" s="544" t="s">
        <v>934</v>
      </c>
      <c r="M59" s="544">
        <v>0</v>
      </c>
    </row>
    <row r="60" spans="1:13" x14ac:dyDescent="0.2">
      <c r="A60" s="544">
        <v>19</v>
      </c>
      <c r="B60" s="42"/>
      <c r="C60" s="42"/>
      <c r="F60" s="88" t="str">
        <f>'G-1 All Habitats'!B59</f>
        <v>Urban - Bioswale</v>
      </c>
      <c r="G60" s="544">
        <v>3</v>
      </c>
      <c r="H60" s="544">
        <v>2</v>
      </c>
      <c r="I60" s="544">
        <v>1</v>
      </c>
      <c r="J60" s="544">
        <v>1</v>
      </c>
      <c r="K60" s="544">
        <v>1</v>
      </c>
      <c r="L60" s="544" t="s">
        <v>934</v>
      </c>
      <c r="M60" s="544" t="s">
        <v>934</v>
      </c>
    </row>
    <row r="61" spans="1:13" x14ac:dyDescent="0.2">
      <c r="A61" s="544">
        <v>20</v>
      </c>
      <c r="B61" s="42"/>
      <c r="C61" s="42"/>
      <c r="F61" s="88" t="str">
        <f>'G-1 All Habitats'!B60</f>
        <v>Urban - Intensive green roof</v>
      </c>
      <c r="G61" s="544">
        <v>5</v>
      </c>
      <c r="H61" s="544">
        <v>4</v>
      </c>
      <c r="I61" s="544">
        <v>3</v>
      </c>
      <c r="J61" s="544">
        <v>2</v>
      </c>
      <c r="K61" s="544">
        <v>1</v>
      </c>
      <c r="L61" s="544" t="s">
        <v>934</v>
      </c>
      <c r="M61" s="544" t="s">
        <v>934</v>
      </c>
    </row>
    <row r="62" spans="1:13" x14ac:dyDescent="0.2">
      <c r="A62" s="544">
        <v>21</v>
      </c>
      <c r="B62" s="42"/>
      <c r="C62" s="42"/>
      <c r="F62" s="88" t="str">
        <f>'G-1 All Habitats'!B61</f>
        <v>Urban - Built linear features</v>
      </c>
      <c r="G62" s="544" t="s">
        <v>934</v>
      </c>
      <c r="H62" s="544" t="s">
        <v>934</v>
      </c>
      <c r="I62" s="544" t="s">
        <v>934</v>
      </c>
      <c r="J62" s="544" t="s">
        <v>934</v>
      </c>
      <c r="K62" s="544" t="s">
        <v>934</v>
      </c>
      <c r="L62" s="544" t="s">
        <v>934</v>
      </c>
      <c r="M62" s="544">
        <v>0</v>
      </c>
    </row>
    <row r="63" spans="1:13" x14ac:dyDescent="0.2">
      <c r="A63" s="544">
        <v>22</v>
      </c>
      <c r="B63" s="42"/>
      <c r="C63" s="42"/>
      <c r="F63" s="88" t="str">
        <f>'G-1 All Habitats'!B62</f>
        <v>Urban - Cemeteries and churchyards</v>
      </c>
      <c r="G63" s="544">
        <v>20</v>
      </c>
      <c r="H63" s="544">
        <v>17</v>
      </c>
      <c r="I63" s="544">
        <v>15</v>
      </c>
      <c r="J63" s="544">
        <v>12</v>
      </c>
      <c r="K63" s="544">
        <v>10</v>
      </c>
      <c r="L63" s="544" t="s">
        <v>934</v>
      </c>
      <c r="M63" s="544" t="s">
        <v>934</v>
      </c>
    </row>
    <row r="64" spans="1:13" x14ac:dyDescent="0.2">
      <c r="A64" s="544">
        <v>23</v>
      </c>
      <c r="B64" s="42"/>
      <c r="C64" s="42"/>
      <c r="F64" s="88" t="str">
        <f>'G-1 All Habitats'!B63</f>
        <v>Urban - Developed land; sealed surface</v>
      </c>
      <c r="G64" s="544" t="s">
        <v>934</v>
      </c>
      <c r="H64" s="544" t="s">
        <v>934</v>
      </c>
      <c r="I64" s="544" t="s">
        <v>934</v>
      </c>
      <c r="J64" s="544" t="s">
        <v>934</v>
      </c>
      <c r="K64" s="544" t="s">
        <v>934</v>
      </c>
      <c r="L64" s="544" t="s">
        <v>934</v>
      </c>
      <c r="M64" s="544">
        <v>0</v>
      </c>
    </row>
    <row r="65" spans="1:13" x14ac:dyDescent="0.2">
      <c r="A65" s="544">
        <v>24</v>
      </c>
      <c r="B65" s="42"/>
      <c r="C65" s="42"/>
      <c r="F65" s="88" t="str">
        <f>'G-1 All Habitats'!B64</f>
        <v>Urban - Other green roof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>
        <v>1</v>
      </c>
      <c r="M65" s="544" t="s">
        <v>934</v>
      </c>
    </row>
    <row r="66" spans="1:13" x14ac:dyDescent="0.2">
      <c r="A66" s="544">
        <v>25</v>
      </c>
      <c r="B66" s="42"/>
      <c r="C66" s="42"/>
      <c r="F66" s="88" t="str">
        <f>'G-1 All Habitats'!B65</f>
        <v>Urban - Facade-bound green wall</v>
      </c>
      <c r="G66" s="544">
        <v>5</v>
      </c>
      <c r="H66" s="544">
        <v>4</v>
      </c>
      <c r="I66" s="544">
        <v>3</v>
      </c>
      <c r="J66" s="544">
        <v>2</v>
      </c>
      <c r="K66" s="544">
        <v>1</v>
      </c>
      <c r="L66" s="544" t="s">
        <v>934</v>
      </c>
      <c r="M66" s="544" t="s">
        <v>934</v>
      </c>
    </row>
    <row r="67" spans="1:13" x14ac:dyDescent="0.2">
      <c r="A67" s="544">
        <v>26</v>
      </c>
      <c r="B67" s="42"/>
      <c r="C67" s="42"/>
      <c r="F67" s="88" t="str">
        <f>'G-1 All Habitats'!B66</f>
        <v>Urban - Ground based green wall</v>
      </c>
      <c r="G67" s="544">
        <v>5</v>
      </c>
      <c r="H67" s="544">
        <v>4</v>
      </c>
      <c r="I67" s="544">
        <v>3</v>
      </c>
      <c r="J67" s="544">
        <v>2</v>
      </c>
      <c r="K67" s="544">
        <v>1</v>
      </c>
      <c r="L67" s="544" t="s">
        <v>934</v>
      </c>
      <c r="M67" s="544" t="s">
        <v>934</v>
      </c>
    </row>
    <row r="68" spans="1:13" x14ac:dyDescent="0.2">
      <c r="A68" s="544">
        <v>27</v>
      </c>
      <c r="B68" s="42"/>
      <c r="C68" s="42"/>
      <c r="F68" s="88" t="str">
        <f>'G-1 All Habitats'!B67</f>
        <v>Urban - Ground level planters</v>
      </c>
      <c r="G68" s="544" t="s">
        <v>934</v>
      </c>
      <c r="H68" s="544" t="s">
        <v>934</v>
      </c>
      <c r="I68" s="544" t="s">
        <v>934</v>
      </c>
      <c r="J68" s="544" t="s">
        <v>934</v>
      </c>
      <c r="K68" s="544" t="s">
        <v>934</v>
      </c>
      <c r="L68" s="544">
        <v>1</v>
      </c>
      <c r="M68" s="544" t="s">
        <v>934</v>
      </c>
    </row>
    <row r="69" spans="1:13" x14ac:dyDescent="0.2">
      <c r="A69" s="544">
        <v>28</v>
      </c>
      <c r="B69" s="42"/>
      <c r="C69" s="42"/>
      <c r="F69" s="88" t="str">
        <f>'G-1 All Habitats'!B68</f>
        <v>Urban - Biodiverse green roof</v>
      </c>
      <c r="G69" s="544">
        <v>10</v>
      </c>
      <c r="H69" s="544">
        <v>8</v>
      </c>
      <c r="I69" s="544">
        <v>5</v>
      </c>
      <c r="J69" s="544">
        <v>3</v>
      </c>
      <c r="K69" s="544">
        <v>1</v>
      </c>
      <c r="L69" s="544" t="s">
        <v>934</v>
      </c>
      <c r="M69" s="544" t="s">
        <v>934</v>
      </c>
    </row>
    <row r="70" spans="1:13" x14ac:dyDescent="0.2">
      <c r="A70" s="544">
        <v>29</v>
      </c>
      <c r="B70" s="42"/>
      <c r="C70" s="42"/>
      <c r="F70" s="88" t="str">
        <f>'G-1 All Habitats'!B69</f>
        <v>Urban - Introduced shrub</v>
      </c>
      <c r="G70" s="544" t="s">
        <v>934</v>
      </c>
      <c r="H70" s="544" t="s">
        <v>934</v>
      </c>
      <c r="I70" s="544" t="s">
        <v>934</v>
      </c>
      <c r="J70" s="544" t="s">
        <v>934</v>
      </c>
      <c r="K70" s="544" t="s">
        <v>934</v>
      </c>
      <c r="L70" s="544">
        <v>1</v>
      </c>
      <c r="M70" s="544" t="s">
        <v>934</v>
      </c>
    </row>
    <row r="71" spans="1:13" x14ac:dyDescent="0.2">
      <c r="A71" s="544">
        <v>30</v>
      </c>
      <c r="B71" s="42"/>
      <c r="C71" s="42"/>
      <c r="F71" s="88" t="str">
        <f>'G-1 All Habitats'!B70</f>
        <v>Urban - Open Mosaic Habitats on Previously Developed Land</v>
      </c>
      <c r="G71" s="544">
        <v>10</v>
      </c>
      <c r="H71" s="544">
        <v>7</v>
      </c>
      <c r="I71" s="544">
        <v>4</v>
      </c>
      <c r="J71" s="544">
        <v>2</v>
      </c>
      <c r="K71" s="544">
        <v>0</v>
      </c>
      <c r="L71" s="544" t="s">
        <v>934</v>
      </c>
      <c r="M71" s="544" t="s">
        <v>934</v>
      </c>
    </row>
    <row r="72" spans="1:13" x14ac:dyDescent="0.2">
      <c r="A72" s="544" t="s">
        <v>935</v>
      </c>
      <c r="B72" s="42"/>
      <c r="C72" s="42"/>
      <c r="F72" s="88" t="str">
        <f>'G-1 All Habitats'!B71</f>
        <v>Urban - Rain garden</v>
      </c>
      <c r="G72" s="544">
        <v>5</v>
      </c>
      <c r="H72" s="544">
        <v>4</v>
      </c>
      <c r="I72" s="544">
        <v>3</v>
      </c>
      <c r="J72" s="544">
        <v>2</v>
      </c>
      <c r="K72" s="544">
        <v>1</v>
      </c>
      <c r="L72" s="544" t="s">
        <v>934</v>
      </c>
      <c r="M72" s="544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4" t="s">
        <v>934</v>
      </c>
      <c r="H73" s="544" t="s">
        <v>934</v>
      </c>
      <c r="I73" s="544" t="s">
        <v>934</v>
      </c>
      <c r="J73" s="544" t="s">
        <v>934</v>
      </c>
      <c r="K73" s="544" t="s">
        <v>934</v>
      </c>
      <c r="L73" s="544">
        <v>1</v>
      </c>
      <c r="M73" s="544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4" t="s">
        <v>935</v>
      </c>
      <c r="H74" s="544" t="s">
        <v>935</v>
      </c>
      <c r="I74" s="544">
        <v>27</v>
      </c>
      <c r="J74" s="544">
        <v>15</v>
      </c>
      <c r="K74" s="544">
        <v>10</v>
      </c>
      <c r="L74" s="544" t="s">
        <v>934</v>
      </c>
      <c r="M74" s="544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4">
        <v>5</v>
      </c>
      <c r="H75" s="544">
        <v>4</v>
      </c>
      <c r="I75" s="544">
        <v>3</v>
      </c>
      <c r="J75" s="544">
        <v>2</v>
      </c>
      <c r="K75" s="544">
        <v>1</v>
      </c>
      <c r="L75" s="544" t="s">
        <v>934</v>
      </c>
      <c r="M75" s="544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4" t="s">
        <v>934</v>
      </c>
      <c r="H76" s="544" t="s">
        <v>934</v>
      </c>
      <c r="I76" s="544" t="s">
        <v>934</v>
      </c>
      <c r="J76" s="544" t="s">
        <v>934</v>
      </c>
      <c r="K76" s="544" t="s">
        <v>934</v>
      </c>
      <c r="L76" s="544" t="s">
        <v>934</v>
      </c>
      <c r="M76" s="544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4">
        <v>5</v>
      </c>
      <c r="H77" s="544">
        <v>4</v>
      </c>
      <c r="I77" s="544">
        <v>3</v>
      </c>
      <c r="J77" s="544">
        <v>2</v>
      </c>
      <c r="K77" s="544">
        <v>1</v>
      </c>
      <c r="L77" s="544" t="s">
        <v>934</v>
      </c>
      <c r="M77" s="544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4" t="s">
        <v>934</v>
      </c>
      <c r="H78" s="544" t="s">
        <v>934</v>
      </c>
      <c r="I78" s="544" t="s">
        <v>934</v>
      </c>
      <c r="J78" s="544" t="s">
        <v>934</v>
      </c>
      <c r="K78" s="544" t="s">
        <v>934</v>
      </c>
      <c r="L78" s="544">
        <v>1</v>
      </c>
      <c r="M78" s="544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4" t="s">
        <v>935</v>
      </c>
      <c r="H79" s="544" t="s">
        <v>935</v>
      </c>
      <c r="I79" s="544" t="s">
        <v>935</v>
      </c>
      <c r="J79" s="544" t="s">
        <v>935</v>
      </c>
      <c r="K79" s="544" t="s">
        <v>935</v>
      </c>
      <c r="L79" s="544" t="s">
        <v>934</v>
      </c>
      <c r="M79" s="544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4" t="s">
        <v>935</v>
      </c>
      <c r="H80" s="544" t="s">
        <v>935</v>
      </c>
      <c r="I80" s="544">
        <v>30</v>
      </c>
      <c r="J80" s="544">
        <v>25</v>
      </c>
      <c r="K80" s="544">
        <v>15</v>
      </c>
      <c r="L80" s="544" t="s">
        <v>934</v>
      </c>
      <c r="M80" s="544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4">
        <v>30</v>
      </c>
      <c r="H81" s="544">
        <v>25</v>
      </c>
      <c r="I81" s="544">
        <v>20</v>
      </c>
      <c r="J81" s="544">
        <v>15</v>
      </c>
      <c r="K81" s="544">
        <v>10</v>
      </c>
      <c r="L81" s="544" t="s">
        <v>934</v>
      </c>
      <c r="M81" s="544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4" t="s">
        <v>935</v>
      </c>
      <c r="H82" s="544" t="s">
        <v>935</v>
      </c>
      <c r="I82" s="544">
        <v>30</v>
      </c>
      <c r="J82" s="544">
        <v>20</v>
      </c>
      <c r="K82" s="544">
        <v>15</v>
      </c>
      <c r="L82" s="544" t="s">
        <v>934</v>
      </c>
      <c r="M82" s="544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4" t="s">
        <v>935</v>
      </c>
      <c r="H83" s="544" t="s">
        <v>935</v>
      </c>
      <c r="I83" s="544">
        <v>30</v>
      </c>
      <c r="J83" s="544">
        <v>20</v>
      </c>
      <c r="K83" s="544">
        <v>15</v>
      </c>
      <c r="L83" s="544" t="s">
        <v>934</v>
      </c>
      <c r="M83" s="544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4">
        <v>30</v>
      </c>
      <c r="H84" s="544">
        <v>25</v>
      </c>
      <c r="I84" s="544">
        <v>20</v>
      </c>
      <c r="J84" s="544">
        <v>15</v>
      </c>
      <c r="K84" s="544">
        <v>10</v>
      </c>
      <c r="L84" s="544" t="s">
        <v>934</v>
      </c>
      <c r="M84" s="544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4">
        <v>12</v>
      </c>
      <c r="H85" s="544">
        <v>10</v>
      </c>
      <c r="I85" s="544">
        <v>7</v>
      </c>
      <c r="J85" s="544">
        <v>5</v>
      </c>
      <c r="K85" s="544">
        <v>3</v>
      </c>
      <c r="L85" s="544" t="s">
        <v>934</v>
      </c>
      <c r="M85" s="544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4" t="s">
        <v>935</v>
      </c>
      <c r="H86" s="544" t="s">
        <v>935</v>
      </c>
      <c r="I86" s="544">
        <v>30</v>
      </c>
      <c r="J86" s="544">
        <v>25</v>
      </c>
      <c r="K86" s="544">
        <v>15</v>
      </c>
      <c r="L86" s="544" t="s">
        <v>934</v>
      </c>
      <c r="M86" s="544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4" t="s">
        <v>935</v>
      </c>
      <c r="H87" s="544" t="s">
        <v>934</v>
      </c>
      <c r="I87" s="544" t="s">
        <v>934</v>
      </c>
      <c r="J87" s="544" t="s">
        <v>934</v>
      </c>
      <c r="K87" s="544" t="s">
        <v>934</v>
      </c>
      <c r="L87" s="544" t="s">
        <v>934</v>
      </c>
      <c r="M87" s="544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4" t="s">
        <v>935</v>
      </c>
      <c r="H88" s="544" t="s">
        <v>935</v>
      </c>
      <c r="I88" s="544" t="s">
        <v>935</v>
      </c>
      <c r="J88" s="544">
        <v>25</v>
      </c>
      <c r="K88" s="544">
        <v>10</v>
      </c>
      <c r="L88" s="544" t="s">
        <v>934</v>
      </c>
      <c r="M88" s="544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4" t="s">
        <v>935</v>
      </c>
      <c r="H89" s="544" t="s">
        <v>935</v>
      </c>
      <c r="I89" s="544" t="s">
        <v>935</v>
      </c>
      <c r="J89" s="544">
        <v>25</v>
      </c>
      <c r="K89" s="544">
        <v>10</v>
      </c>
      <c r="L89" s="544" t="s">
        <v>934</v>
      </c>
      <c r="M89" s="544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4" t="s">
        <v>935</v>
      </c>
      <c r="H90" s="544" t="s">
        <v>935</v>
      </c>
      <c r="I90" s="544" t="s">
        <v>935</v>
      </c>
      <c r="J90" s="544">
        <v>25</v>
      </c>
      <c r="K90" s="544">
        <v>10</v>
      </c>
      <c r="L90" s="544" t="s">
        <v>934</v>
      </c>
      <c r="M90" s="544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4" t="s">
        <v>935</v>
      </c>
      <c r="H91" s="544" t="s">
        <v>935</v>
      </c>
      <c r="I91" s="544">
        <v>30</v>
      </c>
      <c r="J91" s="544">
        <v>10</v>
      </c>
      <c r="K91" s="544">
        <v>5</v>
      </c>
      <c r="L91" s="544" t="s">
        <v>934</v>
      </c>
      <c r="M91" s="544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4" t="s">
        <v>935</v>
      </c>
      <c r="H92" s="544" t="s">
        <v>935</v>
      </c>
      <c r="I92" s="544" t="s">
        <v>935</v>
      </c>
      <c r="J92" s="544">
        <v>25</v>
      </c>
      <c r="K92" s="544">
        <v>10</v>
      </c>
      <c r="L92" s="544" t="s">
        <v>934</v>
      </c>
      <c r="M92" s="544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4" t="s">
        <v>935</v>
      </c>
      <c r="H93" s="544">
        <v>25</v>
      </c>
      <c r="I93" s="544">
        <v>15</v>
      </c>
      <c r="J93" s="544">
        <v>7</v>
      </c>
      <c r="K93" s="544">
        <v>5</v>
      </c>
      <c r="L93" s="544" t="s">
        <v>934</v>
      </c>
      <c r="M93" s="544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4" t="s">
        <v>935</v>
      </c>
      <c r="H94" s="544" t="s">
        <v>935</v>
      </c>
      <c r="I94" s="544">
        <v>30</v>
      </c>
      <c r="J94" s="544">
        <v>10</v>
      </c>
      <c r="K94" s="544">
        <v>5</v>
      </c>
      <c r="L94" s="544" t="s">
        <v>934</v>
      </c>
      <c r="M94" s="544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4" t="s">
        <v>935</v>
      </c>
      <c r="H95" s="544">
        <v>30</v>
      </c>
      <c r="I95" s="544">
        <v>25</v>
      </c>
      <c r="J95" s="544">
        <v>20</v>
      </c>
      <c r="K95" s="544">
        <v>10</v>
      </c>
      <c r="L95" s="544" t="s">
        <v>934</v>
      </c>
      <c r="M95" s="544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4" t="s">
        <v>935</v>
      </c>
      <c r="H96" s="544" t="s">
        <v>935</v>
      </c>
      <c r="I96" s="544" t="s">
        <v>935</v>
      </c>
      <c r="J96" s="544">
        <v>25</v>
      </c>
      <c r="K96" s="544">
        <v>10</v>
      </c>
      <c r="L96" s="544" t="s">
        <v>934</v>
      </c>
      <c r="M96" s="544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4" t="s">
        <v>935</v>
      </c>
      <c r="H97" s="544" t="s">
        <v>935</v>
      </c>
      <c r="I97" s="544" t="s">
        <v>935</v>
      </c>
      <c r="J97" s="544">
        <v>25</v>
      </c>
      <c r="K97" s="544">
        <v>10</v>
      </c>
      <c r="L97" s="544" t="s">
        <v>934</v>
      </c>
      <c r="M97" s="544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4" t="s">
        <v>935</v>
      </c>
      <c r="H98" s="544">
        <v>30</v>
      </c>
      <c r="I98" s="544">
        <v>15</v>
      </c>
      <c r="J98" s="544">
        <v>10</v>
      </c>
      <c r="K98" s="544">
        <v>5</v>
      </c>
      <c r="L98" s="544" t="s">
        <v>934</v>
      </c>
      <c r="M98" s="544" t="s">
        <v>934</v>
      </c>
    </row>
    <row r="99" spans="1:13" x14ac:dyDescent="0.2">
      <c r="F99" s="88" t="str">
        <f>'G-1 All Habitats'!B98</f>
        <v>Woodland and forest - Wood-pasture and parkland</v>
      </c>
      <c r="G99" s="544" t="s">
        <v>935</v>
      </c>
      <c r="H99" s="544" t="s">
        <v>935</v>
      </c>
      <c r="I99" s="544" t="s">
        <v>935</v>
      </c>
      <c r="J99" s="544">
        <v>25</v>
      </c>
      <c r="K99" s="544">
        <v>10</v>
      </c>
      <c r="L99" s="544" t="s">
        <v>934</v>
      </c>
      <c r="M99" s="544" t="s">
        <v>934</v>
      </c>
    </row>
    <row r="100" spans="1:13" x14ac:dyDescent="0.2">
      <c r="F100" s="88" t="str">
        <f>'G-1 All Habitats'!B99</f>
        <v>Coastal lagoons - Coastal lagoons</v>
      </c>
      <c r="G100" s="544">
        <v>10</v>
      </c>
      <c r="H100" s="544">
        <v>8</v>
      </c>
      <c r="I100" s="544">
        <v>5</v>
      </c>
      <c r="J100" s="544">
        <v>3</v>
      </c>
      <c r="K100" s="544">
        <v>1</v>
      </c>
      <c r="L100" s="544" t="s">
        <v>934</v>
      </c>
      <c r="M100" s="544" t="s">
        <v>934</v>
      </c>
    </row>
    <row r="101" spans="1:13" x14ac:dyDescent="0.2">
      <c r="F101" s="88" t="str">
        <f>'G-1 All Habitats'!B100</f>
        <v>Rocky shore - High energy littoral rock</v>
      </c>
      <c r="G101" s="544">
        <v>10</v>
      </c>
      <c r="H101" s="544">
        <v>7</v>
      </c>
      <c r="I101" s="544">
        <v>4</v>
      </c>
      <c r="J101" s="544">
        <v>2</v>
      </c>
      <c r="K101" s="544">
        <v>1</v>
      </c>
      <c r="L101" s="544" t="s">
        <v>934</v>
      </c>
      <c r="M101" s="544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4" t="s">
        <v>935</v>
      </c>
      <c r="H102" s="544" t="s">
        <v>935</v>
      </c>
      <c r="I102" s="544" t="s">
        <v>935</v>
      </c>
      <c r="J102" s="544" t="s">
        <v>935</v>
      </c>
      <c r="K102" s="544" t="s">
        <v>935</v>
      </c>
      <c r="L102" s="544" t="s">
        <v>934</v>
      </c>
      <c r="M102" s="544" t="s">
        <v>934</v>
      </c>
    </row>
    <row r="103" spans="1:13" x14ac:dyDescent="0.2">
      <c r="F103" s="88" t="str">
        <f>'G-1 All Habitats'!B102</f>
        <v>Rocky shore - Moderate energy littoral rock</v>
      </c>
      <c r="G103" s="544">
        <v>13</v>
      </c>
      <c r="H103" s="544">
        <v>8</v>
      </c>
      <c r="I103" s="544">
        <v>4</v>
      </c>
      <c r="J103" s="544">
        <v>2</v>
      </c>
      <c r="K103" s="544">
        <v>1</v>
      </c>
      <c r="L103" s="544" t="s">
        <v>934</v>
      </c>
      <c r="M103" s="544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4" t="s">
        <v>935</v>
      </c>
      <c r="H104" s="544" t="s">
        <v>935</v>
      </c>
      <c r="I104" s="544" t="s">
        <v>935</v>
      </c>
      <c r="J104" s="544" t="s">
        <v>935</v>
      </c>
      <c r="K104" s="544" t="s">
        <v>935</v>
      </c>
      <c r="L104" s="544" t="s">
        <v>934</v>
      </c>
      <c r="M104" s="544" t="s">
        <v>934</v>
      </c>
    </row>
    <row r="105" spans="1:13" x14ac:dyDescent="0.2">
      <c r="F105" s="88" t="str">
        <f>'G-1 All Habitats'!B104</f>
        <v>Rocky shore - Low energy littoral rock</v>
      </c>
      <c r="G105" s="544">
        <v>15</v>
      </c>
      <c r="H105" s="544">
        <v>10</v>
      </c>
      <c r="I105" s="544">
        <v>5</v>
      </c>
      <c r="J105" s="544">
        <v>1</v>
      </c>
      <c r="K105" s="544">
        <v>1</v>
      </c>
      <c r="L105" s="544" t="s">
        <v>934</v>
      </c>
      <c r="M105" s="544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4" t="s">
        <v>935</v>
      </c>
      <c r="H106" s="544" t="s">
        <v>935</v>
      </c>
      <c r="I106" s="544" t="s">
        <v>935</v>
      </c>
      <c r="J106" s="544" t="s">
        <v>935</v>
      </c>
      <c r="K106" s="544" t="s">
        <v>935</v>
      </c>
      <c r="L106" s="544" t="s">
        <v>934</v>
      </c>
      <c r="M106" s="544" t="s">
        <v>934</v>
      </c>
    </row>
    <row r="107" spans="1:13" x14ac:dyDescent="0.2">
      <c r="F107" s="88" t="str">
        <f>'G-1 All Habitats'!B106</f>
        <v>Rocky shore - Features of littoral rock</v>
      </c>
      <c r="G107" s="544">
        <v>13</v>
      </c>
      <c r="H107" s="544">
        <v>8</v>
      </c>
      <c r="I107" s="544">
        <v>4</v>
      </c>
      <c r="J107" s="544">
        <v>2</v>
      </c>
      <c r="K107" s="544">
        <v>1</v>
      </c>
      <c r="L107" s="544" t="s">
        <v>934</v>
      </c>
      <c r="M107" s="544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4" t="s">
        <v>935</v>
      </c>
      <c r="H108" s="544" t="s">
        <v>935</v>
      </c>
      <c r="I108" s="544" t="s">
        <v>935</v>
      </c>
      <c r="J108" s="544" t="s">
        <v>935</v>
      </c>
      <c r="K108" s="544" t="s">
        <v>935</v>
      </c>
      <c r="L108" s="544" t="s">
        <v>934</v>
      </c>
      <c r="M108" s="544" t="s">
        <v>934</v>
      </c>
    </row>
    <row r="109" spans="1:13" x14ac:dyDescent="0.2">
      <c r="F109" s="88" t="str">
        <f>'G-1 All Habitats'!B110</f>
        <v>Intertidal sediment - Littoral coarse sediment</v>
      </c>
      <c r="G109" s="544">
        <v>3</v>
      </c>
      <c r="H109" s="544">
        <v>2</v>
      </c>
      <c r="I109" s="544">
        <v>1</v>
      </c>
      <c r="J109" s="544">
        <v>1</v>
      </c>
      <c r="K109" s="544">
        <v>1</v>
      </c>
      <c r="L109" s="544" t="s">
        <v>934</v>
      </c>
      <c r="M109" s="544" t="s">
        <v>934</v>
      </c>
    </row>
    <row r="110" spans="1:13" x14ac:dyDescent="0.2">
      <c r="F110" s="88" t="str">
        <f>'G-1 All Habitats'!B111</f>
        <v>Intertidal sediment - Littoral mud</v>
      </c>
      <c r="G110" s="544">
        <v>6</v>
      </c>
      <c r="H110" s="544">
        <v>4</v>
      </c>
      <c r="I110" s="544">
        <v>3</v>
      </c>
      <c r="J110" s="544">
        <v>2</v>
      </c>
      <c r="K110" s="544">
        <v>1</v>
      </c>
      <c r="L110" s="544" t="s">
        <v>934</v>
      </c>
      <c r="M110" s="544" t="s">
        <v>934</v>
      </c>
    </row>
    <row r="111" spans="1:13" x14ac:dyDescent="0.2">
      <c r="F111" s="88" t="str">
        <f>'G-1 All Habitats'!B112</f>
        <v>Intertidal sediment - Littoral mixed sediments</v>
      </c>
      <c r="G111" s="544">
        <v>5</v>
      </c>
      <c r="H111" s="544">
        <v>4</v>
      </c>
      <c r="I111" s="544">
        <v>3</v>
      </c>
      <c r="J111" s="544">
        <v>2</v>
      </c>
      <c r="K111" s="544">
        <v>1</v>
      </c>
      <c r="L111" s="544" t="s">
        <v>934</v>
      </c>
      <c r="M111" s="544" t="s">
        <v>934</v>
      </c>
    </row>
    <row r="112" spans="1:13" x14ac:dyDescent="0.2">
      <c r="F112" s="88" t="str">
        <f>'G-1 All Habitats'!B108</f>
        <v>Coastal saltmarsh - Saltmarshes and saline reedbeds</v>
      </c>
      <c r="G112" s="544">
        <v>15</v>
      </c>
      <c r="H112" s="544">
        <v>10</v>
      </c>
      <c r="I112" s="544">
        <v>7</v>
      </c>
      <c r="J112" s="544">
        <v>3</v>
      </c>
      <c r="K112" s="544">
        <v>1</v>
      </c>
      <c r="L112" s="544" t="s">
        <v>934</v>
      </c>
      <c r="M112" s="544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4">
        <v>15</v>
      </c>
      <c r="H113" s="544">
        <v>10</v>
      </c>
      <c r="I113" s="544">
        <v>7</v>
      </c>
      <c r="J113" s="544">
        <v>3</v>
      </c>
      <c r="K113" s="544">
        <v>1</v>
      </c>
      <c r="L113" s="544" t="s">
        <v>934</v>
      </c>
      <c r="M113" s="544" t="s">
        <v>934</v>
      </c>
    </row>
    <row r="114" spans="6:13" x14ac:dyDescent="0.2">
      <c r="F114" s="88" t="str">
        <f>'G-1 All Habitats'!B113</f>
        <v>Intertidal sediment - Littoral seagrass</v>
      </c>
      <c r="G114" s="544">
        <v>20</v>
      </c>
      <c r="H114" s="544">
        <v>15</v>
      </c>
      <c r="I114" s="544">
        <v>10</v>
      </c>
      <c r="J114" s="544">
        <v>5</v>
      </c>
      <c r="K114" s="544">
        <v>2</v>
      </c>
      <c r="L114" s="544" t="s">
        <v>934</v>
      </c>
      <c r="M114" s="544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4" t="s">
        <v>935</v>
      </c>
      <c r="H115" s="544" t="s">
        <v>935</v>
      </c>
      <c r="I115" s="544" t="s">
        <v>935</v>
      </c>
      <c r="J115" s="544" t="s">
        <v>935</v>
      </c>
      <c r="K115" s="544" t="s">
        <v>935</v>
      </c>
      <c r="L115" s="544" t="s">
        <v>934</v>
      </c>
      <c r="M115" s="544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4">
        <v>15</v>
      </c>
      <c r="H116" s="544">
        <v>10</v>
      </c>
      <c r="I116" s="544">
        <v>5</v>
      </c>
      <c r="J116" s="544">
        <v>3</v>
      </c>
      <c r="K116" s="544">
        <v>3</v>
      </c>
      <c r="L116" s="544" t="s">
        <v>934</v>
      </c>
      <c r="M116" s="544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4">
        <v>15</v>
      </c>
      <c r="H117" s="544">
        <v>10</v>
      </c>
      <c r="I117" s="544">
        <v>5</v>
      </c>
      <c r="J117" s="544">
        <v>3</v>
      </c>
      <c r="K117" s="544">
        <v>3</v>
      </c>
      <c r="L117" s="544" t="s">
        <v>934</v>
      </c>
      <c r="M117" s="544" t="s">
        <v>934</v>
      </c>
    </row>
    <row r="118" spans="6:13" x14ac:dyDescent="0.2">
      <c r="F118" s="88" t="str">
        <f>'G-1 All Habitats'!B117</f>
        <v>Intertidal sediment - Features of littoral sediment</v>
      </c>
      <c r="G118" s="544">
        <v>10</v>
      </c>
      <c r="H118" s="544">
        <v>7</v>
      </c>
      <c r="I118" s="544">
        <v>5</v>
      </c>
      <c r="J118" s="544">
        <v>3</v>
      </c>
      <c r="K118" s="544">
        <v>3</v>
      </c>
      <c r="L118" s="544" t="s">
        <v>934</v>
      </c>
      <c r="M118" s="544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4">
        <v>3</v>
      </c>
      <c r="H119" s="544">
        <v>2</v>
      </c>
      <c r="I119" s="544">
        <v>1</v>
      </c>
      <c r="J119" s="544">
        <v>1</v>
      </c>
      <c r="K119" s="544">
        <v>1</v>
      </c>
      <c r="L119" s="544" t="s">
        <v>934</v>
      </c>
      <c r="M119" s="544" t="s">
        <v>934</v>
      </c>
    </row>
    <row r="120" spans="6:13" x14ac:dyDescent="0.2">
      <c r="F120" s="88" t="str">
        <f>'G-1 All Habitats'!B119</f>
        <v>Intertidal sediment - Artificial littoral mud</v>
      </c>
      <c r="G120" s="544">
        <v>6</v>
      </c>
      <c r="H120" s="544">
        <v>4</v>
      </c>
      <c r="I120" s="544">
        <v>3</v>
      </c>
      <c r="J120" s="544">
        <v>2</v>
      </c>
      <c r="K120" s="544">
        <v>1</v>
      </c>
      <c r="L120" s="544" t="s">
        <v>934</v>
      </c>
      <c r="M120" s="544" t="s">
        <v>934</v>
      </c>
    </row>
    <row r="121" spans="6:13" x14ac:dyDescent="0.2">
      <c r="F121" s="88" t="str">
        <f>'G-1 All Habitats'!B120</f>
        <v>Intertidal sediment - Artificial littoral sand</v>
      </c>
      <c r="G121" s="544">
        <v>4</v>
      </c>
      <c r="H121" s="544">
        <v>2</v>
      </c>
      <c r="I121" s="544">
        <v>1</v>
      </c>
      <c r="J121" s="544">
        <v>1</v>
      </c>
      <c r="K121" s="544">
        <v>1</v>
      </c>
      <c r="L121" s="544" t="s">
        <v>934</v>
      </c>
      <c r="M121" s="544" t="s">
        <v>934</v>
      </c>
    </row>
    <row r="122" spans="6:13" x14ac:dyDescent="0.2">
      <c r="F122" s="88" t="str">
        <f>'G-1 All Habitats'!B121</f>
        <v>Intertidal sediment - Artificial littoral muddy sand</v>
      </c>
      <c r="G122" s="544">
        <v>5</v>
      </c>
      <c r="H122" s="544">
        <v>4</v>
      </c>
      <c r="I122" s="544">
        <v>3</v>
      </c>
      <c r="J122" s="544">
        <v>2</v>
      </c>
      <c r="K122" s="544">
        <v>1</v>
      </c>
      <c r="L122" s="544" t="s">
        <v>934</v>
      </c>
      <c r="M122" s="544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4">
        <v>5</v>
      </c>
      <c r="H123" s="544">
        <v>4</v>
      </c>
      <c r="I123" s="544">
        <v>3</v>
      </c>
      <c r="J123" s="544">
        <v>2</v>
      </c>
      <c r="K123" s="544">
        <v>1</v>
      </c>
      <c r="L123" s="544" t="s">
        <v>934</v>
      </c>
      <c r="M123" s="544" t="s">
        <v>934</v>
      </c>
    </row>
    <row r="124" spans="6:13" x14ac:dyDescent="0.2">
      <c r="F124" s="88" t="str">
        <f>'G-1 All Habitats'!B123</f>
        <v>Intertidal sediment - Artificial littoral seagrass</v>
      </c>
      <c r="G124" s="544">
        <v>20</v>
      </c>
      <c r="H124" s="544">
        <v>15</v>
      </c>
      <c r="I124" s="544">
        <v>10</v>
      </c>
      <c r="J124" s="544">
        <v>5</v>
      </c>
      <c r="K124" s="544">
        <v>2</v>
      </c>
      <c r="L124" s="544" t="s">
        <v>934</v>
      </c>
      <c r="M124" s="544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4">
        <v>15</v>
      </c>
      <c r="H125" s="544">
        <v>10</v>
      </c>
      <c r="I125" s="544">
        <v>5</v>
      </c>
      <c r="J125" s="544">
        <v>3</v>
      </c>
      <c r="K125" s="544">
        <v>3</v>
      </c>
      <c r="L125" s="544" t="s">
        <v>934</v>
      </c>
      <c r="M125" s="544" t="s">
        <v>934</v>
      </c>
    </row>
    <row r="126" spans="6:13" x14ac:dyDescent="0.2">
      <c r="F126" s="88" t="str">
        <f>'G-1 All Habitats'!B125</f>
        <v>Intertidal sediment - Littoral sand</v>
      </c>
      <c r="G126" s="544">
        <v>4</v>
      </c>
      <c r="H126" s="544">
        <v>2</v>
      </c>
      <c r="I126" s="544">
        <v>1</v>
      </c>
      <c r="J126" s="544">
        <v>1</v>
      </c>
      <c r="K126" s="544">
        <v>1</v>
      </c>
      <c r="L126" s="544" t="s">
        <v>934</v>
      </c>
      <c r="M126" s="544" t="s">
        <v>934</v>
      </c>
    </row>
    <row r="127" spans="6:13" x14ac:dyDescent="0.2">
      <c r="F127" s="88" t="str">
        <f>'G-1 All Habitats'!B126</f>
        <v>Intertidal sediment - Littoral muddy sand</v>
      </c>
      <c r="G127" s="544">
        <v>5</v>
      </c>
      <c r="H127" s="544">
        <v>4</v>
      </c>
      <c r="I127" s="544">
        <v>3</v>
      </c>
      <c r="J127" s="544">
        <v>2</v>
      </c>
      <c r="K127" s="544">
        <v>1</v>
      </c>
      <c r="L127" s="544" t="s">
        <v>934</v>
      </c>
      <c r="M127" s="544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4">
        <v>15</v>
      </c>
      <c r="H128" s="544">
        <v>10</v>
      </c>
      <c r="I128" s="544">
        <v>5</v>
      </c>
      <c r="J128" s="544">
        <v>2</v>
      </c>
      <c r="K128" s="544">
        <v>1</v>
      </c>
      <c r="L128" s="544" t="s">
        <v>934</v>
      </c>
      <c r="M128" s="544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4">
        <v>13</v>
      </c>
      <c r="H129" s="544">
        <v>8</v>
      </c>
      <c r="I129" s="544">
        <v>4</v>
      </c>
      <c r="J129" s="544">
        <v>2</v>
      </c>
      <c r="K129" s="544">
        <v>1</v>
      </c>
      <c r="L129" s="544" t="s">
        <v>934</v>
      </c>
      <c r="M129" s="544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4">
        <v>13</v>
      </c>
      <c r="H130" s="544">
        <v>8</v>
      </c>
      <c r="I130" s="544">
        <v>4</v>
      </c>
      <c r="J130" s="544">
        <v>2</v>
      </c>
      <c r="K130" s="544">
        <v>1</v>
      </c>
      <c r="L130" s="544" t="s">
        <v>934</v>
      </c>
      <c r="M130" s="544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J47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80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80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80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4" t="s">
        <v>934</v>
      </c>
      <c r="E5" s="544">
        <v>1</v>
      </c>
      <c r="F5" s="544" t="s">
        <v>934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 t="s">
        <v>934</v>
      </c>
      <c r="M5" s="544" t="s">
        <v>934</v>
      </c>
      <c r="N5" s="544" t="s">
        <v>934</v>
      </c>
      <c r="O5" s="544" t="s">
        <v>934</v>
      </c>
      <c r="P5" s="544" t="s">
        <v>934</v>
      </c>
      <c r="Q5" s="544" t="s">
        <v>934</v>
      </c>
      <c r="R5" s="544" t="s">
        <v>934</v>
      </c>
      <c r="S5" s="544" t="s">
        <v>934</v>
      </c>
      <c r="T5" s="544" t="s">
        <v>934</v>
      </c>
      <c r="U5" s="544" t="s">
        <v>934</v>
      </c>
      <c r="V5" s="544" t="s">
        <v>934</v>
      </c>
      <c r="W5" s="544" t="s">
        <v>934</v>
      </c>
      <c r="X5" s="544" t="s">
        <v>934</v>
      </c>
      <c r="Y5" s="544" t="s">
        <v>934</v>
      </c>
    </row>
    <row r="6" spans="3:25" x14ac:dyDescent="0.2">
      <c r="C6" s="88" t="str">
        <f>'G-1 All Habitats'!B4</f>
        <v>Cropland - Arable field margins game bird mix</v>
      </c>
      <c r="D6" s="544" t="s">
        <v>934</v>
      </c>
      <c r="E6" s="544">
        <v>1</v>
      </c>
      <c r="F6" s="544" t="s">
        <v>934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 t="s">
        <v>934</v>
      </c>
      <c r="M6" s="544" t="s">
        <v>934</v>
      </c>
      <c r="N6" s="544" t="s">
        <v>934</v>
      </c>
      <c r="O6" s="544" t="s">
        <v>934</v>
      </c>
      <c r="P6" s="544" t="s">
        <v>934</v>
      </c>
      <c r="Q6" s="544" t="s">
        <v>934</v>
      </c>
      <c r="R6" s="544" t="s">
        <v>934</v>
      </c>
      <c r="S6" s="544" t="s">
        <v>934</v>
      </c>
      <c r="T6" s="544" t="s">
        <v>934</v>
      </c>
      <c r="U6" s="544" t="s">
        <v>934</v>
      </c>
      <c r="V6" s="544" t="s">
        <v>934</v>
      </c>
      <c r="W6" s="544" t="s">
        <v>934</v>
      </c>
      <c r="X6" s="544" t="s">
        <v>934</v>
      </c>
      <c r="Y6" s="544" t="s">
        <v>934</v>
      </c>
    </row>
    <row r="7" spans="3:25" x14ac:dyDescent="0.2">
      <c r="C7" s="88" t="str">
        <f>'G-1 All Habitats'!B5</f>
        <v>Cropland - Arable field margins pollen &amp; nectar</v>
      </c>
      <c r="D7" s="544" t="s">
        <v>934</v>
      </c>
      <c r="E7" s="544">
        <v>1</v>
      </c>
      <c r="F7" s="544" t="s">
        <v>934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 t="s">
        <v>934</v>
      </c>
      <c r="M7" s="544" t="s">
        <v>934</v>
      </c>
      <c r="N7" s="544" t="s">
        <v>934</v>
      </c>
      <c r="O7" s="544" t="s">
        <v>934</v>
      </c>
      <c r="P7" s="544" t="s">
        <v>934</v>
      </c>
      <c r="Q7" s="544" t="s">
        <v>934</v>
      </c>
      <c r="R7" s="544" t="s">
        <v>934</v>
      </c>
      <c r="S7" s="544" t="s">
        <v>934</v>
      </c>
      <c r="T7" s="544" t="s">
        <v>934</v>
      </c>
      <c r="U7" s="544" t="s">
        <v>934</v>
      </c>
      <c r="V7" s="544" t="s">
        <v>934</v>
      </c>
      <c r="W7" s="544" t="s">
        <v>934</v>
      </c>
      <c r="X7" s="544" t="s">
        <v>934</v>
      </c>
      <c r="Y7" s="544" t="s">
        <v>934</v>
      </c>
    </row>
    <row r="8" spans="3:25" x14ac:dyDescent="0.2">
      <c r="C8" s="88" t="str">
        <f>'G-1 All Habitats'!B6</f>
        <v>Cropland - Arable field margins tussocky</v>
      </c>
      <c r="D8" s="544" t="s">
        <v>934</v>
      </c>
      <c r="E8" s="544">
        <v>1</v>
      </c>
      <c r="F8" s="544" t="s">
        <v>934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 t="s">
        <v>934</v>
      </c>
      <c r="M8" s="544" t="s">
        <v>934</v>
      </c>
      <c r="N8" s="544" t="s">
        <v>934</v>
      </c>
      <c r="O8" s="544" t="s">
        <v>934</v>
      </c>
      <c r="P8" s="544" t="s">
        <v>934</v>
      </c>
      <c r="Q8" s="544" t="s">
        <v>934</v>
      </c>
      <c r="R8" s="544" t="s">
        <v>934</v>
      </c>
      <c r="S8" s="544" t="s">
        <v>934</v>
      </c>
      <c r="T8" s="544" t="s">
        <v>934</v>
      </c>
      <c r="U8" s="544" t="s">
        <v>934</v>
      </c>
      <c r="V8" s="544" t="s">
        <v>934</v>
      </c>
      <c r="W8" s="544" t="s">
        <v>934</v>
      </c>
      <c r="X8" s="544" t="s">
        <v>934</v>
      </c>
      <c r="Y8" s="544" t="s">
        <v>934</v>
      </c>
    </row>
    <row r="9" spans="3:25" x14ac:dyDescent="0.2">
      <c r="C9" s="88" t="str">
        <f>'G-1 All Habitats'!B7</f>
        <v>Cropland - Cereal crops</v>
      </c>
      <c r="D9" s="544" t="s">
        <v>934</v>
      </c>
      <c r="E9" s="544" t="s">
        <v>934</v>
      </c>
      <c r="F9" s="544" t="s">
        <v>934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 t="s">
        <v>934</v>
      </c>
      <c r="M9" s="544" t="s">
        <v>934</v>
      </c>
      <c r="N9" s="544" t="s">
        <v>934</v>
      </c>
      <c r="O9" s="544" t="s">
        <v>934</v>
      </c>
      <c r="P9" s="544" t="s">
        <v>934</v>
      </c>
      <c r="Q9" s="544" t="s">
        <v>934</v>
      </c>
      <c r="R9" s="544" t="s">
        <v>934</v>
      </c>
      <c r="S9" s="544" t="s">
        <v>934</v>
      </c>
      <c r="T9" s="544" t="s">
        <v>934</v>
      </c>
      <c r="U9" s="544" t="s">
        <v>934</v>
      </c>
      <c r="V9" s="544" t="s">
        <v>934</v>
      </c>
      <c r="W9" s="544" t="s">
        <v>934</v>
      </c>
      <c r="X9" s="544" t="s">
        <v>934</v>
      </c>
      <c r="Y9" s="544" t="s">
        <v>934</v>
      </c>
    </row>
    <row r="10" spans="3:25" x14ac:dyDescent="0.2">
      <c r="C10" s="88" t="str">
        <f>'G-1 All Habitats'!B8</f>
        <v>Cropland - Cereal crops winter stubble</v>
      </c>
      <c r="D10" s="544" t="s">
        <v>934</v>
      </c>
      <c r="E10" s="544" t="s">
        <v>934</v>
      </c>
      <c r="F10" s="544" t="s">
        <v>934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 t="s">
        <v>934</v>
      </c>
      <c r="M10" s="544" t="s">
        <v>934</v>
      </c>
      <c r="N10" s="544" t="s">
        <v>934</v>
      </c>
      <c r="O10" s="544" t="s">
        <v>934</v>
      </c>
      <c r="P10" s="544" t="s">
        <v>934</v>
      </c>
      <c r="Q10" s="544" t="s">
        <v>934</v>
      </c>
      <c r="R10" s="544" t="s">
        <v>934</v>
      </c>
      <c r="S10" s="544" t="s">
        <v>934</v>
      </c>
      <c r="T10" s="544" t="s">
        <v>934</v>
      </c>
      <c r="U10" s="544" t="s">
        <v>934</v>
      </c>
      <c r="V10" s="544" t="s">
        <v>934</v>
      </c>
      <c r="W10" s="544" t="s">
        <v>934</v>
      </c>
      <c r="X10" s="544" t="s">
        <v>934</v>
      </c>
      <c r="Y10" s="544" t="s">
        <v>934</v>
      </c>
    </row>
    <row r="11" spans="3:25" x14ac:dyDescent="0.2">
      <c r="C11" s="88" t="str">
        <f>'G-1 All Habitats'!B9</f>
        <v>Cropland - Horticulture</v>
      </c>
      <c r="D11" s="544" t="s">
        <v>934</v>
      </c>
      <c r="E11" s="544" t="s">
        <v>934</v>
      </c>
      <c r="F11" s="544" t="s">
        <v>934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 t="s">
        <v>934</v>
      </c>
      <c r="M11" s="544" t="s">
        <v>934</v>
      </c>
      <c r="N11" s="544" t="s">
        <v>934</v>
      </c>
      <c r="O11" s="544" t="s">
        <v>934</v>
      </c>
      <c r="P11" s="544" t="s">
        <v>934</v>
      </c>
      <c r="Q11" s="544" t="s">
        <v>934</v>
      </c>
      <c r="R11" s="544" t="s">
        <v>934</v>
      </c>
      <c r="S11" s="544" t="s">
        <v>934</v>
      </c>
      <c r="T11" s="544" t="s">
        <v>934</v>
      </c>
      <c r="U11" s="544" t="s">
        <v>934</v>
      </c>
      <c r="V11" s="544" t="s">
        <v>934</v>
      </c>
      <c r="W11" s="544" t="s">
        <v>934</v>
      </c>
      <c r="X11" s="544" t="s">
        <v>934</v>
      </c>
      <c r="Y11" s="544" t="s">
        <v>934</v>
      </c>
    </row>
    <row r="12" spans="3:25" x14ac:dyDescent="0.2">
      <c r="C12" s="88" t="str">
        <f>'G-1 All Habitats'!B10</f>
        <v>Cropland - Intensive orchards</v>
      </c>
      <c r="D12" s="544" t="s">
        <v>934</v>
      </c>
      <c r="E12" s="544" t="s">
        <v>934</v>
      </c>
      <c r="F12" s="544" t="s">
        <v>934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 t="s">
        <v>934</v>
      </c>
      <c r="M12" s="544" t="s">
        <v>934</v>
      </c>
      <c r="N12" s="544" t="s">
        <v>934</v>
      </c>
      <c r="O12" s="544" t="s">
        <v>934</v>
      </c>
      <c r="P12" s="544" t="s">
        <v>934</v>
      </c>
      <c r="Q12" s="544" t="s">
        <v>934</v>
      </c>
      <c r="R12" s="544" t="s">
        <v>934</v>
      </c>
      <c r="S12" s="544" t="s">
        <v>934</v>
      </c>
      <c r="T12" s="544" t="s">
        <v>934</v>
      </c>
      <c r="U12" s="544" t="s">
        <v>934</v>
      </c>
      <c r="V12" s="544" t="s">
        <v>934</v>
      </c>
      <c r="W12" s="544" t="s">
        <v>934</v>
      </c>
      <c r="X12" s="544" t="s">
        <v>934</v>
      </c>
      <c r="Y12" s="544" t="s">
        <v>934</v>
      </c>
    </row>
    <row r="13" spans="3:25" x14ac:dyDescent="0.2">
      <c r="C13" s="88" t="str">
        <f>'G-1 All Habitats'!B11</f>
        <v>Cropland - Non-cereal crops</v>
      </c>
      <c r="D13" s="544" t="s">
        <v>934</v>
      </c>
      <c r="E13" s="544" t="s">
        <v>934</v>
      </c>
      <c r="F13" s="544" t="s">
        <v>934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 t="s">
        <v>934</v>
      </c>
      <c r="M13" s="544" t="s">
        <v>934</v>
      </c>
      <c r="N13" s="544" t="s">
        <v>934</v>
      </c>
      <c r="O13" s="544" t="s">
        <v>934</v>
      </c>
      <c r="P13" s="544" t="s">
        <v>934</v>
      </c>
      <c r="Q13" s="544" t="s">
        <v>934</v>
      </c>
      <c r="R13" s="544" t="s">
        <v>934</v>
      </c>
      <c r="S13" s="544" t="s">
        <v>934</v>
      </c>
      <c r="T13" s="544" t="s">
        <v>934</v>
      </c>
      <c r="U13" s="544" t="s">
        <v>934</v>
      </c>
      <c r="V13" s="544" t="s">
        <v>934</v>
      </c>
      <c r="W13" s="544" t="s">
        <v>934</v>
      </c>
      <c r="X13" s="544" t="s">
        <v>934</v>
      </c>
      <c r="Y13" s="544" t="s">
        <v>934</v>
      </c>
    </row>
    <row r="14" spans="3:25" x14ac:dyDescent="0.2">
      <c r="C14" s="88" t="str">
        <f>'G-1 All Habitats'!B12</f>
        <v>Cropland - Temporary grass and clover leys</v>
      </c>
      <c r="D14" s="544" t="s">
        <v>934</v>
      </c>
      <c r="E14" s="544" t="s">
        <v>934</v>
      </c>
      <c r="F14" s="544" t="s">
        <v>934</v>
      </c>
      <c r="G14" s="544" t="s">
        <v>934</v>
      </c>
      <c r="H14" s="544" t="s">
        <v>934</v>
      </c>
      <c r="I14" s="544" t="s">
        <v>934</v>
      </c>
      <c r="J14" s="544" t="s">
        <v>934</v>
      </c>
      <c r="K14" s="544" t="s">
        <v>934</v>
      </c>
      <c r="L14" s="544" t="s">
        <v>934</v>
      </c>
      <c r="M14" s="544" t="s">
        <v>934</v>
      </c>
      <c r="N14" s="544" t="s">
        <v>934</v>
      </c>
      <c r="O14" s="544" t="s">
        <v>934</v>
      </c>
      <c r="P14" s="544" t="s">
        <v>934</v>
      </c>
      <c r="Q14" s="544" t="s">
        <v>934</v>
      </c>
      <c r="R14" s="544" t="s">
        <v>934</v>
      </c>
      <c r="S14" s="544" t="s">
        <v>934</v>
      </c>
      <c r="T14" s="544" t="s">
        <v>934</v>
      </c>
      <c r="U14" s="544" t="s">
        <v>934</v>
      </c>
      <c r="V14" s="544" t="s">
        <v>934</v>
      </c>
      <c r="W14" s="544" t="s">
        <v>934</v>
      </c>
      <c r="X14" s="544" t="s">
        <v>934</v>
      </c>
      <c r="Y14" s="544" t="s">
        <v>934</v>
      </c>
    </row>
    <row r="15" spans="3:25" x14ac:dyDescent="0.2">
      <c r="C15" s="88" t="str">
        <f>'G-1 All Habitats'!B13</f>
        <v>Grassland - Traditional orchards</v>
      </c>
      <c r="D15" s="544" t="s">
        <v>934</v>
      </c>
      <c r="E15" s="544" t="s">
        <v>934</v>
      </c>
      <c r="F15" s="544">
        <v>5</v>
      </c>
      <c r="G15" s="544">
        <v>10</v>
      </c>
      <c r="H15" s="544">
        <v>20</v>
      </c>
      <c r="I15" s="544">
        <v>25</v>
      </c>
      <c r="J15" s="544">
        <v>30</v>
      </c>
      <c r="K15" s="544" t="s">
        <v>934</v>
      </c>
      <c r="L15" s="544" t="s">
        <v>934</v>
      </c>
      <c r="M15" s="544" t="s">
        <v>934</v>
      </c>
      <c r="N15" s="544" t="s">
        <v>934</v>
      </c>
      <c r="O15" s="544">
        <v>5</v>
      </c>
      <c r="P15" s="544">
        <v>15</v>
      </c>
      <c r="Q15" s="544">
        <v>20</v>
      </c>
      <c r="R15" s="544">
        <v>25</v>
      </c>
      <c r="S15" s="544">
        <v>10</v>
      </c>
      <c r="T15" s="544">
        <v>15</v>
      </c>
      <c r="U15" s="544">
        <v>20</v>
      </c>
      <c r="V15" s="544">
        <v>5</v>
      </c>
      <c r="W15" s="544">
        <v>10</v>
      </c>
      <c r="X15" s="544">
        <v>5</v>
      </c>
      <c r="Y15" s="544" t="s">
        <v>934</v>
      </c>
    </row>
    <row r="16" spans="3:25" x14ac:dyDescent="0.2">
      <c r="C16" s="88" t="str">
        <f>'G-1 All Habitats'!B14</f>
        <v>Grassland - Bracken</v>
      </c>
      <c r="D16" s="544" t="s">
        <v>934</v>
      </c>
      <c r="E16" s="544" t="s">
        <v>934</v>
      </c>
      <c r="F16" s="544">
        <v>1</v>
      </c>
      <c r="G16" s="544" t="s">
        <v>934</v>
      </c>
      <c r="H16" s="544" t="s">
        <v>934</v>
      </c>
      <c r="I16" s="544" t="s">
        <v>934</v>
      </c>
      <c r="J16" s="544" t="s">
        <v>934</v>
      </c>
      <c r="K16" s="544" t="s">
        <v>934</v>
      </c>
      <c r="L16" s="544" t="s">
        <v>934</v>
      </c>
      <c r="M16" s="544" t="s">
        <v>934</v>
      </c>
      <c r="N16" s="544" t="s">
        <v>934</v>
      </c>
      <c r="O16" s="544" t="s">
        <v>934</v>
      </c>
      <c r="P16" s="544" t="s">
        <v>934</v>
      </c>
      <c r="Q16" s="544" t="s">
        <v>934</v>
      </c>
      <c r="R16" s="544" t="s">
        <v>934</v>
      </c>
      <c r="S16" s="544" t="s">
        <v>934</v>
      </c>
      <c r="T16" s="544" t="s">
        <v>934</v>
      </c>
      <c r="U16" s="544" t="s">
        <v>934</v>
      </c>
      <c r="V16" s="544" t="s">
        <v>934</v>
      </c>
      <c r="W16" s="544" t="s">
        <v>934</v>
      </c>
      <c r="X16" s="544" t="s">
        <v>934</v>
      </c>
      <c r="Y16" s="544" t="s">
        <v>934</v>
      </c>
    </row>
    <row r="17" spans="3:25" x14ac:dyDescent="0.2">
      <c r="C17" s="88" t="str">
        <f>'G-1 All Habitats'!B15</f>
        <v>Grassland - Floodplain Wetland Mosaic (CFGM)</v>
      </c>
      <c r="D17" s="544" t="s">
        <v>934</v>
      </c>
      <c r="E17" s="544" t="s">
        <v>934</v>
      </c>
      <c r="F17" s="544">
        <v>5</v>
      </c>
      <c r="G17" s="544">
        <v>8</v>
      </c>
      <c r="H17" s="544">
        <v>10</v>
      </c>
      <c r="I17" s="544">
        <v>12</v>
      </c>
      <c r="J17" s="544">
        <v>15</v>
      </c>
      <c r="K17" s="544" t="s">
        <v>934</v>
      </c>
      <c r="L17" s="544" t="s">
        <v>934</v>
      </c>
      <c r="M17" s="544" t="s">
        <v>934</v>
      </c>
      <c r="N17" s="544" t="s">
        <v>934</v>
      </c>
      <c r="O17" s="544">
        <v>8</v>
      </c>
      <c r="P17" s="544">
        <v>10</v>
      </c>
      <c r="Q17" s="544">
        <v>12</v>
      </c>
      <c r="R17" s="544">
        <v>15</v>
      </c>
      <c r="S17" s="544">
        <v>2</v>
      </c>
      <c r="T17" s="544">
        <v>4</v>
      </c>
      <c r="U17" s="544">
        <v>7</v>
      </c>
      <c r="V17" s="544">
        <v>2</v>
      </c>
      <c r="W17" s="544">
        <v>4</v>
      </c>
      <c r="X17" s="544">
        <v>3</v>
      </c>
      <c r="Y17" s="544" t="s">
        <v>934</v>
      </c>
    </row>
    <row r="18" spans="3:25" x14ac:dyDescent="0.2">
      <c r="C18" s="88" t="str">
        <f>'G-1 All Habitats'!B16</f>
        <v>Grassland - Lowland calcareous grassland</v>
      </c>
      <c r="D18" s="544" t="s">
        <v>934</v>
      </c>
      <c r="E18" s="544" t="s">
        <v>934</v>
      </c>
      <c r="F18" s="544">
        <v>10</v>
      </c>
      <c r="G18" s="544">
        <v>15</v>
      </c>
      <c r="H18" s="544">
        <v>20</v>
      </c>
      <c r="I18" s="544">
        <v>25</v>
      </c>
      <c r="J18" s="544">
        <v>30</v>
      </c>
      <c r="K18" s="544" t="s">
        <v>934</v>
      </c>
      <c r="L18" s="544" t="s">
        <v>934</v>
      </c>
      <c r="M18" s="544" t="s">
        <v>934</v>
      </c>
      <c r="N18" s="544" t="s">
        <v>934</v>
      </c>
      <c r="O18" s="544">
        <v>5</v>
      </c>
      <c r="P18" s="544">
        <v>10</v>
      </c>
      <c r="Q18" s="544">
        <v>15</v>
      </c>
      <c r="R18" s="544">
        <v>20</v>
      </c>
      <c r="S18" s="544">
        <v>5</v>
      </c>
      <c r="T18" s="544">
        <v>10</v>
      </c>
      <c r="U18" s="544">
        <v>15</v>
      </c>
      <c r="V18" s="544">
        <v>5</v>
      </c>
      <c r="W18" s="544">
        <v>10</v>
      </c>
      <c r="X18" s="544">
        <v>5</v>
      </c>
      <c r="Y18" s="544" t="s">
        <v>934</v>
      </c>
    </row>
    <row r="19" spans="3:25" x14ac:dyDescent="0.2">
      <c r="C19" s="88" t="str">
        <f>'G-1 All Habitats'!B17</f>
        <v>Grassland - Lowland dry acid grassland</v>
      </c>
      <c r="D19" s="544" t="s">
        <v>934</v>
      </c>
      <c r="E19" s="544" t="s">
        <v>934</v>
      </c>
      <c r="F19" s="544">
        <v>10</v>
      </c>
      <c r="G19" s="544">
        <v>15</v>
      </c>
      <c r="H19" s="544">
        <v>20</v>
      </c>
      <c r="I19" s="544">
        <v>25</v>
      </c>
      <c r="J19" s="544" t="s">
        <v>935</v>
      </c>
      <c r="K19" s="544" t="s">
        <v>934</v>
      </c>
      <c r="L19" s="544" t="s">
        <v>934</v>
      </c>
      <c r="M19" s="544" t="s">
        <v>934</v>
      </c>
      <c r="N19" s="544" t="s">
        <v>934</v>
      </c>
      <c r="O19" s="544">
        <v>5</v>
      </c>
      <c r="P19" s="544">
        <v>15</v>
      </c>
      <c r="Q19" s="544">
        <v>20</v>
      </c>
      <c r="R19" s="544" t="s">
        <v>935</v>
      </c>
      <c r="S19" s="544">
        <v>8</v>
      </c>
      <c r="T19" s="544">
        <v>15</v>
      </c>
      <c r="U19" s="544">
        <v>25</v>
      </c>
      <c r="V19" s="544">
        <v>10</v>
      </c>
      <c r="W19" s="544">
        <v>20</v>
      </c>
      <c r="X19" s="544">
        <v>10</v>
      </c>
      <c r="Y19" s="544" t="s">
        <v>934</v>
      </c>
    </row>
    <row r="20" spans="3:25" x14ac:dyDescent="0.2">
      <c r="C20" s="88" t="str">
        <f>'G-1 All Habitats'!B18</f>
        <v>Grassland - Lowland meadows</v>
      </c>
      <c r="D20" s="544" t="s">
        <v>934</v>
      </c>
      <c r="E20" s="544" t="s">
        <v>934</v>
      </c>
      <c r="F20" s="544">
        <v>5</v>
      </c>
      <c r="G20" s="544">
        <v>8</v>
      </c>
      <c r="H20" s="544">
        <v>10</v>
      </c>
      <c r="I20" s="544">
        <v>12</v>
      </c>
      <c r="J20" s="544">
        <v>15</v>
      </c>
      <c r="K20" s="544" t="s">
        <v>934</v>
      </c>
      <c r="L20" s="544" t="s">
        <v>934</v>
      </c>
      <c r="M20" s="544" t="s">
        <v>934</v>
      </c>
      <c r="N20" s="544" t="s">
        <v>934</v>
      </c>
      <c r="O20" s="544">
        <v>4</v>
      </c>
      <c r="P20" s="544">
        <v>8</v>
      </c>
      <c r="Q20" s="544">
        <v>11</v>
      </c>
      <c r="R20" s="544">
        <v>15</v>
      </c>
      <c r="S20" s="544">
        <v>4</v>
      </c>
      <c r="T20" s="544">
        <v>8</v>
      </c>
      <c r="U20" s="544">
        <v>11</v>
      </c>
      <c r="V20" s="544">
        <v>4</v>
      </c>
      <c r="W20" s="544">
        <v>8</v>
      </c>
      <c r="X20" s="544">
        <v>4</v>
      </c>
      <c r="Y20" s="544" t="s">
        <v>934</v>
      </c>
    </row>
    <row r="21" spans="3:25" x14ac:dyDescent="0.2">
      <c r="C21" s="88" t="str">
        <f>'G-1 All Habitats'!B19</f>
        <v>Grassland - Modified grassland</v>
      </c>
      <c r="D21" s="544" t="s">
        <v>934</v>
      </c>
      <c r="E21" s="544">
        <v>1</v>
      </c>
      <c r="F21" s="544">
        <v>1</v>
      </c>
      <c r="G21" s="544">
        <v>5</v>
      </c>
      <c r="H21" s="544">
        <v>10</v>
      </c>
      <c r="I21" s="544">
        <v>12</v>
      </c>
      <c r="J21" s="544">
        <v>15</v>
      </c>
      <c r="K21" s="544" t="s">
        <v>934</v>
      </c>
      <c r="L21" s="544" t="s">
        <v>934</v>
      </c>
      <c r="M21" s="544" t="s">
        <v>934</v>
      </c>
      <c r="N21" s="544" t="s">
        <v>934</v>
      </c>
      <c r="O21" s="544">
        <v>5</v>
      </c>
      <c r="P21" s="544">
        <v>10</v>
      </c>
      <c r="Q21" s="544">
        <v>12</v>
      </c>
      <c r="R21" s="544">
        <v>15</v>
      </c>
      <c r="S21" s="544">
        <v>8</v>
      </c>
      <c r="T21" s="544">
        <v>10</v>
      </c>
      <c r="U21" s="544">
        <v>12</v>
      </c>
      <c r="V21" s="544">
        <v>8</v>
      </c>
      <c r="W21" s="544">
        <v>10</v>
      </c>
      <c r="X21" s="544">
        <v>8</v>
      </c>
      <c r="Y21" s="544" t="s">
        <v>934</v>
      </c>
    </row>
    <row r="22" spans="3:25" x14ac:dyDescent="0.2">
      <c r="C22" s="88" t="str">
        <f>'G-1 All Habitats'!B20</f>
        <v>Grassland - Other lowland acid grassland</v>
      </c>
      <c r="D22" s="544" t="s">
        <v>934</v>
      </c>
      <c r="E22" s="544" t="s">
        <v>934</v>
      </c>
      <c r="F22" s="544">
        <v>1</v>
      </c>
      <c r="G22" s="544">
        <v>5</v>
      </c>
      <c r="H22" s="544">
        <v>10</v>
      </c>
      <c r="I22" s="544">
        <v>12</v>
      </c>
      <c r="J22" s="544">
        <v>15</v>
      </c>
      <c r="K22" s="544" t="s">
        <v>934</v>
      </c>
      <c r="L22" s="544" t="s">
        <v>934</v>
      </c>
      <c r="M22" s="544" t="s">
        <v>934</v>
      </c>
      <c r="N22" s="544" t="s">
        <v>934</v>
      </c>
      <c r="O22" s="544">
        <v>5</v>
      </c>
      <c r="P22" s="544">
        <v>10</v>
      </c>
      <c r="Q22" s="544">
        <v>12</v>
      </c>
      <c r="R22" s="544">
        <v>15</v>
      </c>
      <c r="S22" s="544">
        <v>8</v>
      </c>
      <c r="T22" s="544">
        <v>10</v>
      </c>
      <c r="U22" s="544">
        <v>12</v>
      </c>
      <c r="V22" s="544">
        <v>8</v>
      </c>
      <c r="W22" s="544">
        <v>10</v>
      </c>
      <c r="X22" s="544">
        <v>8</v>
      </c>
      <c r="Y22" s="544" t="s">
        <v>934</v>
      </c>
    </row>
    <row r="23" spans="3:25" x14ac:dyDescent="0.2">
      <c r="C23" s="88" t="str">
        <f>'G-1 All Habitats'!B21</f>
        <v>Grassland - Other neutral grassland</v>
      </c>
      <c r="D23" s="544" t="s">
        <v>934</v>
      </c>
      <c r="E23" s="544" t="s">
        <v>934</v>
      </c>
      <c r="F23" s="544">
        <v>1</v>
      </c>
      <c r="G23" s="544">
        <v>5</v>
      </c>
      <c r="H23" s="544">
        <v>10</v>
      </c>
      <c r="I23" s="544">
        <v>12</v>
      </c>
      <c r="J23" s="544">
        <v>15</v>
      </c>
      <c r="K23" s="544" t="s">
        <v>934</v>
      </c>
      <c r="L23" s="544" t="s">
        <v>934</v>
      </c>
      <c r="M23" s="544" t="s">
        <v>934</v>
      </c>
      <c r="N23" s="544" t="s">
        <v>934</v>
      </c>
      <c r="O23" s="544">
        <v>5</v>
      </c>
      <c r="P23" s="544">
        <v>10</v>
      </c>
      <c r="Q23" s="544">
        <v>12</v>
      </c>
      <c r="R23" s="544">
        <v>15</v>
      </c>
      <c r="S23" s="544">
        <v>8</v>
      </c>
      <c r="T23" s="544">
        <v>10</v>
      </c>
      <c r="U23" s="544">
        <v>12</v>
      </c>
      <c r="V23" s="544">
        <v>8</v>
      </c>
      <c r="W23" s="544">
        <v>10</v>
      </c>
      <c r="X23" s="544">
        <v>8</v>
      </c>
      <c r="Y23" s="544" t="s">
        <v>934</v>
      </c>
    </row>
    <row r="24" spans="3:25" x14ac:dyDescent="0.2">
      <c r="C24" s="88" t="str">
        <f>'G-1 All Habitats'!B22</f>
        <v>Grassland - Tall herb communities (H6430)</v>
      </c>
      <c r="D24" s="544" t="s">
        <v>934</v>
      </c>
      <c r="E24" s="544" t="s">
        <v>934</v>
      </c>
      <c r="F24" s="544">
        <v>10</v>
      </c>
      <c r="G24" s="544">
        <v>15</v>
      </c>
      <c r="H24" s="544">
        <v>20</v>
      </c>
      <c r="I24" s="544">
        <v>25</v>
      </c>
      <c r="J24" s="544">
        <v>30</v>
      </c>
      <c r="K24" s="544" t="s">
        <v>934</v>
      </c>
      <c r="L24" s="544" t="s">
        <v>934</v>
      </c>
      <c r="M24" s="544" t="s">
        <v>934</v>
      </c>
      <c r="N24" s="544" t="s">
        <v>934</v>
      </c>
      <c r="O24" s="544">
        <v>10</v>
      </c>
      <c r="P24" s="544">
        <v>20</v>
      </c>
      <c r="Q24" s="544">
        <v>25</v>
      </c>
      <c r="R24" s="544">
        <v>30</v>
      </c>
      <c r="S24" s="544">
        <v>10</v>
      </c>
      <c r="T24" s="544">
        <v>10</v>
      </c>
      <c r="U24" s="544">
        <v>15</v>
      </c>
      <c r="V24" s="544">
        <v>5</v>
      </c>
      <c r="W24" s="544">
        <v>10</v>
      </c>
      <c r="X24" s="544">
        <v>5</v>
      </c>
      <c r="Y24" s="544" t="s">
        <v>934</v>
      </c>
    </row>
    <row r="25" spans="3:25" x14ac:dyDescent="0.2">
      <c r="C25" s="88" t="str">
        <f>'G-1 All Habitats'!B23</f>
        <v>Grassland - Upland acid grassland</v>
      </c>
      <c r="D25" s="544" t="s">
        <v>934</v>
      </c>
      <c r="E25" s="544" t="s">
        <v>934</v>
      </c>
      <c r="F25" s="544">
        <v>1</v>
      </c>
      <c r="G25" s="544">
        <v>5</v>
      </c>
      <c r="H25" s="544">
        <v>10</v>
      </c>
      <c r="I25" s="544">
        <v>12</v>
      </c>
      <c r="J25" s="544">
        <v>15</v>
      </c>
      <c r="K25" s="544" t="s">
        <v>934</v>
      </c>
      <c r="L25" s="544" t="s">
        <v>934</v>
      </c>
      <c r="M25" s="544" t="s">
        <v>934</v>
      </c>
      <c r="N25" s="544" t="s">
        <v>934</v>
      </c>
      <c r="O25" s="544">
        <v>5</v>
      </c>
      <c r="P25" s="544">
        <v>10</v>
      </c>
      <c r="Q25" s="544">
        <v>12</v>
      </c>
      <c r="R25" s="544">
        <v>15</v>
      </c>
      <c r="S25" s="544">
        <v>8</v>
      </c>
      <c r="T25" s="544">
        <v>10</v>
      </c>
      <c r="U25" s="544">
        <v>12</v>
      </c>
      <c r="V25" s="544">
        <v>8</v>
      </c>
      <c r="W25" s="544">
        <v>10</v>
      </c>
      <c r="X25" s="544">
        <v>8</v>
      </c>
      <c r="Y25" s="544" t="s">
        <v>934</v>
      </c>
    </row>
    <row r="26" spans="3:25" x14ac:dyDescent="0.2">
      <c r="C26" s="88" t="str">
        <f>'G-1 All Habitats'!B24</f>
        <v>Grassland - Upland calcareous grassland</v>
      </c>
      <c r="D26" s="544" t="s">
        <v>934</v>
      </c>
      <c r="E26" s="544" t="s">
        <v>934</v>
      </c>
      <c r="F26" s="544">
        <v>10</v>
      </c>
      <c r="G26" s="544">
        <v>12</v>
      </c>
      <c r="H26" s="544">
        <v>15</v>
      </c>
      <c r="I26" s="544">
        <v>20</v>
      </c>
      <c r="J26" s="544">
        <v>25</v>
      </c>
      <c r="K26" s="544" t="s">
        <v>934</v>
      </c>
      <c r="L26" s="544" t="s">
        <v>934</v>
      </c>
      <c r="M26" s="544" t="s">
        <v>934</v>
      </c>
      <c r="N26" s="544" t="s">
        <v>934</v>
      </c>
      <c r="O26" s="544">
        <v>10</v>
      </c>
      <c r="P26" s="544">
        <v>15</v>
      </c>
      <c r="Q26" s="544">
        <v>18</v>
      </c>
      <c r="R26" s="544">
        <v>20</v>
      </c>
      <c r="S26" s="544">
        <v>10</v>
      </c>
      <c r="T26" s="544">
        <v>15</v>
      </c>
      <c r="U26" s="544">
        <v>18</v>
      </c>
      <c r="V26" s="544">
        <v>10</v>
      </c>
      <c r="W26" s="544">
        <v>10</v>
      </c>
      <c r="X26" s="544">
        <v>10</v>
      </c>
      <c r="Y26" s="544" t="s">
        <v>934</v>
      </c>
    </row>
    <row r="27" spans="3:25" x14ac:dyDescent="0.2">
      <c r="C27" s="88" t="str">
        <f>'G-1 All Habitats'!B25</f>
        <v>Grassland - Upland hay meadows</v>
      </c>
      <c r="D27" s="544" t="s">
        <v>934</v>
      </c>
      <c r="E27" s="544" t="s">
        <v>934</v>
      </c>
      <c r="F27" s="544">
        <v>10</v>
      </c>
      <c r="G27" s="544">
        <v>12</v>
      </c>
      <c r="H27" s="544">
        <v>15</v>
      </c>
      <c r="I27" s="544">
        <v>18</v>
      </c>
      <c r="J27" s="544">
        <v>20</v>
      </c>
      <c r="K27" s="544" t="s">
        <v>934</v>
      </c>
      <c r="L27" s="544" t="s">
        <v>934</v>
      </c>
      <c r="M27" s="544" t="s">
        <v>934</v>
      </c>
      <c r="N27" s="544" t="s">
        <v>934</v>
      </c>
      <c r="O27" s="544">
        <v>10</v>
      </c>
      <c r="P27" s="544">
        <v>15</v>
      </c>
      <c r="Q27" s="544">
        <v>18</v>
      </c>
      <c r="R27" s="544">
        <v>20</v>
      </c>
      <c r="S27" s="544">
        <v>10</v>
      </c>
      <c r="T27" s="544">
        <v>15</v>
      </c>
      <c r="U27" s="544">
        <v>18</v>
      </c>
      <c r="V27" s="544">
        <v>10</v>
      </c>
      <c r="W27" s="544">
        <v>15</v>
      </c>
      <c r="X27" s="544">
        <v>10</v>
      </c>
      <c r="Y27" s="544" t="s">
        <v>934</v>
      </c>
    </row>
    <row r="28" spans="3:25" x14ac:dyDescent="0.2">
      <c r="C28" s="88" t="str">
        <f>'G-1 All Habitats'!B26</f>
        <v>Heathland and shrub - Blackthorn scrub</v>
      </c>
      <c r="D28" s="544" t="s">
        <v>934</v>
      </c>
      <c r="E28" s="544" t="s">
        <v>934</v>
      </c>
      <c r="F28" s="544">
        <v>1</v>
      </c>
      <c r="G28" s="544">
        <v>3</v>
      </c>
      <c r="H28" s="544">
        <v>5</v>
      </c>
      <c r="I28" s="544">
        <v>7</v>
      </c>
      <c r="J28" s="544">
        <v>10</v>
      </c>
      <c r="K28" s="544">
        <v>1</v>
      </c>
      <c r="L28" s="544">
        <v>5</v>
      </c>
      <c r="M28" s="544">
        <v>7</v>
      </c>
      <c r="N28" s="544">
        <v>10</v>
      </c>
      <c r="O28" s="544">
        <v>1</v>
      </c>
      <c r="P28" s="544">
        <v>5</v>
      </c>
      <c r="Q28" s="544">
        <v>7</v>
      </c>
      <c r="R28" s="544">
        <v>10</v>
      </c>
      <c r="S28" s="544">
        <v>3</v>
      </c>
      <c r="T28" s="544">
        <v>5</v>
      </c>
      <c r="U28" s="544">
        <v>3</v>
      </c>
      <c r="V28" s="544">
        <v>2</v>
      </c>
      <c r="W28" s="544">
        <v>3</v>
      </c>
      <c r="X28" s="544">
        <v>2</v>
      </c>
      <c r="Y28" s="544" t="s">
        <v>934</v>
      </c>
    </row>
    <row r="29" spans="3:25" x14ac:dyDescent="0.2">
      <c r="C29" s="88" t="str">
        <f>'G-1 All Habitats'!B27</f>
        <v>Heathland and shrub - Bramble scrub</v>
      </c>
      <c r="D29" s="544" t="s">
        <v>934</v>
      </c>
      <c r="E29" s="544" t="s">
        <v>934</v>
      </c>
      <c r="F29" s="544">
        <v>1</v>
      </c>
      <c r="G29" s="544" t="s">
        <v>934</v>
      </c>
      <c r="H29" s="544" t="s">
        <v>934</v>
      </c>
      <c r="I29" s="544" t="s">
        <v>934</v>
      </c>
      <c r="J29" s="544" t="s">
        <v>934</v>
      </c>
      <c r="K29" s="544" t="s">
        <v>934</v>
      </c>
      <c r="L29" s="544" t="s">
        <v>934</v>
      </c>
      <c r="M29" s="544" t="s">
        <v>934</v>
      </c>
      <c r="N29" s="544" t="s">
        <v>934</v>
      </c>
      <c r="O29" s="544" t="s">
        <v>934</v>
      </c>
      <c r="P29" s="544" t="s">
        <v>934</v>
      </c>
      <c r="Q29" s="544" t="s">
        <v>934</v>
      </c>
      <c r="R29" s="544" t="s">
        <v>934</v>
      </c>
      <c r="S29" s="544" t="s">
        <v>934</v>
      </c>
      <c r="T29" s="544" t="s">
        <v>934</v>
      </c>
      <c r="U29" s="544" t="s">
        <v>934</v>
      </c>
      <c r="V29" s="544" t="s">
        <v>934</v>
      </c>
      <c r="W29" s="544" t="s">
        <v>934</v>
      </c>
      <c r="X29" s="544" t="s">
        <v>934</v>
      </c>
      <c r="Y29" s="544" t="s">
        <v>934</v>
      </c>
    </row>
    <row r="30" spans="3:25" x14ac:dyDescent="0.2">
      <c r="C30" s="88" t="str">
        <f>'G-1 All Habitats'!B28</f>
        <v>Heathland and shrub - Gorse scrub</v>
      </c>
      <c r="D30" s="544" t="s">
        <v>934</v>
      </c>
      <c r="E30" s="544" t="s">
        <v>934</v>
      </c>
      <c r="F30" s="544">
        <v>1</v>
      </c>
      <c r="G30" s="544">
        <v>3</v>
      </c>
      <c r="H30" s="544">
        <v>5</v>
      </c>
      <c r="I30" s="544">
        <v>7</v>
      </c>
      <c r="J30" s="544">
        <v>10</v>
      </c>
      <c r="K30" s="544">
        <v>1</v>
      </c>
      <c r="L30" s="544">
        <v>5</v>
      </c>
      <c r="M30" s="544">
        <v>7</v>
      </c>
      <c r="N30" s="544">
        <v>10</v>
      </c>
      <c r="O30" s="544">
        <v>1</v>
      </c>
      <c r="P30" s="544">
        <v>5</v>
      </c>
      <c r="Q30" s="544">
        <v>7</v>
      </c>
      <c r="R30" s="544">
        <v>10</v>
      </c>
      <c r="S30" s="544">
        <v>3</v>
      </c>
      <c r="T30" s="544">
        <v>5</v>
      </c>
      <c r="U30" s="544">
        <v>7</v>
      </c>
      <c r="V30" s="544">
        <v>2</v>
      </c>
      <c r="W30" s="544">
        <v>3</v>
      </c>
      <c r="X30" s="544">
        <v>2</v>
      </c>
      <c r="Y30" s="544" t="s">
        <v>934</v>
      </c>
    </row>
    <row r="31" spans="3:25" x14ac:dyDescent="0.2">
      <c r="C31" s="88" t="str">
        <f>'G-1 All Habitats'!B29</f>
        <v>Heathland and shrub - Hawthorn scrub</v>
      </c>
      <c r="D31" s="544" t="s">
        <v>934</v>
      </c>
      <c r="E31" s="544" t="s">
        <v>934</v>
      </c>
      <c r="F31" s="544">
        <v>1</v>
      </c>
      <c r="G31" s="544">
        <v>3</v>
      </c>
      <c r="H31" s="544">
        <v>5</v>
      </c>
      <c r="I31" s="544">
        <v>7</v>
      </c>
      <c r="J31" s="544">
        <v>10</v>
      </c>
      <c r="K31" s="544">
        <v>1</v>
      </c>
      <c r="L31" s="544">
        <v>5</v>
      </c>
      <c r="M31" s="544">
        <v>7</v>
      </c>
      <c r="N31" s="544">
        <v>10</v>
      </c>
      <c r="O31" s="544">
        <v>1</v>
      </c>
      <c r="P31" s="544">
        <v>5</v>
      </c>
      <c r="Q31" s="544">
        <v>7</v>
      </c>
      <c r="R31" s="544">
        <v>10</v>
      </c>
      <c r="S31" s="544">
        <v>3</v>
      </c>
      <c r="T31" s="544">
        <v>5</v>
      </c>
      <c r="U31" s="544">
        <v>7</v>
      </c>
      <c r="V31" s="544">
        <v>2</v>
      </c>
      <c r="W31" s="544">
        <v>3</v>
      </c>
      <c r="X31" s="544">
        <v>2</v>
      </c>
      <c r="Y31" s="544" t="s">
        <v>934</v>
      </c>
    </row>
    <row r="32" spans="3:25" x14ac:dyDescent="0.2">
      <c r="C32" s="88" t="str">
        <f>'G-1 All Habitats'!B30</f>
        <v>Heathland and shrub - Hazel scrub</v>
      </c>
      <c r="D32" s="544" t="s">
        <v>934</v>
      </c>
      <c r="E32" s="544" t="s">
        <v>934</v>
      </c>
      <c r="F32" s="544">
        <v>5</v>
      </c>
      <c r="G32" s="544">
        <v>7</v>
      </c>
      <c r="H32" s="544">
        <v>10</v>
      </c>
      <c r="I32" s="544">
        <v>12</v>
      </c>
      <c r="J32" s="544">
        <v>15</v>
      </c>
      <c r="K32" s="544">
        <v>5</v>
      </c>
      <c r="L32" s="544">
        <v>7</v>
      </c>
      <c r="M32" s="544">
        <v>12</v>
      </c>
      <c r="N32" s="544">
        <v>15</v>
      </c>
      <c r="O32" s="544">
        <v>5</v>
      </c>
      <c r="P32" s="544">
        <v>7</v>
      </c>
      <c r="Q32" s="544">
        <v>12</v>
      </c>
      <c r="R32" s="544">
        <v>15</v>
      </c>
      <c r="S32" s="544">
        <v>5</v>
      </c>
      <c r="T32" s="544">
        <v>8</v>
      </c>
      <c r="U32" s="544">
        <v>12</v>
      </c>
      <c r="V32" s="544">
        <v>5</v>
      </c>
      <c r="W32" s="544">
        <v>7</v>
      </c>
      <c r="X32" s="544">
        <v>5</v>
      </c>
      <c r="Y32" s="544" t="s">
        <v>934</v>
      </c>
    </row>
    <row r="33" spans="3:25" x14ac:dyDescent="0.2">
      <c r="C33" s="88" t="str">
        <f>'G-1 All Habitats'!B31</f>
        <v>Heathland and shrub - Lowland Heathland</v>
      </c>
      <c r="D33" s="544" t="s">
        <v>934</v>
      </c>
      <c r="E33" s="544" t="s">
        <v>934</v>
      </c>
      <c r="F33" s="544">
        <v>10</v>
      </c>
      <c r="G33" s="544">
        <v>15</v>
      </c>
      <c r="H33" s="544">
        <v>20</v>
      </c>
      <c r="I33" s="544">
        <v>25</v>
      </c>
      <c r="J33" s="544" t="s">
        <v>935</v>
      </c>
      <c r="K33" s="544">
        <v>5</v>
      </c>
      <c r="L33" s="544">
        <v>10</v>
      </c>
      <c r="M33" s="544">
        <v>15</v>
      </c>
      <c r="N33" s="544">
        <v>25</v>
      </c>
      <c r="O33" s="544">
        <v>5</v>
      </c>
      <c r="P33" s="544">
        <v>10</v>
      </c>
      <c r="Q33" s="544">
        <v>15</v>
      </c>
      <c r="R33" s="544">
        <v>25</v>
      </c>
      <c r="S33" s="544">
        <v>5</v>
      </c>
      <c r="T33" s="544">
        <v>10</v>
      </c>
      <c r="U33" s="544">
        <v>20</v>
      </c>
      <c r="V33" s="544">
        <v>5</v>
      </c>
      <c r="W33" s="544">
        <v>15</v>
      </c>
      <c r="X33" s="544">
        <v>10</v>
      </c>
      <c r="Y33" s="544" t="s">
        <v>934</v>
      </c>
    </row>
    <row r="34" spans="3:25" x14ac:dyDescent="0.2">
      <c r="C34" s="88" t="str">
        <f>'G-1 All Habitats'!B32</f>
        <v>Heathland and shrub - Mixed scrub</v>
      </c>
      <c r="D34" s="544" t="s">
        <v>934</v>
      </c>
      <c r="E34" s="544" t="s">
        <v>934</v>
      </c>
      <c r="F34" s="544">
        <v>1</v>
      </c>
      <c r="G34" s="544">
        <v>3</v>
      </c>
      <c r="H34" s="544">
        <v>5</v>
      </c>
      <c r="I34" s="544">
        <v>7</v>
      </c>
      <c r="J34" s="544">
        <v>10</v>
      </c>
      <c r="K34" s="544">
        <v>1</v>
      </c>
      <c r="L34" s="544">
        <v>5</v>
      </c>
      <c r="M34" s="544">
        <v>7</v>
      </c>
      <c r="N34" s="544">
        <v>10</v>
      </c>
      <c r="O34" s="544">
        <v>1</v>
      </c>
      <c r="P34" s="544">
        <v>5</v>
      </c>
      <c r="Q34" s="544">
        <v>7</v>
      </c>
      <c r="R34" s="544">
        <v>10</v>
      </c>
      <c r="S34" s="544">
        <v>3</v>
      </c>
      <c r="T34" s="544">
        <v>5</v>
      </c>
      <c r="U34" s="544">
        <v>7</v>
      </c>
      <c r="V34" s="544">
        <v>2</v>
      </c>
      <c r="W34" s="544">
        <v>3</v>
      </c>
      <c r="X34" s="544">
        <v>2</v>
      </c>
      <c r="Y34" s="544" t="s">
        <v>934</v>
      </c>
    </row>
    <row r="35" spans="3:25" x14ac:dyDescent="0.2">
      <c r="C35" s="88" t="str">
        <f>'G-1 All Habitats'!B33</f>
        <v>Heathland and shrub - Mountain heaths and willow scrub</v>
      </c>
      <c r="D35" s="544" t="s">
        <v>934</v>
      </c>
      <c r="E35" s="544" t="s">
        <v>934</v>
      </c>
      <c r="F35" s="544">
        <v>15</v>
      </c>
      <c r="G35" s="544">
        <v>23</v>
      </c>
      <c r="H35" s="544">
        <v>25</v>
      </c>
      <c r="I35" s="544" t="s">
        <v>935</v>
      </c>
      <c r="J35" s="544" t="s">
        <v>935</v>
      </c>
      <c r="K35" s="544">
        <v>20</v>
      </c>
      <c r="L35" s="544" t="s">
        <v>935</v>
      </c>
      <c r="M35" s="544" t="s">
        <v>935</v>
      </c>
      <c r="N35" s="544" t="s">
        <v>935</v>
      </c>
      <c r="O35" s="544">
        <v>20</v>
      </c>
      <c r="P35" s="544" t="s">
        <v>935</v>
      </c>
      <c r="Q35" s="544" t="s">
        <v>935</v>
      </c>
      <c r="R35" s="544" t="s">
        <v>935</v>
      </c>
      <c r="S35" s="544">
        <v>20</v>
      </c>
      <c r="T35" s="544" t="s">
        <v>935</v>
      </c>
      <c r="U35" s="544" t="s">
        <v>935</v>
      </c>
      <c r="V35" s="544">
        <v>20</v>
      </c>
      <c r="W35" s="544" t="s">
        <v>935</v>
      </c>
      <c r="X35" s="544">
        <v>20</v>
      </c>
      <c r="Y35" s="544" t="s">
        <v>934</v>
      </c>
    </row>
    <row r="36" spans="3:25" x14ac:dyDescent="0.2">
      <c r="C36" s="88" t="str">
        <f>'G-1 All Habitats'!B34</f>
        <v>Heathland and shrub - Rhododendron scrub</v>
      </c>
      <c r="D36" s="544" t="s">
        <v>934</v>
      </c>
      <c r="E36" s="544" t="s">
        <v>934</v>
      </c>
      <c r="F36" s="544">
        <v>1</v>
      </c>
      <c r="G36" s="544" t="s">
        <v>934</v>
      </c>
      <c r="H36" s="544" t="s">
        <v>934</v>
      </c>
      <c r="I36" s="544" t="s">
        <v>934</v>
      </c>
      <c r="J36" s="544" t="s">
        <v>934</v>
      </c>
      <c r="K36" s="544" t="s">
        <v>934</v>
      </c>
      <c r="L36" s="544" t="s">
        <v>934</v>
      </c>
      <c r="M36" s="544" t="s">
        <v>934</v>
      </c>
      <c r="N36" s="544" t="s">
        <v>934</v>
      </c>
      <c r="O36" s="544" t="s">
        <v>934</v>
      </c>
      <c r="P36" s="544" t="s">
        <v>934</v>
      </c>
      <c r="Q36" s="544" t="s">
        <v>934</v>
      </c>
      <c r="R36" s="544" t="s">
        <v>934</v>
      </c>
      <c r="S36" s="544" t="s">
        <v>934</v>
      </c>
      <c r="T36" s="544" t="s">
        <v>934</v>
      </c>
      <c r="U36" s="544" t="s">
        <v>934</v>
      </c>
      <c r="V36" s="544" t="s">
        <v>934</v>
      </c>
      <c r="W36" s="544" t="s">
        <v>934</v>
      </c>
      <c r="X36" s="544" t="s">
        <v>934</v>
      </c>
      <c r="Y36" s="544" t="s">
        <v>934</v>
      </c>
    </row>
    <row r="37" spans="3:25" x14ac:dyDescent="0.2">
      <c r="C37" s="88" t="str">
        <f>'G-1 All Habitats'!B35</f>
        <v>Heathland and shrub - Sea buckthorn scrub (Annex 1)</v>
      </c>
      <c r="D37" s="544" t="s">
        <v>934</v>
      </c>
      <c r="E37" s="544" t="s">
        <v>934</v>
      </c>
      <c r="F37" s="544">
        <v>5</v>
      </c>
      <c r="G37" s="544">
        <v>7</v>
      </c>
      <c r="H37" s="544">
        <v>10</v>
      </c>
      <c r="I37" s="544">
        <v>12</v>
      </c>
      <c r="J37" s="544">
        <v>15</v>
      </c>
      <c r="K37" s="544">
        <v>5</v>
      </c>
      <c r="L37" s="544">
        <v>7</v>
      </c>
      <c r="M37" s="544">
        <v>10</v>
      </c>
      <c r="N37" s="544">
        <v>12</v>
      </c>
      <c r="O37" s="544">
        <v>5</v>
      </c>
      <c r="P37" s="544">
        <v>7</v>
      </c>
      <c r="Q37" s="544">
        <v>10</v>
      </c>
      <c r="R37" s="544">
        <v>12</v>
      </c>
      <c r="S37" s="544">
        <v>5</v>
      </c>
      <c r="T37" s="544">
        <v>7</v>
      </c>
      <c r="U37" s="544">
        <v>10</v>
      </c>
      <c r="V37" s="544">
        <v>5</v>
      </c>
      <c r="W37" s="544">
        <v>7</v>
      </c>
      <c r="X37" s="544">
        <v>5</v>
      </c>
      <c r="Y37" s="544" t="s">
        <v>934</v>
      </c>
    </row>
    <row r="38" spans="3:25" x14ac:dyDescent="0.2">
      <c r="C38" s="88" t="str">
        <f>'G-1 All Habitats'!B36</f>
        <v>Heathland and shrub - Sea buckthorn scrub (other)</v>
      </c>
      <c r="D38" s="544" t="s">
        <v>934</v>
      </c>
      <c r="E38" s="544" t="s">
        <v>934</v>
      </c>
      <c r="F38" s="544" t="s">
        <v>934</v>
      </c>
      <c r="G38" s="544" t="s">
        <v>934</v>
      </c>
      <c r="H38" s="544" t="s">
        <v>934</v>
      </c>
      <c r="I38" s="544" t="s">
        <v>934</v>
      </c>
      <c r="J38" s="544" t="s">
        <v>934</v>
      </c>
      <c r="K38" s="544" t="s">
        <v>934</v>
      </c>
      <c r="L38" s="544" t="s">
        <v>934</v>
      </c>
      <c r="M38" s="544" t="s">
        <v>934</v>
      </c>
      <c r="N38" s="544" t="s">
        <v>934</v>
      </c>
      <c r="O38" s="544" t="s">
        <v>934</v>
      </c>
      <c r="P38" s="544" t="s">
        <v>934</v>
      </c>
      <c r="Q38" s="544" t="s">
        <v>934</v>
      </c>
      <c r="R38" s="544" t="s">
        <v>934</v>
      </c>
      <c r="S38" s="544" t="s">
        <v>934</v>
      </c>
      <c r="T38" s="544" t="s">
        <v>934</v>
      </c>
      <c r="U38" s="544" t="s">
        <v>934</v>
      </c>
      <c r="V38" s="544" t="s">
        <v>934</v>
      </c>
      <c r="W38" s="544" t="s">
        <v>934</v>
      </c>
      <c r="X38" s="544" t="s">
        <v>934</v>
      </c>
      <c r="Y38" s="544" t="s">
        <v>934</v>
      </c>
    </row>
    <row r="39" spans="3:25" x14ac:dyDescent="0.2">
      <c r="C39" s="88" t="str">
        <f>'G-1 All Habitats'!B37</f>
        <v>Heathland and shrub - Upland Heathland</v>
      </c>
      <c r="D39" s="544" t="s">
        <v>934</v>
      </c>
      <c r="E39" s="544" t="s">
        <v>934</v>
      </c>
      <c r="F39" s="544">
        <v>10</v>
      </c>
      <c r="G39" s="544">
        <v>15</v>
      </c>
      <c r="H39" s="544">
        <v>20</v>
      </c>
      <c r="I39" s="544">
        <v>25</v>
      </c>
      <c r="J39" s="544">
        <v>30</v>
      </c>
      <c r="K39" s="544" t="s">
        <v>934</v>
      </c>
      <c r="L39" s="544" t="s">
        <v>934</v>
      </c>
      <c r="M39" s="544" t="s">
        <v>934</v>
      </c>
      <c r="N39" s="544" t="s">
        <v>934</v>
      </c>
      <c r="O39" s="544">
        <v>10</v>
      </c>
      <c r="P39" s="544">
        <v>20</v>
      </c>
      <c r="Q39" s="544">
        <v>30</v>
      </c>
      <c r="R39" s="544" t="s">
        <v>935</v>
      </c>
      <c r="S39" s="544">
        <v>10</v>
      </c>
      <c r="T39" s="544">
        <v>20</v>
      </c>
      <c r="U39" s="544">
        <v>30</v>
      </c>
      <c r="V39" s="544">
        <v>10</v>
      </c>
      <c r="W39" s="544">
        <v>20</v>
      </c>
      <c r="X39" s="544">
        <v>10</v>
      </c>
      <c r="Y39" s="544" t="s">
        <v>934</v>
      </c>
    </row>
    <row r="40" spans="3:25" x14ac:dyDescent="0.2">
      <c r="C40" s="88" t="str">
        <f>'G-1 All Habitats'!B38</f>
        <v>Lakes - Aquifer fed naturally fluctuating water bodies</v>
      </c>
      <c r="D40" s="544" t="s">
        <v>934</v>
      </c>
      <c r="E40" s="544" t="s">
        <v>934</v>
      </c>
      <c r="F40" s="544">
        <v>1</v>
      </c>
      <c r="G40" s="544">
        <v>10</v>
      </c>
      <c r="H40" s="544">
        <v>15</v>
      </c>
      <c r="I40" s="544">
        <v>20</v>
      </c>
      <c r="J40" s="544">
        <v>30</v>
      </c>
      <c r="K40" s="544" t="s">
        <v>934</v>
      </c>
      <c r="L40" s="544" t="s">
        <v>934</v>
      </c>
      <c r="M40" s="544" t="s">
        <v>934</v>
      </c>
      <c r="N40" s="544" t="s">
        <v>934</v>
      </c>
      <c r="O40" s="544">
        <v>5</v>
      </c>
      <c r="P40" s="544">
        <v>10</v>
      </c>
      <c r="Q40" s="544">
        <v>15</v>
      </c>
      <c r="R40" s="544">
        <v>30</v>
      </c>
      <c r="S40" s="544">
        <v>5</v>
      </c>
      <c r="T40" s="544">
        <v>15</v>
      </c>
      <c r="U40" s="544">
        <v>25</v>
      </c>
      <c r="V40" s="544">
        <v>5</v>
      </c>
      <c r="W40" s="544">
        <v>20</v>
      </c>
      <c r="X40" s="544">
        <v>5</v>
      </c>
      <c r="Y40" s="544" t="s">
        <v>934</v>
      </c>
    </row>
    <row r="41" spans="3:25" x14ac:dyDescent="0.2">
      <c r="C41" s="88" t="str">
        <f>'G-1 All Habitats'!B40</f>
        <v>Lakes - High alkalinity lakes</v>
      </c>
      <c r="D41" s="544" t="s">
        <v>934</v>
      </c>
      <c r="E41" s="544" t="s">
        <v>934</v>
      </c>
      <c r="F41" s="544">
        <v>2</v>
      </c>
      <c r="G41" s="544">
        <v>3</v>
      </c>
      <c r="H41" s="544">
        <v>5</v>
      </c>
      <c r="I41" s="544">
        <v>7</v>
      </c>
      <c r="J41" s="544">
        <v>10</v>
      </c>
      <c r="K41" s="544" t="s">
        <v>934</v>
      </c>
      <c r="L41" s="544" t="s">
        <v>934</v>
      </c>
      <c r="M41" s="544" t="s">
        <v>934</v>
      </c>
      <c r="N41" s="544" t="s">
        <v>934</v>
      </c>
      <c r="O41" s="544">
        <v>5</v>
      </c>
      <c r="P41" s="544">
        <v>10</v>
      </c>
      <c r="Q41" s="544">
        <v>15</v>
      </c>
      <c r="R41" s="544">
        <v>30</v>
      </c>
      <c r="S41" s="544">
        <v>5</v>
      </c>
      <c r="T41" s="544">
        <v>15</v>
      </c>
      <c r="U41" s="544">
        <v>25</v>
      </c>
      <c r="V41" s="544">
        <v>10</v>
      </c>
      <c r="W41" s="544">
        <v>20</v>
      </c>
      <c r="X41" s="544">
        <v>10</v>
      </c>
      <c r="Y41" s="544" t="s">
        <v>934</v>
      </c>
    </row>
    <row r="42" spans="3:25" x14ac:dyDescent="0.2">
      <c r="C42" s="88" t="str">
        <f>'G-1 All Habitats'!B41</f>
        <v>Lakes - Low alkalinity lakes</v>
      </c>
      <c r="D42" s="544" t="s">
        <v>934</v>
      </c>
      <c r="E42" s="544" t="s">
        <v>934</v>
      </c>
      <c r="F42" s="544">
        <v>5</v>
      </c>
      <c r="G42" s="544">
        <v>10</v>
      </c>
      <c r="H42" s="544">
        <v>15</v>
      </c>
      <c r="I42" s="544">
        <v>20</v>
      </c>
      <c r="J42" s="544">
        <v>30</v>
      </c>
      <c r="K42" s="544" t="s">
        <v>934</v>
      </c>
      <c r="L42" s="544" t="s">
        <v>934</v>
      </c>
      <c r="M42" s="544" t="s">
        <v>934</v>
      </c>
      <c r="N42" s="544" t="s">
        <v>934</v>
      </c>
      <c r="O42" s="544">
        <v>5</v>
      </c>
      <c r="P42" s="544">
        <v>10</v>
      </c>
      <c r="Q42" s="544">
        <v>15</v>
      </c>
      <c r="R42" s="544">
        <v>20</v>
      </c>
      <c r="S42" s="544">
        <v>5</v>
      </c>
      <c r="T42" s="544">
        <v>10</v>
      </c>
      <c r="U42" s="544">
        <v>15</v>
      </c>
      <c r="V42" s="544">
        <v>5</v>
      </c>
      <c r="W42" s="544">
        <v>10</v>
      </c>
      <c r="X42" s="544">
        <v>5</v>
      </c>
      <c r="Y42" s="544" t="s">
        <v>934</v>
      </c>
    </row>
    <row r="43" spans="3:25" x14ac:dyDescent="0.2">
      <c r="C43" s="88" t="str">
        <f>'G-1 All Habitats'!B42</f>
        <v>Lakes - Marl Lakes</v>
      </c>
      <c r="D43" s="544" t="s">
        <v>934</v>
      </c>
      <c r="E43" s="544" t="s">
        <v>934</v>
      </c>
      <c r="F43" s="544">
        <v>5</v>
      </c>
      <c r="G43" s="544">
        <v>7</v>
      </c>
      <c r="H43" s="544">
        <v>10</v>
      </c>
      <c r="I43" s="544">
        <v>15</v>
      </c>
      <c r="J43" s="544">
        <v>20</v>
      </c>
      <c r="K43" s="544" t="s">
        <v>934</v>
      </c>
      <c r="L43" s="544" t="s">
        <v>934</v>
      </c>
      <c r="M43" s="544" t="s">
        <v>934</v>
      </c>
      <c r="N43" s="544" t="s">
        <v>934</v>
      </c>
      <c r="O43" s="544">
        <v>5</v>
      </c>
      <c r="P43" s="544">
        <v>10</v>
      </c>
      <c r="Q43" s="544">
        <v>15</v>
      </c>
      <c r="R43" s="544">
        <v>30</v>
      </c>
      <c r="S43" s="544">
        <v>5</v>
      </c>
      <c r="T43" s="544">
        <v>15</v>
      </c>
      <c r="U43" s="544">
        <v>25</v>
      </c>
      <c r="V43" s="544">
        <v>10</v>
      </c>
      <c r="W43" s="544">
        <v>20</v>
      </c>
      <c r="X43" s="544">
        <v>10</v>
      </c>
      <c r="Y43" s="544" t="s">
        <v>934</v>
      </c>
    </row>
    <row r="44" spans="3:25" x14ac:dyDescent="0.2">
      <c r="C44" s="88" t="str">
        <f>'G-1 All Habitats'!B43</f>
        <v>Lakes - Moderate alkalinity lakes</v>
      </c>
      <c r="D44" s="544" t="s">
        <v>934</v>
      </c>
      <c r="E44" s="544" t="s">
        <v>934</v>
      </c>
      <c r="F44" s="544">
        <v>5</v>
      </c>
      <c r="G44" s="544">
        <v>7</v>
      </c>
      <c r="H44" s="544">
        <v>10</v>
      </c>
      <c r="I44" s="544">
        <v>15</v>
      </c>
      <c r="J44" s="544">
        <v>20</v>
      </c>
      <c r="K44" s="544" t="s">
        <v>934</v>
      </c>
      <c r="L44" s="544" t="s">
        <v>934</v>
      </c>
      <c r="M44" s="544" t="s">
        <v>934</v>
      </c>
      <c r="N44" s="544" t="s">
        <v>934</v>
      </c>
      <c r="O44" s="544">
        <v>5</v>
      </c>
      <c r="P44" s="544">
        <v>10</v>
      </c>
      <c r="Q44" s="544">
        <v>15</v>
      </c>
      <c r="R44" s="544">
        <v>30</v>
      </c>
      <c r="S44" s="544">
        <v>5</v>
      </c>
      <c r="T44" s="544">
        <v>15</v>
      </c>
      <c r="U44" s="544">
        <v>25</v>
      </c>
      <c r="V44" s="544">
        <v>10</v>
      </c>
      <c r="W44" s="544">
        <v>20</v>
      </c>
      <c r="X44" s="544">
        <v>10</v>
      </c>
      <c r="Y44" s="544" t="s">
        <v>934</v>
      </c>
    </row>
    <row r="45" spans="3:25" x14ac:dyDescent="0.2">
      <c r="C45" s="88" t="str">
        <f>'G-1 All Habitats'!B44</f>
        <v>Lakes - Peat Lakes</v>
      </c>
      <c r="D45" s="544" t="s">
        <v>934</v>
      </c>
      <c r="E45" s="544" t="s">
        <v>934</v>
      </c>
      <c r="F45" s="544">
        <v>5</v>
      </c>
      <c r="G45" s="544">
        <v>10</v>
      </c>
      <c r="H45" s="544">
        <v>15</v>
      </c>
      <c r="I45" s="544">
        <v>20</v>
      </c>
      <c r="J45" s="544">
        <v>30</v>
      </c>
      <c r="K45" s="544" t="s">
        <v>934</v>
      </c>
      <c r="L45" s="544" t="s">
        <v>934</v>
      </c>
      <c r="M45" s="544" t="s">
        <v>934</v>
      </c>
      <c r="N45" s="544" t="s">
        <v>934</v>
      </c>
      <c r="O45" s="544">
        <v>5</v>
      </c>
      <c r="P45" s="544">
        <v>10</v>
      </c>
      <c r="Q45" s="544">
        <v>15</v>
      </c>
      <c r="R45" s="544">
        <v>30</v>
      </c>
      <c r="S45" s="544">
        <v>5</v>
      </c>
      <c r="T45" s="544">
        <v>15</v>
      </c>
      <c r="U45" s="544">
        <v>25</v>
      </c>
      <c r="V45" s="544">
        <v>10</v>
      </c>
      <c r="W45" s="544">
        <v>20</v>
      </c>
      <c r="X45" s="544">
        <v>10</v>
      </c>
      <c r="Y45" s="544" t="s">
        <v>934</v>
      </c>
    </row>
    <row r="46" spans="3:25" x14ac:dyDescent="0.2">
      <c r="C46" s="88" t="str">
        <f>'G-1 All Habitats'!B45</f>
        <v>Lakes - Ponds (Priority Habitat)</v>
      </c>
      <c r="D46" s="544" t="s">
        <v>934</v>
      </c>
      <c r="E46" s="544" t="s">
        <v>934</v>
      </c>
      <c r="F46" s="544">
        <v>2</v>
      </c>
      <c r="G46" s="544">
        <v>3</v>
      </c>
      <c r="H46" s="544">
        <v>5</v>
      </c>
      <c r="I46" s="544">
        <v>7</v>
      </c>
      <c r="J46" s="544">
        <v>10</v>
      </c>
      <c r="K46" s="544" t="s">
        <v>934</v>
      </c>
      <c r="L46" s="544" t="s">
        <v>934</v>
      </c>
      <c r="M46" s="544" t="s">
        <v>934</v>
      </c>
      <c r="N46" s="544" t="s">
        <v>934</v>
      </c>
      <c r="O46" s="544">
        <v>2</v>
      </c>
      <c r="P46" s="544">
        <v>4</v>
      </c>
      <c r="Q46" s="544">
        <v>6</v>
      </c>
      <c r="R46" s="544">
        <v>8</v>
      </c>
      <c r="S46" s="544">
        <v>2</v>
      </c>
      <c r="T46" s="544">
        <v>4</v>
      </c>
      <c r="U46" s="544">
        <v>6</v>
      </c>
      <c r="V46" s="544">
        <v>2</v>
      </c>
      <c r="W46" s="544">
        <v>4</v>
      </c>
      <c r="X46" s="544">
        <v>2</v>
      </c>
      <c r="Y46" s="544" t="s">
        <v>934</v>
      </c>
    </row>
    <row r="47" spans="3:25" x14ac:dyDescent="0.2">
      <c r="C47" s="88" t="str">
        <f>'G-1 All Habitats'!B46</f>
        <v>Lakes - Ponds (Non- Priority Habitat)</v>
      </c>
      <c r="D47" s="544" t="s">
        <v>934</v>
      </c>
      <c r="E47" s="544" t="s">
        <v>934</v>
      </c>
      <c r="F47" s="544">
        <v>1</v>
      </c>
      <c r="G47" s="544">
        <v>2</v>
      </c>
      <c r="H47" s="544">
        <v>3</v>
      </c>
      <c r="I47" s="544">
        <v>4</v>
      </c>
      <c r="J47" s="544">
        <v>5</v>
      </c>
      <c r="K47" s="544" t="s">
        <v>934</v>
      </c>
      <c r="L47" s="544" t="s">
        <v>934</v>
      </c>
      <c r="M47" s="544" t="s">
        <v>934</v>
      </c>
      <c r="N47" s="544" t="s">
        <v>934</v>
      </c>
      <c r="O47" s="544">
        <v>2</v>
      </c>
      <c r="P47" s="544">
        <v>4</v>
      </c>
      <c r="Q47" s="544">
        <v>6</v>
      </c>
      <c r="R47" s="544">
        <v>8</v>
      </c>
      <c r="S47" s="544">
        <v>2</v>
      </c>
      <c r="T47" s="544">
        <v>4</v>
      </c>
      <c r="U47" s="544">
        <v>6</v>
      </c>
      <c r="V47" s="544">
        <v>2</v>
      </c>
      <c r="W47" s="544">
        <v>4</v>
      </c>
      <c r="X47" s="544">
        <v>2</v>
      </c>
      <c r="Y47" s="544" t="s">
        <v>934</v>
      </c>
    </row>
    <row r="48" spans="3:25" x14ac:dyDescent="0.2">
      <c r="C48" s="88" t="str">
        <f>'G-1 All Habitats'!B47</f>
        <v>Lakes - Reservoirs</v>
      </c>
      <c r="D48" s="544" t="s">
        <v>934</v>
      </c>
      <c r="E48" s="544" t="s">
        <v>934</v>
      </c>
      <c r="F48" s="544">
        <v>1</v>
      </c>
      <c r="G48" s="544">
        <v>3</v>
      </c>
      <c r="H48" s="544">
        <v>5</v>
      </c>
      <c r="I48" s="544">
        <v>7</v>
      </c>
      <c r="J48" s="544">
        <v>10</v>
      </c>
      <c r="K48" s="544" t="s">
        <v>934</v>
      </c>
      <c r="L48" s="544" t="s">
        <v>934</v>
      </c>
      <c r="M48" s="544" t="s">
        <v>934</v>
      </c>
      <c r="N48" s="544" t="s">
        <v>934</v>
      </c>
      <c r="O48" s="544">
        <v>5</v>
      </c>
      <c r="P48" s="544">
        <v>10</v>
      </c>
      <c r="Q48" s="544">
        <v>15</v>
      </c>
      <c r="R48" s="544">
        <v>30</v>
      </c>
      <c r="S48" s="544">
        <v>5</v>
      </c>
      <c r="T48" s="544">
        <v>15</v>
      </c>
      <c r="U48" s="544">
        <v>25</v>
      </c>
      <c r="V48" s="544">
        <v>10</v>
      </c>
      <c r="W48" s="544">
        <v>20</v>
      </c>
      <c r="X48" s="544">
        <v>10</v>
      </c>
      <c r="Y48" s="544" t="s">
        <v>934</v>
      </c>
    </row>
    <row r="49" spans="3:25" x14ac:dyDescent="0.2">
      <c r="C49" s="88" t="str">
        <f>'G-1 All Habitats'!B48</f>
        <v>Lakes - Temporary lakes, ponds and pools</v>
      </c>
      <c r="D49" s="544" t="s">
        <v>934</v>
      </c>
      <c r="E49" s="544" t="s">
        <v>934</v>
      </c>
      <c r="F49" s="544">
        <v>2</v>
      </c>
      <c r="G49" s="544">
        <v>3</v>
      </c>
      <c r="H49" s="544">
        <v>5</v>
      </c>
      <c r="I49" s="544">
        <v>7</v>
      </c>
      <c r="J49" s="544">
        <v>10</v>
      </c>
      <c r="K49" s="544" t="s">
        <v>934</v>
      </c>
      <c r="L49" s="544" t="s">
        <v>934</v>
      </c>
      <c r="M49" s="544" t="s">
        <v>934</v>
      </c>
      <c r="N49" s="544" t="s">
        <v>934</v>
      </c>
      <c r="O49" s="544">
        <v>2</v>
      </c>
      <c r="P49" s="544">
        <v>4</v>
      </c>
      <c r="Q49" s="544">
        <v>6</v>
      </c>
      <c r="R49" s="544">
        <v>8</v>
      </c>
      <c r="S49" s="544">
        <v>2</v>
      </c>
      <c r="T49" s="544">
        <v>4</v>
      </c>
      <c r="U49" s="544">
        <v>6</v>
      </c>
      <c r="V49" s="544">
        <v>2</v>
      </c>
      <c r="W49" s="544">
        <v>4</v>
      </c>
      <c r="X49" s="544">
        <v>2</v>
      </c>
      <c r="Y49" s="544" t="s">
        <v>934</v>
      </c>
    </row>
    <row r="50" spans="3:25" x14ac:dyDescent="0.2">
      <c r="C50" s="88" t="str">
        <f>'G-1 All Habitats'!B49</f>
        <v>Sparsely vegetated land - Calaminarian grasslands</v>
      </c>
      <c r="D50" s="544" t="s">
        <v>934</v>
      </c>
      <c r="E50" s="544" t="s">
        <v>934</v>
      </c>
      <c r="F50" s="544">
        <v>2</v>
      </c>
      <c r="G50" s="544">
        <v>3</v>
      </c>
      <c r="H50" s="544">
        <v>5</v>
      </c>
      <c r="I50" s="544">
        <v>7</v>
      </c>
      <c r="J50" s="544">
        <v>10</v>
      </c>
      <c r="K50" s="544" t="s">
        <v>934</v>
      </c>
      <c r="L50" s="544" t="s">
        <v>934</v>
      </c>
      <c r="M50" s="544" t="s">
        <v>934</v>
      </c>
      <c r="N50" s="544" t="s">
        <v>934</v>
      </c>
      <c r="O50" s="544">
        <v>1</v>
      </c>
      <c r="P50" s="544">
        <v>3</v>
      </c>
      <c r="Q50" s="544">
        <v>5</v>
      </c>
      <c r="R50" s="544">
        <v>8</v>
      </c>
      <c r="S50" s="544">
        <v>1</v>
      </c>
      <c r="T50" s="544">
        <v>4</v>
      </c>
      <c r="U50" s="544">
        <v>7</v>
      </c>
      <c r="V50" s="544">
        <v>2</v>
      </c>
      <c r="W50" s="544">
        <v>5</v>
      </c>
      <c r="X50" s="544">
        <v>3</v>
      </c>
      <c r="Y50" s="544" t="s">
        <v>934</v>
      </c>
    </row>
    <row r="51" spans="3:25" x14ac:dyDescent="0.2">
      <c r="C51" s="88" t="str">
        <f>'G-1 All Habitats'!B50</f>
        <v>Sparsely vegetated land - Coastal sand dunes</v>
      </c>
      <c r="D51" s="544" t="s">
        <v>934</v>
      </c>
      <c r="E51" s="544" t="s">
        <v>934</v>
      </c>
      <c r="F51" s="544">
        <v>5</v>
      </c>
      <c r="G51" s="544">
        <v>7</v>
      </c>
      <c r="H51" s="544">
        <v>10</v>
      </c>
      <c r="I51" s="544">
        <v>15</v>
      </c>
      <c r="J51" s="544">
        <v>20</v>
      </c>
      <c r="K51" s="544" t="s">
        <v>934</v>
      </c>
      <c r="L51" s="544" t="s">
        <v>934</v>
      </c>
      <c r="M51" s="544" t="s">
        <v>934</v>
      </c>
      <c r="N51" s="544" t="s">
        <v>934</v>
      </c>
      <c r="O51" s="544">
        <v>5</v>
      </c>
      <c r="P51" s="544">
        <v>8</v>
      </c>
      <c r="Q51" s="544">
        <v>15</v>
      </c>
      <c r="R51" s="544">
        <v>20</v>
      </c>
      <c r="S51" s="544">
        <v>5</v>
      </c>
      <c r="T51" s="544">
        <v>10</v>
      </c>
      <c r="U51" s="544">
        <v>18</v>
      </c>
      <c r="V51" s="544">
        <v>7</v>
      </c>
      <c r="W51" s="544">
        <v>12</v>
      </c>
      <c r="X51" s="544">
        <v>8</v>
      </c>
      <c r="Y51" s="544" t="s">
        <v>934</v>
      </c>
    </row>
    <row r="52" spans="3:25" x14ac:dyDescent="0.2">
      <c r="C52" s="88" t="str">
        <f>'G-1 All Habitats'!B51</f>
        <v>Sparsely vegetated land - Coastal vegetated shingle</v>
      </c>
      <c r="D52" s="544" t="s">
        <v>934</v>
      </c>
      <c r="E52" s="544" t="s">
        <v>934</v>
      </c>
      <c r="F52" s="544">
        <v>5</v>
      </c>
      <c r="G52" s="544">
        <v>7</v>
      </c>
      <c r="H52" s="544">
        <v>10</v>
      </c>
      <c r="I52" s="544">
        <v>15</v>
      </c>
      <c r="J52" s="544">
        <v>20</v>
      </c>
      <c r="K52" s="544" t="s">
        <v>934</v>
      </c>
      <c r="L52" s="544" t="s">
        <v>934</v>
      </c>
      <c r="M52" s="544" t="s">
        <v>934</v>
      </c>
      <c r="N52" s="544" t="s">
        <v>934</v>
      </c>
      <c r="O52" s="544">
        <v>5</v>
      </c>
      <c r="P52" s="544">
        <v>8</v>
      </c>
      <c r="Q52" s="544">
        <v>15</v>
      </c>
      <c r="R52" s="544">
        <v>20</v>
      </c>
      <c r="S52" s="544">
        <v>5</v>
      </c>
      <c r="T52" s="544">
        <v>10</v>
      </c>
      <c r="U52" s="544">
        <v>18</v>
      </c>
      <c r="V52" s="544">
        <v>7</v>
      </c>
      <c r="W52" s="544">
        <v>12</v>
      </c>
      <c r="X52" s="544">
        <v>8</v>
      </c>
      <c r="Y52" s="544" t="s">
        <v>934</v>
      </c>
    </row>
    <row r="53" spans="3:25" x14ac:dyDescent="0.2">
      <c r="C53" s="88" t="str">
        <f>'G-1 All Habitats'!B52</f>
        <v>Sparsely vegetated land - Ruderal/Ephemeral</v>
      </c>
      <c r="D53" s="544" t="s">
        <v>934</v>
      </c>
      <c r="E53" s="544" t="s">
        <v>934</v>
      </c>
      <c r="F53" s="544" t="s">
        <v>934</v>
      </c>
      <c r="G53" s="544" t="s">
        <v>934</v>
      </c>
      <c r="H53" s="544" t="s">
        <v>934</v>
      </c>
      <c r="I53" s="544" t="s">
        <v>934</v>
      </c>
      <c r="J53" s="544" t="s">
        <v>934</v>
      </c>
      <c r="K53" s="544" t="s">
        <v>934</v>
      </c>
      <c r="L53" s="544" t="s">
        <v>934</v>
      </c>
      <c r="M53" s="544" t="s">
        <v>934</v>
      </c>
      <c r="N53" s="544" t="s">
        <v>934</v>
      </c>
      <c r="O53" s="544">
        <v>1</v>
      </c>
      <c r="P53" s="544">
        <v>2</v>
      </c>
      <c r="Q53" s="544">
        <v>3</v>
      </c>
      <c r="R53" s="544">
        <v>5</v>
      </c>
      <c r="S53" s="544">
        <v>1</v>
      </c>
      <c r="T53" s="544">
        <v>2</v>
      </c>
      <c r="U53" s="544">
        <v>3</v>
      </c>
      <c r="V53" s="544">
        <v>1</v>
      </c>
      <c r="W53" s="544">
        <v>2</v>
      </c>
      <c r="X53" s="544">
        <v>1</v>
      </c>
      <c r="Y53" s="544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4" t="s">
        <v>934</v>
      </c>
      <c r="E54" s="544" t="s">
        <v>934</v>
      </c>
      <c r="F54" s="544">
        <v>10</v>
      </c>
      <c r="G54" s="544">
        <v>15</v>
      </c>
      <c r="H54" s="544">
        <v>20</v>
      </c>
      <c r="I54" s="544">
        <v>25</v>
      </c>
      <c r="J54" s="544" t="s">
        <v>935</v>
      </c>
      <c r="K54" s="544" t="s">
        <v>934</v>
      </c>
      <c r="L54" s="544" t="s">
        <v>934</v>
      </c>
      <c r="M54" s="544" t="s">
        <v>934</v>
      </c>
      <c r="N54" s="544" t="s">
        <v>934</v>
      </c>
      <c r="O54" s="544">
        <v>10</v>
      </c>
      <c r="P54" s="544">
        <v>15</v>
      </c>
      <c r="Q54" s="544">
        <v>25</v>
      </c>
      <c r="R54" s="544" t="s">
        <v>935</v>
      </c>
      <c r="S54" s="544">
        <v>20</v>
      </c>
      <c r="T54" s="544">
        <v>25</v>
      </c>
      <c r="U54" s="544">
        <v>27</v>
      </c>
      <c r="V54" s="544">
        <v>15</v>
      </c>
      <c r="W54" s="544">
        <v>20</v>
      </c>
      <c r="X54" s="544">
        <v>15</v>
      </c>
      <c r="Y54" s="544" t="s">
        <v>934</v>
      </c>
    </row>
    <row r="55" spans="3:25" x14ac:dyDescent="0.2">
      <c r="C55" s="88" t="str">
        <f>'G-1 All Habitats'!B54</f>
        <v>Sparsely vegetated land - Limestone pavement</v>
      </c>
      <c r="D55" s="544" t="s">
        <v>934</v>
      </c>
      <c r="E55" s="544" t="s">
        <v>934</v>
      </c>
      <c r="F55" s="544" t="s">
        <v>935</v>
      </c>
      <c r="G55" s="544" t="s">
        <v>935</v>
      </c>
      <c r="H55" s="544" t="s">
        <v>935</v>
      </c>
      <c r="I55" s="544" t="s">
        <v>935</v>
      </c>
      <c r="J55" s="544" t="s">
        <v>935</v>
      </c>
      <c r="K55" s="544" t="s">
        <v>934</v>
      </c>
      <c r="L55" s="544" t="s">
        <v>934</v>
      </c>
      <c r="M55" s="544" t="s">
        <v>934</v>
      </c>
      <c r="N55" s="544" t="s">
        <v>934</v>
      </c>
      <c r="O55" s="544">
        <v>5</v>
      </c>
      <c r="P55" s="544">
        <v>10</v>
      </c>
      <c r="Q55" s="544">
        <v>15</v>
      </c>
      <c r="R55" s="544">
        <v>20</v>
      </c>
      <c r="S55" s="544">
        <v>5</v>
      </c>
      <c r="T55" s="544">
        <v>10</v>
      </c>
      <c r="U55" s="544">
        <v>15</v>
      </c>
      <c r="V55" s="544">
        <v>5</v>
      </c>
      <c r="W55" s="544">
        <v>10</v>
      </c>
      <c r="X55" s="544">
        <v>5</v>
      </c>
      <c r="Y55" s="544" t="s">
        <v>934</v>
      </c>
    </row>
    <row r="56" spans="3:25" x14ac:dyDescent="0.2">
      <c r="C56" s="88" t="str">
        <f>'G-1 All Habitats'!B55</f>
        <v>Sparsely vegetated land - Maritime cliff and slopes</v>
      </c>
      <c r="D56" s="544" t="s">
        <v>934</v>
      </c>
      <c r="E56" s="544" t="s">
        <v>934</v>
      </c>
      <c r="F56" s="544">
        <v>10</v>
      </c>
      <c r="G56" s="544">
        <v>15</v>
      </c>
      <c r="H56" s="544">
        <v>20</v>
      </c>
      <c r="I56" s="544">
        <v>25</v>
      </c>
      <c r="J56" s="544" t="s">
        <v>935</v>
      </c>
      <c r="K56" s="544" t="s">
        <v>934</v>
      </c>
      <c r="L56" s="544" t="s">
        <v>934</v>
      </c>
      <c r="M56" s="544" t="s">
        <v>934</v>
      </c>
      <c r="N56" s="544" t="s">
        <v>934</v>
      </c>
      <c r="O56" s="544">
        <v>5</v>
      </c>
      <c r="P56" s="544">
        <v>8</v>
      </c>
      <c r="Q56" s="544">
        <v>15</v>
      </c>
      <c r="R56" s="544">
        <v>20</v>
      </c>
      <c r="S56" s="544">
        <v>5</v>
      </c>
      <c r="T56" s="544">
        <v>10</v>
      </c>
      <c r="U56" s="544">
        <v>18</v>
      </c>
      <c r="V56" s="544">
        <v>7</v>
      </c>
      <c r="W56" s="544">
        <v>12</v>
      </c>
      <c r="X56" s="544">
        <v>8</v>
      </c>
      <c r="Y56" s="544" t="s">
        <v>934</v>
      </c>
    </row>
    <row r="57" spans="3:25" x14ac:dyDescent="0.2">
      <c r="C57" s="88" t="str">
        <f>'G-1 All Habitats'!B56</f>
        <v>Sparsely vegetated land - Other inland rock and scree</v>
      </c>
      <c r="D57" s="544" t="s">
        <v>934</v>
      </c>
      <c r="E57" s="544" t="s">
        <v>934</v>
      </c>
      <c r="F57" s="544">
        <v>3</v>
      </c>
      <c r="G57" s="544">
        <v>5</v>
      </c>
      <c r="H57" s="544">
        <v>10</v>
      </c>
      <c r="I57" s="544">
        <v>15</v>
      </c>
      <c r="J57" s="544">
        <v>20</v>
      </c>
      <c r="K57" s="544" t="s">
        <v>934</v>
      </c>
      <c r="L57" s="544" t="s">
        <v>934</v>
      </c>
      <c r="M57" s="544" t="s">
        <v>934</v>
      </c>
      <c r="N57" s="544" t="s">
        <v>934</v>
      </c>
      <c r="O57" s="544">
        <v>5</v>
      </c>
      <c r="P57" s="544">
        <v>10</v>
      </c>
      <c r="Q57" s="544">
        <v>15</v>
      </c>
      <c r="R57" s="544">
        <v>20</v>
      </c>
      <c r="S57" s="544">
        <v>5</v>
      </c>
      <c r="T57" s="544">
        <v>10</v>
      </c>
      <c r="U57" s="544">
        <v>15</v>
      </c>
      <c r="V57" s="544">
        <v>5</v>
      </c>
      <c r="W57" s="544">
        <v>10</v>
      </c>
      <c r="X57" s="544">
        <v>5</v>
      </c>
      <c r="Y57" s="544" t="s">
        <v>934</v>
      </c>
    </row>
    <row r="58" spans="3:25" x14ac:dyDescent="0.2">
      <c r="C58" s="88" t="str">
        <f>'G-1 All Habitats'!B57</f>
        <v>Urban - Allotments</v>
      </c>
      <c r="D58" s="544" t="s">
        <v>934</v>
      </c>
      <c r="E58" s="544" t="s">
        <v>934</v>
      </c>
      <c r="F58" s="544">
        <v>1</v>
      </c>
      <c r="G58" s="544">
        <v>1</v>
      </c>
      <c r="H58" s="544">
        <v>1</v>
      </c>
      <c r="I58" s="544">
        <v>1</v>
      </c>
      <c r="J58" s="544">
        <v>1</v>
      </c>
      <c r="K58" s="544" t="s">
        <v>934</v>
      </c>
      <c r="L58" s="544" t="s">
        <v>934</v>
      </c>
      <c r="M58" s="544" t="s">
        <v>934</v>
      </c>
      <c r="N58" s="544" t="s">
        <v>934</v>
      </c>
      <c r="O58" s="544">
        <v>1</v>
      </c>
      <c r="P58" s="544">
        <v>1</v>
      </c>
      <c r="Q58" s="544">
        <v>1</v>
      </c>
      <c r="R58" s="544">
        <v>1</v>
      </c>
      <c r="S58" s="544">
        <v>1</v>
      </c>
      <c r="T58" s="544">
        <v>1</v>
      </c>
      <c r="U58" s="544">
        <v>1</v>
      </c>
      <c r="V58" s="544">
        <v>1</v>
      </c>
      <c r="W58" s="544">
        <v>1</v>
      </c>
      <c r="X58" s="544">
        <v>1</v>
      </c>
      <c r="Y58" s="544" t="s">
        <v>934</v>
      </c>
    </row>
    <row r="59" spans="3:25" x14ac:dyDescent="0.2">
      <c r="C59" s="88" t="str">
        <f>'G-1 All Habitats'!B39</f>
        <v>Lakes - Ornamental lake or pond</v>
      </c>
      <c r="D59" s="544" t="s">
        <v>934</v>
      </c>
      <c r="E59" s="544" t="s">
        <v>934</v>
      </c>
      <c r="F59" s="544">
        <v>1</v>
      </c>
      <c r="G59" s="544">
        <v>2</v>
      </c>
      <c r="H59" s="544">
        <v>3</v>
      </c>
      <c r="I59" s="544">
        <v>4</v>
      </c>
      <c r="J59" s="544">
        <v>5</v>
      </c>
      <c r="K59" s="544" t="s">
        <v>934</v>
      </c>
      <c r="L59" s="544" t="s">
        <v>934</v>
      </c>
      <c r="M59" s="544" t="s">
        <v>934</v>
      </c>
      <c r="N59" s="544" t="s">
        <v>934</v>
      </c>
      <c r="O59" s="544">
        <v>2</v>
      </c>
      <c r="P59" s="544">
        <v>4</v>
      </c>
      <c r="Q59" s="544">
        <v>6</v>
      </c>
      <c r="R59" s="544">
        <v>8</v>
      </c>
      <c r="S59" s="544">
        <v>2</v>
      </c>
      <c r="T59" s="544">
        <v>4</v>
      </c>
      <c r="U59" s="544">
        <v>6</v>
      </c>
      <c r="V59" s="544">
        <v>2</v>
      </c>
      <c r="W59" s="544">
        <v>4</v>
      </c>
      <c r="X59" s="544">
        <v>2</v>
      </c>
      <c r="Y59" s="544" t="s">
        <v>934</v>
      </c>
    </row>
    <row r="60" spans="3:25" x14ac:dyDescent="0.2">
      <c r="C60" s="88" t="str">
        <f>'G-1 All Habitats'!B58</f>
        <v>Urban - Artificial unvegetated, unsealed surface</v>
      </c>
      <c r="D60" s="544" t="s">
        <v>934</v>
      </c>
      <c r="E60" s="544" t="s">
        <v>934</v>
      </c>
      <c r="F60" s="544" t="s">
        <v>934</v>
      </c>
      <c r="G60" s="544" t="s">
        <v>934</v>
      </c>
      <c r="H60" s="544" t="s">
        <v>934</v>
      </c>
      <c r="I60" s="544" t="s">
        <v>934</v>
      </c>
      <c r="J60" s="544" t="s">
        <v>934</v>
      </c>
      <c r="K60" s="544" t="s">
        <v>934</v>
      </c>
      <c r="L60" s="544" t="s">
        <v>934</v>
      </c>
      <c r="M60" s="544" t="s">
        <v>934</v>
      </c>
      <c r="N60" s="544" t="s">
        <v>934</v>
      </c>
      <c r="O60" s="544" t="s">
        <v>934</v>
      </c>
      <c r="P60" s="544" t="s">
        <v>934</v>
      </c>
      <c r="Q60" s="544" t="s">
        <v>934</v>
      </c>
      <c r="R60" s="544" t="s">
        <v>934</v>
      </c>
      <c r="S60" s="544" t="s">
        <v>934</v>
      </c>
      <c r="T60" s="544" t="s">
        <v>934</v>
      </c>
      <c r="U60" s="544" t="s">
        <v>934</v>
      </c>
      <c r="V60" s="544" t="s">
        <v>934</v>
      </c>
      <c r="W60" s="544" t="s">
        <v>934</v>
      </c>
      <c r="X60" s="544" t="s">
        <v>934</v>
      </c>
      <c r="Y60" s="544" t="s">
        <v>934</v>
      </c>
    </row>
    <row r="61" spans="3:25" x14ac:dyDescent="0.2">
      <c r="C61" s="88" t="str">
        <f>'G-1 All Habitats'!B59</f>
        <v>Urban - Bioswale</v>
      </c>
      <c r="D61" s="544" t="s">
        <v>934</v>
      </c>
      <c r="E61" s="544" t="s">
        <v>934</v>
      </c>
      <c r="F61" s="544">
        <v>1</v>
      </c>
      <c r="G61" s="544">
        <v>1</v>
      </c>
      <c r="H61" s="544">
        <v>1</v>
      </c>
      <c r="I61" s="544">
        <v>2</v>
      </c>
      <c r="J61" s="544">
        <v>3</v>
      </c>
      <c r="K61" s="544" t="s">
        <v>934</v>
      </c>
      <c r="L61" s="544" t="s">
        <v>934</v>
      </c>
      <c r="M61" s="544" t="s">
        <v>934</v>
      </c>
      <c r="N61" s="544" t="s">
        <v>934</v>
      </c>
      <c r="O61" s="544">
        <v>1</v>
      </c>
      <c r="P61" s="544">
        <v>2</v>
      </c>
      <c r="Q61" s="544">
        <v>2</v>
      </c>
      <c r="R61" s="544">
        <v>3</v>
      </c>
      <c r="S61" s="544">
        <v>1</v>
      </c>
      <c r="T61" s="544">
        <v>3</v>
      </c>
      <c r="U61" s="544">
        <v>3</v>
      </c>
      <c r="V61" s="544">
        <v>2</v>
      </c>
      <c r="W61" s="544">
        <v>2</v>
      </c>
      <c r="X61" s="544">
        <v>2</v>
      </c>
      <c r="Y61" s="544" t="s">
        <v>934</v>
      </c>
    </row>
    <row r="62" spans="3:25" x14ac:dyDescent="0.2">
      <c r="C62" s="88" t="str">
        <f>'G-1 All Habitats'!B60</f>
        <v>Urban - Intensive green roof</v>
      </c>
      <c r="D62" s="544" t="s">
        <v>934</v>
      </c>
      <c r="E62" s="544" t="s">
        <v>934</v>
      </c>
      <c r="F62" s="544">
        <v>1</v>
      </c>
      <c r="G62" s="544">
        <v>2</v>
      </c>
      <c r="H62" s="544">
        <v>3</v>
      </c>
      <c r="I62" s="544">
        <v>4</v>
      </c>
      <c r="J62" s="544">
        <v>5</v>
      </c>
      <c r="K62" s="544" t="s">
        <v>934</v>
      </c>
      <c r="L62" s="544" t="s">
        <v>934</v>
      </c>
      <c r="M62" s="544" t="s">
        <v>934</v>
      </c>
      <c r="N62" s="544" t="s">
        <v>934</v>
      </c>
      <c r="O62" s="544">
        <v>1</v>
      </c>
      <c r="P62" s="544">
        <v>2</v>
      </c>
      <c r="Q62" s="544">
        <v>3</v>
      </c>
      <c r="R62" s="544">
        <v>5</v>
      </c>
      <c r="S62" s="544">
        <v>1</v>
      </c>
      <c r="T62" s="544">
        <v>2</v>
      </c>
      <c r="U62" s="544">
        <v>3</v>
      </c>
      <c r="V62" s="544">
        <v>1</v>
      </c>
      <c r="W62" s="544">
        <v>2</v>
      </c>
      <c r="X62" s="544">
        <v>1</v>
      </c>
      <c r="Y62" s="544" t="s">
        <v>934</v>
      </c>
    </row>
    <row r="63" spans="3:25" x14ac:dyDescent="0.2">
      <c r="C63" s="88" t="str">
        <f>'G-1 All Habitats'!B61</f>
        <v>Urban - Built linear features</v>
      </c>
      <c r="D63" s="544" t="s">
        <v>934</v>
      </c>
      <c r="E63" s="544" t="s">
        <v>934</v>
      </c>
      <c r="F63" s="544" t="s">
        <v>934</v>
      </c>
      <c r="G63" s="544" t="s">
        <v>934</v>
      </c>
      <c r="H63" s="544" t="s">
        <v>934</v>
      </c>
      <c r="I63" s="544" t="s">
        <v>934</v>
      </c>
      <c r="J63" s="544" t="s">
        <v>934</v>
      </c>
      <c r="K63" s="544" t="s">
        <v>934</v>
      </c>
      <c r="L63" s="544" t="s">
        <v>934</v>
      </c>
      <c r="M63" s="544" t="s">
        <v>934</v>
      </c>
      <c r="N63" s="544" t="s">
        <v>934</v>
      </c>
      <c r="O63" s="544" t="s">
        <v>934</v>
      </c>
      <c r="P63" s="544" t="s">
        <v>934</v>
      </c>
      <c r="Q63" s="544" t="s">
        <v>934</v>
      </c>
      <c r="R63" s="544" t="s">
        <v>934</v>
      </c>
      <c r="S63" s="544" t="s">
        <v>934</v>
      </c>
      <c r="T63" s="544" t="s">
        <v>934</v>
      </c>
      <c r="U63" s="544" t="s">
        <v>934</v>
      </c>
      <c r="V63" s="544" t="s">
        <v>934</v>
      </c>
      <c r="W63" s="544" t="s">
        <v>934</v>
      </c>
      <c r="X63" s="544" t="s">
        <v>934</v>
      </c>
      <c r="Y63" s="544" t="s">
        <v>934</v>
      </c>
    </row>
    <row r="64" spans="3:25" x14ac:dyDescent="0.2">
      <c r="C64" s="88" t="str">
        <f>'G-1 All Habitats'!B62</f>
        <v>Urban - Cemeteries and churchyards</v>
      </c>
      <c r="D64" s="544" t="s">
        <v>934</v>
      </c>
      <c r="E64" s="544" t="s">
        <v>934</v>
      </c>
      <c r="F64" s="544">
        <v>10</v>
      </c>
      <c r="G64" s="544">
        <v>12</v>
      </c>
      <c r="H64" s="544">
        <v>15</v>
      </c>
      <c r="I64" s="544">
        <v>17</v>
      </c>
      <c r="J64" s="544">
        <v>20</v>
      </c>
      <c r="K64" s="544" t="s">
        <v>934</v>
      </c>
      <c r="L64" s="544" t="s">
        <v>934</v>
      </c>
      <c r="M64" s="544" t="s">
        <v>934</v>
      </c>
      <c r="N64" s="544" t="s">
        <v>934</v>
      </c>
      <c r="O64" s="544">
        <v>5</v>
      </c>
      <c r="P64" s="544">
        <v>10</v>
      </c>
      <c r="Q64" s="544">
        <v>15</v>
      </c>
      <c r="R64" s="544">
        <v>20</v>
      </c>
      <c r="S64" s="544">
        <v>10</v>
      </c>
      <c r="T64" s="544">
        <v>15</v>
      </c>
      <c r="U64" s="544">
        <v>20</v>
      </c>
      <c r="V64" s="544">
        <v>10</v>
      </c>
      <c r="W64" s="544">
        <v>15</v>
      </c>
      <c r="X64" s="544">
        <v>5</v>
      </c>
      <c r="Y64" s="544" t="s">
        <v>934</v>
      </c>
    </row>
    <row r="65" spans="3:25" x14ac:dyDescent="0.2">
      <c r="C65" s="88" t="str">
        <f>'G-1 All Habitats'!B63</f>
        <v>Urban - Developed land; sealed surface</v>
      </c>
      <c r="D65" s="544" t="s">
        <v>934</v>
      </c>
      <c r="E65" s="544" t="s">
        <v>934</v>
      </c>
      <c r="F65" s="544" t="s">
        <v>934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 t="s">
        <v>934</v>
      </c>
      <c r="M65" s="544" t="s">
        <v>934</v>
      </c>
      <c r="N65" s="544" t="s">
        <v>934</v>
      </c>
      <c r="O65" s="544" t="s">
        <v>934</v>
      </c>
      <c r="P65" s="544" t="s">
        <v>934</v>
      </c>
      <c r="Q65" s="544" t="s">
        <v>934</v>
      </c>
      <c r="R65" s="544" t="s">
        <v>934</v>
      </c>
      <c r="S65" s="544" t="s">
        <v>934</v>
      </c>
      <c r="T65" s="544" t="s">
        <v>934</v>
      </c>
      <c r="U65" s="544" t="s">
        <v>934</v>
      </c>
      <c r="V65" s="544" t="s">
        <v>934</v>
      </c>
      <c r="W65" s="544" t="s">
        <v>934</v>
      </c>
      <c r="X65" s="544" t="s">
        <v>934</v>
      </c>
      <c r="Y65" s="544" t="s">
        <v>934</v>
      </c>
    </row>
    <row r="66" spans="3:25" x14ac:dyDescent="0.2">
      <c r="C66" s="88" t="str">
        <f>'G-1 All Habitats'!B64</f>
        <v>Urban - Other green roof</v>
      </c>
      <c r="D66" s="544" t="s">
        <v>934</v>
      </c>
      <c r="E66" s="544" t="s">
        <v>934</v>
      </c>
      <c r="F66" s="544" t="s">
        <v>934</v>
      </c>
      <c r="G66" s="544" t="s">
        <v>934</v>
      </c>
      <c r="H66" s="544" t="s">
        <v>934</v>
      </c>
      <c r="I66" s="544" t="s">
        <v>934</v>
      </c>
      <c r="J66" s="544" t="s">
        <v>934</v>
      </c>
      <c r="K66" s="544" t="s">
        <v>934</v>
      </c>
      <c r="L66" s="544" t="s">
        <v>934</v>
      </c>
      <c r="M66" s="544" t="s">
        <v>934</v>
      </c>
      <c r="N66" s="544" t="s">
        <v>934</v>
      </c>
      <c r="O66" s="544" t="s">
        <v>934</v>
      </c>
      <c r="P66" s="544" t="s">
        <v>934</v>
      </c>
      <c r="Q66" s="544" t="s">
        <v>934</v>
      </c>
      <c r="R66" s="544" t="s">
        <v>934</v>
      </c>
      <c r="S66" s="544" t="s">
        <v>934</v>
      </c>
      <c r="T66" s="544" t="s">
        <v>934</v>
      </c>
      <c r="U66" s="544" t="s">
        <v>934</v>
      </c>
      <c r="V66" s="544" t="s">
        <v>934</v>
      </c>
      <c r="W66" s="544" t="s">
        <v>934</v>
      </c>
      <c r="X66" s="544" t="s">
        <v>934</v>
      </c>
      <c r="Y66" s="544" t="s">
        <v>934</v>
      </c>
    </row>
    <row r="67" spans="3:25" x14ac:dyDescent="0.2">
      <c r="C67" s="88" t="str">
        <f>'G-1 All Habitats'!B65</f>
        <v>Urban - Facade-bound green wall</v>
      </c>
      <c r="D67" s="544" t="s">
        <v>934</v>
      </c>
      <c r="E67" s="544" t="s">
        <v>934</v>
      </c>
      <c r="F67" s="544">
        <v>1</v>
      </c>
      <c r="G67" s="544">
        <v>2</v>
      </c>
      <c r="H67" s="544">
        <v>3</v>
      </c>
      <c r="I67" s="544">
        <v>4</v>
      </c>
      <c r="J67" s="544">
        <v>5</v>
      </c>
      <c r="K67" s="544" t="s">
        <v>934</v>
      </c>
      <c r="L67" s="544" t="s">
        <v>934</v>
      </c>
      <c r="M67" s="544" t="s">
        <v>934</v>
      </c>
      <c r="N67" s="544" t="s">
        <v>934</v>
      </c>
      <c r="O67" s="544">
        <v>1</v>
      </c>
      <c r="P67" s="544">
        <v>2</v>
      </c>
      <c r="Q67" s="544">
        <v>3</v>
      </c>
      <c r="R67" s="544">
        <v>5</v>
      </c>
      <c r="S67" s="544">
        <v>1</v>
      </c>
      <c r="T67" s="544">
        <v>2</v>
      </c>
      <c r="U67" s="544">
        <v>3</v>
      </c>
      <c r="V67" s="544">
        <v>1</v>
      </c>
      <c r="W67" s="544">
        <v>2</v>
      </c>
      <c r="X67" s="544">
        <v>1</v>
      </c>
      <c r="Y67" s="544" t="s">
        <v>934</v>
      </c>
    </row>
    <row r="68" spans="3:25" x14ac:dyDescent="0.2">
      <c r="C68" s="88" t="str">
        <f>'G-1 All Habitats'!B66</f>
        <v>Urban - Ground based green wall</v>
      </c>
      <c r="D68" s="544" t="s">
        <v>934</v>
      </c>
      <c r="E68" s="544" t="s">
        <v>934</v>
      </c>
      <c r="F68" s="544">
        <v>1</v>
      </c>
      <c r="G68" s="544">
        <v>2</v>
      </c>
      <c r="H68" s="544">
        <v>3</v>
      </c>
      <c r="I68" s="544">
        <v>4</v>
      </c>
      <c r="J68" s="544">
        <v>5</v>
      </c>
      <c r="K68" s="544" t="s">
        <v>934</v>
      </c>
      <c r="L68" s="544" t="s">
        <v>934</v>
      </c>
      <c r="M68" s="544" t="s">
        <v>934</v>
      </c>
      <c r="N68" s="544" t="s">
        <v>934</v>
      </c>
      <c r="O68" s="544">
        <v>1</v>
      </c>
      <c r="P68" s="544">
        <v>2</v>
      </c>
      <c r="Q68" s="544">
        <v>3</v>
      </c>
      <c r="R68" s="544">
        <v>5</v>
      </c>
      <c r="S68" s="544">
        <v>1</v>
      </c>
      <c r="T68" s="544">
        <v>2</v>
      </c>
      <c r="U68" s="544">
        <v>3</v>
      </c>
      <c r="V68" s="544">
        <v>1</v>
      </c>
      <c r="W68" s="544">
        <v>2</v>
      </c>
      <c r="X68" s="544">
        <v>1</v>
      </c>
      <c r="Y68" s="544" t="s">
        <v>934</v>
      </c>
    </row>
    <row r="69" spans="3:25" x14ac:dyDescent="0.2">
      <c r="C69" s="88" t="str">
        <f>'G-1 All Habitats'!B67</f>
        <v>Urban - Ground level planters</v>
      </c>
      <c r="D69" s="544" t="s">
        <v>934</v>
      </c>
      <c r="E69" s="544" t="s">
        <v>934</v>
      </c>
      <c r="F69" s="544" t="s">
        <v>934</v>
      </c>
      <c r="G69" s="544" t="s">
        <v>934</v>
      </c>
      <c r="H69" s="544" t="s">
        <v>934</v>
      </c>
      <c r="I69" s="544" t="s">
        <v>934</v>
      </c>
      <c r="J69" s="544" t="s">
        <v>934</v>
      </c>
      <c r="K69" s="544" t="s">
        <v>934</v>
      </c>
      <c r="L69" s="544" t="s">
        <v>934</v>
      </c>
      <c r="M69" s="544" t="s">
        <v>934</v>
      </c>
      <c r="N69" s="544" t="s">
        <v>934</v>
      </c>
      <c r="O69" s="544" t="s">
        <v>934</v>
      </c>
      <c r="P69" s="544" t="s">
        <v>934</v>
      </c>
      <c r="Q69" s="544" t="s">
        <v>934</v>
      </c>
      <c r="R69" s="544" t="s">
        <v>934</v>
      </c>
      <c r="S69" s="544" t="s">
        <v>934</v>
      </c>
      <c r="T69" s="544" t="s">
        <v>934</v>
      </c>
      <c r="U69" s="544" t="s">
        <v>934</v>
      </c>
      <c r="V69" s="544" t="s">
        <v>934</v>
      </c>
      <c r="W69" s="544" t="s">
        <v>934</v>
      </c>
      <c r="X69" s="544" t="s">
        <v>934</v>
      </c>
      <c r="Y69" s="544" t="s">
        <v>934</v>
      </c>
    </row>
    <row r="70" spans="3:25" x14ac:dyDescent="0.2">
      <c r="C70" s="88" t="str">
        <f>'G-1 All Habitats'!B68</f>
        <v>Urban - Biodiverse green roof</v>
      </c>
      <c r="D70" s="544" t="s">
        <v>934</v>
      </c>
      <c r="E70" s="544" t="s">
        <v>934</v>
      </c>
      <c r="F70" s="544">
        <v>1</v>
      </c>
      <c r="G70" s="544">
        <v>3</v>
      </c>
      <c r="H70" s="544">
        <v>5</v>
      </c>
      <c r="I70" s="544">
        <v>8</v>
      </c>
      <c r="J70" s="544">
        <v>10</v>
      </c>
      <c r="K70" s="544" t="s">
        <v>934</v>
      </c>
      <c r="L70" s="544" t="s">
        <v>934</v>
      </c>
      <c r="M70" s="544" t="s">
        <v>934</v>
      </c>
      <c r="N70" s="544" t="s">
        <v>934</v>
      </c>
      <c r="O70" s="544">
        <v>3</v>
      </c>
      <c r="P70" s="544">
        <v>5</v>
      </c>
      <c r="Q70" s="544">
        <v>8</v>
      </c>
      <c r="R70" s="544">
        <v>10</v>
      </c>
      <c r="S70" s="544">
        <v>3</v>
      </c>
      <c r="T70" s="544">
        <v>8</v>
      </c>
      <c r="U70" s="544">
        <v>8</v>
      </c>
      <c r="V70" s="544">
        <v>3</v>
      </c>
      <c r="W70" s="544">
        <v>5</v>
      </c>
      <c r="X70" s="544">
        <v>2</v>
      </c>
      <c r="Y70" s="544" t="s">
        <v>934</v>
      </c>
    </row>
    <row r="71" spans="3:25" x14ac:dyDescent="0.2">
      <c r="C71" s="88" t="str">
        <f>'G-1 All Habitats'!B69</f>
        <v>Urban - Introduced shrub</v>
      </c>
      <c r="D71" s="544" t="s">
        <v>934</v>
      </c>
      <c r="E71" s="544" t="s">
        <v>934</v>
      </c>
      <c r="F71" s="544" t="s">
        <v>934</v>
      </c>
      <c r="G71" s="544" t="s">
        <v>934</v>
      </c>
      <c r="H71" s="544" t="s">
        <v>934</v>
      </c>
      <c r="I71" s="544" t="s">
        <v>934</v>
      </c>
      <c r="J71" s="544" t="s">
        <v>934</v>
      </c>
      <c r="K71" s="544" t="s">
        <v>934</v>
      </c>
      <c r="L71" s="544" t="s">
        <v>934</v>
      </c>
      <c r="M71" s="544" t="s">
        <v>934</v>
      </c>
      <c r="N71" s="544" t="s">
        <v>934</v>
      </c>
      <c r="O71" s="544" t="s">
        <v>934</v>
      </c>
      <c r="P71" s="544" t="s">
        <v>934</v>
      </c>
      <c r="Q71" s="544" t="s">
        <v>934</v>
      </c>
      <c r="R71" s="544" t="s">
        <v>934</v>
      </c>
      <c r="S71" s="544" t="s">
        <v>934</v>
      </c>
      <c r="T71" s="544" t="s">
        <v>934</v>
      </c>
      <c r="U71" s="544" t="s">
        <v>934</v>
      </c>
      <c r="V71" s="544" t="s">
        <v>934</v>
      </c>
      <c r="W71" s="544" t="s">
        <v>934</v>
      </c>
      <c r="X71" s="544" t="s">
        <v>934</v>
      </c>
      <c r="Y71" s="544" t="s">
        <v>934</v>
      </c>
    </row>
    <row r="72" spans="3:25" x14ac:dyDescent="0.2">
      <c r="C72" s="88" t="str">
        <f>'G-1 All Habitats'!B70</f>
        <v>Urban - Open Mosaic Habitats on Previously Developed Land</v>
      </c>
      <c r="D72" s="544" t="s">
        <v>934</v>
      </c>
      <c r="E72" s="544" t="s">
        <v>934</v>
      </c>
      <c r="F72" s="544">
        <v>0</v>
      </c>
      <c r="G72" s="544">
        <v>2</v>
      </c>
      <c r="H72" s="544">
        <v>4</v>
      </c>
      <c r="I72" s="544">
        <v>7</v>
      </c>
      <c r="J72" s="544">
        <v>10</v>
      </c>
      <c r="K72" s="544" t="s">
        <v>934</v>
      </c>
      <c r="L72" s="544" t="s">
        <v>934</v>
      </c>
      <c r="M72" s="544" t="s">
        <v>934</v>
      </c>
      <c r="N72" s="544" t="s">
        <v>934</v>
      </c>
      <c r="O72" s="544">
        <v>2</v>
      </c>
      <c r="P72" s="544">
        <v>4</v>
      </c>
      <c r="Q72" s="544">
        <v>7</v>
      </c>
      <c r="R72" s="544">
        <v>10</v>
      </c>
      <c r="S72" s="544">
        <v>2</v>
      </c>
      <c r="T72" s="544">
        <v>5</v>
      </c>
      <c r="U72" s="544">
        <v>8</v>
      </c>
      <c r="V72" s="544">
        <v>3</v>
      </c>
      <c r="W72" s="544">
        <v>4</v>
      </c>
      <c r="X72" s="544">
        <v>3</v>
      </c>
      <c r="Y72" s="544" t="s">
        <v>934</v>
      </c>
    </row>
    <row r="73" spans="3:25" x14ac:dyDescent="0.2">
      <c r="C73" s="88" t="str">
        <f>'G-1 All Habitats'!B71</f>
        <v>Urban - Rain garden</v>
      </c>
      <c r="D73" s="544" t="s">
        <v>934</v>
      </c>
      <c r="E73" s="544" t="s">
        <v>934</v>
      </c>
      <c r="F73" s="544">
        <v>1</v>
      </c>
      <c r="G73" s="544">
        <v>1</v>
      </c>
      <c r="H73" s="544">
        <v>1</v>
      </c>
      <c r="I73" s="544">
        <v>1</v>
      </c>
      <c r="J73" s="544">
        <v>1</v>
      </c>
      <c r="K73" s="544" t="s">
        <v>934</v>
      </c>
      <c r="L73" s="544" t="s">
        <v>934</v>
      </c>
      <c r="M73" s="544" t="s">
        <v>934</v>
      </c>
      <c r="N73" s="544" t="s">
        <v>934</v>
      </c>
      <c r="O73" s="544">
        <v>1</v>
      </c>
      <c r="P73" s="544">
        <v>1</v>
      </c>
      <c r="Q73" s="544">
        <v>1</v>
      </c>
      <c r="R73" s="544">
        <v>1</v>
      </c>
      <c r="S73" s="544">
        <v>1</v>
      </c>
      <c r="T73" s="544">
        <v>1</v>
      </c>
      <c r="U73" s="544">
        <v>1</v>
      </c>
      <c r="V73" s="544">
        <v>1</v>
      </c>
      <c r="W73" s="544">
        <v>1</v>
      </c>
      <c r="X73" s="544">
        <v>1</v>
      </c>
      <c r="Y73" s="544" t="s">
        <v>934</v>
      </c>
    </row>
    <row r="74" spans="3:25" x14ac:dyDescent="0.2">
      <c r="C74" s="88" t="str">
        <f>'G-1 All Habitats'!B72</f>
        <v>Urban - Actively worked sand pit quarry or open cast mine</v>
      </c>
      <c r="D74" s="544" t="s">
        <v>934</v>
      </c>
      <c r="E74" s="544" t="s">
        <v>934</v>
      </c>
      <c r="F74" s="544">
        <v>1</v>
      </c>
      <c r="G74" s="544" t="s">
        <v>934</v>
      </c>
      <c r="H74" s="544" t="s">
        <v>934</v>
      </c>
      <c r="I74" s="544" t="s">
        <v>934</v>
      </c>
      <c r="J74" s="544" t="s">
        <v>934</v>
      </c>
      <c r="K74" s="544" t="s">
        <v>934</v>
      </c>
      <c r="L74" s="544" t="s">
        <v>934</v>
      </c>
      <c r="M74" s="544" t="s">
        <v>934</v>
      </c>
      <c r="N74" s="544" t="s">
        <v>934</v>
      </c>
      <c r="O74" s="544" t="s">
        <v>934</v>
      </c>
      <c r="P74" s="544" t="s">
        <v>934</v>
      </c>
      <c r="Q74" s="544" t="s">
        <v>934</v>
      </c>
      <c r="R74" s="544" t="s">
        <v>934</v>
      </c>
      <c r="S74" s="544" t="s">
        <v>934</v>
      </c>
      <c r="T74" s="544" t="s">
        <v>934</v>
      </c>
      <c r="U74" s="544" t="s">
        <v>934</v>
      </c>
      <c r="V74" s="544" t="s">
        <v>934</v>
      </c>
      <c r="W74" s="544" t="s">
        <v>934</v>
      </c>
      <c r="X74" s="544" t="s">
        <v>934</v>
      </c>
      <c r="Y74" s="544" t="s">
        <v>934</v>
      </c>
    </row>
    <row r="75" spans="3:25" x14ac:dyDescent="0.2">
      <c r="C75" s="88" t="str">
        <f>'G-1 All Habitats'!B73</f>
        <v>Urban - Urban Tree</v>
      </c>
      <c r="D75" s="544" t="s">
        <v>934</v>
      </c>
      <c r="E75" s="544" t="s">
        <v>934</v>
      </c>
      <c r="F75" s="544" t="s">
        <v>934</v>
      </c>
      <c r="G75" s="544" t="s">
        <v>934</v>
      </c>
      <c r="H75" s="544" t="s">
        <v>934</v>
      </c>
      <c r="I75" s="544" t="s">
        <v>934</v>
      </c>
      <c r="J75" s="544" t="s">
        <v>934</v>
      </c>
      <c r="K75" s="544" t="s">
        <v>934</v>
      </c>
      <c r="L75" s="544" t="s">
        <v>934</v>
      </c>
      <c r="M75" s="544" t="s">
        <v>934</v>
      </c>
      <c r="N75" s="544" t="s">
        <v>934</v>
      </c>
      <c r="O75" s="544">
        <v>8</v>
      </c>
      <c r="P75" s="544">
        <v>16</v>
      </c>
      <c r="Q75" s="544">
        <v>24</v>
      </c>
      <c r="R75" s="544" t="s">
        <v>935</v>
      </c>
      <c r="S75" s="544">
        <v>8</v>
      </c>
      <c r="T75" s="544">
        <v>16</v>
      </c>
      <c r="U75" s="544">
        <v>24</v>
      </c>
      <c r="V75" s="544">
        <v>8</v>
      </c>
      <c r="W75" s="544">
        <v>16</v>
      </c>
      <c r="X75" s="544">
        <v>8</v>
      </c>
      <c r="Y75" s="544" t="s">
        <v>934</v>
      </c>
    </row>
    <row r="76" spans="3:25" x14ac:dyDescent="0.2">
      <c r="C76" s="88" t="str">
        <f>'G-1 All Habitats'!B74</f>
        <v>Urban - Sustainable urban drainage feature</v>
      </c>
      <c r="D76" s="544" t="s">
        <v>934</v>
      </c>
      <c r="E76" s="544" t="s">
        <v>934</v>
      </c>
      <c r="F76" s="544">
        <v>1</v>
      </c>
      <c r="G76" s="544">
        <v>2</v>
      </c>
      <c r="H76" s="544">
        <v>3</v>
      </c>
      <c r="I76" s="544">
        <v>4</v>
      </c>
      <c r="J76" s="544">
        <v>5</v>
      </c>
      <c r="K76" s="544" t="s">
        <v>934</v>
      </c>
      <c r="L76" s="544" t="s">
        <v>934</v>
      </c>
      <c r="M76" s="544" t="s">
        <v>934</v>
      </c>
      <c r="N76" s="544" t="s">
        <v>934</v>
      </c>
      <c r="O76" s="544">
        <v>1</v>
      </c>
      <c r="P76" s="544">
        <v>2</v>
      </c>
      <c r="Q76" s="544">
        <v>3</v>
      </c>
      <c r="R76" s="544">
        <v>5</v>
      </c>
      <c r="S76" s="544">
        <v>1</v>
      </c>
      <c r="T76" s="544">
        <v>2</v>
      </c>
      <c r="U76" s="544">
        <v>3</v>
      </c>
      <c r="V76" s="544">
        <v>1</v>
      </c>
      <c r="W76" s="544">
        <v>2</v>
      </c>
      <c r="X76" s="544">
        <v>1</v>
      </c>
      <c r="Y76" s="544" t="s">
        <v>934</v>
      </c>
    </row>
    <row r="77" spans="3:25" x14ac:dyDescent="0.2">
      <c r="C77" s="88" t="str">
        <f>'G-1 All Habitats'!B75</f>
        <v>Urban - Un-vegetated garden</v>
      </c>
      <c r="D77" s="544" t="s">
        <v>934</v>
      </c>
      <c r="E77" s="544" t="s">
        <v>934</v>
      </c>
      <c r="F77" s="544" t="s">
        <v>934</v>
      </c>
      <c r="G77" s="544" t="s">
        <v>934</v>
      </c>
      <c r="H77" s="544" t="s">
        <v>934</v>
      </c>
      <c r="I77" s="544" t="s">
        <v>934</v>
      </c>
      <c r="J77" s="544" t="s">
        <v>934</v>
      </c>
      <c r="K77" s="544" t="s">
        <v>934</v>
      </c>
      <c r="L77" s="544" t="s">
        <v>934</v>
      </c>
      <c r="M77" s="544" t="s">
        <v>934</v>
      </c>
      <c r="N77" s="544" t="s">
        <v>934</v>
      </c>
      <c r="O77" s="544" t="s">
        <v>934</v>
      </c>
      <c r="P77" s="544" t="s">
        <v>934</v>
      </c>
      <c r="Q77" s="544" t="s">
        <v>934</v>
      </c>
      <c r="R77" s="544" t="s">
        <v>934</v>
      </c>
      <c r="S77" s="544" t="s">
        <v>934</v>
      </c>
      <c r="T77" s="544" t="s">
        <v>934</v>
      </c>
      <c r="U77" s="544" t="s">
        <v>934</v>
      </c>
      <c r="V77" s="544" t="s">
        <v>934</v>
      </c>
      <c r="W77" s="544" t="s">
        <v>934</v>
      </c>
      <c r="X77" s="544" t="s">
        <v>934</v>
      </c>
      <c r="Y77" s="544" t="s">
        <v>934</v>
      </c>
    </row>
    <row r="78" spans="3:25" x14ac:dyDescent="0.2">
      <c r="C78" s="88" t="str">
        <f>'G-1 All Habitats'!B76</f>
        <v>Urban - Vacant/derelict land/ bareground</v>
      </c>
      <c r="D78" s="544" t="s">
        <v>934</v>
      </c>
      <c r="E78" s="544" t="s">
        <v>934</v>
      </c>
      <c r="F78" s="544">
        <v>1</v>
      </c>
      <c r="G78" s="544">
        <v>1</v>
      </c>
      <c r="H78" s="544">
        <v>1</v>
      </c>
      <c r="I78" s="544">
        <v>1</v>
      </c>
      <c r="J78" s="544">
        <v>1</v>
      </c>
      <c r="K78" s="544" t="s">
        <v>934</v>
      </c>
      <c r="L78" s="544" t="s">
        <v>934</v>
      </c>
      <c r="M78" s="544" t="s">
        <v>934</v>
      </c>
      <c r="N78" s="544" t="s">
        <v>934</v>
      </c>
      <c r="O78" s="544">
        <v>1</v>
      </c>
      <c r="P78" s="544">
        <v>1</v>
      </c>
      <c r="Q78" s="544">
        <v>1</v>
      </c>
      <c r="R78" s="544">
        <v>1</v>
      </c>
      <c r="S78" s="544">
        <v>1</v>
      </c>
      <c r="T78" s="544">
        <v>1</v>
      </c>
      <c r="U78" s="544">
        <v>1</v>
      </c>
      <c r="V78" s="544">
        <v>1</v>
      </c>
      <c r="W78" s="544">
        <v>1</v>
      </c>
      <c r="X78" s="544">
        <v>1</v>
      </c>
      <c r="Y78" s="544" t="s">
        <v>934</v>
      </c>
    </row>
    <row r="79" spans="3:25" x14ac:dyDescent="0.2">
      <c r="C79" s="88" t="str">
        <f>'G-1 All Habitats'!B77</f>
        <v>Urban - Vegetated garden</v>
      </c>
      <c r="D79" s="544" t="s">
        <v>934</v>
      </c>
      <c r="E79" s="544" t="s">
        <v>934</v>
      </c>
      <c r="F79" s="544">
        <v>1</v>
      </c>
      <c r="G79" s="544">
        <v>2</v>
      </c>
      <c r="H79" s="544">
        <v>3</v>
      </c>
      <c r="I79" s="544">
        <v>4</v>
      </c>
      <c r="J79" s="544">
        <v>5</v>
      </c>
      <c r="K79" s="544" t="s">
        <v>934</v>
      </c>
      <c r="L79" s="544" t="s">
        <v>934</v>
      </c>
      <c r="M79" s="544" t="s">
        <v>934</v>
      </c>
      <c r="N79" s="544" t="s">
        <v>934</v>
      </c>
      <c r="O79" s="544">
        <v>1</v>
      </c>
      <c r="P79" s="544">
        <v>2</v>
      </c>
      <c r="Q79" s="544">
        <v>3</v>
      </c>
      <c r="R79" s="544">
        <v>5</v>
      </c>
      <c r="S79" s="544">
        <v>1</v>
      </c>
      <c r="T79" s="544">
        <v>2</v>
      </c>
      <c r="U79" s="544">
        <v>3</v>
      </c>
      <c r="V79" s="544">
        <v>1</v>
      </c>
      <c r="W79" s="544">
        <v>2</v>
      </c>
      <c r="X79" s="544">
        <v>1</v>
      </c>
      <c r="Y79" s="544" t="s">
        <v>934</v>
      </c>
    </row>
    <row r="80" spans="3:25" x14ac:dyDescent="0.2">
      <c r="C80" s="88" t="str">
        <f>'G-1 All Habitats'!B78</f>
        <v>Wetland - Blanket bog</v>
      </c>
      <c r="D80" s="544" t="s">
        <v>934</v>
      </c>
      <c r="E80" s="544" t="s">
        <v>934</v>
      </c>
      <c r="F80" s="544">
        <v>15</v>
      </c>
      <c r="G80" s="544">
        <v>25</v>
      </c>
      <c r="H80" s="544">
        <v>30</v>
      </c>
      <c r="I80" s="544" t="s">
        <v>935</v>
      </c>
      <c r="J80" s="544" t="s">
        <v>935</v>
      </c>
      <c r="K80" s="544" t="s">
        <v>934</v>
      </c>
      <c r="L80" s="544" t="s">
        <v>934</v>
      </c>
      <c r="M80" s="544" t="s">
        <v>934</v>
      </c>
      <c r="N80" s="544" t="s">
        <v>934</v>
      </c>
      <c r="O80" s="544">
        <v>10</v>
      </c>
      <c r="P80" s="544">
        <v>20</v>
      </c>
      <c r="Q80" s="544" t="s">
        <v>935</v>
      </c>
      <c r="R80" s="544">
        <v>30</v>
      </c>
      <c r="S80" s="544">
        <v>10</v>
      </c>
      <c r="T80" s="544" t="s">
        <v>935</v>
      </c>
      <c r="U80" s="544" t="s">
        <v>935</v>
      </c>
      <c r="V80" s="544">
        <v>30</v>
      </c>
      <c r="W80" s="544" t="s">
        <v>935</v>
      </c>
      <c r="X80" s="544">
        <v>30</v>
      </c>
      <c r="Y80" s="544" t="s">
        <v>934</v>
      </c>
    </row>
    <row r="81" spans="3:25" x14ac:dyDescent="0.2">
      <c r="C81" s="88" t="str">
        <f>'G-1 All Habitats'!B79</f>
        <v>Wetland - Depressions on Peat substrates (H7150)</v>
      </c>
      <c r="D81" s="544" t="s">
        <v>934</v>
      </c>
      <c r="E81" s="544" t="s">
        <v>934</v>
      </c>
      <c r="F81" s="544">
        <v>15</v>
      </c>
      <c r="G81" s="544">
        <v>25</v>
      </c>
      <c r="H81" s="544">
        <v>30</v>
      </c>
      <c r="I81" s="544" t="s">
        <v>935</v>
      </c>
      <c r="J81" s="544" t="s">
        <v>935</v>
      </c>
      <c r="K81" s="544" t="s">
        <v>934</v>
      </c>
      <c r="L81" s="544" t="s">
        <v>934</v>
      </c>
      <c r="M81" s="544" t="s">
        <v>934</v>
      </c>
      <c r="N81" s="544" t="s">
        <v>934</v>
      </c>
      <c r="O81" s="544">
        <v>10</v>
      </c>
      <c r="P81" s="544">
        <v>20</v>
      </c>
      <c r="Q81" s="544">
        <v>25</v>
      </c>
      <c r="R81" s="544">
        <v>30</v>
      </c>
      <c r="S81" s="544">
        <v>10</v>
      </c>
      <c r="T81" s="544">
        <v>20</v>
      </c>
      <c r="U81" s="544">
        <v>25</v>
      </c>
      <c r="V81" s="544">
        <v>10</v>
      </c>
      <c r="W81" s="544">
        <v>20</v>
      </c>
      <c r="X81" s="544">
        <v>10</v>
      </c>
      <c r="Y81" s="544" t="s">
        <v>934</v>
      </c>
    </row>
    <row r="82" spans="3:25" x14ac:dyDescent="0.2">
      <c r="C82" s="88" t="str">
        <f>'G-1 All Habitats'!B80</f>
        <v>Wetland - Fens (upland and lowland)</v>
      </c>
      <c r="D82" s="544" t="s">
        <v>934</v>
      </c>
      <c r="E82" s="544" t="s">
        <v>934</v>
      </c>
      <c r="F82" s="544">
        <v>10</v>
      </c>
      <c r="G82" s="544">
        <v>12</v>
      </c>
      <c r="H82" s="544">
        <v>15</v>
      </c>
      <c r="I82" s="544">
        <v>25</v>
      </c>
      <c r="J82" s="544">
        <v>30</v>
      </c>
      <c r="K82" s="544" t="s">
        <v>934</v>
      </c>
      <c r="L82" s="544" t="s">
        <v>934</v>
      </c>
      <c r="M82" s="544" t="s">
        <v>934</v>
      </c>
      <c r="N82" s="544" t="s">
        <v>934</v>
      </c>
      <c r="O82" s="544">
        <v>10</v>
      </c>
      <c r="P82" s="544">
        <v>12</v>
      </c>
      <c r="Q82" s="544">
        <v>15</v>
      </c>
      <c r="R82" s="544">
        <v>18</v>
      </c>
      <c r="S82" s="544">
        <v>10</v>
      </c>
      <c r="T82" s="544">
        <v>12</v>
      </c>
      <c r="U82" s="544">
        <v>15</v>
      </c>
      <c r="V82" s="544">
        <v>10</v>
      </c>
      <c r="W82" s="544">
        <v>12</v>
      </c>
      <c r="X82" s="544">
        <v>10</v>
      </c>
      <c r="Y82" s="544" t="s">
        <v>934</v>
      </c>
    </row>
    <row r="83" spans="3:25" x14ac:dyDescent="0.2">
      <c r="C83" s="88" t="str">
        <f>'G-1 All Habitats'!B81</f>
        <v>Wetland - Lowland raised bog</v>
      </c>
      <c r="D83" s="544" t="s">
        <v>934</v>
      </c>
      <c r="E83" s="544" t="s">
        <v>934</v>
      </c>
      <c r="F83" s="544">
        <v>15</v>
      </c>
      <c r="G83" s="544">
        <v>20</v>
      </c>
      <c r="H83" s="544">
        <v>30</v>
      </c>
      <c r="I83" s="544" t="s">
        <v>935</v>
      </c>
      <c r="J83" s="544" t="s">
        <v>935</v>
      </c>
      <c r="K83" s="544" t="s">
        <v>934</v>
      </c>
      <c r="L83" s="544" t="s">
        <v>934</v>
      </c>
      <c r="M83" s="544" t="s">
        <v>934</v>
      </c>
      <c r="N83" s="544" t="s">
        <v>934</v>
      </c>
      <c r="O83" s="544">
        <v>10</v>
      </c>
      <c r="P83" s="544">
        <v>20</v>
      </c>
      <c r="Q83" s="544">
        <v>25</v>
      </c>
      <c r="R83" s="544">
        <v>30</v>
      </c>
      <c r="S83" s="544">
        <v>10</v>
      </c>
      <c r="T83" s="544">
        <v>20</v>
      </c>
      <c r="U83" s="544">
        <v>20</v>
      </c>
      <c r="V83" s="544">
        <v>10</v>
      </c>
      <c r="W83" s="544">
        <v>15</v>
      </c>
      <c r="X83" s="544">
        <v>10</v>
      </c>
      <c r="Y83" s="544" t="s">
        <v>934</v>
      </c>
    </row>
    <row r="84" spans="3:25" x14ac:dyDescent="0.2">
      <c r="C84" s="88" t="str">
        <f>'G-1 All Habitats'!B82</f>
        <v>Wetland - Oceanic Valley Mire[1] (D2.1)</v>
      </c>
      <c r="D84" s="544" t="s">
        <v>934</v>
      </c>
      <c r="E84" s="544" t="s">
        <v>934</v>
      </c>
      <c r="F84" s="544">
        <v>15</v>
      </c>
      <c r="G84" s="544">
        <v>20</v>
      </c>
      <c r="H84" s="544">
        <v>30</v>
      </c>
      <c r="I84" s="544" t="s">
        <v>935</v>
      </c>
      <c r="J84" s="544" t="s">
        <v>935</v>
      </c>
      <c r="K84" s="544" t="s">
        <v>934</v>
      </c>
      <c r="L84" s="544" t="s">
        <v>934</v>
      </c>
      <c r="M84" s="544" t="s">
        <v>934</v>
      </c>
      <c r="N84" s="544" t="s">
        <v>934</v>
      </c>
      <c r="O84" s="544">
        <v>10</v>
      </c>
      <c r="P84" s="544">
        <v>20</v>
      </c>
      <c r="Q84" s="544">
        <v>25</v>
      </c>
      <c r="R84" s="544">
        <v>30</v>
      </c>
      <c r="S84" s="544">
        <v>10</v>
      </c>
      <c r="T84" s="544">
        <v>20</v>
      </c>
      <c r="U84" s="544">
        <v>20</v>
      </c>
      <c r="V84" s="544">
        <v>10</v>
      </c>
      <c r="W84" s="544">
        <v>15</v>
      </c>
      <c r="X84" s="544">
        <v>10</v>
      </c>
      <c r="Y84" s="544" t="s">
        <v>934</v>
      </c>
    </row>
    <row r="85" spans="3:25" x14ac:dyDescent="0.2">
      <c r="C85" s="88" t="str">
        <f>'G-1 All Habitats'!B83</f>
        <v>Wetland - Purple moor grass and rush pastures</v>
      </c>
      <c r="D85" s="544" t="s">
        <v>934</v>
      </c>
      <c r="E85" s="544" t="s">
        <v>934</v>
      </c>
      <c r="F85" s="544">
        <v>10</v>
      </c>
      <c r="G85" s="544">
        <v>12</v>
      </c>
      <c r="H85" s="544">
        <v>15</v>
      </c>
      <c r="I85" s="544">
        <v>17</v>
      </c>
      <c r="J85" s="544">
        <v>20</v>
      </c>
      <c r="K85" s="544" t="s">
        <v>934</v>
      </c>
      <c r="L85" s="544" t="s">
        <v>934</v>
      </c>
      <c r="M85" s="544" t="s">
        <v>934</v>
      </c>
      <c r="N85" s="544" t="s">
        <v>934</v>
      </c>
      <c r="O85" s="544">
        <v>10</v>
      </c>
      <c r="P85" s="544">
        <v>10</v>
      </c>
      <c r="Q85" s="544">
        <v>15</v>
      </c>
      <c r="R85" s="544">
        <v>20</v>
      </c>
      <c r="S85" s="544">
        <v>10</v>
      </c>
      <c r="T85" s="544">
        <v>15</v>
      </c>
      <c r="U85" s="544">
        <v>20</v>
      </c>
      <c r="V85" s="544">
        <v>10</v>
      </c>
      <c r="W85" s="544">
        <v>15</v>
      </c>
      <c r="X85" s="544">
        <v>10</v>
      </c>
      <c r="Y85" s="544" t="s">
        <v>934</v>
      </c>
    </row>
    <row r="86" spans="3:25" x14ac:dyDescent="0.2">
      <c r="C86" s="88" t="str">
        <f>'G-1 All Habitats'!B84</f>
        <v>Wetland - Reedbeds</v>
      </c>
      <c r="D86" s="544" t="s">
        <v>934</v>
      </c>
      <c r="E86" s="544" t="s">
        <v>934</v>
      </c>
      <c r="F86" s="544">
        <v>5</v>
      </c>
      <c r="G86" s="544">
        <v>7</v>
      </c>
      <c r="H86" s="544">
        <v>10</v>
      </c>
      <c r="I86" s="544">
        <v>12</v>
      </c>
      <c r="J86" s="544">
        <v>15</v>
      </c>
      <c r="K86" s="544" t="s">
        <v>934</v>
      </c>
      <c r="L86" s="544" t="s">
        <v>934</v>
      </c>
      <c r="M86" s="544" t="s">
        <v>934</v>
      </c>
      <c r="N86" s="544" t="s">
        <v>934</v>
      </c>
      <c r="O86" s="544">
        <v>5</v>
      </c>
      <c r="P86" s="544">
        <v>7</v>
      </c>
      <c r="Q86" s="544">
        <v>10</v>
      </c>
      <c r="R86" s="544">
        <v>12</v>
      </c>
      <c r="S86" s="544">
        <v>5</v>
      </c>
      <c r="T86" s="544">
        <v>7</v>
      </c>
      <c r="U86" s="544">
        <v>10</v>
      </c>
      <c r="V86" s="544">
        <v>5</v>
      </c>
      <c r="W86" s="544">
        <v>7</v>
      </c>
      <c r="X86" s="544">
        <v>5</v>
      </c>
      <c r="Y86" s="544" t="s">
        <v>934</v>
      </c>
    </row>
    <row r="87" spans="3:25" x14ac:dyDescent="0.2">
      <c r="C87" s="88" t="str">
        <f>'G-1 All Habitats'!B85</f>
        <v>Wetland - Transition mires and quaking bogs (H7140)</v>
      </c>
      <c r="D87" s="544" t="s">
        <v>934</v>
      </c>
      <c r="E87" s="544" t="s">
        <v>934</v>
      </c>
      <c r="F87" s="544">
        <v>15</v>
      </c>
      <c r="G87" s="544">
        <v>25</v>
      </c>
      <c r="H87" s="544">
        <v>30</v>
      </c>
      <c r="I87" s="544" t="s">
        <v>935</v>
      </c>
      <c r="J87" s="544" t="s">
        <v>935</v>
      </c>
      <c r="K87" s="544" t="s">
        <v>934</v>
      </c>
      <c r="L87" s="544" t="s">
        <v>934</v>
      </c>
      <c r="M87" s="544" t="s">
        <v>934</v>
      </c>
      <c r="N87" s="544" t="s">
        <v>934</v>
      </c>
      <c r="O87" s="544">
        <v>10</v>
      </c>
      <c r="P87" s="544">
        <v>20</v>
      </c>
      <c r="Q87" s="544">
        <v>25</v>
      </c>
      <c r="R87" s="544">
        <v>30</v>
      </c>
      <c r="S87" s="544">
        <v>10</v>
      </c>
      <c r="T87" s="544">
        <v>20</v>
      </c>
      <c r="U87" s="544">
        <v>20</v>
      </c>
      <c r="V87" s="544">
        <v>10</v>
      </c>
      <c r="W87" s="544">
        <v>15</v>
      </c>
      <c r="X87" s="544">
        <v>10</v>
      </c>
      <c r="Y87" s="544" t="s">
        <v>934</v>
      </c>
    </row>
    <row r="88" spans="3:25" x14ac:dyDescent="0.2">
      <c r="C88" s="88" t="str">
        <f>'G-1 All Habitats'!B86</f>
        <v>Woodland and forest - Felled</v>
      </c>
      <c r="D88" s="544" t="s">
        <v>934</v>
      </c>
      <c r="E88" s="544" t="s">
        <v>934</v>
      </c>
      <c r="F88" s="544" t="s">
        <v>934</v>
      </c>
      <c r="G88" s="544" t="s">
        <v>934</v>
      </c>
      <c r="H88" s="544" t="s">
        <v>934</v>
      </c>
      <c r="I88" s="544" t="s">
        <v>934</v>
      </c>
      <c r="J88" s="544" t="s">
        <v>934</v>
      </c>
      <c r="K88" s="544" t="s">
        <v>934</v>
      </c>
      <c r="L88" s="544" t="s">
        <v>934</v>
      </c>
      <c r="M88" s="544" t="s">
        <v>934</v>
      </c>
      <c r="N88" s="544" t="s">
        <v>934</v>
      </c>
      <c r="O88" s="544" t="s">
        <v>934</v>
      </c>
      <c r="P88" s="544" t="s">
        <v>934</v>
      </c>
      <c r="Q88" s="544" t="s">
        <v>934</v>
      </c>
      <c r="R88" s="544" t="s">
        <v>934</v>
      </c>
      <c r="S88" s="544" t="s">
        <v>934</v>
      </c>
      <c r="T88" s="544" t="s">
        <v>934</v>
      </c>
      <c r="U88" s="544" t="s">
        <v>934</v>
      </c>
      <c r="V88" s="544" t="s">
        <v>934</v>
      </c>
      <c r="W88" s="544" t="s">
        <v>934</v>
      </c>
      <c r="X88" s="544" t="s">
        <v>934</v>
      </c>
      <c r="Y88" s="544" t="s">
        <v>934</v>
      </c>
    </row>
    <row r="89" spans="3:25" x14ac:dyDescent="0.2">
      <c r="C89" s="88" t="str">
        <f>'G-1 All Habitats'!B87</f>
        <v>Woodland and forest - Lowland beech and yew woodland</v>
      </c>
      <c r="D89" s="544" t="s">
        <v>934</v>
      </c>
      <c r="E89" s="544" t="s">
        <v>934</v>
      </c>
      <c r="F89" s="544">
        <v>10</v>
      </c>
      <c r="G89" s="544">
        <v>25</v>
      </c>
      <c r="H89" s="544" t="s">
        <v>935</v>
      </c>
      <c r="I89" s="544" t="s">
        <v>935</v>
      </c>
      <c r="J89" s="544" t="s">
        <v>935</v>
      </c>
      <c r="K89" s="544" t="s">
        <v>934</v>
      </c>
      <c r="L89" s="544" t="s">
        <v>934</v>
      </c>
      <c r="M89" s="544" t="s">
        <v>934</v>
      </c>
      <c r="N89" s="544" t="s">
        <v>934</v>
      </c>
      <c r="O89" s="544">
        <v>25</v>
      </c>
      <c r="P89" s="544" t="s">
        <v>935</v>
      </c>
      <c r="Q89" s="544" t="s">
        <v>935</v>
      </c>
      <c r="R89" s="544" t="s">
        <v>935</v>
      </c>
      <c r="S89" s="544" t="s">
        <v>935</v>
      </c>
      <c r="T89" s="544" t="s">
        <v>935</v>
      </c>
      <c r="U89" s="544" t="s">
        <v>935</v>
      </c>
      <c r="V89" s="544" t="s">
        <v>935</v>
      </c>
      <c r="W89" s="544" t="s">
        <v>935</v>
      </c>
      <c r="X89" s="544" t="s">
        <v>935</v>
      </c>
      <c r="Y89" s="544" t="s">
        <v>934</v>
      </c>
    </row>
    <row r="90" spans="3:25" x14ac:dyDescent="0.2">
      <c r="C90" s="88" t="str">
        <f>'G-1 All Habitats'!B88</f>
        <v>Woodland and forest - Lowland mixed deciduous woodland</v>
      </c>
      <c r="D90" s="544" t="s">
        <v>934</v>
      </c>
      <c r="E90" s="544" t="s">
        <v>934</v>
      </c>
      <c r="F90" s="544">
        <v>10</v>
      </c>
      <c r="G90" s="544">
        <v>25</v>
      </c>
      <c r="H90" s="544" t="s">
        <v>935</v>
      </c>
      <c r="I90" s="544" t="s">
        <v>935</v>
      </c>
      <c r="J90" s="544" t="s">
        <v>935</v>
      </c>
      <c r="K90" s="544" t="s">
        <v>934</v>
      </c>
      <c r="L90" s="544" t="s">
        <v>934</v>
      </c>
      <c r="M90" s="544" t="s">
        <v>934</v>
      </c>
      <c r="N90" s="544" t="s">
        <v>934</v>
      </c>
      <c r="O90" s="544">
        <v>10</v>
      </c>
      <c r="P90" s="544">
        <v>20</v>
      </c>
      <c r="Q90" s="544">
        <v>25</v>
      </c>
      <c r="R90" s="544" t="s">
        <v>935</v>
      </c>
      <c r="S90" s="544">
        <v>10</v>
      </c>
      <c r="T90" s="544">
        <v>20</v>
      </c>
      <c r="U90" s="544">
        <v>25</v>
      </c>
      <c r="V90" s="544">
        <v>10</v>
      </c>
      <c r="W90" s="544">
        <v>20</v>
      </c>
      <c r="X90" s="544">
        <v>10</v>
      </c>
      <c r="Y90" s="544" t="s">
        <v>934</v>
      </c>
    </row>
    <row r="91" spans="3:25" x14ac:dyDescent="0.2">
      <c r="C91" s="88" t="str">
        <f>'G-1 All Habitats'!B89</f>
        <v>Woodland and forest - Native pine woodlands</v>
      </c>
      <c r="D91" s="544" t="s">
        <v>934</v>
      </c>
      <c r="E91" s="544" t="s">
        <v>934</v>
      </c>
      <c r="F91" s="544">
        <v>25</v>
      </c>
      <c r="G91" s="544">
        <v>30</v>
      </c>
      <c r="H91" s="544" t="s">
        <v>935</v>
      </c>
      <c r="I91" s="544" t="s">
        <v>935</v>
      </c>
      <c r="J91" s="544" t="s">
        <v>935</v>
      </c>
      <c r="K91" s="544" t="s">
        <v>934</v>
      </c>
      <c r="L91" s="544" t="s">
        <v>934</v>
      </c>
      <c r="M91" s="544" t="s">
        <v>934</v>
      </c>
      <c r="N91" s="544" t="s">
        <v>934</v>
      </c>
      <c r="O91" s="544">
        <v>10</v>
      </c>
      <c r="P91" s="544">
        <v>15</v>
      </c>
      <c r="Q91" s="544">
        <v>20</v>
      </c>
      <c r="R91" s="544" t="s">
        <v>935</v>
      </c>
      <c r="S91" s="544">
        <v>15</v>
      </c>
      <c r="T91" s="544">
        <v>20</v>
      </c>
      <c r="U91" s="544">
        <v>25</v>
      </c>
      <c r="V91" s="544">
        <v>10</v>
      </c>
      <c r="W91" s="544">
        <v>15</v>
      </c>
      <c r="X91" s="544">
        <v>10</v>
      </c>
      <c r="Y91" s="544" t="s">
        <v>934</v>
      </c>
    </row>
    <row r="92" spans="3:25" x14ac:dyDescent="0.2">
      <c r="C92" s="88" t="str">
        <f>'G-1 All Habitats'!B90</f>
        <v>Woodland and forest - Other coniferous woodland</v>
      </c>
      <c r="D92" s="544" t="s">
        <v>934</v>
      </c>
      <c r="E92" s="544" t="s">
        <v>934</v>
      </c>
      <c r="F92" s="544" t="s">
        <v>934</v>
      </c>
      <c r="G92" s="544" t="s">
        <v>934</v>
      </c>
      <c r="H92" s="544" t="s">
        <v>934</v>
      </c>
      <c r="I92" s="544" t="s">
        <v>934</v>
      </c>
      <c r="J92" s="544" t="s">
        <v>934</v>
      </c>
      <c r="K92" s="544" t="s">
        <v>934</v>
      </c>
      <c r="L92" s="544" t="s">
        <v>934</v>
      </c>
      <c r="M92" s="544" t="s">
        <v>934</v>
      </c>
      <c r="N92" s="544" t="s">
        <v>934</v>
      </c>
      <c r="O92" s="544">
        <v>5</v>
      </c>
      <c r="P92" s="544">
        <v>25</v>
      </c>
      <c r="Q92" s="544" t="s">
        <v>935</v>
      </c>
      <c r="R92" s="544" t="s">
        <v>935</v>
      </c>
      <c r="S92" s="544">
        <v>20</v>
      </c>
      <c r="T92" s="544">
        <v>15</v>
      </c>
      <c r="U92" s="544">
        <v>25</v>
      </c>
      <c r="V92" s="544">
        <v>5</v>
      </c>
      <c r="W92" s="544">
        <v>7</v>
      </c>
      <c r="X92" s="544">
        <v>10</v>
      </c>
      <c r="Y92" s="544" t="s">
        <v>934</v>
      </c>
    </row>
    <row r="93" spans="3:25" x14ac:dyDescent="0.2">
      <c r="C93" s="88" t="str">
        <f>'G-1 All Habitats'!B91</f>
        <v>Woodland and forest - Other Scot's Pine woodland</v>
      </c>
      <c r="D93" s="544" t="s">
        <v>934</v>
      </c>
      <c r="E93" s="544" t="s">
        <v>934</v>
      </c>
      <c r="F93" s="544">
        <v>20</v>
      </c>
      <c r="G93" s="544">
        <v>25</v>
      </c>
      <c r="H93" s="544" t="s">
        <v>935</v>
      </c>
      <c r="I93" s="544" t="s">
        <v>935</v>
      </c>
      <c r="J93" s="544" t="s">
        <v>935</v>
      </c>
      <c r="K93" s="544" t="s">
        <v>934</v>
      </c>
      <c r="L93" s="544" t="s">
        <v>934</v>
      </c>
      <c r="M93" s="544" t="s">
        <v>934</v>
      </c>
      <c r="N93" s="544" t="s">
        <v>934</v>
      </c>
      <c r="O93" s="544">
        <v>10</v>
      </c>
      <c r="P93" s="544">
        <v>15</v>
      </c>
      <c r="Q93" s="544">
        <v>20</v>
      </c>
      <c r="R93" s="544" t="s">
        <v>935</v>
      </c>
      <c r="S93" s="544">
        <v>15</v>
      </c>
      <c r="T93" s="544">
        <v>20</v>
      </c>
      <c r="U93" s="544">
        <v>25</v>
      </c>
      <c r="V93" s="544">
        <v>10</v>
      </c>
      <c r="W93" s="544">
        <v>15</v>
      </c>
      <c r="X93" s="544">
        <v>10</v>
      </c>
      <c r="Y93" s="544" t="s">
        <v>934</v>
      </c>
    </row>
    <row r="94" spans="3:25" x14ac:dyDescent="0.2">
      <c r="C94" s="88" t="str">
        <f>'G-1 All Habitats'!B92</f>
        <v>Woodland and forest - Other woodland; broadleaved</v>
      </c>
      <c r="D94" s="544" t="s">
        <v>934</v>
      </c>
      <c r="E94" s="544" t="s">
        <v>934</v>
      </c>
      <c r="F94" s="544">
        <v>5</v>
      </c>
      <c r="G94" s="544">
        <v>10</v>
      </c>
      <c r="H94" s="544">
        <v>15</v>
      </c>
      <c r="I94" s="544">
        <v>20</v>
      </c>
      <c r="J94" s="544">
        <v>25</v>
      </c>
      <c r="K94" s="544" t="s">
        <v>934</v>
      </c>
      <c r="L94" s="544" t="s">
        <v>934</v>
      </c>
      <c r="M94" s="544" t="s">
        <v>934</v>
      </c>
      <c r="N94" s="544" t="s">
        <v>934</v>
      </c>
      <c r="O94" s="544">
        <v>5</v>
      </c>
      <c r="P94" s="544">
        <v>10</v>
      </c>
      <c r="Q94" s="544">
        <v>15</v>
      </c>
      <c r="R94" s="544">
        <v>20</v>
      </c>
      <c r="S94" s="544">
        <v>5</v>
      </c>
      <c r="T94" s="544">
        <v>10</v>
      </c>
      <c r="U94" s="544">
        <v>15</v>
      </c>
      <c r="V94" s="544">
        <v>5</v>
      </c>
      <c r="W94" s="544">
        <v>10</v>
      </c>
      <c r="X94" s="544">
        <v>5</v>
      </c>
      <c r="Y94" s="544" t="s">
        <v>934</v>
      </c>
    </row>
    <row r="95" spans="3:25" x14ac:dyDescent="0.2">
      <c r="C95" s="88" t="str">
        <f>'G-1 All Habitats'!B93</f>
        <v>Woodland and forest - Other woodland; mixed</v>
      </c>
      <c r="D95" s="544" t="s">
        <v>934</v>
      </c>
      <c r="E95" s="544" t="s">
        <v>934</v>
      </c>
      <c r="F95" s="544">
        <v>5</v>
      </c>
      <c r="G95" s="544">
        <v>10</v>
      </c>
      <c r="H95" s="544">
        <v>15</v>
      </c>
      <c r="I95" s="544">
        <v>20</v>
      </c>
      <c r="J95" s="544">
        <v>25</v>
      </c>
      <c r="K95" s="544" t="s">
        <v>934</v>
      </c>
      <c r="L95" s="544" t="s">
        <v>934</v>
      </c>
      <c r="M95" s="544" t="s">
        <v>934</v>
      </c>
      <c r="N95" s="544" t="s">
        <v>934</v>
      </c>
      <c r="O95" s="544">
        <v>5</v>
      </c>
      <c r="P95" s="544">
        <v>10</v>
      </c>
      <c r="Q95" s="544">
        <v>15</v>
      </c>
      <c r="R95" s="544">
        <v>20</v>
      </c>
      <c r="S95" s="544">
        <v>5</v>
      </c>
      <c r="T95" s="544">
        <v>10</v>
      </c>
      <c r="U95" s="544">
        <v>15</v>
      </c>
      <c r="V95" s="544">
        <v>5</v>
      </c>
      <c r="W95" s="544">
        <v>10</v>
      </c>
      <c r="X95" s="544">
        <v>5</v>
      </c>
      <c r="Y95" s="544" t="s">
        <v>934</v>
      </c>
    </row>
    <row r="96" spans="3:25" x14ac:dyDescent="0.2">
      <c r="C96" s="88" t="str">
        <f>'G-1 All Habitats'!B94</f>
        <v>Woodland and forest - Upland birchwoods</v>
      </c>
      <c r="D96" s="544" t="s">
        <v>934</v>
      </c>
      <c r="E96" s="544" t="s">
        <v>934</v>
      </c>
      <c r="F96" s="544">
        <v>10</v>
      </c>
      <c r="G96" s="544">
        <v>20</v>
      </c>
      <c r="H96" s="544">
        <v>25</v>
      </c>
      <c r="I96" s="544">
        <v>30</v>
      </c>
      <c r="J96" s="544" t="s">
        <v>935</v>
      </c>
      <c r="K96" s="544" t="s">
        <v>934</v>
      </c>
      <c r="L96" s="544" t="s">
        <v>934</v>
      </c>
      <c r="M96" s="544" t="s">
        <v>934</v>
      </c>
      <c r="N96" s="544" t="s">
        <v>934</v>
      </c>
      <c r="O96" s="544">
        <v>10</v>
      </c>
      <c r="P96" s="544">
        <v>15</v>
      </c>
      <c r="Q96" s="544">
        <v>20</v>
      </c>
      <c r="R96" s="544" t="s">
        <v>935</v>
      </c>
      <c r="S96" s="544">
        <v>15</v>
      </c>
      <c r="T96" s="544">
        <v>20</v>
      </c>
      <c r="U96" s="544">
        <v>25</v>
      </c>
      <c r="V96" s="544">
        <v>10</v>
      </c>
      <c r="W96" s="544">
        <v>15</v>
      </c>
      <c r="X96" s="544">
        <v>10</v>
      </c>
      <c r="Y96" s="544" t="s">
        <v>934</v>
      </c>
    </row>
    <row r="97" spans="3:25" x14ac:dyDescent="0.2">
      <c r="C97" s="88" t="str">
        <f>'G-1 All Habitats'!B95</f>
        <v>Woodland and forest - Upland mixed ashwoods</v>
      </c>
      <c r="D97" s="544" t="s">
        <v>934</v>
      </c>
      <c r="E97" s="544" t="s">
        <v>934</v>
      </c>
      <c r="F97" s="544">
        <v>10</v>
      </c>
      <c r="G97" s="544">
        <v>25</v>
      </c>
      <c r="H97" s="544" t="s">
        <v>935</v>
      </c>
      <c r="I97" s="544" t="s">
        <v>935</v>
      </c>
      <c r="J97" s="544" t="s">
        <v>935</v>
      </c>
      <c r="K97" s="544" t="s">
        <v>934</v>
      </c>
      <c r="L97" s="544" t="s">
        <v>934</v>
      </c>
      <c r="M97" s="544" t="s">
        <v>934</v>
      </c>
      <c r="N97" s="544" t="s">
        <v>934</v>
      </c>
      <c r="O97" s="544">
        <v>10</v>
      </c>
      <c r="P97" s="544">
        <v>15</v>
      </c>
      <c r="Q97" s="544">
        <v>20</v>
      </c>
      <c r="R97" s="544" t="s">
        <v>935</v>
      </c>
      <c r="S97" s="544">
        <v>15</v>
      </c>
      <c r="T97" s="544">
        <v>20</v>
      </c>
      <c r="U97" s="544">
        <v>25</v>
      </c>
      <c r="V97" s="544">
        <v>10</v>
      </c>
      <c r="W97" s="544">
        <v>15</v>
      </c>
      <c r="X97" s="544">
        <v>10</v>
      </c>
      <c r="Y97" s="544" t="s">
        <v>934</v>
      </c>
    </row>
    <row r="98" spans="3:25" x14ac:dyDescent="0.2">
      <c r="C98" s="88" t="str">
        <f>'G-1 All Habitats'!B96</f>
        <v>Woodland and forest - Upland oakwood</v>
      </c>
      <c r="D98" s="544" t="s">
        <v>934</v>
      </c>
      <c r="E98" s="544" t="s">
        <v>934</v>
      </c>
      <c r="F98" s="544">
        <v>10</v>
      </c>
      <c r="G98" s="544">
        <v>25</v>
      </c>
      <c r="H98" s="544" t="s">
        <v>935</v>
      </c>
      <c r="I98" s="544" t="s">
        <v>935</v>
      </c>
      <c r="J98" s="544" t="s">
        <v>935</v>
      </c>
      <c r="K98" s="544" t="s">
        <v>934</v>
      </c>
      <c r="L98" s="544" t="s">
        <v>934</v>
      </c>
      <c r="M98" s="544" t="s">
        <v>934</v>
      </c>
      <c r="N98" s="544" t="s">
        <v>934</v>
      </c>
      <c r="O98" s="544">
        <v>25</v>
      </c>
      <c r="P98" s="544" t="s">
        <v>935</v>
      </c>
      <c r="Q98" s="544" t="s">
        <v>935</v>
      </c>
      <c r="R98" s="544" t="s">
        <v>935</v>
      </c>
      <c r="S98" s="544" t="s">
        <v>935</v>
      </c>
      <c r="T98" s="544" t="s">
        <v>935</v>
      </c>
      <c r="U98" s="544" t="s">
        <v>935</v>
      </c>
      <c r="V98" s="544" t="s">
        <v>935</v>
      </c>
      <c r="W98" s="544" t="s">
        <v>935</v>
      </c>
      <c r="X98" s="544" t="s">
        <v>935</v>
      </c>
      <c r="Y98" s="544" t="s">
        <v>934</v>
      </c>
    </row>
    <row r="99" spans="3:25" x14ac:dyDescent="0.2">
      <c r="C99" s="88" t="str">
        <f>'G-1 All Habitats'!B97</f>
        <v>Woodland and forest - Wet woodland</v>
      </c>
      <c r="D99" s="544" t="s">
        <v>934</v>
      </c>
      <c r="E99" s="544" t="s">
        <v>934</v>
      </c>
      <c r="F99" s="544">
        <v>10</v>
      </c>
      <c r="G99" s="544">
        <v>20</v>
      </c>
      <c r="H99" s="544">
        <v>25</v>
      </c>
      <c r="I99" s="544">
        <v>30</v>
      </c>
      <c r="J99" s="544" t="s">
        <v>935</v>
      </c>
      <c r="K99" s="544" t="s">
        <v>934</v>
      </c>
      <c r="L99" s="544" t="s">
        <v>934</v>
      </c>
      <c r="M99" s="544" t="s">
        <v>934</v>
      </c>
      <c r="N99" s="544" t="s">
        <v>934</v>
      </c>
      <c r="O99" s="544">
        <v>10</v>
      </c>
      <c r="P99" s="544">
        <v>10</v>
      </c>
      <c r="Q99" s="544">
        <v>15</v>
      </c>
      <c r="R99" s="544" t="s">
        <v>935</v>
      </c>
      <c r="S99" s="544">
        <v>15</v>
      </c>
      <c r="T99" s="544">
        <v>20</v>
      </c>
      <c r="U99" s="544">
        <v>25</v>
      </c>
      <c r="V99" s="544">
        <v>10</v>
      </c>
      <c r="W99" s="544">
        <v>15</v>
      </c>
      <c r="X99" s="544">
        <v>10</v>
      </c>
      <c r="Y99" s="544" t="s">
        <v>934</v>
      </c>
    </row>
    <row r="100" spans="3:25" x14ac:dyDescent="0.2">
      <c r="C100" s="88" t="str">
        <f>'G-1 All Habitats'!B98</f>
        <v>Woodland and forest - Wood-pasture and parkland</v>
      </c>
      <c r="D100" s="544" t="s">
        <v>934</v>
      </c>
      <c r="E100" s="544" t="s">
        <v>934</v>
      </c>
      <c r="F100" s="544">
        <v>10</v>
      </c>
      <c r="G100" s="544">
        <v>25</v>
      </c>
      <c r="H100" s="544" t="s">
        <v>935</v>
      </c>
      <c r="I100" s="544" t="s">
        <v>935</v>
      </c>
      <c r="J100" s="544" t="s">
        <v>935</v>
      </c>
      <c r="K100" s="544" t="s">
        <v>934</v>
      </c>
      <c r="L100" s="544" t="s">
        <v>934</v>
      </c>
      <c r="M100" s="544" t="s">
        <v>934</v>
      </c>
      <c r="N100" s="544" t="s">
        <v>934</v>
      </c>
      <c r="O100" s="544">
        <v>25</v>
      </c>
      <c r="P100" s="544" t="s">
        <v>935</v>
      </c>
      <c r="Q100" s="544" t="s">
        <v>935</v>
      </c>
      <c r="R100" s="544" t="s">
        <v>935</v>
      </c>
      <c r="S100" s="544" t="s">
        <v>935</v>
      </c>
      <c r="T100" s="544" t="s">
        <v>935</v>
      </c>
      <c r="U100" s="544" t="s">
        <v>935</v>
      </c>
      <c r="V100" s="544" t="s">
        <v>935</v>
      </c>
      <c r="W100" s="544" t="s">
        <v>935</v>
      </c>
      <c r="X100" s="544" t="s">
        <v>935</v>
      </c>
      <c r="Y100" s="544" t="s">
        <v>934</v>
      </c>
    </row>
    <row r="101" spans="3:25" x14ac:dyDescent="0.2">
      <c r="C101" s="88" t="str">
        <f>'G-1 All Habitats'!B99</f>
        <v>Coastal lagoons - Coastal lagoons</v>
      </c>
      <c r="D101" s="544" t="s">
        <v>934</v>
      </c>
      <c r="E101" s="544" t="s">
        <v>934</v>
      </c>
      <c r="F101" s="544" t="s">
        <v>934</v>
      </c>
      <c r="G101" s="544" t="s">
        <v>934</v>
      </c>
      <c r="H101" s="544" t="s">
        <v>934</v>
      </c>
      <c r="I101" s="544" t="s">
        <v>934</v>
      </c>
      <c r="J101" s="544" t="s">
        <v>934</v>
      </c>
      <c r="K101" s="544" t="s">
        <v>934</v>
      </c>
      <c r="L101" s="544" t="s">
        <v>934</v>
      </c>
      <c r="M101" s="544" t="s">
        <v>934</v>
      </c>
      <c r="N101" s="544" t="s">
        <v>934</v>
      </c>
      <c r="O101" s="544">
        <v>1</v>
      </c>
      <c r="P101" s="544">
        <v>4</v>
      </c>
      <c r="Q101" s="544">
        <v>8</v>
      </c>
      <c r="R101" s="544">
        <v>12</v>
      </c>
      <c r="S101" s="544">
        <v>3</v>
      </c>
      <c r="T101" s="544">
        <v>7</v>
      </c>
      <c r="U101" s="544">
        <v>11</v>
      </c>
      <c r="V101" s="544">
        <v>4</v>
      </c>
      <c r="W101" s="544">
        <v>8</v>
      </c>
      <c r="X101" s="544">
        <v>4</v>
      </c>
      <c r="Y101" s="544" t="s">
        <v>934</v>
      </c>
    </row>
    <row r="102" spans="3:25" x14ac:dyDescent="0.2">
      <c r="C102" s="88" t="str">
        <f>'G-1 All Habitats'!B100</f>
        <v>Rocky shore - High energy littoral rock</v>
      </c>
      <c r="D102" s="544" t="s">
        <v>934</v>
      </c>
      <c r="E102" s="544" t="s">
        <v>934</v>
      </c>
      <c r="F102" s="544" t="s">
        <v>934</v>
      </c>
      <c r="G102" s="544" t="s">
        <v>934</v>
      </c>
      <c r="H102" s="544" t="s">
        <v>934</v>
      </c>
      <c r="I102" s="544" t="s">
        <v>934</v>
      </c>
      <c r="J102" s="544" t="s">
        <v>934</v>
      </c>
      <c r="K102" s="544" t="s">
        <v>934</v>
      </c>
      <c r="L102" s="544" t="s">
        <v>934</v>
      </c>
      <c r="M102" s="544" t="s">
        <v>934</v>
      </c>
      <c r="N102" s="544" t="s">
        <v>934</v>
      </c>
      <c r="O102" s="544">
        <v>2</v>
      </c>
      <c r="P102" s="544">
        <v>4</v>
      </c>
      <c r="Q102" s="544">
        <v>6</v>
      </c>
      <c r="R102" s="544">
        <v>10</v>
      </c>
      <c r="S102" s="544">
        <v>2</v>
      </c>
      <c r="T102" s="544">
        <v>4</v>
      </c>
      <c r="U102" s="544">
        <v>8</v>
      </c>
      <c r="V102" s="544">
        <v>2</v>
      </c>
      <c r="W102" s="544">
        <v>6</v>
      </c>
      <c r="X102" s="544">
        <v>4</v>
      </c>
      <c r="Y102" s="544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4" t="s">
        <v>934</v>
      </c>
      <c r="E103" s="544" t="s">
        <v>934</v>
      </c>
      <c r="F103" s="544" t="s">
        <v>934</v>
      </c>
      <c r="G103" s="544" t="s">
        <v>934</v>
      </c>
      <c r="H103" s="544" t="s">
        <v>934</v>
      </c>
      <c r="I103" s="544" t="s">
        <v>934</v>
      </c>
      <c r="J103" s="544" t="s">
        <v>934</v>
      </c>
      <c r="K103" s="544" t="s">
        <v>934</v>
      </c>
      <c r="L103" s="544" t="s">
        <v>934</v>
      </c>
      <c r="M103" s="544" t="s">
        <v>934</v>
      </c>
      <c r="N103" s="544" t="s">
        <v>934</v>
      </c>
      <c r="O103" s="544">
        <v>2</v>
      </c>
      <c r="P103" s="544">
        <v>4</v>
      </c>
      <c r="Q103" s="544">
        <v>6</v>
      </c>
      <c r="R103" s="544">
        <v>10</v>
      </c>
      <c r="S103" s="544">
        <v>2</v>
      </c>
      <c r="T103" s="544">
        <v>4</v>
      </c>
      <c r="U103" s="544">
        <v>8</v>
      </c>
      <c r="V103" s="544">
        <v>2</v>
      </c>
      <c r="W103" s="544">
        <v>6</v>
      </c>
      <c r="X103" s="544">
        <v>4</v>
      </c>
      <c r="Y103" s="544" t="s">
        <v>934</v>
      </c>
    </row>
    <row r="104" spans="3:25" x14ac:dyDescent="0.2">
      <c r="C104" s="88" t="str">
        <f>'G-1 All Habitats'!B102</f>
        <v>Rocky shore - Moderate energy littoral rock</v>
      </c>
      <c r="D104" s="544" t="s">
        <v>934</v>
      </c>
      <c r="E104" s="544" t="s">
        <v>934</v>
      </c>
      <c r="F104" s="544" t="s">
        <v>934</v>
      </c>
      <c r="G104" s="544" t="s">
        <v>934</v>
      </c>
      <c r="H104" s="544" t="s">
        <v>934</v>
      </c>
      <c r="I104" s="544" t="s">
        <v>934</v>
      </c>
      <c r="J104" s="544" t="s">
        <v>934</v>
      </c>
      <c r="K104" s="544" t="s">
        <v>934</v>
      </c>
      <c r="L104" s="544" t="s">
        <v>934</v>
      </c>
      <c r="M104" s="544" t="s">
        <v>934</v>
      </c>
      <c r="N104" s="544" t="s">
        <v>934</v>
      </c>
      <c r="O104" s="544">
        <v>2</v>
      </c>
      <c r="P104" s="544">
        <v>4</v>
      </c>
      <c r="Q104" s="544">
        <v>6</v>
      </c>
      <c r="R104" s="544">
        <v>11</v>
      </c>
      <c r="S104" s="544">
        <v>2</v>
      </c>
      <c r="T104" s="544">
        <v>4</v>
      </c>
      <c r="U104" s="544">
        <v>9</v>
      </c>
      <c r="V104" s="544">
        <v>2</v>
      </c>
      <c r="W104" s="544">
        <v>7</v>
      </c>
      <c r="X104" s="544">
        <v>5</v>
      </c>
      <c r="Y104" s="544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4" t="s">
        <v>934</v>
      </c>
      <c r="E105" s="544" t="s">
        <v>934</v>
      </c>
      <c r="F105" s="544" t="s">
        <v>934</v>
      </c>
      <c r="G105" s="544" t="s">
        <v>934</v>
      </c>
      <c r="H105" s="544" t="s">
        <v>934</v>
      </c>
      <c r="I105" s="544" t="s">
        <v>934</v>
      </c>
      <c r="J105" s="544" t="s">
        <v>934</v>
      </c>
      <c r="K105" s="544" t="s">
        <v>934</v>
      </c>
      <c r="L105" s="544" t="s">
        <v>934</v>
      </c>
      <c r="M105" s="544" t="s">
        <v>934</v>
      </c>
      <c r="N105" s="544" t="s">
        <v>934</v>
      </c>
      <c r="O105" s="544">
        <v>2</v>
      </c>
      <c r="P105" s="544">
        <v>4</v>
      </c>
      <c r="Q105" s="544">
        <v>6</v>
      </c>
      <c r="R105" s="544">
        <v>11</v>
      </c>
      <c r="S105" s="544">
        <v>2</v>
      </c>
      <c r="T105" s="544">
        <v>4</v>
      </c>
      <c r="U105" s="544">
        <v>9</v>
      </c>
      <c r="V105" s="544">
        <v>2</v>
      </c>
      <c r="W105" s="544">
        <v>7</v>
      </c>
      <c r="X105" s="544">
        <v>5</v>
      </c>
      <c r="Y105" s="544" t="s">
        <v>934</v>
      </c>
    </row>
    <row r="106" spans="3:25" x14ac:dyDescent="0.2">
      <c r="C106" s="88" t="str">
        <f>'G-1 All Habitats'!B104</f>
        <v>Rocky shore - Low energy littoral rock</v>
      </c>
      <c r="D106" s="544" t="s">
        <v>934</v>
      </c>
      <c r="E106" s="544" t="s">
        <v>934</v>
      </c>
      <c r="F106" s="544" t="s">
        <v>934</v>
      </c>
      <c r="G106" s="544" t="s">
        <v>934</v>
      </c>
      <c r="H106" s="544" t="s">
        <v>934</v>
      </c>
      <c r="I106" s="544" t="s">
        <v>934</v>
      </c>
      <c r="J106" s="544" t="s">
        <v>934</v>
      </c>
      <c r="K106" s="544" t="s">
        <v>934</v>
      </c>
      <c r="L106" s="544" t="s">
        <v>934</v>
      </c>
      <c r="M106" s="544" t="s">
        <v>934</v>
      </c>
      <c r="N106" s="544" t="s">
        <v>934</v>
      </c>
      <c r="O106" s="544">
        <v>2</v>
      </c>
      <c r="P106" s="544">
        <v>4</v>
      </c>
      <c r="Q106" s="544">
        <v>6</v>
      </c>
      <c r="R106" s="544">
        <v>12</v>
      </c>
      <c r="S106" s="544">
        <v>2</v>
      </c>
      <c r="T106" s="544">
        <v>4</v>
      </c>
      <c r="U106" s="544">
        <v>10</v>
      </c>
      <c r="V106" s="544">
        <v>2</v>
      </c>
      <c r="W106" s="544">
        <v>8</v>
      </c>
      <c r="X106" s="544">
        <v>6</v>
      </c>
      <c r="Y106" s="544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4" t="s">
        <v>934</v>
      </c>
      <c r="E107" s="544" t="s">
        <v>934</v>
      </c>
      <c r="F107" s="544" t="s">
        <v>934</v>
      </c>
      <c r="G107" s="544" t="s">
        <v>934</v>
      </c>
      <c r="H107" s="544" t="s">
        <v>934</v>
      </c>
      <c r="I107" s="544" t="s">
        <v>934</v>
      </c>
      <c r="J107" s="544" t="s">
        <v>934</v>
      </c>
      <c r="K107" s="544" t="s">
        <v>934</v>
      </c>
      <c r="L107" s="544" t="s">
        <v>934</v>
      </c>
      <c r="M107" s="544" t="s">
        <v>934</v>
      </c>
      <c r="N107" s="544" t="s">
        <v>934</v>
      </c>
      <c r="O107" s="544">
        <v>2</v>
      </c>
      <c r="P107" s="544">
        <v>4</v>
      </c>
      <c r="Q107" s="544">
        <v>6</v>
      </c>
      <c r="R107" s="544">
        <v>12</v>
      </c>
      <c r="S107" s="544">
        <v>2</v>
      </c>
      <c r="T107" s="544">
        <v>4</v>
      </c>
      <c r="U107" s="544">
        <v>10</v>
      </c>
      <c r="V107" s="544">
        <v>2</v>
      </c>
      <c r="W107" s="544">
        <v>8</v>
      </c>
      <c r="X107" s="544">
        <v>6</v>
      </c>
      <c r="Y107" s="544" t="s">
        <v>934</v>
      </c>
    </row>
    <row r="108" spans="3:25" x14ac:dyDescent="0.2">
      <c r="C108" s="88" t="str">
        <f>'G-1 All Habitats'!B106</f>
        <v>Rocky shore - Features of littoral rock</v>
      </c>
      <c r="D108" s="544" t="s">
        <v>934</v>
      </c>
      <c r="E108" s="544" t="s">
        <v>934</v>
      </c>
      <c r="F108" s="544" t="s">
        <v>934</v>
      </c>
      <c r="G108" s="544" t="s">
        <v>934</v>
      </c>
      <c r="H108" s="544" t="s">
        <v>934</v>
      </c>
      <c r="I108" s="544" t="s">
        <v>934</v>
      </c>
      <c r="J108" s="544" t="s">
        <v>934</v>
      </c>
      <c r="K108" s="544" t="s">
        <v>934</v>
      </c>
      <c r="L108" s="544" t="s">
        <v>934</v>
      </c>
      <c r="M108" s="544" t="s">
        <v>934</v>
      </c>
      <c r="N108" s="544" t="s">
        <v>934</v>
      </c>
      <c r="O108" s="544">
        <v>2</v>
      </c>
      <c r="P108" s="544">
        <v>4</v>
      </c>
      <c r="Q108" s="544">
        <v>6</v>
      </c>
      <c r="R108" s="544">
        <v>11</v>
      </c>
      <c r="S108" s="544">
        <v>2</v>
      </c>
      <c r="T108" s="544">
        <v>4</v>
      </c>
      <c r="U108" s="544">
        <v>9</v>
      </c>
      <c r="V108" s="544">
        <v>2</v>
      </c>
      <c r="W108" s="544">
        <v>7</v>
      </c>
      <c r="X108" s="544">
        <v>5</v>
      </c>
      <c r="Y108" s="544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4" t="s">
        <v>934</v>
      </c>
      <c r="E109" s="544" t="s">
        <v>934</v>
      </c>
      <c r="F109" s="544" t="s">
        <v>934</v>
      </c>
      <c r="G109" s="544" t="s">
        <v>934</v>
      </c>
      <c r="H109" s="544" t="s">
        <v>934</v>
      </c>
      <c r="I109" s="544" t="s">
        <v>934</v>
      </c>
      <c r="J109" s="544" t="s">
        <v>934</v>
      </c>
      <c r="K109" s="544" t="s">
        <v>934</v>
      </c>
      <c r="L109" s="544" t="s">
        <v>934</v>
      </c>
      <c r="M109" s="544" t="s">
        <v>934</v>
      </c>
      <c r="N109" s="544" t="s">
        <v>934</v>
      </c>
      <c r="O109" s="544">
        <v>2</v>
      </c>
      <c r="P109" s="544">
        <v>4</v>
      </c>
      <c r="Q109" s="544">
        <v>6</v>
      </c>
      <c r="R109" s="544">
        <v>11</v>
      </c>
      <c r="S109" s="544">
        <v>2</v>
      </c>
      <c r="T109" s="544">
        <v>4</v>
      </c>
      <c r="U109" s="544">
        <v>9</v>
      </c>
      <c r="V109" s="544">
        <v>2</v>
      </c>
      <c r="W109" s="544">
        <v>7</v>
      </c>
      <c r="X109" s="544">
        <v>5</v>
      </c>
      <c r="Y109" s="544" t="s">
        <v>934</v>
      </c>
    </row>
    <row r="110" spans="3:25" x14ac:dyDescent="0.2">
      <c r="C110" s="88" t="str">
        <f>'G-1 All Habitats'!B110</f>
        <v>Intertidal sediment - Littoral coarse sediment</v>
      </c>
      <c r="D110" s="544" t="s">
        <v>934</v>
      </c>
      <c r="E110" s="544" t="s">
        <v>934</v>
      </c>
      <c r="F110" s="544" t="s">
        <v>934</v>
      </c>
      <c r="G110" s="544" t="s">
        <v>934</v>
      </c>
      <c r="H110" s="544" t="s">
        <v>934</v>
      </c>
      <c r="I110" s="544" t="s">
        <v>934</v>
      </c>
      <c r="J110" s="544" t="s">
        <v>934</v>
      </c>
      <c r="K110" s="544" t="s">
        <v>934</v>
      </c>
      <c r="L110" s="544" t="s">
        <v>934</v>
      </c>
      <c r="M110" s="544" t="s">
        <v>934</v>
      </c>
      <c r="N110" s="544" t="s">
        <v>934</v>
      </c>
      <c r="O110" s="544">
        <v>1</v>
      </c>
      <c r="P110" s="544">
        <v>2</v>
      </c>
      <c r="Q110" s="544">
        <v>3</v>
      </c>
      <c r="R110" s="544">
        <v>4</v>
      </c>
      <c r="S110" s="544">
        <v>1</v>
      </c>
      <c r="T110" s="544">
        <v>2</v>
      </c>
      <c r="U110" s="544">
        <v>3</v>
      </c>
      <c r="V110" s="544">
        <v>1</v>
      </c>
      <c r="W110" s="544">
        <v>2</v>
      </c>
      <c r="X110" s="544">
        <v>1</v>
      </c>
      <c r="Y110" s="544" t="s">
        <v>934</v>
      </c>
    </row>
    <row r="111" spans="3:25" x14ac:dyDescent="0.2">
      <c r="C111" s="88" t="str">
        <f>'G-1 All Habitats'!B111</f>
        <v>Intertidal sediment - Littoral mud</v>
      </c>
      <c r="D111" s="544" t="s">
        <v>934</v>
      </c>
      <c r="E111" s="544" t="s">
        <v>934</v>
      </c>
      <c r="F111" s="544" t="s">
        <v>934</v>
      </c>
      <c r="G111" s="544" t="s">
        <v>934</v>
      </c>
      <c r="H111" s="544" t="s">
        <v>934</v>
      </c>
      <c r="I111" s="544" t="s">
        <v>934</v>
      </c>
      <c r="J111" s="544" t="s">
        <v>934</v>
      </c>
      <c r="K111" s="544" t="s">
        <v>934</v>
      </c>
      <c r="L111" s="544" t="s">
        <v>934</v>
      </c>
      <c r="M111" s="544" t="s">
        <v>934</v>
      </c>
      <c r="N111" s="544" t="s">
        <v>934</v>
      </c>
      <c r="O111" s="544">
        <v>2</v>
      </c>
      <c r="P111" s="544">
        <v>4</v>
      </c>
      <c r="Q111" s="544">
        <v>6</v>
      </c>
      <c r="R111" s="544">
        <v>8</v>
      </c>
      <c r="S111" s="544">
        <v>2</v>
      </c>
      <c r="T111" s="544">
        <v>4</v>
      </c>
      <c r="U111" s="544">
        <v>6</v>
      </c>
      <c r="V111" s="544">
        <v>2</v>
      </c>
      <c r="W111" s="544">
        <v>4</v>
      </c>
      <c r="X111" s="544">
        <v>2</v>
      </c>
      <c r="Y111" s="544" t="s">
        <v>934</v>
      </c>
    </row>
    <row r="112" spans="3:25" x14ac:dyDescent="0.2">
      <c r="C112" s="88" t="str">
        <f>'G-1 All Habitats'!B112</f>
        <v>Intertidal sediment - Littoral mixed sediments</v>
      </c>
      <c r="D112" s="544" t="s">
        <v>934</v>
      </c>
      <c r="E112" s="544" t="s">
        <v>934</v>
      </c>
      <c r="F112" s="544" t="s">
        <v>934</v>
      </c>
      <c r="G112" s="544" t="s">
        <v>934</v>
      </c>
      <c r="H112" s="544" t="s">
        <v>934</v>
      </c>
      <c r="I112" s="544" t="s">
        <v>934</v>
      </c>
      <c r="J112" s="544" t="s">
        <v>934</v>
      </c>
      <c r="K112" s="544" t="s">
        <v>934</v>
      </c>
      <c r="L112" s="544" t="s">
        <v>934</v>
      </c>
      <c r="M112" s="544" t="s">
        <v>934</v>
      </c>
      <c r="N112" s="544" t="s">
        <v>934</v>
      </c>
      <c r="O112" s="544">
        <v>1</v>
      </c>
      <c r="P112" s="544">
        <v>2</v>
      </c>
      <c r="Q112" s="544">
        <v>3</v>
      </c>
      <c r="R112" s="544">
        <v>4</v>
      </c>
      <c r="S112" s="544">
        <v>1</v>
      </c>
      <c r="T112" s="544">
        <v>2</v>
      </c>
      <c r="U112" s="544">
        <v>3</v>
      </c>
      <c r="V112" s="544">
        <v>1</v>
      </c>
      <c r="W112" s="544">
        <v>2</v>
      </c>
      <c r="X112" s="544">
        <v>1</v>
      </c>
      <c r="Y112" s="544" t="s">
        <v>934</v>
      </c>
    </row>
    <row r="113" spans="3:25" x14ac:dyDescent="0.2">
      <c r="C113" s="88" t="str">
        <f>'G-1 All Habitats'!B108</f>
        <v>Coastal saltmarsh - Saltmarshes and saline reedbeds</v>
      </c>
      <c r="D113" s="544" t="s">
        <v>934</v>
      </c>
      <c r="E113" s="544" t="s">
        <v>934</v>
      </c>
      <c r="F113" s="544" t="s">
        <v>934</v>
      </c>
      <c r="G113" s="544" t="s">
        <v>934</v>
      </c>
      <c r="H113" s="544" t="s">
        <v>934</v>
      </c>
      <c r="I113" s="544" t="s">
        <v>934</v>
      </c>
      <c r="J113" s="544" t="s">
        <v>934</v>
      </c>
      <c r="K113" s="544" t="s">
        <v>934</v>
      </c>
      <c r="L113" s="544" t="s">
        <v>934</v>
      </c>
      <c r="M113" s="544" t="s">
        <v>934</v>
      </c>
      <c r="N113" s="544" t="s">
        <v>934</v>
      </c>
      <c r="O113" s="544">
        <v>2</v>
      </c>
      <c r="P113" s="544">
        <v>6</v>
      </c>
      <c r="Q113" s="544">
        <v>10</v>
      </c>
      <c r="R113" s="544">
        <v>20</v>
      </c>
      <c r="S113" s="544">
        <v>4</v>
      </c>
      <c r="T113" s="544">
        <v>8</v>
      </c>
      <c r="U113" s="544">
        <v>18</v>
      </c>
      <c r="V113" s="544">
        <v>4</v>
      </c>
      <c r="W113" s="544">
        <v>14</v>
      </c>
      <c r="X113" s="544">
        <v>10</v>
      </c>
      <c r="Y113" s="544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4" t="s">
        <v>934</v>
      </c>
      <c r="E114" s="544" t="s">
        <v>934</v>
      </c>
      <c r="F114" s="544" t="s">
        <v>934</v>
      </c>
      <c r="G114" s="544" t="s">
        <v>934</v>
      </c>
      <c r="H114" s="544" t="s">
        <v>934</v>
      </c>
      <c r="I114" s="544" t="s">
        <v>934</v>
      </c>
      <c r="J114" s="544" t="s">
        <v>934</v>
      </c>
      <c r="K114" s="544" t="s">
        <v>934</v>
      </c>
      <c r="L114" s="544" t="s">
        <v>934</v>
      </c>
      <c r="M114" s="544" t="s">
        <v>934</v>
      </c>
      <c r="N114" s="544" t="s">
        <v>934</v>
      </c>
      <c r="O114" s="544">
        <v>2</v>
      </c>
      <c r="P114" s="544">
        <v>6</v>
      </c>
      <c r="Q114" s="544">
        <v>10</v>
      </c>
      <c r="R114" s="544">
        <v>20</v>
      </c>
      <c r="S114" s="544">
        <v>4</v>
      </c>
      <c r="T114" s="544">
        <v>8</v>
      </c>
      <c r="U114" s="544">
        <v>18</v>
      </c>
      <c r="V114" s="544">
        <v>4</v>
      </c>
      <c r="W114" s="544">
        <v>14</v>
      </c>
      <c r="X114" s="544">
        <v>10</v>
      </c>
      <c r="Y114" s="544" t="s">
        <v>934</v>
      </c>
    </row>
    <row r="115" spans="3:25" x14ac:dyDescent="0.2">
      <c r="C115" s="88" t="str">
        <f>'G-1 All Habitats'!B113</f>
        <v>Intertidal sediment - Littoral seagrass</v>
      </c>
      <c r="D115" s="544" t="s">
        <v>934</v>
      </c>
      <c r="E115" s="544" t="s">
        <v>934</v>
      </c>
      <c r="F115" s="544" t="s">
        <v>934</v>
      </c>
      <c r="G115" s="544" t="s">
        <v>934</v>
      </c>
      <c r="H115" s="544" t="s">
        <v>934</v>
      </c>
      <c r="I115" s="544" t="s">
        <v>934</v>
      </c>
      <c r="J115" s="544" t="s">
        <v>934</v>
      </c>
      <c r="K115" s="544" t="s">
        <v>934</v>
      </c>
      <c r="L115" s="544" t="s">
        <v>934</v>
      </c>
      <c r="M115" s="544" t="s">
        <v>934</v>
      </c>
      <c r="N115" s="544" t="s">
        <v>934</v>
      </c>
      <c r="O115" s="544">
        <v>3</v>
      </c>
      <c r="P115" s="544">
        <v>13</v>
      </c>
      <c r="Q115" s="544">
        <v>23</v>
      </c>
      <c r="R115" s="544">
        <v>0</v>
      </c>
      <c r="S115" s="544">
        <v>10</v>
      </c>
      <c r="T115" s="544">
        <v>20</v>
      </c>
      <c r="U115" s="544">
        <v>30</v>
      </c>
      <c r="V115" s="544">
        <v>10</v>
      </c>
      <c r="W115" s="544">
        <v>20</v>
      </c>
      <c r="X115" s="544">
        <v>10</v>
      </c>
      <c r="Y115" s="544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4" t="s">
        <v>934</v>
      </c>
      <c r="E116" s="544" t="s">
        <v>934</v>
      </c>
      <c r="F116" s="544" t="s">
        <v>934</v>
      </c>
      <c r="G116" s="544" t="s">
        <v>934</v>
      </c>
      <c r="H116" s="544" t="s">
        <v>934</v>
      </c>
      <c r="I116" s="544" t="s">
        <v>934</v>
      </c>
      <c r="J116" s="544" t="s">
        <v>934</v>
      </c>
      <c r="K116" s="544" t="s">
        <v>934</v>
      </c>
      <c r="L116" s="544" t="s">
        <v>934</v>
      </c>
      <c r="M116" s="544" t="s">
        <v>934</v>
      </c>
      <c r="N116" s="544" t="s">
        <v>934</v>
      </c>
      <c r="O116" s="544">
        <v>2</v>
      </c>
      <c r="P116" s="544">
        <v>4</v>
      </c>
      <c r="Q116" s="544">
        <v>7</v>
      </c>
      <c r="R116" s="544">
        <v>0</v>
      </c>
      <c r="S116" s="544">
        <v>2</v>
      </c>
      <c r="T116" s="544">
        <v>3</v>
      </c>
      <c r="U116" s="544">
        <v>8</v>
      </c>
      <c r="V116" s="544">
        <v>3</v>
      </c>
      <c r="W116" s="544">
        <v>6</v>
      </c>
      <c r="X116" s="544">
        <v>3</v>
      </c>
      <c r="Y116" s="544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4" t="s">
        <v>934</v>
      </c>
      <c r="E117" s="544" t="s">
        <v>934</v>
      </c>
      <c r="F117" s="544" t="s">
        <v>934</v>
      </c>
      <c r="G117" s="544" t="s">
        <v>934</v>
      </c>
      <c r="H117" s="544" t="s">
        <v>934</v>
      </c>
      <c r="I117" s="544" t="s">
        <v>934</v>
      </c>
      <c r="J117" s="544" t="s">
        <v>934</v>
      </c>
      <c r="K117" s="544" t="s">
        <v>934</v>
      </c>
      <c r="L117" s="544" t="s">
        <v>934</v>
      </c>
      <c r="M117" s="544" t="s">
        <v>934</v>
      </c>
      <c r="N117" s="544" t="s">
        <v>934</v>
      </c>
      <c r="O117" s="544">
        <v>2</v>
      </c>
      <c r="P117" s="544">
        <v>4</v>
      </c>
      <c r="Q117" s="544">
        <v>7</v>
      </c>
      <c r="R117" s="544">
        <v>10</v>
      </c>
      <c r="S117" s="544">
        <v>2</v>
      </c>
      <c r="T117" s="544">
        <v>3</v>
      </c>
      <c r="U117" s="544">
        <v>8</v>
      </c>
      <c r="V117" s="544">
        <v>3</v>
      </c>
      <c r="W117" s="544">
        <v>6</v>
      </c>
      <c r="X117" s="544">
        <v>3</v>
      </c>
      <c r="Y117" s="544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4" t="s">
        <v>934</v>
      </c>
      <c r="E118" s="544" t="s">
        <v>934</v>
      </c>
      <c r="F118" s="544" t="s">
        <v>934</v>
      </c>
      <c r="G118" s="544" t="s">
        <v>934</v>
      </c>
      <c r="H118" s="544" t="s">
        <v>934</v>
      </c>
      <c r="I118" s="544" t="s">
        <v>934</v>
      </c>
      <c r="J118" s="544" t="s">
        <v>934</v>
      </c>
      <c r="K118" s="544" t="s">
        <v>934</v>
      </c>
      <c r="L118" s="544" t="s">
        <v>934</v>
      </c>
      <c r="M118" s="544" t="s">
        <v>934</v>
      </c>
      <c r="N118" s="544" t="s">
        <v>934</v>
      </c>
      <c r="O118" s="544">
        <v>2</v>
      </c>
      <c r="P118" s="544">
        <v>4</v>
      </c>
      <c r="Q118" s="544">
        <v>7</v>
      </c>
      <c r="R118" s="544">
        <v>10</v>
      </c>
      <c r="S118" s="544">
        <v>2</v>
      </c>
      <c r="T118" s="544">
        <v>3</v>
      </c>
      <c r="U118" s="544">
        <v>8</v>
      </c>
      <c r="V118" s="544">
        <v>3</v>
      </c>
      <c r="W118" s="544">
        <v>6</v>
      </c>
      <c r="X118" s="544">
        <v>3</v>
      </c>
      <c r="Y118" s="544" t="s">
        <v>934</v>
      </c>
    </row>
    <row r="119" spans="3:25" x14ac:dyDescent="0.2">
      <c r="C119" s="88" t="str">
        <f>'G-1 All Habitats'!B117</f>
        <v>Intertidal sediment - Features of littoral sediment</v>
      </c>
      <c r="D119" s="544" t="s">
        <v>934</v>
      </c>
      <c r="E119" s="544" t="s">
        <v>934</v>
      </c>
      <c r="F119" s="544" t="s">
        <v>934</v>
      </c>
      <c r="G119" s="544" t="s">
        <v>934</v>
      </c>
      <c r="H119" s="544" t="s">
        <v>934</v>
      </c>
      <c r="I119" s="544" t="s">
        <v>934</v>
      </c>
      <c r="J119" s="544" t="s">
        <v>934</v>
      </c>
      <c r="K119" s="544" t="s">
        <v>934</v>
      </c>
      <c r="L119" s="544" t="s">
        <v>934</v>
      </c>
      <c r="M119" s="544" t="s">
        <v>934</v>
      </c>
      <c r="N119" s="544" t="s">
        <v>934</v>
      </c>
      <c r="O119" s="544">
        <v>1</v>
      </c>
      <c r="P119" s="544">
        <v>2</v>
      </c>
      <c r="Q119" s="544">
        <v>3</v>
      </c>
      <c r="R119" s="544">
        <v>5</v>
      </c>
      <c r="S119" s="544">
        <v>1</v>
      </c>
      <c r="T119" s="544">
        <v>2</v>
      </c>
      <c r="U119" s="544">
        <v>4</v>
      </c>
      <c r="V119" s="544">
        <v>1</v>
      </c>
      <c r="W119" s="544">
        <v>3</v>
      </c>
      <c r="X119" s="544">
        <v>2</v>
      </c>
      <c r="Y119" s="544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4" t="s">
        <v>934</v>
      </c>
      <c r="E120" s="544" t="s">
        <v>934</v>
      </c>
      <c r="F120" s="544" t="s">
        <v>934</v>
      </c>
      <c r="G120" s="544" t="s">
        <v>934</v>
      </c>
      <c r="H120" s="544" t="s">
        <v>934</v>
      </c>
      <c r="I120" s="544" t="s">
        <v>934</v>
      </c>
      <c r="J120" s="544" t="s">
        <v>934</v>
      </c>
      <c r="K120" s="544" t="s">
        <v>934</v>
      </c>
      <c r="L120" s="544" t="s">
        <v>934</v>
      </c>
      <c r="M120" s="544" t="s">
        <v>934</v>
      </c>
      <c r="N120" s="544" t="s">
        <v>934</v>
      </c>
      <c r="O120" s="544">
        <v>1</v>
      </c>
      <c r="P120" s="544">
        <v>2</v>
      </c>
      <c r="Q120" s="544">
        <v>3</v>
      </c>
      <c r="R120" s="544">
        <v>4</v>
      </c>
      <c r="S120" s="544">
        <v>1</v>
      </c>
      <c r="T120" s="544">
        <v>2</v>
      </c>
      <c r="U120" s="544">
        <v>3</v>
      </c>
      <c r="V120" s="544">
        <v>1</v>
      </c>
      <c r="W120" s="544">
        <v>2</v>
      </c>
      <c r="X120" s="544">
        <v>1</v>
      </c>
      <c r="Y120" s="544" t="s">
        <v>934</v>
      </c>
    </row>
    <row r="121" spans="3:25" x14ac:dyDescent="0.2">
      <c r="C121" s="88" t="str">
        <f>'G-1 All Habitats'!B119</f>
        <v>Intertidal sediment - Artificial littoral mud</v>
      </c>
      <c r="D121" s="544" t="s">
        <v>934</v>
      </c>
      <c r="E121" s="544" t="s">
        <v>934</v>
      </c>
      <c r="F121" s="544" t="s">
        <v>934</v>
      </c>
      <c r="G121" s="544" t="s">
        <v>934</v>
      </c>
      <c r="H121" s="544" t="s">
        <v>934</v>
      </c>
      <c r="I121" s="544" t="s">
        <v>934</v>
      </c>
      <c r="J121" s="544" t="s">
        <v>934</v>
      </c>
      <c r="K121" s="544" t="s">
        <v>934</v>
      </c>
      <c r="L121" s="544" t="s">
        <v>934</v>
      </c>
      <c r="M121" s="544" t="s">
        <v>934</v>
      </c>
      <c r="N121" s="544" t="s">
        <v>934</v>
      </c>
      <c r="O121" s="544">
        <v>2</v>
      </c>
      <c r="P121" s="544">
        <v>4</v>
      </c>
      <c r="Q121" s="544">
        <v>6</v>
      </c>
      <c r="R121" s="544">
        <v>8</v>
      </c>
      <c r="S121" s="544">
        <v>2</v>
      </c>
      <c r="T121" s="544">
        <v>4</v>
      </c>
      <c r="U121" s="544">
        <v>6</v>
      </c>
      <c r="V121" s="544">
        <v>2</v>
      </c>
      <c r="W121" s="544">
        <v>4</v>
      </c>
      <c r="X121" s="544">
        <v>2</v>
      </c>
      <c r="Y121" s="544" t="s">
        <v>934</v>
      </c>
    </row>
    <row r="122" spans="3:25" x14ac:dyDescent="0.2">
      <c r="C122" s="88" t="str">
        <f>'G-1 All Habitats'!B120</f>
        <v>Intertidal sediment - Artificial littoral sand</v>
      </c>
      <c r="D122" s="544" t="s">
        <v>934</v>
      </c>
      <c r="E122" s="544" t="s">
        <v>934</v>
      </c>
      <c r="F122" s="544" t="s">
        <v>934</v>
      </c>
      <c r="G122" s="544" t="s">
        <v>934</v>
      </c>
      <c r="H122" s="544" t="s">
        <v>934</v>
      </c>
      <c r="I122" s="544" t="s">
        <v>934</v>
      </c>
      <c r="J122" s="544" t="s">
        <v>934</v>
      </c>
      <c r="K122" s="544" t="s">
        <v>934</v>
      </c>
      <c r="L122" s="544" t="s">
        <v>934</v>
      </c>
      <c r="M122" s="544" t="s">
        <v>934</v>
      </c>
      <c r="N122" s="544" t="s">
        <v>934</v>
      </c>
      <c r="O122" s="544">
        <v>2</v>
      </c>
      <c r="P122" s="544">
        <v>3</v>
      </c>
      <c r="Q122" s="544">
        <v>4</v>
      </c>
      <c r="R122" s="544">
        <v>6</v>
      </c>
      <c r="S122" s="544">
        <v>1</v>
      </c>
      <c r="T122" s="544">
        <v>2</v>
      </c>
      <c r="U122" s="544">
        <v>4</v>
      </c>
      <c r="V122" s="544">
        <v>1</v>
      </c>
      <c r="W122" s="544">
        <v>3</v>
      </c>
      <c r="X122" s="544">
        <v>2</v>
      </c>
      <c r="Y122" s="544" t="s">
        <v>934</v>
      </c>
    </row>
    <row r="123" spans="3:25" x14ac:dyDescent="0.2">
      <c r="C123" s="88" t="str">
        <f>'G-1 All Habitats'!B121</f>
        <v>Intertidal sediment - Artificial littoral muddy sand</v>
      </c>
      <c r="D123" s="544" t="s">
        <v>934</v>
      </c>
      <c r="E123" s="544" t="s">
        <v>934</v>
      </c>
      <c r="F123" s="544" t="s">
        <v>934</v>
      </c>
      <c r="G123" s="544" t="s">
        <v>934</v>
      </c>
      <c r="H123" s="544" t="s">
        <v>934</v>
      </c>
      <c r="I123" s="544" t="s">
        <v>934</v>
      </c>
      <c r="J123" s="544" t="s">
        <v>934</v>
      </c>
      <c r="K123" s="544" t="s">
        <v>934</v>
      </c>
      <c r="L123" s="544" t="s">
        <v>934</v>
      </c>
      <c r="M123" s="544" t="s">
        <v>934</v>
      </c>
      <c r="N123" s="544" t="s">
        <v>934</v>
      </c>
      <c r="O123" s="544">
        <v>2</v>
      </c>
      <c r="P123" s="544">
        <v>4</v>
      </c>
      <c r="Q123" s="544">
        <v>6</v>
      </c>
      <c r="R123" s="544">
        <v>8</v>
      </c>
      <c r="S123" s="544">
        <v>2</v>
      </c>
      <c r="T123" s="544">
        <v>4</v>
      </c>
      <c r="U123" s="544">
        <v>6</v>
      </c>
      <c r="V123" s="544">
        <v>2</v>
      </c>
      <c r="W123" s="544">
        <v>4</v>
      </c>
      <c r="X123" s="544">
        <v>2</v>
      </c>
      <c r="Y123" s="544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4" t="s">
        <v>934</v>
      </c>
      <c r="E124" s="544" t="s">
        <v>934</v>
      </c>
      <c r="F124" s="544" t="s">
        <v>934</v>
      </c>
      <c r="G124" s="544" t="s">
        <v>934</v>
      </c>
      <c r="H124" s="544" t="s">
        <v>934</v>
      </c>
      <c r="I124" s="544" t="s">
        <v>934</v>
      </c>
      <c r="J124" s="544" t="s">
        <v>934</v>
      </c>
      <c r="K124" s="544" t="s">
        <v>934</v>
      </c>
      <c r="L124" s="544" t="s">
        <v>934</v>
      </c>
      <c r="M124" s="544" t="s">
        <v>934</v>
      </c>
      <c r="N124" s="544" t="s">
        <v>934</v>
      </c>
      <c r="O124" s="544">
        <v>1</v>
      </c>
      <c r="P124" s="544">
        <v>2</v>
      </c>
      <c r="Q124" s="544">
        <v>3</v>
      </c>
      <c r="R124" s="544">
        <v>4</v>
      </c>
      <c r="S124" s="544">
        <v>1</v>
      </c>
      <c r="T124" s="544">
        <v>2</v>
      </c>
      <c r="U124" s="544">
        <v>3</v>
      </c>
      <c r="V124" s="544">
        <v>1</v>
      </c>
      <c r="W124" s="544">
        <v>2</v>
      </c>
      <c r="X124" s="544">
        <v>1</v>
      </c>
      <c r="Y124" s="544" t="s">
        <v>934</v>
      </c>
    </row>
    <row r="125" spans="3:25" x14ac:dyDescent="0.2">
      <c r="C125" s="88" t="str">
        <f>'G-1 All Habitats'!B123</f>
        <v>Intertidal sediment - Artificial littoral seagrass</v>
      </c>
      <c r="D125" s="544" t="s">
        <v>934</v>
      </c>
      <c r="E125" s="544" t="s">
        <v>934</v>
      </c>
      <c r="F125" s="544" t="s">
        <v>934</v>
      </c>
      <c r="G125" s="544" t="s">
        <v>934</v>
      </c>
      <c r="H125" s="544" t="s">
        <v>934</v>
      </c>
      <c r="I125" s="544" t="s">
        <v>934</v>
      </c>
      <c r="J125" s="544" t="s">
        <v>934</v>
      </c>
      <c r="K125" s="544" t="s">
        <v>934</v>
      </c>
      <c r="L125" s="544" t="s">
        <v>934</v>
      </c>
      <c r="M125" s="544" t="s">
        <v>934</v>
      </c>
      <c r="N125" s="544" t="s">
        <v>934</v>
      </c>
      <c r="O125" s="544">
        <v>3</v>
      </c>
      <c r="P125" s="544">
        <v>13</v>
      </c>
      <c r="Q125" s="544">
        <v>23</v>
      </c>
      <c r="R125" s="544" t="s">
        <v>935</v>
      </c>
      <c r="S125" s="544">
        <v>10</v>
      </c>
      <c r="T125" s="544">
        <v>20</v>
      </c>
      <c r="U125" s="544">
        <v>30</v>
      </c>
      <c r="V125" s="544">
        <v>10</v>
      </c>
      <c r="W125" s="544">
        <v>20</v>
      </c>
      <c r="X125" s="544">
        <v>10</v>
      </c>
      <c r="Y125" s="544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4" t="s">
        <v>934</v>
      </c>
      <c r="E126" s="544" t="s">
        <v>934</v>
      </c>
      <c r="F126" s="544" t="s">
        <v>934</v>
      </c>
      <c r="G126" s="544" t="s">
        <v>934</v>
      </c>
      <c r="H126" s="544" t="s">
        <v>934</v>
      </c>
      <c r="I126" s="544" t="s">
        <v>934</v>
      </c>
      <c r="J126" s="544" t="s">
        <v>934</v>
      </c>
      <c r="K126" s="544" t="s">
        <v>934</v>
      </c>
      <c r="L126" s="544" t="s">
        <v>934</v>
      </c>
      <c r="M126" s="544" t="s">
        <v>934</v>
      </c>
      <c r="N126" s="544" t="s">
        <v>934</v>
      </c>
      <c r="O126" s="544">
        <v>2</v>
      </c>
      <c r="P126" s="544">
        <v>4</v>
      </c>
      <c r="Q126" s="544">
        <v>7</v>
      </c>
      <c r="R126" s="544">
        <v>10</v>
      </c>
      <c r="S126" s="544">
        <v>2</v>
      </c>
      <c r="T126" s="544">
        <v>3</v>
      </c>
      <c r="U126" s="544">
        <v>8</v>
      </c>
      <c r="V126" s="544">
        <v>3</v>
      </c>
      <c r="W126" s="544">
        <v>6</v>
      </c>
      <c r="X126" s="544">
        <v>3</v>
      </c>
      <c r="Y126" s="544" t="s">
        <v>934</v>
      </c>
    </row>
    <row r="127" spans="3:25" x14ac:dyDescent="0.2">
      <c r="C127" s="88" t="str">
        <f>'G-1 All Habitats'!B125</f>
        <v>Intertidal sediment - Littoral sand</v>
      </c>
      <c r="D127" s="544" t="s">
        <v>934</v>
      </c>
      <c r="E127" s="544" t="s">
        <v>934</v>
      </c>
      <c r="F127" s="544" t="s">
        <v>934</v>
      </c>
      <c r="G127" s="544" t="s">
        <v>934</v>
      </c>
      <c r="H127" s="544" t="s">
        <v>934</v>
      </c>
      <c r="I127" s="544" t="s">
        <v>934</v>
      </c>
      <c r="J127" s="544" t="s">
        <v>934</v>
      </c>
      <c r="K127" s="544" t="s">
        <v>934</v>
      </c>
      <c r="L127" s="544" t="s">
        <v>934</v>
      </c>
      <c r="M127" s="544" t="s">
        <v>934</v>
      </c>
      <c r="N127" s="544" t="s">
        <v>934</v>
      </c>
      <c r="O127" s="544">
        <v>2</v>
      </c>
      <c r="P127" s="544">
        <v>3</v>
      </c>
      <c r="Q127" s="544">
        <v>4</v>
      </c>
      <c r="R127" s="544">
        <v>6</v>
      </c>
      <c r="S127" s="544">
        <v>1</v>
      </c>
      <c r="T127" s="544">
        <v>2</v>
      </c>
      <c r="U127" s="544">
        <v>4</v>
      </c>
      <c r="V127" s="544">
        <v>1</v>
      </c>
      <c r="W127" s="544">
        <v>3</v>
      </c>
      <c r="X127" s="544">
        <v>2</v>
      </c>
      <c r="Y127" s="544" t="s">
        <v>934</v>
      </c>
    </row>
    <row r="128" spans="3:25" x14ac:dyDescent="0.2">
      <c r="C128" s="88" t="str">
        <f>'G-1 All Habitats'!B126</f>
        <v>Intertidal sediment - Littoral muddy sand</v>
      </c>
      <c r="D128" s="544" t="s">
        <v>934</v>
      </c>
      <c r="E128" s="544" t="s">
        <v>934</v>
      </c>
      <c r="F128" s="544" t="s">
        <v>934</v>
      </c>
      <c r="G128" s="544" t="s">
        <v>934</v>
      </c>
      <c r="H128" s="544" t="s">
        <v>934</v>
      </c>
      <c r="I128" s="544" t="s">
        <v>934</v>
      </c>
      <c r="J128" s="544" t="s">
        <v>934</v>
      </c>
      <c r="K128" s="544" t="s">
        <v>934</v>
      </c>
      <c r="L128" s="544" t="s">
        <v>934</v>
      </c>
      <c r="M128" s="544" t="s">
        <v>934</v>
      </c>
      <c r="N128" s="544" t="s">
        <v>934</v>
      </c>
      <c r="O128" s="544">
        <v>2</v>
      </c>
      <c r="P128" s="544">
        <v>4</v>
      </c>
      <c r="Q128" s="544">
        <v>6</v>
      </c>
      <c r="R128" s="544">
        <v>8</v>
      </c>
      <c r="S128" s="544">
        <v>2</v>
      </c>
      <c r="T128" s="544">
        <v>4</v>
      </c>
      <c r="U128" s="544">
        <v>6</v>
      </c>
      <c r="V128" s="544">
        <v>2</v>
      </c>
      <c r="W128" s="544">
        <v>4</v>
      </c>
      <c r="X128" s="544">
        <v>2</v>
      </c>
      <c r="Y128" s="544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4" t="s">
        <v>934</v>
      </c>
      <c r="E129" s="544" t="s">
        <v>934</v>
      </c>
      <c r="F129" s="544" t="s">
        <v>934</v>
      </c>
      <c r="G129" s="544" t="s">
        <v>934</v>
      </c>
      <c r="H129" s="544" t="s">
        <v>934</v>
      </c>
      <c r="I129" s="544" t="s">
        <v>934</v>
      </c>
      <c r="J129" s="544" t="s">
        <v>934</v>
      </c>
      <c r="K129" s="544" t="s">
        <v>934</v>
      </c>
      <c r="L129" s="544" t="s">
        <v>934</v>
      </c>
      <c r="M129" s="544" t="s">
        <v>934</v>
      </c>
      <c r="N129" s="544" t="s">
        <v>934</v>
      </c>
      <c r="O129" s="544">
        <v>6</v>
      </c>
      <c r="P129" s="544">
        <v>4</v>
      </c>
      <c r="Q129" s="544">
        <v>10</v>
      </c>
      <c r="R129" s="544">
        <v>2</v>
      </c>
      <c r="S129" s="544">
        <v>2</v>
      </c>
      <c r="T129" s="544">
        <v>8</v>
      </c>
      <c r="U129" s="544">
        <v>6</v>
      </c>
      <c r="V129" s="544">
        <v>2</v>
      </c>
      <c r="W129" s="544">
        <v>12</v>
      </c>
      <c r="X129" s="544">
        <v>4</v>
      </c>
      <c r="Y129" s="544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4" t="s">
        <v>934</v>
      </c>
      <c r="E130" s="544" t="s">
        <v>934</v>
      </c>
      <c r="F130" s="544" t="s">
        <v>934</v>
      </c>
      <c r="G130" s="544" t="s">
        <v>934</v>
      </c>
      <c r="H130" s="544" t="s">
        <v>934</v>
      </c>
      <c r="I130" s="544" t="s">
        <v>934</v>
      </c>
      <c r="J130" s="544" t="s">
        <v>934</v>
      </c>
      <c r="K130" s="544" t="s">
        <v>934</v>
      </c>
      <c r="L130" s="544" t="s">
        <v>934</v>
      </c>
      <c r="M130" s="544" t="s">
        <v>934</v>
      </c>
      <c r="N130" s="544" t="s">
        <v>934</v>
      </c>
      <c r="O130" s="544">
        <v>5</v>
      </c>
      <c r="P130" s="544">
        <v>4</v>
      </c>
      <c r="Q130" s="544">
        <v>9</v>
      </c>
      <c r="R130" s="544">
        <v>2</v>
      </c>
      <c r="S130" s="544">
        <v>2</v>
      </c>
      <c r="T130" s="544">
        <v>7</v>
      </c>
      <c r="U130" s="544">
        <v>6</v>
      </c>
      <c r="V130" s="544">
        <v>2</v>
      </c>
      <c r="W130" s="544">
        <v>11</v>
      </c>
      <c r="X130" s="544">
        <v>4</v>
      </c>
      <c r="Y130" s="544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4" t="s">
        <v>934</v>
      </c>
      <c r="E131" s="544" t="s">
        <v>934</v>
      </c>
      <c r="F131" s="544" t="s">
        <v>934</v>
      </c>
      <c r="G131" s="544" t="s">
        <v>934</v>
      </c>
      <c r="H131" s="544" t="s">
        <v>934</v>
      </c>
      <c r="I131" s="544" t="s">
        <v>934</v>
      </c>
      <c r="J131" s="544" t="s">
        <v>934</v>
      </c>
      <c r="K131" s="544" t="s">
        <v>934</v>
      </c>
      <c r="L131" s="544" t="s">
        <v>934</v>
      </c>
      <c r="M131" s="544" t="s">
        <v>934</v>
      </c>
      <c r="N131" s="544" t="s">
        <v>934</v>
      </c>
      <c r="O131" s="544">
        <v>5</v>
      </c>
      <c r="P131" s="544">
        <v>4</v>
      </c>
      <c r="Q131" s="544">
        <v>9</v>
      </c>
      <c r="R131" s="544">
        <v>2</v>
      </c>
      <c r="S131" s="544">
        <v>2</v>
      </c>
      <c r="T131" s="544">
        <v>7</v>
      </c>
      <c r="U131" s="544">
        <v>6</v>
      </c>
      <c r="V131" s="544">
        <v>2</v>
      </c>
      <c r="W131" s="544">
        <v>11</v>
      </c>
      <c r="X131" s="544">
        <v>4</v>
      </c>
      <c r="Y131" s="544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56"/>
      <c r="C1" s="1060" t="s">
        <v>871</v>
      </c>
      <c r="D1" s="1061"/>
      <c r="E1" s="1057" t="s">
        <v>962</v>
      </c>
      <c r="F1" s="1058"/>
      <c r="G1" s="1058"/>
      <c r="H1" s="1058"/>
      <c r="I1" s="1059"/>
      <c r="J1" s="1057" t="s">
        <v>963</v>
      </c>
      <c r="K1" s="1058"/>
      <c r="L1" s="1058"/>
      <c r="M1" s="1058"/>
      <c r="N1" s="1058"/>
      <c r="O1" s="1058"/>
      <c r="P1" s="1058"/>
      <c r="Q1" s="1058"/>
      <c r="R1" s="1059"/>
      <c r="S1" s="1057" t="s">
        <v>964</v>
      </c>
      <c r="T1" s="1058"/>
      <c r="U1" s="1058"/>
      <c r="V1" s="1058"/>
      <c r="W1" s="1058"/>
      <c r="X1" s="1058"/>
      <c r="Y1" s="1058"/>
      <c r="Z1" s="1058"/>
      <c r="AA1" s="1058"/>
      <c r="AB1" s="1058"/>
      <c r="AC1" s="1058"/>
      <c r="AD1" s="1058"/>
      <c r="AE1" s="1059"/>
      <c r="AF1" s="1060" t="s">
        <v>291</v>
      </c>
      <c r="AG1" s="1061"/>
      <c r="AH1" s="970" t="s">
        <v>965</v>
      </c>
      <c r="AJ1" s="1060" t="s">
        <v>966</v>
      </c>
      <c r="AK1" s="1061"/>
      <c r="AM1" s="174" t="s">
        <v>967</v>
      </c>
      <c r="AN1" s="1064" t="s">
        <v>968</v>
      </c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K1" s="1062" t="s">
        <v>969</v>
      </c>
      <c r="BL1" s="1063"/>
    </row>
    <row r="2" spans="1:64" ht="182.25" customHeight="1" thickBot="1" x14ac:dyDescent="0.25">
      <c r="B2" s="176" t="s">
        <v>820</v>
      </c>
      <c r="C2" s="173" t="s">
        <v>970</v>
      </c>
      <c r="D2" s="177" t="s">
        <v>971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972</v>
      </c>
      <c r="V2" s="181" t="s">
        <v>973</v>
      </c>
      <c r="W2" s="181" t="s">
        <v>111</v>
      </c>
      <c r="X2" s="181" t="s">
        <v>974</v>
      </c>
      <c r="Y2" s="181" t="s">
        <v>113</v>
      </c>
      <c r="Z2" s="181" t="s">
        <v>975</v>
      </c>
      <c r="AA2" s="181" t="s">
        <v>976</v>
      </c>
      <c r="AB2" s="181" t="s">
        <v>116</v>
      </c>
      <c r="AC2" s="181" t="s">
        <v>117</v>
      </c>
      <c r="AD2" s="181" t="s">
        <v>977</v>
      </c>
      <c r="AE2" s="181" t="s">
        <v>119</v>
      </c>
      <c r="AF2" s="173" t="s">
        <v>359</v>
      </c>
      <c r="AG2" s="177" t="s">
        <v>360</v>
      </c>
      <c r="AH2" s="997"/>
      <c r="AJ2" s="173" t="s">
        <v>978</v>
      </c>
      <c r="AK2" s="177" t="s">
        <v>979</v>
      </c>
      <c r="AM2" s="182" t="s">
        <v>980</v>
      </c>
      <c r="AN2" s="165" t="s">
        <v>107</v>
      </c>
      <c r="AO2" s="165" t="s">
        <v>108</v>
      </c>
      <c r="AP2" s="165" t="s">
        <v>109</v>
      </c>
      <c r="AQ2" s="165" t="s">
        <v>973</v>
      </c>
      <c r="AR2" s="165" t="s">
        <v>111</v>
      </c>
      <c r="AS2" s="165" t="s">
        <v>974</v>
      </c>
      <c r="AT2" s="165" t="s">
        <v>113</v>
      </c>
      <c r="AU2" s="165" t="s">
        <v>975</v>
      </c>
      <c r="AV2" s="165" t="s">
        <v>976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981</v>
      </c>
      <c r="BL2" s="89" t="s">
        <v>982</v>
      </c>
    </row>
    <row r="3" spans="1:64" ht="30.75" customHeight="1" thickBot="1" x14ac:dyDescent="0.25">
      <c r="A3" s="183"/>
      <c r="B3" s="638" t="s">
        <v>107</v>
      </c>
      <c r="C3" s="596" t="s">
        <v>375</v>
      </c>
      <c r="D3" s="597">
        <v>8</v>
      </c>
      <c r="E3" s="598">
        <v>1</v>
      </c>
      <c r="F3" s="599"/>
      <c r="G3" s="599">
        <v>10</v>
      </c>
      <c r="H3" s="599"/>
      <c r="I3" s="597">
        <v>20</v>
      </c>
      <c r="J3" s="598"/>
      <c r="K3" s="599">
        <v>6</v>
      </c>
      <c r="L3" s="599"/>
      <c r="M3" s="599">
        <v>10</v>
      </c>
      <c r="N3" s="599"/>
      <c r="O3" s="599"/>
      <c r="P3" s="599"/>
      <c r="Q3" s="597">
        <v>4</v>
      </c>
      <c r="R3" s="600"/>
      <c r="S3" s="601" t="s">
        <v>983</v>
      </c>
      <c r="T3" s="602" t="s">
        <v>983</v>
      </c>
      <c r="U3" s="602" t="s">
        <v>983</v>
      </c>
      <c r="V3" s="602" t="s">
        <v>983</v>
      </c>
      <c r="W3" s="602" t="s">
        <v>983</v>
      </c>
      <c r="X3" s="602" t="s">
        <v>983</v>
      </c>
      <c r="Y3" s="602" t="s">
        <v>983</v>
      </c>
      <c r="Z3" s="602" t="s">
        <v>983</v>
      </c>
      <c r="AA3" s="602" t="s">
        <v>983</v>
      </c>
      <c r="AB3" s="602" t="s">
        <v>983</v>
      </c>
      <c r="AC3" s="602" t="s">
        <v>983</v>
      </c>
      <c r="AD3" s="602" t="s">
        <v>983</v>
      </c>
      <c r="AE3" s="603" t="s">
        <v>983</v>
      </c>
      <c r="AF3" s="604" t="s">
        <v>156</v>
      </c>
      <c r="AG3" s="605" t="s">
        <v>156</v>
      </c>
      <c r="AH3" s="606" t="s">
        <v>984</v>
      </c>
      <c r="AJ3" s="185" t="s">
        <v>21</v>
      </c>
      <c r="AK3" s="614">
        <v>3</v>
      </c>
      <c r="AM3" s="184" t="s">
        <v>107</v>
      </c>
      <c r="AN3" s="602" t="s">
        <v>985</v>
      </c>
      <c r="AO3" s="617" t="s">
        <v>986</v>
      </c>
      <c r="AP3" s="602" t="s">
        <v>986</v>
      </c>
      <c r="AQ3" s="602" t="s">
        <v>986</v>
      </c>
      <c r="AR3" s="602" t="s">
        <v>986</v>
      </c>
      <c r="AS3" s="602" t="s">
        <v>986</v>
      </c>
      <c r="AT3" s="602" t="s">
        <v>986</v>
      </c>
      <c r="AU3" s="602" t="s">
        <v>986</v>
      </c>
      <c r="AV3" s="602" t="s">
        <v>986</v>
      </c>
      <c r="AW3" s="602" t="s">
        <v>986</v>
      </c>
      <c r="AX3" s="602" t="s">
        <v>986</v>
      </c>
      <c r="AY3" s="602" t="s">
        <v>986</v>
      </c>
      <c r="AZ3" s="602" t="s">
        <v>986</v>
      </c>
      <c r="BJ3" s="175" t="s">
        <v>981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9" t="s">
        <v>108</v>
      </c>
      <c r="C4" s="537" t="s">
        <v>153</v>
      </c>
      <c r="D4" s="605">
        <v>6</v>
      </c>
      <c r="E4" s="604">
        <v>1</v>
      </c>
      <c r="F4" s="544"/>
      <c r="G4" s="544">
        <v>10</v>
      </c>
      <c r="H4" s="544"/>
      <c r="I4" s="605">
        <v>20</v>
      </c>
      <c r="J4" s="604"/>
      <c r="K4" s="544">
        <v>6</v>
      </c>
      <c r="L4" s="544"/>
      <c r="M4" s="544">
        <v>10</v>
      </c>
      <c r="N4" s="544"/>
      <c r="O4" s="544"/>
      <c r="P4" s="544"/>
      <c r="Q4" s="605">
        <v>4</v>
      </c>
      <c r="R4" s="607"/>
      <c r="S4" s="604">
        <v>5</v>
      </c>
      <c r="T4" s="602" t="s">
        <v>983</v>
      </c>
      <c r="U4" s="602" t="s">
        <v>983</v>
      </c>
      <c r="V4" s="602" t="s">
        <v>983</v>
      </c>
      <c r="W4" s="602" t="s">
        <v>983</v>
      </c>
      <c r="X4" s="602" t="s">
        <v>983</v>
      </c>
      <c r="Y4" s="602" t="s">
        <v>983</v>
      </c>
      <c r="Z4" s="602" t="s">
        <v>983</v>
      </c>
      <c r="AA4" s="602" t="s">
        <v>983</v>
      </c>
      <c r="AB4" s="602" t="s">
        <v>983</v>
      </c>
      <c r="AC4" s="602" t="s">
        <v>983</v>
      </c>
      <c r="AD4" s="602" t="s">
        <v>983</v>
      </c>
      <c r="AE4" s="603" t="s">
        <v>983</v>
      </c>
      <c r="AF4" s="604" t="s">
        <v>156</v>
      </c>
      <c r="AG4" s="605" t="s">
        <v>156</v>
      </c>
      <c r="AH4" s="608" t="s">
        <v>987</v>
      </c>
      <c r="AJ4" s="87" t="s">
        <v>20</v>
      </c>
      <c r="AK4" s="615">
        <v>2</v>
      </c>
      <c r="AM4" s="184" t="s">
        <v>108</v>
      </c>
      <c r="AN4" s="602" t="s">
        <v>988</v>
      </c>
      <c r="AO4" s="617" t="s">
        <v>989</v>
      </c>
      <c r="AP4" s="602" t="s">
        <v>989</v>
      </c>
      <c r="AQ4" s="602" t="s">
        <v>989</v>
      </c>
      <c r="AR4" s="602" t="s">
        <v>986</v>
      </c>
      <c r="AS4" s="602" t="s">
        <v>986</v>
      </c>
      <c r="AT4" s="602" t="s">
        <v>986</v>
      </c>
      <c r="AU4" s="602" t="s">
        <v>986</v>
      </c>
      <c r="AV4" s="602" t="s">
        <v>986</v>
      </c>
      <c r="AW4" s="602" t="s">
        <v>986</v>
      </c>
      <c r="AX4" s="602" t="s">
        <v>986</v>
      </c>
      <c r="AY4" s="602" t="s">
        <v>986</v>
      </c>
      <c r="AZ4" s="602" t="s">
        <v>986</v>
      </c>
      <c r="BJ4" s="175" t="s">
        <v>981</v>
      </c>
      <c r="BK4" s="186" t="s">
        <v>20</v>
      </c>
    </row>
    <row r="5" spans="1:64" ht="30.75" customHeight="1" thickBot="1" x14ac:dyDescent="0.25">
      <c r="A5" s="183"/>
      <c r="B5" s="639" t="s">
        <v>109</v>
      </c>
      <c r="C5" s="537" t="s">
        <v>153</v>
      </c>
      <c r="D5" s="605">
        <v>6</v>
      </c>
      <c r="E5" s="604">
        <v>1</v>
      </c>
      <c r="F5" s="544"/>
      <c r="G5" s="544">
        <v>5</v>
      </c>
      <c r="H5" s="544"/>
      <c r="I5" s="605">
        <v>12</v>
      </c>
      <c r="J5" s="604"/>
      <c r="K5" s="544">
        <v>3</v>
      </c>
      <c r="L5" s="544"/>
      <c r="M5" s="544">
        <v>5</v>
      </c>
      <c r="N5" s="544"/>
      <c r="O5" s="544"/>
      <c r="P5" s="544"/>
      <c r="Q5" s="605">
        <v>2</v>
      </c>
      <c r="R5" s="607"/>
      <c r="S5" s="604">
        <v>10</v>
      </c>
      <c r="T5" s="602" t="s">
        <v>983</v>
      </c>
      <c r="U5" s="602" t="s">
        <v>983</v>
      </c>
      <c r="V5" s="602" t="s">
        <v>983</v>
      </c>
      <c r="W5" s="602" t="s">
        <v>983</v>
      </c>
      <c r="X5" s="602" t="s">
        <v>983</v>
      </c>
      <c r="Y5" s="602" t="s">
        <v>983</v>
      </c>
      <c r="Z5" s="602" t="s">
        <v>983</v>
      </c>
      <c r="AA5" s="602" t="s">
        <v>983</v>
      </c>
      <c r="AB5" s="602" t="s">
        <v>983</v>
      </c>
      <c r="AC5" s="602" t="s">
        <v>983</v>
      </c>
      <c r="AD5" s="602" t="s">
        <v>983</v>
      </c>
      <c r="AE5" s="603" t="s">
        <v>983</v>
      </c>
      <c r="AF5" s="604" t="s">
        <v>156</v>
      </c>
      <c r="AG5" s="605" t="s">
        <v>156</v>
      </c>
      <c r="AH5" s="608" t="s">
        <v>987</v>
      </c>
      <c r="AJ5" s="89" t="s">
        <v>242</v>
      </c>
      <c r="AK5" s="616">
        <v>1</v>
      </c>
      <c r="AM5" s="184" t="s">
        <v>109</v>
      </c>
      <c r="AN5" s="602" t="s">
        <v>988</v>
      </c>
      <c r="AO5" s="617" t="s">
        <v>989</v>
      </c>
      <c r="AP5" s="602" t="s">
        <v>989</v>
      </c>
      <c r="AQ5" s="602" t="s">
        <v>989</v>
      </c>
      <c r="AR5" s="602" t="s">
        <v>986</v>
      </c>
      <c r="AS5" s="602" t="s">
        <v>986</v>
      </c>
      <c r="AT5" s="602" t="s">
        <v>986</v>
      </c>
      <c r="AU5" s="602" t="s">
        <v>986</v>
      </c>
      <c r="AV5" s="602" t="s">
        <v>986</v>
      </c>
      <c r="AW5" s="602" t="s">
        <v>986</v>
      </c>
      <c r="AX5" s="602" t="s">
        <v>986</v>
      </c>
      <c r="AY5" s="602" t="s">
        <v>986</v>
      </c>
      <c r="AZ5" s="602" t="s">
        <v>986</v>
      </c>
      <c r="BJ5" s="175" t="s">
        <v>981</v>
      </c>
      <c r="BK5" s="186" t="s">
        <v>242</v>
      </c>
    </row>
    <row r="6" spans="1:64" ht="30.75" customHeight="1" thickBot="1" x14ac:dyDescent="0.25">
      <c r="A6" s="183"/>
      <c r="B6" s="639" t="s">
        <v>110</v>
      </c>
      <c r="C6" s="537" t="s">
        <v>153</v>
      </c>
      <c r="D6" s="605">
        <v>6</v>
      </c>
      <c r="E6" s="604">
        <v>1</v>
      </c>
      <c r="F6" s="544"/>
      <c r="G6" s="544">
        <v>10</v>
      </c>
      <c r="H6" s="544"/>
      <c r="I6" s="605">
        <v>20</v>
      </c>
      <c r="J6" s="604"/>
      <c r="K6" s="544">
        <v>6</v>
      </c>
      <c r="L6" s="544"/>
      <c r="M6" s="544">
        <v>10</v>
      </c>
      <c r="N6" s="544"/>
      <c r="O6" s="544"/>
      <c r="P6" s="544"/>
      <c r="Q6" s="605">
        <v>4</v>
      </c>
      <c r="R6" s="607"/>
      <c r="S6" s="604">
        <v>5</v>
      </c>
      <c r="T6" s="602" t="s">
        <v>983</v>
      </c>
      <c r="U6" s="602" t="s">
        <v>983</v>
      </c>
      <c r="V6" s="602" t="s">
        <v>983</v>
      </c>
      <c r="W6" s="602" t="s">
        <v>983</v>
      </c>
      <c r="X6" s="602" t="s">
        <v>983</v>
      </c>
      <c r="Y6" s="602" t="s">
        <v>983</v>
      </c>
      <c r="Z6" s="602" t="s">
        <v>983</v>
      </c>
      <c r="AA6" s="602" t="s">
        <v>983</v>
      </c>
      <c r="AB6" s="602" t="s">
        <v>983</v>
      </c>
      <c r="AC6" s="602" t="s">
        <v>983</v>
      </c>
      <c r="AD6" s="602" t="s">
        <v>983</v>
      </c>
      <c r="AE6" s="603" t="s">
        <v>983</v>
      </c>
      <c r="AF6" s="604" t="s">
        <v>156</v>
      </c>
      <c r="AG6" s="605" t="s">
        <v>156</v>
      </c>
      <c r="AH6" s="608" t="s">
        <v>987</v>
      </c>
      <c r="AM6" s="184" t="s">
        <v>110</v>
      </c>
      <c r="AN6" s="617" t="s">
        <v>988</v>
      </c>
      <c r="AO6" s="617" t="s">
        <v>989</v>
      </c>
      <c r="AP6" s="617" t="s">
        <v>989</v>
      </c>
      <c r="AQ6" s="617" t="s">
        <v>989</v>
      </c>
      <c r="AR6" s="617" t="s">
        <v>986</v>
      </c>
      <c r="AS6" s="617" t="s">
        <v>986</v>
      </c>
      <c r="AT6" s="617" t="s">
        <v>986</v>
      </c>
      <c r="AU6" s="617" t="s">
        <v>986</v>
      </c>
      <c r="AV6" s="617" t="s">
        <v>986</v>
      </c>
      <c r="AW6" s="617" t="s">
        <v>986</v>
      </c>
      <c r="AX6" s="617" t="s">
        <v>986</v>
      </c>
      <c r="AY6" s="617" t="s">
        <v>986</v>
      </c>
      <c r="AZ6" s="617" t="s">
        <v>986</v>
      </c>
      <c r="BJ6" s="175" t="s">
        <v>981</v>
      </c>
    </row>
    <row r="7" spans="1:64" ht="43.5" thickBot="1" x14ac:dyDescent="0.25">
      <c r="A7" s="183"/>
      <c r="B7" s="639" t="s">
        <v>111</v>
      </c>
      <c r="C7" s="537" t="s">
        <v>23</v>
      </c>
      <c r="D7" s="605">
        <v>4</v>
      </c>
      <c r="E7" s="604">
        <v>1</v>
      </c>
      <c r="F7" s="544"/>
      <c r="G7" s="544">
        <v>5</v>
      </c>
      <c r="H7" s="544"/>
      <c r="I7" s="605">
        <v>12</v>
      </c>
      <c r="J7" s="604"/>
      <c r="K7" s="544">
        <v>3</v>
      </c>
      <c r="L7" s="544"/>
      <c r="M7" s="544">
        <v>5</v>
      </c>
      <c r="N7" s="544"/>
      <c r="O7" s="544"/>
      <c r="P7" s="544"/>
      <c r="Q7" s="605">
        <v>2</v>
      </c>
      <c r="R7" s="607"/>
      <c r="S7" s="604">
        <v>10</v>
      </c>
      <c r="T7" s="544">
        <v>10</v>
      </c>
      <c r="U7" s="544">
        <v>5</v>
      </c>
      <c r="V7" s="544">
        <v>10</v>
      </c>
      <c r="W7" s="602" t="s">
        <v>983</v>
      </c>
      <c r="X7" s="602" t="s">
        <v>983</v>
      </c>
      <c r="Y7" s="602" t="s">
        <v>983</v>
      </c>
      <c r="Z7" s="602" t="s">
        <v>983</v>
      </c>
      <c r="AA7" s="602" t="s">
        <v>983</v>
      </c>
      <c r="AB7" s="602" t="s">
        <v>983</v>
      </c>
      <c r="AC7" s="602" t="s">
        <v>983</v>
      </c>
      <c r="AD7" s="602" t="s">
        <v>983</v>
      </c>
      <c r="AE7" s="603" t="s">
        <v>983</v>
      </c>
      <c r="AF7" s="604" t="s">
        <v>156</v>
      </c>
      <c r="AG7" s="605" t="s">
        <v>156</v>
      </c>
      <c r="AH7" s="608" t="s">
        <v>987</v>
      </c>
      <c r="AM7" s="184" t="s">
        <v>111</v>
      </c>
      <c r="AN7" s="617" t="s">
        <v>990</v>
      </c>
      <c r="AO7" s="520" t="s">
        <v>991</v>
      </c>
      <c r="AP7" s="520" t="s">
        <v>991</v>
      </c>
      <c r="AQ7" s="520" t="s">
        <v>991</v>
      </c>
      <c r="AR7" s="520" t="s">
        <v>992</v>
      </c>
      <c r="AS7" s="520" t="s">
        <v>992</v>
      </c>
      <c r="AT7" s="520" t="s">
        <v>992</v>
      </c>
      <c r="AU7" s="520" t="s">
        <v>993</v>
      </c>
      <c r="AV7" s="520" t="s">
        <v>993</v>
      </c>
      <c r="AW7" s="617" t="s">
        <v>986</v>
      </c>
      <c r="AX7" s="617" t="s">
        <v>986</v>
      </c>
      <c r="AY7" s="617" t="s">
        <v>986</v>
      </c>
      <c r="AZ7" s="617" t="s">
        <v>986</v>
      </c>
      <c r="BJ7" s="175" t="s">
        <v>981</v>
      </c>
    </row>
    <row r="8" spans="1:64" ht="43.5" thickBot="1" x14ac:dyDescent="0.25">
      <c r="A8" s="183"/>
      <c r="B8" s="639" t="s">
        <v>112</v>
      </c>
      <c r="C8" s="537" t="s">
        <v>23</v>
      </c>
      <c r="D8" s="605">
        <v>4</v>
      </c>
      <c r="E8" s="604">
        <v>1</v>
      </c>
      <c r="F8" s="544"/>
      <c r="G8" s="544">
        <v>5</v>
      </c>
      <c r="H8" s="544"/>
      <c r="I8" s="605">
        <v>12</v>
      </c>
      <c r="J8" s="604"/>
      <c r="K8" s="544">
        <v>3</v>
      </c>
      <c r="L8" s="544"/>
      <c r="M8" s="544">
        <v>5</v>
      </c>
      <c r="N8" s="544"/>
      <c r="O8" s="544"/>
      <c r="P8" s="544"/>
      <c r="Q8" s="605">
        <v>2</v>
      </c>
      <c r="R8" s="607"/>
      <c r="S8" s="604">
        <v>10</v>
      </c>
      <c r="T8" s="544">
        <v>10</v>
      </c>
      <c r="U8" s="544">
        <v>5</v>
      </c>
      <c r="V8" s="544">
        <v>10</v>
      </c>
      <c r="W8" s="602" t="s">
        <v>983</v>
      </c>
      <c r="X8" s="602" t="s">
        <v>983</v>
      </c>
      <c r="Y8" s="602" t="s">
        <v>983</v>
      </c>
      <c r="Z8" s="602" t="s">
        <v>983</v>
      </c>
      <c r="AA8" s="602" t="s">
        <v>983</v>
      </c>
      <c r="AB8" s="602" t="s">
        <v>983</v>
      </c>
      <c r="AC8" s="602" t="s">
        <v>983</v>
      </c>
      <c r="AD8" s="602" t="s">
        <v>983</v>
      </c>
      <c r="AE8" s="603" t="s">
        <v>983</v>
      </c>
      <c r="AF8" s="604" t="s">
        <v>156</v>
      </c>
      <c r="AG8" s="605" t="s">
        <v>156</v>
      </c>
      <c r="AH8" s="608" t="s">
        <v>987</v>
      </c>
      <c r="AM8" s="184" t="s">
        <v>112</v>
      </c>
      <c r="AN8" s="617" t="s">
        <v>990</v>
      </c>
      <c r="AO8" s="520" t="s">
        <v>991</v>
      </c>
      <c r="AP8" s="520" t="s">
        <v>991</v>
      </c>
      <c r="AQ8" s="520" t="s">
        <v>991</v>
      </c>
      <c r="AR8" s="520" t="s">
        <v>992</v>
      </c>
      <c r="AS8" s="520" t="s">
        <v>992</v>
      </c>
      <c r="AT8" s="520" t="s">
        <v>992</v>
      </c>
      <c r="AU8" s="520" t="s">
        <v>993</v>
      </c>
      <c r="AV8" s="520" t="s">
        <v>993</v>
      </c>
      <c r="AW8" s="617" t="s">
        <v>986</v>
      </c>
      <c r="AX8" s="617" t="s">
        <v>986</v>
      </c>
      <c r="AY8" s="617" t="s">
        <v>986</v>
      </c>
      <c r="AZ8" s="617" t="s">
        <v>986</v>
      </c>
      <c r="BJ8" s="175" t="s">
        <v>981</v>
      </c>
    </row>
    <row r="9" spans="1:64" ht="29.25" thickBot="1" x14ac:dyDescent="0.25">
      <c r="B9" s="639" t="s">
        <v>113</v>
      </c>
      <c r="C9" s="537" t="s">
        <v>23</v>
      </c>
      <c r="D9" s="605">
        <v>4</v>
      </c>
      <c r="E9" s="604">
        <v>1</v>
      </c>
      <c r="F9" s="544"/>
      <c r="G9" s="544">
        <v>10</v>
      </c>
      <c r="H9" s="544"/>
      <c r="I9" s="605">
        <v>20</v>
      </c>
      <c r="J9" s="604"/>
      <c r="K9" s="544">
        <v>6</v>
      </c>
      <c r="L9" s="544"/>
      <c r="M9" s="544">
        <v>10</v>
      </c>
      <c r="N9" s="544"/>
      <c r="O9" s="544"/>
      <c r="P9" s="544"/>
      <c r="Q9" s="605">
        <v>4</v>
      </c>
      <c r="R9" s="607"/>
      <c r="S9" s="604">
        <v>5</v>
      </c>
      <c r="T9" s="544">
        <v>5</v>
      </c>
      <c r="U9" s="544">
        <v>5</v>
      </c>
      <c r="V9" s="544">
        <v>5</v>
      </c>
      <c r="W9" s="602" t="s">
        <v>983</v>
      </c>
      <c r="X9" s="602" t="s">
        <v>983</v>
      </c>
      <c r="Y9" s="602" t="s">
        <v>983</v>
      </c>
      <c r="Z9" s="602" t="s">
        <v>983</v>
      </c>
      <c r="AA9" s="602" t="s">
        <v>983</v>
      </c>
      <c r="AB9" s="602" t="s">
        <v>983</v>
      </c>
      <c r="AC9" s="602" t="s">
        <v>983</v>
      </c>
      <c r="AD9" s="602" t="s">
        <v>983</v>
      </c>
      <c r="AE9" s="603" t="s">
        <v>983</v>
      </c>
      <c r="AF9" s="604" t="s">
        <v>156</v>
      </c>
      <c r="AG9" s="605" t="s">
        <v>156</v>
      </c>
      <c r="AH9" s="608" t="s">
        <v>987</v>
      </c>
      <c r="AM9" s="184" t="s">
        <v>113</v>
      </c>
      <c r="AN9" s="617" t="s">
        <v>990</v>
      </c>
      <c r="AO9" s="520" t="s">
        <v>991</v>
      </c>
      <c r="AP9" s="520" t="s">
        <v>991</v>
      </c>
      <c r="AQ9" s="520" t="s">
        <v>991</v>
      </c>
      <c r="AR9" s="520" t="s">
        <v>992</v>
      </c>
      <c r="AS9" s="520" t="s">
        <v>992</v>
      </c>
      <c r="AT9" s="520" t="s">
        <v>992</v>
      </c>
      <c r="AU9" s="520" t="s">
        <v>992</v>
      </c>
      <c r="AV9" s="520" t="s">
        <v>992</v>
      </c>
      <c r="AW9" s="617" t="s">
        <v>986</v>
      </c>
      <c r="AX9" s="617" t="s">
        <v>986</v>
      </c>
      <c r="AY9" s="617" t="s">
        <v>986</v>
      </c>
      <c r="AZ9" s="617" t="s">
        <v>986</v>
      </c>
      <c r="BJ9" s="175" t="s">
        <v>981</v>
      </c>
    </row>
    <row r="10" spans="1:64" ht="43.5" thickBot="1" x14ac:dyDescent="0.25">
      <c r="B10" s="639" t="s">
        <v>114</v>
      </c>
      <c r="C10" s="537" t="s">
        <v>23</v>
      </c>
      <c r="D10" s="605">
        <v>4</v>
      </c>
      <c r="E10" s="604">
        <v>5</v>
      </c>
      <c r="F10" s="544"/>
      <c r="G10" s="544">
        <v>20</v>
      </c>
      <c r="H10" s="544"/>
      <c r="I10" s="605" t="s">
        <v>935</v>
      </c>
      <c r="J10" s="604"/>
      <c r="K10" s="544">
        <v>20</v>
      </c>
      <c r="L10" s="544"/>
      <c r="M10" s="544">
        <v>30</v>
      </c>
      <c r="N10" s="544"/>
      <c r="O10" s="544"/>
      <c r="P10" s="544"/>
      <c r="Q10" s="605">
        <v>10</v>
      </c>
      <c r="R10" s="607"/>
      <c r="S10" s="604">
        <v>12</v>
      </c>
      <c r="T10" s="544">
        <v>12</v>
      </c>
      <c r="U10" s="602" t="s">
        <v>983</v>
      </c>
      <c r="V10" s="544">
        <v>12</v>
      </c>
      <c r="W10" s="602" t="s">
        <v>983</v>
      </c>
      <c r="X10" s="602" t="s">
        <v>983</v>
      </c>
      <c r="Y10" s="602" t="s">
        <v>983</v>
      </c>
      <c r="Z10" s="602" t="s">
        <v>983</v>
      </c>
      <c r="AA10" s="602" t="s">
        <v>983</v>
      </c>
      <c r="AB10" s="602" t="s">
        <v>983</v>
      </c>
      <c r="AC10" s="602" t="s">
        <v>983</v>
      </c>
      <c r="AD10" s="602" t="s">
        <v>983</v>
      </c>
      <c r="AE10" s="603" t="s">
        <v>983</v>
      </c>
      <c r="AF10" s="604" t="s">
        <v>156</v>
      </c>
      <c r="AG10" s="605" t="s">
        <v>156</v>
      </c>
      <c r="AH10" s="608" t="s">
        <v>987</v>
      </c>
      <c r="AM10" s="184" t="s">
        <v>975</v>
      </c>
      <c r="AN10" s="617" t="s">
        <v>990</v>
      </c>
      <c r="AO10" s="520" t="s">
        <v>991</v>
      </c>
      <c r="AP10" s="520" t="s">
        <v>993</v>
      </c>
      <c r="AQ10" s="520" t="s">
        <v>991</v>
      </c>
      <c r="AR10" s="520" t="s">
        <v>993</v>
      </c>
      <c r="AS10" s="520" t="s">
        <v>993</v>
      </c>
      <c r="AT10" s="520" t="s">
        <v>992</v>
      </c>
      <c r="AU10" s="520" t="s">
        <v>992</v>
      </c>
      <c r="AV10" s="520" t="s">
        <v>992</v>
      </c>
      <c r="AW10" s="617" t="s">
        <v>986</v>
      </c>
      <c r="AX10" s="617" t="s">
        <v>986</v>
      </c>
      <c r="AY10" s="617" t="s">
        <v>986</v>
      </c>
      <c r="AZ10" s="617" t="s">
        <v>986</v>
      </c>
      <c r="BJ10" s="175" t="s">
        <v>981</v>
      </c>
    </row>
    <row r="11" spans="1:64" ht="43.5" thickBot="1" x14ac:dyDescent="0.25">
      <c r="B11" s="639" t="s">
        <v>115</v>
      </c>
      <c r="C11" s="537" t="s">
        <v>23</v>
      </c>
      <c r="D11" s="605">
        <v>4</v>
      </c>
      <c r="E11" s="604">
        <v>5</v>
      </c>
      <c r="F11" s="544"/>
      <c r="G11" s="544">
        <v>20</v>
      </c>
      <c r="H11" s="544"/>
      <c r="I11" s="605" t="s">
        <v>935</v>
      </c>
      <c r="J11" s="604"/>
      <c r="K11" s="544">
        <v>20</v>
      </c>
      <c r="L11" s="544"/>
      <c r="M11" s="544">
        <v>30</v>
      </c>
      <c r="N11" s="544"/>
      <c r="O11" s="544"/>
      <c r="P11" s="544"/>
      <c r="Q11" s="605">
        <v>10</v>
      </c>
      <c r="R11" s="607"/>
      <c r="S11" s="604">
        <v>12</v>
      </c>
      <c r="T11" s="544">
        <v>12</v>
      </c>
      <c r="U11" s="602" t="s">
        <v>983</v>
      </c>
      <c r="V11" s="544">
        <v>12</v>
      </c>
      <c r="W11" s="602" t="s">
        <v>983</v>
      </c>
      <c r="X11" s="602" t="s">
        <v>983</v>
      </c>
      <c r="Y11" s="602" t="s">
        <v>983</v>
      </c>
      <c r="Z11" s="602" t="s">
        <v>983</v>
      </c>
      <c r="AA11" s="602" t="s">
        <v>983</v>
      </c>
      <c r="AB11" s="602" t="s">
        <v>983</v>
      </c>
      <c r="AC11" s="602" t="s">
        <v>983</v>
      </c>
      <c r="AD11" s="602" t="s">
        <v>983</v>
      </c>
      <c r="AE11" s="603" t="s">
        <v>983</v>
      </c>
      <c r="AF11" s="604" t="s">
        <v>156</v>
      </c>
      <c r="AG11" s="605" t="s">
        <v>156</v>
      </c>
      <c r="AH11" s="608" t="s">
        <v>987</v>
      </c>
      <c r="AM11" s="184" t="s">
        <v>976</v>
      </c>
      <c r="AN11" s="617" t="s">
        <v>990</v>
      </c>
      <c r="AO11" s="520" t="s">
        <v>991</v>
      </c>
      <c r="AP11" s="520" t="s">
        <v>993</v>
      </c>
      <c r="AQ11" s="520" t="s">
        <v>991</v>
      </c>
      <c r="AR11" s="520" t="s">
        <v>993</v>
      </c>
      <c r="AS11" s="520" t="s">
        <v>993</v>
      </c>
      <c r="AT11" s="520" t="s">
        <v>992</v>
      </c>
      <c r="AU11" s="520" t="s">
        <v>992</v>
      </c>
      <c r="AV11" s="520" t="s">
        <v>992</v>
      </c>
      <c r="AW11" s="617" t="s">
        <v>986</v>
      </c>
      <c r="AX11" s="617" t="s">
        <v>986</v>
      </c>
      <c r="AY11" s="617" t="s">
        <v>986</v>
      </c>
      <c r="AZ11" s="617" t="s">
        <v>986</v>
      </c>
      <c r="BJ11" s="175" t="s">
        <v>981</v>
      </c>
    </row>
    <row r="12" spans="1:64" ht="43.5" thickBot="1" x14ac:dyDescent="0.25">
      <c r="B12" s="639" t="s">
        <v>116</v>
      </c>
      <c r="C12" s="537" t="s">
        <v>156</v>
      </c>
      <c r="D12" s="605">
        <v>2</v>
      </c>
      <c r="E12" s="604">
        <v>1</v>
      </c>
      <c r="F12" s="544"/>
      <c r="G12" s="544">
        <v>5</v>
      </c>
      <c r="H12" s="544"/>
      <c r="I12" s="605">
        <v>12</v>
      </c>
      <c r="J12" s="604"/>
      <c r="K12" s="544">
        <v>3</v>
      </c>
      <c r="L12" s="544"/>
      <c r="M12" s="544">
        <v>5</v>
      </c>
      <c r="N12" s="544"/>
      <c r="O12" s="544"/>
      <c r="P12" s="544"/>
      <c r="Q12" s="605">
        <v>2</v>
      </c>
      <c r="R12" s="607"/>
      <c r="S12" s="604">
        <v>10</v>
      </c>
      <c r="T12" s="544">
        <v>10</v>
      </c>
      <c r="U12" s="544">
        <v>5</v>
      </c>
      <c r="V12" s="544">
        <v>10</v>
      </c>
      <c r="W12" s="544">
        <v>5</v>
      </c>
      <c r="X12" s="544">
        <v>6</v>
      </c>
      <c r="Y12" s="544">
        <v>10</v>
      </c>
      <c r="Z12" s="602" t="s">
        <v>983</v>
      </c>
      <c r="AA12" s="602" t="s">
        <v>983</v>
      </c>
      <c r="AB12" s="602" t="s">
        <v>983</v>
      </c>
      <c r="AC12" s="602" t="s">
        <v>983</v>
      </c>
      <c r="AD12" s="602" t="s">
        <v>983</v>
      </c>
      <c r="AE12" s="603" t="s">
        <v>983</v>
      </c>
      <c r="AF12" s="604" t="s">
        <v>156</v>
      </c>
      <c r="AG12" s="605" t="s">
        <v>156</v>
      </c>
      <c r="AH12" s="608" t="s">
        <v>994</v>
      </c>
      <c r="AM12" s="184" t="s">
        <v>116</v>
      </c>
      <c r="AN12" s="617" t="s">
        <v>995</v>
      </c>
      <c r="AO12" s="617" t="s">
        <v>996</v>
      </c>
      <c r="AP12" s="617" t="s">
        <v>996</v>
      </c>
      <c r="AQ12" s="617" t="s">
        <v>996</v>
      </c>
      <c r="AR12" s="617" t="s">
        <v>997</v>
      </c>
      <c r="AS12" s="617" t="s">
        <v>997</v>
      </c>
      <c r="AT12" s="617" t="s">
        <v>997</v>
      </c>
      <c r="AU12" s="520" t="s">
        <v>993</v>
      </c>
      <c r="AV12" s="520" t="s">
        <v>993</v>
      </c>
      <c r="AW12" s="520" t="s">
        <v>998</v>
      </c>
      <c r="AX12" s="520" t="s">
        <v>993</v>
      </c>
      <c r="AY12" s="520" t="s">
        <v>993</v>
      </c>
      <c r="AZ12" s="617" t="s">
        <v>986</v>
      </c>
      <c r="BJ12" s="175" t="s">
        <v>981</v>
      </c>
    </row>
    <row r="13" spans="1:64" ht="43.5" thickBot="1" x14ac:dyDescent="0.25">
      <c r="B13" s="639" t="s">
        <v>117</v>
      </c>
      <c r="C13" s="537" t="s">
        <v>156</v>
      </c>
      <c r="D13" s="605">
        <v>2</v>
      </c>
      <c r="E13" s="604">
        <v>5</v>
      </c>
      <c r="F13" s="544"/>
      <c r="G13" s="544">
        <v>20</v>
      </c>
      <c r="H13" s="544"/>
      <c r="I13" s="605" t="s">
        <v>935</v>
      </c>
      <c r="J13" s="604"/>
      <c r="K13" s="544">
        <v>20</v>
      </c>
      <c r="L13" s="544"/>
      <c r="M13" s="544">
        <v>30</v>
      </c>
      <c r="N13" s="544"/>
      <c r="O13" s="544"/>
      <c r="P13" s="544"/>
      <c r="Q13" s="605">
        <v>10</v>
      </c>
      <c r="R13" s="607"/>
      <c r="S13" s="604">
        <v>12</v>
      </c>
      <c r="T13" s="544">
        <v>12</v>
      </c>
      <c r="U13" s="602" t="s">
        <v>983</v>
      </c>
      <c r="V13" s="544">
        <v>12</v>
      </c>
      <c r="W13" s="602" t="s">
        <v>983</v>
      </c>
      <c r="X13" s="602" t="s">
        <v>983</v>
      </c>
      <c r="Y13" s="544">
        <v>12</v>
      </c>
      <c r="Z13" s="602" t="s">
        <v>983</v>
      </c>
      <c r="AA13" s="602" t="s">
        <v>983</v>
      </c>
      <c r="AB13" s="602" t="s">
        <v>983</v>
      </c>
      <c r="AC13" s="602" t="s">
        <v>983</v>
      </c>
      <c r="AD13" s="602" t="s">
        <v>983</v>
      </c>
      <c r="AE13" s="603" t="s">
        <v>983</v>
      </c>
      <c r="AF13" s="604" t="s">
        <v>156</v>
      </c>
      <c r="AG13" s="605" t="s">
        <v>156</v>
      </c>
      <c r="AH13" s="608" t="s">
        <v>994</v>
      </c>
      <c r="AM13" s="184" t="s">
        <v>117</v>
      </c>
      <c r="AN13" s="617" t="s">
        <v>995</v>
      </c>
      <c r="AO13" s="617" t="s">
        <v>996</v>
      </c>
      <c r="AP13" s="520" t="s">
        <v>993</v>
      </c>
      <c r="AQ13" s="617" t="s">
        <v>996</v>
      </c>
      <c r="AR13" s="520" t="s">
        <v>993</v>
      </c>
      <c r="AS13" s="520" t="s">
        <v>993</v>
      </c>
      <c r="AT13" s="617" t="s">
        <v>997</v>
      </c>
      <c r="AU13" s="520" t="s">
        <v>993</v>
      </c>
      <c r="AV13" s="520" t="s">
        <v>993</v>
      </c>
      <c r="AW13" s="520" t="s">
        <v>993</v>
      </c>
      <c r="AX13" s="520" t="s">
        <v>998</v>
      </c>
      <c r="AY13" s="520" t="s">
        <v>998</v>
      </c>
      <c r="AZ13" s="617" t="s">
        <v>986</v>
      </c>
      <c r="BJ13" s="175" t="s">
        <v>981</v>
      </c>
    </row>
    <row r="14" spans="1:64" ht="43.5" thickBot="1" x14ac:dyDescent="0.25">
      <c r="B14" s="639" t="s">
        <v>118</v>
      </c>
      <c r="C14" s="537" t="s">
        <v>156</v>
      </c>
      <c r="D14" s="605">
        <v>2</v>
      </c>
      <c r="E14" s="604">
        <v>5</v>
      </c>
      <c r="F14" s="544"/>
      <c r="G14" s="544">
        <v>20</v>
      </c>
      <c r="H14" s="544"/>
      <c r="I14" s="605" t="s">
        <v>935</v>
      </c>
      <c r="J14" s="604"/>
      <c r="K14" s="544">
        <v>20</v>
      </c>
      <c r="L14" s="544"/>
      <c r="M14" s="544">
        <v>30</v>
      </c>
      <c r="N14" s="544"/>
      <c r="O14" s="544"/>
      <c r="P14" s="544"/>
      <c r="Q14" s="605">
        <v>10</v>
      </c>
      <c r="R14" s="607"/>
      <c r="S14" s="604">
        <v>12</v>
      </c>
      <c r="T14" s="544">
        <v>12</v>
      </c>
      <c r="U14" s="602" t="s">
        <v>983</v>
      </c>
      <c r="V14" s="544">
        <v>12</v>
      </c>
      <c r="W14" s="602" t="s">
        <v>983</v>
      </c>
      <c r="X14" s="602" t="s">
        <v>983</v>
      </c>
      <c r="Y14" s="544">
        <v>12</v>
      </c>
      <c r="Z14" s="602" t="s">
        <v>983</v>
      </c>
      <c r="AA14" s="602" t="s">
        <v>983</v>
      </c>
      <c r="AB14" s="602" t="s">
        <v>983</v>
      </c>
      <c r="AC14" s="602" t="s">
        <v>983</v>
      </c>
      <c r="AD14" s="602" t="s">
        <v>983</v>
      </c>
      <c r="AE14" s="603" t="s">
        <v>983</v>
      </c>
      <c r="AF14" s="604" t="s">
        <v>156</v>
      </c>
      <c r="AG14" s="605" t="s">
        <v>156</v>
      </c>
      <c r="AH14" s="608" t="s">
        <v>994</v>
      </c>
      <c r="AM14" s="184" t="s">
        <v>118</v>
      </c>
      <c r="AN14" s="617" t="s">
        <v>995</v>
      </c>
      <c r="AO14" s="617" t="s">
        <v>996</v>
      </c>
      <c r="AP14" s="520" t="s">
        <v>993</v>
      </c>
      <c r="AQ14" s="617" t="s">
        <v>996</v>
      </c>
      <c r="AR14" s="520" t="s">
        <v>993</v>
      </c>
      <c r="AS14" s="520" t="s">
        <v>993</v>
      </c>
      <c r="AT14" s="617" t="s">
        <v>997</v>
      </c>
      <c r="AU14" s="520" t="s">
        <v>993</v>
      </c>
      <c r="AV14" s="520" t="s">
        <v>993</v>
      </c>
      <c r="AW14" s="520" t="s">
        <v>993</v>
      </c>
      <c r="AX14" s="520" t="s">
        <v>998</v>
      </c>
      <c r="AY14" s="520" t="s">
        <v>998</v>
      </c>
      <c r="AZ14" s="617" t="s">
        <v>986</v>
      </c>
      <c r="BJ14" s="175" t="s">
        <v>981</v>
      </c>
    </row>
    <row r="15" spans="1:64" ht="43.5" thickBot="1" x14ac:dyDescent="0.25">
      <c r="B15" s="640" t="s">
        <v>119</v>
      </c>
      <c r="C15" s="500" t="s">
        <v>397</v>
      </c>
      <c r="D15" s="595">
        <v>1</v>
      </c>
      <c r="E15" s="609">
        <v>1</v>
      </c>
      <c r="F15" s="526"/>
      <c r="G15" s="526" t="s">
        <v>924</v>
      </c>
      <c r="H15" s="526"/>
      <c r="I15" s="595" t="s">
        <v>924</v>
      </c>
      <c r="J15" s="609"/>
      <c r="K15" s="526" t="s">
        <v>924</v>
      </c>
      <c r="L15" s="526"/>
      <c r="M15" s="526" t="s">
        <v>924</v>
      </c>
      <c r="N15" s="526"/>
      <c r="O15" s="526"/>
      <c r="P15" s="526"/>
      <c r="Q15" s="595" t="s">
        <v>924</v>
      </c>
      <c r="R15" s="610"/>
      <c r="S15" s="611" t="s">
        <v>983</v>
      </c>
      <c r="T15" s="612" t="s">
        <v>983</v>
      </c>
      <c r="U15" s="612" t="s">
        <v>983</v>
      </c>
      <c r="V15" s="612" t="s">
        <v>983</v>
      </c>
      <c r="W15" s="612" t="s">
        <v>983</v>
      </c>
      <c r="X15" s="612" t="s">
        <v>983</v>
      </c>
      <c r="Y15" s="612" t="s">
        <v>983</v>
      </c>
      <c r="Z15" s="612" t="s">
        <v>983</v>
      </c>
      <c r="AA15" s="612" t="s">
        <v>983</v>
      </c>
      <c r="AB15" s="612" t="s">
        <v>983</v>
      </c>
      <c r="AC15" s="612" t="s">
        <v>983</v>
      </c>
      <c r="AD15" s="612" t="s">
        <v>983</v>
      </c>
      <c r="AE15" s="613" t="s">
        <v>983</v>
      </c>
      <c r="AF15" s="609" t="s">
        <v>156</v>
      </c>
      <c r="AG15" s="595" t="s">
        <v>156</v>
      </c>
      <c r="AH15" s="568" t="s">
        <v>994</v>
      </c>
      <c r="AM15" s="184" t="s">
        <v>119</v>
      </c>
      <c r="AN15" s="520" t="s">
        <v>993</v>
      </c>
      <c r="AO15" s="520" t="s">
        <v>993</v>
      </c>
      <c r="AP15" s="520" t="s">
        <v>993</v>
      </c>
      <c r="AQ15" s="520" t="s">
        <v>993</v>
      </c>
      <c r="AR15" s="520" t="s">
        <v>993</v>
      </c>
      <c r="AS15" s="520" t="s">
        <v>993</v>
      </c>
      <c r="AT15" s="520" t="s">
        <v>993</v>
      </c>
      <c r="AU15" s="520" t="s">
        <v>993</v>
      </c>
      <c r="AV15" s="520" t="s">
        <v>993</v>
      </c>
      <c r="AW15" s="520" t="s">
        <v>993</v>
      </c>
      <c r="AX15" s="520" t="s">
        <v>993</v>
      </c>
      <c r="AY15" s="520" t="s">
        <v>993</v>
      </c>
      <c r="AZ15" s="520" t="s">
        <v>999</v>
      </c>
      <c r="BJ15" s="175" t="s">
        <v>982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gnb4iphI83TBg+35+X8XHYqim3Sgt1GWU85UJsDgJYjlZih/s9xoiP2qO03Vs3Isv9PvhYjQfmE3QSEuaTMwaw==" saltValue="XEusxsX5Dlag1Cv9nc2iPg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S28" sqref="S28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67" t="s">
        <v>871</v>
      </c>
      <c r="D2" s="1068"/>
      <c r="E2" s="1057" t="s">
        <v>291</v>
      </c>
      <c r="F2" s="1058"/>
      <c r="G2" s="1058"/>
      <c r="H2" s="1057" t="s">
        <v>966</v>
      </c>
      <c r="I2" s="1058"/>
      <c r="J2" s="1058"/>
      <c r="K2" s="1058"/>
      <c r="L2" s="1059"/>
      <c r="N2" s="1069" t="s">
        <v>1000</v>
      </c>
      <c r="O2" s="1070"/>
      <c r="Q2" s="1065" t="s">
        <v>1001</v>
      </c>
      <c r="R2" s="1066"/>
      <c r="T2" s="1006" t="s">
        <v>1002</v>
      </c>
      <c r="U2" s="1012"/>
      <c r="V2" s="1012"/>
      <c r="W2" s="1012"/>
      <c r="X2" s="1012"/>
      <c r="Y2" s="1074"/>
      <c r="AA2" s="1075" t="s">
        <v>1003</v>
      </c>
      <c r="AB2" s="1076"/>
      <c r="AC2" s="132"/>
      <c r="AD2" s="1075" t="s">
        <v>1003</v>
      </c>
      <c r="AE2" s="1076"/>
      <c r="AG2" s="1075" t="s">
        <v>1004</v>
      </c>
      <c r="AH2" s="1077"/>
      <c r="AI2" s="1076"/>
      <c r="AK2" s="1075" t="s">
        <v>1004</v>
      </c>
      <c r="AL2" s="1077"/>
      <c r="AM2" s="1076"/>
      <c r="AO2" s="833" t="s">
        <v>1004</v>
      </c>
      <c r="AP2" s="1071"/>
      <c r="AQ2" s="289"/>
      <c r="AS2" s="1034" t="s">
        <v>1005</v>
      </c>
      <c r="AT2" s="1072"/>
      <c r="AU2" s="1073"/>
      <c r="AY2" s="290"/>
      <c r="AZ2" s="291" t="s">
        <v>200</v>
      </c>
      <c r="BB2" s="290" t="s">
        <v>1006</v>
      </c>
      <c r="BC2" s="291" t="s">
        <v>1007</v>
      </c>
    </row>
    <row r="3" spans="1:55" ht="57.75" thickBot="1" x14ac:dyDescent="0.25">
      <c r="B3" s="292" t="s">
        <v>820</v>
      </c>
      <c r="C3" s="266" t="s">
        <v>970</v>
      </c>
      <c r="D3" s="136" t="s">
        <v>971</v>
      </c>
      <c r="E3" s="641" t="s">
        <v>359</v>
      </c>
      <c r="F3" s="136" t="s">
        <v>360</v>
      </c>
      <c r="G3" s="643" t="s">
        <v>965</v>
      </c>
      <c r="H3" s="642" t="s">
        <v>21</v>
      </c>
      <c r="I3" s="293" t="s">
        <v>382</v>
      </c>
      <c r="J3" s="293" t="s">
        <v>20</v>
      </c>
      <c r="K3" s="293" t="s">
        <v>393</v>
      </c>
      <c r="L3" s="294" t="s">
        <v>242</v>
      </c>
      <c r="N3" s="644" t="s">
        <v>21</v>
      </c>
      <c r="O3" s="504">
        <v>10</v>
      </c>
      <c r="Q3" s="344" t="s">
        <v>967</v>
      </c>
      <c r="R3" s="595">
        <v>10</v>
      </c>
      <c r="T3" s="266"/>
      <c r="U3" s="1006" t="s">
        <v>1008</v>
      </c>
      <c r="V3" s="1012"/>
      <c r="W3" s="1012"/>
      <c r="X3" s="1012"/>
      <c r="Y3" s="1074"/>
      <c r="AA3" s="266" t="s">
        <v>1009</v>
      </c>
      <c r="AB3" s="265" t="s">
        <v>1010</v>
      </c>
      <c r="AC3" s="132"/>
      <c r="AD3" s="266" t="s">
        <v>1011</v>
      </c>
      <c r="AE3" s="265" t="s">
        <v>1010</v>
      </c>
      <c r="AG3" s="265" t="s">
        <v>1012</v>
      </c>
      <c r="AH3" s="264" t="s">
        <v>66</v>
      </c>
      <c r="AI3" s="136" t="s">
        <v>1013</v>
      </c>
      <c r="AK3" s="265" t="s">
        <v>1012</v>
      </c>
      <c r="AL3" s="264" t="s">
        <v>66</v>
      </c>
      <c r="AM3" s="136" t="s">
        <v>1013</v>
      </c>
      <c r="AO3" s="295" t="s">
        <v>1012</v>
      </c>
      <c r="AP3" s="136" t="s">
        <v>1013</v>
      </c>
      <c r="AS3" s="290" t="s">
        <v>1014</v>
      </c>
      <c r="AT3" s="296" t="s">
        <v>971</v>
      </c>
      <c r="AU3" s="291" t="s">
        <v>1015</v>
      </c>
      <c r="AY3" s="297" t="s">
        <v>139</v>
      </c>
      <c r="AZ3" s="298" t="s">
        <v>1006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1" t="s">
        <v>375</v>
      </c>
      <c r="D4" s="520">
        <v>8</v>
      </c>
      <c r="E4" s="586" t="s">
        <v>153</v>
      </c>
      <c r="F4" s="586" t="s">
        <v>23</v>
      </c>
      <c r="G4" s="594" t="s">
        <v>1016</v>
      </c>
      <c r="H4" s="586">
        <v>3</v>
      </c>
      <c r="I4" s="586">
        <v>2.5</v>
      </c>
      <c r="J4" s="586">
        <v>2</v>
      </c>
      <c r="K4" s="586">
        <v>1.5</v>
      </c>
      <c r="L4" s="594">
        <v>1</v>
      </c>
      <c r="M4" s="22"/>
      <c r="N4" s="130" t="s">
        <v>382</v>
      </c>
      <c r="O4" s="520">
        <v>8</v>
      </c>
      <c r="T4" s="167" t="s">
        <v>1017</v>
      </c>
      <c r="U4" s="645" t="s">
        <v>242</v>
      </c>
      <c r="V4" s="299" t="s">
        <v>393</v>
      </c>
      <c r="W4" s="299" t="s">
        <v>20</v>
      </c>
      <c r="X4" s="299" t="s">
        <v>382</v>
      </c>
      <c r="Y4" s="299" t="s">
        <v>21</v>
      </c>
      <c r="AA4" s="104" t="s">
        <v>1018</v>
      </c>
      <c r="AB4" s="544">
        <v>1</v>
      </c>
      <c r="AC4" s="132"/>
      <c r="AD4" s="104" t="s">
        <v>1018</v>
      </c>
      <c r="AE4" s="544">
        <v>1</v>
      </c>
      <c r="AG4" s="104" t="s">
        <v>1019</v>
      </c>
      <c r="AH4" s="520" t="s">
        <v>922</v>
      </c>
      <c r="AI4" s="544">
        <v>1</v>
      </c>
      <c r="AK4" s="104" t="s">
        <v>1019</v>
      </c>
      <c r="AL4" s="520" t="s">
        <v>922</v>
      </c>
      <c r="AM4" s="544">
        <v>1</v>
      </c>
      <c r="AO4" s="130" t="s">
        <v>1020</v>
      </c>
      <c r="AP4" s="544">
        <v>1</v>
      </c>
      <c r="AS4" s="300" t="s">
        <v>375</v>
      </c>
      <c r="AT4" s="521">
        <v>8</v>
      </c>
      <c r="AU4" s="648" t="s">
        <v>1021</v>
      </c>
      <c r="AY4" s="87" t="s">
        <v>140</v>
      </c>
      <c r="AZ4" s="298" t="s">
        <v>1006</v>
      </c>
      <c r="BB4" s="187" t="s">
        <v>382</v>
      </c>
      <c r="BC4" s="301"/>
    </row>
    <row r="5" spans="1:55" ht="28.5" x14ac:dyDescent="0.2">
      <c r="B5" s="88" t="s">
        <v>140</v>
      </c>
      <c r="C5" s="571" t="s">
        <v>153</v>
      </c>
      <c r="D5" s="520">
        <v>6</v>
      </c>
      <c r="E5" s="586" t="s">
        <v>153</v>
      </c>
      <c r="F5" s="586" t="s">
        <v>23</v>
      </c>
      <c r="G5" s="594" t="s">
        <v>1016</v>
      </c>
      <c r="H5" s="586">
        <v>3</v>
      </c>
      <c r="I5" s="586">
        <v>2.5</v>
      </c>
      <c r="J5" s="586">
        <v>2</v>
      </c>
      <c r="K5" s="586">
        <v>1.5</v>
      </c>
      <c r="L5" s="594">
        <v>1</v>
      </c>
      <c r="M5" s="22"/>
      <c r="N5" s="130" t="s">
        <v>20</v>
      </c>
      <c r="O5" s="520">
        <v>5</v>
      </c>
      <c r="T5" s="130" t="s">
        <v>242</v>
      </c>
      <c r="U5" s="646">
        <v>1</v>
      </c>
      <c r="V5" s="585">
        <v>2</v>
      </c>
      <c r="W5" s="585">
        <v>4</v>
      </c>
      <c r="X5" s="585">
        <v>6</v>
      </c>
      <c r="Y5" s="585">
        <v>8</v>
      </c>
      <c r="AA5" s="104" t="s">
        <v>1022</v>
      </c>
      <c r="AB5" s="544">
        <v>0.8</v>
      </c>
      <c r="AC5" s="132"/>
      <c r="AD5" s="104" t="s">
        <v>1022</v>
      </c>
      <c r="AE5" s="544">
        <v>0.95</v>
      </c>
      <c r="AG5" s="104" t="s">
        <v>1023</v>
      </c>
      <c r="AH5" s="520" t="s">
        <v>914</v>
      </c>
      <c r="AI5" s="544">
        <v>1.1499999999999999</v>
      </c>
      <c r="AK5" s="104" t="s">
        <v>1024</v>
      </c>
      <c r="AL5" s="520" t="s">
        <v>914</v>
      </c>
      <c r="AM5" s="544">
        <v>1.1499999999999999</v>
      </c>
      <c r="AO5" s="130" t="s">
        <v>1025</v>
      </c>
      <c r="AP5" s="544">
        <v>0.75</v>
      </c>
      <c r="AS5" s="267" t="s">
        <v>153</v>
      </c>
      <c r="AT5" s="544">
        <v>6</v>
      </c>
      <c r="AU5" s="524" t="s">
        <v>1026</v>
      </c>
      <c r="AY5" s="87" t="s">
        <v>141</v>
      </c>
      <c r="AZ5" s="298" t="s">
        <v>1006</v>
      </c>
      <c r="BB5" s="187" t="s">
        <v>20</v>
      </c>
      <c r="BC5" s="301"/>
    </row>
    <row r="6" spans="1:55" ht="28.5" x14ac:dyDescent="0.2">
      <c r="B6" s="88" t="s">
        <v>141</v>
      </c>
      <c r="C6" s="571" t="s">
        <v>23</v>
      </c>
      <c r="D6" s="544">
        <v>4</v>
      </c>
      <c r="E6" s="586" t="s">
        <v>156</v>
      </c>
      <c r="F6" s="586" t="s">
        <v>23</v>
      </c>
      <c r="G6" s="594" t="s">
        <v>1016</v>
      </c>
      <c r="H6" s="586">
        <v>3</v>
      </c>
      <c r="I6" s="586">
        <v>2.5</v>
      </c>
      <c r="J6" s="586">
        <v>2</v>
      </c>
      <c r="K6" s="586">
        <v>1.5</v>
      </c>
      <c r="L6" s="594">
        <v>1</v>
      </c>
      <c r="M6" s="22"/>
      <c r="N6" s="130" t="s">
        <v>393</v>
      </c>
      <c r="O6" s="520">
        <v>2</v>
      </c>
      <c r="T6" s="130" t="s">
        <v>393</v>
      </c>
      <c r="U6" s="647" t="s">
        <v>924</v>
      </c>
      <c r="V6" s="586">
        <v>1</v>
      </c>
      <c r="W6" s="586">
        <v>2</v>
      </c>
      <c r="X6" s="586">
        <v>4</v>
      </c>
      <c r="Y6" s="586">
        <v>6</v>
      </c>
      <c r="AA6" s="104" t="s">
        <v>1027</v>
      </c>
      <c r="AB6" s="544">
        <v>0.5</v>
      </c>
      <c r="AC6" s="132"/>
      <c r="AD6" s="104" t="s">
        <v>20</v>
      </c>
      <c r="AE6" s="544">
        <v>0.85</v>
      </c>
      <c r="AG6" s="104" t="s">
        <v>1028</v>
      </c>
      <c r="AH6" s="520" t="s">
        <v>914</v>
      </c>
      <c r="AI6" s="544">
        <v>1.1499999999999999</v>
      </c>
      <c r="AK6" s="104" t="s">
        <v>1029</v>
      </c>
      <c r="AL6" s="520" t="s">
        <v>914</v>
      </c>
      <c r="AM6" s="544">
        <v>1.1499999999999999</v>
      </c>
      <c r="AO6" s="130" t="s">
        <v>1030</v>
      </c>
      <c r="AP6" s="544">
        <v>0.5</v>
      </c>
      <c r="AS6" s="267" t="s">
        <v>23</v>
      </c>
      <c r="AT6" s="544">
        <v>4</v>
      </c>
      <c r="AU6" s="524" t="s">
        <v>1031</v>
      </c>
      <c r="AY6" s="87" t="s">
        <v>142</v>
      </c>
      <c r="AZ6" s="298" t="s">
        <v>1006</v>
      </c>
      <c r="BB6" s="187" t="s">
        <v>393</v>
      </c>
      <c r="BC6" s="301"/>
    </row>
    <row r="7" spans="1:55" ht="29.25" thickBot="1" x14ac:dyDescent="0.25">
      <c r="B7" s="88" t="s">
        <v>142</v>
      </c>
      <c r="C7" s="571" t="s">
        <v>23</v>
      </c>
      <c r="D7" s="544">
        <v>4</v>
      </c>
      <c r="E7" s="586" t="s">
        <v>156</v>
      </c>
      <c r="F7" s="586" t="s">
        <v>23</v>
      </c>
      <c r="G7" s="594" t="s">
        <v>1016</v>
      </c>
      <c r="H7" s="586">
        <v>3</v>
      </c>
      <c r="I7" s="586">
        <v>2.5</v>
      </c>
      <c r="J7" s="586">
        <v>2</v>
      </c>
      <c r="K7" s="586">
        <v>1.5</v>
      </c>
      <c r="L7" s="594">
        <v>1</v>
      </c>
      <c r="M7" s="22"/>
      <c r="N7" s="130" t="s">
        <v>242</v>
      </c>
      <c r="O7" s="520">
        <v>1</v>
      </c>
      <c r="T7" s="130" t="s">
        <v>20</v>
      </c>
      <c r="U7" s="647" t="s">
        <v>924</v>
      </c>
      <c r="V7" s="586" t="s">
        <v>924</v>
      </c>
      <c r="W7" s="586">
        <v>1</v>
      </c>
      <c r="X7" s="586">
        <v>2</v>
      </c>
      <c r="Y7" s="586">
        <v>4</v>
      </c>
      <c r="AA7" s="104" t="s">
        <v>1032</v>
      </c>
      <c r="AB7" s="544">
        <v>1</v>
      </c>
      <c r="AC7" s="132"/>
      <c r="AD7" s="104" t="s">
        <v>1027</v>
      </c>
      <c r="AE7" s="544">
        <v>0.75</v>
      </c>
      <c r="AG7" s="104" t="s">
        <v>1033</v>
      </c>
      <c r="AH7" s="520" t="s">
        <v>914</v>
      </c>
      <c r="AI7" s="544">
        <v>1.1499999999999999</v>
      </c>
      <c r="AK7" s="104" t="s">
        <v>1034</v>
      </c>
      <c r="AL7" s="520" t="s">
        <v>914</v>
      </c>
      <c r="AM7" s="544">
        <v>1.1499999999999999</v>
      </c>
      <c r="AO7" s="302"/>
      <c r="AP7" s="302"/>
      <c r="AS7" s="262" t="s">
        <v>156</v>
      </c>
      <c r="AT7" s="526">
        <v>2</v>
      </c>
      <c r="AU7" s="595" t="s">
        <v>1035</v>
      </c>
      <c r="AY7" s="89" t="s">
        <v>143</v>
      </c>
      <c r="AZ7" s="298" t="s">
        <v>1007</v>
      </c>
      <c r="BB7" s="189" t="s">
        <v>242</v>
      </c>
      <c r="BC7" s="303"/>
    </row>
    <row r="8" spans="1:55" ht="28.5" x14ac:dyDescent="0.2">
      <c r="B8" s="110" t="s">
        <v>143</v>
      </c>
      <c r="C8" s="571" t="s">
        <v>156</v>
      </c>
      <c r="D8" s="544">
        <v>2</v>
      </c>
      <c r="E8" s="586" t="s">
        <v>156</v>
      </c>
      <c r="F8" s="586" t="s">
        <v>23</v>
      </c>
      <c r="G8" s="594" t="s">
        <v>1016</v>
      </c>
      <c r="H8" s="586" t="s">
        <v>934</v>
      </c>
      <c r="I8" s="586" t="s">
        <v>934</v>
      </c>
      <c r="J8" s="586" t="s">
        <v>934</v>
      </c>
      <c r="K8" s="586" t="s">
        <v>934</v>
      </c>
      <c r="L8" s="594">
        <v>1</v>
      </c>
      <c r="M8" s="22"/>
      <c r="T8" s="130" t="s">
        <v>382</v>
      </c>
      <c r="U8" s="647" t="s">
        <v>924</v>
      </c>
      <c r="V8" s="586" t="s">
        <v>924</v>
      </c>
      <c r="W8" s="586" t="s">
        <v>924</v>
      </c>
      <c r="X8" s="586">
        <v>1</v>
      </c>
      <c r="Y8" s="586">
        <v>2</v>
      </c>
      <c r="AC8" s="132"/>
      <c r="AG8" s="104" t="s">
        <v>1036</v>
      </c>
      <c r="AH8" s="520" t="s">
        <v>914</v>
      </c>
      <c r="AI8" s="544">
        <v>1.1499999999999999</v>
      </c>
      <c r="AK8" s="104" t="s">
        <v>1037</v>
      </c>
      <c r="AL8" s="520" t="s">
        <v>914</v>
      </c>
      <c r="AM8" s="544">
        <v>1.1499999999999999</v>
      </c>
    </row>
    <row r="9" spans="1:55" ht="28.5" x14ac:dyDescent="0.2">
      <c r="T9" s="130" t="s">
        <v>21</v>
      </c>
      <c r="U9" s="647" t="s">
        <v>924</v>
      </c>
      <c r="V9" s="586" t="s">
        <v>924</v>
      </c>
      <c r="W9" s="586" t="s">
        <v>924</v>
      </c>
      <c r="X9" s="586" t="s">
        <v>924</v>
      </c>
      <c r="Y9" s="586">
        <v>1</v>
      </c>
      <c r="AG9" s="104" t="s">
        <v>1038</v>
      </c>
      <c r="AH9" s="520" t="s">
        <v>914</v>
      </c>
      <c r="AI9" s="544">
        <v>1.1499999999999999</v>
      </c>
      <c r="AK9" s="104" t="s">
        <v>1039</v>
      </c>
      <c r="AL9" s="520" t="s">
        <v>914</v>
      </c>
      <c r="AM9" s="544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NiMLO3g70PVOG64djAUkiK9US5VDgjEfS8U6sqljLhczHzciBkV2iw2CHH3h/YN20TyvAdDv55LsyWqm/jcUDA==" saltValue="mcCGlK0xVDseic36vqIQ7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1"/>
      <c r="C1" s="281"/>
      <c r="D1" s="281"/>
      <c r="E1" s="281"/>
      <c r="F1" s="281"/>
      <c r="G1" s="281"/>
      <c r="H1" s="306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3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1040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4" t="s">
        <v>934</v>
      </c>
      <c r="C4" s="544" t="s">
        <v>934</v>
      </c>
      <c r="D4" s="544" t="s">
        <v>934</v>
      </c>
      <c r="E4" s="544" t="s">
        <v>934</v>
      </c>
      <c r="F4" s="544" t="s">
        <v>934</v>
      </c>
      <c r="G4" s="544">
        <v>1</v>
      </c>
      <c r="H4" s="544" t="s">
        <v>934</v>
      </c>
      <c r="I4" s="31" t="str">
        <f>IF(G4=1,"Cond1",IF(H4=0,"Cond2",IF(AND(B4=3,C4=2.5,D4=2,E4=1.5,F4=1),"Cond4",IF(F4=1,"Cond3","Check"))))</f>
        <v>Cond1</v>
      </c>
      <c r="J4" s="305" t="s">
        <v>1041</v>
      </c>
      <c r="K4" s="305" t="s">
        <v>1042</v>
      </c>
      <c r="L4" s="305" t="s">
        <v>1043</v>
      </c>
      <c r="M4" s="305" t="s">
        <v>1044</v>
      </c>
      <c r="N4" s="31" t="s">
        <v>1045</v>
      </c>
    </row>
    <row r="5" spans="1:14" ht="14.25" x14ac:dyDescent="0.2">
      <c r="A5" s="88" t="str">
        <f>'G-1 All Habitats'!B4</f>
        <v>Cropland - Arable field margins game bird mix</v>
      </c>
      <c r="B5" s="544" t="s">
        <v>934</v>
      </c>
      <c r="C5" s="544" t="s">
        <v>934</v>
      </c>
      <c r="D5" s="544" t="s">
        <v>934</v>
      </c>
      <c r="E5" s="544" t="s">
        <v>934</v>
      </c>
      <c r="F5" s="544" t="s">
        <v>934</v>
      </c>
      <c r="G5" s="544">
        <v>1</v>
      </c>
      <c r="H5" s="544" t="s">
        <v>934</v>
      </c>
      <c r="I5" s="31" t="str">
        <f t="shared" ref="I5:I8" si="0">IF(G5=1,"Cond1",IF(H5=0,"Cond2",IF(AND(B5=3,C5=2.5,D5=2,E5=1.5,F5=1),"Cond4",IF(F5=1,"Cond3","Check"))))</f>
        <v>Cond1</v>
      </c>
      <c r="J5" s="217" t="s">
        <v>403</v>
      </c>
      <c r="K5" s="217" t="s">
        <v>407</v>
      </c>
      <c r="L5" s="278" t="s">
        <v>242</v>
      </c>
      <c r="M5" s="217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4" t="s">
        <v>934</v>
      </c>
      <c r="C6" s="544" t="s">
        <v>934</v>
      </c>
      <c r="D6" s="544" t="s">
        <v>934</v>
      </c>
      <c r="E6" s="544" t="s">
        <v>934</v>
      </c>
      <c r="F6" s="544" t="s">
        <v>934</v>
      </c>
      <c r="G6" s="544">
        <v>1</v>
      </c>
      <c r="H6" s="544" t="s">
        <v>934</v>
      </c>
      <c r="I6" s="31" t="str">
        <f t="shared" si="0"/>
        <v>Cond1</v>
      </c>
      <c r="M6" s="217" t="s">
        <v>382</v>
      </c>
    </row>
    <row r="7" spans="1:14" ht="14.25" x14ac:dyDescent="0.2">
      <c r="A7" s="88" t="str">
        <f>'G-1 All Habitats'!B6</f>
        <v>Cropland - Arable field margins tussocky</v>
      </c>
      <c r="B7" s="544" t="s">
        <v>934</v>
      </c>
      <c r="C7" s="544" t="s">
        <v>934</v>
      </c>
      <c r="D7" s="544" t="s">
        <v>934</v>
      </c>
      <c r="E7" s="544" t="s">
        <v>934</v>
      </c>
      <c r="F7" s="544" t="s">
        <v>934</v>
      </c>
      <c r="G7" s="544">
        <v>1</v>
      </c>
      <c r="H7" s="544" t="s">
        <v>934</v>
      </c>
      <c r="I7" s="31" t="str">
        <f t="shared" si="0"/>
        <v>Cond1</v>
      </c>
      <c r="M7" s="217" t="s">
        <v>20</v>
      </c>
    </row>
    <row r="8" spans="1:14" ht="14.25" x14ac:dyDescent="0.2">
      <c r="A8" s="88" t="str">
        <f>'G-1 All Habitats'!B7</f>
        <v>Cropland - Cereal crops</v>
      </c>
      <c r="B8" s="544" t="s">
        <v>934</v>
      </c>
      <c r="C8" s="544" t="s">
        <v>934</v>
      </c>
      <c r="D8" s="544" t="s">
        <v>934</v>
      </c>
      <c r="E8" s="544" t="s">
        <v>934</v>
      </c>
      <c r="F8" s="544" t="s">
        <v>934</v>
      </c>
      <c r="G8" s="544">
        <v>1</v>
      </c>
      <c r="H8" s="544" t="s">
        <v>934</v>
      </c>
      <c r="I8" s="31" t="str">
        <f t="shared" si="0"/>
        <v>Cond1</v>
      </c>
      <c r="M8" s="217" t="s">
        <v>393</v>
      </c>
    </row>
    <row r="9" spans="1:14" ht="14.25" x14ac:dyDescent="0.2">
      <c r="A9" s="88" t="str">
        <f>'G-1 All Habitats'!B8</f>
        <v>Cropland - Cereal crops winter stubble</v>
      </c>
      <c r="B9" s="544" t="s">
        <v>934</v>
      </c>
      <c r="C9" s="544" t="s">
        <v>934</v>
      </c>
      <c r="D9" s="544" t="s">
        <v>934</v>
      </c>
      <c r="E9" s="544" t="s">
        <v>934</v>
      </c>
      <c r="F9" s="544" t="s">
        <v>934</v>
      </c>
      <c r="G9" s="544">
        <v>1</v>
      </c>
      <c r="H9" s="544" t="s">
        <v>934</v>
      </c>
      <c r="I9" s="31" t="str">
        <f t="shared" ref="I9:I40" si="1">IF(G9=1,"Cond1",IF(H9=0,"Cond2",IF(AND(B9=3,C9=2.5,D9=2,E9=1.5,F9=1),"Cond4",IF(F9=1,"Cond3","Check"))))</f>
        <v>Cond1</v>
      </c>
      <c r="M9" s="278" t="s">
        <v>242</v>
      </c>
    </row>
    <row r="10" spans="1:14" ht="14.25" x14ac:dyDescent="0.2">
      <c r="A10" s="88" t="str">
        <f>'G-1 All Habitats'!B9</f>
        <v>Cropland - Horticulture</v>
      </c>
      <c r="B10" s="544" t="s">
        <v>934</v>
      </c>
      <c r="C10" s="544" t="s">
        <v>934</v>
      </c>
      <c r="D10" s="544" t="s">
        <v>934</v>
      </c>
      <c r="E10" s="544" t="s">
        <v>934</v>
      </c>
      <c r="F10" s="544" t="s">
        <v>934</v>
      </c>
      <c r="G10" s="544">
        <v>1</v>
      </c>
      <c r="H10" s="544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4" t="s">
        <v>934</v>
      </c>
      <c r="C11" s="544" t="s">
        <v>934</v>
      </c>
      <c r="D11" s="544" t="s">
        <v>934</v>
      </c>
      <c r="E11" s="544" t="s">
        <v>934</v>
      </c>
      <c r="F11" s="544" t="s">
        <v>934</v>
      </c>
      <c r="G11" s="544">
        <v>1</v>
      </c>
      <c r="H11" s="544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4" t="s">
        <v>934</v>
      </c>
      <c r="C12" s="544" t="s">
        <v>934</v>
      </c>
      <c r="D12" s="544" t="s">
        <v>934</v>
      </c>
      <c r="E12" s="544" t="s">
        <v>934</v>
      </c>
      <c r="F12" s="544" t="s">
        <v>934</v>
      </c>
      <c r="G12" s="544">
        <v>1</v>
      </c>
      <c r="H12" s="544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4" t="s">
        <v>934</v>
      </c>
      <c r="C13" s="544" t="s">
        <v>934</v>
      </c>
      <c r="D13" s="544" t="s">
        <v>934</v>
      </c>
      <c r="E13" s="544" t="s">
        <v>934</v>
      </c>
      <c r="F13" s="544" t="s">
        <v>934</v>
      </c>
      <c r="G13" s="544">
        <v>1</v>
      </c>
      <c r="H13" s="544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4">
        <v>3</v>
      </c>
      <c r="C14" s="544">
        <v>2.5</v>
      </c>
      <c r="D14" s="544">
        <v>2</v>
      </c>
      <c r="E14" s="544">
        <v>1.5</v>
      </c>
      <c r="F14" s="544">
        <v>1</v>
      </c>
      <c r="G14" s="544" t="s">
        <v>934</v>
      </c>
      <c r="H14" s="544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4" t="s">
        <v>934</v>
      </c>
      <c r="C15" s="544" t="s">
        <v>934</v>
      </c>
      <c r="D15" s="544" t="s">
        <v>934</v>
      </c>
      <c r="E15" s="544" t="s">
        <v>934</v>
      </c>
      <c r="F15" s="544" t="s">
        <v>934</v>
      </c>
      <c r="G15" s="544">
        <v>1</v>
      </c>
      <c r="H15" s="544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4">
        <v>3</v>
      </c>
      <c r="C16" s="544">
        <v>2.5</v>
      </c>
      <c r="D16" s="544">
        <v>2</v>
      </c>
      <c r="E16" s="544">
        <v>1.5</v>
      </c>
      <c r="F16" s="544">
        <v>1</v>
      </c>
      <c r="G16" s="544" t="s">
        <v>934</v>
      </c>
      <c r="H16" s="544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4">
        <v>3</v>
      </c>
      <c r="C17" s="544">
        <v>2.5</v>
      </c>
      <c r="D17" s="544">
        <v>2</v>
      </c>
      <c r="E17" s="544">
        <v>1.5</v>
      </c>
      <c r="F17" s="544">
        <v>1</v>
      </c>
      <c r="G17" s="544" t="s">
        <v>934</v>
      </c>
      <c r="H17" s="544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4">
        <v>3</v>
      </c>
      <c r="C18" s="544">
        <v>2.5</v>
      </c>
      <c r="D18" s="544">
        <v>2</v>
      </c>
      <c r="E18" s="544">
        <v>1.5</v>
      </c>
      <c r="F18" s="544">
        <v>1</v>
      </c>
      <c r="G18" s="544" t="s">
        <v>934</v>
      </c>
      <c r="H18" s="544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4">
        <v>3</v>
      </c>
      <c r="C19" s="544">
        <v>2.5</v>
      </c>
      <c r="D19" s="544">
        <v>2</v>
      </c>
      <c r="E19" s="544">
        <v>1.5</v>
      </c>
      <c r="F19" s="544">
        <v>1</v>
      </c>
      <c r="G19" s="544" t="s">
        <v>934</v>
      </c>
      <c r="H19" s="544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4">
        <v>3</v>
      </c>
      <c r="C20" s="544">
        <v>2.5</v>
      </c>
      <c r="D20" s="544">
        <v>2</v>
      </c>
      <c r="E20" s="544">
        <v>1.5</v>
      </c>
      <c r="F20" s="544">
        <v>1</v>
      </c>
      <c r="G20" s="544" t="s">
        <v>934</v>
      </c>
      <c r="H20" s="544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4">
        <v>3</v>
      </c>
      <c r="C21" s="544">
        <v>2.5</v>
      </c>
      <c r="D21" s="544">
        <v>2</v>
      </c>
      <c r="E21" s="544">
        <v>1.5</v>
      </c>
      <c r="F21" s="544">
        <v>1</v>
      </c>
      <c r="G21" s="544" t="s">
        <v>934</v>
      </c>
      <c r="H21" s="544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4">
        <v>3</v>
      </c>
      <c r="C22" s="544">
        <v>2.5</v>
      </c>
      <c r="D22" s="544">
        <v>2</v>
      </c>
      <c r="E22" s="544">
        <v>1.5</v>
      </c>
      <c r="F22" s="544">
        <v>1</v>
      </c>
      <c r="G22" s="544" t="s">
        <v>934</v>
      </c>
      <c r="H22" s="544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4">
        <v>3</v>
      </c>
      <c r="C23" s="544">
        <v>2.5</v>
      </c>
      <c r="D23" s="544">
        <v>2</v>
      </c>
      <c r="E23" s="544">
        <v>1.5</v>
      </c>
      <c r="F23" s="544">
        <v>1</v>
      </c>
      <c r="G23" s="544" t="s">
        <v>934</v>
      </c>
      <c r="H23" s="544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4">
        <v>3</v>
      </c>
      <c r="C24" s="544">
        <v>2.5</v>
      </c>
      <c r="D24" s="544">
        <v>2</v>
      </c>
      <c r="E24" s="544">
        <v>1.5</v>
      </c>
      <c r="F24" s="544">
        <v>1</v>
      </c>
      <c r="G24" s="544" t="s">
        <v>934</v>
      </c>
      <c r="H24" s="544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4">
        <v>3</v>
      </c>
      <c r="C25" s="544">
        <v>2.5</v>
      </c>
      <c r="D25" s="544">
        <v>2</v>
      </c>
      <c r="E25" s="544">
        <v>1.5</v>
      </c>
      <c r="F25" s="544">
        <v>1</v>
      </c>
      <c r="G25" s="544" t="s">
        <v>934</v>
      </c>
      <c r="H25" s="544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4">
        <v>3</v>
      </c>
      <c r="C26" s="544">
        <v>2.5</v>
      </c>
      <c r="D26" s="544">
        <v>2</v>
      </c>
      <c r="E26" s="544">
        <v>1.5</v>
      </c>
      <c r="F26" s="544">
        <v>1</v>
      </c>
      <c r="G26" s="544" t="s">
        <v>934</v>
      </c>
      <c r="H26" s="544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4">
        <v>3</v>
      </c>
      <c r="C27" s="544">
        <v>2.5</v>
      </c>
      <c r="D27" s="544">
        <v>2</v>
      </c>
      <c r="E27" s="544">
        <v>1.5</v>
      </c>
      <c r="F27" s="544">
        <v>1</v>
      </c>
      <c r="G27" s="544" t="s">
        <v>934</v>
      </c>
      <c r="H27" s="544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4" t="s">
        <v>934</v>
      </c>
      <c r="C28" s="544" t="s">
        <v>934</v>
      </c>
      <c r="D28" s="544" t="s">
        <v>934</v>
      </c>
      <c r="E28" s="544" t="s">
        <v>934</v>
      </c>
      <c r="F28" s="544" t="s">
        <v>934</v>
      </c>
      <c r="G28" s="544">
        <v>1</v>
      </c>
      <c r="H28" s="544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4">
        <v>3</v>
      </c>
      <c r="C29" s="544">
        <v>2.5</v>
      </c>
      <c r="D29" s="544">
        <v>2</v>
      </c>
      <c r="E29" s="544">
        <v>1.5</v>
      </c>
      <c r="F29" s="544">
        <v>1</v>
      </c>
      <c r="G29" s="544" t="s">
        <v>934</v>
      </c>
      <c r="H29" s="544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4">
        <v>3</v>
      </c>
      <c r="C30" s="544">
        <v>2.5</v>
      </c>
      <c r="D30" s="544">
        <v>2</v>
      </c>
      <c r="E30" s="544">
        <v>1.5</v>
      </c>
      <c r="F30" s="544">
        <v>1</v>
      </c>
      <c r="G30" s="544" t="s">
        <v>934</v>
      </c>
      <c r="H30" s="544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4">
        <v>3</v>
      </c>
      <c r="C31" s="544">
        <v>2.5</v>
      </c>
      <c r="D31" s="544">
        <v>2</v>
      </c>
      <c r="E31" s="544">
        <v>1.5</v>
      </c>
      <c r="F31" s="544">
        <v>1</v>
      </c>
      <c r="G31" s="544" t="s">
        <v>934</v>
      </c>
      <c r="H31" s="544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4">
        <v>3</v>
      </c>
      <c r="C32" s="544">
        <v>2.5</v>
      </c>
      <c r="D32" s="544">
        <v>2</v>
      </c>
      <c r="E32" s="544">
        <v>1.5</v>
      </c>
      <c r="F32" s="544">
        <v>1</v>
      </c>
      <c r="G32" s="544" t="s">
        <v>934</v>
      </c>
      <c r="H32" s="544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4">
        <v>3</v>
      </c>
      <c r="C33" s="544">
        <v>2.5</v>
      </c>
      <c r="D33" s="544">
        <v>2</v>
      </c>
      <c r="E33" s="544">
        <v>1.5</v>
      </c>
      <c r="F33" s="544">
        <v>1</v>
      </c>
      <c r="G33" s="544" t="s">
        <v>934</v>
      </c>
      <c r="H33" s="544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4">
        <v>3</v>
      </c>
      <c r="C34" s="544">
        <v>2.5</v>
      </c>
      <c r="D34" s="544">
        <v>2</v>
      </c>
      <c r="E34" s="544">
        <v>1.5</v>
      </c>
      <c r="F34" s="544">
        <v>1</v>
      </c>
      <c r="G34" s="544" t="s">
        <v>934</v>
      </c>
      <c r="H34" s="544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4" t="s">
        <v>934</v>
      </c>
      <c r="C35" s="544" t="s">
        <v>934</v>
      </c>
      <c r="D35" s="544" t="s">
        <v>934</v>
      </c>
      <c r="E35" s="544" t="s">
        <v>934</v>
      </c>
      <c r="F35" s="544" t="s">
        <v>934</v>
      </c>
      <c r="G35" s="544">
        <v>1</v>
      </c>
      <c r="H35" s="544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4">
        <v>3</v>
      </c>
      <c r="C36" s="544">
        <v>2.5</v>
      </c>
      <c r="D36" s="544">
        <v>2</v>
      </c>
      <c r="E36" s="544">
        <v>1.5</v>
      </c>
      <c r="F36" s="544">
        <v>1</v>
      </c>
      <c r="G36" s="544" t="s">
        <v>934</v>
      </c>
      <c r="H36" s="544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4" t="s">
        <v>934</v>
      </c>
      <c r="C37" s="544" t="s">
        <v>934</v>
      </c>
      <c r="D37" s="544" t="s">
        <v>934</v>
      </c>
      <c r="E37" s="544" t="s">
        <v>934</v>
      </c>
      <c r="F37" s="544" t="s">
        <v>934</v>
      </c>
      <c r="G37" s="544">
        <v>1</v>
      </c>
      <c r="H37" s="544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4">
        <v>3</v>
      </c>
      <c r="C38" s="544">
        <v>2.5</v>
      </c>
      <c r="D38" s="544">
        <v>2</v>
      </c>
      <c r="E38" s="544">
        <v>1.5</v>
      </c>
      <c r="F38" s="544">
        <v>1</v>
      </c>
      <c r="G38" s="544" t="s">
        <v>934</v>
      </c>
      <c r="H38" s="544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4">
        <v>3</v>
      </c>
      <c r="C39" s="544">
        <v>2.5</v>
      </c>
      <c r="D39" s="544">
        <v>2</v>
      </c>
      <c r="E39" s="544">
        <v>1.5</v>
      </c>
      <c r="F39" s="544">
        <v>1</v>
      </c>
      <c r="G39" s="544" t="s">
        <v>934</v>
      </c>
      <c r="H39" s="544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4">
        <v>3</v>
      </c>
      <c r="C40" s="544">
        <v>2.5</v>
      </c>
      <c r="D40" s="544">
        <v>2</v>
      </c>
      <c r="E40" s="544">
        <v>1.5</v>
      </c>
      <c r="F40" s="544">
        <v>1</v>
      </c>
      <c r="G40" s="544" t="s">
        <v>934</v>
      </c>
      <c r="H40" s="544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4">
        <v>3</v>
      </c>
      <c r="C41" s="544">
        <v>2.5</v>
      </c>
      <c r="D41" s="544">
        <v>2</v>
      </c>
      <c r="E41" s="544">
        <v>1.5</v>
      </c>
      <c r="F41" s="544">
        <v>1</v>
      </c>
      <c r="G41" s="544" t="s">
        <v>934</v>
      </c>
      <c r="H41" s="544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4">
        <v>3</v>
      </c>
      <c r="C42" s="544">
        <v>2.5</v>
      </c>
      <c r="D42" s="544">
        <v>2</v>
      </c>
      <c r="E42" s="544">
        <v>1.5</v>
      </c>
      <c r="F42" s="544">
        <v>1</v>
      </c>
      <c r="G42" s="544" t="s">
        <v>934</v>
      </c>
      <c r="H42" s="544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4">
        <v>3</v>
      </c>
      <c r="C43" s="544">
        <v>2.5</v>
      </c>
      <c r="D43" s="544">
        <v>2</v>
      </c>
      <c r="E43" s="544">
        <v>1.5</v>
      </c>
      <c r="F43" s="544">
        <v>1</v>
      </c>
      <c r="G43" s="544" t="s">
        <v>934</v>
      </c>
      <c r="H43" s="544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4">
        <v>3</v>
      </c>
      <c r="C44" s="544">
        <v>2.5</v>
      </c>
      <c r="D44" s="544">
        <v>2</v>
      </c>
      <c r="E44" s="544">
        <v>1.5</v>
      </c>
      <c r="F44" s="544">
        <v>1</v>
      </c>
      <c r="G44" s="544" t="s">
        <v>934</v>
      </c>
      <c r="H44" s="544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4">
        <v>3</v>
      </c>
      <c r="C45" s="544">
        <v>2.5</v>
      </c>
      <c r="D45" s="544">
        <v>2</v>
      </c>
      <c r="E45" s="544">
        <v>1.5</v>
      </c>
      <c r="F45" s="544">
        <v>1</v>
      </c>
      <c r="G45" s="544" t="s">
        <v>934</v>
      </c>
      <c r="H45" s="544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4">
        <v>3</v>
      </c>
      <c r="C46" s="544">
        <v>2.5</v>
      </c>
      <c r="D46" s="544">
        <v>2</v>
      </c>
      <c r="E46" s="544">
        <v>1.5</v>
      </c>
      <c r="F46" s="544">
        <v>1</v>
      </c>
      <c r="G46" s="544" t="s">
        <v>934</v>
      </c>
      <c r="H46" s="544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4">
        <v>3</v>
      </c>
      <c r="C47" s="544">
        <v>2.5</v>
      </c>
      <c r="D47" s="544">
        <v>2</v>
      </c>
      <c r="E47" s="544">
        <v>1.5</v>
      </c>
      <c r="F47" s="544">
        <v>1</v>
      </c>
      <c r="G47" s="544" t="s">
        <v>934</v>
      </c>
      <c r="H47" s="544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4">
        <v>3</v>
      </c>
      <c r="C48" s="544">
        <v>2.5</v>
      </c>
      <c r="D48" s="544">
        <v>2</v>
      </c>
      <c r="E48" s="544">
        <v>1.5</v>
      </c>
      <c r="F48" s="544">
        <v>1</v>
      </c>
      <c r="G48" s="544" t="s">
        <v>934</v>
      </c>
      <c r="H48" s="544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4">
        <v>3</v>
      </c>
      <c r="C49" s="544">
        <v>2.5</v>
      </c>
      <c r="D49" s="544">
        <v>2</v>
      </c>
      <c r="E49" s="544">
        <v>1.5</v>
      </c>
      <c r="F49" s="544">
        <v>1</v>
      </c>
      <c r="G49" s="544" t="s">
        <v>934</v>
      </c>
      <c r="H49" s="544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4">
        <v>3</v>
      </c>
      <c r="C50" s="544">
        <v>2.5</v>
      </c>
      <c r="D50" s="544">
        <v>2</v>
      </c>
      <c r="E50" s="544">
        <v>1.5</v>
      </c>
      <c r="F50" s="544">
        <v>1</v>
      </c>
      <c r="G50" s="544" t="s">
        <v>934</v>
      </c>
      <c r="H50" s="544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4">
        <v>3</v>
      </c>
      <c r="C51" s="544">
        <v>2.5</v>
      </c>
      <c r="D51" s="544">
        <v>2</v>
      </c>
      <c r="E51" s="544">
        <v>1.5</v>
      </c>
      <c r="F51" s="544">
        <v>1</v>
      </c>
      <c r="G51" s="544" t="s">
        <v>934</v>
      </c>
      <c r="H51" s="544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4">
        <v>3</v>
      </c>
      <c r="C52" s="544">
        <v>2.5</v>
      </c>
      <c r="D52" s="544">
        <v>2</v>
      </c>
      <c r="E52" s="544">
        <v>1.5</v>
      </c>
      <c r="F52" s="544">
        <v>1</v>
      </c>
      <c r="G52" s="544" t="s">
        <v>934</v>
      </c>
      <c r="H52" s="544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4">
        <v>3</v>
      </c>
      <c r="C53" s="544">
        <v>2.5</v>
      </c>
      <c r="D53" s="544">
        <v>2</v>
      </c>
      <c r="E53" s="544">
        <v>1.5</v>
      </c>
      <c r="F53" s="544">
        <v>1</v>
      </c>
      <c r="G53" s="544" t="s">
        <v>934</v>
      </c>
      <c r="H53" s="544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4">
        <v>3</v>
      </c>
      <c r="C54" s="544">
        <v>2.5</v>
      </c>
      <c r="D54" s="544">
        <v>2</v>
      </c>
      <c r="E54" s="544">
        <v>1.5</v>
      </c>
      <c r="F54" s="544">
        <v>1</v>
      </c>
      <c r="G54" s="544" t="s">
        <v>934</v>
      </c>
      <c r="H54" s="544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4">
        <v>3</v>
      </c>
      <c r="C55" s="544">
        <v>2.5</v>
      </c>
      <c r="D55" s="544">
        <v>2</v>
      </c>
      <c r="E55" s="544">
        <v>1.5</v>
      </c>
      <c r="F55" s="544">
        <v>1</v>
      </c>
      <c r="G55" s="544" t="s">
        <v>934</v>
      </c>
      <c r="H55" s="544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4">
        <v>3</v>
      </c>
      <c r="C56" s="544">
        <v>2.5</v>
      </c>
      <c r="D56" s="544">
        <v>2</v>
      </c>
      <c r="E56" s="544">
        <v>1.5</v>
      </c>
      <c r="F56" s="544">
        <v>1</v>
      </c>
      <c r="G56" s="544" t="s">
        <v>934</v>
      </c>
      <c r="H56" s="544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4">
        <v>3</v>
      </c>
      <c r="C57" s="544">
        <v>2.5</v>
      </c>
      <c r="D57" s="544">
        <v>2</v>
      </c>
      <c r="E57" s="544">
        <v>1.5</v>
      </c>
      <c r="F57" s="544">
        <v>1</v>
      </c>
      <c r="G57" s="544" t="s">
        <v>934</v>
      </c>
      <c r="H57" s="544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4">
        <v>3</v>
      </c>
      <c r="C58" s="544">
        <v>2.5</v>
      </c>
      <c r="D58" s="544">
        <v>2</v>
      </c>
      <c r="E58" s="544">
        <v>1.5</v>
      </c>
      <c r="F58" s="544">
        <v>1</v>
      </c>
      <c r="G58" s="544" t="s">
        <v>934</v>
      </c>
      <c r="H58" s="544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4" t="s">
        <v>934</v>
      </c>
      <c r="C59" s="544" t="s">
        <v>934</v>
      </c>
      <c r="D59" s="544" t="s">
        <v>934</v>
      </c>
      <c r="E59" s="544" t="s">
        <v>934</v>
      </c>
      <c r="F59" s="544" t="s">
        <v>934</v>
      </c>
      <c r="G59" s="544" t="s">
        <v>934</v>
      </c>
      <c r="H59" s="593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4">
        <v>3</v>
      </c>
      <c r="C60" s="544">
        <v>2.5</v>
      </c>
      <c r="D60" s="544">
        <v>2</v>
      </c>
      <c r="E60" s="544">
        <v>1.5</v>
      </c>
      <c r="F60" s="544">
        <v>1</v>
      </c>
      <c r="G60" s="544" t="s">
        <v>934</v>
      </c>
      <c r="H60" s="544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4">
        <v>3</v>
      </c>
      <c r="C61" s="544">
        <v>2.5</v>
      </c>
      <c r="D61" s="544">
        <v>2</v>
      </c>
      <c r="E61" s="544">
        <v>1.5</v>
      </c>
      <c r="F61" s="544">
        <v>1</v>
      </c>
      <c r="G61" s="544" t="s">
        <v>934</v>
      </c>
      <c r="H61" s="544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4" t="s">
        <v>934</v>
      </c>
      <c r="C62" s="544" t="s">
        <v>934</v>
      </c>
      <c r="D62" s="544" t="s">
        <v>934</v>
      </c>
      <c r="E62" s="544" t="s">
        <v>934</v>
      </c>
      <c r="F62" s="544" t="s">
        <v>934</v>
      </c>
      <c r="G62" s="544" t="s">
        <v>934</v>
      </c>
      <c r="H62" s="593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4">
        <v>3</v>
      </c>
      <c r="C63" s="544">
        <v>2.5</v>
      </c>
      <c r="D63" s="544">
        <v>2</v>
      </c>
      <c r="E63" s="544">
        <v>1.5</v>
      </c>
      <c r="F63" s="544">
        <v>1</v>
      </c>
      <c r="G63" s="544" t="s">
        <v>934</v>
      </c>
      <c r="H63" s="544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4" t="s">
        <v>934</v>
      </c>
      <c r="C64" s="544" t="s">
        <v>934</v>
      </c>
      <c r="D64" s="544" t="s">
        <v>934</v>
      </c>
      <c r="E64" s="544" t="s">
        <v>934</v>
      </c>
      <c r="F64" s="544" t="s">
        <v>934</v>
      </c>
      <c r="G64" s="544" t="s">
        <v>934</v>
      </c>
      <c r="H64" s="593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4" t="s">
        <v>934</v>
      </c>
      <c r="C65" s="544" t="s">
        <v>934</v>
      </c>
      <c r="D65" s="544" t="s">
        <v>934</v>
      </c>
      <c r="E65" s="544" t="s">
        <v>934</v>
      </c>
      <c r="F65" s="544" t="s">
        <v>934</v>
      </c>
      <c r="G65" s="544">
        <v>1</v>
      </c>
      <c r="H65" s="544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4">
        <v>3</v>
      </c>
      <c r="C66" s="544">
        <v>2.5</v>
      </c>
      <c r="D66" s="544">
        <v>2</v>
      </c>
      <c r="E66" s="544">
        <v>1.5</v>
      </c>
      <c r="F66" s="544">
        <v>1</v>
      </c>
      <c r="G66" s="544" t="s">
        <v>934</v>
      </c>
      <c r="H66" s="544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4">
        <v>3</v>
      </c>
      <c r="C67" s="544">
        <v>2.5</v>
      </c>
      <c r="D67" s="544">
        <v>2</v>
      </c>
      <c r="E67" s="544">
        <v>1.5</v>
      </c>
      <c r="F67" s="544">
        <v>1</v>
      </c>
      <c r="G67" s="544" t="s">
        <v>934</v>
      </c>
      <c r="H67" s="544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4" t="s">
        <v>934</v>
      </c>
      <c r="C68" s="544" t="s">
        <v>934</v>
      </c>
      <c r="D68" s="544" t="s">
        <v>934</v>
      </c>
      <c r="E68" s="544" t="s">
        <v>934</v>
      </c>
      <c r="F68" s="544" t="s">
        <v>934</v>
      </c>
      <c r="G68" s="544">
        <v>1</v>
      </c>
      <c r="H68" s="544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4">
        <v>3</v>
      </c>
      <c r="C69" s="544">
        <v>2.5</v>
      </c>
      <c r="D69" s="544">
        <v>2</v>
      </c>
      <c r="E69" s="544">
        <v>1.5</v>
      </c>
      <c r="F69" s="544">
        <v>1</v>
      </c>
      <c r="G69" s="544" t="s">
        <v>934</v>
      </c>
      <c r="H69" s="544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4" t="s">
        <v>934</v>
      </c>
      <c r="C70" s="544" t="s">
        <v>934</v>
      </c>
      <c r="D70" s="544" t="s">
        <v>934</v>
      </c>
      <c r="E70" s="544" t="s">
        <v>934</v>
      </c>
      <c r="F70" s="544" t="s">
        <v>934</v>
      </c>
      <c r="G70" s="544">
        <v>1</v>
      </c>
      <c r="H70" s="544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4">
        <v>3</v>
      </c>
      <c r="C71" s="544">
        <v>2.5</v>
      </c>
      <c r="D71" s="544">
        <v>2</v>
      </c>
      <c r="E71" s="544">
        <v>1.5</v>
      </c>
      <c r="F71" s="544">
        <v>1</v>
      </c>
      <c r="G71" s="544" t="s">
        <v>934</v>
      </c>
      <c r="H71" s="544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4">
        <v>3</v>
      </c>
      <c r="C72" s="544">
        <v>2.5</v>
      </c>
      <c r="D72" s="544">
        <v>2</v>
      </c>
      <c r="E72" s="544">
        <v>1.5</v>
      </c>
      <c r="F72" s="544">
        <v>1</v>
      </c>
      <c r="G72" s="544" t="s">
        <v>934</v>
      </c>
      <c r="H72" s="544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4" t="s">
        <v>934</v>
      </c>
      <c r="C73" s="544" t="s">
        <v>934</v>
      </c>
      <c r="D73" s="544" t="s">
        <v>934</v>
      </c>
      <c r="E73" s="544" t="s">
        <v>934</v>
      </c>
      <c r="F73" s="544" t="s">
        <v>934</v>
      </c>
      <c r="G73" s="544">
        <v>1</v>
      </c>
      <c r="H73" s="544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4">
        <v>3</v>
      </c>
      <c r="C74" s="544">
        <v>2.5</v>
      </c>
      <c r="D74" s="544">
        <v>2</v>
      </c>
      <c r="E74" s="544">
        <v>1.5</v>
      </c>
      <c r="F74" s="544">
        <v>1</v>
      </c>
      <c r="G74" s="544" t="s">
        <v>934</v>
      </c>
      <c r="H74" s="544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4">
        <v>3</v>
      </c>
      <c r="C75" s="544">
        <v>2.5</v>
      </c>
      <c r="D75" s="544">
        <v>2</v>
      </c>
      <c r="E75" s="544">
        <v>1.5</v>
      </c>
      <c r="F75" s="544">
        <v>1</v>
      </c>
      <c r="G75" s="544" t="s">
        <v>934</v>
      </c>
      <c r="H75" s="544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4" t="s">
        <v>934</v>
      </c>
      <c r="C76" s="544" t="s">
        <v>934</v>
      </c>
      <c r="D76" s="544" t="s">
        <v>934</v>
      </c>
      <c r="E76" s="544" t="s">
        <v>934</v>
      </c>
      <c r="F76" s="544" t="s">
        <v>934</v>
      </c>
      <c r="G76" s="544" t="s">
        <v>934</v>
      </c>
      <c r="H76" s="593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4">
        <v>3</v>
      </c>
      <c r="C77" s="544">
        <v>2.5</v>
      </c>
      <c r="D77" s="544">
        <v>2</v>
      </c>
      <c r="E77" s="544">
        <v>1.5</v>
      </c>
      <c r="F77" s="544">
        <v>1</v>
      </c>
      <c r="G77" s="544" t="s">
        <v>934</v>
      </c>
      <c r="H77" s="544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4" t="s">
        <v>934</v>
      </c>
      <c r="C78" s="544" t="s">
        <v>934</v>
      </c>
      <c r="D78" s="544" t="s">
        <v>934</v>
      </c>
      <c r="E78" s="544" t="s">
        <v>934</v>
      </c>
      <c r="F78" s="544" t="s">
        <v>934</v>
      </c>
      <c r="G78" s="544">
        <v>1</v>
      </c>
      <c r="H78" s="544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4">
        <v>3</v>
      </c>
      <c r="C79" s="544">
        <v>2.5</v>
      </c>
      <c r="D79" s="544">
        <v>2</v>
      </c>
      <c r="E79" s="544">
        <v>1.5</v>
      </c>
      <c r="F79" s="544">
        <v>1</v>
      </c>
      <c r="G79" s="544" t="s">
        <v>934</v>
      </c>
      <c r="H79" s="544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4">
        <v>3</v>
      </c>
      <c r="C80" s="544">
        <v>2.5</v>
      </c>
      <c r="D80" s="544">
        <v>2</v>
      </c>
      <c r="E80" s="544">
        <v>1.5</v>
      </c>
      <c r="F80" s="544">
        <v>1</v>
      </c>
      <c r="G80" s="544" t="s">
        <v>934</v>
      </c>
      <c r="H80" s="544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4">
        <v>3</v>
      </c>
      <c r="C81" s="544">
        <v>2.5</v>
      </c>
      <c r="D81" s="544">
        <v>2</v>
      </c>
      <c r="E81" s="544">
        <v>1.5</v>
      </c>
      <c r="F81" s="544">
        <v>1</v>
      </c>
      <c r="G81" s="544" t="s">
        <v>934</v>
      </c>
      <c r="H81" s="544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4">
        <v>3</v>
      </c>
      <c r="C82" s="544">
        <v>2.5</v>
      </c>
      <c r="D82" s="544">
        <v>2</v>
      </c>
      <c r="E82" s="544">
        <v>1.5</v>
      </c>
      <c r="F82" s="544">
        <v>1</v>
      </c>
      <c r="G82" s="544" t="s">
        <v>934</v>
      </c>
      <c r="H82" s="544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4">
        <v>3</v>
      </c>
      <c r="C83" s="544">
        <v>2.5</v>
      </c>
      <c r="D83" s="544">
        <v>2</v>
      </c>
      <c r="E83" s="544">
        <v>1.5</v>
      </c>
      <c r="F83" s="544">
        <v>1</v>
      </c>
      <c r="G83" s="544" t="s">
        <v>934</v>
      </c>
      <c r="H83" s="544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4">
        <v>3</v>
      </c>
      <c r="C84" s="544">
        <v>2.5</v>
      </c>
      <c r="D84" s="544">
        <v>2</v>
      </c>
      <c r="E84" s="544">
        <v>1.5</v>
      </c>
      <c r="F84" s="544">
        <v>1</v>
      </c>
      <c r="G84" s="544" t="s">
        <v>934</v>
      </c>
      <c r="H84" s="544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4">
        <v>3</v>
      </c>
      <c r="C85" s="544">
        <v>2.5</v>
      </c>
      <c r="D85" s="544">
        <v>2</v>
      </c>
      <c r="E85" s="544">
        <v>1.5</v>
      </c>
      <c r="F85" s="544">
        <v>1</v>
      </c>
      <c r="G85" s="544" t="s">
        <v>934</v>
      </c>
      <c r="H85" s="544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4">
        <v>3</v>
      </c>
      <c r="C86" s="544">
        <v>2.5</v>
      </c>
      <c r="D86" s="544">
        <v>2</v>
      </c>
      <c r="E86" s="544">
        <v>1.5</v>
      </c>
      <c r="F86" s="544">
        <v>1</v>
      </c>
      <c r="G86" s="544" t="s">
        <v>934</v>
      </c>
      <c r="H86" s="544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4">
        <v>3</v>
      </c>
      <c r="C87" s="544" t="s">
        <v>934</v>
      </c>
      <c r="D87" s="544" t="s">
        <v>934</v>
      </c>
      <c r="E87" s="544" t="s">
        <v>934</v>
      </c>
      <c r="F87" s="544" t="s">
        <v>934</v>
      </c>
      <c r="G87" s="544" t="s">
        <v>934</v>
      </c>
      <c r="H87" s="544" t="s">
        <v>934</v>
      </c>
      <c r="I87" s="31" t="s">
        <v>1045</v>
      </c>
    </row>
    <row r="88" spans="1:9" ht="14.25" x14ac:dyDescent="0.2">
      <c r="A88" s="88" t="str">
        <f>'G-1 All Habitats'!B87</f>
        <v>Woodland and forest - Lowland beech and yew woodland</v>
      </c>
      <c r="B88" s="544">
        <v>3</v>
      </c>
      <c r="C88" s="544">
        <v>2.5</v>
      </c>
      <c r="D88" s="544">
        <v>2</v>
      </c>
      <c r="E88" s="544">
        <v>1.5</v>
      </c>
      <c r="F88" s="544">
        <v>1</v>
      </c>
      <c r="G88" s="544" t="s">
        <v>934</v>
      </c>
      <c r="H88" s="544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4">
        <v>3</v>
      </c>
      <c r="C89" s="544">
        <v>2.5</v>
      </c>
      <c r="D89" s="544">
        <v>2</v>
      </c>
      <c r="E89" s="544">
        <v>1.5</v>
      </c>
      <c r="F89" s="544">
        <v>1</v>
      </c>
      <c r="G89" s="544" t="s">
        <v>934</v>
      </c>
      <c r="H89" s="544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4">
        <v>3</v>
      </c>
      <c r="C90" s="544">
        <v>2.5</v>
      </c>
      <c r="D90" s="544">
        <v>2</v>
      </c>
      <c r="E90" s="544">
        <v>1.5</v>
      </c>
      <c r="F90" s="544">
        <v>1</v>
      </c>
      <c r="G90" s="544" t="s">
        <v>934</v>
      </c>
      <c r="H90" s="544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4">
        <v>3</v>
      </c>
      <c r="C91" s="544">
        <v>2.5</v>
      </c>
      <c r="D91" s="544">
        <v>2</v>
      </c>
      <c r="E91" s="544">
        <v>1.5</v>
      </c>
      <c r="F91" s="544">
        <v>1</v>
      </c>
      <c r="G91" s="544" t="s">
        <v>934</v>
      </c>
      <c r="H91" s="544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4">
        <v>3</v>
      </c>
      <c r="C92" s="544">
        <v>2.5</v>
      </c>
      <c r="D92" s="544">
        <v>2</v>
      </c>
      <c r="E92" s="544">
        <v>1.5</v>
      </c>
      <c r="F92" s="544">
        <v>1</v>
      </c>
      <c r="G92" s="544" t="s">
        <v>934</v>
      </c>
      <c r="H92" s="544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4">
        <v>3</v>
      </c>
      <c r="C93" s="544">
        <v>2.5</v>
      </c>
      <c r="D93" s="544">
        <v>2</v>
      </c>
      <c r="E93" s="544">
        <v>1.5</v>
      </c>
      <c r="F93" s="544">
        <v>1</v>
      </c>
      <c r="G93" s="544" t="s">
        <v>934</v>
      </c>
      <c r="H93" s="544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4">
        <v>3</v>
      </c>
      <c r="C94" s="544">
        <v>2.5</v>
      </c>
      <c r="D94" s="544">
        <v>2</v>
      </c>
      <c r="E94" s="544">
        <v>1.5</v>
      </c>
      <c r="F94" s="544">
        <v>1</v>
      </c>
      <c r="G94" s="544" t="s">
        <v>934</v>
      </c>
      <c r="H94" s="544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4">
        <v>3</v>
      </c>
      <c r="C95" s="544">
        <v>2.5</v>
      </c>
      <c r="D95" s="544">
        <v>2</v>
      </c>
      <c r="E95" s="544">
        <v>1.5</v>
      </c>
      <c r="F95" s="544">
        <v>1</v>
      </c>
      <c r="G95" s="544" t="s">
        <v>934</v>
      </c>
      <c r="H95" s="544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4">
        <v>3</v>
      </c>
      <c r="C96" s="544">
        <v>2.5</v>
      </c>
      <c r="D96" s="544">
        <v>2</v>
      </c>
      <c r="E96" s="544">
        <v>1.5</v>
      </c>
      <c r="F96" s="544">
        <v>1</v>
      </c>
      <c r="G96" s="544" t="s">
        <v>934</v>
      </c>
      <c r="H96" s="544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4">
        <v>3</v>
      </c>
      <c r="C97" s="544">
        <v>2.5</v>
      </c>
      <c r="D97" s="544">
        <v>2</v>
      </c>
      <c r="E97" s="544">
        <v>1.5</v>
      </c>
      <c r="F97" s="544">
        <v>1</v>
      </c>
      <c r="G97" s="544" t="s">
        <v>934</v>
      </c>
      <c r="H97" s="544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4">
        <v>3</v>
      </c>
      <c r="C98" s="544">
        <v>2.5</v>
      </c>
      <c r="D98" s="544">
        <v>2</v>
      </c>
      <c r="E98" s="544">
        <v>1.5</v>
      </c>
      <c r="F98" s="544">
        <v>1</v>
      </c>
      <c r="G98" s="544" t="s">
        <v>934</v>
      </c>
      <c r="H98" s="544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4">
        <v>3</v>
      </c>
      <c r="C99" s="544">
        <v>2.5</v>
      </c>
      <c r="D99" s="544">
        <v>2</v>
      </c>
      <c r="E99" s="544">
        <v>1.5</v>
      </c>
      <c r="F99" s="544">
        <v>1</v>
      </c>
      <c r="G99" s="544" t="s">
        <v>934</v>
      </c>
      <c r="H99" s="544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4">
        <v>3</v>
      </c>
      <c r="C100" s="544">
        <v>2.5</v>
      </c>
      <c r="D100" s="544">
        <v>2</v>
      </c>
      <c r="E100" s="544">
        <v>1.5</v>
      </c>
      <c r="F100" s="544">
        <v>1</v>
      </c>
      <c r="G100" s="544" t="s">
        <v>934</v>
      </c>
      <c r="H100" s="544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4">
        <v>3</v>
      </c>
      <c r="C101" s="544">
        <v>2.5</v>
      </c>
      <c r="D101" s="544">
        <v>2</v>
      </c>
      <c r="E101" s="544">
        <v>1.5</v>
      </c>
      <c r="F101" s="544">
        <v>1</v>
      </c>
      <c r="G101" s="544" t="s">
        <v>934</v>
      </c>
      <c r="H101" s="544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4">
        <v>3</v>
      </c>
      <c r="C102" s="544">
        <v>2.5</v>
      </c>
      <c r="D102" s="544">
        <v>2</v>
      </c>
      <c r="E102" s="544">
        <v>1.5</v>
      </c>
      <c r="F102" s="544">
        <v>1</v>
      </c>
      <c r="G102" s="544" t="s">
        <v>934</v>
      </c>
      <c r="H102" s="544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4">
        <v>3</v>
      </c>
      <c r="C103" s="544">
        <v>2.5</v>
      </c>
      <c r="D103" s="544">
        <v>2</v>
      </c>
      <c r="E103" s="544">
        <v>1.5</v>
      </c>
      <c r="F103" s="544">
        <v>1</v>
      </c>
      <c r="G103" s="544" t="s">
        <v>934</v>
      </c>
      <c r="H103" s="544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4">
        <v>3</v>
      </c>
      <c r="C104" s="544">
        <v>2.5</v>
      </c>
      <c r="D104" s="544">
        <v>2</v>
      </c>
      <c r="E104" s="544">
        <v>1.5</v>
      </c>
      <c r="F104" s="544">
        <v>1</v>
      </c>
      <c r="G104" s="544" t="s">
        <v>934</v>
      </c>
      <c r="H104" s="544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4">
        <v>3</v>
      </c>
      <c r="C105" s="544">
        <v>2.5</v>
      </c>
      <c r="D105" s="544">
        <v>2</v>
      </c>
      <c r="E105" s="544">
        <v>1.5</v>
      </c>
      <c r="F105" s="544">
        <v>1</v>
      </c>
      <c r="G105" s="544" t="s">
        <v>934</v>
      </c>
      <c r="H105" s="544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4">
        <v>3</v>
      </c>
      <c r="C106" s="544">
        <v>2.5</v>
      </c>
      <c r="D106" s="544">
        <v>2</v>
      </c>
      <c r="E106" s="544">
        <v>1.5</v>
      </c>
      <c r="F106" s="544">
        <v>1</v>
      </c>
      <c r="G106" s="544" t="s">
        <v>934</v>
      </c>
      <c r="H106" s="544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4">
        <v>3</v>
      </c>
      <c r="C107" s="544">
        <v>2.5</v>
      </c>
      <c r="D107" s="544">
        <v>2</v>
      </c>
      <c r="E107" s="544">
        <v>1.5</v>
      </c>
      <c r="F107" s="544">
        <v>1</v>
      </c>
      <c r="G107" s="544" t="s">
        <v>934</v>
      </c>
      <c r="H107" s="544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4">
        <v>3</v>
      </c>
      <c r="C108" s="544">
        <v>2.5</v>
      </c>
      <c r="D108" s="544">
        <v>2</v>
      </c>
      <c r="E108" s="544">
        <v>1.5</v>
      </c>
      <c r="F108" s="544">
        <v>1</v>
      </c>
      <c r="G108" s="544" t="s">
        <v>934</v>
      </c>
      <c r="H108" s="544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4">
        <v>3</v>
      </c>
      <c r="C109" s="544">
        <v>2.5</v>
      </c>
      <c r="D109" s="544">
        <v>2</v>
      </c>
      <c r="E109" s="544">
        <v>1.5</v>
      </c>
      <c r="F109" s="544">
        <v>1</v>
      </c>
      <c r="G109" s="544" t="s">
        <v>934</v>
      </c>
      <c r="H109" s="544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4">
        <v>3</v>
      </c>
      <c r="C110" s="544">
        <v>2.5</v>
      </c>
      <c r="D110" s="544">
        <v>2</v>
      </c>
      <c r="E110" s="544">
        <v>1.5</v>
      </c>
      <c r="F110" s="544">
        <v>1</v>
      </c>
      <c r="G110" s="544" t="s">
        <v>934</v>
      </c>
      <c r="H110" s="544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4">
        <v>3</v>
      </c>
      <c r="C111" s="544">
        <v>2.5</v>
      </c>
      <c r="D111" s="544">
        <v>2</v>
      </c>
      <c r="E111" s="544">
        <v>1.5</v>
      </c>
      <c r="F111" s="544">
        <v>1</v>
      </c>
      <c r="G111" s="544" t="s">
        <v>934</v>
      </c>
      <c r="H111" s="544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4">
        <v>3</v>
      </c>
      <c r="C112" s="544">
        <v>2.5</v>
      </c>
      <c r="D112" s="544">
        <v>2</v>
      </c>
      <c r="E112" s="544">
        <v>1.5</v>
      </c>
      <c r="F112" s="544">
        <v>1</v>
      </c>
      <c r="G112" s="544" t="s">
        <v>934</v>
      </c>
      <c r="H112" s="544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4">
        <v>3</v>
      </c>
      <c r="C113" s="544">
        <v>2.5</v>
      </c>
      <c r="D113" s="544">
        <v>2</v>
      </c>
      <c r="E113" s="544">
        <v>1.5</v>
      </c>
      <c r="F113" s="544">
        <v>1</v>
      </c>
      <c r="G113" s="544" t="s">
        <v>934</v>
      </c>
      <c r="H113" s="544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4">
        <v>3</v>
      </c>
      <c r="C114" s="544">
        <v>2.5</v>
      </c>
      <c r="D114" s="544">
        <v>2</v>
      </c>
      <c r="E114" s="544">
        <v>1.5</v>
      </c>
      <c r="F114" s="544">
        <v>1</v>
      </c>
      <c r="G114" s="544" t="s">
        <v>934</v>
      </c>
      <c r="H114" s="544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4">
        <v>3</v>
      </c>
      <c r="C115" s="544">
        <v>2.5</v>
      </c>
      <c r="D115" s="544">
        <v>2</v>
      </c>
      <c r="E115" s="544">
        <v>1.5</v>
      </c>
      <c r="F115" s="544">
        <v>1</v>
      </c>
      <c r="G115" s="544" t="s">
        <v>934</v>
      </c>
      <c r="H115" s="544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4">
        <v>3</v>
      </c>
      <c r="C116" s="544">
        <v>2.5</v>
      </c>
      <c r="D116" s="544">
        <v>2</v>
      </c>
      <c r="E116" s="544">
        <v>1.5</v>
      </c>
      <c r="F116" s="544">
        <v>1</v>
      </c>
      <c r="G116" s="544" t="s">
        <v>934</v>
      </c>
      <c r="H116" s="544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4">
        <v>3</v>
      </c>
      <c r="C117" s="544">
        <v>2.5</v>
      </c>
      <c r="D117" s="544">
        <v>2</v>
      </c>
      <c r="E117" s="544">
        <v>1.5</v>
      </c>
      <c r="F117" s="544">
        <v>1</v>
      </c>
      <c r="G117" s="544" t="s">
        <v>934</v>
      </c>
      <c r="H117" s="544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4">
        <v>3</v>
      </c>
      <c r="C118" s="544">
        <v>2.5</v>
      </c>
      <c r="D118" s="544">
        <v>2</v>
      </c>
      <c r="E118" s="544">
        <v>1.5</v>
      </c>
      <c r="F118" s="544">
        <v>1</v>
      </c>
      <c r="G118" s="544" t="s">
        <v>934</v>
      </c>
      <c r="H118" s="544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4">
        <v>3</v>
      </c>
      <c r="C119" s="544">
        <v>2.5</v>
      </c>
      <c r="D119" s="544">
        <v>2</v>
      </c>
      <c r="E119" s="544">
        <v>1.5</v>
      </c>
      <c r="F119" s="544">
        <v>1</v>
      </c>
      <c r="G119" s="544" t="s">
        <v>934</v>
      </c>
      <c r="H119" s="544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4">
        <v>3</v>
      </c>
      <c r="C120" s="544">
        <v>2.5</v>
      </c>
      <c r="D120" s="544">
        <v>2</v>
      </c>
      <c r="E120" s="544">
        <v>1.5</v>
      </c>
      <c r="F120" s="544">
        <v>1</v>
      </c>
      <c r="G120" s="544" t="s">
        <v>934</v>
      </c>
      <c r="H120" s="544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4">
        <v>3</v>
      </c>
      <c r="C121" s="544">
        <v>2.5</v>
      </c>
      <c r="D121" s="544">
        <v>2</v>
      </c>
      <c r="E121" s="544">
        <v>1.5</v>
      </c>
      <c r="F121" s="544">
        <v>1</v>
      </c>
      <c r="G121" s="544" t="s">
        <v>934</v>
      </c>
      <c r="H121" s="544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4">
        <v>3</v>
      </c>
      <c r="C122" s="544">
        <v>2.5</v>
      </c>
      <c r="D122" s="544">
        <v>2</v>
      </c>
      <c r="E122" s="544">
        <v>1.5</v>
      </c>
      <c r="F122" s="544">
        <v>1</v>
      </c>
      <c r="G122" s="544" t="s">
        <v>934</v>
      </c>
      <c r="H122" s="544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4">
        <v>3</v>
      </c>
      <c r="C123" s="544">
        <v>2.5</v>
      </c>
      <c r="D123" s="544">
        <v>2</v>
      </c>
      <c r="E123" s="544">
        <v>1.5</v>
      </c>
      <c r="F123" s="544">
        <v>1</v>
      </c>
      <c r="G123" s="544" t="s">
        <v>934</v>
      </c>
      <c r="H123" s="544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4">
        <v>3</v>
      </c>
      <c r="C124" s="544">
        <v>2.5</v>
      </c>
      <c r="D124" s="544">
        <v>2</v>
      </c>
      <c r="E124" s="544">
        <v>1.5</v>
      </c>
      <c r="F124" s="544">
        <v>1</v>
      </c>
      <c r="G124" s="544" t="s">
        <v>934</v>
      </c>
      <c r="H124" s="544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4">
        <v>3</v>
      </c>
      <c r="C125" s="544">
        <v>2.5</v>
      </c>
      <c r="D125" s="544">
        <v>2</v>
      </c>
      <c r="E125" s="544">
        <v>1.5</v>
      </c>
      <c r="F125" s="544">
        <v>1</v>
      </c>
      <c r="G125" s="544" t="s">
        <v>934</v>
      </c>
      <c r="H125" s="544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4">
        <v>3</v>
      </c>
      <c r="C126" s="544">
        <v>2.5</v>
      </c>
      <c r="D126" s="544">
        <v>2</v>
      </c>
      <c r="E126" s="544">
        <v>1.5</v>
      </c>
      <c r="F126" s="544">
        <v>1</v>
      </c>
      <c r="G126" s="544" t="s">
        <v>934</v>
      </c>
      <c r="H126" s="544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4">
        <v>3</v>
      </c>
      <c r="C127" s="544">
        <v>2.5</v>
      </c>
      <c r="D127" s="544">
        <v>2</v>
      </c>
      <c r="E127" s="544">
        <v>1.5</v>
      </c>
      <c r="F127" s="544">
        <v>1</v>
      </c>
      <c r="G127" s="544" t="s">
        <v>934</v>
      </c>
      <c r="H127" s="544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4">
        <v>3</v>
      </c>
      <c r="C128" s="544">
        <v>2.5</v>
      </c>
      <c r="D128" s="544">
        <v>2</v>
      </c>
      <c r="E128" s="544">
        <v>1.5</v>
      </c>
      <c r="F128" s="544">
        <v>1</v>
      </c>
      <c r="G128" s="544" t="s">
        <v>934</v>
      </c>
      <c r="H128" s="544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4">
        <v>3</v>
      </c>
      <c r="C129" s="544">
        <v>2.5</v>
      </c>
      <c r="D129" s="544">
        <v>2</v>
      </c>
      <c r="E129" s="544">
        <v>1.5</v>
      </c>
      <c r="F129" s="544">
        <v>1</v>
      </c>
      <c r="G129" s="544" t="s">
        <v>934</v>
      </c>
      <c r="H129" s="544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4">
        <v>3</v>
      </c>
      <c r="C130" s="544">
        <v>2.5</v>
      </c>
      <c r="D130" s="544">
        <v>2</v>
      </c>
      <c r="E130" s="544">
        <v>1.5</v>
      </c>
      <c r="F130" s="544">
        <v>1</v>
      </c>
      <c r="G130" s="544" t="s">
        <v>934</v>
      </c>
      <c r="H130" s="544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30" zoomScaleNormal="130" workbookViewId="0">
      <selection activeCell="S28" sqref="S28"/>
    </sheetView>
  </sheetViews>
  <sheetFormatPr defaultColWidth="0" defaultRowHeight="15" zeroHeight="1" x14ac:dyDescent="0.25"/>
  <cols>
    <col min="1" max="1" width="9.140625" style="274" customWidth="1"/>
    <col min="2" max="2" width="44.28515625" style="274" customWidth="1"/>
    <col min="3" max="3" width="60.5703125" style="274" customWidth="1"/>
    <col min="4" max="4" width="22.42578125" style="274" customWidth="1"/>
    <col min="5" max="19" width="9.140625" style="274" customWidth="1"/>
    <col min="20" max="16384" width="9.140625" style="274" hidden="1"/>
  </cols>
  <sheetData>
    <row r="1" spans="2:4" ht="61.15" customHeight="1" x14ac:dyDescent="0.25"/>
    <row r="2" spans="2:4" ht="15.75" x14ac:dyDescent="0.25">
      <c r="B2" s="123" t="s">
        <v>1046</v>
      </c>
      <c r="C2" s="123" t="s">
        <v>1047</v>
      </c>
      <c r="D2" s="123" t="s">
        <v>1048</v>
      </c>
    </row>
    <row r="3" spans="2:4" x14ac:dyDescent="0.25">
      <c r="B3" s="649" t="s">
        <v>1049</v>
      </c>
      <c r="C3" s="544" t="s">
        <v>695</v>
      </c>
      <c r="D3" s="544" t="s">
        <v>23</v>
      </c>
    </row>
    <row r="4" spans="2:4" x14ac:dyDescent="0.25">
      <c r="B4" s="649" t="s">
        <v>1050</v>
      </c>
      <c r="C4" s="544" t="s">
        <v>692</v>
      </c>
      <c r="D4" s="544" t="s">
        <v>23</v>
      </c>
    </row>
    <row r="5" spans="2:4" x14ac:dyDescent="0.25">
      <c r="B5" s="649" t="s">
        <v>1051</v>
      </c>
      <c r="C5" s="544" t="s">
        <v>678</v>
      </c>
      <c r="D5" s="544" t="s">
        <v>153</v>
      </c>
    </row>
    <row r="6" spans="2:4" x14ac:dyDescent="0.25">
      <c r="B6" s="649" t="s">
        <v>1052</v>
      </c>
      <c r="C6" s="544" t="s">
        <v>692</v>
      </c>
      <c r="D6" s="544" t="s">
        <v>23</v>
      </c>
    </row>
    <row r="7" spans="2:4" x14ac:dyDescent="0.25">
      <c r="B7" s="649" t="s">
        <v>684</v>
      </c>
      <c r="C7" s="544" t="s">
        <v>686</v>
      </c>
      <c r="D7" s="544" t="s">
        <v>156</v>
      </c>
    </row>
    <row r="8" spans="2:4" x14ac:dyDescent="0.25">
      <c r="B8" s="649" t="s">
        <v>1053</v>
      </c>
      <c r="C8" s="544" t="s">
        <v>681</v>
      </c>
      <c r="D8" s="544" t="s">
        <v>153</v>
      </c>
    </row>
    <row r="9" spans="2:4" x14ac:dyDescent="0.25">
      <c r="B9" s="649" t="s">
        <v>1054</v>
      </c>
      <c r="C9" s="544" t="s">
        <v>686</v>
      </c>
      <c r="D9" s="544" t="s">
        <v>156</v>
      </c>
    </row>
    <row r="10" spans="2:4" x14ac:dyDescent="0.25">
      <c r="B10" s="649" t="s">
        <v>1055</v>
      </c>
      <c r="C10" s="544" t="s">
        <v>695</v>
      </c>
      <c r="D10" s="544" t="s">
        <v>23</v>
      </c>
    </row>
    <row r="11" spans="2:4" x14ac:dyDescent="0.25">
      <c r="B11" s="649" t="s">
        <v>1056</v>
      </c>
      <c r="C11" s="544" t="s">
        <v>678</v>
      </c>
      <c r="D11" s="544" t="s">
        <v>153</v>
      </c>
    </row>
    <row r="12" spans="2:4" x14ac:dyDescent="0.25">
      <c r="B12" s="649" t="s">
        <v>1057</v>
      </c>
      <c r="C12" s="544" t="s">
        <v>695</v>
      </c>
      <c r="D12" s="544" t="s">
        <v>23</v>
      </c>
    </row>
    <row r="13" spans="2:4" x14ac:dyDescent="0.25">
      <c r="B13" s="649" t="s">
        <v>1058</v>
      </c>
      <c r="C13" s="544" t="s">
        <v>496</v>
      </c>
      <c r="D13" s="544" t="s">
        <v>23</v>
      </c>
    </row>
    <row r="14" spans="2:4" x14ac:dyDescent="0.25">
      <c r="B14" s="649" t="s">
        <v>1059</v>
      </c>
      <c r="C14" s="544" t="s">
        <v>496</v>
      </c>
      <c r="D14" s="544" t="s">
        <v>23</v>
      </c>
    </row>
    <row r="15" spans="2:4" x14ac:dyDescent="0.25">
      <c r="B15" s="649" t="s">
        <v>1060</v>
      </c>
      <c r="C15" s="544" t="s">
        <v>496</v>
      </c>
      <c r="D15" s="544" t="s">
        <v>23</v>
      </c>
    </row>
    <row r="16" spans="2:4" x14ac:dyDescent="0.25">
      <c r="B16" s="649" t="s">
        <v>1061</v>
      </c>
      <c r="C16" s="544" t="s">
        <v>712</v>
      </c>
      <c r="D16" s="544" t="s">
        <v>153</v>
      </c>
    </row>
    <row r="17" spans="2:4" x14ac:dyDescent="0.25">
      <c r="B17" s="649" t="s">
        <v>1062</v>
      </c>
      <c r="C17" s="544" t="s">
        <v>712</v>
      </c>
      <c r="D17" s="544" t="s">
        <v>153</v>
      </c>
    </row>
    <row r="18" spans="2:4" x14ac:dyDescent="0.25">
      <c r="B18" s="649" t="s">
        <v>1063</v>
      </c>
      <c r="C18" s="544" t="s">
        <v>686</v>
      </c>
      <c r="D18" s="544" t="s">
        <v>23</v>
      </c>
    </row>
    <row r="19" spans="2:4" x14ac:dyDescent="0.25">
      <c r="B19" s="649" t="s">
        <v>1064</v>
      </c>
      <c r="C19" s="544" t="s">
        <v>712</v>
      </c>
      <c r="D19" s="544" t="s">
        <v>153</v>
      </c>
    </row>
    <row r="20" spans="2:4" x14ac:dyDescent="0.25">
      <c r="B20" s="649" t="s">
        <v>1065</v>
      </c>
      <c r="C20" s="544" t="s">
        <v>671</v>
      </c>
      <c r="D20" s="544" t="s">
        <v>153</v>
      </c>
    </row>
    <row r="21" spans="2:4" x14ac:dyDescent="0.25">
      <c r="B21" s="649" t="s">
        <v>1066</v>
      </c>
      <c r="C21" s="544" t="s">
        <v>671</v>
      </c>
      <c r="D21" s="544" t="s">
        <v>153</v>
      </c>
    </row>
    <row r="22" spans="2:4" x14ac:dyDescent="0.25">
      <c r="B22" s="649" t="s">
        <v>1067</v>
      </c>
      <c r="C22" s="544" t="s">
        <v>671</v>
      </c>
      <c r="D22" s="544" t="s">
        <v>153</v>
      </c>
    </row>
    <row r="23" spans="2:4" x14ac:dyDescent="0.25">
      <c r="B23" s="649" t="s">
        <v>1068</v>
      </c>
      <c r="C23" s="544" t="s">
        <v>671</v>
      </c>
      <c r="D23" s="544" t="s">
        <v>153</v>
      </c>
    </row>
    <row r="24" spans="2:4" x14ac:dyDescent="0.25">
      <c r="B24" s="649" t="s">
        <v>426</v>
      </c>
      <c r="C24" s="544" t="s">
        <v>453</v>
      </c>
      <c r="D24" s="544" t="s">
        <v>23</v>
      </c>
    </row>
    <row r="25" spans="2:4" x14ac:dyDescent="0.25">
      <c r="B25" s="649" t="s">
        <v>426</v>
      </c>
      <c r="C25" s="544" t="s">
        <v>464</v>
      </c>
      <c r="D25" s="544" t="s">
        <v>23</v>
      </c>
    </row>
    <row r="26" spans="2:4" x14ac:dyDescent="0.25">
      <c r="B26" s="649" t="s">
        <v>1069</v>
      </c>
      <c r="C26" s="544" t="s">
        <v>439</v>
      </c>
      <c r="D26" s="544" t="s">
        <v>375</v>
      </c>
    </row>
    <row r="27" spans="2:4" x14ac:dyDescent="0.25">
      <c r="B27" s="649" t="s">
        <v>1069</v>
      </c>
      <c r="C27" s="544" t="s">
        <v>470</v>
      </c>
      <c r="D27" s="544" t="s">
        <v>375</v>
      </c>
    </row>
    <row r="28" spans="2:4" x14ac:dyDescent="0.25">
      <c r="B28" s="649" t="s">
        <v>1070</v>
      </c>
      <c r="C28" s="544" t="s">
        <v>464</v>
      </c>
      <c r="D28" s="544" t="s">
        <v>23</v>
      </c>
    </row>
    <row r="29" spans="2:4" x14ac:dyDescent="0.25">
      <c r="B29" s="649" t="s">
        <v>1070</v>
      </c>
      <c r="C29" s="544" t="s">
        <v>453</v>
      </c>
      <c r="D29" s="544" t="s">
        <v>23</v>
      </c>
    </row>
    <row r="30" spans="2:4" x14ac:dyDescent="0.25">
      <c r="B30" s="649" t="s">
        <v>1071</v>
      </c>
      <c r="C30" s="544" t="s">
        <v>449</v>
      </c>
      <c r="D30" s="544" t="s">
        <v>156</v>
      </c>
    </row>
    <row r="31" spans="2:4" x14ac:dyDescent="0.25">
      <c r="B31" s="649" t="s">
        <v>447</v>
      </c>
      <c r="C31" s="544" t="s">
        <v>456</v>
      </c>
      <c r="D31" s="544" t="s">
        <v>23</v>
      </c>
    </row>
    <row r="32" spans="2:4" x14ac:dyDescent="0.25">
      <c r="B32" s="649" t="s">
        <v>1072</v>
      </c>
      <c r="C32" s="544" t="s">
        <v>444</v>
      </c>
      <c r="D32" s="544" t="s">
        <v>375</v>
      </c>
    </row>
    <row r="33" spans="2:4" x14ac:dyDescent="0.25">
      <c r="B33" s="650" t="s">
        <v>1073</v>
      </c>
      <c r="C33" s="571" t="s">
        <v>456</v>
      </c>
      <c r="D33" s="571" t="s">
        <v>23</v>
      </c>
    </row>
    <row r="34" spans="2:4" x14ac:dyDescent="0.25">
      <c r="B34" s="649" t="s">
        <v>1074</v>
      </c>
      <c r="C34" s="544" t="s">
        <v>449</v>
      </c>
      <c r="D34" s="544" t="s">
        <v>156</v>
      </c>
    </row>
    <row r="35" spans="2:4" x14ac:dyDescent="0.25">
      <c r="B35" s="649" t="s">
        <v>437</v>
      </c>
      <c r="C35" s="544" t="s">
        <v>467</v>
      </c>
      <c r="D35" s="544" t="s">
        <v>153</v>
      </c>
    </row>
    <row r="36" spans="2:4" x14ac:dyDescent="0.25">
      <c r="B36" s="649" t="s">
        <v>437</v>
      </c>
      <c r="C36" s="544" t="s">
        <v>434</v>
      </c>
      <c r="D36" s="544" t="s">
        <v>153</v>
      </c>
    </row>
    <row r="37" spans="2:4" x14ac:dyDescent="0.25">
      <c r="B37" s="649" t="s">
        <v>1075</v>
      </c>
      <c r="C37" s="544" t="s">
        <v>434</v>
      </c>
      <c r="D37" s="544" t="s">
        <v>153</v>
      </c>
    </row>
    <row r="38" spans="2:4" x14ac:dyDescent="0.25">
      <c r="B38" s="649" t="s">
        <v>1075</v>
      </c>
      <c r="C38" s="544" t="s">
        <v>467</v>
      </c>
      <c r="D38" s="544" t="s">
        <v>153</v>
      </c>
    </row>
    <row r="39" spans="2:4" ht="25.5" x14ac:dyDescent="0.25">
      <c r="B39" s="649" t="s">
        <v>1076</v>
      </c>
      <c r="C39" s="544" t="s">
        <v>467</v>
      </c>
      <c r="D39" s="544" t="s">
        <v>153</v>
      </c>
    </row>
    <row r="40" spans="2:4" ht="25.5" x14ac:dyDescent="0.25">
      <c r="B40" s="649" t="s">
        <v>1076</v>
      </c>
      <c r="C40" s="544" t="s">
        <v>434</v>
      </c>
      <c r="D40" s="544" t="s">
        <v>153</v>
      </c>
    </row>
    <row r="41" spans="2:4" x14ac:dyDescent="0.25">
      <c r="B41" s="649" t="s">
        <v>1077</v>
      </c>
      <c r="C41" s="544" t="s">
        <v>449</v>
      </c>
      <c r="D41" s="544" t="s">
        <v>156</v>
      </c>
    </row>
    <row r="42" spans="2:4" x14ac:dyDescent="0.25">
      <c r="B42" s="649" t="s">
        <v>1078</v>
      </c>
      <c r="C42" s="544" t="s">
        <v>449</v>
      </c>
      <c r="D42" s="544" t="s">
        <v>156</v>
      </c>
    </row>
    <row r="43" spans="2:4" x14ac:dyDescent="0.25">
      <c r="B43" s="649" t="s">
        <v>1079</v>
      </c>
      <c r="C43" s="544" t="s">
        <v>662</v>
      </c>
      <c r="D43" s="544" t="s">
        <v>375</v>
      </c>
    </row>
    <row r="44" spans="2:4" x14ac:dyDescent="0.25">
      <c r="B44" s="649" t="s">
        <v>1079</v>
      </c>
      <c r="C44" s="544" t="s">
        <v>456</v>
      </c>
      <c r="D44" s="544" t="s">
        <v>23</v>
      </c>
    </row>
    <row r="45" spans="2:4" x14ac:dyDescent="0.25">
      <c r="B45" s="649" t="s">
        <v>1079</v>
      </c>
      <c r="C45" s="544" t="s">
        <v>449</v>
      </c>
      <c r="D45" s="544" t="s">
        <v>156</v>
      </c>
    </row>
    <row r="46" spans="2:4" x14ac:dyDescent="0.25">
      <c r="B46" s="649" t="s">
        <v>1080</v>
      </c>
      <c r="C46" s="544" t="s">
        <v>449</v>
      </c>
      <c r="D46" s="544" t="s">
        <v>156</v>
      </c>
    </row>
    <row r="47" spans="2:4" x14ac:dyDescent="0.25">
      <c r="B47" s="649" t="s">
        <v>1081</v>
      </c>
      <c r="C47" s="544" t="s">
        <v>562</v>
      </c>
      <c r="D47" s="544" t="s">
        <v>153</v>
      </c>
    </row>
    <row r="48" spans="2:4" x14ac:dyDescent="0.25">
      <c r="B48" s="649" t="s">
        <v>1082</v>
      </c>
      <c r="C48" s="544" t="s">
        <v>558</v>
      </c>
      <c r="D48" s="544" t="s">
        <v>153</v>
      </c>
    </row>
    <row r="49" spans="2:4" x14ac:dyDescent="0.25">
      <c r="B49" s="649" t="s">
        <v>1083</v>
      </c>
      <c r="C49" s="544" t="s">
        <v>558</v>
      </c>
      <c r="D49" s="544" t="s">
        <v>153</v>
      </c>
    </row>
    <row r="50" spans="2:4" x14ac:dyDescent="0.25">
      <c r="B50" s="649" t="s">
        <v>1084</v>
      </c>
      <c r="C50" s="544" t="s">
        <v>558</v>
      </c>
      <c r="D50" s="544" t="s">
        <v>153</v>
      </c>
    </row>
    <row r="51" spans="2:4" x14ac:dyDescent="0.25">
      <c r="B51" s="649" t="s">
        <v>1085</v>
      </c>
      <c r="C51" s="544" t="s">
        <v>558</v>
      </c>
      <c r="D51" s="544" t="s">
        <v>153</v>
      </c>
    </row>
    <row r="52" spans="2:4" x14ac:dyDescent="0.25">
      <c r="B52" s="649" t="s">
        <v>1086</v>
      </c>
      <c r="C52" s="544" t="s">
        <v>558</v>
      </c>
      <c r="D52" s="544" t="s">
        <v>153</v>
      </c>
    </row>
    <row r="53" spans="2:4" x14ac:dyDescent="0.25">
      <c r="B53" s="649" t="s">
        <v>1087</v>
      </c>
      <c r="C53" s="544" t="s">
        <v>558</v>
      </c>
      <c r="D53" s="544" t="s">
        <v>153</v>
      </c>
    </row>
    <row r="54" spans="2:4" x14ac:dyDescent="0.25">
      <c r="B54" s="649" t="s">
        <v>1088</v>
      </c>
      <c r="C54" s="544" t="s">
        <v>577</v>
      </c>
      <c r="D54" s="544" t="s">
        <v>153</v>
      </c>
    </row>
    <row r="55" spans="2:4" x14ac:dyDescent="0.25">
      <c r="B55" s="649" t="s">
        <v>1089</v>
      </c>
      <c r="C55" s="544" t="s">
        <v>577</v>
      </c>
      <c r="D55" s="544" t="s">
        <v>153</v>
      </c>
    </row>
    <row r="56" spans="2:4" x14ac:dyDescent="0.25">
      <c r="B56" s="649" t="s">
        <v>1090</v>
      </c>
      <c r="C56" s="544" t="s">
        <v>577</v>
      </c>
      <c r="D56" s="544" t="s">
        <v>153</v>
      </c>
    </row>
    <row r="57" spans="2:4" x14ac:dyDescent="0.25">
      <c r="B57" s="649" t="s">
        <v>1091</v>
      </c>
      <c r="C57" s="544" t="s">
        <v>577</v>
      </c>
      <c r="D57" s="544" t="s">
        <v>153</v>
      </c>
    </row>
    <row r="58" spans="2:4" x14ac:dyDescent="0.25">
      <c r="B58" s="649" t="s">
        <v>1091</v>
      </c>
      <c r="C58" s="544" t="s">
        <v>1092</v>
      </c>
      <c r="D58" s="544" t="s">
        <v>153</v>
      </c>
    </row>
    <row r="59" spans="2:4" x14ac:dyDescent="0.25">
      <c r="B59" s="649" t="s">
        <v>1093</v>
      </c>
      <c r="C59" s="544" t="s">
        <v>577</v>
      </c>
      <c r="D59" s="544" t="s">
        <v>153</v>
      </c>
    </row>
    <row r="60" spans="2:4" x14ac:dyDescent="0.25">
      <c r="B60" s="649" t="s">
        <v>1093</v>
      </c>
      <c r="C60" s="544" t="s">
        <v>444</v>
      </c>
      <c r="D60" s="544" t="s">
        <v>375</v>
      </c>
    </row>
    <row r="61" spans="2:4" x14ac:dyDescent="0.25">
      <c r="B61" s="649" t="s">
        <v>1093</v>
      </c>
      <c r="C61" s="544" t="s">
        <v>439</v>
      </c>
      <c r="D61" s="544" t="s">
        <v>375</v>
      </c>
    </row>
    <row r="62" spans="2:4" x14ac:dyDescent="0.25">
      <c r="B62" s="649" t="s">
        <v>1093</v>
      </c>
      <c r="C62" s="544" t="s">
        <v>453</v>
      </c>
      <c r="D62" s="544" t="s">
        <v>23</v>
      </c>
    </row>
    <row r="63" spans="2:4" x14ac:dyDescent="0.25">
      <c r="B63" s="649" t="s">
        <v>1094</v>
      </c>
      <c r="C63" s="544" t="s">
        <v>577</v>
      </c>
      <c r="D63" s="544" t="s">
        <v>153</v>
      </c>
    </row>
    <row r="64" spans="2:4" x14ac:dyDescent="0.25">
      <c r="B64" s="649" t="s">
        <v>1094</v>
      </c>
      <c r="C64" s="574" t="s">
        <v>490</v>
      </c>
      <c r="D64" s="544" t="s">
        <v>153</v>
      </c>
    </row>
    <row r="65" spans="2:4" x14ac:dyDescent="0.25">
      <c r="B65" s="649" t="s">
        <v>1095</v>
      </c>
      <c r="C65" s="544" t="s">
        <v>1096</v>
      </c>
      <c r="D65" s="544" t="s">
        <v>375</v>
      </c>
    </row>
    <row r="66" spans="2:4" x14ac:dyDescent="0.25">
      <c r="B66" s="649" t="s">
        <v>1095</v>
      </c>
      <c r="C66" s="544" t="s">
        <v>1097</v>
      </c>
      <c r="D66" s="544" t="s">
        <v>23</v>
      </c>
    </row>
    <row r="67" spans="2:4" x14ac:dyDescent="0.25">
      <c r="B67" s="649" t="s">
        <v>1095</v>
      </c>
      <c r="C67" s="544" t="s">
        <v>526</v>
      </c>
      <c r="D67" s="544" t="s">
        <v>153</v>
      </c>
    </row>
    <row r="68" spans="2:4" x14ac:dyDescent="0.25">
      <c r="B68" s="649" t="s">
        <v>1095</v>
      </c>
      <c r="C68" s="544" t="s">
        <v>529</v>
      </c>
      <c r="D68" s="544" t="s">
        <v>153</v>
      </c>
    </row>
    <row r="69" spans="2:4" x14ac:dyDescent="0.25">
      <c r="B69" s="649" t="s">
        <v>1095</v>
      </c>
      <c r="C69" s="544" t="s">
        <v>532</v>
      </c>
      <c r="D69" s="544" t="s">
        <v>153</v>
      </c>
    </row>
    <row r="70" spans="2:4" x14ac:dyDescent="0.25">
      <c r="B70" s="649" t="s">
        <v>1095</v>
      </c>
      <c r="C70" s="544" t="s">
        <v>535</v>
      </c>
      <c r="D70" s="544" t="s">
        <v>153</v>
      </c>
    </row>
    <row r="71" spans="2:4" x14ac:dyDescent="0.25">
      <c r="B71" s="649" t="s">
        <v>1095</v>
      </c>
      <c r="C71" s="544" t="s">
        <v>538</v>
      </c>
      <c r="D71" s="544" t="s">
        <v>153</v>
      </c>
    </row>
    <row r="72" spans="2:4" x14ac:dyDescent="0.25">
      <c r="B72" s="649" t="s">
        <v>1095</v>
      </c>
      <c r="C72" s="544" t="s">
        <v>1098</v>
      </c>
      <c r="D72" s="544" t="s">
        <v>153</v>
      </c>
    </row>
    <row r="73" spans="2:4" x14ac:dyDescent="0.25">
      <c r="B73" s="649" t="s">
        <v>1095</v>
      </c>
      <c r="C73" s="544" t="s">
        <v>1099</v>
      </c>
      <c r="D73" s="544" t="s">
        <v>23</v>
      </c>
    </row>
    <row r="74" spans="2:4" x14ac:dyDescent="0.25">
      <c r="B74" s="649" t="s">
        <v>1095</v>
      </c>
      <c r="C74" s="544" t="s">
        <v>1100</v>
      </c>
      <c r="D74" s="544" t="s">
        <v>23</v>
      </c>
    </row>
    <row r="75" spans="2:4" x14ac:dyDescent="0.25">
      <c r="B75" s="649" t="s">
        <v>1095</v>
      </c>
      <c r="C75" s="544" t="s">
        <v>550</v>
      </c>
      <c r="D75" s="544" t="s">
        <v>153</v>
      </c>
    </row>
    <row r="76" spans="2:4" x14ac:dyDescent="0.25">
      <c r="B76" s="649" t="s">
        <v>1101</v>
      </c>
      <c r="C76" s="544" t="s">
        <v>490</v>
      </c>
      <c r="D76" s="544" t="s">
        <v>153</v>
      </c>
    </row>
    <row r="77" spans="2:4" x14ac:dyDescent="0.25">
      <c r="B77" s="649" t="s">
        <v>1101</v>
      </c>
      <c r="C77" s="544" t="s">
        <v>515</v>
      </c>
      <c r="D77" s="544" t="s">
        <v>153</v>
      </c>
    </row>
    <row r="78" spans="2:4" x14ac:dyDescent="0.25">
      <c r="B78" s="649" t="s">
        <v>1102</v>
      </c>
      <c r="C78" s="544" t="s">
        <v>490</v>
      </c>
      <c r="D78" s="544" t="s">
        <v>153</v>
      </c>
    </row>
    <row r="79" spans="2:4" x14ac:dyDescent="0.25">
      <c r="B79" s="649" t="s">
        <v>1102</v>
      </c>
      <c r="C79" s="544" t="s">
        <v>515</v>
      </c>
      <c r="D79" s="544" t="s">
        <v>153</v>
      </c>
    </row>
    <row r="80" spans="2:4" x14ac:dyDescent="0.25">
      <c r="B80" s="649" t="s">
        <v>1103</v>
      </c>
      <c r="C80" s="544" t="s">
        <v>490</v>
      </c>
      <c r="D80" s="544" t="s">
        <v>153</v>
      </c>
    </row>
    <row r="81" spans="2:4" x14ac:dyDescent="0.25">
      <c r="B81" s="649" t="s">
        <v>1103</v>
      </c>
      <c r="C81" s="544" t="s">
        <v>515</v>
      </c>
      <c r="D81" s="544" t="s">
        <v>153</v>
      </c>
    </row>
    <row r="82" spans="2:4" x14ac:dyDescent="0.25">
      <c r="B82" s="649" t="s">
        <v>1104</v>
      </c>
      <c r="C82" s="544" t="s">
        <v>490</v>
      </c>
      <c r="D82" s="544" t="s">
        <v>153</v>
      </c>
    </row>
    <row r="83" spans="2:4" x14ac:dyDescent="0.25">
      <c r="B83" s="649" t="s">
        <v>1104</v>
      </c>
      <c r="C83" s="544" t="s">
        <v>515</v>
      </c>
      <c r="D83" s="544" t="s">
        <v>153</v>
      </c>
    </row>
    <row r="84" spans="2:4" x14ac:dyDescent="0.25">
      <c r="B84" s="649" t="s">
        <v>1105</v>
      </c>
      <c r="C84" s="544" t="s">
        <v>490</v>
      </c>
      <c r="D84" s="544" t="s">
        <v>153</v>
      </c>
    </row>
    <row r="85" spans="2:4" x14ac:dyDescent="0.25">
      <c r="B85" s="649" t="s">
        <v>1105</v>
      </c>
      <c r="C85" s="544" t="s">
        <v>515</v>
      </c>
      <c r="D85" s="544" t="s">
        <v>153</v>
      </c>
    </row>
    <row r="86" spans="2:4" x14ac:dyDescent="0.25">
      <c r="B86" s="649" t="s">
        <v>1106</v>
      </c>
      <c r="C86" s="544" t="s">
        <v>500</v>
      </c>
      <c r="D86" s="544" t="s">
        <v>375</v>
      </c>
    </row>
    <row r="87" spans="2:4" x14ac:dyDescent="0.25">
      <c r="B87" s="649" t="s">
        <v>1107</v>
      </c>
      <c r="C87" s="544" t="s">
        <v>490</v>
      </c>
      <c r="D87" s="544" t="s">
        <v>153</v>
      </c>
    </row>
    <row r="88" spans="2:4" x14ac:dyDescent="0.25">
      <c r="B88" s="649" t="s">
        <v>1108</v>
      </c>
      <c r="C88" s="544" t="s">
        <v>490</v>
      </c>
      <c r="D88" s="544" t="s">
        <v>153</v>
      </c>
    </row>
    <row r="89" spans="2:4" x14ac:dyDescent="0.25">
      <c r="B89" s="649" t="s">
        <v>1107</v>
      </c>
      <c r="C89" s="544" t="s">
        <v>515</v>
      </c>
      <c r="D89" s="544" t="s">
        <v>153</v>
      </c>
    </row>
    <row r="90" spans="2:4" x14ac:dyDescent="0.25">
      <c r="B90" s="649" t="s">
        <v>1108</v>
      </c>
      <c r="C90" s="544" t="s">
        <v>515</v>
      </c>
      <c r="D90" s="544" t="s">
        <v>153</v>
      </c>
    </row>
    <row r="91" spans="2:4" x14ac:dyDescent="0.25">
      <c r="B91" s="649" t="s">
        <v>423</v>
      </c>
      <c r="C91" s="544" t="s">
        <v>424</v>
      </c>
      <c r="D91" s="544" t="s">
        <v>156</v>
      </c>
    </row>
    <row r="92" spans="2:4" x14ac:dyDescent="0.25">
      <c r="B92" s="649" t="s">
        <v>1109</v>
      </c>
      <c r="C92" s="544" t="s">
        <v>424</v>
      </c>
      <c r="D92" s="544" t="s">
        <v>156</v>
      </c>
    </row>
    <row r="93" spans="2:4" x14ac:dyDescent="0.25">
      <c r="B93" s="649" t="s">
        <v>1110</v>
      </c>
      <c r="C93" s="544" t="s">
        <v>424</v>
      </c>
      <c r="D93" s="544" t="s">
        <v>156</v>
      </c>
    </row>
    <row r="94" spans="2:4" x14ac:dyDescent="0.25">
      <c r="B94" s="649" t="s">
        <v>1111</v>
      </c>
      <c r="C94" s="574" t="s">
        <v>569</v>
      </c>
      <c r="D94" s="544" t="s">
        <v>153</v>
      </c>
    </row>
    <row r="95" spans="2:4" x14ac:dyDescent="0.25">
      <c r="B95" s="649" t="s">
        <v>1112</v>
      </c>
      <c r="C95" s="544" t="s">
        <v>424</v>
      </c>
      <c r="D95" s="544" t="s">
        <v>23</v>
      </c>
    </row>
    <row r="96" spans="2:4" x14ac:dyDescent="0.25">
      <c r="B96" s="649" t="s">
        <v>1113</v>
      </c>
      <c r="C96" s="574" t="s">
        <v>565</v>
      </c>
      <c r="D96" s="544" t="s">
        <v>156</v>
      </c>
    </row>
    <row r="97" spans="2:4" x14ac:dyDescent="0.25">
      <c r="B97" s="649" t="s">
        <v>1114</v>
      </c>
      <c r="C97" s="574" t="s">
        <v>565</v>
      </c>
      <c r="D97" s="544" t="s">
        <v>156</v>
      </c>
    </row>
    <row r="98" spans="2:4" x14ac:dyDescent="0.25">
      <c r="B98" s="649" t="s">
        <v>643</v>
      </c>
      <c r="C98" s="544" t="s">
        <v>655</v>
      </c>
      <c r="D98" s="544" t="s">
        <v>375</v>
      </c>
    </row>
    <row r="99" spans="2:4" x14ac:dyDescent="0.25">
      <c r="B99" s="649" t="s">
        <v>1115</v>
      </c>
      <c r="C99" s="544" t="s">
        <v>655</v>
      </c>
      <c r="D99" s="544" t="s">
        <v>375</v>
      </c>
    </row>
    <row r="100" spans="2:4" x14ac:dyDescent="0.25">
      <c r="B100" s="649" t="s">
        <v>640</v>
      </c>
      <c r="C100" s="544" t="s">
        <v>641</v>
      </c>
      <c r="D100" s="544" t="s">
        <v>375</v>
      </c>
    </row>
    <row r="101" spans="2:4" x14ac:dyDescent="0.25">
      <c r="B101" s="649" t="s">
        <v>1116</v>
      </c>
      <c r="C101" s="544" t="s">
        <v>655</v>
      </c>
      <c r="D101" s="544" t="s">
        <v>375</v>
      </c>
    </row>
    <row r="102" spans="2:4" x14ac:dyDescent="0.25">
      <c r="B102" s="649" t="s">
        <v>1117</v>
      </c>
      <c r="C102" s="651" t="s">
        <v>668</v>
      </c>
      <c r="D102" s="544" t="s">
        <v>375</v>
      </c>
    </row>
    <row r="103" spans="2:4" x14ac:dyDescent="0.25">
      <c r="B103" s="649" t="s">
        <v>1118</v>
      </c>
      <c r="C103" s="544" t="s">
        <v>641</v>
      </c>
      <c r="D103" s="544" t="s">
        <v>375</v>
      </c>
    </row>
    <row r="104" spans="2:4" x14ac:dyDescent="0.25">
      <c r="B104" s="649" t="s">
        <v>1118</v>
      </c>
      <c r="C104" s="544" t="s">
        <v>655</v>
      </c>
      <c r="D104" s="544" t="s">
        <v>375</v>
      </c>
    </row>
    <row r="105" spans="2:4" x14ac:dyDescent="0.25">
      <c r="B105" s="649" t="s">
        <v>1119</v>
      </c>
      <c r="C105" s="544" t="s">
        <v>649</v>
      </c>
      <c r="D105" s="544" t="s">
        <v>375</v>
      </c>
    </row>
    <row r="106" spans="2:4" x14ac:dyDescent="0.25">
      <c r="B106" s="649" t="s">
        <v>1120</v>
      </c>
      <c r="C106" s="544" t="s">
        <v>649</v>
      </c>
      <c r="D106" s="544" t="s">
        <v>375</v>
      </c>
    </row>
    <row r="107" spans="2:4" x14ac:dyDescent="0.25">
      <c r="B107" s="649" t="s">
        <v>1121</v>
      </c>
      <c r="C107" s="544" t="s">
        <v>649</v>
      </c>
      <c r="D107" s="544" t="s">
        <v>375</v>
      </c>
    </row>
    <row r="108" spans="2:4" x14ac:dyDescent="0.25">
      <c r="B108" s="649" t="s">
        <v>1122</v>
      </c>
      <c r="C108" s="544" t="s">
        <v>649</v>
      </c>
      <c r="D108" s="544" t="s">
        <v>375</v>
      </c>
    </row>
    <row r="109" spans="2:4" x14ac:dyDescent="0.25">
      <c r="B109" s="649" t="s">
        <v>1123</v>
      </c>
      <c r="C109" s="544" t="s">
        <v>649</v>
      </c>
      <c r="D109" s="544" t="s">
        <v>375</v>
      </c>
    </row>
    <row r="110" spans="2:4" x14ac:dyDescent="0.25">
      <c r="B110" s="649" t="s">
        <v>1124</v>
      </c>
      <c r="C110" s="544" t="s">
        <v>1125</v>
      </c>
      <c r="D110" s="544" t="s">
        <v>375</v>
      </c>
    </row>
    <row r="111" spans="2:4" x14ac:dyDescent="0.25">
      <c r="B111" s="649" t="s">
        <v>1126</v>
      </c>
      <c r="C111" s="544" t="s">
        <v>1125</v>
      </c>
      <c r="D111" s="544" t="s">
        <v>375</v>
      </c>
    </row>
    <row r="112" spans="2:4" x14ac:dyDescent="0.25">
      <c r="B112" s="649" t="s">
        <v>1127</v>
      </c>
      <c r="C112" s="544" t="s">
        <v>1125</v>
      </c>
      <c r="D112" s="544" t="s">
        <v>375</v>
      </c>
    </row>
    <row r="113" spans="2:4" x14ac:dyDescent="0.25">
      <c r="B113" s="649" t="s">
        <v>1128</v>
      </c>
      <c r="C113" s="544" t="s">
        <v>645</v>
      </c>
      <c r="D113" s="544" t="s">
        <v>375</v>
      </c>
    </row>
    <row r="114" spans="2:4" x14ac:dyDescent="0.25">
      <c r="B114" s="649" t="s">
        <v>1129</v>
      </c>
      <c r="C114" s="544" t="s">
        <v>649</v>
      </c>
      <c r="D114" s="544" t="s">
        <v>375</v>
      </c>
    </row>
    <row r="115" spans="2:4" x14ac:dyDescent="0.25">
      <c r="B115" s="649" t="s">
        <v>1130</v>
      </c>
      <c r="C115" s="544" t="s">
        <v>649</v>
      </c>
      <c r="D115" s="544" t="s">
        <v>375</v>
      </c>
    </row>
    <row r="116" spans="2:4" x14ac:dyDescent="0.25">
      <c r="B116" s="649" t="s">
        <v>1130</v>
      </c>
      <c r="C116" s="574" t="s">
        <v>665</v>
      </c>
      <c r="D116" s="571" t="s">
        <v>153</v>
      </c>
    </row>
    <row r="117" spans="2:4" x14ac:dyDescent="0.25">
      <c r="B117" s="649" t="s">
        <v>1131</v>
      </c>
      <c r="C117" s="544" t="s">
        <v>1132</v>
      </c>
      <c r="D117" s="586"/>
    </row>
    <row r="118" spans="2:4" x14ac:dyDescent="0.25">
      <c r="B118" s="649" t="s">
        <v>1133</v>
      </c>
      <c r="C118" s="574" t="s">
        <v>665</v>
      </c>
      <c r="D118" s="571" t="s">
        <v>153</v>
      </c>
    </row>
    <row r="119" spans="2:4" x14ac:dyDescent="0.25">
      <c r="B119" s="649" t="s">
        <v>1134</v>
      </c>
      <c r="C119" s="544" t="s">
        <v>569</v>
      </c>
      <c r="D119" s="544" t="s">
        <v>153</v>
      </c>
    </row>
    <row r="120" spans="2:4" x14ac:dyDescent="0.25">
      <c r="B120" s="649" t="s">
        <v>1135</v>
      </c>
      <c r="C120" s="574" t="s">
        <v>582</v>
      </c>
      <c r="D120" s="544" t="s">
        <v>23</v>
      </c>
    </row>
    <row r="121" spans="2:4" x14ac:dyDescent="0.25">
      <c r="B121" s="649" t="s">
        <v>1136</v>
      </c>
      <c r="C121" s="544" t="s">
        <v>569</v>
      </c>
      <c r="D121" s="544" t="s">
        <v>153</v>
      </c>
    </row>
    <row r="122" spans="2:4" x14ac:dyDescent="0.25">
      <c r="B122" s="649" t="s">
        <v>1137</v>
      </c>
      <c r="C122" s="574" t="s">
        <v>582</v>
      </c>
      <c r="D122" s="544" t="s">
        <v>23</v>
      </c>
    </row>
    <row r="123" spans="2:4" x14ac:dyDescent="0.25">
      <c r="B123" s="649" t="s">
        <v>1138</v>
      </c>
      <c r="C123" s="544" t="s">
        <v>569</v>
      </c>
      <c r="D123" s="544" t="s">
        <v>153</v>
      </c>
    </row>
    <row r="124" spans="2:4" x14ac:dyDescent="0.25">
      <c r="B124" s="649" t="s">
        <v>1139</v>
      </c>
      <c r="C124" s="544" t="s">
        <v>569</v>
      </c>
      <c r="D124" s="544" t="s">
        <v>153</v>
      </c>
    </row>
    <row r="125" spans="2:4" x14ac:dyDescent="0.25">
      <c r="B125" s="649" t="s">
        <v>1140</v>
      </c>
      <c r="C125" s="544" t="s">
        <v>569</v>
      </c>
      <c r="D125" s="544" t="s">
        <v>153</v>
      </c>
    </row>
    <row r="126" spans="2:4" x14ac:dyDescent="0.25">
      <c r="B126" s="649" t="s">
        <v>1141</v>
      </c>
      <c r="C126" s="544" t="s">
        <v>569</v>
      </c>
      <c r="D126" s="544" t="s">
        <v>153</v>
      </c>
    </row>
    <row r="127" spans="2:4" x14ac:dyDescent="0.25">
      <c r="B127" s="649" t="s">
        <v>1142</v>
      </c>
      <c r="C127" s="544" t="s">
        <v>569</v>
      </c>
      <c r="D127" s="544" t="s">
        <v>153</v>
      </c>
    </row>
    <row r="128" spans="2:4" x14ac:dyDescent="0.25">
      <c r="B128" s="649" t="s">
        <v>573</v>
      </c>
      <c r="C128" s="544" t="s">
        <v>574</v>
      </c>
      <c r="D128" s="544" t="s">
        <v>375</v>
      </c>
    </row>
    <row r="129" spans="2:4" x14ac:dyDescent="0.25">
      <c r="B129" s="649" t="s">
        <v>1143</v>
      </c>
      <c r="C129" s="544" t="s">
        <v>582</v>
      </c>
      <c r="D129" s="544" t="s">
        <v>23</v>
      </c>
    </row>
    <row r="130" spans="2:4" x14ac:dyDescent="0.25">
      <c r="B130" s="649" t="s">
        <v>1144</v>
      </c>
      <c r="C130" s="544" t="s">
        <v>582</v>
      </c>
      <c r="D130" s="544" t="s">
        <v>23</v>
      </c>
    </row>
    <row r="131" spans="2:4" x14ac:dyDescent="0.25">
      <c r="B131" s="649" t="s">
        <v>1145</v>
      </c>
      <c r="C131" s="544" t="s">
        <v>582</v>
      </c>
      <c r="D131" s="544" t="s">
        <v>23</v>
      </c>
    </row>
    <row r="132" spans="2:4" x14ac:dyDescent="0.25">
      <c r="B132" s="649" t="s">
        <v>1146</v>
      </c>
      <c r="C132" s="544" t="s">
        <v>582</v>
      </c>
      <c r="D132" s="544" t="s">
        <v>23</v>
      </c>
    </row>
    <row r="133" spans="2:4" x14ac:dyDescent="0.25">
      <c r="B133" s="649" t="s">
        <v>1146</v>
      </c>
      <c r="C133" s="544" t="s">
        <v>582</v>
      </c>
      <c r="D133" s="544" t="s">
        <v>23</v>
      </c>
    </row>
    <row r="134" spans="2:4" x14ac:dyDescent="0.25">
      <c r="B134" s="649" t="s">
        <v>1146</v>
      </c>
      <c r="C134" s="544" t="s">
        <v>582</v>
      </c>
      <c r="D134" s="544" t="s">
        <v>23</v>
      </c>
    </row>
    <row r="135" spans="2:4" x14ac:dyDescent="0.25">
      <c r="B135" s="649" t="s">
        <v>1146</v>
      </c>
      <c r="C135" s="544" t="s">
        <v>582</v>
      </c>
      <c r="D135" s="544" t="s">
        <v>23</v>
      </c>
    </row>
    <row r="136" spans="2:4" x14ac:dyDescent="0.25">
      <c r="B136" s="649" t="s">
        <v>1146</v>
      </c>
      <c r="C136" s="544" t="s">
        <v>582</v>
      </c>
      <c r="D136" s="544" t="s">
        <v>23</v>
      </c>
    </row>
    <row r="137" spans="2:4" x14ac:dyDescent="0.25">
      <c r="B137" s="649" t="s">
        <v>1146</v>
      </c>
      <c r="C137" s="544" t="s">
        <v>582</v>
      </c>
      <c r="D137" s="544" t="s">
        <v>23</v>
      </c>
    </row>
    <row r="138" spans="2:4" x14ac:dyDescent="0.25">
      <c r="B138" s="649" t="s">
        <v>1147</v>
      </c>
      <c r="C138" s="544" t="s">
        <v>1148</v>
      </c>
      <c r="D138" s="544" t="s">
        <v>156</v>
      </c>
    </row>
    <row r="139" spans="2:4" x14ac:dyDescent="0.25">
      <c r="B139" s="649" t="s">
        <v>1149</v>
      </c>
      <c r="C139" s="544" t="s">
        <v>1148</v>
      </c>
      <c r="D139" s="544" t="s">
        <v>156</v>
      </c>
    </row>
    <row r="140" spans="2:4" x14ac:dyDescent="0.25">
      <c r="B140" s="649" t="s">
        <v>1150</v>
      </c>
      <c r="C140" s="544" t="s">
        <v>1148</v>
      </c>
      <c r="D140" s="544" t="s">
        <v>156</v>
      </c>
    </row>
    <row r="141" spans="2:4" x14ac:dyDescent="0.25">
      <c r="B141" s="649" t="s">
        <v>1151</v>
      </c>
      <c r="C141" s="544" t="s">
        <v>587</v>
      </c>
      <c r="D141" s="544" t="s">
        <v>397</v>
      </c>
    </row>
    <row r="142" spans="2:4" x14ac:dyDescent="0.25">
      <c r="B142" s="649" t="s">
        <v>1152</v>
      </c>
      <c r="C142" s="544" t="s">
        <v>395</v>
      </c>
      <c r="D142" s="544" t="s">
        <v>156</v>
      </c>
    </row>
    <row r="143" spans="2:4" x14ac:dyDescent="0.25">
      <c r="B143" s="649" t="s">
        <v>1153</v>
      </c>
      <c r="C143" s="544" t="s">
        <v>395</v>
      </c>
      <c r="D143" s="544" t="s">
        <v>156</v>
      </c>
    </row>
    <row r="144" spans="2:4" x14ac:dyDescent="0.25">
      <c r="B144" s="649" t="s">
        <v>1154</v>
      </c>
      <c r="C144" s="544" t="s">
        <v>449</v>
      </c>
      <c r="D144" s="544" t="s">
        <v>156</v>
      </c>
    </row>
    <row r="145" spans="2:4" x14ac:dyDescent="0.25">
      <c r="B145" s="649" t="s">
        <v>1155</v>
      </c>
      <c r="C145" s="574" t="s">
        <v>565</v>
      </c>
      <c r="D145" s="544" t="s">
        <v>156</v>
      </c>
    </row>
    <row r="146" spans="2:4" x14ac:dyDescent="0.25">
      <c r="B146" s="649" t="s">
        <v>615</v>
      </c>
      <c r="C146" s="544" t="s">
        <v>616</v>
      </c>
      <c r="D146" s="544" t="s">
        <v>156</v>
      </c>
    </row>
    <row r="147" spans="2:4" x14ac:dyDescent="0.25">
      <c r="B147" s="649" t="s">
        <v>1156</v>
      </c>
      <c r="C147" s="544" t="s">
        <v>595</v>
      </c>
      <c r="D147" s="544" t="s">
        <v>397</v>
      </c>
    </row>
    <row r="148" spans="2:4" x14ac:dyDescent="0.25">
      <c r="B148" s="649" t="s">
        <v>1157</v>
      </c>
      <c r="C148" s="544" t="s">
        <v>595</v>
      </c>
      <c r="D148" s="544" t="s">
        <v>397</v>
      </c>
    </row>
    <row r="149" spans="2:4" x14ac:dyDescent="0.25">
      <c r="B149" s="649" t="s">
        <v>1158</v>
      </c>
      <c r="C149" s="544" t="s">
        <v>600</v>
      </c>
      <c r="D149" s="544" t="s">
        <v>397</v>
      </c>
    </row>
    <row r="150" spans="2:4" x14ac:dyDescent="0.25">
      <c r="B150" s="649" t="s">
        <v>1159</v>
      </c>
      <c r="C150" s="544" t="s">
        <v>600</v>
      </c>
      <c r="D150" s="544" t="s">
        <v>397</v>
      </c>
    </row>
    <row r="151" spans="2:4" x14ac:dyDescent="0.25">
      <c r="B151" s="649" t="s">
        <v>1160</v>
      </c>
      <c r="C151" s="544" t="s">
        <v>600</v>
      </c>
      <c r="D151" s="544" t="s">
        <v>397</v>
      </c>
    </row>
    <row r="152" spans="2:4" x14ac:dyDescent="0.25">
      <c r="B152" s="649" t="s">
        <v>1161</v>
      </c>
      <c r="C152" s="544" t="s">
        <v>600</v>
      </c>
      <c r="D152" s="544" t="s">
        <v>397</v>
      </c>
    </row>
    <row r="153" spans="2:4" x14ac:dyDescent="0.25">
      <c r="B153" s="649" t="s">
        <v>1162</v>
      </c>
      <c r="C153" s="544" t="s">
        <v>636</v>
      </c>
      <c r="D153" s="544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7"/>
    </row>
    <row r="159" spans="2:4" x14ac:dyDescent="0.25">
      <c r="B159" s="307"/>
    </row>
    <row r="160" spans="2:4" x14ac:dyDescent="0.25">
      <c r="B160" s="307"/>
    </row>
    <row r="161" spans="2:2" x14ac:dyDescent="0.25">
      <c r="B161" s="307"/>
    </row>
    <row r="162" spans="2:2" x14ac:dyDescent="0.25">
      <c r="B162" s="307"/>
    </row>
    <row r="163" spans="2:2" x14ac:dyDescent="0.25">
      <c r="B163" s="307"/>
    </row>
    <row r="164" spans="2:2" hidden="1" x14ac:dyDescent="0.25">
      <c r="B164" s="307"/>
    </row>
    <row r="165" spans="2:2" hidden="1" x14ac:dyDescent="0.25">
      <c r="B165" s="307"/>
    </row>
    <row r="166" spans="2:2" hidden="1" x14ac:dyDescent="0.25">
      <c r="B166" s="307"/>
    </row>
    <row r="167" spans="2:2" hidden="1" x14ac:dyDescent="0.25">
      <c r="B167" s="307"/>
    </row>
    <row r="168" spans="2:2" hidden="1" x14ac:dyDescent="0.25">
      <c r="B168" s="307"/>
    </row>
    <row r="169" spans="2:2" hidden="1" x14ac:dyDescent="0.25">
      <c r="B169" s="307"/>
    </row>
    <row r="170" spans="2:2" hidden="1" x14ac:dyDescent="0.25">
      <c r="B170" s="307"/>
    </row>
    <row r="171" spans="2:2" hidden="1" x14ac:dyDescent="0.25">
      <c r="B171" s="307"/>
    </row>
    <row r="172" spans="2:2" hidden="1" x14ac:dyDescent="0.25">
      <c r="B172" s="307"/>
    </row>
    <row r="173" spans="2:2" hidden="1" x14ac:dyDescent="0.25">
      <c r="B173" s="307"/>
    </row>
    <row r="174" spans="2:2" hidden="1" x14ac:dyDescent="0.25">
      <c r="B174" s="307"/>
    </row>
    <row r="175" spans="2:2" hidden="1" x14ac:dyDescent="0.25">
      <c r="B175" s="307"/>
    </row>
    <row r="176" spans="2:2" hidden="1" x14ac:dyDescent="0.25">
      <c r="B176" s="307"/>
    </row>
    <row r="177" spans="2:2" hidden="1" x14ac:dyDescent="0.25">
      <c r="B177" s="307"/>
    </row>
    <row r="178" spans="2:2" hidden="1" x14ac:dyDescent="0.25">
      <c r="B178" s="307"/>
    </row>
    <row r="179" spans="2:2" hidden="1" x14ac:dyDescent="0.25">
      <c r="B179" s="307"/>
    </row>
    <row r="180" spans="2:2" hidden="1" x14ac:dyDescent="0.25">
      <c r="B180" s="307"/>
    </row>
    <row r="181" spans="2:2" hidden="1" x14ac:dyDescent="0.25">
      <c r="B181" s="307"/>
    </row>
    <row r="182" spans="2:2" hidden="1" x14ac:dyDescent="0.25">
      <c r="B182" s="307"/>
    </row>
    <row r="183" spans="2:2" hidden="1" x14ac:dyDescent="0.25">
      <c r="B183" s="307"/>
    </row>
    <row r="184" spans="2:2" hidden="1" x14ac:dyDescent="0.25">
      <c r="B184" s="307"/>
    </row>
    <row r="185" spans="2:2" hidden="1" x14ac:dyDescent="0.25">
      <c r="B185" s="307"/>
    </row>
    <row r="186" spans="2:2" hidden="1" x14ac:dyDescent="0.25">
      <c r="B186" s="307"/>
    </row>
    <row r="187" spans="2:2" hidden="1" x14ac:dyDescent="0.25">
      <c r="B187" s="307"/>
    </row>
    <row r="188" spans="2:2" hidden="1" x14ac:dyDescent="0.25">
      <c r="B188" s="307"/>
    </row>
    <row r="189" spans="2:2" hidden="1" x14ac:dyDescent="0.25">
      <c r="B189" s="307"/>
    </row>
    <row r="190" spans="2:2" hidden="1" x14ac:dyDescent="0.25">
      <c r="B190" s="307"/>
    </row>
    <row r="191" spans="2:2" hidden="1" x14ac:dyDescent="0.25">
      <c r="B191" s="307"/>
    </row>
    <row r="192" spans="2:2" hidden="1" x14ac:dyDescent="0.25">
      <c r="B192" s="307"/>
    </row>
    <row r="193" spans="2:2" hidden="1" x14ac:dyDescent="0.25">
      <c r="B193" s="307"/>
    </row>
    <row r="194" spans="2:2" hidden="1" x14ac:dyDescent="0.25">
      <c r="B194" s="307"/>
    </row>
    <row r="195" spans="2:2" hidden="1" x14ac:dyDescent="0.25">
      <c r="B195" s="307"/>
    </row>
    <row r="196" spans="2:2" hidden="1" x14ac:dyDescent="0.25">
      <c r="B196" s="307"/>
    </row>
    <row r="197" spans="2:2" hidden="1" x14ac:dyDescent="0.25">
      <c r="B197" s="307"/>
    </row>
    <row r="198" spans="2:2" hidden="1" x14ac:dyDescent="0.25">
      <c r="B198" s="307"/>
    </row>
    <row r="199" spans="2:2" hidden="1" x14ac:dyDescent="0.25">
      <c r="B199" s="307"/>
    </row>
    <row r="200" spans="2:2" hidden="1" x14ac:dyDescent="0.25">
      <c r="B200" s="307"/>
    </row>
    <row r="201" spans="2:2" hidden="1" x14ac:dyDescent="0.25">
      <c r="B201" s="307"/>
    </row>
    <row r="202" spans="2:2" hidden="1" x14ac:dyDescent="0.25">
      <c r="B202" s="307"/>
    </row>
    <row r="203" spans="2:2" hidden="1" x14ac:dyDescent="0.25">
      <c r="B203" s="307"/>
    </row>
    <row r="204" spans="2:2" hidden="1" x14ac:dyDescent="0.25">
      <c r="B204" s="307"/>
    </row>
    <row r="205" spans="2:2" hidden="1" x14ac:dyDescent="0.25">
      <c r="B205" s="307"/>
    </row>
    <row r="206" spans="2:2" hidden="1" x14ac:dyDescent="0.25">
      <c r="B206" s="307"/>
    </row>
    <row r="207" spans="2:2" hidden="1" x14ac:dyDescent="0.25">
      <c r="B207" s="307"/>
    </row>
    <row r="208" spans="2:2" hidden="1" x14ac:dyDescent="0.25">
      <c r="B208" s="307"/>
    </row>
    <row r="209" spans="2:2" hidden="1" x14ac:dyDescent="0.25">
      <c r="B209" s="307"/>
    </row>
    <row r="210" spans="2:2" hidden="1" x14ac:dyDescent="0.25">
      <c r="B210" s="307"/>
    </row>
    <row r="211" spans="2:2" hidden="1" x14ac:dyDescent="0.25">
      <c r="B211" s="308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topLeftCell="A7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aRrauwGLgfCUvc+lseJgfA0WfHeXXO66CzKgTlCxnjq5v/ebRG2PMqStJmcfMkKrPABUOhbpzA3IX0SOEUEC+w==" saltValue="xf7Gcg2dAxSf/nkshwMiP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4" customWidth="1"/>
    <col min="2" max="2" width="56.42578125" style="274" bestFit="1" customWidth="1"/>
    <col min="3" max="3" width="9.140625" style="274"/>
    <col min="4" max="4" width="48.85546875" style="274" customWidth="1"/>
    <col min="5" max="16384" width="9.140625" style="274"/>
  </cols>
  <sheetData>
    <row r="1" spans="1:4" s="275" customFormat="1" x14ac:dyDescent="0.25">
      <c r="A1" s="309" t="s">
        <v>1163</v>
      </c>
      <c r="B1" s="310" t="s">
        <v>1164</v>
      </c>
      <c r="D1" s="279" t="s">
        <v>1165</v>
      </c>
    </row>
    <row r="2" spans="1:4" x14ac:dyDescent="0.25">
      <c r="A2" s="659" t="s">
        <v>1166</v>
      </c>
      <c r="B2" s="660" t="s">
        <v>1167</v>
      </c>
      <c r="D2" s="659" t="str">
        <f>'G-1 All Habitats'!B3</f>
        <v>Cropland - Arable field margins cultivated annually</v>
      </c>
    </row>
    <row r="3" spans="1:4" x14ac:dyDescent="0.25">
      <c r="A3" s="659" t="s">
        <v>1168</v>
      </c>
      <c r="B3" s="660" t="s">
        <v>1169</v>
      </c>
      <c r="D3" s="659" t="str">
        <f>'G-1 All Habitats'!B4</f>
        <v>Cropland - Arable field margins game bird mix</v>
      </c>
    </row>
    <row r="4" spans="1:4" x14ac:dyDescent="0.25">
      <c r="A4" s="659" t="s">
        <v>1170</v>
      </c>
      <c r="B4" s="660" t="s">
        <v>1171</v>
      </c>
      <c r="D4" s="659" t="str">
        <f>'G-1 All Habitats'!B5</f>
        <v>Cropland - Arable field margins pollen &amp; nectar</v>
      </c>
    </row>
    <row r="5" spans="1:4" x14ac:dyDescent="0.25">
      <c r="A5" s="659" t="s">
        <v>1172</v>
      </c>
      <c r="B5" s="660" t="s">
        <v>1173</v>
      </c>
      <c r="D5" s="659" t="str">
        <f>'G-1 All Habitats'!B6</f>
        <v>Cropland - Arable field margins tussocky</v>
      </c>
    </row>
    <row r="6" spans="1:4" x14ac:dyDescent="0.25">
      <c r="A6" s="659" t="s">
        <v>1174</v>
      </c>
      <c r="B6" s="660" t="s">
        <v>1175</v>
      </c>
      <c r="D6" s="659" t="str">
        <f>'G-1 All Habitats'!B7</f>
        <v>Cropland - Cereal crops</v>
      </c>
    </row>
    <row r="7" spans="1:4" x14ac:dyDescent="0.25">
      <c r="A7" s="659" t="s">
        <v>1176</v>
      </c>
      <c r="B7" s="660" t="s">
        <v>1177</v>
      </c>
      <c r="D7" s="659" t="e">
        <f>'G-1 All Habitats'!#REF!</f>
        <v>#REF!</v>
      </c>
    </row>
    <row r="8" spans="1:4" x14ac:dyDescent="0.25">
      <c r="A8" s="659" t="s">
        <v>1178</v>
      </c>
      <c r="B8" s="660" t="s">
        <v>1179</v>
      </c>
      <c r="D8" s="659" t="str">
        <f>'G-1 All Habitats'!B8</f>
        <v>Cropland - Cereal crops winter stubble</v>
      </c>
    </row>
    <row r="9" spans="1:4" x14ac:dyDescent="0.25">
      <c r="A9" s="659" t="s">
        <v>1180</v>
      </c>
      <c r="B9" s="660" t="s">
        <v>1181</v>
      </c>
      <c r="D9" s="659" t="str">
        <f>'G-1 All Habitats'!B9</f>
        <v>Cropland - Horticulture</v>
      </c>
    </row>
    <row r="10" spans="1:4" x14ac:dyDescent="0.25">
      <c r="A10" s="659" t="s">
        <v>1182</v>
      </c>
      <c r="B10" s="660" t="s">
        <v>1183</v>
      </c>
      <c r="D10" s="659" t="str">
        <f>'G-1 All Habitats'!B10</f>
        <v>Cropland - Intensive orchards</v>
      </c>
    </row>
    <row r="11" spans="1:4" x14ac:dyDescent="0.25">
      <c r="A11" s="659" t="s">
        <v>1184</v>
      </c>
      <c r="B11" s="660" t="s">
        <v>1185</v>
      </c>
      <c r="D11" s="659" t="str">
        <f>'G-1 All Habitats'!B11</f>
        <v>Cropland - Non-cereal crops</v>
      </c>
    </row>
    <row r="12" spans="1:4" x14ac:dyDescent="0.25">
      <c r="A12" s="659" t="s">
        <v>1186</v>
      </c>
      <c r="B12" s="660" t="s">
        <v>1187</v>
      </c>
      <c r="D12" s="659" t="str">
        <f>'G-1 All Habitats'!B12</f>
        <v>Cropland - Temporary grass and clover leys</v>
      </c>
    </row>
    <row r="13" spans="1:4" x14ac:dyDescent="0.25">
      <c r="A13" s="659" t="s">
        <v>1188</v>
      </c>
      <c r="B13" s="660" t="s">
        <v>1189</v>
      </c>
      <c r="D13" s="659" t="str">
        <f>'G-1 All Habitats'!B13</f>
        <v>Grassland - Traditional orchards</v>
      </c>
    </row>
    <row r="14" spans="1:4" x14ac:dyDescent="0.25">
      <c r="A14" s="659" t="s">
        <v>1190</v>
      </c>
      <c r="B14" s="660" t="s">
        <v>1191</v>
      </c>
      <c r="D14" s="659" t="str">
        <f>'G-1 All Habitats'!B14</f>
        <v>Grassland - Bracken</v>
      </c>
    </row>
    <row r="15" spans="1:4" x14ac:dyDescent="0.25">
      <c r="A15" s="659" t="s">
        <v>1192</v>
      </c>
      <c r="B15" s="660" t="s">
        <v>1193</v>
      </c>
      <c r="D15" s="659" t="str">
        <f>'G-1 All Habitats'!B15</f>
        <v>Grassland - Floodplain Wetland Mosaic (CFGM)</v>
      </c>
    </row>
    <row r="16" spans="1:4" x14ac:dyDescent="0.25">
      <c r="A16" s="659" t="s">
        <v>1194</v>
      </c>
      <c r="B16" s="660" t="s">
        <v>1195</v>
      </c>
      <c r="D16" s="659" t="str">
        <f>'G-1 All Habitats'!B16</f>
        <v>Grassland - Lowland calcareous grassland</v>
      </c>
    </row>
    <row r="17" spans="1:4" x14ac:dyDescent="0.25">
      <c r="A17" s="659" t="s">
        <v>1196</v>
      </c>
      <c r="D17" s="659" t="str">
        <f>'G-1 All Habitats'!B17</f>
        <v>Grassland - Lowland dry acid grassland</v>
      </c>
    </row>
    <row r="18" spans="1:4" x14ac:dyDescent="0.25">
      <c r="A18" s="659" t="s">
        <v>1197</v>
      </c>
      <c r="D18" s="659" t="str">
        <f>'G-1 All Habitats'!B18</f>
        <v>Grassland - Lowland meadows</v>
      </c>
    </row>
    <row r="19" spans="1:4" x14ac:dyDescent="0.25">
      <c r="A19" s="659" t="s">
        <v>1198</v>
      </c>
      <c r="D19" s="659" t="str">
        <f>'G-1 All Habitats'!B19</f>
        <v>Grassland - Modified grassland</v>
      </c>
    </row>
    <row r="20" spans="1:4" x14ac:dyDescent="0.25">
      <c r="A20" s="659" t="s">
        <v>1199</v>
      </c>
      <c r="D20" s="659" t="str">
        <f>'G-1 All Habitats'!B20</f>
        <v>Grassland - Other lowland acid grassland</v>
      </c>
    </row>
    <row r="21" spans="1:4" x14ac:dyDescent="0.25">
      <c r="A21" s="659" t="s">
        <v>1200</v>
      </c>
      <c r="D21" s="659" t="str">
        <f>'G-1 All Habitats'!B21</f>
        <v>Grassland - Other neutral grassland</v>
      </c>
    </row>
    <row r="22" spans="1:4" x14ac:dyDescent="0.25">
      <c r="A22" s="659" t="s">
        <v>1201</v>
      </c>
      <c r="D22" s="659" t="str">
        <f>'G-1 All Habitats'!B22</f>
        <v>Grassland - Tall herb communities (H6430)</v>
      </c>
    </row>
    <row r="23" spans="1:4" x14ac:dyDescent="0.25">
      <c r="A23" s="659" t="s">
        <v>1202</v>
      </c>
      <c r="D23" s="659" t="str">
        <f>'G-1 All Habitats'!B23</f>
        <v>Grassland - Upland acid grassland</v>
      </c>
    </row>
    <row r="24" spans="1:4" x14ac:dyDescent="0.25">
      <c r="A24" s="659" t="s">
        <v>1203</v>
      </c>
      <c r="D24" s="659" t="str">
        <f>'G-1 All Habitats'!B24</f>
        <v>Grassland - Upland calcareous grassland</v>
      </c>
    </row>
    <row r="25" spans="1:4" x14ac:dyDescent="0.25">
      <c r="A25" s="659" t="s">
        <v>1204</v>
      </c>
      <c r="D25" s="659" t="str">
        <f>'G-1 All Habitats'!B25</f>
        <v>Grassland - Upland hay meadows</v>
      </c>
    </row>
    <row r="26" spans="1:4" x14ac:dyDescent="0.25">
      <c r="A26" s="659" t="s">
        <v>1205</v>
      </c>
      <c r="D26" s="659" t="str">
        <f>'G-1 All Habitats'!B26</f>
        <v>Heathland and shrub - Blackthorn scrub</v>
      </c>
    </row>
    <row r="27" spans="1:4" x14ac:dyDescent="0.25">
      <c r="A27" s="659" t="s">
        <v>1206</v>
      </c>
      <c r="D27" s="659" t="str">
        <f>'G-1 All Habitats'!B27</f>
        <v>Heathland and shrub - Bramble scrub</v>
      </c>
    </row>
    <row r="28" spans="1:4" x14ac:dyDescent="0.25">
      <c r="A28" s="659" t="s">
        <v>1207</v>
      </c>
      <c r="D28" s="659" t="str">
        <f>'G-1 All Habitats'!B28</f>
        <v>Heathland and shrub - Gorse scrub</v>
      </c>
    </row>
    <row r="29" spans="1:4" x14ac:dyDescent="0.25">
      <c r="A29" s="659" t="s">
        <v>1208</v>
      </c>
      <c r="D29" s="659" t="str">
        <f>'G-1 All Habitats'!B29</f>
        <v>Heathland and shrub - Hawthorn scrub</v>
      </c>
    </row>
    <row r="30" spans="1:4" x14ac:dyDescent="0.25">
      <c r="A30" s="659" t="s">
        <v>1209</v>
      </c>
      <c r="D30" s="659" t="str">
        <f>'G-1 All Habitats'!B30</f>
        <v>Heathland and shrub - Hazel scrub</v>
      </c>
    </row>
    <row r="31" spans="1:4" x14ac:dyDescent="0.25">
      <c r="A31" s="659" t="s">
        <v>1210</v>
      </c>
      <c r="D31" s="659" t="str">
        <f>'G-1 All Habitats'!B31</f>
        <v>Heathland and shrub - Lowland Heathland</v>
      </c>
    </row>
    <row r="32" spans="1:4" x14ac:dyDescent="0.25">
      <c r="A32" s="659" t="s">
        <v>1211</v>
      </c>
      <c r="D32" s="659" t="str">
        <f>'G-1 All Habitats'!B32</f>
        <v>Heathland and shrub - Mixed scrub</v>
      </c>
    </row>
    <row r="33" spans="1:4" x14ac:dyDescent="0.25">
      <c r="A33" s="659" t="s">
        <v>1212</v>
      </c>
      <c r="D33" s="659" t="str">
        <f>'G-1 All Habitats'!B33</f>
        <v>Heathland and shrub - Mountain heaths and willow scrub</v>
      </c>
    </row>
    <row r="34" spans="1:4" x14ac:dyDescent="0.25">
      <c r="A34" s="659" t="s">
        <v>1213</v>
      </c>
      <c r="D34" s="659" t="str">
        <f>'G-1 All Habitats'!B34</f>
        <v>Heathland and shrub - Rhododendron scrub</v>
      </c>
    </row>
    <row r="35" spans="1:4" x14ac:dyDescent="0.25">
      <c r="A35" s="659" t="s">
        <v>1214</v>
      </c>
      <c r="D35" s="659" t="str">
        <f>'G-1 All Habitats'!B35</f>
        <v>Heathland and shrub - Sea buckthorn scrub (Annex 1)</v>
      </c>
    </row>
    <row r="36" spans="1:4" x14ac:dyDescent="0.25">
      <c r="A36" s="659" t="s">
        <v>1215</v>
      </c>
      <c r="D36" s="659" t="str">
        <f>'G-1 All Habitats'!B36</f>
        <v>Heathland and shrub - Sea buckthorn scrub (other)</v>
      </c>
    </row>
    <row r="37" spans="1:4" x14ac:dyDescent="0.25">
      <c r="A37" s="659" t="s">
        <v>1216</v>
      </c>
      <c r="D37" s="659" t="str">
        <f>'G-1 All Habitats'!B37</f>
        <v>Heathland and shrub - Upland Heathland</v>
      </c>
    </row>
    <row r="38" spans="1:4" x14ac:dyDescent="0.25">
      <c r="A38" s="659" t="s">
        <v>1217</v>
      </c>
      <c r="D38" s="659" t="str">
        <f>'G-1 All Habitats'!B38</f>
        <v>Lakes - Aquifer fed naturally fluctuating water bodies</v>
      </c>
    </row>
    <row r="39" spans="1:4" x14ac:dyDescent="0.25">
      <c r="A39" s="659" t="s">
        <v>1218</v>
      </c>
      <c r="D39" s="659" t="e">
        <f>'G-1 All Habitats'!#REF!</f>
        <v>#REF!</v>
      </c>
    </row>
    <row r="40" spans="1:4" x14ac:dyDescent="0.25">
      <c r="A40" s="659" t="s">
        <v>1219</v>
      </c>
      <c r="D40" s="659" t="str">
        <f>'G-1 All Habitats'!B40</f>
        <v>Lakes - High alkalinity lakes</v>
      </c>
    </row>
    <row r="41" spans="1:4" x14ac:dyDescent="0.25">
      <c r="A41" s="659" t="s">
        <v>1220</v>
      </c>
      <c r="D41" s="659" t="str">
        <f>'G-1 All Habitats'!B41</f>
        <v>Lakes - Low alkalinity lakes</v>
      </c>
    </row>
    <row r="42" spans="1:4" x14ac:dyDescent="0.25">
      <c r="A42" s="659" t="s">
        <v>1221</v>
      </c>
      <c r="D42" s="659" t="str">
        <f>'G-1 All Habitats'!B42</f>
        <v>Lakes - Marl Lakes</v>
      </c>
    </row>
    <row r="43" spans="1:4" x14ac:dyDescent="0.25">
      <c r="A43" s="659" t="s">
        <v>1222</v>
      </c>
      <c r="D43" s="659" t="str">
        <f>'G-1 All Habitats'!B43</f>
        <v>Lakes - Moderate alkalinity lakes</v>
      </c>
    </row>
    <row r="44" spans="1:4" x14ac:dyDescent="0.25">
      <c r="A44" s="659" t="s">
        <v>1223</v>
      </c>
      <c r="D44" s="659" t="str">
        <f>'G-1 All Habitats'!B44</f>
        <v>Lakes - Peat Lakes</v>
      </c>
    </row>
    <row r="45" spans="1:4" x14ac:dyDescent="0.25">
      <c r="A45" s="659" t="s">
        <v>1224</v>
      </c>
      <c r="D45" s="659" t="str">
        <f>'G-1 All Habitats'!B45</f>
        <v>Lakes - Ponds (Priority Habitat)</v>
      </c>
    </row>
    <row r="46" spans="1:4" x14ac:dyDescent="0.25">
      <c r="A46" s="659" t="s">
        <v>1225</v>
      </c>
      <c r="D46" s="659" t="str">
        <f>'G-1 All Habitats'!B46</f>
        <v>Lakes - Ponds (Non- Priority Habitat)</v>
      </c>
    </row>
    <row r="47" spans="1:4" x14ac:dyDescent="0.25">
      <c r="A47" s="659" t="s">
        <v>1226</v>
      </c>
      <c r="D47" s="659" t="str">
        <f>'G-1 All Habitats'!B47</f>
        <v>Lakes - Reservoirs</v>
      </c>
    </row>
    <row r="48" spans="1:4" x14ac:dyDescent="0.25">
      <c r="A48" s="659" t="s">
        <v>1227</v>
      </c>
      <c r="D48" s="659" t="str">
        <f>'G-1 All Habitats'!B48</f>
        <v>Lakes - Temporary lakes, ponds and pools</v>
      </c>
    </row>
    <row r="49" spans="1:4" x14ac:dyDescent="0.25">
      <c r="A49" s="659" t="s">
        <v>1228</v>
      </c>
      <c r="D49" s="659" t="str">
        <f>'G-1 All Habitats'!B49</f>
        <v>Sparsely vegetated land - Calaminarian grasslands</v>
      </c>
    </row>
    <row r="50" spans="1:4" x14ac:dyDescent="0.25">
      <c r="A50" s="659" t="s">
        <v>1229</v>
      </c>
      <c r="D50" s="659" t="str">
        <f>'G-1 All Habitats'!B50</f>
        <v>Sparsely vegetated land - Coastal sand dunes</v>
      </c>
    </row>
    <row r="51" spans="1:4" x14ac:dyDescent="0.25">
      <c r="A51" s="659" t="s">
        <v>1230</v>
      </c>
      <c r="D51" s="659" t="str">
        <f>'G-1 All Habitats'!B51</f>
        <v>Sparsely vegetated land - Coastal vegetated shingle</v>
      </c>
    </row>
    <row r="52" spans="1:4" x14ac:dyDescent="0.25">
      <c r="A52" s="659" t="s">
        <v>1231</v>
      </c>
      <c r="D52" s="659" t="str">
        <f>'G-1 All Habitats'!B52</f>
        <v>Sparsely vegetated land - Ruderal/Ephemeral</v>
      </c>
    </row>
    <row r="53" spans="1:4" x14ac:dyDescent="0.25">
      <c r="A53" s="659" t="s">
        <v>1232</v>
      </c>
      <c r="D53" s="659" t="str">
        <f>'G-1 All Habitats'!B53</f>
        <v>Sparsely vegetated land - Inland rock outcrop and scree habitats</v>
      </c>
    </row>
    <row r="54" spans="1:4" x14ac:dyDescent="0.25">
      <c r="A54" s="659" t="s">
        <v>1233</v>
      </c>
      <c r="D54" s="659" t="str">
        <f>'G-1 All Habitats'!B54</f>
        <v>Sparsely vegetated land - Limestone pavement</v>
      </c>
    </row>
    <row r="55" spans="1:4" x14ac:dyDescent="0.25">
      <c r="A55" s="659" t="s">
        <v>1234</v>
      </c>
      <c r="D55" s="659" t="str">
        <f>'G-1 All Habitats'!B55</f>
        <v>Sparsely vegetated land - Maritime cliff and slopes</v>
      </c>
    </row>
    <row r="56" spans="1:4" x14ac:dyDescent="0.25">
      <c r="A56" s="659" t="s">
        <v>1235</v>
      </c>
      <c r="D56" s="659" t="str">
        <f>'G-1 All Habitats'!B56</f>
        <v>Sparsely vegetated land - Other inland rock and scree</v>
      </c>
    </row>
    <row r="57" spans="1:4" x14ac:dyDescent="0.25">
      <c r="A57" s="659" t="s">
        <v>1236</v>
      </c>
      <c r="D57" s="659" t="str">
        <f>'G-1 All Habitats'!B57</f>
        <v>Urban - Allotments</v>
      </c>
    </row>
    <row r="58" spans="1:4" x14ac:dyDescent="0.25">
      <c r="A58" s="659" t="s">
        <v>1237</v>
      </c>
      <c r="D58" s="659" t="str">
        <f>'G-1 All Habitats'!B39</f>
        <v>Lakes - Ornamental lake or pond</v>
      </c>
    </row>
    <row r="59" spans="1:4" x14ac:dyDescent="0.25">
      <c r="A59" s="659" t="s">
        <v>1238</v>
      </c>
      <c r="D59" s="659" t="str">
        <f>'G-1 All Habitats'!B58</f>
        <v>Urban - Artificial unvegetated, unsealed surface</v>
      </c>
    </row>
    <row r="60" spans="1:4" x14ac:dyDescent="0.25">
      <c r="A60" s="659" t="s">
        <v>1239</v>
      </c>
      <c r="D60" s="659" t="str">
        <f>'G-1 All Habitats'!B59</f>
        <v>Urban - Bioswale</v>
      </c>
    </row>
    <row r="61" spans="1:4" x14ac:dyDescent="0.25">
      <c r="A61" s="659" t="s">
        <v>1240</v>
      </c>
      <c r="D61" s="659" t="str">
        <f>'G-1 All Habitats'!B60</f>
        <v>Urban - Intensive green roof</v>
      </c>
    </row>
    <row r="62" spans="1:4" x14ac:dyDescent="0.25">
      <c r="A62" s="659" t="s">
        <v>1241</v>
      </c>
      <c r="D62" s="659" t="str">
        <f>'G-1 All Habitats'!B61</f>
        <v>Urban - Built linear features</v>
      </c>
    </row>
    <row r="63" spans="1:4" x14ac:dyDescent="0.25">
      <c r="A63" s="659" t="s">
        <v>1242</v>
      </c>
      <c r="D63" s="659" t="str">
        <f>'G-1 All Habitats'!B62</f>
        <v>Urban - Cemeteries and churchyards</v>
      </c>
    </row>
    <row r="64" spans="1:4" x14ac:dyDescent="0.25">
      <c r="A64" s="659" t="s">
        <v>1243</v>
      </c>
      <c r="D64" s="659" t="str">
        <f>'G-1 All Habitats'!B63</f>
        <v>Urban - Developed land; sealed surface</v>
      </c>
    </row>
    <row r="65" spans="1:4" x14ac:dyDescent="0.25">
      <c r="A65" s="659" t="s">
        <v>1244</v>
      </c>
      <c r="D65" s="659" t="str">
        <f>'G-1 All Habitats'!B64</f>
        <v>Urban - Other green roof</v>
      </c>
    </row>
    <row r="66" spans="1:4" x14ac:dyDescent="0.25">
      <c r="A66" s="659" t="s">
        <v>1245</v>
      </c>
      <c r="D66" s="659" t="str">
        <f>'G-1 All Habitats'!B65</f>
        <v>Urban - Facade-bound green wall</v>
      </c>
    </row>
    <row r="67" spans="1:4" x14ac:dyDescent="0.25">
      <c r="A67" s="659" t="s">
        <v>1246</v>
      </c>
      <c r="D67" s="659" t="str">
        <f>'G-1 All Habitats'!B66</f>
        <v>Urban - Ground based green wall</v>
      </c>
    </row>
    <row r="68" spans="1:4" x14ac:dyDescent="0.25">
      <c r="A68" s="659" t="s">
        <v>1247</v>
      </c>
      <c r="D68" s="659" t="str">
        <f>'G-1 All Habitats'!B67</f>
        <v>Urban - Ground level planters</v>
      </c>
    </row>
    <row r="69" spans="1:4" x14ac:dyDescent="0.25">
      <c r="A69" s="659" t="s">
        <v>1248</v>
      </c>
      <c r="D69" s="659" t="str">
        <f>'G-1 All Habitats'!B68</f>
        <v>Urban - Biodiverse green roof</v>
      </c>
    </row>
    <row r="70" spans="1:4" x14ac:dyDescent="0.25">
      <c r="A70" s="659" t="s">
        <v>1249</v>
      </c>
      <c r="D70" s="659" t="str">
        <f>'G-1 All Habitats'!B69</f>
        <v>Urban - Introduced shrub</v>
      </c>
    </row>
    <row r="71" spans="1:4" x14ac:dyDescent="0.25">
      <c r="A71" s="659" t="s">
        <v>1250</v>
      </c>
      <c r="D71" s="659" t="e">
        <f>'G-1 All Habitats'!#REF!</f>
        <v>#REF!</v>
      </c>
    </row>
    <row r="72" spans="1:4" x14ac:dyDescent="0.25">
      <c r="A72" s="659" t="s">
        <v>1251</v>
      </c>
      <c r="D72" s="659" t="str">
        <f>'G-1 All Habitats'!B70</f>
        <v>Urban - Open Mosaic Habitats on Previously Developed Land</v>
      </c>
    </row>
    <row r="73" spans="1:4" x14ac:dyDescent="0.25">
      <c r="A73" s="659" t="s">
        <v>1252</v>
      </c>
      <c r="D73" s="659" t="e">
        <f>'G-1 All Habitats'!#REF!</f>
        <v>#REF!</v>
      </c>
    </row>
    <row r="74" spans="1:4" x14ac:dyDescent="0.25">
      <c r="A74" s="659" t="s">
        <v>1253</v>
      </c>
      <c r="D74" s="659" t="str">
        <f>'G-1 All Habitats'!B71</f>
        <v>Urban - Rain garden</v>
      </c>
    </row>
    <row r="75" spans="1:4" x14ac:dyDescent="0.25">
      <c r="A75" s="659" t="s">
        <v>1254</v>
      </c>
      <c r="D75" s="659" t="str">
        <f>'G-1 All Habitats'!B72</f>
        <v>Urban - Actively worked sand pit quarry or open cast mine</v>
      </c>
    </row>
    <row r="76" spans="1:4" x14ac:dyDescent="0.25">
      <c r="A76" s="659" t="s">
        <v>1255</v>
      </c>
      <c r="D76" s="659" t="str">
        <f>'G-1 All Habitats'!B73</f>
        <v>Urban - Urban Tree</v>
      </c>
    </row>
    <row r="77" spans="1:4" x14ac:dyDescent="0.25">
      <c r="A77" s="659" t="s">
        <v>1256</v>
      </c>
      <c r="D77" s="659" t="e">
        <f>'G-1 All Habitats'!#REF!</f>
        <v>#REF!</v>
      </c>
    </row>
    <row r="78" spans="1:4" x14ac:dyDescent="0.25">
      <c r="A78" s="659" t="s">
        <v>1257</v>
      </c>
      <c r="D78" s="659" t="str">
        <f>'G-1 All Habitats'!B74</f>
        <v>Urban - Sustainable urban drainage feature</v>
      </c>
    </row>
    <row r="79" spans="1:4" x14ac:dyDescent="0.25">
      <c r="A79" s="659" t="s">
        <v>1258</v>
      </c>
      <c r="D79" s="659" t="str">
        <f>'G-1 All Habitats'!B75</f>
        <v>Urban - Un-vegetated garden</v>
      </c>
    </row>
    <row r="80" spans="1:4" x14ac:dyDescent="0.25">
      <c r="A80" s="659" t="s">
        <v>1259</v>
      </c>
      <c r="D80" s="659" t="str">
        <f>'G-1 All Habitats'!B76</f>
        <v>Urban - Vacant/derelict land/ bareground</v>
      </c>
    </row>
    <row r="81" spans="1:4" x14ac:dyDescent="0.25">
      <c r="A81" s="659" t="s">
        <v>1260</v>
      </c>
      <c r="D81" s="659" t="str">
        <f>'G-1 All Habitats'!B77</f>
        <v>Urban - Vegetated garden</v>
      </c>
    </row>
    <row r="82" spans="1:4" x14ac:dyDescent="0.25">
      <c r="A82" s="659" t="s">
        <v>1261</v>
      </c>
      <c r="D82" s="659" t="e">
        <f>'G-1 All Habitats'!#REF!</f>
        <v>#REF!</v>
      </c>
    </row>
    <row r="83" spans="1:4" x14ac:dyDescent="0.25">
      <c r="A83" s="659" t="s">
        <v>1262</v>
      </c>
      <c r="D83" s="659" t="str">
        <f>'G-1 All Habitats'!B78</f>
        <v>Wetland - Blanket bog</v>
      </c>
    </row>
    <row r="84" spans="1:4" x14ac:dyDescent="0.25">
      <c r="A84" s="659" t="s">
        <v>1263</v>
      </c>
      <c r="D84" s="659" t="str">
        <f>'G-1 All Habitats'!B79</f>
        <v>Wetland - Depressions on Peat substrates (H7150)</v>
      </c>
    </row>
    <row r="85" spans="1:4" x14ac:dyDescent="0.25">
      <c r="A85" s="659" t="s">
        <v>1264</v>
      </c>
      <c r="D85" s="659" t="str">
        <f>'G-1 All Habitats'!B80</f>
        <v>Wetland - Fens (upland and lowland)</v>
      </c>
    </row>
    <row r="86" spans="1:4" x14ac:dyDescent="0.25">
      <c r="A86" s="659" t="s">
        <v>1265</v>
      </c>
      <c r="D86" s="659" t="str">
        <f>'G-1 All Habitats'!B81</f>
        <v>Wetland - Lowland raised bog</v>
      </c>
    </row>
    <row r="87" spans="1:4" x14ac:dyDescent="0.25">
      <c r="A87" s="659" t="s">
        <v>1266</v>
      </c>
      <c r="D87" s="659" t="str">
        <f>'G-1 All Habitats'!B82</f>
        <v>Wetland - Oceanic Valley Mire[1] (D2.1)</v>
      </c>
    </row>
    <row r="88" spans="1:4" x14ac:dyDescent="0.25">
      <c r="A88" s="659" t="s">
        <v>1267</v>
      </c>
      <c r="D88" s="659" t="str">
        <f>'G-1 All Habitats'!B83</f>
        <v>Wetland - Purple moor grass and rush pastures</v>
      </c>
    </row>
    <row r="89" spans="1:4" x14ac:dyDescent="0.25">
      <c r="A89" s="659" t="s">
        <v>1268</v>
      </c>
      <c r="D89" s="659" t="str">
        <f>'G-1 All Habitats'!B84</f>
        <v>Wetland - Reedbeds</v>
      </c>
    </row>
    <row r="90" spans="1:4" x14ac:dyDescent="0.25">
      <c r="A90" s="659" t="s">
        <v>1269</v>
      </c>
      <c r="D90" s="659" t="str">
        <f>'G-1 All Habitats'!B85</f>
        <v>Wetland - Transition mires and quaking bogs (H7140)</v>
      </c>
    </row>
    <row r="91" spans="1:4" x14ac:dyDescent="0.25">
      <c r="A91" s="659" t="s">
        <v>1270</v>
      </c>
      <c r="D91" s="659" t="str">
        <f>'G-1 All Habitats'!B86</f>
        <v>Woodland and forest - Felled</v>
      </c>
    </row>
    <row r="92" spans="1:4" x14ac:dyDescent="0.25">
      <c r="A92" s="659" t="s">
        <v>1271</v>
      </c>
      <c r="D92" s="659" t="str">
        <f>'G-1 All Habitats'!B87</f>
        <v>Woodland and forest - Lowland beech and yew woodland</v>
      </c>
    </row>
    <row r="93" spans="1:4" x14ac:dyDescent="0.25">
      <c r="A93" s="659" t="s">
        <v>1272</v>
      </c>
      <c r="D93" s="659" t="str">
        <f>'G-1 All Habitats'!B88</f>
        <v>Woodland and forest - Lowland mixed deciduous woodland</v>
      </c>
    </row>
    <row r="94" spans="1:4" x14ac:dyDescent="0.25">
      <c r="A94" s="659" t="s">
        <v>1273</v>
      </c>
      <c r="D94" s="659" t="str">
        <f>'G-1 All Habitats'!B89</f>
        <v>Woodland and forest - Native pine woodlands</v>
      </c>
    </row>
    <row r="95" spans="1:4" x14ac:dyDescent="0.25">
      <c r="A95" s="659" t="s">
        <v>1274</v>
      </c>
      <c r="D95" s="659" t="str">
        <f>'G-1 All Habitats'!B90</f>
        <v>Woodland and forest - Other coniferous woodland</v>
      </c>
    </row>
    <row r="96" spans="1:4" x14ac:dyDescent="0.25">
      <c r="A96" s="659" t="s">
        <v>1275</v>
      </c>
      <c r="D96" s="659" t="str">
        <f>'G-1 All Habitats'!B91</f>
        <v>Woodland and forest - Other Scot's Pine woodland</v>
      </c>
    </row>
    <row r="97" spans="1:4" x14ac:dyDescent="0.25">
      <c r="A97" s="659" t="s">
        <v>1276</v>
      </c>
      <c r="D97" s="659" t="str">
        <f>'G-1 All Habitats'!B92</f>
        <v>Woodland and forest - Other woodland; broadleaved</v>
      </c>
    </row>
    <row r="98" spans="1:4" x14ac:dyDescent="0.25">
      <c r="A98" s="659" t="s">
        <v>1277</v>
      </c>
      <c r="D98" s="659" t="str">
        <f>'G-1 All Habitats'!B93</f>
        <v>Woodland and forest - Other woodland; mixed</v>
      </c>
    </row>
    <row r="99" spans="1:4" x14ac:dyDescent="0.25">
      <c r="A99" s="659" t="s">
        <v>1278</v>
      </c>
      <c r="D99" s="659" t="e">
        <f>'G-1 All Habitats'!#REF!</f>
        <v>#REF!</v>
      </c>
    </row>
    <row r="100" spans="1:4" x14ac:dyDescent="0.25">
      <c r="A100" s="659" t="s">
        <v>1279</v>
      </c>
      <c r="D100" s="659" t="str">
        <f>'G-1 All Habitats'!B94</f>
        <v>Woodland and forest - Upland birchwoods</v>
      </c>
    </row>
    <row r="101" spans="1:4" x14ac:dyDescent="0.25">
      <c r="A101" s="659" t="s">
        <v>1280</v>
      </c>
      <c r="D101" s="659" t="str">
        <f>'G-1 All Habitats'!B95</f>
        <v>Woodland and forest - Upland mixed ashwoods</v>
      </c>
    </row>
    <row r="102" spans="1:4" x14ac:dyDescent="0.25">
      <c r="A102" s="659" t="s">
        <v>1281</v>
      </c>
      <c r="D102" s="659" t="str">
        <f>'G-1 All Habitats'!B96</f>
        <v>Woodland and forest - Upland oakwood</v>
      </c>
    </row>
    <row r="103" spans="1:4" x14ac:dyDescent="0.25">
      <c r="A103" s="659" t="s">
        <v>1282</v>
      </c>
      <c r="D103" s="659" t="str">
        <f>'G-1 All Habitats'!B97</f>
        <v>Woodland and forest - Wet woodland</v>
      </c>
    </row>
    <row r="104" spans="1:4" x14ac:dyDescent="0.25">
      <c r="A104" s="659" t="s">
        <v>1283</v>
      </c>
      <c r="D104" s="659" t="str">
        <f>'G-1 All Habitats'!B98</f>
        <v>Woodland and forest - Wood-pasture and parkland</v>
      </c>
    </row>
    <row r="105" spans="1:4" x14ac:dyDescent="0.25">
      <c r="A105" s="659" t="s">
        <v>1284</v>
      </c>
      <c r="D105" s="659" t="str">
        <f>'G-1 All Habitats'!B99</f>
        <v>Coastal lagoons - Coastal lagoons</v>
      </c>
    </row>
    <row r="106" spans="1:4" x14ac:dyDescent="0.25">
      <c r="A106" s="659" t="s">
        <v>1285</v>
      </c>
      <c r="D106" s="659" t="str">
        <f>'G-1 All Habitats'!B100</f>
        <v>Rocky shore - High energy littoral rock</v>
      </c>
    </row>
    <row r="107" spans="1:4" x14ac:dyDescent="0.25">
      <c r="A107" s="659" t="s">
        <v>1286</v>
      </c>
      <c r="D107" s="659" t="str">
        <f>'G-1 All Habitats'!B101</f>
        <v>Rocky shore - High energy littoral rock - on peat, clay or chalk</v>
      </c>
    </row>
    <row r="108" spans="1:4" x14ac:dyDescent="0.25">
      <c r="A108" s="659" t="s">
        <v>1287</v>
      </c>
      <c r="D108" s="659" t="str">
        <f>'G-1 All Habitats'!B102</f>
        <v>Rocky shore - Moderate energy littoral rock</v>
      </c>
    </row>
    <row r="109" spans="1:4" x14ac:dyDescent="0.25">
      <c r="A109" s="659" t="s">
        <v>1288</v>
      </c>
      <c r="D109" s="659" t="str">
        <f>'G-1 All Habitats'!B103</f>
        <v>Rocky shore - Moderate energy littoral rock - on peat, clay or chalk</v>
      </c>
    </row>
    <row r="110" spans="1:4" x14ac:dyDescent="0.25">
      <c r="A110" s="659" t="s">
        <v>1289</v>
      </c>
      <c r="D110" s="659" t="str">
        <f>'G-1 All Habitats'!B104</f>
        <v>Rocky shore - Low energy littoral rock</v>
      </c>
    </row>
    <row r="111" spans="1:4" x14ac:dyDescent="0.25">
      <c r="A111" s="659" t="s">
        <v>1290</v>
      </c>
      <c r="D111" s="659" t="str">
        <f>'G-1 All Habitats'!B105</f>
        <v>Rocky shore - Low energy littoral rock - on peat, clay or chalk</v>
      </c>
    </row>
    <row r="112" spans="1:4" x14ac:dyDescent="0.25">
      <c r="A112" s="659" t="s">
        <v>1291</v>
      </c>
      <c r="D112" s="659" t="str">
        <f>'G-1 All Habitats'!B106</f>
        <v>Rocky shore - Features of littoral rock</v>
      </c>
    </row>
    <row r="113" spans="1:4" x14ac:dyDescent="0.25">
      <c r="A113" s="659" t="s">
        <v>1292</v>
      </c>
      <c r="D113" s="659" t="str">
        <f>'G-1 All Habitats'!B107</f>
        <v>Rocky shore - Features of littoral rock - on peat, clay or chalk</v>
      </c>
    </row>
    <row r="114" spans="1:4" x14ac:dyDescent="0.25">
      <c r="A114" s="659" t="s">
        <v>1293</v>
      </c>
      <c r="D114" s="659" t="e">
        <f>'G-1 All Habitats'!#REF!</f>
        <v>#REF!</v>
      </c>
    </row>
    <row r="115" spans="1:4" x14ac:dyDescent="0.25">
      <c r="A115" s="659" t="s">
        <v>1294</v>
      </c>
      <c r="D115" s="659" t="e">
        <f>'G-1 All Habitats'!#REF!</f>
        <v>#REF!</v>
      </c>
    </row>
    <row r="116" spans="1:4" x14ac:dyDescent="0.25">
      <c r="A116" s="659" t="s">
        <v>1295</v>
      </c>
      <c r="D116" s="659" t="e">
        <f>'G-1 All Habitats'!#REF!</f>
        <v>#REF!</v>
      </c>
    </row>
    <row r="117" spans="1:4" x14ac:dyDescent="0.25">
      <c r="A117" s="659" t="s">
        <v>1296</v>
      </c>
      <c r="D117" s="659" t="e">
        <f>'G-1 All Habitats'!#REF!</f>
        <v>#REF!</v>
      </c>
    </row>
    <row r="118" spans="1:4" x14ac:dyDescent="0.25">
      <c r="A118" s="659" t="s">
        <v>1297</v>
      </c>
      <c r="D118" s="659" t="str">
        <f>'G-1 All Habitats'!B110</f>
        <v>Intertidal sediment - Littoral coarse sediment</v>
      </c>
    </row>
    <row r="119" spans="1:4" x14ac:dyDescent="0.25">
      <c r="A119" s="659" t="s">
        <v>1298</v>
      </c>
      <c r="D119" s="659" t="e">
        <f>'G-1 All Habitats'!#REF!</f>
        <v>#REF!</v>
      </c>
    </row>
    <row r="120" spans="1:4" x14ac:dyDescent="0.25">
      <c r="A120" s="659" t="s">
        <v>1299</v>
      </c>
      <c r="D120" s="659" t="str">
        <f>'G-1 All Habitats'!B111</f>
        <v>Intertidal sediment - Littoral mud</v>
      </c>
    </row>
    <row r="121" spans="1:4" x14ac:dyDescent="0.25">
      <c r="A121" s="659" t="s">
        <v>1300</v>
      </c>
      <c r="D121" s="659" t="str">
        <f>'G-1 All Habitats'!B112</f>
        <v>Intertidal sediment - Littoral mixed sediments</v>
      </c>
    </row>
    <row r="122" spans="1:4" x14ac:dyDescent="0.25">
      <c r="A122" s="659" t="s">
        <v>1301</v>
      </c>
      <c r="D122" s="659" t="str">
        <f>'G-1 All Habitats'!B108</f>
        <v>Coastal saltmarsh - Saltmarshes and saline reedbeds</v>
      </c>
    </row>
    <row r="123" spans="1:4" x14ac:dyDescent="0.25">
      <c r="A123" s="659" t="s">
        <v>1302</v>
      </c>
      <c r="D123" s="659" t="str">
        <f>'G-1 All Habitats'!B113</f>
        <v>Intertidal sediment - Littoral seagrass</v>
      </c>
    </row>
    <row r="124" spans="1:4" x14ac:dyDescent="0.25">
      <c r="A124" s="659" t="s">
        <v>1303</v>
      </c>
      <c r="D124" s="659" t="str">
        <f>'G-1 All Habitats'!B114</f>
        <v>Intertidal sediment - Littoral seagrass on peat, clay or chalk</v>
      </c>
    </row>
    <row r="125" spans="1:4" x14ac:dyDescent="0.25">
      <c r="A125" s="659" t="s">
        <v>1304</v>
      </c>
      <c r="D125" s="659" t="str">
        <f>'G-1 All Habitats'!B116</f>
        <v>Intertidal sediment - Littoral biogenic reefs - Sabellaria</v>
      </c>
    </row>
    <row r="126" spans="1:4" x14ac:dyDescent="0.25">
      <c r="A126" s="659" t="s">
        <v>1305</v>
      </c>
      <c r="D126" s="659" t="e">
        <f>'G-1 All Habitats'!#REF!</f>
        <v>#REF!</v>
      </c>
    </row>
    <row r="127" spans="1:4" x14ac:dyDescent="0.25">
      <c r="A127" s="659" t="s">
        <v>1306</v>
      </c>
      <c r="D127" s="659" t="str">
        <f>'G-1 All Habitats'!B117</f>
        <v>Intertidal sediment - Features of littoral sediment</v>
      </c>
    </row>
    <row r="128" spans="1:4" x14ac:dyDescent="0.25">
      <c r="A128" s="659" t="s">
        <v>1307</v>
      </c>
      <c r="D128" s="659" t="str">
        <f>'G-1 All Habitats'!B118</f>
        <v>Intertidal sediment - Artificial littoral coarse sediment</v>
      </c>
    </row>
    <row r="129" spans="1:4" x14ac:dyDescent="0.25">
      <c r="A129" s="659" t="s">
        <v>1308</v>
      </c>
      <c r="D129" s="659" t="e">
        <f>'G-1 All Habitats'!#REF!</f>
        <v>#REF!</v>
      </c>
    </row>
    <row r="130" spans="1:4" x14ac:dyDescent="0.25">
      <c r="A130" s="659" t="s">
        <v>1309</v>
      </c>
      <c r="D130" s="659" t="str">
        <f>'G-1 All Habitats'!B121</f>
        <v>Intertidal sediment - Artificial littoral muddy sand</v>
      </c>
    </row>
    <row r="131" spans="1:4" x14ac:dyDescent="0.25">
      <c r="A131" s="659" t="s">
        <v>1310</v>
      </c>
      <c r="D131" s="659" t="str">
        <f>'G-1 All Habitats'!B122</f>
        <v>Intertidal sediment - Artificial littoral mixed sediments</v>
      </c>
    </row>
    <row r="132" spans="1:4" x14ac:dyDescent="0.25">
      <c r="A132" s="659" t="s">
        <v>1311</v>
      </c>
      <c r="D132" s="659" t="str">
        <f>'G-1 All Habitats'!B123</f>
        <v>Intertidal sediment - Artificial littoral seagrass</v>
      </c>
    </row>
    <row r="133" spans="1:4" x14ac:dyDescent="0.25">
      <c r="A133" s="659" t="s">
        <v>1312</v>
      </c>
      <c r="D133" s="659" t="str">
        <f>'G-1 All Habitats'!B124</f>
        <v>Intertidal sediment - Artificial littoral biogenic reefs</v>
      </c>
    </row>
    <row r="134" spans="1:4" x14ac:dyDescent="0.25">
      <c r="A134" s="659" t="s">
        <v>1313</v>
      </c>
      <c r="D134" s="659" t="e">
        <f>'G-1 All Habitats'!#REF!</f>
        <v>#REF!</v>
      </c>
    </row>
    <row r="135" spans="1:4" x14ac:dyDescent="0.25">
      <c r="A135" s="659" t="s">
        <v>1314</v>
      </c>
      <c r="D135" s="659" t="e">
        <f>'G-1 All Habitats'!#REF!</f>
        <v>#REF!</v>
      </c>
    </row>
    <row r="136" spans="1:4" x14ac:dyDescent="0.25">
      <c r="A136" s="659" t="s">
        <v>1315</v>
      </c>
      <c r="D136" s="659">
        <f>'G-1 All Habitats'!B130</f>
        <v>0</v>
      </c>
    </row>
    <row r="137" spans="1:4" x14ac:dyDescent="0.25">
      <c r="A137" s="659" t="s">
        <v>1316</v>
      </c>
      <c r="D137" s="659">
        <f>'G-1 All Habitats'!B131</f>
        <v>0</v>
      </c>
    </row>
    <row r="138" spans="1:4" x14ac:dyDescent="0.25">
      <c r="A138" s="659" t="s">
        <v>1317</v>
      </c>
      <c r="D138" s="659">
        <f>'G-1 All Habitats'!B132</f>
        <v>0</v>
      </c>
    </row>
    <row r="139" spans="1:4" x14ac:dyDescent="0.25">
      <c r="A139" s="659" t="s">
        <v>1318</v>
      </c>
      <c r="D139" s="659">
        <f>'G-1 All Habitats'!B133</f>
        <v>0</v>
      </c>
    </row>
    <row r="140" spans="1:4" x14ac:dyDescent="0.25">
      <c r="A140" s="659" t="s">
        <v>1319</v>
      </c>
      <c r="D140" s="659">
        <f>'G-1 All Habitats'!B134</f>
        <v>0</v>
      </c>
    </row>
    <row r="141" spans="1:4" x14ac:dyDescent="0.25">
      <c r="A141" s="659" t="s">
        <v>1320</v>
      </c>
      <c r="D141" s="659">
        <f>'G-1 All Habitats'!B135</f>
        <v>0</v>
      </c>
    </row>
    <row r="142" spans="1:4" x14ac:dyDescent="0.25">
      <c r="A142" s="659" t="s">
        <v>1321</v>
      </c>
      <c r="D142" s="659">
        <f>'G-1 All Habitats'!B136</f>
        <v>0</v>
      </c>
    </row>
    <row r="143" spans="1:4" x14ac:dyDescent="0.25">
      <c r="A143" s="659" t="s">
        <v>1322</v>
      </c>
      <c r="D143" s="659">
        <f>'G-1 All Habitats'!B137</f>
        <v>0</v>
      </c>
    </row>
    <row r="144" spans="1:4" x14ac:dyDescent="0.25">
      <c r="A144" s="659" t="s">
        <v>1323</v>
      </c>
      <c r="D144" s="659">
        <f>'G-1 All Habitats'!B138</f>
        <v>0</v>
      </c>
    </row>
    <row r="145" spans="1:4" x14ac:dyDescent="0.25">
      <c r="A145" s="659" t="s">
        <v>1324</v>
      </c>
      <c r="D145" s="659">
        <f>'G-1 All Habitats'!B139</f>
        <v>0</v>
      </c>
    </row>
    <row r="146" spans="1:4" x14ac:dyDescent="0.25">
      <c r="A146" s="659" t="s">
        <v>1325</v>
      </c>
      <c r="D146" s="659">
        <f>'G-1 All Habitats'!B140</f>
        <v>0</v>
      </c>
    </row>
    <row r="147" spans="1:4" x14ac:dyDescent="0.25">
      <c r="A147" s="659" t="s">
        <v>1326</v>
      </c>
      <c r="D147" s="659">
        <f>'G-1 All Habitats'!B141</f>
        <v>0</v>
      </c>
    </row>
    <row r="148" spans="1:4" x14ac:dyDescent="0.25">
      <c r="A148" s="659" t="s">
        <v>1327</v>
      </c>
      <c r="D148" s="659">
        <f>'G-1 All Habitats'!B142</f>
        <v>0</v>
      </c>
    </row>
    <row r="149" spans="1:4" x14ac:dyDescent="0.25">
      <c r="A149" s="659" t="s">
        <v>1328</v>
      </c>
      <c r="D149" s="659">
        <f>'G-1 All Habitats'!B143</f>
        <v>0</v>
      </c>
    </row>
    <row r="150" spans="1:4" x14ac:dyDescent="0.25">
      <c r="A150" s="659" t="s">
        <v>1329</v>
      </c>
      <c r="D150" s="659">
        <f>'G-1 All Habitats'!B144</f>
        <v>0</v>
      </c>
    </row>
    <row r="151" spans="1:4" x14ac:dyDescent="0.25">
      <c r="A151" s="659" t="s">
        <v>1330</v>
      </c>
      <c r="D151" s="659">
        <f>'G-1 All Habitats'!B145</f>
        <v>0</v>
      </c>
    </row>
    <row r="152" spans="1:4" x14ac:dyDescent="0.25">
      <c r="A152" s="659" t="s">
        <v>1331</v>
      </c>
      <c r="D152" s="659">
        <f>'G-1 All Habitats'!B146</f>
        <v>0</v>
      </c>
    </row>
    <row r="153" spans="1:4" x14ac:dyDescent="0.25">
      <c r="A153" s="659" t="s">
        <v>1332</v>
      </c>
      <c r="D153" s="659">
        <f>'G-1 All Habitats'!B147</f>
        <v>0</v>
      </c>
    </row>
    <row r="154" spans="1:4" x14ac:dyDescent="0.25">
      <c r="A154" s="659" t="s">
        <v>1333</v>
      </c>
      <c r="D154" s="659">
        <f>'G-1 All Habitats'!B148</f>
        <v>0</v>
      </c>
    </row>
    <row r="155" spans="1:4" x14ac:dyDescent="0.25">
      <c r="A155" s="659" t="s">
        <v>1334</v>
      </c>
      <c r="D155" s="659">
        <f>'G-1 All Habitats'!B149</f>
        <v>0</v>
      </c>
    </row>
    <row r="156" spans="1:4" x14ac:dyDescent="0.25">
      <c r="A156" s="659" t="s">
        <v>1335</v>
      </c>
      <c r="D156" s="659">
        <f>'G-1 All Habitats'!B150</f>
        <v>0</v>
      </c>
    </row>
    <row r="157" spans="1:4" x14ac:dyDescent="0.25">
      <c r="A157" s="659" t="s">
        <v>1336</v>
      </c>
    </row>
    <row r="158" spans="1:4" x14ac:dyDescent="0.25">
      <c r="A158" s="659" t="s">
        <v>1337</v>
      </c>
    </row>
    <row r="159" spans="1:4" x14ac:dyDescent="0.25">
      <c r="A159" s="659" t="s">
        <v>1338</v>
      </c>
    </row>
    <row r="160" spans="1:4" x14ac:dyDescent="0.25">
      <c r="A160" s="659" t="s">
        <v>1339</v>
      </c>
    </row>
    <row r="161" spans="1:1" x14ac:dyDescent="0.25">
      <c r="A161" s="659" t="s">
        <v>1340</v>
      </c>
    </row>
    <row r="162" spans="1:1" x14ac:dyDescent="0.25">
      <c r="A162" s="659" t="s">
        <v>1341</v>
      </c>
    </row>
    <row r="163" spans="1:1" x14ac:dyDescent="0.25">
      <c r="A163" s="659" t="s">
        <v>1342</v>
      </c>
    </row>
    <row r="164" spans="1:1" x14ac:dyDescent="0.25">
      <c r="A164" s="659" t="s">
        <v>1343</v>
      </c>
    </row>
    <row r="165" spans="1:1" x14ac:dyDescent="0.25">
      <c r="A165" s="659" t="s">
        <v>1344</v>
      </c>
    </row>
    <row r="166" spans="1:1" x14ac:dyDescent="0.25">
      <c r="A166" s="659" t="s">
        <v>1345</v>
      </c>
    </row>
    <row r="167" spans="1:1" x14ac:dyDescent="0.25">
      <c r="A167" s="659" t="s">
        <v>1346</v>
      </c>
    </row>
    <row r="168" spans="1:1" x14ac:dyDescent="0.25">
      <c r="A168" s="659" t="s">
        <v>1347</v>
      </c>
    </row>
    <row r="169" spans="1:1" x14ac:dyDescent="0.25">
      <c r="A169" s="659" t="s">
        <v>1348</v>
      </c>
    </row>
    <row r="170" spans="1:1" x14ac:dyDescent="0.25">
      <c r="A170" s="659" t="s">
        <v>1349</v>
      </c>
    </row>
    <row r="171" spans="1:1" x14ac:dyDescent="0.25">
      <c r="A171" s="659" t="s">
        <v>1350</v>
      </c>
    </row>
    <row r="172" spans="1:1" x14ac:dyDescent="0.25">
      <c r="A172" s="659" t="s">
        <v>1351</v>
      </c>
    </row>
    <row r="173" spans="1:1" x14ac:dyDescent="0.25">
      <c r="A173" s="659" t="s">
        <v>1352</v>
      </c>
    </row>
    <row r="174" spans="1:1" x14ac:dyDescent="0.25">
      <c r="A174" s="659" t="s">
        <v>1353</v>
      </c>
    </row>
    <row r="175" spans="1:1" x14ac:dyDescent="0.25">
      <c r="A175" s="659" t="s">
        <v>1354</v>
      </c>
    </row>
    <row r="176" spans="1:1" x14ac:dyDescent="0.25">
      <c r="A176" s="659" t="s">
        <v>1355</v>
      </c>
    </row>
    <row r="177" spans="1:1" x14ac:dyDescent="0.25">
      <c r="A177" s="659" t="s">
        <v>1356</v>
      </c>
    </row>
    <row r="178" spans="1:1" x14ac:dyDescent="0.25">
      <c r="A178" s="659" t="s">
        <v>1357</v>
      </c>
    </row>
    <row r="179" spans="1:1" x14ac:dyDescent="0.25">
      <c r="A179" s="659" t="s">
        <v>1358</v>
      </c>
    </row>
    <row r="180" spans="1:1" x14ac:dyDescent="0.25">
      <c r="A180" s="659" t="s">
        <v>1359</v>
      </c>
    </row>
    <row r="181" spans="1:1" x14ac:dyDescent="0.25">
      <c r="A181" s="659" t="s">
        <v>1360</v>
      </c>
    </row>
    <row r="182" spans="1:1" x14ac:dyDescent="0.25">
      <c r="A182" s="659" t="s">
        <v>1361</v>
      </c>
    </row>
    <row r="183" spans="1:1" x14ac:dyDescent="0.25">
      <c r="A183" s="659" t="s">
        <v>1362</v>
      </c>
    </row>
    <row r="184" spans="1:1" x14ac:dyDescent="0.25">
      <c r="A184" s="659" t="s">
        <v>1363</v>
      </c>
    </row>
    <row r="185" spans="1:1" x14ac:dyDescent="0.25">
      <c r="A185" s="659" t="s">
        <v>1364</v>
      </c>
    </row>
    <row r="186" spans="1:1" x14ac:dyDescent="0.25">
      <c r="A186" s="659" t="s">
        <v>1365</v>
      </c>
    </row>
    <row r="187" spans="1:1" x14ac:dyDescent="0.25">
      <c r="A187" s="659" t="s">
        <v>1366</v>
      </c>
    </row>
    <row r="188" spans="1:1" x14ac:dyDescent="0.25">
      <c r="A188" s="659" t="s">
        <v>1367</v>
      </c>
    </row>
    <row r="189" spans="1:1" x14ac:dyDescent="0.25">
      <c r="A189" s="659" t="s">
        <v>1368</v>
      </c>
    </row>
    <row r="190" spans="1:1" x14ac:dyDescent="0.25">
      <c r="A190" s="659" t="s">
        <v>1369</v>
      </c>
    </row>
    <row r="191" spans="1:1" x14ac:dyDescent="0.25">
      <c r="A191" s="659" t="s">
        <v>1370</v>
      </c>
    </row>
    <row r="192" spans="1:1" x14ac:dyDescent="0.25">
      <c r="A192" s="659" t="s">
        <v>1371</v>
      </c>
    </row>
    <row r="193" spans="1:1" x14ac:dyDescent="0.25">
      <c r="A193" s="659" t="s">
        <v>1372</v>
      </c>
    </row>
    <row r="194" spans="1:1" x14ac:dyDescent="0.25">
      <c r="A194" s="659" t="s">
        <v>1373</v>
      </c>
    </row>
    <row r="195" spans="1:1" x14ac:dyDescent="0.25">
      <c r="A195" s="659" t="s">
        <v>1374</v>
      </c>
    </row>
    <row r="196" spans="1:1" x14ac:dyDescent="0.25">
      <c r="A196" s="659" t="s">
        <v>1375</v>
      </c>
    </row>
    <row r="197" spans="1:1" x14ac:dyDescent="0.25">
      <c r="A197" s="659" t="s">
        <v>1376</v>
      </c>
    </row>
    <row r="198" spans="1:1" x14ac:dyDescent="0.25">
      <c r="A198" s="659" t="s">
        <v>1377</v>
      </c>
    </row>
    <row r="199" spans="1:1" x14ac:dyDescent="0.25">
      <c r="A199" s="659" t="s">
        <v>1378</v>
      </c>
    </row>
    <row r="200" spans="1:1" x14ac:dyDescent="0.25">
      <c r="A200" s="659" t="s">
        <v>1379</v>
      </c>
    </row>
    <row r="201" spans="1:1" x14ac:dyDescent="0.25">
      <c r="A201" s="659" t="s">
        <v>1380</v>
      </c>
    </row>
    <row r="202" spans="1:1" x14ac:dyDescent="0.25">
      <c r="A202" s="659" t="s">
        <v>1381</v>
      </c>
    </row>
    <row r="203" spans="1:1" x14ac:dyDescent="0.25">
      <c r="A203" s="659" t="s">
        <v>1382</v>
      </c>
    </row>
    <row r="204" spans="1:1" x14ac:dyDescent="0.25">
      <c r="A204" s="659" t="s">
        <v>1383</v>
      </c>
    </row>
    <row r="205" spans="1:1" x14ac:dyDescent="0.25">
      <c r="A205" s="659" t="s">
        <v>1384</v>
      </c>
    </row>
    <row r="206" spans="1:1" x14ac:dyDescent="0.25">
      <c r="A206" s="659" t="s">
        <v>1385</v>
      </c>
    </row>
    <row r="207" spans="1:1" x14ac:dyDescent="0.25">
      <c r="A207" s="659" t="s">
        <v>1386</v>
      </c>
    </row>
    <row r="208" spans="1:1" x14ac:dyDescent="0.25">
      <c r="A208" s="659" t="s">
        <v>1387</v>
      </c>
    </row>
    <row r="209" spans="1:1" x14ac:dyDescent="0.25">
      <c r="A209" s="659" t="s">
        <v>1388</v>
      </c>
    </row>
    <row r="210" spans="1:1" x14ac:dyDescent="0.25">
      <c r="A210" s="659" t="s">
        <v>1389</v>
      </c>
    </row>
    <row r="211" spans="1:1" x14ac:dyDescent="0.25">
      <c r="A211" s="659" t="s">
        <v>1390</v>
      </c>
    </row>
    <row r="212" spans="1:1" x14ac:dyDescent="0.25">
      <c r="A212" s="659" t="s">
        <v>1391</v>
      </c>
    </row>
    <row r="213" spans="1:1" x14ac:dyDescent="0.25">
      <c r="A213" s="659" t="s">
        <v>1392</v>
      </c>
    </row>
    <row r="214" spans="1:1" x14ac:dyDescent="0.25">
      <c r="A214" s="659" t="s">
        <v>1393</v>
      </c>
    </row>
    <row r="215" spans="1:1" x14ac:dyDescent="0.25">
      <c r="A215" s="659" t="s">
        <v>1394</v>
      </c>
    </row>
    <row r="216" spans="1:1" x14ac:dyDescent="0.25">
      <c r="A216" s="659" t="s">
        <v>1395</v>
      </c>
    </row>
    <row r="217" spans="1:1" x14ac:dyDescent="0.25">
      <c r="A217" s="659" t="s">
        <v>1396</v>
      </c>
    </row>
    <row r="218" spans="1:1" x14ac:dyDescent="0.25">
      <c r="A218" s="659" t="s">
        <v>1397</v>
      </c>
    </row>
    <row r="219" spans="1:1" x14ac:dyDescent="0.25">
      <c r="A219" s="659" t="s">
        <v>1398</v>
      </c>
    </row>
    <row r="220" spans="1:1" x14ac:dyDescent="0.25">
      <c r="A220" s="659" t="s">
        <v>1399</v>
      </c>
    </row>
    <row r="221" spans="1:1" x14ac:dyDescent="0.25">
      <c r="A221" s="659" t="s">
        <v>1400</v>
      </c>
    </row>
    <row r="222" spans="1:1" x14ac:dyDescent="0.25">
      <c r="A222" s="659" t="s">
        <v>1401</v>
      </c>
    </row>
    <row r="223" spans="1:1" x14ac:dyDescent="0.25">
      <c r="A223" s="659" t="s">
        <v>1402</v>
      </c>
    </row>
    <row r="224" spans="1:1" x14ac:dyDescent="0.25">
      <c r="A224" s="659" t="s">
        <v>1403</v>
      </c>
    </row>
    <row r="225" spans="1:1" x14ac:dyDescent="0.25">
      <c r="A225" s="659" t="s">
        <v>1404</v>
      </c>
    </row>
    <row r="226" spans="1:1" x14ac:dyDescent="0.25">
      <c r="A226" s="659" t="s">
        <v>1405</v>
      </c>
    </row>
    <row r="227" spans="1:1" x14ac:dyDescent="0.25">
      <c r="A227" s="659" t="s">
        <v>1406</v>
      </c>
    </row>
    <row r="228" spans="1:1" x14ac:dyDescent="0.25">
      <c r="A228" s="659" t="s">
        <v>1407</v>
      </c>
    </row>
    <row r="229" spans="1:1" x14ac:dyDescent="0.25">
      <c r="A229" s="659" t="s">
        <v>1408</v>
      </c>
    </row>
    <row r="230" spans="1:1" x14ac:dyDescent="0.25">
      <c r="A230" s="659" t="s">
        <v>1409</v>
      </c>
    </row>
    <row r="231" spans="1:1" x14ac:dyDescent="0.25">
      <c r="A231" s="659" t="s">
        <v>1410</v>
      </c>
    </row>
    <row r="232" spans="1:1" x14ac:dyDescent="0.25">
      <c r="A232" s="659" t="s">
        <v>1411</v>
      </c>
    </row>
    <row r="233" spans="1:1" x14ac:dyDescent="0.25">
      <c r="A233" s="659" t="s">
        <v>1412</v>
      </c>
    </row>
    <row r="234" spans="1:1" x14ac:dyDescent="0.25">
      <c r="A234" s="659" t="s">
        <v>1413</v>
      </c>
    </row>
    <row r="235" spans="1:1" x14ac:dyDescent="0.25">
      <c r="A235" s="659" t="s">
        <v>1414</v>
      </c>
    </row>
    <row r="236" spans="1:1" x14ac:dyDescent="0.25">
      <c r="A236" s="659" t="s">
        <v>1415</v>
      </c>
    </row>
    <row r="237" spans="1:1" x14ac:dyDescent="0.25">
      <c r="A237" s="659" t="s">
        <v>1416</v>
      </c>
    </row>
    <row r="238" spans="1:1" x14ac:dyDescent="0.25">
      <c r="A238" s="659" t="s">
        <v>1417</v>
      </c>
    </row>
    <row r="239" spans="1:1" x14ac:dyDescent="0.25">
      <c r="A239" s="659" t="s">
        <v>1418</v>
      </c>
    </row>
    <row r="240" spans="1:1" x14ac:dyDescent="0.25">
      <c r="A240" s="659" t="s">
        <v>1419</v>
      </c>
    </row>
    <row r="241" spans="1:1" x14ac:dyDescent="0.25">
      <c r="A241" s="659" t="s">
        <v>1420</v>
      </c>
    </row>
    <row r="242" spans="1:1" x14ac:dyDescent="0.25">
      <c r="A242" s="659" t="s">
        <v>1421</v>
      </c>
    </row>
    <row r="243" spans="1:1" x14ac:dyDescent="0.25">
      <c r="A243" s="659" t="s">
        <v>1422</v>
      </c>
    </row>
    <row r="244" spans="1:1" x14ac:dyDescent="0.25">
      <c r="A244" s="659" t="s">
        <v>1423</v>
      </c>
    </row>
    <row r="245" spans="1:1" x14ac:dyDescent="0.25">
      <c r="A245" s="659" t="s">
        <v>1424</v>
      </c>
    </row>
    <row r="246" spans="1:1" x14ac:dyDescent="0.25">
      <c r="A246" s="659" t="s">
        <v>1425</v>
      </c>
    </row>
    <row r="247" spans="1:1" x14ac:dyDescent="0.25">
      <c r="A247" s="659" t="s">
        <v>1426</v>
      </c>
    </row>
    <row r="248" spans="1:1" x14ac:dyDescent="0.25">
      <c r="A248" s="659" t="s">
        <v>1427</v>
      </c>
    </row>
    <row r="249" spans="1:1" x14ac:dyDescent="0.25">
      <c r="A249" s="659" t="s">
        <v>1428</v>
      </c>
    </row>
    <row r="250" spans="1:1" x14ac:dyDescent="0.25">
      <c r="A250" s="659" t="s">
        <v>1429</v>
      </c>
    </row>
    <row r="251" spans="1:1" x14ac:dyDescent="0.25">
      <c r="A251" s="659" t="s">
        <v>1430</v>
      </c>
    </row>
    <row r="252" spans="1:1" x14ac:dyDescent="0.25">
      <c r="A252" s="659" t="s">
        <v>1431</v>
      </c>
    </row>
    <row r="253" spans="1:1" x14ac:dyDescent="0.25">
      <c r="A253" s="659" t="s">
        <v>1432</v>
      </c>
    </row>
    <row r="254" spans="1:1" x14ac:dyDescent="0.25">
      <c r="A254" s="659" t="s">
        <v>1433</v>
      </c>
    </row>
    <row r="255" spans="1:1" x14ac:dyDescent="0.25">
      <c r="A255" s="659" t="s">
        <v>1434</v>
      </c>
    </row>
    <row r="256" spans="1:1" x14ac:dyDescent="0.25">
      <c r="A256" s="659" t="s">
        <v>1435</v>
      </c>
    </row>
    <row r="257" spans="1:1" x14ac:dyDescent="0.25">
      <c r="A257" s="659" t="s">
        <v>1436</v>
      </c>
    </row>
    <row r="258" spans="1:1" x14ac:dyDescent="0.25">
      <c r="A258" s="659" t="s">
        <v>1437</v>
      </c>
    </row>
    <row r="259" spans="1:1" x14ac:dyDescent="0.25">
      <c r="A259" s="659" t="s">
        <v>1438</v>
      </c>
    </row>
    <row r="260" spans="1:1" x14ac:dyDescent="0.25">
      <c r="A260" s="659" t="s">
        <v>1439</v>
      </c>
    </row>
    <row r="261" spans="1:1" x14ac:dyDescent="0.25">
      <c r="A261" s="659" t="s">
        <v>1440</v>
      </c>
    </row>
    <row r="262" spans="1:1" x14ac:dyDescent="0.25">
      <c r="A262" s="659" t="s">
        <v>1441</v>
      </c>
    </row>
    <row r="263" spans="1:1" x14ac:dyDescent="0.25">
      <c r="A263" s="659" t="s">
        <v>1442</v>
      </c>
    </row>
    <row r="264" spans="1:1" x14ac:dyDescent="0.25">
      <c r="A264" s="659" t="s">
        <v>1443</v>
      </c>
    </row>
    <row r="265" spans="1:1" x14ac:dyDescent="0.25">
      <c r="A265" s="659" t="s">
        <v>1444</v>
      </c>
    </row>
    <row r="266" spans="1:1" x14ac:dyDescent="0.25">
      <c r="A266" s="659" t="s">
        <v>1445</v>
      </c>
    </row>
    <row r="267" spans="1:1" x14ac:dyDescent="0.25">
      <c r="A267" s="659" t="s">
        <v>1446</v>
      </c>
    </row>
    <row r="268" spans="1:1" x14ac:dyDescent="0.25">
      <c r="A268" s="659" t="s">
        <v>1447</v>
      </c>
    </row>
    <row r="269" spans="1:1" x14ac:dyDescent="0.25">
      <c r="A269" s="659" t="s">
        <v>1448</v>
      </c>
    </row>
    <row r="270" spans="1:1" x14ac:dyDescent="0.25">
      <c r="A270" s="659" t="s">
        <v>1449</v>
      </c>
    </row>
    <row r="271" spans="1:1" x14ac:dyDescent="0.25">
      <c r="A271" s="659" t="s">
        <v>1450</v>
      </c>
    </row>
    <row r="272" spans="1:1" x14ac:dyDescent="0.25">
      <c r="A272" s="659" t="s">
        <v>1451</v>
      </c>
    </row>
    <row r="273" spans="1:1" x14ac:dyDescent="0.25">
      <c r="A273" s="659" t="s">
        <v>1452</v>
      </c>
    </row>
    <row r="274" spans="1:1" x14ac:dyDescent="0.25">
      <c r="A274" s="659" t="s">
        <v>1453</v>
      </c>
    </row>
    <row r="275" spans="1:1" x14ac:dyDescent="0.25">
      <c r="A275" s="659" t="s">
        <v>1454</v>
      </c>
    </row>
    <row r="276" spans="1:1" x14ac:dyDescent="0.25">
      <c r="A276" s="659" t="s">
        <v>1455</v>
      </c>
    </row>
    <row r="277" spans="1:1" x14ac:dyDescent="0.25">
      <c r="A277" s="659" t="s">
        <v>1456</v>
      </c>
    </row>
    <row r="278" spans="1:1" x14ac:dyDescent="0.25">
      <c r="A278" s="659" t="s">
        <v>1457</v>
      </c>
    </row>
    <row r="279" spans="1:1" x14ac:dyDescent="0.25">
      <c r="A279" s="659" t="s">
        <v>1458</v>
      </c>
    </row>
    <row r="280" spans="1:1" x14ac:dyDescent="0.25">
      <c r="A280" s="659" t="s">
        <v>1459</v>
      </c>
    </row>
    <row r="281" spans="1:1" x14ac:dyDescent="0.25">
      <c r="A281" s="659" t="s">
        <v>1460</v>
      </c>
    </row>
    <row r="282" spans="1:1" x14ac:dyDescent="0.25">
      <c r="A282" s="659" t="s">
        <v>1461</v>
      </c>
    </row>
    <row r="283" spans="1:1" x14ac:dyDescent="0.25">
      <c r="A283" s="659" t="s">
        <v>1462</v>
      </c>
    </row>
    <row r="284" spans="1:1" x14ac:dyDescent="0.25">
      <c r="A284" s="659" t="s">
        <v>1463</v>
      </c>
    </row>
    <row r="285" spans="1:1" x14ac:dyDescent="0.25">
      <c r="A285" s="659" t="s">
        <v>1464</v>
      </c>
    </row>
    <row r="286" spans="1:1" x14ac:dyDescent="0.25">
      <c r="A286" s="659" t="s">
        <v>1465</v>
      </c>
    </row>
    <row r="287" spans="1:1" x14ac:dyDescent="0.25">
      <c r="A287" s="659" t="s">
        <v>1466</v>
      </c>
    </row>
    <row r="288" spans="1:1" x14ac:dyDescent="0.25">
      <c r="A288" s="659" t="s">
        <v>1467</v>
      </c>
    </row>
    <row r="289" spans="1:1" x14ac:dyDescent="0.25">
      <c r="A289" s="659" t="s">
        <v>1468</v>
      </c>
    </row>
    <row r="290" spans="1:1" x14ac:dyDescent="0.25">
      <c r="A290" s="659" t="s">
        <v>1469</v>
      </c>
    </row>
    <row r="291" spans="1:1" x14ac:dyDescent="0.25">
      <c r="A291" s="659" t="s">
        <v>1470</v>
      </c>
    </row>
    <row r="292" spans="1:1" x14ac:dyDescent="0.25">
      <c r="A292" s="659" t="s">
        <v>1471</v>
      </c>
    </row>
    <row r="293" spans="1:1" x14ac:dyDescent="0.25">
      <c r="A293" s="659" t="s">
        <v>1472</v>
      </c>
    </row>
    <row r="294" spans="1:1" x14ac:dyDescent="0.25">
      <c r="A294" s="659" t="s">
        <v>1473</v>
      </c>
    </row>
    <row r="295" spans="1:1" x14ac:dyDescent="0.25">
      <c r="A295" s="659" t="s">
        <v>1474</v>
      </c>
    </row>
    <row r="296" spans="1:1" x14ac:dyDescent="0.25">
      <c r="A296" s="659" t="s">
        <v>1475</v>
      </c>
    </row>
    <row r="297" spans="1:1" x14ac:dyDescent="0.25">
      <c r="A297" s="659" t="s">
        <v>1476</v>
      </c>
    </row>
    <row r="298" spans="1:1" x14ac:dyDescent="0.25">
      <c r="A298" s="659" t="s">
        <v>1477</v>
      </c>
    </row>
    <row r="299" spans="1:1" x14ac:dyDescent="0.25">
      <c r="A299" s="659" t="s">
        <v>1478</v>
      </c>
    </row>
    <row r="300" spans="1:1" x14ac:dyDescent="0.25">
      <c r="A300" s="659" t="s">
        <v>1479</v>
      </c>
    </row>
    <row r="301" spans="1:1" x14ac:dyDescent="0.25">
      <c r="A301" s="659" t="s">
        <v>1480</v>
      </c>
    </row>
    <row r="302" spans="1:1" x14ac:dyDescent="0.25">
      <c r="A302" s="659" t="s">
        <v>1481</v>
      </c>
    </row>
    <row r="303" spans="1:1" x14ac:dyDescent="0.25">
      <c r="A303" s="659" t="s">
        <v>1482</v>
      </c>
    </row>
    <row r="304" spans="1:1" x14ac:dyDescent="0.25">
      <c r="A304" s="659" t="s">
        <v>1483</v>
      </c>
    </row>
    <row r="305" spans="1:1" x14ac:dyDescent="0.25">
      <c r="A305" s="659" t="s">
        <v>1484</v>
      </c>
    </row>
    <row r="306" spans="1:1" x14ac:dyDescent="0.25">
      <c r="A306" s="659" t="s">
        <v>1485</v>
      </c>
    </row>
    <row r="307" spans="1:1" x14ac:dyDescent="0.25">
      <c r="A307" s="659" t="s">
        <v>1486</v>
      </c>
    </row>
    <row r="308" spans="1:1" x14ac:dyDescent="0.25">
      <c r="A308" s="659" t="s">
        <v>1487</v>
      </c>
    </row>
    <row r="309" spans="1:1" x14ac:dyDescent="0.25">
      <c r="A309" s="659" t="s">
        <v>1488</v>
      </c>
    </row>
    <row r="310" spans="1:1" x14ac:dyDescent="0.25">
      <c r="A310" s="659" t="s">
        <v>1489</v>
      </c>
    </row>
    <row r="311" spans="1:1" x14ac:dyDescent="0.25">
      <c r="A311" s="659" t="s">
        <v>1490</v>
      </c>
    </row>
    <row r="312" spans="1:1" x14ac:dyDescent="0.25">
      <c r="A312" s="659" t="s">
        <v>1491</v>
      </c>
    </row>
    <row r="313" spans="1:1" x14ac:dyDescent="0.25">
      <c r="A313" s="659" t="s">
        <v>1492</v>
      </c>
    </row>
    <row r="314" spans="1:1" x14ac:dyDescent="0.25">
      <c r="A314" s="659" t="s">
        <v>1493</v>
      </c>
    </row>
    <row r="315" spans="1:1" x14ac:dyDescent="0.25">
      <c r="A315" s="659" t="s">
        <v>1494</v>
      </c>
    </row>
    <row r="316" spans="1:1" x14ac:dyDescent="0.25">
      <c r="A316" s="659" t="s">
        <v>1495</v>
      </c>
    </row>
    <row r="317" spans="1:1" x14ac:dyDescent="0.25">
      <c r="A317" s="659" t="s">
        <v>1496</v>
      </c>
    </row>
    <row r="318" spans="1:1" x14ac:dyDescent="0.25">
      <c r="A318" s="659" t="s">
        <v>1497</v>
      </c>
    </row>
    <row r="319" spans="1:1" x14ac:dyDescent="0.25">
      <c r="A319" s="659" t="s">
        <v>1498</v>
      </c>
    </row>
    <row r="320" spans="1:1" x14ac:dyDescent="0.25">
      <c r="A320" s="659" t="s">
        <v>1499</v>
      </c>
    </row>
    <row r="321" spans="1:1" x14ac:dyDescent="0.25">
      <c r="A321" s="659" t="s">
        <v>1500</v>
      </c>
    </row>
    <row r="322" spans="1:1" x14ac:dyDescent="0.25">
      <c r="A322" s="659" t="s">
        <v>1501</v>
      </c>
    </row>
    <row r="323" spans="1:1" x14ac:dyDescent="0.25">
      <c r="A323" s="659" t="s">
        <v>1502</v>
      </c>
    </row>
    <row r="324" spans="1:1" x14ac:dyDescent="0.25">
      <c r="A324" s="659" t="s">
        <v>1503</v>
      </c>
    </row>
    <row r="325" spans="1:1" x14ac:dyDescent="0.25">
      <c r="A325" s="659" t="s">
        <v>1504</v>
      </c>
    </row>
    <row r="326" spans="1:1" x14ac:dyDescent="0.25">
      <c r="A326" s="659" t="s">
        <v>1505</v>
      </c>
    </row>
    <row r="327" spans="1:1" x14ac:dyDescent="0.25">
      <c r="A327" s="659" t="s">
        <v>1506</v>
      </c>
    </row>
    <row r="328" spans="1:1" x14ac:dyDescent="0.25">
      <c r="A328" s="659" t="s">
        <v>1507</v>
      </c>
    </row>
    <row r="329" spans="1:1" x14ac:dyDescent="0.25">
      <c r="A329" s="659" t="s">
        <v>1508</v>
      </c>
    </row>
    <row r="330" spans="1:1" x14ac:dyDescent="0.25">
      <c r="A330" s="659" t="s">
        <v>1509</v>
      </c>
    </row>
    <row r="331" spans="1:1" x14ac:dyDescent="0.25">
      <c r="A331" s="659" t="s">
        <v>1510</v>
      </c>
    </row>
    <row r="332" spans="1:1" x14ac:dyDescent="0.25">
      <c r="A332" s="659" t="s">
        <v>1511</v>
      </c>
    </row>
    <row r="333" spans="1:1" x14ac:dyDescent="0.25">
      <c r="A333" s="659" t="s">
        <v>1512</v>
      </c>
    </row>
    <row r="334" spans="1:1" x14ac:dyDescent="0.25">
      <c r="A334" s="659" t="s">
        <v>1513</v>
      </c>
    </row>
    <row r="335" spans="1:1" x14ac:dyDescent="0.25">
      <c r="A335" s="659" t="s">
        <v>1514</v>
      </c>
    </row>
    <row r="336" spans="1:1" x14ac:dyDescent="0.25">
      <c r="A336" s="659" t="s">
        <v>1515</v>
      </c>
    </row>
    <row r="337" spans="1:1" x14ac:dyDescent="0.25">
      <c r="A337" s="659" t="s">
        <v>1516</v>
      </c>
    </row>
    <row r="338" spans="1:1" x14ac:dyDescent="0.25">
      <c r="A338" s="659" t="s">
        <v>1517</v>
      </c>
    </row>
    <row r="339" spans="1:1" x14ac:dyDescent="0.25">
      <c r="A339" s="659" t="s">
        <v>1518</v>
      </c>
    </row>
    <row r="340" spans="1:1" x14ac:dyDescent="0.25">
      <c r="A340" s="659" t="s">
        <v>1519</v>
      </c>
    </row>
    <row r="341" spans="1:1" x14ac:dyDescent="0.25">
      <c r="A341" s="659" t="s">
        <v>1520</v>
      </c>
    </row>
    <row r="342" spans="1:1" x14ac:dyDescent="0.25">
      <c r="A342" s="659" t="s">
        <v>1521</v>
      </c>
    </row>
    <row r="343" spans="1:1" x14ac:dyDescent="0.25">
      <c r="A343" s="659" t="s">
        <v>1522</v>
      </c>
    </row>
    <row r="344" spans="1:1" x14ac:dyDescent="0.25">
      <c r="A344" s="659" t="s">
        <v>1523</v>
      </c>
    </row>
    <row r="345" spans="1:1" x14ac:dyDescent="0.25">
      <c r="A345" s="659" t="s">
        <v>1524</v>
      </c>
    </row>
    <row r="346" spans="1:1" x14ac:dyDescent="0.25">
      <c r="A346" s="659" t="s">
        <v>1525</v>
      </c>
    </row>
    <row r="347" spans="1:1" x14ac:dyDescent="0.25">
      <c r="A347" s="659" t="s">
        <v>1526</v>
      </c>
    </row>
    <row r="348" spans="1:1" x14ac:dyDescent="0.25">
      <c r="A348" s="659" t="s">
        <v>1527</v>
      </c>
    </row>
    <row r="349" spans="1:1" x14ac:dyDescent="0.25">
      <c r="A349" s="659" t="s">
        <v>1528</v>
      </c>
    </row>
    <row r="350" spans="1:1" x14ac:dyDescent="0.25">
      <c r="A350" s="659" t="s">
        <v>1529</v>
      </c>
    </row>
    <row r="351" spans="1:1" x14ac:dyDescent="0.25">
      <c r="A351" s="659" t="s">
        <v>1530</v>
      </c>
    </row>
    <row r="352" spans="1:1" x14ac:dyDescent="0.25">
      <c r="A352" s="659" t="s">
        <v>1531</v>
      </c>
    </row>
    <row r="353" spans="1:1" x14ac:dyDescent="0.25">
      <c r="A353" s="659" t="s">
        <v>1532</v>
      </c>
    </row>
    <row r="354" spans="1:1" x14ac:dyDescent="0.25">
      <c r="A354" s="659" t="s">
        <v>1533</v>
      </c>
    </row>
    <row r="355" spans="1:1" x14ac:dyDescent="0.25">
      <c r="A355" s="659" t="s">
        <v>1534</v>
      </c>
    </row>
    <row r="356" spans="1:1" x14ac:dyDescent="0.25">
      <c r="A356" s="659" t="s">
        <v>1535</v>
      </c>
    </row>
    <row r="357" spans="1:1" x14ac:dyDescent="0.25">
      <c r="A357" s="659" t="s">
        <v>1536</v>
      </c>
    </row>
    <row r="358" spans="1:1" x14ac:dyDescent="0.25">
      <c r="A358" s="659" t="s">
        <v>1537</v>
      </c>
    </row>
    <row r="359" spans="1:1" x14ac:dyDescent="0.25">
      <c r="A359" s="659" t="s">
        <v>1538</v>
      </c>
    </row>
    <row r="360" spans="1:1" x14ac:dyDescent="0.25">
      <c r="A360" s="659" t="s">
        <v>1539</v>
      </c>
    </row>
    <row r="361" spans="1:1" x14ac:dyDescent="0.25">
      <c r="A361" s="659" t="s">
        <v>1540</v>
      </c>
    </row>
    <row r="362" spans="1:1" x14ac:dyDescent="0.25">
      <c r="A362" s="659" t="s">
        <v>1541</v>
      </c>
    </row>
    <row r="363" spans="1:1" x14ac:dyDescent="0.25">
      <c r="A363" s="659" t="s">
        <v>1542</v>
      </c>
    </row>
    <row r="364" spans="1:1" x14ac:dyDescent="0.25">
      <c r="A364" s="659" t="s">
        <v>1543</v>
      </c>
    </row>
    <row r="365" spans="1:1" x14ac:dyDescent="0.25">
      <c r="A365" s="659" t="s">
        <v>1544</v>
      </c>
    </row>
    <row r="366" spans="1:1" x14ac:dyDescent="0.25">
      <c r="A366" s="659" t="s">
        <v>1545</v>
      </c>
    </row>
    <row r="367" spans="1:1" x14ac:dyDescent="0.25">
      <c r="A367" s="659" t="s">
        <v>1546</v>
      </c>
    </row>
    <row r="368" spans="1:1" x14ac:dyDescent="0.25">
      <c r="A368" s="659" t="s">
        <v>1547</v>
      </c>
    </row>
    <row r="369" spans="1:1" x14ac:dyDescent="0.25">
      <c r="A369" s="659" t="s">
        <v>1548</v>
      </c>
    </row>
    <row r="370" spans="1:1" x14ac:dyDescent="0.25">
      <c r="A370" s="659" t="s">
        <v>1549</v>
      </c>
    </row>
    <row r="371" spans="1:1" x14ac:dyDescent="0.25">
      <c r="A371" s="659" t="s">
        <v>1550</v>
      </c>
    </row>
    <row r="372" spans="1:1" x14ac:dyDescent="0.25">
      <c r="A372" s="659" t="s">
        <v>1551</v>
      </c>
    </row>
    <row r="373" spans="1:1" x14ac:dyDescent="0.25">
      <c r="A373" s="659" t="s">
        <v>1552</v>
      </c>
    </row>
    <row r="374" spans="1:1" x14ac:dyDescent="0.25">
      <c r="A374" s="659" t="s">
        <v>1553</v>
      </c>
    </row>
    <row r="375" spans="1:1" x14ac:dyDescent="0.25">
      <c r="A375" s="659" t="s">
        <v>1554</v>
      </c>
    </row>
    <row r="376" spans="1:1" x14ac:dyDescent="0.25">
      <c r="A376" s="659" t="s">
        <v>1555</v>
      </c>
    </row>
    <row r="377" spans="1:1" x14ac:dyDescent="0.25">
      <c r="A377" s="659" t="s">
        <v>1556</v>
      </c>
    </row>
    <row r="378" spans="1:1" x14ac:dyDescent="0.25">
      <c r="A378" s="659" t="s">
        <v>1557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W14" sqref="W14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4"/>
      <c r="G1" s="724"/>
      <c r="H1" s="724"/>
      <c r="I1" s="724"/>
      <c r="J1" s="724"/>
      <c r="K1" s="725"/>
      <c r="L1" s="725"/>
      <c r="M1" s="725"/>
      <c r="N1" s="725"/>
      <c r="O1" s="725"/>
    </row>
    <row r="2" spans="1:23" ht="15.75" customHeight="1" x14ac:dyDescent="0.25">
      <c r="B2" s="2"/>
      <c r="C2" s="2"/>
      <c r="D2" s="719"/>
      <c r="E2" s="719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2" t="s">
        <v>15</v>
      </c>
      <c r="R3" s="723"/>
      <c r="S3" s="723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17" t="s">
        <v>16</v>
      </c>
      <c r="R4" s="720" t="s">
        <v>17</v>
      </c>
      <c r="S4" s="720"/>
      <c r="T4" s="720"/>
      <c r="U4" s="720"/>
      <c r="V4" s="720"/>
      <c r="W4" s="721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18"/>
      <c r="R5" s="628" t="s">
        <v>18</v>
      </c>
      <c r="S5" s="629" t="s">
        <v>19</v>
      </c>
      <c r="T5" s="630" t="s">
        <v>20</v>
      </c>
      <c r="U5" s="629" t="s">
        <v>19</v>
      </c>
      <c r="V5" s="629" t="s">
        <v>21</v>
      </c>
      <c r="W5" s="629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7" t="s">
        <v>22</v>
      </c>
      <c r="R6" s="21"/>
      <c r="S6" s="562">
        <f>R6*'G-3 Multipliers'!$Z$4</f>
        <v>0</v>
      </c>
      <c r="T6" s="21">
        <v>33</v>
      </c>
      <c r="U6" s="562">
        <f>T6*'G-3 Multipliers'!$Z$4</f>
        <v>0.13429152</v>
      </c>
      <c r="V6" s="21"/>
      <c r="W6" s="562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7" t="s">
        <v>23</v>
      </c>
      <c r="R7" s="21"/>
      <c r="S7" s="562">
        <f>R7*'G-3 Multipliers'!$Z$5</f>
        <v>0</v>
      </c>
      <c r="T7" s="21"/>
      <c r="U7" s="562">
        <f>T7*'G-3 Multipliers'!$Z$5</f>
        <v>0</v>
      </c>
      <c r="V7" s="21"/>
      <c r="W7" s="562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7" t="s">
        <v>24</v>
      </c>
      <c r="R8" s="21"/>
      <c r="S8" s="562">
        <f>R8*'G-3 Multipliers'!$Z$6</f>
        <v>0</v>
      </c>
      <c r="T8" s="21"/>
      <c r="U8" s="562">
        <f>T8*'G-3 Multipliers'!$Z$6</f>
        <v>0</v>
      </c>
      <c r="V8" s="21"/>
      <c r="W8" s="562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7" t="s">
        <v>25</v>
      </c>
      <c r="R9" s="653">
        <f t="shared" ref="R9:W9" si="0">SUM(R6:R8)</f>
        <v>0</v>
      </c>
      <c r="S9" s="561">
        <f t="shared" si="0"/>
        <v>0</v>
      </c>
      <c r="T9" s="653">
        <f t="shared" si="0"/>
        <v>33</v>
      </c>
      <c r="U9" s="561">
        <f t="shared" si="0"/>
        <v>0.13429152</v>
      </c>
      <c r="V9" s="653">
        <f t="shared" si="0"/>
        <v>0</v>
      </c>
      <c r="W9" s="561">
        <f t="shared" si="0"/>
        <v>0</v>
      </c>
    </row>
    <row r="10" spans="1:23" ht="30" customHeight="1" x14ac:dyDescent="0.35">
      <c r="B10" s="2"/>
      <c r="C10" s="2"/>
      <c r="D10" s="5"/>
      <c r="E10" s="5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:J1"/>
    <mergeCell ref="K1:O1"/>
    <mergeCell ref="F10:P10"/>
    <mergeCell ref="Q4:Q5"/>
    <mergeCell ref="D2:E2"/>
    <mergeCell ref="R4:W4"/>
    <mergeCell ref="Q3:S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4" customWidth="1"/>
    <col min="4" max="4" width="18.7109375" style="254" customWidth="1"/>
    <col min="5" max="8" width="9.140625" style="254" customWidth="1"/>
    <col min="9" max="9" width="7" style="254" customWidth="1"/>
    <col min="10" max="12" width="9.140625" style="254" customWidth="1"/>
    <col min="13" max="13" width="12.140625" style="254" customWidth="1"/>
    <col min="14" max="14" width="5.7109375" style="254" customWidth="1"/>
    <col min="15" max="15" width="9.140625" style="254" customWidth="1"/>
    <col min="16" max="16" width="34.5703125" style="254" customWidth="1"/>
    <col min="17" max="17" width="13.7109375" style="254" bestFit="1" customWidth="1"/>
    <col min="18" max="18" width="19.28515625" style="254" customWidth="1"/>
    <col min="19" max="31" width="9.140625" style="254" customWidth="1"/>
    <col min="32" max="16384" width="9.140625" style="254" hidden="1"/>
  </cols>
  <sheetData>
    <row r="1" spans="1:18" ht="15.75" customHeight="1" x14ac:dyDescent="0.4">
      <c r="B1" s="255"/>
      <c r="C1" s="255"/>
      <c r="E1" s="256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5"/>
      <c r="C2" s="255"/>
      <c r="E2" s="256"/>
    </row>
    <row r="3" spans="1:18" ht="15.75" customHeight="1" x14ac:dyDescent="0.4">
      <c r="A3" s="256"/>
      <c r="B3" s="256"/>
      <c r="C3" s="256"/>
      <c r="D3" s="256"/>
      <c r="E3" s="256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</row>
    <row r="4" spans="1:18" ht="16.5" customHeight="1" x14ac:dyDescent="0.4">
      <c r="A4" s="256"/>
      <c r="B4" s="256"/>
      <c r="C4" s="256"/>
      <c r="D4" s="256"/>
      <c r="E4" s="256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8" ht="16.5" customHeight="1" x14ac:dyDescent="0.4">
      <c r="A5" s="256"/>
      <c r="B5" s="256"/>
      <c r="C5" s="256"/>
      <c r="D5" s="256"/>
      <c r="E5" s="256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1:18" ht="16.5" customHeight="1" x14ac:dyDescent="0.4">
      <c r="B6" s="255"/>
      <c r="C6" s="255"/>
      <c r="D6" s="256"/>
      <c r="E6" s="256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</row>
    <row r="7" spans="1:18" ht="16.5" customHeight="1" x14ac:dyDescent="0.4">
      <c r="B7" s="255"/>
      <c r="C7" s="256"/>
      <c r="D7" s="256"/>
      <c r="E7" s="256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</row>
    <row r="8" spans="1:18" ht="16.5" customHeight="1" x14ac:dyDescent="0.4">
      <c r="B8" s="255"/>
      <c r="C8" s="255"/>
      <c r="D8" s="256"/>
      <c r="E8" s="256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</row>
    <row r="9" spans="1:18" ht="16.5" customHeight="1" x14ac:dyDescent="0.2">
      <c r="B9" s="255"/>
      <c r="C9" s="255"/>
      <c r="D9" s="259"/>
      <c r="E9" s="259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</row>
    <row r="10" spans="1:18" ht="30" customHeight="1" x14ac:dyDescent="0.3">
      <c r="B10" s="255"/>
      <c r="C10" s="255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5"/>
      <c r="C11" s="255"/>
    </row>
    <row r="12" spans="1:18" ht="16.5" customHeight="1" x14ac:dyDescent="0.2">
      <c r="B12" s="255"/>
      <c r="C12" s="255"/>
    </row>
    <row r="13" spans="1:18" ht="16.5" customHeight="1" x14ac:dyDescent="0.2">
      <c r="B13" s="255"/>
      <c r="C13" s="255"/>
    </row>
    <row r="14" spans="1:18" ht="16.5" customHeight="1" x14ac:dyDescent="0.2">
      <c r="B14" s="255"/>
      <c r="C14" s="255"/>
    </row>
    <row r="15" spans="1:18" ht="16.5" customHeight="1" x14ac:dyDescent="0.2">
      <c r="B15" s="255"/>
      <c r="C15" s="255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opLeftCell="A2" zoomScaleNormal="100" workbookViewId="0">
      <selection activeCell="M16" sqref="M16"/>
    </sheetView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44" t="str">
        <f>IF(Start!$F$12="","",Start!$F$12)</f>
        <v>Bicester Arc. Overall Biodiversity Strategy</v>
      </c>
      <c r="C2" s="745"/>
      <c r="D2" s="746"/>
    </row>
    <row r="3" spans="2:22" ht="15.75" customHeight="1" x14ac:dyDescent="0.2">
      <c r="B3" s="729" t="str">
        <f ca="1">MID(CELL("filename",A1),FIND("]",CELL("filename",A1))+1,256)</f>
        <v>Headline Results</v>
      </c>
      <c r="C3" s="730"/>
      <c r="D3" s="731"/>
    </row>
    <row r="4" spans="2:22" ht="15.75" customHeight="1" thickBot="1" x14ac:dyDescent="0.25">
      <c r="B4" s="732"/>
      <c r="C4" s="733"/>
      <c r="D4" s="734"/>
    </row>
    <row r="5" spans="2:22" ht="9.9499999999999993" customHeight="1" x14ac:dyDescent="0.2"/>
    <row r="6" spans="2:22" ht="9.9499999999999993" customHeight="1" x14ac:dyDescent="0.4">
      <c r="B6" s="735"/>
      <c r="C6" s="735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36" t="s">
        <v>26</v>
      </c>
      <c r="C8" s="737"/>
      <c r="D8" s="737"/>
      <c r="E8" s="737"/>
      <c r="F8" s="742" t="s">
        <v>27</v>
      </c>
      <c r="G8" s="743"/>
      <c r="H8" s="747">
        <f>IFERROR('A-1 Site Habitat Baseline'!Q259,"Check Data ⚠")</f>
        <v>32.520000000000003</v>
      </c>
      <c r="I8" s="748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38"/>
      <c r="C9" s="739"/>
      <c r="D9" s="739"/>
      <c r="E9" s="739"/>
      <c r="F9" s="749" t="s">
        <v>28</v>
      </c>
      <c r="G9" s="750"/>
      <c r="H9" s="751">
        <f>IFERROR('B-1 Site Hedge Baseline'!N258,"Check Data ⚠")</f>
        <v>8.1080000000000005</v>
      </c>
      <c r="I9" s="752"/>
      <c r="K9" s="23"/>
      <c r="L9" s="23"/>
      <c r="M9" s="23"/>
      <c r="N9" s="23"/>
    </row>
    <row r="10" spans="2:22" ht="21.95" customHeight="1" thickBot="1" x14ac:dyDescent="0.45">
      <c r="B10" s="740"/>
      <c r="C10" s="741"/>
      <c r="D10" s="741"/>
      <c r="E10" s="741"/>
      <c r="F10" s="753" t="s">
        <v>29</v>
      </c>
      <c r="G10" s="754"/>
      <c r="H10" s="755">
        <f>'C-1 Site River Baseline'!R258</f>
        <v>0</v>
      </c>
      <c r="I10" s="756"/>
      <c r="K10" s="23"/>
      <c r="L10" s="23"/>
      <c r="M10" s="23"/>
      <c r="N10" s="23"/>
    </row>
    <row r="11" spans="2:22" ht="4.5" customHeight="1" thickBot="1" x14ac:dyDescent="0.45">
      <c r="H11" s="312"/>
      <c r="I11" s="312"/>
      <c r="K11" s="23"/>
      <c r="L11" s="23"/>
      <c r="M11" s="23"/>
      <c r="N11" s="23"/>
    </row>
    <row r="12" spans="2:22" ht="21.95" customHeight="1" x14ac:dyDescent="0.4">
      <c r="B12" s="736" t="s">
        <v>30</v>
      </c>
      <c r="C12" s="737"/>
      <c r="D12" s="737"/>
      <c r="E12" s="759"/>
      <c r="F12" s="742" t="s">
        <v>27</v>
      </c>
      <c r="G12" s="743"/>
      <c r="H12" s="762">
        <f ca="1">IFERROR('A-2 Site Habitat Creation'!Y257+'A-3 Site Habitat Enhancement'!AN258+'A-1 Site Habitat Baseline'!U259,"Check Data ⚠")</f>
        <v>35.044711489903975</v>
      </c>
      <c r="I12" s="763"/>
      <c r="K12" s="23"/>
      <c r="L12" s="23"/>
      <c r="M12" s="23"/>
      <c r="N12" s="23"/>
      <c r="U12" s="735"/>
      <c r="V12" s="735"/>
    </row>
    <row r="13" spans="2:22" ht="21.95" customHeight="1" x14ac:dyDescent="0.4">
      <c r="B13" s="738"/>
      <c r="C13" s="739"/>
      <c r="D13" s="739"/>
      <c r="E13" s="760"/>
      <c r="F13" s="749" t="s">
        <v>28</v>
      </c>
      <c r="G13" s="750"/>
      <c r="H13" s="764">
        <f>IFERROR('B-2 Site Hedge Creation'!W260+'B-3 Site Hedge Enhancement'!AH258+'B-1 Site Hedge Baseline'!R258,"Check Data⚠")</f>
        <v>9.4196289394462394</v>
      </c>
      <c r="I13" s="765"/>
      <c r="K13" s="23"/>
      <c r="L13" s="23"/>
      <c r="M13" s="23"/>
      <c r="N13" s="23"/>
      <c r="U13" s="735"/>
      <c r="V13" s="735"/>
    </row>
    <row r="14" spans="2:22" ht="21.95" customHeight="1" thickBot="1" x14ac:dyDescent="0.45">
      <c r="B14" s="740"/>
      <c r="C14" s="741"/>
      <c r="D14" s="741"/>
      <c r="E14" s="761"/>
      <c r="F14" s="753" t="s">
        <v>29</v>
      </c>
      <c r="G14" s="754"/>
      <c r="H14" s="755">
        <f>IFERROR('C-2 Site River Creation'!Z260 + 'C-3 Site River Enhancement'!AM258+'C-1 Site River Baseline'!V258,"Check Data ⚠")</f>
        <v>0</v>
      </c>
      <c r="I14" s="756"/>
      <c r="K14" s="23"/>
      <c r="L14" s="23"/>
      <c r="M14" s="23"/>
      <c r="N14" s="23"/>
    </row>
    <row r="15" spans="2:22" ht="4.5" customHeight="1" thickBot="1" x14ac:dyDescent="0.45">
      <c r="B15" s="454"/>
      <c r="C15" s="454"/>
      <c r="D15" s="454"/>
      <c r="E15" s="454"/>
      <c r="F15" s="455"/>
      <c r="G15" s="455"/>
      <c r="H15" s="456"/>
      <c r="I15" s="456"/>
      <c r="K15" s="23"/>
      <c r="L15" s="23"/>
      <c r="M15" s="23"/>
      <c r="N15" s="23"/>
    </row>
    <row r="16" spans="2:22" ht="21.95" customHeight="1" x14ac:dyDescent="0.4">
      <c r="B16" s="736" t="s">
        <v>31</v>
      </c>
      <c r="C16" s="737"/>
      <c r="D16" s="737"/>
      <c r="E16" s="759"/>
      <c r="F16" s="742" t="s">
        <v>27</v>
      </c>
      <c r="G16" s="743"/>
      <c r="H16" s="782">
        <f ca="1">IF(H12=0,0,IF(AND(H8=0,H12&gt;0),1,IFERROR((H12/H8)-1,"Check Data ⚠")))</f>
        <v>7.7635654671093901E-2</v>
      </c>
      <c r="I16" s="783"/>
      <c r="J16" s="457"/>
      <c r="K16" s="23"/>
      <c r="L16" s="23"/>
      <c r="M16" s="23"/>
      <c r="N16" s="23"/>
    </row>
    <row r="17" spans="2:14" ht="21.95" customHeight="1" x14ac:dyDescent="0.4">
      <c r="B17" s="738"/>
      <c r="C17" s="739"/>
      <c r="D17" s="739"/>
      <c r="E17" s="760"/>
      <c r="F17" s="749" t="s">
        <v>28</v>
      </c>
      <c r="G17" s="750"/>
      <c r="H17" s="784">
        <f>IF(H13=0,0,IF(AND(H9=0,H13&gt;0),1,IFERROR((H13/H9)-1,"Check Data ⚠")))</f>
        <v>0.16176972612805107</v>
      </c>
      <c r="I17" s="785"/>
      <c r="K17" s="23"/>
      <c r="L17" s="23"/>
      <c r="M17" s="23"/>
      <c r="N17" s="23"/>
    </row>
    <row r="18" spans="2:14" ht="21.95" customHeight="1" thickBot="1" x14ac:dyDescent="0.45">
      <c r="B18" s="740"/>
      <c r="C18" s="741"/>
      <c r="D18" s="741"/>
      <c r="E18" s="761"/>
      <c r="F18" s="753" t="s">
        <v>29</v>
      </c>
      <c r="G18" s="786"/>
      <c r="H18" s="787">
        <f>IF(H14=0,0,IF(AND(H10=0,H14&gt;0),1,IFERROR((H14/H10)-1,"Check Data ⚠")))</f>
        <v>0</v>
      </c>
      <c r="I18" s="788"/>
      <c r="K18" s="23"/>
      <c r="L18" s="23"/>
      <c r="M18" s="23"/>
      <c r="N18" s="23"/>
    </row>
    <row r="19" spans="2:14" ht="24.95" customHeight="1" thickBot="1" x14ac:dyDescent="0.45">
      <c r="H19" s="312"/>
      <c r="I19" s="312"/>
      <c r="K19" s="23"/>
      <c r="L19" s="23"/>
      <c r="M19" s="23"/>
      <c r="N19" s="23"/>
    </row>
    <row r="20" spans="2:14" ht="21.95" customHeight="1" x14ac:dyDescent="0.4">
      <c r="B20" s="736" t="s">
        <v>32</v>
      </c>
      <c r="C20" s="737"/>
      <c r="D20" s="737"/>
      <c r="E20" s="737"/>
      <c r="F20" s="742" t="s">
        <v>27</v>
      </c>
      <c r="G20" s="743"/>
      <c r="H20" s="766">
        <f>IFERROR('D-1 Off Site Habitat Baseline'!Q259,"Check Data ⚠")</f>
        <v>0</v>
      </c>
      <c r="I20" s="767"/>
      <c r="K20" s="23"/>
      <c r="L20" s="23"/>
      <c r="M20" s="23"/>
      <c r="N20" s="23"/>
    </row>
    <row r="21" spans="2:14" ht="21.95" customHeight="1" x14ac:dyDescent="0.4">
      <c r="B21" s="738"/>
      <c r="C21" s="739"/>
      <c r="D21" s="739"/>
      <c r="E21" s="739"/>
      <c r="F21" s="749" t="s">
        <v>28</v>
      </c>
      <c r="G21" s="750"/>
      <c r="H21" s="768">
        <f>IFERROR('E-1 Off Site Hedge Baseline'!N258,"Check Data ⚠")</f>
        <v>0</v>
      </c>
      <c r="I21" s="769"/>
      <c r="K21" s="23"/>
      <c r="L21" s="23"/>
      <c r="M21" s="23"/>
      <c r="N21" s="23"/>
    </row>
    <row r="22" spans="2:14" ht="21.95" customHeight="1" thickBot="1" x14ac:dyDescent="0.45">
      <c r="B22" s="740"/>
      <c r="C22" s="741"/>
      <c r="D22" s="741"/>
      <c r="E22" s="741"/>
      <c r="F22" s="753" t="s">
        <v>29</v>
      </c>
      <c r="G22" s="754"/>
      <c r="H22" s="757">
        <f>IFERROR('F-1 Off Site River Baseline'!R258,"Check Data ⚠")</f>
        <v>0</v>
      </c>
      <c r="I22" s="758"/>
      <c r="K22" s="23"/>
      <c r="L22" s="23"/>
      <c r="M22" s="23"/>
      <c r="N22" s="23"/>
    </row>
    <row r="23" spans="2:14" ht="4.5" customHeight="1" thickBot="1" x14ac:dyDescent="0.45">
      <c r="H23" s="312"/>
      <c r="I23" s="312"/>
      <c r="K23" s="23"/>
      <c r="L23" s="23"/>
      <c r="M23" s="23"/>
      <c r="N23" s="23"/>
    </row>
    <row r="24" spans="2:14" ht="21.95" customHeight="1" x14ac:dyDescent="0.4">
      <c r="B24" s="736" t="s">
        <v>33</v>
      </c>
      <c r="C24" s="737"/>
      <c r="D24" s="737"/>
      <c r="E24" s="759"/>
      <c r="F24" s="742" t="s">
        <v>27</v>
      </c>
      <c r="G24" s="743"/>
      <c r="H24" s="762">
        <f>IFERROR('D-1 Off Site Habitat Baseline'!$U$259+'D-2 Off Site Habitat Creation'!AA257+'D-3 Off Site Habitat Enhancment'!AP259,"Check Data ⚠")</f>
        <v>0</v>
      </c>
      <c r="I24" s="763"/>
      <c r="K24" s="23"/>
      <c r="L24" s="23"/>
      <c r="M24" s="23"/>
      <c r="N24" s="23"/>
    </row>
    <row r="25" spans="2:14" ht="21.95" customHeight="1" x14ac:dyDescent="0.4">
      <c r="B25" s="738"/>
      <c r="C25" s="739"/>
      <c r="D25" s="739"/>
      <c r="E25" s="760"/>
      <c r="F25" s="749" t="s">
        <v>28</v>
      </c>
      <c r="G25" s="750"/>
      <c r="H25" s="770">
        <f>IFERROR('E-1 Off Site Hedge Baseline'!R258+'E-2 Off Site Hedge Creation'!Y260+'E-3 Off Site Hedge Enhancement'!AJ258,"Check Data ⚠")</f>
        <v>0</v>
      </c>
      <c r="I25" s="765"/>
      <c r="K25" s="23"/>
      <c r="L25" s="23"/>
      <c r="M25" s="23"/>
      <c r="N25" s="23"/>
    </row>
    <row r="26" spans="2:14" ht="21.95" customHeight="1" thickBot="1" x14ac:dyDescent="0.45">
      <c r="B26" s="740"/>
      <c r="C26" s="741"/>
      <c r="D26" s="741"/>
      <c r="E26" s="761"/>
      <c r="F26" s="753" t="s">
        <v>29</v>
      </c>
      <c r="G26" s="754"/>
      <c r="H26" s="755">
        <f>IFERROR('F-1 Off Site River Baseline'!V258+'F-2 Off Site River Creation'!AB260+'F-3 Off Site River Enhancement'!AO258,"Check Data ⚠")</f>
        <v>0</v>
      </c>
      <c r="I26" s="756"/>
      <c r="K26" s="23"/>
      <c r="L26" s="23"/>
      <c r="M26" s="23"/>
      <c r="N26" s="23"/>
    </row>
    <row r="27" spans="2:14" ht="24.95" customHeight="1" thickBot="1" x14ac:dyDescent="0.45">
      <c r="H27" s="312"/>
      <c r="I27" s="312"/>
      <c r="K27" s="23"/>
      <c r="L27" s="23"/>
      <c r="M27" s="23"/>
      <c r="N27" s="23"/>
    </row>
    <row r="28" spans="2:14" ht="21.95" customHeight="1" x14ac:dyDescent="0.4">
      <c r="B28" s="736" t="s">
        <v>34</v>
      </c>
      <c r="C28" s="737"/>
      <c r="D28" s="737"/>
      <c r="E28" s="759"/>
      <c r="F28" s="742" t="s">
        <v>27</v>
      </c>
      <c r="G28" s="743"/>
      <c r="H28" s="762">
        <f ca="1">IFERROR((H12-H8)+((H24-H20)),"Check Data ⚠")</f>
        <v>2.5247114899039715</v>
      </c>
      <c r="I28" s="763"/>
      <c r="J28" s="777"/>
      <c r="K28" s="778"/>
      <c r="L28" s="23"/>
      <c r="M28" s="23"/>
      <c r="N28" s="23"/>
    </row>
    <row r="29" spans="2:14" ht="21.95" customHeight="1" x14ac:dyDescent="0.4">
      <c r="B29" s="738"/>
      <c r="C29" s="739"/>
      <c r="D29" s="739"/>
      <c r="E29" s="760"/>
      <c r="F29" s="749" t="s">
        <v>28</v>
      </c>
      <c r="G29" s="750"/>
      <c r="H29" s="770">
        <f>IFERROR((H13-H9)+((H25-H21)),"Check Data ⚠")</f>
        <v>1.3116289394462388</v>
      </c>
      <c r="I29" s="765"/>
      <c r="J29" s="777"/>
      <c r="K29" s="778"/>
      <c r="L29" s="23"/>
      <c r="M29" s="23"/>
      <c r="N29" s="23"/>
    </row>
    <row r="30" spans="2:14" ht="21.95" customHeight="1" thickBot="1" x14ac:dyDescent="0.45">
      <c r="B30" s="740"/>
      <c r="C30" s="741"/>
      <c r="D30" s="741"/>
      <c r="E30" s="761"/>
      <c r="F30" s="753" t="s">
        <v>29</v>
      </c>
      <c r="G30" s="754"/>
      <c r="H30" s="755">
        <f>IFERROR((H14-H10)+((H26-H22)),"Check Data ⚠")</f>
        <v>0</v>
      </c>
      <c r="I30" s="756"/>
      <c r="J30" s="777"/>
      <c r="K30" s="778"/>
      <c r="L30" s="23"/>
      <c r="M30" s="23"/>
      <c r="N30" s="23"/>
    </row>
    <row r="31" spans="2:14" ht="4.5" customHeight="1" thickBot="1" x14ac:dyDescent="0.45">
      <c r="H31" s="313"/>
      <c r="I31" s="313"/>
      <c r="K31" s="23"/>
      <c r="L31" s="23"/>
      <c r="M31" s="23"/>
      <c r="N31" s="23"/>
    </row>
    <row r="32" spans="2:14" ht="21.95" customHeight="1" x14ac:dyDescent="0.4">
      <c r="B32" s="736" t="s">
        <v>35</v>
      </c>
      <c r="C32" s="737"/>
      <c r="D32" s="737"/>
      <c r="E32" s="759"/>
      <c r="F32" s="742" t="s">
        <v>27</v>
      </c>
      <c r="G32" s="743"/>
      <c r="H32" s="782">
        <f ca="1">IF(H28=0,0,IF(AND(H8=0,H20=0,H28&gt;0),1,IFERROR((H28/H8),"Check Data ⚠")))</f>
        <v>7.7635654671093832E-2</v>
      </c>
      <c r="I32" s="783"/>
      <c r="J32" s="777"/>
      <c r="K32" s="778"/>
      <c r="L32" s="23"/>
      <c r="M32" s="23"/>
      <c r="N32" s="23"/>
    </row>
    <row r="33" spans="1:33" ht="21.95" customHeight="1" x14ac:dyDescent="0.4">
      <c r="A33" s="27"/>
      <c r="B33" s="738"/>
      <c r="C33" s="739"/>
      <c r="D33" s="739"/>
      <c r="E33" s="760"/>
      <c r="F33" s="749" t="s">
        <v>28</v>
      </c>
      <c r="G33" s="750"/>
      <c r="H33" s="784">
        <f>IF(H29=0,0,IF(AND(H9=0,H21=0,H29&gt;0),1,IFERROR((H29/H9),"Check Data ⚠")))</f>
        <v>0.16176972612805116</v>
      </c>
      <c r="I33" s="785"/>
      <c r="J33" s="777"/>
      <c r="K33" s="778"/>
      <c r="L33" s="23"/>
      <c r="M33" s="23"/>
      <c r="N33" s="23"/>
    </row>
    <row r="34" spans="1:33" ht="21.95" customHeight="1" thickBot="1" x14ac:dyDescent="0.45">
      <c r="A34" s="27"/>
      <c r="B34" s="740"/>
      <c r="C34" s="741"/>
      <c r="D34" s="741"/>
      <c r="E34" s="761"/>
      <c r="F34" s="753" t="s">
        <v>29</v>
      </c>
      <c r="G34" s="786"/>
      <c r="H34" s="787">
        <f>IF(H30=0,0,IF(AND(H10=0,H22=0,H30&gt;0),1,IFERROR((H30/H10),"Check Data ⚠")))</f>
        <v>0</v>
      </c>
      <c r="I34" s="788"/>
      <c r="J34" s="779"/>
      <c r="K34" s="780"/>
      <c r="L34" s="23"/>
      <c r="M34" s="23"/>
      <c r="N34" s="23"/>
    </row>
    <row r="35" spans="1:33" ht="24.95" customHeight="1" thickBot="1" x14ac:dyDescent="0.45">
      <c r="B35" s="781"/>
      <c r="C35" s="781"/>
      <c r="D35" s="78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71" t="s">
        <v>36</v>
      </c>
      <c r="C36" s="772"/>
      <c r="D36" s="772"/>
      <c r="E36" s="773"/>
      <c r="F36" s="774" t="str">
        <f ca="1">IF(OR('Trading Summary'!G5="No ▲",'Trading Summary'!G6="No ▲",'Trading Summary'!G7="No ▲",'Trading Summary'!G8="No ▲"),"No - Check Trading Summary ▲","Yes ✓")</f>
        <v>Yes ✓</v>
      </c>
      <c r="G36" s="775"/>
      <c r="H36" s="775"/>
      <c r="I36" s="77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drXQeXeTieQq3KvcFwj/cxLIN2H5Q6qsF5ZKEqe2bGeexloOmzzQGfoU1dPsgoavfKuDdvZIbMRP+CkX8YKQaQ==" saltValue="zxTLo31H9YhZEGTrp4NnzA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F36:I36">
    <cfRule type="containsText" dxfId="289" priority="16" operator="containsText" text="No">
      <formula>NOT(ISERROR(SEARCH("No",F36)))</formula>
    </cfRule>
    <cfRule type="containsText" dxfId="288" priority="17" operator="containsText" text="Yes">
      <formula>NOT(ISERROR(SEARCH("Yes",F36)))</formula>
    </cfRule>
  </conditionalFormatting>
  <conditionalFormatting sqref="H8:I34">
    <cfRule type="containsText" dxfId="287" priority="6" operator="containsText" text="Check">
      <formula>NOT(ISERROR(SEARCH("Check",H8)))</formula>
    </cfRule>
    <cfRule type="containsText" dxfId="286" priority="15" operator="containsText" text="Error">
      <formula>NOT(ISERROR(SEARCH("Error",H8)))</formula>
    </cfRule>
  </conditionalFormatting>
  <conditionalFormatting sqref="H16:I16">
    <cfRule type="expression" dxfId="285" priority="7">
      <formula>AND($H$8&gt;0,$H$16&lt;0.1)</formula>
    </cfRule>
    <cfRule type="expression" dxfId="284" priority="12">
      <formula>AND($H$8&gt;0,$H$16&gt;=0.1)</formula>
    </cfRule>
  </conditionalFormatting>
  <conditionalFormatting sqref="H17:I17">
    <cfRule type="expression" dxfId="283" priority="2">
      <formula>$H$17&gt;=0.1</formula>
    </cfRule>
    <cfRule type="expression" dxfId="282" priority="4">
      <formula>AND($H$9&gt;0,$H$17&lt;0.1)</formula>
    </cfRule>
  </conditionalFormatting>
  <conditionalFormatting sqref="H17:I18">
    <cfRule type="cellIs" dxfId="281" priority="13" operator="equal">
      <formula>"Error"</formula>
    </cfRule>
  </conditionalFormatting>
  <conditionalFormatting sqref="H18:I18">
    <cfRule type="expression" dxfId="280" priority="1">
      <formula>$H$18&gt;=0.1</formula>
    </cfRule>
    <cfRule type="expression" dxfId="279" priority="3">
      <formula>AND($H$10&gt;0,$H$18&lt;0.1)</formula>
    </cfRule>
  </conditionalFormatting>
  <conditionalFormatting sqref="H28:I28">
    <cfRule type="cellIs" dxfId="278" priority="43" operator="equal">
      <formula>"Error"</formula>
    </cfRule>
  </conditionalFormatting>
  <conditionalFormatting sqref="H32:I32">
    <cfRule type="expression" dxfId="277" priority="24">
      <formula>AND(OR($H$8&gt;0,$H$20&gt;0),$H$32&lt;0.1)</formula>
    </cfRule>
    <cfRule type="expression" dxfId="276" priority="29">
      <formula>AND(OR($H$8&gt;0,$H$20&gt;0),$H$32&gt;=0.1)</formula>
    </cfRule>
  </conditionalFormatting>
  <conditionalFormatting sqref="H33:I33">
    <cfRule type="expression" dxfId="275" priority="25">
      <formula>AND(OR($H$9&gt;0,$H$21&gt;0),$H$33&lt;0.1)</formula>
    </cfRule>
    <cfRule type="expression" dxfId="274" priority="28">
      <formula>$H$33&gt;=0.1</formula>
    </cfRule>
  </conditionalFormatting>
  <conditionalFormatting sqref="H33:I34">
    <cfRule type="cellIs" dxfId="273" priority="30" operator="equal">
      <formula>"Error"</formula>
    </cfRule>
  </conditionalFormatting>
  <conditionalFormatting sqref="H34:I34">
    <cfRule type="expression" dxfId="272" priority="26">
      <formula>AND(OR($H$10&gt;0,$H$22&gt;0),$H$34&lt;0.1)</formula>
    </cfRule>
    <cfRule type="expression" dxfId="271" priority="27">
      <formula>$H$34&gt;=0.1</formula>
    </cfRule>
  </conditionalFormatting>
  <conditionalFormatting sqref="K38:L39">
    <cfRule type="cellIs" dxfId="265" priority="50" operator="lessThan">
      <formula>0</formula>
    </cfRule>
    <cfRule type="cellIs" dxfId="264" priority="51" operator="greaterThan">
      <formula>0</formula>
    </cfRule>
  </conditionalFormatting>
  <conditionalFormatting sqref="L8:L9">
    <cfRule type="cellIs" dxfId="263" priority="40" operator="equal">
      <formula>"Error"</formula>
    </cfRule>
  </conditionalFormatting>
  <conditionalFormatting sqref="L11">
    <cfRule type="cellIs" dxfId="262" priority="39" operator="equal">
      <formula>"Error"</formula>
    </cfRule>
  </conditionalFormatting>
  <conditionalFormatting sqref="L13:L18">
    <cfRule type="cellIs" dxfId="261" priority="37" operator="equal">
      <formula>"Error"</formula>
    </cfRule>
  </conditionalFormatting>
  <conditionalFormatting sqref="L20:L21">
    <cfRule type="cellIs" dxfId="260" priority="45" operator="equal">
      <formula>"Error"</formula>
    </cfRule>
  </conditionalFormatting>
  <conditionalFormatting sqref="L25:L26">
    <cfRule type="cellIs" dxfId="259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Normal="100" workbookViewId="0">
      <selection activeCell="S28" sqref="S28"/>
    </sheetView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33" t="str">
        <f>IF(Start!$F$12="","",Start!$F$12)</f>
        <v>Bicester Arc. Overall Biodiversity Strategy</v>
      </c>
      <c r="C2" s="834"/>
      <c r="D2" s="835"/>
    </row>
    <row r="3" spans="2:19" ht="19.899999999999999" customHeight="1" x14ac:dyDescent="0.2">
      <c r="B3" s="729" t="str">
        <f ca="1">MID(CELL("filename",A1),FIND("]",CELL("filename",A1))+1,256)</f>
        <v>Detailed Results</v>
      </c>
      <c r="C3" s="730"/>
      <c r="D3" s="731"/>
    </row>
    <row r="4" spans="2:19" ht="21.6" customHeight="1" thickBot="1" x14ac:dyDescent="0.25">
      <c r="B4" s="732"/>
      <c r="C4" s="733"/>
      <c r="D4" s="734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40" t="s">
        <v>37</v>
      </c>
      <c r="C7" s="841"/>
    </row>
    <row r="8" spans="2:19" ht="20.25" customHeight="1" thickBot="1" x14ac:dyDescent="0.25">
      <c r="B8" s="842"/>
      <c r="C8" s="84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36" t="s">
        <v>38</v>
      </c>
      <c r="C10" s="737"/>
      <c r="D10" s="737"/>
      <c r="E10" s="759"/>
      <c r="F10" s="846" t="s">
        <v>27</v>
      </c>
      <c r="G10" s="847"/>
      <c r="H10" s="844">
        <f ca="1">IFERROR('Headline Results'!$H$28:$I$28,"Check Data ⚠")</f>
        <v>2.5247114899039715</v>
      </c>
      <c r="I10" s="845"/>
      <c r="J10" s="34"/>
      <c r="O10" s="33"/>
      <c r="P10" s="33"/>
      <c r="Q10" s="33"/>
      <c r="R10" s="33"/>
      <c r="S10" s="33"/>
    </row>
    <row r="11" spans="2:19" ht="15.75" customHeight="1" x14ac:dyDescent="0.25">
      <c r="B11" s="738"/>
      <c r="C11" s="739"/>
      <c r="D11" s="739"/>
      <c r="E11" s="760"/>
      <c r="F11" s="850" t="s">
        <v>28</v>
      </c>
      <c r="G11" s="857"/>
      <c r="H11" s="855">
        <f>IFERROR('Headline Results'!$H$29:$I$29,"Check Data ⚠")</f>
        <v>1.3116289394462388</v>
      </c>
      <c r="I11" s="856"/>
    </row>
    <row r="12" spans="2:19" ht="18.600000000000001" customHeight="1" thickBot="1" x14ac:dyDescent="0.3">
      <c r="B12" s="740"/>
      <c r="C12" s="741"/>
      <c r="D12" s="741"/>
      <c r="E12" s="761"/>
      <c r="F12" s="836" t="s">
        <v>29</v>
      </c>
      <c r="G12" s="837"/>
      <c r="H12" s="838">
        <f>IFERROR('Headline Results'!$H$30:$I$30,"Check Data ⚠")</f>
        <v>0</v>
      </c>
      <c r="I12" s="839"/>
    </row>
    <row r="13" spans="2:19" ht="15.75" customHeight="1" thickBot="1" x14ac:dyDescent="0.25"/>
    <row r="14" spans="2:19" ht="18.75" customHeight="1" x14ac:dyDescent="0.2">
      <c r="B14" s="736" t="s">
        <v>39</v>
      </c>
      <c r="C14" s="737"/>
      <c r="D14" s="737"/>
      <c r="E14" s="759"/>
      <c r="F14" s="846" t="s">
        <v>27</v>
      </c>
      <c r="G14" s="854"/>
      <c r="H14" s="852">
        <f ca="1">IFERROR('Headline Results'!$H$32:$I$32,"Check Data ⚠")</f>
        <v>7.7635654671093832E-2</v>
      </c>
      <c r="I14" s="853"/>
    </row>
    <row r="15" spans="2:19" ht="18.75" customHeight="1" x14ac:dyDescent="0.2">
      <c r="B15" s="738"/>
      <c r="C15" s="739"/>
      <c r="D15" s="739"/>
      <c r="E15" s="760"/>
      <c r="F15" s="850" t="s">
        <v>28</v>
      </c>
      <c r="G15" s="851"/>
      <c r="H15" s="848">
        <f>IFERROR('Headline Results'!$H$33:$I$33,"Check Data ⚠")</f>
        <v>0.16176972612805116</v>
      </c>
      <c r="I15" s="849"/>
    </row>
    <row r="16" spans="2:19" ht="18.75" customHeight="1" thickBot="1" x14ac:dyDescent="0.25">
      <c r="B16" s="740"/>
      <c r="C16" s="741"/>
      <c r="D16" s="741"/>
      <c r="E16" s="761"/>
      <c r="F16" s="836" t="s">
        <v>29</v>
      </c>
      <c r="G16" s="860"/>
      <c r="H16" s="858">
        <f>IFERROR('Headline Results'!$H$34:$I$34,"Check Data ⚠")</f>
        <v>0</v>
      </c>
      <c r="I16" s="859"/>
    </row>
    <row r="17" spans="2:9" ht="18.75" customHeight="1" thickBot="1" x14ac:dyDescent="0.25"/>
    <row r="18" spans="2:9" ht="25.5" customHeight="1" x14ac:dyDescent="0.2">
      <c r="B18" s="861" t="s">
        <v>40</v>
      </c>
      <c r="C18" s="861"/>
      <c r="D18" s="861"/>
      <c r="E18" s="861"/>
      <c r="F18" s="861"/>
      <c r="G18" s="861"/>
      <c r="H18" s="861"/>
      <c r="I18" s="861"/>
    </row>
    <row r="19" spans="2:9" ht="22.5" customHeight="1" thickBot="1" x14ac:dyDescent="0.25">
      <c r="B19" s="862"/>
      <c r="C19" s="862"/>
      <c r="D19" s="862"/>
      <c r="E19" s="862"/>
      <c r="F19" s="862"/>
      <c r="G19" s="862"/>
      <c r="H19" s="862"/>
      <c r="I19" s="862"/>
    </row>
    <row r="20" spans="2:9" ht="18.75" customHeight="1" thickBot="1" x14ac:dyDescent="0.45">
      <c r="B20" s="829"/>
      <c r="C20" s="829"/>
      <c r="D20" s="832" t="s">
        <v>41</v>
      </c>
      <c r="E20" s="832"/>
      <c r="F20" s="832" t="s">
        <v>42</v>
      </c>
      <c r="G20" s="832"/>
      <c r="H20" s="832" t="s">
        <v>43</v>
      </c>
      <c r="I20" s="832"/>
    </row>
    <row r="21" spans="2:9" ht="18.75" customHeight="1" x14ac:dyDescent="0.2">
      <c r="B21" s="790" t="s">
        <v>44</v>
      </c>
      <c r="C21" s="791"/>
      <c r="D21" s="830">
        <f>IF(AND($K$40=0,'A-1 Site Habitat Baseline'!Y11:Y258&lt;&gt;"No",'D-1 Off Site Habitat Baseline'!Y11:Y258&lt;&gt;"No"),'A-1 Site Habitat Baseline'!$H259+'D-1 Off Site Habitat Baseline'!H259,"Error ▲")</f>
        <v>15.930000000000001</v>
      </c>
      <c r="E21" s="830"/>
      <c r="F21" s="822">
        <f>'B-1 Site Hedge Baseline'!$E$258+'E-1 Off Site Hedge Baseline'!$E$258</f>
        <v>0.77700000000000002</v>
      </c>
      <c r="G21" s="822"/>
      <c r="H21" s="822">
        <f>'C-1 Site River Baseline'!$E$258+'F-1 Off Site River Baseline'!$E$258</f>
        <v>0</v>
      </c>
      <c r="I21" s="823"/>
    </row>
    <row r="22" spans="2:9" ht="18.75" customHeight="1" thickBot="1" x14ac:dyDescent="0.25">
      <c r="B22" s="792" t="s">
        <v>45</v>
      </c>
      <c r="C22" s="793"/>
      <c r="D22" s="831">
        <f>IF(AND($K$40=0,'A-1 Site Habitat Baseline'!Y11:Y258&lt;&gt;"No",'D-1 Off Site Habitat Baseline'!Y11:Y258&lt;&gt;"No"),'A-1 Site Habitat Baseline'!$Q259+'D-1 Off Site Habitat Baseline'!Q259,"Error ▲")</f>
        <v>32.520000000000003</v>
      </c>
      <c r="E22" s="831"/>
      <c r="F22" s="824">
        <f>'B-1 Site Hedge Baseline'!$N$258+'E-1 Off Site Hedge Baseline'!$N$258</f>
        <v>8.1080000000000005</v>
      </c>
      <c r="G22" s="824"/>
      <c r="H22" s="824">
        <f>'C-1 Site River Baseline'!$R$258+'F-1 Off Site River Baseline'!$R$258</f>
        <v>0</v>
      </c>
      <c r="I22" s="825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790" t="s">
        <v>46</v>
      </c>
      <c r="C24" s="791"/>
      <c r="D24" s="830">
        <f>IF(AND($K$40=0,'A-1 Site Habitat Baseline'!Y11:Y258&lt;&gt;"No",'D-1 Off Site Habitat Baseline'!Y11:Y258&lt;&gt;"No"),'A-1 Site Habitat Baseline'!$S259+'D-1 Off Site Habitat Baseline'!S259,"Error ▲")</f>
        <v>0.71</v>
      </c>
      <c r="E24" s="830"/>
      <c r="F24" s="822">
        <f>'B-1 Site Hedge Baseline'!$P$258+'E-1 Off Site Hedge Baseline'!$P$258</f>
        <v>0.77400000000000002</v>
      </c>
      <c r="G24" s="822"/>
      <c r="H24" s="822">
        <f>'C-1 Site River Baseline'!T258+'F-1 Off Site River Baseline'!T258</f>
        <v>0</v>
      </c>
      <c r="I24" s="823"/>
    </row>
    <row r="25" spans="2:9" ht="18.75" customHeight="1" thickBot="1" x14ac:dyDescent="0.25">
      <c r="B25" s="792" t="s">
        <v>47</v>
      </c>
      <c r="C25" s="793"/>
      <c r="D25" s="831">
        <f>IF(AND($K$40=0,'A-1 Site Habitat Baseline'!Y11:Y258&lt;&gt;"No",'D-1 Off Site Habitat Baseline'!Y11:Y258&lt;&gt;"No"),'A-1 Site Habitat Baseline'!$U259+'D-1 Off Site Habitat Baseline'!U259,"Error ▲")</f>
        <v>2.68</v>
      </c>
      <c r="E25" s="831"/>
      <c r="F25" s="824">
        <f>'B-1 Site Hedge Baseline'!R258+'E-1 Off Site Hedge Baseline'!R258</f>
        <v>8.0719999999999992</v>
      </c>
      <c r="G25" s="824"/>
      <c r="H25" s="824">
        <f>'C-1 Site River Baseline'!V258+'F-1 Off Site River Baseline'!V258</f>
        <v>0</v>
      </c>
      <c r="I25" s="825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790" t="s">
        <v>48</v>
      </c>
      <c r="C27" s="791"/>
      <c r="D27" s="830">
        <f>IF(AND($K$40=0,'A-1 Site Habitat Baseline'!Y11:Y258&lt;&gt;"No",'D-1 Off Site Habitat Baseline'!Y11:Y258&lt;&gt;"No"),'A-1 Site Habitat Baseline'!$T259+'D-1 Off Site Habitat Baseline'!T259,"Error ▲")</f>
        <v>1</v>
      </c>
      <c r="E27" s="830"/>
      <c r="F27" s="822">
        <f>'B-1 Site Hedge Baseline'!$Q$258+'E-1 Off Site Hedge Baseline'!$Q$258</f>
        <v>0</v>
      </c>
      <c r="G27" s="822"/>
      <c r="H27" s="822">
        <f>'C-1 Site River Baseline'!U258+'F-1 Off Site River Baseline'!U258</f>
        <v>0</v>
      </c>
      <c r="I27" s="823"/>
    </row>
    <row r="28" spans="2:9" ht="18.75" customHeight="1" thickBot="1" x14ac:dyDescent="0.25">
      <c r="B28" s="792" t="s">
        <v>49</v>
      </c>
      <c r="C28" s="793"/>
      <c r="D28" s="831">
        <f>IF(AND($K$40=0,'A-1 Site Habitat Baseline'!Y11:Y258&lt;&gt;"No",'D-1 Off Site Habitat Baseline'!Y11:Y258&lt;&gt;"No"),'A-1 Site Habitat Baseline'!$V259+'D-1 Off Site Habitat Baseline'!V259,"Error ▲")</f>
        <v>2</v>
      </c>
      <c r="E28" s="831"/>
      <c r="F28" s="824">
        <f>'B-1 Site Hedge Baseline'!$S$258+'E-1 Off Site Hedge Baseline'!$S$258</f>
        <v>0</v>
      </c>
      <c r="G28" s="824"/>
      <c r="H28" s="824">
        <f>'C-1 Site River Baseline'!W258+'F-1 Off Site River Baseline'!W258</f>
        <v>0</v>
      </c>
      <c r="I28" s="825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790" t="s">
        <v>50</v>
      </c>
      <c r="C30" s="791"/>
      <c r="D30" s="830">
        <f>IF(AND($K$40=0,'A-1 Site Habitat Baseline'!Y11:Y258&lt;&gt;"No",'D-1 Off Site Habitat Baseline'!Y11:Y258&lt;&gt;"No"),'A-1 Site Habitat Baseline'!$W259+'D-1 Off Site Habitat Baseline'!W259,"Error ▲")</f>
        <v>14.22</v>
      </c>
      <c r="E30" s="830"/>
      <c r="F30" s="822">
        <f>'B-1 Site Hedge Baseline'!$T$258+'E-1 Off Site Hedge Baseline'!$T$258</f>
        <v>3.0000000000000027E-3</v>
      </c>
      <c r="G30" s="822"/>
      <c r="H30" s="822">
        <f>'C-1 Site River Baseline'!X258+'F-1 Off Site River Baseline'!X258</f>
        <v>0</v>
      </c>
      <c r="I30" s="823"/>
    </row>
    <row r="31" spans="2:9" ht="18.75" customHeight="1" thickBot="1" x14ac:dyDescent="0.25">
      <c r="B31" s="792" t="s">
        <v>51</v>
      </c>
      <c r="C31" s="793"/>
      <c r="D31" s="831">
        <f>IF(AND($K$40=0,'A-1 Site Habitat Baseline'!Y11:Y258&lt;&gt;"No",'D-1 Off Site Habitat Baseline'!Y11:Y258&lt;&gt;"No"),'A-1 Site Habitat Baseline'!$X259+'D-1 Off Site Habitat Baseline'!X259,"Error ▲")</f>
        <v>27.84</v>
      </c>
      <c r="E31" s="831"/>
      <c r="F31" s="824">
        <f>'B-1 Site Hedge Baseline'!$U$258+'E-1 Off Site Hedge Baseline'!$U$258</f>
        <v>3.6000000000000032E-2</v>
      </c>
      <c r="G31" s="824"/>
      <c r="H31" s="824">
        <f>'C-1 Site River Baseline'!Y258+'F-1 Off Site River Baseline'!Y258</f>
        <v>0</v>
      </c>
      <c r="I31" s="825"/>
    </row>
    <row r="32" spans="2:9" ht="25.9" customHeight="1" thickBot="1" x14ac:dyDescent="0.25">
      <c r="C32" s="34"/>
      <c r="D32" s="34"/>
      <c r="E32" s="34"/>
    </row>
    <row r="33" spans="1:22" s="334" customFormat="1" ht="43.9" customHeight="1" thickTop="1" thickBot="1" x14ac:dyDescent="0.25">
      <c r="A33" s="794" t="s">
        <v>52</v>
      </c>
      <c r="C33" s="335"/>
      <c r="D33" s="335"/>
      <c r="E33" s="335"/>
    </row>
    <row r="34" spans="1:22" ht="26.25" thickBot="1" x14ac:dyDescent="0.4">
      <c r="A34" s="795"/>
      <c r="B34" s="464" t="s">
        <v>53</v>
      </c>
    </row>
    <row r="35" spans="1:22" ht="18.75" customHeight="1" thickBot="1" x14ac:dyDescent="0.25">
      <c r="A35" s="795"/>
    </row>
    <row r="36" spans="1:22" ht="22.15" customHeight="1" thickBot="1" x14ac:dyDescent="0.3">
      <c r="A36" s="795"/>
      <c r="B36" s="806" t="s">
        <v>54</v>
      </c>
      <c r="C36" s="806"/>
      <c r="D36" s="806"/>
      <c r="E36" s="806"/>
      <c r="F36" s="806"/>
      <c r="G36" s="806"/>
      <c r="H36" s="806"/>
      <c r="J36" s="810" t="s">
        <v>55</v>
      </c>
      <c r="K36" s="811"/>
      <c r="L36" s="812"/>
    </row>
    <row r="37" spans="1:22" ht="34.15" customHeight="1" thickBot="1" x14ac:dyDescent="0.25">
      <c r="A37" s="79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3"/>
      <c r="K37" s="814"/>
      <c r="L37" s="815"/>
      <c r="U37" s="863"/>
      <c r="V37" s="863"/>
    </row>
    <row r="38" spans="1:22" ht="52.9" customHeight="1" thickBot="1" x14ac:dyDescent="0.25">
      <c r="A38" s="795"/>
      <c r="B38" s="324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816" t="s">
        <v>66</v>
      </c>
      <c r="K38" s="818" t="s">
        <v>67</v>
      </c>
      <c r="L38" s="820" t="s">
        <v>68</v>
      </c>
      <c r="U38" s="863"/>
      <c r="V38" s="863"/>
    </row>
    <row r="39" spans="1:22" ht="15.75" x14ac:dyDescent="0.2">
      <c r="A39" s="795"/>
      <c r="B39" s="43" t="s">
        <v>69</v>
      </c>
      <c r="C39" s="465">
        <f>'G-2 Habitat groups'!$AK$4</f>
        <v>14.9</v>
      </c>
      <c r="D39" s="465">
        <f>'G-2 Habitat groups'!$AL$4</f>
        <v>29.8</v>
      </c>
      <c r="E39" s="465">
        <f>'G-2 Habitat groups'!$AM$4</f>
        <v>0</v>
      </c>
      <c r="F39" s="465">
        <f>'G-2 Habitat groups'!$AN$4</f>
        <v>0</v>
      </c>
      <c r="G39" s="465">
        <f>E39-C39</f>
        <v>-14.9</v>
      </c>
      <c r="H39" s="465">
        <f>F39-D39</f>
        <v>-29.8</v>
      </c>
      <c r="J39" s="817"/>
      <c r="K39" s="819"/>
      <c r="L39" s="821"/>
    </row>
    <row r="40" spans="1:22" ht="15.75" x14ac:dyDescent="0.2">
      <c r="A40" s="795"/>
      <c r="B40" s="37" t="s">
        <v>70</v>
      </c>
      <c r="C40" s="467">
        <f>'G-2 Habitat groups'!$AK$5</f>
        <v>0</v>
      </c>
      <c r="D40" s="467">
        <f>'G-2 Habitat groups'!$AL$5</f>
        <v>0</v>
      </c>
      <c r="E40" s="467">
        <f>'G-2 Habitat groups'!$AM$5</f>
        <v>3.8386999999999998</v>
      </c>
      <c r="F40" s="467">
        <f ca="1">'G-2 Habitat groups'!$AN$5</f>
        <v>20.559485774166774</v>
      </c>
      <c r="G40" s="467">
        <f t="shared" ref="G40:G50" si="0">E40-C40</f>
        <v>3.8386999999999998</v>
      </c>
      <c r="H40" s="467">
        <f t="shared" ref="H40:H50" ca="1" si="1">F40-D40</f>
        <v>20.559485774166774</v>
      </c>
      <c r="J40" s="802" t="str">
        <f>'G-1 All Habitats'!$V$3</f>
        <v>V.High</v>
      </c>
      <c r="K40" s="804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08" t="str">
        <f>IF(K40=0,"",(K40/(SUM($K$40:$K$49)))*100)</f>
        <v/>
      </c>
    </row>
    <row r="41" spans="1:22" ht="15.75" x14ac:dyDescent="0.2">
      <c r="A41" s="795"/>
      <c r="B41" s="37" t="s">
        <v>71</v>
      </c>
      <c r="C41" s="467">
        <f>'G-2 Habitat groups'!$AK$6</f>
        <v>0.63</v>
      </c>
      <c r="D41" s="467">
        <f>'G-2 Habitat groups'!$AL$6</f>
        <v>2.52</v>
      </c>
      <c r="E41" s="467">
        <f>'G-2 Habitat groups'!$AM$6</f>
        <v>1.7044000000000001</v>
      </c>
      <c r="F41" s="467">
        <f>'G-2 Habitat groups'!$AN$6</f>
        <v>12.451459235286336</v>
      </c>
      <c r="G41" s="467">
        <f t="shared" si="0"/>
        <v>1.0744000000000002</v>
      </c>
      <c r="H41" s="467">
        <f t="shared" si="1"/>
        <v>9.9314592352863365</v>
      </c>
      <c r="J41" s="803"/>
      <c r="K41" s="805"/>
      <c r="L41" s="809"/>
    </row>
    <row r="42" spans="1:22" ht="15.75" x14ac:dyDescent="0.2">
      <c r="A42" s="795"/>
      <c r="B42" s="37" t="s">
        <v>72</v>
      </c>
      <c r="C42" s="467">
        <f>'G-2 Habitat groups'!$AK$7</f>
        <v>0</v>
      </c>
      <c r="D42" s="467">
        <f>'G-2 Habitat groups'!$AL$7</f>
        <v>0</v>
      </c>
      <c r="E42" s="467">
        <f>'G-2 Habitat groups'!$AM$7</f>
        <v>0.17199999999999999</v>
      </c>
      <c r="F42" s="467">
        <f>'G-2 Habitat groups'!$AN$7</f>
        <v>1.3601695844000001</v>
      </c>
      <c r="G42" s="467">
        <f t="shared" si="0"/>
        <v>0.17199999999999999</v>
      </c>
      <c r="H42" s="467">
        <f t="shared" si="1"/>
        <v>1.3601695844000001</v>
      </c>
      <c r="J42" s="802" t="str">
        <f>'G-1 All Habitats'!$V$4</f>
        <v>High</v>
      </c>
      <c r="K42" s="804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08" t="str">
        <f>IF(K42=0,"",(K42/(SUM($K$40:$K$49)))*100)</f>
        <v/>
      </c>
    </row>
    <row r="43" spans="1:22" ht="15.75" x14ac:dyDescent="0.2">
      <c r="A43" s="795"/>
      <c r="B43" s="37" t="s">
        <v>73</v>
      </c>
      <c r="C43" s="467">
        <f>'G-2 Habitat groups'!$AK$8</f>
        <v>0</v>
      </c>
      <c r="D43" s="467">
        <f>'G-2 Habitat groups'!$AL$8</f>
        <v>0</v>
      </c>
      <c r="E43" s="467">
        <f>'G-2 Habitat groups'!$AM$8</f>
        <v>0</v>
      </c>
      <c r="F43" s="467">
        <f>'G-2 Habitat groups'!$AN$8</f>
        <v>0</v>
      </c>
      <c r="G43" s="467">
        <f t="shared" si="0"/>
        <v>0</v>
      </c>
      <c r="H43" s="467">
        <f t="shared" si="1"/>
        <v>0</v>
      </c>
      <c r="J43" s="803"/>
      <c r="K43" s="805"/>
      <c r="L43" s="809"/>
    </row>
    <row r="44" spans="1:22" ht="15.75" x14ac:dyDescent="0.2">
      <c r="A44" s="795"/>
      <c r="B44" s="37" t="s">
        <v>74</v>
      </c>
      <c r="C44" s="467">
        <f>'G-2 Habitat groups'!$AK$9</f>
        <v>0.4</v>
      </c>
      <c r="D44" s="467">
        <f>'G-2 Habitat groups'!$AL$9</f>
        <v>0.2</v>
      </c>
      <c r="E44" s="467">
        <f>'G-2 Habitat groups'!$AM$9</f>
        <v>10.346399999999999</v>
      </c>
      <c r="F44" s="467">
        <f>'G-2 Habitat groups'!$AN$9</f>
        <v>0.67359689605086404</v>
      </c>
      <c r="G44" s="467">
        <f t="shared" si="0"/>
        <v>9.9463999999999988</v>
      </c>
      <c r="H44" s="467">
        <f t="shared" si="1"/>
        <v>0.47359689605086402</v>
      </c>
      <c r="J44" s="802" t="str">
        <f>'G-1 All Habitats'!$V5</f>
        <v>Medium</v>
      </c>
      <c r="K44" s="804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08" t="str">
        <f>IF(K44=0,"",(K44/(SUM($K$40:$K$49)))*100)</f>
        <v/>
      </c>
    </row>
    <row r="45" spans="1:22" ht="15.75" x14ac:dyDescent="0.2">
      <c r="A45" s="795"/>
      <c r="B45" s="37" t="s">
        <v>75</v>
      </c>
      <c r="C45" s="467">
        <f>'G-2 Habitat groups'!$AK$10</f>
        <v>0</v>
      </c>
      <c r="D45" s="467">
        <f>'G-2 Habitat groups'!$AL$10</f>
        <v>0</v>
      </c>
      <c r="E45" s="467">
        <f>'G-2 Habitat groups'!$AM$10</f>
        <v>0</v>
      </c>
      <c r="F45" s="467">
        <f>'G-2 Habitat groups'!$AN$10</f>
        <v>0</v>
      </c>
      <c r="G45" s="467">
        <f t="shared" si="0"/>
        <v>0</v>
      </c>
      <c r="H45" s="467">
        <f t="shared" si="1"/>
        <v>0</v>
      </c>
      <c r="J45" s="803"/>
      <c r="K45" s="805"/>
      <c r="L45" s="809"/>
    </row>
    <row r="46" spans="1:22" ht="15.75" x14ac:dyDescent="0.2">
      <c r="A46" s="795"/>
      <c r="B46" s="38" t="s">
        <v>76</v>
      </c>
      <c r="C46" s="467">
        <f>'G-2 Habitat groups'!$AK$11</f>
        <v>0</v>
      </c>
      <c r="D46" s="467">
        <f>'G-2 Habitat groups'!$AL$11</f>
        <v>0</v>
      </c>
      <c r="E46" s="467">
        <f>'G-2 Habitat groups'!$AM$11</f>
        <v>0</v>
      </c>
      <c r="F46" s="467">
        <f>'G-2 Habitat groups'!$AN$11</f>
        <v>0</v>
      </c>
      <c r="G46" s="467">
        <f t="shared" si="0"/>
        <v>0</v>
      </c>
      <c r="H46" s="467">
        <f t="shared" si="1"/>
        <v>0</v>
      </c>
      <c r="J46" s="802" t="str">
        <f>'G-1 All Habitats'!$V$6</f>
        <v>Low</v>
      </c>
      <c r="K46" s="804">
        <f>SUMIF('A-1 Site Habitat Baseline'!$I$11:$I$258,'Detailed Results'!J46,'A-1 Site Habitat Baseline'!$W$11:$W$258)+SUMIF('D-1 Off Site Habitat Baseline'!$I$11:$I$258,'Detailed Results'!J46,'D-1 Off Site Habitat Baseline'!$W$11:$W$258)</f>
        <v>13.92</v>
      </c>
      <c r="L46" s="808">
        <f>IF(K46=0,"",(K46/(SUM($K$40:$K$49)))*100)</f>
        <v>97.89029535864978</v>
      </c>
    </row>
    <row r="47" spans="1:22" ht="15.75" x14ac:dyDescent="0.2">
      <c r="A47" s="795"/>
      <c r="B47" s="39" t="s">
        <v>77</v>
      </c>
      <c r="C47" s="467">
        <f>'G-2 Habitat groups'!$AK$12</f>
        <v>0</v>
      </c>
      <c r="D47" s="467">
        <f>'G-2 Habitat groups'!$AL$12</f>
        <v>0</v>
      </c>
      <c r="E47" s="467">
        <f>'G-2 Habitat groups'!$AM$12</f>
        <v>0</v>
      </c>
      <c r="F47" s="467">
        <f>'G-2 Habitat groups'!$AN$12</f>
        <v>0</v>
      </c>
      <c r="G47" s="467">
        <f t="shared" si="0"/>
        <v>0</v>
      </c>
      <c r="H47" s="467">
        <f t="shared" si="1"/>
        <v>0</v>
      </c>
      <c r="J47" s="803"/>
      <c r="K47" s="805"/>
      <c r="L47" s="809"/>
    </row>
    <row r="48" spans="1:22" ht="15.75" x14ac:dyDescent="0.2">
      <c r="A48" s="795"/>
      <c r="B48" s="39" t="s">
        <v>78</v>
      </c>
      <c r="C48" s="467">
        <f>'G-2 Habitat groups'!$AK$13</f>
        <v>0</v>
      </c>
      <c r="D48" s="467">
        <f>'G-2 Habitat groups'!$AL$13</f>
        <v>0</v>
      </c>
      <c r="E48" s="467">
        <f>'G-2 Habitat groups'!$AM$13</f>
        <v>0</v>
      </c>
      <c r="F48" s="467">
        <f>'G-2 Habitat groups'!$AN$13</f>
        <v>0</v>
      </c>
      <c r="G48" s="467">
        <f t="shared" si="0"/>
        <v>0</v>
      </c>
      <c r="H48" s="467">
        <f t="shared" si="1"/>
        <v>0</v>
      </c>
      <c r="J48" s="802" t="str">
        <f>'G-1 All Habitats'!$V$7</f>
        <v>V.Low</v>
      </c>
      <c r="K48" s="804">
        <f>SUMIF('A-1 Site Habitat Baseline'!$I$11:$I$258,'Detailed Results'!J48,'A-1 Site Habitat Baseline'!$W$11:$W$258)+SUMIF('D-1 Off Site Habitat Baseline'!$I$11:$I$258,'Detailed Results'!J48,'D-1 Off Site Habitat Baseline'!$W$11:$W$258)</f>
        <v>0.3</v>
      </c>
      <c r="L48" s="808">
        <f>IF(K48=0,"",(K48/(SUM($K$40:$K$49)))*100)</f>
        <v>2.109704641350211</v>
      </c>
    </row>
    <row r="49" spans="1:33" ht="16.5" thickBot="1" x14ac:dyDescent="0.25">
      <c r="A49" s="795"/>
      <c r="B49" s="39" t="s">
        <v>79</v>
      </c>
      <c r="C49" s="467">
        <f>'G-2 Habitat groups'!$AK$14</f>
        <v>0</v>
      </c>
      <c r="D49" s="467">
        <f>'G-2 Habitat groups'!$AL$14</f>
        <v>0</v>
      </c>
      <c r="E49" s="467">
        <f>'G-2 Habitat groups'!$AM$14</f>
        <v>0</v>
      </c>
      <c r="F49" s="467">
        <f>'G-2 Habitat groups'!$AN$14</f>
        <v>0</v>
      </c>
      <c r="G49" s="467">
        <f t="shared" si="0"/>
        <v>0</v>
      </c>
      <c r="H49" s="467">
        <f t="shared" si="1"/>
        <v>0</v>
      </c>
      <c r="J49" s="807"/>
      <c r="K49" s="805"/>
      <c r="L49" s="809"/>
    </row>
    <row r="50" spans="1:33" ht="15.75" x14ac:dyDescent="0.2">
      <c r="A50" s="795"/>
      <c r="B50" s="39" t="s">
        <v>80</v>
      </c>
      <c r="C50" s="467">
        <f>'G-2 Habitat groups'!$AK$15</f>
        <v>0</v>
      </c>
      <c r="D50" s="467">
        <f>'G-2 Habitat groups'!$AL$15</f>
        <v>0</v>
      </c>
      <c r="E50" s="467">
        <f>'G-2 Habitat groups'!$AM$15</f>
        <v>0</v>
      </c>
      <c r="F50" s="467">
        <f>'G-2 Habitat groups'!$AN$15</f>
        <v>0</v>
      </c>
      <c r="G50" s="467">
        <f t="shared" si="0"/>
        <v>0</v>
      </c>
      <c r="H50" s="467">
        <f t="shared" si="1"/>
        <v>0</v>
      </c>
    </row>
    <row r="51" spans="1:33" ht="15.75" x14ac:dyDescent="0.2">
      <c r="A51" s="795"/>
      <c r="B51" s="39" t="s">
        <v>81</v>
      </c>
      <c r="C51" s="467">
        <f>'G-2 Habitat groups'!$AK$16</f>
        <v>0</v>
      </c>
      <c r="D51" s="467">
        <f>'G-2 Habitat groups'!$AL$16</f>
        <v>0</v>
      </c>
      <c r="E51" s="467">
        <f>'G-2 Habitat groups'!$AM$16</f>
        <v>0</v>
      </c>
      <c r="F51" s="467">
        <f>'G-2 Habitat groups'!$AN$16</f>
        <v>0</v>
      </c>
      <c r="G51" s="467">
        <f t="shared" ref="G51" si="2">E51-C51</f>
        <v>0</v>
      </c>
      <c r="H51" s="467">
        <f t="shared" ref="H51" si="3">F51-D51</f>
        <v>0</v>
      </c>
    </row>
    <row r="52" spans="1:33" ht="15.75" customHeight="1" x14ac:dyDescent="0.2">
      <c r="A52" s="795"/>
    </row>
    <row r="53" spans="1:33" ht="15.75" customHeight="1" x14ac:dyDescent="0.2">
      <c r="A53" s="795"/>
    </row>
    <row r="54" spans="1:33" ht="10.15" customHeight="1" thickBot="1" x14ac:dyDescent="0.25">
      <c r="A54" s="795"/>
    </row>
    <row r="55" spans="1:33" ht="22.9" customHeight="1" thickBot="1" x14ac:dyDescent="0.45">
      <c r="A55" s="795"/>
      <c r="B55" s="806" t="s">
        <v>82</v>
      </c>
      <c r="C55" s="806"/>
      <c r="D55" s="806"/>
      <c r="E55" s="806"/>
      <c r="F55" s="806"/>
      <c r="G55" s="806"/>
      <c r="H55" s="806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79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795"/>
      <c r="B57" s="324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795"/>
      <c r="B58" s="43" t="s">
        <v>69</v>
      </c>
      <c r="C58" s="465">
        <f>'G-2 Habitat groups'!$AK$20</f>
        <v>0</v>
      </c>
      <c r="D58" s="465">
        <f>'G-2 Habitat groups'!$AL$20</f>
        <v>0</v>
      </c>
      <c r="E58" s="465">
        <f>'G-2 Habitat groups'!$AM$20</f>
        <v>0</v>
      </c>
      <c r="F58" s="465">
        <f>'G-2 Habitat groups'!$AN$20</f>
        <v>0</v>
      </c>
      <c r="G58" s="465">
        <f t="shared" ref="G58:G69" si="4">E58-C58</f>
        <v>0</v>
      </c>
      <c r="H58" s="466">
        <f t="shared" ref="H58:H69" si="5">F58-D58</f>
        <v>0</v>
      </c>
      <c r="I58" s="40"/>
      <c r="J58" s="40"/>
    </row>
    <row r="59" spans="1:33" ht="15.75" x14ac:dyDescent="0.2">
      <c r="A59" s="795"/>
      <c r="B59" s="37" t="s">
        <v>70</v>
      </c>
      <c r="C59" s="465">
        <f>'G-2 Habitat groups'!$AK$21</f>
        <v>0</v>
      </c>
      <c r="D59" s="465">
        <f>'G-2 Habitat groups'!$AL$21</f>
        <v>0</v>
      </c>
      <c r="E59" s="465">
        <f>'G-2 Habitat groups'!$AM$21</f>
        <v>0</v>
      </c>
      <c r="F59" s="465">
        <f>'G-2 Habitat groups'!$AN$21</f>
        <v>0</v>
      </c>
      <c r="G59" s="467">
        <f t="shared" si="4"/>
        <v>0</v>
      </c>
      <c r="H59" s="468">
        <f t="shared" si="5"/>
        <v>0</v>
      </c>
      <c r="I59" s="40"/>
      <c r="J59" s="40"/>
    </row>
    <row r="60" spans="1:33" ht="15.75" customHeight="1" x14ac:dyDescent="0.2">
      <c r="A60" s="795"/>
      <c r="B60" s="37" t="s">
        <v>71</v>
      </c>
      <c r="C60" s="465">
        <f>'G-2 Habitat groups'!$AK$22</f>
        <v>0</v>
      </c>
      <c r="D60" s="465">
        <f>'G-2 Habitat groups'!$AL$22</f>
        <v>0</v>
      </c>
      <c r="E60" s="465">
        <f>'G-2 Habitat groups'!$AM$22</f>
        <v>0</v>
      </c>
      <c r="F60" s="465">
        <f>'G-2 Habitat groups'!$AN$22</f>
        <v>0</v>
      </c>
      <c r="G60" s="467">
        <f t="shared" si="4"/>
        <v>0</v>
      </c>
      <c r="H60" s="468">
        <f t="shared" si="5"/>
        <v>0</v>
      </c>
      <c r="I60" s="40"/>
      <c r="J60" s="40"/>
    </row>
    <row r="61" spans="1:33" ht="15.75" x14ac:dyDescent="0.2">
      <c r="A61" s="795"/>
      <c r="B61" s="37" t="s">
        <v>72</v>
      </c>
      <c r="C61" s="465">
        <f>'G-2 Habitat groups'!$AK$23</f>
        <v>0</v>
      </c>
      <c r="D61" s="465">
        <f>'G-2 Habitat groups'!$AL$23</f>
        <v>0</v>
      </c>
      <c r="E61" s="465">
        <f>'G-2 Habitat groups'!$AM$23</f>
        <v>0</v>
      </c>
      <c r="F61" s="465">
        <f>'G-2 Habitat groups'!$AN$23</f>
        <v>0</v>
      </c>
      <c r="G61" s="467">
        <f t="shared" si="4"/>
        <v>0</v>
      </c>
      <c r="H61" s="468">
        <f t="shared" si="5"/>
        <v>0</v>
      </c>
      <c r="I61" s="40"/>
      <c r="J61" s="40"/>
    </row>
    <row r="62" spans="1:33" ht="15.75" x14ac:dyDescent="0.2">
      <c r="A62" s="795"/>
      <c r="B62" s="37" t="s">
        <v>73</v>
      </c>
      <c r="C62" s="465">
        <f>'G-2 Habitat groups'!$AK$24</f>
        <v>0</v>
      </c>
      <c r="D62" s="465">
        <f>'G-2 Habitat groups'!$AL$24</f>
        <v>0</v>
      </c>
      <c r="E62" s="465">
        <f>'G-2 Habitat groups'!$AM$24</f>
        <v>0</v>
      </c>
      <c r="F62" s="465">
        <f>'G-2 Habitat groups'!$AN$24</f>
        <v>0</v>
      </c>
      <c r="G62" s="467">
        <f t="shared" si="4"/>
        <v>0</v>
      </c>
      <c r="H62" s="468">
        <f t="shared" si="5"/>
        <v>0</v>
      </c>
      <c r="I62" s="40"/>
      <c r="J62" s="40"/>
    </row>
    <row r="63" spans="1:33" ht="15.75" x14ac:dyDescent="0.2">
      <c r="A63" s="795"/>
      <c r="B63" s="37" t="s">
        <v>74</v>
      </c>
      <c r="C63" s="465">
        <f>'G-2 Habitat groups'!$AK$25</f>
        <v>0</v>
      </c>
      <c r="D63" s="465">
        <f>'G-2 Habitat groups'!$AL$25</f>
        <v>0</v>
      </c>
      <c r="E63" s="465">
        <f>'G-2 Habitat groups'!$AM$25</f>
        <v>0</v>
      </c>
      <c r="F63" s="465">
        <f>'G-2 Habitat groups'!$AN$25</f>
        <v>0</v>
      </c>
      <c r="G63" s="467">
        <f t="shared" si="4"/>
        <v>0</v>
      </c>
      <c r="H63" s="468">
        <f t="shared" si="5"/>
        <v>0</v>
      </c>
      <c r="I63" s="40"/>
      <c r="J63" s="40"/>
    </row>
    <row r="64" spans="1:33" ht="15.75" x14ac:dyDescent="0.2">
      <c r="A64" s="795"/>
      <c r="B64" s="37" t="s">
        <v>75</v>
      </c>
      <c r="C64" s="465">
        <f>'G-2 Habitat groups'!$AK$26</f>
        <v>0</v>
      </c>
      <c r="D64" s="465">
        <f>'G-2 Habitat groups'!$AL$26</f>
        <v>0</v>
      </c>
      <c r="E64" s="465">
        <f>'G-2 Habitat groups'!$AM$26</f>
        <v>0</v>
      </c>
      <c r="F64" s="465">
        <f>'G-2 Habitat groups'!$AN$26</f>
        <v>0</v>
      </c>
      <c r="G64" s="467">
        <f t="shared" si="4"/>
        <v>0</v>
      </c>
      <c r="H64" s="468">
        <f t="shared" si="5"/>
        <v>0</v>
      </c>
      <c r="I64" s="40"/>
      <c r="J64" s="40"/>
    </row>
    <row r="65" spans="1:10" ht="15.75" x14ac:dyDescent="0.2">
      <c r="A65" s="795"/>
      <c r="B65" s="38" t="s">
        <v>76</v>
      </c>
      <c r="C65" s="465">
        <f>'G-2 Habitat groups'!$AK$27</f>
        <v>0</v>
      </c>
      <c r="D65" s="465">
        <f>'G-2 Habitat groups'!$AL$27</f>
        <v>0</v>
      </c>
      <c r="E65" s="465">
        <f>'G-2 Habitat groups'!$AM$27</f>
        <v>0</v>
      </c>
      <c r="F65" s="465">
        <f>'G-2 Habitat groups'!$AN$27</f>
        <v>0</v>
      </c>
      <c r="G65" s="467">
        <f t="shared" si="4"/>
        <v>0</v>
      </c>
      <c r="H65" s="468">
        <f t="shared" si="5"/>
        <v>0</v>
      </c>
      <c r="I65" s="40"/>
      <c r="J65" s="40"/>
    </row>
    <row r="66" spans="1:10" ht="15.75" customHeight="1" x14ac:dyDescent="0.2">
      <c r="A66" s="795"/>
      <c r="B66" s="44" t="s">
        <v>77</v>
      </c>
      <c r="C66" s="465">
        <f>'G-2 Habitat groups'!$AK$28</f>
        <v>0</v>
      </c>
      <c r="D66" s="465">
        <f>'G-2 Habitat groups'!$AL$28</f>
        <v>0</v>
      </c>
      <c r="E66" s="465">
        <f>'G-2 Habitat groups'!$AM$28</f>
        <v>0</v>
      </c>
      <c r="F66" s="465">
        <f>'G-2 Habitat groups'!$AN$28</f>
        <v>0</v>
      </c>
      <c r="G66" s="467">
        <f t="shared" si="4"/>
        <v>0</v>
      </c>
      <c r="H66" s="468">
        <f t="shared" si="5"/>
        <v>0</v>
      </c>
      <c r="I66" s="40"/>
      <c r="J66" s="40"/>
    </row>
    <row r="67" spans="1:10" ht="15.75" customHeight="1" x14ac:dyDescent="0.2">
      <c r="A67" s="795"/>
      <c r="B67" s="44" t="s">
        <v>78</v>
      </c>
      <c r="C67" s="465">
        <f>'G-2 Habitat groups'!$AK$29</f>
        <v>0</v>
      </c>
      <c r="D67" s="465">
        <f>'G-2 Habitat groups'!$AL$29</f>
        <v>0</v>
      </c>
      <c r="E67" s="465">
        <f>'G-2 Habitat groups'!$AM$29</f>
        <v>0</v>
      </c>
      <c r="F67" s="465">
        <f>'G-2 Habitat groups'!$AN$29</f>
        <v>0</v>
      </c>
      <c r="G67" s="467">
        <f t="shared" si="4"/>
        <v>0</v>
      </c>
      <c r="H67" s="468">
        <f t="shared" si="5"/>
        <v>0</v>
      </c>
      <c r="I67" s="40"/>
      <c r="J67" s="40"/>
    </row>
    <row r="68" spans="1:10" ht="15.75" customHeight="1" x14ac:dyDescent="0.2">
      <c r="A68" s="795"/>
      <c r="B68" s="44" t="s">
        <v>79</v>
      </c>
      <c r="C68" s="465">
        <f>'G-2 Habitat groups'!$AK$30</f>
        <v>0</v>
      </c>
      <c r="D68" s="465">
        <f>'G-2 Habitat groups'!$AL$30</f>
        <v>0</v>
      </c>
      <c r="E68" s="465">
        <f>'G-2 Habitat groups'!$AM$30</f>
        <v>0</v>
      </c>
      <c r="F68" s="465">
        <f>'G-2 Habitat groups'!$AN$30</f>
        <v>0</v>
      </c>
      <c r="G68" s="467">
        <f t="shared" si="4"/>
        <v>0</v>
      </c>
      <c r="H68" s="468">
        <f t="shared" si="5"/>
        <v>0</v>
      </c>
      <c r="I68" s="40"/>
      <c r="J68" s="40"/>
    </row>
    <row r="69" spans="1:10" ht="15.75" customHeight="1" x14ac:dyDescent="0.2">
      <c r="A69" s="795"/>
      <c r="B69" s="44" t="s">
        <v>80</v>
      </c>
      <c r="C69" s="465">
        <f>'G-2 Habitat groups'!$AK$31</f>
        <v>0</v>
      </c>
      <c r="D69" s="465">
        <f>'G-2 Habitat groups'!$AL$31</f>
        <v>0</v>
      </c>
      <c r="E69" s="465">
        <f>'G-2 Habitat groups'!$AM$31</f>
        <v>0</v>
      </c>
      <c r="F69" s="465">
        <f>'G-2 Habitat groups'!$AN$31</f>
        <v>0</v>
      </c>
      <c r="G69" s="467">
        <f t="shared" si="4"/>
        <v>0</v>
      </c>
      <c r="H69" s="468">
        <f t="shared" si="5"/>
        <v>0</v>
      </c>
      <c r="I69" s="40"/>
      <c r="J69" s="40"/>
    </row>
    <row r="70" spans="1:10" ht="15.75" customHeight="1" thickBot="1" x14ac:dyDescent="0.25">
      <c r="A70" s="795"/>
      <c r="B70" s="45" t="s">
        <v>81</v>
      </c>
      <c r="C70" s="469">
        <f>'G-2 Habitat groups'!$AK$32</f>
        <v>0</v>
      </c>
      <c r="D70" s="469">
        <f>'G-2 Habitat groups'!$AL$32</f>
        <v>0</v>
      </c>
      <c r="E70" s="469">
        <f>'G-2 Habitat groups'!$AM$32</f>
        <v>0</v>
      </c>
      <c r="F70" s="469">
        <f>'G-2 Habitat groups'!$AN$32</f>
        <v>0</v>
      </c>
      <c r="G70" s="470">
        <f t="shared" ref="G70" si="6">E70-C70</f>
        <v>0</v>
      </c>
      <c r="H70" s="471">
        <f t="shared" ref="H70" si="7">F70-D70</f>
        <v>0</v>
      </c>
      <c r="I70" s="40"/>
      <c r="J70" s="40"/>
    </row>
    <row r="71" spans="1:10" ht="15.75" customHeight="1" x14ac:dyDescent="0.2">
      <c r="A71" s="79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79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79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795"/>
      <c r="B74" s="806" t="s">
        <v>90</v>
      </c>
      <c r="C74" s="806"/>
      <c r="D74" s="806"/>
      <c r="E74" s="806"/>
      <c r="F74" s="806"/>
      <c r="G74" s="806"/>
      <c r="H74" s="806"/>
      <c r="I74" s="40"/>
      <c r="J74" s="40"/>
    </row>
    <row r="75" spans="1:10" ht="33.6" customHeight="1" thickBot="1" x14ac:dyDescent="0.25">
      <c r="A75" s="79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">
      <c r="A76" s="795"/>
      <c r="B76" s="36" t="s">
        <v>59</v>
      </c>
      <c r="C76" s="325" t="s">
        <v>60</v>
      </c>
      <c r="D76" s="325" t="s">
        <v>61</v>
      </c>
      <c r="E76" s="325" t="s">
        <v>93</v>
      </c>
      <c r="F76" s="325" t="s">
        <v>94</v>
      </c>
      <c r="G76" s="325" t="s">
        <v>62</v>
      </c>
      <c r="H76" s="325" t="s">
        <v>63</v>
      </c>
      <c r="I76" s="40"/>
      <c r="J76" s="40"/>
    </row>
    <row r="77" spans="1:10" ht="15.75" customHeight="1" x14ac:dyDescent="0.2">
      <c r="A77" s="795"/>
      <c r="B77" s="37" t="s">
        <v>69</v>
      </c>
      <c r="C77" s="467">
        <f t="shared" ref="C77:H89" si="8">C39+C58</f>
        <v>14.9</v>
      </c>
      <c r="D77" s="467">
        <f t="shared" si="8"/>
        <v>29.8</v>
      </c>
      <c r="E77" s="467">
        <f t="shared" si="8"/>
        <v>0</v>
      </c>
      <c r="F77" s="467">
        <f t="shared" si="8"/>
        <v>0</v>
      </c>
      <c r="G77" s="467">
        <f t="shared" si="8"/>
        <v>-14.9</v>
      </c>
      <c r="H77" s="468">
        <f t="shared" si="8"/>
        <v>-29.8</v>
      </c>
      <c r="I77" s="40"/>
      <c r="J77" s="40"/>
    </row>
    <row r="78" spans="1:10" ht="15.75" customHeight="1" x14ac:dyDescent="0.2">
      <c r="A78" s="795"/>
      <c r="B78" s="37" t="s">
        <v>70</v>
      </c>
      <c r="C78" s="467">
        <f t="shared" si="8"/>
        <v>0</v>
      </c>
      <c r="D78" s="467">
        <f t="shared" si="8"/>
        <v>0</v>
      </c>
      <c r="E78" s="467">
        <f t="shared" si="8"/>
        <v>3.8386999999999998</v>
      </c>
      <c r="F78" s="467">
        <f t="shared" ca="1" si="8"/>
        <v>20.559485774166774</v>
      </c>
      <c r="G78" s="467">
        <f t="shared" si="8"/>
        <v>3.8386999999999998</v>
      </c>
      <c r="H78" s="468">
        <f t="shared" ca="1" si="8"/>
        <v>20.559485774166774</v>
      </c>
      <c r="I78" s="40"/>
      <c r="J78" s="40"/>
    </row>
    <row r="79" spans="1:10" ht="15.75" customHeight="1" x14ac:dyDescent="0.2">
      <c r="A79" s="795"/>
      <c r="B79" s="37" t="s">
        <v>71</v>
      </c>
      <c r="C79" s="467">
        <f t="shared" si="8"/>
        <v>0.63</v>
      </c>
      <c r="D79" s="467">
        <f t="shared" si="8"/>
        <v>2.52</v>
      </c>
      <c r="E79" s="467">
        <f t="shared" si="8"/>
        <v>1.7044000000000001</v>
      </c>
      <c r="F79" s="467">
        <f t="shared" si="8"/>
        <v>12.451459235286336</v>
      </c>
      <c r="G79" s="467">
        <f t="shared" si="8"/>
        <v>1.0744000000000002</v>
      </c>
      <c r="H79" s="468">
        <f t="shared" si="8"/>
        <v>9.9314592352863365</v>
      </c>
      <c r="I79" s="40"/>
      <c r="J79" s="40"/>
    </row>
    <row r="80" spans="1:10" ht="15.75" customHeight="1" x14ac:dyDescent="0.2">
      <c r="A80" s="795"/>
      <c r="B80" s="37" t="s">
        <v>72</v>
      </c>
      <c r="C80" s="467">
        <f t="shared" si="8"/>
        <v>0</v>
      </c>
      <c r="D80" s="467">
        <f t="shared" si="8"/>
        <v>0</v>
      </c>
      <c r="E80" s="467">
        <f t="shared" si="8"/>
        <v>0.17199999999999999</v>
      </c>
      <c r="F80" s="467">
        <f t="shared" si="8"/>
        <v>1.3601695844000001</v>
      </c>
      <c r="G80" s="467">
        <f t="shared" si="8"/>
        <v>0.17199999999999999</v>
      </c>
      <c r="H80" s="468">
        <f t="shared" si="8"/>
        <v>1.3601695844000001</v>
      </c>
      <c r="I80" s="40"/>
      <c r="J80" s="40"/>
    </row>
    <row r="81" spans="1:12" ht="15.75" customHeight="1" x14ac:dyDescent="0.2">
      <c r="A81" s="795"/>
      <c r="B81" s="37" t="s">
        <v>73</v>
      </c>
      <c r="C81" s="467">
        <f t="shared" si="8"/>
        <v>0</v>
      </c>
      <c r="D81" s="467">
        <f t="shared" si="8"/>
        <v>0</v>
      </c>
      <c r="E81" s="467">
        <f t="shared" si="8"/>
        <v>0</v>
      </c>
      <c r="F81" s="467">
        <f t="shared" si="8"/>
        <v>0</v>
      </c>
      <c r="G81" s="467">
        <f t="shared" si="8"/>
        <v>0</v>
      </c>
      <c r="H81" s="468">
        <f t="shared" si="8"/>
        <v>0</v>
      </c>
      <c r="I81" s="40"/>
      <c r="J81" s="40"/>
    </row>
    <row r="82" spans="1:12" ht="15.75" customHeight="1" x14ac:dyDescent="0.2">
      <c r="A82" s="795"/>
      <c r="B82" s="37" t="s">
        <v>74</v>
      </c>
      <c r="C82" s="467">
        <f t="shared" si="8"/>
        <v>0.4</v>
      </c>
      <c r="D82" s="467">
        <f t="shared" si="8"/>
        <v>0.2</v>
      </c>
      <c r="E82" s="467">
        <f t="shared" si="8"/>
        <v>10.346399999999999</v>
      </c>
      <c r="F82" s="467">
        <f t="shared" si="8"/>
        <v>0.67359689605086404</v>
      </c>
      <c r="G82" s="467">
        <f t="shared" si="8"/>
        <v>9.9463999999999988</v>
      </c>
      <c r="H82" s="468">
        <f t="shared" si="8"/>
        <v>0.47359689605086402</v>
      </c>
      <c r="I82" s="40"/>
      <c r="J82" s="40"/>
    </row>
    <row r="83" spans="1:12" ht="15.75" customHeight="1" x14ac:dyDescent="0.2">
      <c r="A83" s="795"/>
      <c r="B83" s="37" t="s">
        <v>75</v>
      </c>
      <c r="C83" s="467">
        <f t="shared" si="8"/>
        <v>0</v>
      </c>
      <c r="D83" s="467">
        <f t="shared" si="8"/>
        <v>0</v>
      </c>
      <c r="E83" s="467">
        <f t="shared" si="8"/>
        <v>0</v>
      </c>
      <c r="F83" s="467">
        <f t="shared" si="8"/>
        <v>0</v>
      </c>
      <c r="G83" s="467">
        <f t="shared" si="8"/>
        <v>0</v>
      </c>
      <c r="H83" s="468">
        <f t="shared" si="8"/>
        <v>0</v>
      </c>
      <c r="I83" s="40"/>
      <c r="J83" s="40"/>
    </row>
    <row r="84" spans="1:12" ht="18" customHeight="1" x14ac:dyDescent="0.2">
      <c r="A84" s="795"/>
      <c r="B84" s="38" t="s">
        <v>76</v>
      </c>
      <c r="C84" s="467">
        <f t="shared" si="8"/>
        <v>0</v>
      </c>
      <c r="D84" s="467">
        <f t="shared" si="8"/>
        <v>0</v>
      </c>
      <c r="E84" s="467">
        <f t="shared" si="8"/>
        <v>0</v>
      </c>
      <c r="F84" s="467">
        <f t="shared" si="8"/>
        <v>0</v>
      </c>
      <c r="G84" s="467">
        <f t="shared" si="8"/>
        <v>0</v>
      </c>
      <c r="H84" s="468">
        <f t="shared" si="8"/>
        <v>0</v>
      </c>
      <c r="I84" s="40"/>
      <c r="J84" s="40"/>
    </row>
    <row r="85" spans="1:12" ht="15.75" x14ac:dyDescent="0.2">
      <c r="A85" s="795"/>
      <c r="B85" s="44" t="s">
        <v>77</v>
      </c>
      <c r="C85" s="467">
        <f t="shared" si="8"/>
        <v>0</v>
      </c>
      <c r="D85" s="467">
        <f t="shared" si="8"/>
        <v>0</v>
      </c>
      <c r="E85" s="467">
        <f t="shared" si="8"/>
        <v>0</v>
      </c>
      <c r="F85" s="467">
        <f t="shared" si="8"/>
        <v>0</v>
      </c>
      <c r="G85" s="467">
        <f t="shared" si="8"/>
        <v>0</v>
      </c>
      <c r="H85" s="468">
        <f t="shared" si="8"/>
        <v>0</v>
      </c>
      <c r="I85" s="40"/>
      <c r="J85" s="40"/>
    </row>
    <row r="86" spans="1:12" ht="15.75" x14ac:dyDescent="0.2">
      <c r="A86" s="795"/>
      <c r="B86" s="44" t="s">
        <v>78</v>
      </c>
      <c r="C86" s="467">
        <f t="shared" si="8"/>
        <v>0</v>
      </c>
      <c r="D86" s="467">
        <f t="shared" si="8"/>
        <v>0</v>
      </c>
      <c r="E86" s="467">
        <f t="shared" si="8"/>
        <v>0</v>
      </c>
      <c r="F86" s="467">
        <f t="shared" si="8"/>
        <v>0</v>
      </c>
      <c r="G86" s="467">
        <f t="shared" si="8"/>
        <v>0</v>
      </c>
      <c r="H86" s="468">
        <f t="shared" si="8"/>
        <v>0</v>
      </c>
      <c r="I86" s="40"/>
      <c r="J86" s="40"/>
    </row>
    <row r="87" spans="1:12" ht="15.75" x14ac:dyDescent="0.2">
      <c r="A87" s="795"/>
      <c r="B87" s="44" t="s">
        <v>79</v>
      </c>
      <c r="C87" s="467">
        <f t="shared" si="8"/>
        <v>0</v>
      </c>
      <c r="D87" s="467">
        <f t="shared" si="8"/>
        <v>0</v>
      </c>
      <c r="E87" s="467">
        <f t="shared" si="8"/>
        <v>0</v>
      </c>
      <c r="F87" s="467">
        <f t="shared" si="8"/>
        <v>0</v>
      </c>
      <c r="G87" s="467">
        <f t="shared" si="8"/>
        <v>0</v>
      </c>
      <c r="H87" s="468">
        <f t="shared" si="8"/>
        <v>0</v>
      </c>
      <c r="I87" s="40"/>
      <c r="J87" s="40"/>
    </row>
    <row r="88" spans="1:12" ht="15.75" x14ac:dyDescent="0.2">
      <c r="A88" s="795"/>
      <c r="B88" s="44" t="s">
        <v>80</v>
      </c>
      <c r="C88" s="467">
        <f t="shared" si="8"/>
        <v>0</v>
      </c>
      <c r="D88" s="467">
        <f t="shared" si="8"/>
        <v>0</v>
      </c>
      <c r="E88" s="467">
        <f t="shared" si="8"/>
        <v>0</v>
      </c>
      <c r="F88" s="467">
        <f t="shared" si="8"/>
        <v>0</v>
      </c>
      <c r="G88" s="467">
        <f t="shared" si="8"/>
        <v>0</v>
      </c>
      <c r="H88" s="468">
        <f t="shared" si="8"/>
        <v>0</v>
      </c>
      <c r="I88" s="40"/>
      <c r="J88" s="40"/>
    </row>
    <row r="89" spans="1:12" ht="16.5" thickBot="1" x14ac:dyDescent="0.25">
      <c r="A89" s="795"/>
      <c r="B89" s="45" t="s">
        <v>81</v>
      </c>
      <c r="C89" s="470">
        <f t="shared" si="8"/>
        <v>0</v>
      </c>
      <c r="D89" s="470">
        <f t="shared" si="8"/>
        <v>0</v>
      </c>
      <c r="E89" s="470">
        <f t="shared" si="8"/>
        <v>0</v>
      </c>
      <c r="F89" s="470">
        <f t="shared" si="8"/>
        <v>0</v>
      </c>
      <c r="G89" s="470">
        <f t="shared" si="8"/>
        <v>0</v>
      </c>
      <c r="H89" s="471">
        <f t="shared" si="8"/>
        <v>0</v>
      </c>
      <c r="I89" s="40"/>
      <c r="J89" s="40"/>
    </row>
    <row r="90" spans="1:12" ht="15" customHeight="1" x14ac:dyDescent="0.2">
      <c r="A90" s="79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3" customFormat="1" ht="66" customHeight="1" thickBot="1" x14ac:dyDescent="0.25">
      <c r="A91" s="796"/>
    </row>
    <row r="92" spans="1:12" ht="37.9" customHeight="1" thickTop="1" thickBot="1" x14ac:dyDescent="0.25">
      <c r="A92" s="797" t="s">
        <v>95</v>
      </c>
    </row>
    <row r="93" spans="1:12" ht="26.25" thickBot="1" x14ac:dyDescent="0.4">
      <c r="A93" s="798"/>
      <c r="B93" s="826" t="s">
        <v>96</v>
      </c>
      <c r="C93" s="827"/>
      <c r="D93" s="828"/>
    </row>
    <row r="94" spans="1:12" x14ac:dyDescent="0.2">
      <c r="A94" s="798"/>
    </row>
    <row r="95" spans="1:12" ht="15" customHeight="1" thickBot="1" x14ac:dyDescent="0.25">
      <c r="A95" s="798"/>
    </row>
    <row r="96" spans="1:12" ht="18" customHeight="1" thickBot="1" x14ac:dyDescent="0.3">
      <c r="A96" s="798"/>
      <c r="B96" s="806" t="s">
        <v>97</v>
      </c>
      <c r="C96" s="806"/>
      <c r="D96" s="806"/>
      <c r="E96" s="806"/>
      <c r="F96" s="806"/>
      <c r="G96" s="806"/>
      <c r="H96" s="806"/>
      <c r="J96" s="810" t="s">
        <v>98</v>
      </c>
      <c r="K96" s="811"/>
      <c r="L96" s="812"/>
    </row>
    <row r="97" spans="1:12" ht="16.149999999999999" customHeight="1" thickBot="1" x14ac:dyDescent="0.25">
      <c r="A97" s="79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3"/>
      <c r="K97" s="814"/>
      <c r="L97" s="815"/>
    </row>
    <row r="98" spans="1:12" ht="48" thickBot="1" x14ac:dyDescent="0.25">
      <c r="A98" s="798"/>
      <c r="B98" s="324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816" t="s">
        <v>66</v>
      </c>
      <c r="K98" s="818" t="s">
        <v>105</v>
      </c>
      <c r="L98" s="820" t="s">
        <v>106</v>
      </c>
    </row>
    <row r="99" spans="1:12" ht="31.5" x14ac:dyDescent="0.2">
      <c r="A99" s="798"/>
      <c r="B99" s="329" t="s">
        <v>107</v>
      </c>
      <c r="C99" s="465">
        <f>'G-2 Habitat groups'!E146</f>
        <v>0</v>
      </c>
      <c r="D99" s="465">
        <f>'G-2 Habitat groups'!F146</f>
        <v>0</v>
      </c>
      <c r="E99" s="465">
        <f>'G-2 Habitat groups'!O146</f>
        <v>0</v>
      </c>
      <c r="F99" s="465">
        <f>'G-2 Habitat groups'!P146</f>
        <v>0</v>
      </c>
      <c r="G99" s="465">
        <f>E99-C99</f>
        <v>0</v>
      </c>
      <c r="H99" s="465">
        <f t="shared" ref="H99:H111" si="9">F99-D99</f>
        <v>0</v>
      </c>
      <c r="J99" s="817"/>
      <c r="K99" s="819"/>
      <c r="L99" s="821"/>
    </row>
    <row r="100" spans="1:12" ht="15.75" x14ac:dyDescent="0.2">
      <c r="A100" s="798"/>
      <c r="B100" s="330" t="s">
        <v>108</v>
      </c>
      <c r="C100" s="465">
        <f>'G-2 Habitat groups'!E147</f>
        <v>0.625</v>
      </c>
      <c r="D100" s="465">
        <f>'G-2 Habitat groups'!F147</f>
        <v>7.5</v>
      </c>
      <c r="E100" s="465">
        <f>'G-2 Habitat groups'!O147</f>
        <v>0.622</v>
      </c>
      <c r="F100" s="465">
        <f>'G-2 Habitat groups'!P147</f>
        <v>7.4639999999999995</v>
      </c>
      <c r="G100" s="465">
        <f t="shared" ref="G100:G111" si="10">E100-C100</f>
        <v>-3.0000000000000027E-3</v>
      </c>
      <c r="H100" s="465">
        <f t="shared" si="9"/>
        <v>-3.6000000000000476E-2</v>
      </c>
      <c r="J100" s="802" t="str">
        <f>'G-1 All Habitats'!$V$3</f>
        <v>V.High</v>
      </c>
      <c r="K100" s="804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08" t="str">
        <f>IF(K100=0,"",(K100/(SUM($K$100:$K$109)))*100)</f>
        <v/>
      </c>
    </row>
    <row r="101" spans="1:12" ht="15.75" x14ac:dyDescent="0.2">
      <c r="A101" s="798"/>
      <c r="B101" s="330" t="s">
        <v>109</v>
      </c>
      <c r="C101" s="465">
        <f>'G-2 Habitat groups'!E148</f>
        <v>0</v>
      </c>
      <c r="D101" s="465">
        <f>'G-2 Habitat groups'!F148</f>
        <v>0</v>
      </c>
      <c r="E101" s="465">
        <f>'G-2 Habitat groups'!O148</f>
        <v>0</v>
      </c>
      <c r="F101" s="465">
        <f>'G-2 Habitat groups'!P148</f>
        <v>0</v>
      </c>
      <c r="G101" s="465">
        <f t="shared" si="10"/>
        <v>0</v>
      </c>
      <c r="H101" s="465">
        <f t="shared" si="9"/>
        <v>0</v>
      </c>
      <c r="J101" s="803"/>
      <c r="K101" s="805"/>
      <c r="L101" s="809"/>
    </row>
    <row r="102" spans="1:12" ht="15.75" x14ac:dyDescent="0.2">
      <c r="A102" s="798"/>
      <c r="B102" s="330" t="s">
        <v>110</v>
      </c>
      <c r="C102" s="465">
        <f>'G-2 Habitat groups'!E149</f>
        <v>0</v>
      </c>
      <c r="D102" s="465">
        <f>'G-2 Habitat groups'!F149</f>
        <v>0</v>
      </c>
      <c r="E102" s="465">
        <f>'G-2 Habitat groups'!O149</f>
        <v>0</v>
      </c>
      <c r="F102" s="465">
        <f>'G-2 Habitat groups'!P149</f>
        <v>0</v>
      </c>
      <c r="G102" s="465">
        <f t="shared" si="10"/>
        <v>0</v>
      </c>
      <c r="H102" s="465">
        <f t="shared" si="9"/>
        <v>0</v>
      </c>
      <c r="J102" s="802" t="str">
        <f>'G-1 All Habitats'!$V$4</f>
        <v>High</v>
      </c>
      <c r="K102" s="804">
        <f>SUMIF('B-1 Site Hedge Baseline'!$F$10:$F$257,'Detailed Results'!J102,'B-1 Site Hedge Baseline'!$T$10:$T$257)+SUMIF('E-1 Off Site Hedge Baseline'!$F$10:$F$257,'Detailed Results'!J102,'E-1 Off Site Hedge Baseline'!$T$10:$T$257)</f>
        <v>3.0000000000000027E-3</v>
      </c>
      <c r="L102" s="808">
        <f t="shared" ref="L102" si="11">IF(K102=0,"",(K102/(SUM($K$100:$K$109)))*100)</f>
        <v>100</v>
      </c>
    </row>
    <row r="103" spans="1:12" ht="15.75" x14ac:dyDescent="0.2">
      <c r="A103" s="798"/>
      <c r="B103" s="330" t="s">
        <v>111</v>
      </c>
      <c r="C103" s="465">
        <f>'G-2 Habitat groups'!E150</f>
        <v>0</v>
      </c>
      <c r="D103" s="465">
        <f>'G-2 Habitat groups'!F150</f>
        <v>0</v>
      </c>
      <c r="E103" s="465">
        <f>'G-2 Habitat groups'!O150</f>
        <v>0.183</v>
      </c>
      <c r="F103" s="465">
        <f>'G-2 Habitat groups'!P150</f>
        <v>1.3476289394462402</v>
      </c>
      <c r="G103" s="465">
        <f t="shared" si="10"/>
        <v>0.183</v>
      </c>
      <c r="H103" s="465">
        <f t="shared" si="9"/>
        <v>1.3476289394462402</v>
      </c>
      <c r="J103" s="803"/>
      <c r="K103" s="805"/>
      <c r="L103" s="809"/>
    </row>
    <row r="104" spans="1:12" ht="15.75" x14ac:dyDescent="0.2">
      <c r="A104" s="798"/>
      <c r="B104" s="330" t="s">
        <v>112</v>
      </c>
      <c r="C104" s="465">
        <f>'G-2 Habitat groups'!E151</f>
        <v>0</v>
      </c>
      <c r="D104" s="465">
        <f>'G-2 Habitat groups'!F151</f>
        <v>0</v>
      </c>
      <c r="E104" s="465">
        <f>'G-2 Habitat groups'!O151</f>
        <v>0</v>
      </c>
      <c r="F104" s="465">
        <f>'G-2 Habitat groups'!P151</f>
        <v>0</v>
      </c>
      <c r="G104" s="465">
        <f t="shared" si="10"/>
        <v>0</v>
      </c>
      <c r="H104" s="465">
        <f t="shared" si="9"/>
        <v>0</v>
      </c>
      <c r="J104" s="802" t="str">
        <f>'G-1 All Habitats'!$V$5</f>
        <v>Medium</v>
      </c>
      <c r="K104" s="804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08" t="str">
        <f t="shared" ref="L104" si="12">IF(K104=0,"",(K104/(SUM($K$100:$K$109)))*100)</f>
        <v/>
      </c>
    </row>
    <row r="105" spans="1:12" ht="15.75" x14ac:dyDescent="0.2">
      <c r="A105" s="798"/>
      <c r="B105" s="330" t="s">
        <v>113</v>
      </c>
      <c r="C105" s="465">
        <f>'G-2 Habitat groups'!E152</f>
        <v>0</v>
      </c>
      <c r="D105" s="465">
        <f>'G-2 Habitat groups'!F152</f>
        <v>0</v>
      </c>
      <c r="E105" s="465">
        <f>'G-2 Habitat groups'!O152</f>
        <v>0</v>
      </c>
      <c r="F105" s="465">
        <f>'G-2 Habitat groups'!P152</f>
        <v>0</v>
      </c>
      <c r="G105" s="465">
        <f t="shared" si="10"/>
        <v>0</v>
      </c>
      <c r="H105" s="465">
        <f t="shared" si="9"/>
        <v>0</v>
      </c>
      <c r="J105" s="803"/>
      <c r="K105" s="805"/>
      <c r="L105" s="809"/>
    </row>
    <row r="106" spans="1:12" ht="15.75" x14ac:dyDescent="0.2">
      <c r="A106" s="798"/>
      <c r="B106" s="331" t="s">
        <v>114</v>
      </c>
      <c r="C106" s="465">
        <f>'G-2 Habitat groups'!E153</f>
        <v>0</v>
      </c>
      <c r="D106" s="465">
        <f>'G-2 Habitat groups'!F153</f>
        <v>0</v>
      </c>
      <c r="E106" s="465">
        <f>'G-2 Habitat groups'!O153</f>
        <v>0</v>
      </c>
      <c r="F106" s="465">
        <f>'G-2 Habitat groups'!P153</f>
        <v>0</v>
      </c>
      <c r="G106" s="465">
        <f t="shared" si="10"/>
        <v>0</v>
      </c>
      <c r="H106" s="465">
        <f t="shared" si="9"/>
        <v>0</v>
      </c>
      <c r="J106" s="802" t="str">
        <f>'G-1 All Habitats'!$V$6</f>
        <v>Low</v>
      </c>
      <c r="K106" s="804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08" t="str">
        <f t="shared" ref="L106" si="13">IF(K106=0,"",(K106/(SUM($K$100:$K$109)))*100)</f>
        <v/>
      </c>
    </row>
    <row r="107" spans="1:12" ht="15.75" x14ac:dyDescent="0.2">
      <c r="A107" s="798"/>
      <c r="B107" s="332" t="s">
        <v>115</v>
      </c>
      <c r="C107" s="465">
        <f>'G-2 Habitat groups'!E154</f>
        <v>0</v>
      </c>
      <c r="D107" s="465">
        <f>'G-2 Habitat groups'!F154</f>
        <v>0</v>
      </c>
      <c r="E107" s="465">
        <f>'G-2 Habitat groups'!O154</f>
        <v>0</v>
      </c>
      <c r="F107" s="465">
        <f>'G-2 Habitat groups'!P154</f>
        <v>0</v>
      </c>
      <c r="G107" s="465">
        <f t="shared" si="10"/>
        <v>0</v>
      </c>
      <c r="H107" s="465">
        <f t="shared" si="9"/>
        <v>0</v>
      </c>
      <c r="J107" s="803"/>
      <c r="K107" s="805"/>
      <c r="L107" s="809"/>
    </row>
    <row r="108" spans="1:12" ht="15.75" x14ac:dyDescent="0.2">
      <c r="A108" s="798"/>
      <c r="B108" s="332" t="s">
        <v>116</v>
      </c>
      <c r="C108" s="465">
        <f>'G-2 Habitat groups'!E155</f>
        <v>0.152</v>
      </c>
      <c r="D108" s="465">
        <f>'G-2 Habitat groups'!F155</f>
        <v>0.60799999999999998</v>
      </c>
      <c r="E108" s="465">
        <f>'G-2 Habitat groups'!O155</f>
        <v>0.152</v>
      </c>
      <c r="F108" s="465">
        <f>'G-2 Habitat groups'!P155</f>
        <v>0.60799999999999998</v>
      </c>
      <c r="G108" s="465">
        <f t="shared" si="10"/>
        <v>0</v>
      </c>
      <c r="H108" s="465">
        <f t="shared" si="9"/>
        <v>0</v>
      </c>
      <c r="J108" s="802" t="str">
        <f>'G-1 All Habitats'!$V$7</f>
        <v>V.Low</v>
      </c>
      <c r="K108" s="804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08" t="str">
        <f t="shared" ref="L108" si="14">IF(K108=0,"",(K108/(SUM($K$100:$K$109)))*100)</f>
        <v/>
      </c>
    </row>
    <row r="109" spans="1:12" ht="16.5" thickBot="1" x14ac:dyDescent="0.25">
      <c r="A109" s="798"/>
      <c r="B109" s="332" t="s">
        <v>117</v>
      </c>
      <c r="C109" s="465">
        <f>'G-2 Habitat groups'!E156</f>
        <v>0</v>
      </c>
      <c r="D109" s="465">
        <f>'G-2 Habitat groups'!F156</f>
        <v>0</v>
      </c>
      <c r="E109" s="465">
        <f>'G-2 Habitat groups'!O156</f>
        <v>0</v>
      </c>
      <c r="F109" s="465">
        <f>'G-2 Habitat groups'!P156</f>
        <v>0</v>
      </c>
      <c r="G109" s="465">
        <f t="shared" si="10"/>
        <v>0</v>
      </c>
      <c r="H109" s="465">
        <f t="shared" si="9"/>
        <v>0</v>
      </c>
      <c r="J109" s="807"/>
      <c r="K109" s="805"/>
      <c r="L109" s="809"/>
    </row>
    <row r="110" spans="1:12" ht="15.75" x14ac:dyDescent="0.2">
      <c r="A110" s="798"/>
      <c r="B110" s="332" t="s">
        <v>118</v>
      </c>
      <c r="C110" s="465">
        <f>'G-2 Habitat groups'!E157</f>
        <v>0</v>
      </c>
      <c r="D110" s="465">
        <f>'G-2 Habitat groups'!F157</f>
        <v>0</v>
      </c>
      <c r="E110" s="465">
        <f>'G-2 Habitat groups'!O157</f>
        <v>0</v>
      </c>
      <c r="F110" s="465">
        <f>'G-2 Habitat groups'!P157</f>
        <v>0</v>
      </c>
      <c r="G110" s="465">
        <f t="shared" si="10"/>
        <v>0</v>
      </c>
      <c r="H110" s="465">
        <f t="shared" si="9"/>
        <v>0</v>
      </c>
    </row>
    <row r="111" spans="1:12" ht="15.75" x14ac:dyDescent="0.2">
      <c r="A111" s="798"/>
      <c r="B111" s="332" t="s">
        <v>119</v>
      </c>
      <c r="C111" s="465">
        <f>'G-2 Habitat groups'!E158</f>
        <v>0</v>
      </c>
      <c r="D111" s="465">
        <f>'G-2 Habitat groups'!F158</f>
        <v>0</v>
      </c>
      <c r="E111" s="465">
        <f>'G-2 Habitat groups'!O158</f>
        <v>0</v>
      </c>
      <c r="F111" s="465">
        <f>'G-2 Habitat groups'!P158</f>
        <v>0</v>
      </c>
      <c r="G111" s="465">
        <f t="shared" si="10"/>
        <v>0</v>
      </c>
      <c r="H111" s="465">
        <f t="shared" si="9"/>
        <v>0</v>
      </c>
    </row>
    <row r="112" spans="1:12" x14ac:dyDescent="0.2">
      <c r="A112" s="798"/>
    </row>
    <row r="113" spans="1:8" x14ac:dyDescent="0.2">
      <c r="A113" s="798"/>
    </row>
    <row r="114" spans="1:8" x14ac:dyDescent="0.2">
      <c r="A114" s="798"/>
    </row>
    <row r="115" spans="1:8" ht="15" thickBot="1" x14ac:dyDescent="0.25">
      <c r="A115" s="798"/>
    </row>
    <row r="116" spans="1:8" ht="18.75" thickBot="1" x14ac:dyDescent="0.3">
      <c r="A116" s="798"/>
      <c r="B116" s="806" t="s">
        <v>120</v>
      </c>
      <c r="C116" s="806"/>
      <c r="D116" s="806"/>
      <c r="E116" s="806"/>
      <c r="F116" s="806"/>
      <c r="G116" s="806"/>
      <c r="H116" s="806"/>
    </row>
    <row r="117" spans="1:8" ht="16.5" thickBot="1" x14ac:dyDescent="0.25">
      <c r="A117" s="79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25">
      <c r="A118" s="798"/>
      <c r="B118" s="324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798"/>
      <c r="B119" s="329" t="s">
        <v>107</v>
      </c>
      <c r="C119" s="465">
        <f>'G-2 Habitat groups'!S146</f>
        <v>0</v>
      </c>
      <c r="D119" s="465">
        <f>'G-2 Habitat groups'!T146</f>
        <v>0</v>
      </c>
      <c r="E119" s="465">
        <f>'G-2 Habitat groups'!AA146</f>
        <v>0</v>
      </c>
      <c r="F119" s="465">
        <f>'G-2 Habitat groups'!AB146</f>
        <v>0</v>
      </c>
      <c r="G119" s="465">
        <f t="shared" ref="G119:G131" si="15">E119-C119</f>
        <v>0</v>
      </c>
      <c r="H119" s="465">
        <f t="shared" ref="H119:H131" si="16">F119-D119</f>
        <v>0</v>
      </c>
    </row>
    <row r="120" spans="1:8" ht="15.75" x14ac:dyDescent="0.2">
      <c r="A120" s="798"/>
      <c r="B120" s="330" t="s">
        <v>108</v>
      </c>
      <c r="C120" s="465">
        <f>'G-2 Habitat groups'!S147</f>
        <v>0</v>
      </c>
      <c r="D120" s="465">
        <f>'G-2 Habitat groups'!T147</f>
        <v>0</v>
      </c>
      <c r="E120" s="465">
        <f>'G-2 Habitat groups'!AA147</f>
        <v>0</v>
      </c>
      <c r="F120" s="465">
        <f>'G-2 Habitat groups'!AB147</f>
        <v>0</v>
      </c>
      <c r="G120" s="465">
        <f t="shared" si="15"/>
        <v>0</v>
      </c>
      <c r="H120" s="465">
        <f t="shared" si="16"/>
        <v>0</v>
      </c>
    </row>
    <row r="121" spans="1:8" ht="15.75" x14ac:dyDescent="0.2">
      <c r="A121" s="798"/>
      <c r="B121" s="330" t="s">
        <v>109</v>
      </c>
      <c r="C121" s="465">
        <f>'G-2 Habitat groups'!S148</f>
        <v>0</v>
      </c>
      <c r="D121" s="465">
        <f>'G-2 Habitat groups'!T148</f>
        <v>0</v>
      </c>
      <c r="E121" s="465">
        <f>'G-2 Habitat groups'!AA148</f>
        <v>0</v>
      </c>
      <c r="F121" s="465">
        <f>'G-2 Habitat groups'!AB148</f>
        <v>0</v>
      </c>
      <c r="G121" s="465">
        <f t="shared" si="15"/>
        <v>0</v>
      </c>
      <c r="H121" s="465">
        <f t="shared" si="16"/>
        <v>0</v>
      </c>
    </row>
    <row r="122" spans="1:8" ht="15.75" x14ac:dyDescent="0.2">
      <c r="A122" s="798"/>
      <c r="B122" s="330" t="s">
        <v>110</v>
      </c>
      <c r="C122" s="465">
        <f>'G-2 Habitat groups'!S149</f>
        <v>0</v>
      </c>
      <c r="D122" s="465">
        <f>'G-2 Habitat groups'!T149</f>
        <v>0</v>
      </c>
      <c r="E122" s="465">
        <f>'G-2 Habitat groups'!AA149</f>
        <v>0</v>
      </c>
      <c r="F122" s="465">
        <f>'G-2 Habitat groups'!AB149</f>
        <v>0</v>
      </c>
      <c r="G122" s="465">
        <f t="shared" si="15"/>
        <v>0</v>
      </c>
      <c r="H122" s="465">
        <f t="shared" si="16"/>
        <v>0</v>
      </c>
    </row>
    <row r="123" spans="1:8" ht="15.75" x14ac:dyDescent="0.2">
      <c r="A123" s="798"/>
      <c r="B123" s="330" t="s">
        <v>111</v>
      </c>
      <c r="C123" s="465">
        <f>'G-2 Habitat groups'!S150</f>
        <v>0</v>
      </c>
      <c r="D123" s="465">
        <f>'G-2 Habitat groups'!T150</f>
        <v>0</v>
      </c>
      <c r="E123" s="465">
        <f>'G-2 Habitat groups'!AA150</f>
        <v>0</v>
      </c>
      <c r="F123" s="465">
        <f>'G-2 Habitat groups'!AB150</f>
        <v>0</v>
      </c>
      <c r="G123" s="465">
        <f t="shared" si="15"/>
        <v>0</v>
      </c>
      <c r="H123" s="465">
        <f t="shared" si="16"/>
        <v>0</v>
      </c>
    </row>
    <row r="124" spans="1:8" ht="15.75" x14ac:dyDescent="0.2">
      <c r="A124" s="798"/>
      <c r="B124" s="330" t="s">
        <v>112</v>
      </c>
      <c r="C124" s="465">
        <f>'G-2 Habitat groups'!S151</f>
        <v>0</v>
      </c>
      <c r="D124" s="465">
        <f>'G-2 Habitat groups'!T151</f>
        <v>0</v>
      </c>
      <c r="E124" s="465">
        <f>'G-2 Habitat groups'!AA151</f>
        <v>0</v>
      </c>
      <c r="F124" s="465">
        <f>'G-2 Habitat groups'!AB151</f>
        <v>0</v>
      </c>
      <c r="G124" s="465">
        <f t="shared" si="15"/>
        <v>0</v>
      </c>
      <c r="H124" s="465">
        <f t="shared" si="16"/>
        <v>0</v>
      </c>
    </row>
    <row r="125" spans="1:8" ht="15.75" x14ac:dyDescent="0.2">
      <c r="A125" s="798"/>
      <c r="B125" s="330" t="s">
        <v>113</v>
      </c>
      <c r="C125" s="465">
        <f>'G-2 Habitat groups'!S152</f>
        <v>0</v>
      </c>
      <c r="D125" s="465">
        <f>'G-2 Habitat groups'!T152</f>
        <v>0</v>
      </c>
      <c r="E125" s="465">
        <f>'G-2 Habitat groups'!AA152</f>
        <v>0</v>
      </c>
      <c r="F125" s="465">
        <f>'G-2 Habitat groups'!AB152</f>
        <v>0</v>
      </c>
      <c r="G125" s="465">
        <f t="shared" si="15"/>
        <v>0</v>
      </c>
      <c r="H125" s="465">
        <f t="shared" si="16"/>
        <v>0</v>
      </c>
    </row>
    <row r="126" spans="1:8" ht="15.75" x14ac:dyDescent="0.2">
      <c r="A126" s="798"/>
      <c r="B126" s="331" t="s">
        <v>114</v>
      </c>
      <c r="C126" s="465">
        <f>'G-2 Habitat groups'!S153</f>
        <v>0</v>
      </c>
      <c r="D126" s="465">
        <f>'G-2 Habitat groups'!T153</f>
        <v>0</v>
      </c>
      <c r="E126" s="465">
        <f>'G-2 Habitat groups'!AA153</f>
        <v>0</v>
      </c>
      <c r="F126" s="465">
        <f>'G-2 Habitat groups'!AB153</f>
        <v>0</v>
      </c>
      <c r="G126" s="465">
        <f t="shared" si="15"/>
        <v>0</v>
      </c>
      <c r="H126" s="465">
        <f t="shared" si="16"/>
        <v>0</v>
      </c>
    </row>
    <row r="127" spans="1:8" ht="15.75" x14ac:dyDescent="0.2">
      <c r="A127" s="798"/>
      <c r="B127" s="332" t="s">
        <v>115</v>
      </c>
      <c r="C127" s="465">
        <f>'G-2 Habitat groups'!S154</f>
        <v>0</v>
      </c>
      <c r="D127" s="465">
        <f>'G-2 Habitat groups'!T154</f>
        <v>0</v>
      </c>
      <c r="E127" s="465">
        <f>'G-2 Habitat groups'!AA154</f>
        <v>0</v>
      </c>
      <c r="F127" s="465">
        <f>'G-2 Habitat groups'!AB154</f>
        <v>0</v>
      </c>
      <c r="G127" s="465">
        <f t="shared" si="15"/>
        <v>0</v>
      </c>
      <c r="H127" s="465">
        <f t="shared" si="16"/>
        <v>0</v>
      </c>
    </row>
    <row r="128" spans="1:8" ht="15.75" x14ac:dyDescent="0.2">
      <c r="A128" s="798"/>
      <c r="B128" s="332" t="s">
        <v>116</v>
      </c>
      <c r="C128" s="465">
        <f>'G-2 Habitat groups'!S155</f>
        <v>0</v>
      </c>
      <c r="D128" s="465">
        <f>'G-2 Habitat groups'!T155</f>
        <v>0</v>
      </c>
      <c r="E128" s="465">
        <f>'G-2 Habitat groups'!AA155</f>
        <v>0</v>
      </c>
      <c r="F128" s="465">
        <f>'G-2 Habitat groups'!AB155</f>
        <v>0</v>
      </c>
      <c r="G128" s="465">
        <f t="shared" si="15"/>
        <v>0</v>
      </c>
      <c r="H128" s="465">
        <f t="shared" si="16"/>
        <v>0</v>
      </c>
    </row>
    <row r="129" spans="1:8" ht="15.75" x14ac:dyDescent="0.2">
      <c r="A129" s="798"/>
      <c r="B129" s="332" t="s">
        <v>117</v>
      </c>
      <c r="C129" s="465">
        <f>'G-2 Habitat groups'!S156</f>
        <v>0</v>
      </c>
      <c r="D129" s="465">
        <f>'G-2 Habitat groups'!T156</f>
        <v>0</v>
      </c>
      <c r="E129" s="465">
        <f>'G-2 Habitat groups'!AA156</f>
        <v>0</v>
      </c>
      <c r="F129" s="465">
        <f>'G-2 Habitat groups'!AB156</f>
        <v>0</v>
      </c>
      <c r="G129" s="465">
        <f t="shared" si="15"/>
        <v>0</v>
      </c>
      <c r="H129" s="465">
        <f t="shared" si="16"/>
        <v>0</v>
      </c>
    </row>
    <row r="130" spans="1:8" ht="15.75" x14ac:dyDescent="0.2">
      <c r="A130" s="798"/>
      <c r="B130" s="332" t="s">
        <v>130</v>
      </c>
      <c r="C130" s="465">
        <f>'G-2 Habitat groups'!S157</f>
        <v>0</v>
      </c>
      <c r="D130" s="465">
        <f>'G-2 Habitat groups'!T157</f>
        <v>0</v>
      </c>
      <c r="E130" s="465">
        <f>'G-2 Habitat groups'!AA157</f>
        <v>0</v>
      </c>
      <c r="F130" s="465">
        <f>'G-2 Habitat groups'!AB157</f>
        <v>0</v>
      </c>
      <c r="G130" s="465">
        <f t="shared" si="15"/>
        <v>0</v>
      </c>
      <c r="H130" s="465">
        <f t="shared" si="16"/>
        <v>0</v>
      </c>
    </row>
    <row r="131" spans="1:8" ht="15.75" x14ac:dyDescent="0.2">
      <c r="A131" s="798"/>
      <c r="B131" s="332" t="s">
        <v>119</v>
      </c>
      <c r="C131" s="465">
        <f>'G-2 Habitat groups'!S158</f>
        <v>0</v>
      </c>
      <c r="D131" s="465">
        <f>'G-2 Habitat groups'!T158</f>
        <v>0</v>
      </c>
      <c r="E131" s="465">
        <f>'G-2 Habitat groups'!AA158</f>
        <v>0</v>
      </c>
      <c r="F131" s="465">
        <f>'G-2 Habitat groups'!AB158</f>
        <v>0</v>
      </c>
      <c r="G131" s="465">
        <f t="shared" si="15"/>
        <v>0</v>
      </c>
      <c r="H131" s="465">
        <f t="shared" si="16"/>
        <v>0</v>
      </c>
    </row>
    <row r="132" spans="1:8" x14ac:dyDescent="0.2">
      <c r="A132" s="798"/>
      <c r="B132" s="40"/>
      <c r="C132" s="40"/>
    </row>
    <row r="133" spans="1:8" x14ac:dyDescent="0.2">
      <c r="A133" s="798"/>
      <c r="B133" s="40"/>
      <c r="C133" s="40"/>
    </row>
    <row r="134" spans="1:8" x14ac:dyDescent="0.2">
      <c r="A134" s="798"/>
      <c r="B134" s="40"/>
      <c r="C134" s="40"/>
    </row>
    <row r="135" spans="1:8" ht="15" thickBot="1" x14ac:dyDescent="0.25">
      <c r="A135" s="798"/>
      <c r="B135" s="40"/>
      <c r="C135" s="40"/>
    </row>
    <row r="136" spans="1:8" ht="18.75" thickBot="1" x14ac:dyDescent="0.3">
      <c r="A136" s="798"/>
      <c r="B136" s="806" t="s">
        <v>131</v>
      </c>
      <c r="C136" s="806"/>
      <c r="D136" s="806"/>
      <c r="E136" s="806"/>
      <c r="F136" s="806"/>
      <c r="G136" s="806"/>
      <c r="H136" s="806"/>
    </row>
    <row r="137" spans="1:8" ht="16.5" thickBot="1" x14ac:dyDescent="0.25">
      <c r="A137" s="79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25">
      <c r="A138" s="798"/>
      <c r="B138" s="324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798"/>
      <c r="B139" s="336" t="s">
        <v>107</v>
      </c>
      <c r="C139" s="467">
        <f>C99+C119</f>
        <v>0</v>
      </c>
      <c r="D139" s="467">
        <f t="shared" ref="D139:H139" si="17">D99+D119</f>
        <v>0</v>
      </c>
      <c r="E139" s="467">
        <f t="shared" si="17"/>
        <v>0</v>
      </c>
      <c r="F139" s="467">
        <f t="shared" si="17"/>
        <v>0</v>
      </c>
      <c r="G139" s="467">
        <f>G99+G119</f>
        <v>0</v>
      </c>
      <c r="H139" s="467">
        <f t="shared" si="17"/>
        <v>0</v>
      </c>
    </row>
    <row r="140" spans="1:8" ht="15.75" x14ac:dyDescent="0.2">
      <c r="A140" s="798"/>
      <c r="B140" s="337" t="s">
        <v>108</v>
      </c>
      <c r="C140" s="467">
        <f t="shared" ref="C140:H140" si="18">C100+C120</f>
        <v>0.625</v>
      </c>
      <c r="D140" s="467">
        <f t="shared" si="18"/>
        <v>7.5</v>
      </c>
      <c r="E140" s="467">
        <f t="shared" si="18"/>
        <v>0.622</v>
      </c>
      <c r="F140" s="467">
        <f t="shared" si="18"/>
        <v>7.4639999999999995</v>
      </c>
      <c r="G140" s="467">
        <f t="shared" si="18"/>
        <v>-3.0000000000000027E-3</v>
      </c>
      <c r="H140" s="467">
        <f t="shared" si="18"/>
        <v>-3.6000000000000476E-2</v>
      </c>
    </row>
    <row r="141" spans="1:8" ht="15.75" x14ac:dyDescent="0.2">
      <c r="A141" s="798"/>
      <c r="B141" s="337" t="s">
        <v>109</v>
      </c>
      <c r="C141" s="467">
        <f>C101+C121</f>
        <v>0</v>
      </c>
      <c r="D141" s="467">
        <f t="shared" ref="D141:H141" si="19">D101+D121</f>
        <v>0</v>
      </c>
      <c r="E141" s="467">
        <f t="shared" si="19"/>
        <v>0</v>
      </c>
      <c r="F141" s="467">
        <f t="shared" si="19"/>
        <v>0</v>
      </c>
      <c r="G141" s="467">
        <f t="shared" si="19"/>
        <v>0</v>
      </c>
      <c r="H141" s="467">
        <f t="shared" si="19"/>
        <v>0</v>
      </c>
    </row>
    <row r="142" spans="1:8" ht="15.75" x14ac:dyDescent="0.2">
      <c r="A142" s="798"/>
      <c r="B142" s="337" t="s">
        <v>110</v>
      </c>
      <c r="C142" s="467">
        <f t="shared" ref="C142:H142" si="20">C102+C122</f>
        <v>0</v>
      </c>
      <c r="D142" s="467">
        <f t="shared" si="20"/>
        <v>0</v>
      </c>
      <c r="E142" s="467">
        <f t="shared" si="20"/>
        <v>0</v>
      </c>
      <c r="F142" s="467">
        <f t="shared" si="20"/>
        <v>0</v>
      </c>
      <c r="G142" s="467">
        <f t="shared" si="20"/>
        <v>0</v>
      </c>
      <c r="H142" s="467">
        <f t="shared" si="20"/>
        <v>0</v>
      </c>
    </row>
    <row r="143" spans="1:8" ht="15.75" x14ac:dyDescent="0.2">
      <c r="A143" s="798"/>
      <c r="B143" s="337" t="s">
        <v>111</v>
      </c>
      <c r="C143" s="467">
        <f t="shared" ref="C143:H143" si="21">C103+C123</f>
        <v>0</v>
      </c>
      <c r="D143" s="467">
        <f t="shared" si="21"/>
        <v>0</v>
      </c>
      <c r="E143" s="467">
        <f t="shared" si="21"/>
        <v>0.183</v>
      </c>
      <c r="F143" s="467">
        <f t="shared" si="21"/>
        <v>1.3476289394462402</v>
      </c>
      <c r="G143" s="467">
        <f t="shared" si="21"/>
        <v>0.183</v>
      </c>
      <c r="H143" s="467">
        <f t="shared" si="21"/>
        <v>1.3476289394462402</v>
      </c>
    </row>
    <row r="144" spans="1:8" ht="15.75" x14ac:dyDescent="0.2">
      <c r="A144" s="798"/>
      <c r="B144" s="337" t="s">
        <v>112</v>
      </c>
      <c r="C144" s="467">
        <f t="shared" ref="C144:H144" si="22">C104+C124</f>
        <v>0</v>
      </c>
      <c r="D144" s="467">
        <f t="shared" si="22"/>
        <v>0</v>
      </c>
      <c r="E144" s="467">
        <f t="shared" si="22"/>
        <v>0</v>
      </c>
      <c r="F144" s="467">
        <f t="shared" si="22"/>
        <v>0</v>
      </c>
      <c r="G144" s="467">
        <f t="shared" si="22"/>
        <v>0</v>
      </c>
      <c r="H144" s="467">
        <f t="shared" si="22"/>
        <v>0</v>
      </c>
    </row>
    <row r="145" spans="1:12" ht="15.75" x14ac:dyDescent="0.2">
      <c r="A145" s="798"/>
      <c r="B145" s="337" t="s">
        <v>113</v>
      </c>
      <c r="C145" s="467">
        <f t="shared" ref="C145:H145" si="23">C105+C125</f>
        <v>0</v>
      </c>
      <c r="D145" s="467">
        <f t="shared" si="23"/>
        <v>0</v>
      </c>
      <c r="E145" s="467">
        <f t="shared" si="23"/>
        <v>0</v>
      </c>
      <c r="F145" s="467">
        <f t="shared" si="23"/>
        <v>0</v>
      </c>
      <c r="G145" s="467">
        <f t="shared" si="23"/>
        <v>0</v>
      </c>
      <c r="H145" s="467">
        <f t="shared" si="23"/>
        <v>0</v>
      </c>
    </row>
    <row r="146" spans="1:12" ht="15.75" x14ac:dyDescent="0.2">
      <c r="A146" s="798"/>
      <c r="B146" s="337" t="s">
        <v>114</v>
      </c>
      <c r="C146" s="467">
        <f t="shared" ref="C146:H146" si="24">C106+C126</f>
        <v>0</v>
      </c>
      <c r="D146" s="467">
        <f t="shared" si="24"/>
        <v>0</v>
      </c>
      <c r="E146" s="467">
        <f t="shared" si="24"/>
        <v>0</v>
      </c>
      <c r="F146" s="467">
        <f t="shared" si="24"/>
        <v>0</v>
      </c>
      <c r="G146" s="467">
        <f t="shared" si="24"/>
        <v>0</v>
      </c>
      <c r="H146" s="467">
        <f t="shared" si="24"/>
        <v>0</v>
      </c>
    </row>
    <row r="147" spans="1:12" ht="15.75" x14ac:dyDescent="0.2">
      <c r="A147" s="798"/>
      <c r="B147" s="332" t="s">
        <v>115</v>
      </c>
      <c r="C147" s="467">
        <f t="shared" ref="C147:H147" si="25">C107+C127</f>
        <v>0</v>
      </c>
      <c r="D147" s="467">
        <f t="shared" si="25"/>
        <v>0</v>
      </c>
      <c r="E147" s="467">
        <f t="shared" si="25"/>
        <v>0</v>
      </c>
      <c r="F147" s="467">
        <f t="shared" si="25"/>
        <v>0</v>
      </c>
      <c r="G147" s="467">
        <f t="shared" si="25"/>
        <v>0</v>
      </c>
      <c r="H147" s="467">
        <f t="shared" si="25"/>
        <v>0</v>
      </c>
    </row>
    <row r="148" spans="1:12" ht="15.75" x14ac:dyDescent="0.2">
      <c r="A148" s="798"/>
      <c r="B148" s="332" t="s">
        <v>116</v>
      </c>
      <c r="C148" s="467">
        <f t="shared" ref="C148:H148" si="26">C108+C128</f>
        <v>0.152</v>
      </c>
      <c r="D148" s="467">
        <f t="shared" si="26"/>
        <v>0.60799999999999998</v>
      </c>
      <c r="E148" s="467">
        <f t="shared" si="26"/>
        <v>0.152</v>
      </c>
      <c r="F148" s="467">
        <f t="shared" si="26"/>
        <v>0.60799999999999998</v>
      </c>
      <c r="G148" s="467">
        <f t="shared" si="26"/>
        <v>0</v>
      </c>
      <c r="H148" s="467">
        <f t="shared" si="26"/>
        <v>0</v>
      </c>
    </row>
    <row r="149" spans="1:12" ht="15.75" x14ac:dyDescent="0.2">
      <c r="A149" s="798"/>
      <c r="B149" s="332" t="s">
        <v>117</v>
      </c>
      <c r="C149" s="467">
        <f t="shared" ref="C149:H149" si="27">C109+C129</f>
        <v>0</v>
      </c>
      <c r="D149" s="467">
        <f t="shared" si="27"/>
        <v>0</v>
      </c>
      <c r="E149" s="467">
        <f t="shared" si="27"/>
        <v>0</v>
      </c>
      <c r="F149" s="467">
        <f t="shared" si="27"/>
        <v>0</v>
      </c>
      <c r="G149" s="467">
        <f t="shared" si="27"/>
        <v>0</v>
      </c>
      <c r="H149" s="467">
        <f t="shared" si="27"/>
        <v>0</v>
      </c>
    </row>
    <row r="150" spans="1:12" ht="15.75" x14ac:dyDescent="0.2">
      <c r="A150" s="798"/>
      <c r="B150" s="332" t="s">
        <v>130</v>
      </c>
      <c r="C150" s="467">
        <f t="shared" ref="C150:H150" si="28">C110+C130</f>
        <v>0</v>
      </c>
      <c r="D150" s="467">
        <f t="shared" si="28"/>
        <v>0</v>
      </c>
      <c r="E150" s="467">
        <f t="shared" si="28"/>
        <v>0</v>
      </c>
      <c r="F150" s="467">
        <f t="shared" si="28"/>
        <v>0</v>
      </c>
      <c r="G150" s="467">
        <f t="shared" si="28"/>
        <v>0</v>
      </c>
      <c r="H150" s="467">
        <f t="shared" si="28"/>
        <v>0</v>
      </c>
    </row>
    <row r="151" spans="1:12" ht="15.75" x14ac:dyDescent="0.2">
      <c r="A151" s="798"/>
      <c r="B151" s="332" t="s">
        <v>119</v>
      </c>
      <c r="C151" s="467">
        <f t="shared" ref="C151:H151" si="29">C111+C131</f>
        <v>0</v>
      </c>
      <c r="D151" s="467">
        <f t="shared" si="29"/>
        <v>0</v>
      </c>
      <c r="E151" s="467">
        <f t="shared" si="29"/>
        <v>0</v>
      </c>
      <c r="F151" s="467">
        <f t="shared" si="29"/>
        <v>0</v>
      </c>
      <c r="G151" s="467">
        <f t="shared" si="29"/>
        <v>0</v>
      </c>
      <c r="H151" s="467">
        <f t="shared" si="29"/>
        <v>0</v>
      </c>
    </row>
    <row r="152" spans="1:12" x14ac:dyDescent="0.2">
      <c r="A152" s="798"/>
    </row>
    <row r="153" spans="1:12" ht="15" thickBot="1" x14ac:dyDescent="0.25">
      <c r="A153" s="799"/>
    </row>
    <row r="154" spans="1:12" s="334" customFormat="1" ht="31.9" customHeight="1" thickTop="1" x14ac:dyDescent="0.2">
      <c r="A154" s="800" t="s">
        <v>135</v>
      </c>
    </row>
    <row r="155" spans="1:12" ht="15" thickBot="1" x14ac:dyDescent="0.25">
      <c r="A155" s="801"/>
    </row>
    <row r="156" spans="1:12" ht="26.25" thickBot="1" x14ac:dyDescent="0.4">
      <c r="A156" s="801"/>
      <c r="B156" s="826" t="s">
        <v>136</v>
      </c>
      <c r="C156" s="827"/>
      <c r="D156" s="828"/>
    </row>
    <row r="157" spans="1:12" x14ac:dyDescent="0.2">
      <c r="A157" s="801"/>
    </row>
    <row r="158" spans="1:12" ht="15" thickBot="1" x14ac:dyDescent="0.25">
      <c r="A158" s="801"/>
    </row>
    <row r="159" spans="1:12" ht="18.75" thickBot="1" x14ac:dyDescent="0.3">
      <c r="A159" s="801"/>
      <c r="B159" s="806" t="s">
        <v>137</v>
      </c>
      <c r="C159" s="806"/>
      <c r="D159" s="806"/>
      <c r="E159" s="806"/>
      <c r="F159" s="806"/>
      <c r="G159" s="806"/>
      <c r="H159" s="806"/>
      <c r="J159" s="810" t="s">
        <v>98</v>
      </c>
      <c r="K159" s="811"/>
      <c r="L159" s="812"/>
    </row>
    <row r="160" spans="1:12" ht="16.5" thickBot="1" x14ac:dyDescent="0.25">
      <c r="A160" s="80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3"/>
      <c r="K160" s="814"/>
      <c r="L160" s="815"/>
    </row>
    <row r="161" spans="1:12" ht="32.25" thickBot="1" x14ac:dyDescent="0.25">
      <c r="A161" s="801"/>
      <c r="B161" s="324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816" t="s">
        <v>66</v>
      </c>
      <c r="K161" s="818" t="s">
        <v>105</v>
      </c>
      <c r="L161" s="820" t="s">
        <v>106</v>
      </c>
    </row>
    <row r="162" spans="1:12" ht="15.75" x14ac:dyDescent="0.2">
      <c r="A162" s="801"/>
      <c r="B162" s="329" t="s">
        <v>139</v>
      </c>
      <c r="C162" s="472">
        <f>'G-2 Habitat groups'!E168</f>
        <v>0</v>
      </c>
      <c r="D162" s="472">
        <f>'G-2 Habitat groups'!F168</f>
        <v>0</v>
      </c>
      <c r="E162" s="472">
        <f>'G-2 Habitat groups'!O168</f>
        <v>0</v>
      </c>
      <c r="F162" s="472">
        <f>'G-2 Habitat groups'!P168</f>
        <v>0</v>
      </c>
      <c r="G162" s="472">
        <f>E162-C162</f>
        <v>0</v>
      </c>
      <c r="H162" s="472">
        <f t="shared" ref="H162" si="30">F162-D162</f>
        <v>0</v>
      </c>
      <c r="J162" s="817"/>
      <c r="K162" s="819"/>
      <c r="L162" s="821"/>
    </row>
    <row r="163" spans="1:12" ht="15.75" x14ac:dyDescent="0.2">
      <c r="A163" s="801"/>
      <c r="B163" s="330" t="s">
        <v>140</v>
      </c>
      <c r="C163" s="472">
        <f>'G-2 Habitat groups'!E169</f>
        <v>0</v>
      </c>
      <c r="D163" s="472">
        <f>'G-2 Habitat groups'!F169</f>
        <v>0</v>
      </c>
      <c r="E163" s="472">
        <f>'G-2 Habitat groups'!O169</f>
        <v>0</v>
      </c>
      <c r="F163" s="472">
        <f>'G-2 Habitat groups'!P169</f>
        <v>0</v>
      </c>
      <c r="G163" s="472">
        <f t="shared" ref="G163:G166" si="31">E163-C163</f>
        <v>0</v>
      </c>
      <c r="H163" s="472">
        <f t="shared" ref="H163:H166" si="32">F163-D163</f>
        <v>0</v>
      </c>
      <c r="J163" s="802" t="str">
        <f>'G-1 All Habitats'!$V$3</f>
        <v>V.High</v>
      </c>
      <c r="K163" s="804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08" t="str">
        <f>IF(K163=0,"",(K163/(SUM($K$100:$K$109)))*100)</f>
        <v/>
      </c>
    </row>
    <row r="164" spans="1:12" ht="15.75" x14ac:dyDescent="0.2">
      <c r="A164" s="801"/>
      <c r="B164" s="330" t="s">
        <v>141</v>
      </c>
      <c r="C164" s="472">
        <f>'G-2 Habitat groups'!E170</f>
        <v>0</v>
      </c>
      <c r="D164" s="472">
        <f>'G-2 Habitat groups'!F170</f>
        <v>0</v>
      </c>
      <c r="E164" s="472">
        <f>'G-2 Habitat groups'!O170</f>
        <v>0</v>
      </c>
      <c r="F164" s="472">
        <f>'G-2 Habitat groups'!P170</f>
        <v>0</v>
      </c>
      <c r="G164" s="472">
        <f t="shared" si="31"/>
        <v>0</v>
      </c>
      <c r="H164" s="472">
        <f t="shared" si="32"/>
        <v>0</v>
      </c>
      <c r="J164" s="803"/>
      <c r="K164" s="805"/>
      <c r="L164" s="809"/>
    </row>
    <row r="165" spans="1:12" ht="15.75" x14ac:dyDescent="0.2">
      <c r="A165" s="801"/>
      <c r="B165" s="330" t="s">
        <v>142</v>
      </c>
      <c r="C165" s="472">
        <f>'G-2 Habitat groups'!E171</f>
        <v>0</v>
      </c>
      <c r="D165" s="472">
        <f>'G-2 Habitat groups'!F171</f>
        <v>0</v>
      </c>
      <c r="E165" s="472">
        <f>'G-2 Habitat groups'!O171</f>
        <v>0</v>
      </c>
      <c r="F165" s="472">
        <f>'G-2 Habitat groups'!P171</f>
        <v>0</v>
      </c>
      <c r="G165" s="472">
        <f t="shared" si="31"/>
        <v>0</v>
      </c>
      <c r="H165" s="472">
        <f t="shared" si="32"/>
        <v>0</v>
      </c>
      <c r="J165" s="802" t="str">
        <f>'G-1 All Habitats'!$V$4</f>
        <v>High</v>
      </c>
      <c r="K165" s="804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08" t="str">
        <f t="shared" ref="L165" si="33">IF(K165=0,"",(K165/(SUM($K$100:$K$109)))*100)</f>
        <v/>
      </c>
    </row>
    <row r="166" spans="1:12" ht="15.75" x14ac:dyDescent="0.2">
      <c r="A166" s="801"/>
      <c r="B166" s="330" t="s">
        <v>143</v>
      </c>
      <c r="C166" s="472">
        <f>'G-2 Habitat groups'!E172</f>
        <v>0</v>
      </c>
      <c r="D166" s="472">
        <f>'G-2 Habitat groups'!F172</f>
        <v>0</v>
      </c>
      <c r="E166" s="472">
        <f>'G-2 Habitat groups'!O172</f>
        <v>0</v>
      </c>
      <c r="F166" s="472">
        <f>'G-2 Habitat groups'!P172</f>
        <v>0</v>
      </c>
      <c r="G166" s="472">
        <f t="shared" si="31"/>
        <v>0</v>
      </c>
      <c r="H166" s="472">
        <f t="shared" si="32"/>
        <v>0</v>
      </c>
      <c r="J166" s="803"/>
      <c r="K166" s="805"/>
      <c r="L166" s="809"/>
    </row>
    <row r="167" spans="1:12" x14ac:dyDescent="0.2">
      <c r="A167" s="801"/>
      <c r="J167" s="802" t="str">
        <f>'G-1 All Habitats'!$V$5</f>
        <v>Medium</v>
      </c>
      <c r="K167" s="804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08" t="str">
        <f t="shared" ref="L167" si="34">IF(K167=0,"",(K167/(SUM($K$100:$K$109)))*100)</f>
        <v/>
      </c>
    </row>
    <row r="168" spans="1:12" x14ac:dyDescent="0.2">
      <c r="A168" s="801"/>
      <c r="J168" s="803"/>
      <c r="K168" s="805"/>
      <c r="L168" s="809"/>
    </row>
    <row r="169" spans="1:12" x14ac:dyDescent="0.2">
      <c r="A169" s="801"/>
      <c r="J169" s="802" t="str">
        <f>'G-1 All Habitats'!$V$6</f>
        <v>Low</v>
      </c>
      <c r="K169" s="804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08" t="str">
        <f t="shared" ref="L169" si="35">IF(K169=0,"",(K169/(SUM($K$100:$K$109)))*100)</f>
        <v/>
      </c>
    </row>
    <row r="170" spans="1:12" x14ac:dyDescent="0.2">
      <c r="A170" s="801"/>
      <c r="J170" s="803"/>
      <c r="K170" s="805"/>
      <c r="L170" s="809"/>
    </row>
    <row r="171" spans="1:12" x14ac:dyDescent="0.2">
      <c r="A171" s="801"/>
    </row>
    <row r="172" spans="1:12" x14ac:dyDescent="0.2">
      <c r="A172" s="801"/>
    </row>
    <row r="173" spans="1:12" x14ac:dyDescent="0.2">
      <c r="A173" s="801"/>
    </row>
    <row r="174" spans="1:12" x14ac:dyDescent="0.2">
      <c r="A174" s="801"/>
    </row>
    <row r="175" spans="1:12" x14ac:dyDescent="0.2">
      <c r="A175" s="801"/>
    </row>
    <row r="176" spans="1:12" x14ac:dyDescent="0.2">
      <c r="A176" s="801"/>
    </row>
    <row r="177" spans="1:8" x14ac:dyDescent="0.2">
      <c r="A177" s="801"/>
    </row>
    <row r="178" spans="1:8" ht="15" thickBot="1" x14ac:dyDescent="0.25">
      <c r="A178" s="801"/>
    </row>
    <row r="179" spans="1:8" ht="18.75" thickBot="1" x14ac:dyDescent="0.3">
      <c r="A179" s="801"/>
      <c r="B179" s="806" t="s">
        <v>144</v>
      </c>
      <c r="C179" s="806"/>
      <c r="D179" s="806"/>
      <c r="E179" s="806"/>
      <c r="F179" s="806"/>
      <c r="G179" s="806"/>
      <c r="H179" s="806"/>
    </row>
    <row r="180" spans="1:8" ht="16.5" thickBot="1" x14ac:dyDescent="0.25">
      <c r="A180" s="80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25">
      <c r="A181" s="801"/>
      <c r="B181" s="324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01"/>
      <c r="B182" s="329" t="s">
        <v>139</v>
      </c>
      <c r="C182" s="472">
        <f>'G-2 Habitat groups'!S168</f>
        <v>0</v>
      </c>
      <c r="D182" s="472">
        <f>'G-2 Habitat groups'!T168</f>
        <v>0</v>
      </c>
      <c r="E182" s="472">
        <f>'G-2 Habitat groups'!AA168</f>
        <v>0</v>
      </c>
      <c r="F182" s="472">
        <f>'G-2 Habitat groups'!AB209</f>
        <v>0</v>
      </c>
      <c r="G182" s="472">
        <f t="shared" ref="G182:G186" si="36">E182-C182</f>
        <v>0</v>
      </c>
      <c r="H182" s="472">
        <f t="shared" ref="H182:H186" si="37">F182-D182</f>
        <v>0</v>
      </c>
    </row>
    <row r="183" spans="1:8" ht="15.75" x14ac:dyDescent="0.2">
      <c r="A183" s="801"/>
      <c r="B183" s="330" t="s">
        <v>140</v>
      </c>
      <c r="C183" s="472">
        <f>'G-2 Habitat groups'!S169</f>
        <v>0</v>
      </c>
      <c r="D183" s="472">
        <f>'G-2 Habitat groups'!T169</f>
        <v>0</v>
      </c>
      <c r="E183" s="472">
        <f>'G-2 Habitat groups'!AA169</f>
        <v>0</v>
      </c>
      <c r="F183" s="472">
        <f>'G-2 Habitat groups'!AB210</f>
        <v>0</v>
      </c>
      <c r="G183" s="472">
        <f t="shared" si="36"/>
        <v>0</v>
      </c>
      <c r="H183" s="472">
        <f t="shared" si="37"/>
        <v>0</v>
      </c>
    </row>
    <row r="184" spans="1:8" ht="15.75" x14ac:dyDescent="0.2">
      <c r="A184" s="801"/>
      <c r="B184" s="330" t="s">
        <v>141</v>
      </c>
      <c r="C184" s="472">
        <f>'G-2 Habitat groups'!S170</f>
        <v>0</v>
      </c>
      <c r="D184" s="472">
        <f>'G-2 Habitat groups'!T170</f>
        <v>0</v>
      </c>
      <c r="E184" s="472">
        <f>'G-2 Habitat groups'!AA170</f>
        <v>0</v>
      </c>
      <c r="F184" s="472">
        <f>'G-2 Habitat groups'!AB211</f>
        <v>0</v>
      </c>
      <c r="G184" s="472">
        <f t="shared" si="36"/>
        <v>0</v>
      </c>
      <c r="H184" s="472">
        <f t="shared" si="37"/>
        <v>0</v>
      </c>
    </row>
    <row r="185" spans="1:8" ht="15.75" x14ac:dyDescent="0.2">
      <c r="A185" s="801"/>
      <c r="B185" s="330" t="s">
        <v>142</v>
      </c>
      <c r="C185" s="472">
        <f>'G-2 Habitat groups'!S171</f>
        <v>0</v>
      </c>
      <c r="D185" s="472">
        <f>'G-2 Habitat groups'!T171</f>
        <v>0</v>
      </c>
      <c r="E185" s="472">
        <f>'G-2 Habitat groups'!AA171</f>
        <v>0</v>
      </c>
      <c r="F185" s="472">
        <f>'G-2 Habitat groups'!AB212</f>
        <v>0</v>
      </c>
      <c r="G185" s="472">
        <f t="shared" si="36"/>
        <v>0</v>
      </c>
      <c r="H185" s="472">
        <f t="shared" si="37"/>
        <v>0</v>
      </c>
    </row>
    <row r="186" spans="1:8" ht="15.75" x14ac:dyDescent="0.2">
      <c r="A186" s="801"/>
      <c r="B186" s="330" t="s">
        <v>143</v>
      </c>
      <c r="C186" s="472">
        <f>'G-2 Habitat groups'!S172</f>
        <v>0</v>
      </c>
      <c r="D186" s="472">
        <f>'G-2 Habitat groups'!T172</f>
        <v>0</v>
      </c>
      <c r="E186" s="472">
        <f>'G-2 Habitat groups'!AA172</f>
        <v>0</v>
      </c>
      <c r="F186" s="472">
        <f>'G-2 Habitat groups'!AB213</f>
        <v>0</v>
      </c>
      <c r="G186" s="472">
        <f t="shared" si="36"/>
        <v>0</v>
      </c>
      <c r="H186" s="472">
        <f t="shared" si="37"/>
        <v>0</v>
      </c>
    </row>
    <row r="187" spans="1:8" x14ac:dyDescent="0.2">
      <c r="A187" s="801"/>
      <c r="B187" s="40"/>
      <c r="C187" s="40"/>
      <c r="D187" s="40"/>
      <c r="E187" s="40"/>
      <c r="F187" s="40"/>
      <c r="G187" s="40"/>
      <c r="H187" s="40"/>
    </row>
    <row r="188" spans="1:8" x14ac:dyDescent="0.2">
      <c r="A188" s="801"/>
      <c r="B188" s="40"/>
      <c r="C188" s="40"/>
      <c r="D188" s="40"/>
      <c r="E188" s="40"/>
      <c r="F188" s="40"/>
      <c r="G188" s="40"/>
      <c r="H188" s="40"/>
    </row>
    <row r="189" spans="1:8" x14ac:dyDescent="0.2">
      <c r="A189" s="801"/>
      <c r="B189" s="40"/>
      <c r="C189" s="40"/>
      <c r="D189" s="40"/>
      <c r="E189" s="40"/>
      <c r="F189" s="40"/>
      <c r="G189" s="40"/>
      <c r="H189" s="40"/>
    </row>
    <row r="190" spans="1:8" x14ac:dyDescent="0.2">
      <c r="A190" s="801"/>
      <c r="B190" s="40"/>
      <c r="C190" s="40"/>
      <c r="D190" s="40"/>
      <c r="E190" s="40"/>
      <c r="F190" s="40"/>
      <c r="G190" s="40"/>
      <c r="H190" s="40"/>
    </row>
    <row r="191" spans="1:8" x14ac:dyDescent="0.2">
      <c r="A191" s="801"/>
      <c r="B191" s="40"/>
      <c r="C191" s="40"/>
      <c r="D191" s="40"/>
      <c r="E191" s="40"/>
      <c r="F191" s="40"/>
      <c r="G191" s="40"/>
      <c r="H191" s="40"/>
    </row>
    <row r="192" spans="1:8" x14ac:dyDescent="0.2">
      <c r="A192" s="801"/>
      <c r="B192" s="40"/>
      <c r="C192" s="40"/>
      <c r="D192" s="40"/>
      <c r="E192" s="40"/>
      <c r="F192" s="40"/>
      <c r="G192" s="40"/>
      <c r="H192" s="40"/>
    </row>
    <row r="193" spans="1:8" x14ac:dyDescent="0.2">
      <c r="A193" s="801"/>
      <c r="B193" s="40"/>
      <c r="C193" s="40"/>
      <c r="D193" s="40"/>
      <c r="E193" s="40"/>
      <c r="F193" s="40"/>
      <c r="G193" s="40"/>
      <c r="H193" s="40"/>
    </row>
    <row r="194" spans="1:8" x14ac:dyDescent="0.2">
      <c r="A194" s="801"/>
      <c r="B194" s="40"/>
      <c r="C194" s="40"/>
      <c r="D194" s="40"/>
      <c r="E194" s="40"/>
      <c r="F194" s="40"/>
      <c r="G194" s="40"/>
      <c r="H194" s="40"/>
    </row>
    <row r="195" spans="1:8" x14ac:dyDescent="0.2">
      <c r="A195" s="801"/>
      <c r="B195" s="40"/>
      <c r="C195" s="40"/>
    </row>
    <row r="196" spans="1:8" x14ac:dyDescent="0.2">
      <c r="A196" s="801"/>
      <c r="B196" s="40"/>
      <c r="C196" s="40"/>
    </row>
    <row r="197" spans="1:8" x14ac:dyDescent="0.2">
      <c r="A197" s="801"/>
      <c r="B197" s="40"/>
      <c r="C197" s="40"/>
    </row>
    <row r="198" spans="1:8" ht="15" thickBot="1" x14ac:dyDescent="0.25">
      <c r="A198" s="801"/>
      <c r="B198" s="40"/>
      <c r="C198" s="40"/>
    </row>
    <row r="199" spans="1:8" ht="18.75" thickBot="1" x14ac:dyDescent="0.3">
      <c r="A199" s="801"/>
      <c r="B199" s="806" t="s">
        <v>146</v>
      </c>
      <c r="C199" s="806"/>
      <c r="D199" s="806"/>
      <c r="E199" s="806"/>
      <c r="F199" s="806"/>
      <c r="G199" s="806"/>
      <c r="H199" s="806"/>
    </row>
    <row r="200" spans="1:8" ht="16.5" thickBot="1" x14ac:dyDescent="0.25">
      <c r="A200" s="80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25">
      <c r="A201" s="801"/>
      <c r="B201" s="324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01"/>
      <c r="B202" s="329" t="s">
        <v>139</v>
      </c>
      <c r="C202" s="472">
        <f>C162+C182</f>
        <v>0</v>
      </c>
      <c r="D202" s="472">
        <f t="shared" ref="D202:H202" si="38">D162+D182</f>
        <v>0</v>
      </c>
      <c r="E202" s="472">
        <f t="shared" si="38"/>
        <v>0</v>
      </c>
      <c r="F202" s="472">
        <f t="shared" si="38"/>
        <v>0</v>
      </c>
      <c r="G202" s="472">
        <f t="shared" si="38"/>
        <v>0</v>
      </c>
      <c r="H202" s="472">
        <f t="shared" si="38"/>
        <v>0</v>
      </c>
    </row>
    <row r="203" spans="1:8" ht="15.75" x14ac:dyDescent="0.2">
      <c r="A203" s="801"/>
      <c r="B203" s="330" t="s">
        <v>140</v>
      </c>
      <c r="C203" s="472">
        <f>C163+C183</f>
        <v>0</v>
      </c>
      <c r="D203" s="472">
        <f t="shared" ref="D203:H203" si="39">D163+D183</f>
        <v>0</v>
      </c>
      <c r="E203" s="472">
        <f t="shared" si="39"/>
        <v>0</v>
      </c>
      <c r="F203" s="472">
        <f t="shared" si="39"/>
        <v>0</v>
      </c>
      <c r="G203" s="472">
        <f t="shared" si="39"/>
        <v>0</v>
      </c>
      <c r="H203" s="472">
        <f t="shared" si="39"/>
        <v>0</v>
      </c>
    </row>
    <row r="204" spans="1:8" ht="15.75" x14ac:dyDescent="0.2">
      <c r="A204" s="801"/>
      <c r="B204" s="330" t="s">
        <v>141</v>
      </c>
      <c r="C204" s="472">
        <f t="shared" ref="C204:H204" si="40">C164+C184</f>
        <v>0</v>
      </c>
      <c r="D204" s="472">
        <f t="shared" si="40"/>
        <v>0</v>
      </c>
      <c r="E204" s="472">
        <f t="shared" si="40"/>
        <v>0</v>
      </c>
      <c r="F204" s="472">
        <f t="shared" si="40"/>
        <v>0</v>
      </c>
      <c r="G204" s="472">
        <f t="shared" si="40"/>
        <v>0</v>
      </c>
      <c r="H204" s="472">
        <f t="shared" si="40"/>
        <v>0</v>
      </c>
    </row>
    <row r="205" spans="1:8" ht="15.75" x14ac:dyDescent="0.2">
      <c r="A205" s="801"/>
      <c r="B205" s="330" t="s">
        <v>142</v>
      </c>
      <c r="C205" s="472">
        <f t="shared" ref="C205:H205" si="41">C165+C185</f>
        <v>0</v>
      </c>
      <c r="D205" s="472">
        <f t="shared" si="41"/>
        <v>0</v>
      </c>
      <c r="E205" s="472">
        <f t="shared" si="41"/>
        <v>0</v>
      </c>
      <c r="F205" s="472">
        <f t="shared" si="41"/>
        <v>0</v>
      </c>
      <c r="G205" s="472">
        <f t="shared" si="41"/>
        <v>0</v>
      </c>
      <c r="H205" s="472">
        <f t="shared" si="41"/>
        <v>0</v>
      </c>
    </row>
    <row r="206" spans="1:8" ht="15.75" x14ac:dyDescent="0.2">
      <c r="A206" s="801"/>
      <c r="B206" s="330" t="s">
        <v>143</v>
      </c>
      <c r="C206" s="472">
        <f t="shared" ref="C206:H206" si="42">C166+C186</f>
        <v>0</v>
      </c>
      <c r="D206" s="472">
        <f t="shared" si="42"/>
        <v>0</v>
      </c>
      <c r="E206" s="472">
        <f t="shared" si="42"/>
        <v>0</v>
      </c>
      <c r="F206" s="472">
        <f t="shared" si="42"/>
        <v>0</v>
      </c>
      <c r="G206" s="472">
        <f t="shared" si="42"/>
        <v>0</v>
      </c>
      <c r="H206" s="472">
        <f t="shared" si="42"/>
        <v>0</v>
      </c>
    </row>
    <row r="207" spans="1:8" x14ac:dyDescent="0.2">
      <c r="A207" s="801"/>
      <c r="B207" s="40"/>
      <c r="C207" s="40"/>
      <c r="D207" s="40"/>
      <c r="E207" s="40"/>
      <c r="F207" s="40"/>
      <c r="G207" s="40"/>
      <c r="H207" s="40"/>
    </row>
    <row r="208" spans="1:8" x14ac:dyDescent="0.2">
      <c r="A208" s="801"/>
      <c r="B208" s="40"/>
      <c r="C208" s="40"/>
      <c r="D208" s="40"/>
      <c r="E208" s="40"/>
      <c r="F208" s="40"/>
      <c r="G208" s="40"/>
      <c r="H208" s="40"/>
    </row>
    <row r="209" spans="1:8" x14ac:dyDescent="0.2">
      <c r="A209" s="801"/>
      <c r="B209" s="40"/>
      <c r="C209" s="40"/>
      <c r="D209" s="40"/>
      <c r="E209" s="40"/>
      <c r="F209" s="40"/>
      <c r="G209" s="40"/>
      <c r="H209" s="40"/>
    </row>
    <row r="210" spans="1:8" x14ac:dyDescent="0.2">
      <c r="A210" s="801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1Ebyjkch07OnlCT/uFg87NNSCD0s3qZaIW7W5aZ63VuS6lhw4pIdfLC/jbM2s69NCkkVSoskFnZPcssf6CI1IQ==" saltValue="DY6eJWmjDHq37iMa0BcZ0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D21:D22">
    <cfRule type="cellIs" dxfId="258" priority="44" operator="equal">
      <formula>"Error ▲"</formula>
    </cfRule>
  </conditionalFormatting>
  <conditionalFormatting sqref="D24:D25">
    <cfRule type="cellIs" dxfId="257" priority="43" operator="equal">
      <formula>"Error ▲"</formula>
    </cfRule>
  </conditionalFormatting>
  <conditionalFormatting sqref="D27:D28">
    <cfRule type="cellIs" dxfId="256" priority="42" operator="equal">
      <formula>"Error ▲"</formula>
    </cfRule>
  </conditionalFormatting>
  <conditionalFormatting sqref="D30:D31">
    <cfRule type="cellIs" dxfId="255" priority="21" operator="equal">
      <formula>"Error ▲"</formula>
    </cfRule>
  </conditionalFormatting>
  <conditionalFormatting sqref="H14">
    <cfRule type="expression" dxfId="254" priority="353">
      <formula>$H$14&gt;=0.1</formula>
    </cfRule>
    <cfRule type="expression" dxfId="253" priority="354">
      <formula>AND($D$21&gt;0,$H$14&lt;0.1)</formula>
    </cfRule>
  </conditionalFormatting>
  <conditionalFormatting sqref="H15">
    <cfRule type="expression" dxfId="252" priority="346">
      <formula>$H$15&gt;=0.1</formula>
    </cfRule>
    <cfRule type="expression" dxfId="251" priority="347">
      <formula>AND($F$21&gt;0,$H$15&lt;0.1)</formula>
    </cfRule>
  </conditionalFormatting>
  <conditionalFormatting sqref="H16">
    <cfRule type="expression" dxfId="250" priority="340">
      <formula>$H$16&gt;=0.1</formula>
    </cfRule>
  </conditionalFormatting>
  <conditionalFormatting sqref="H10:I10">
    <cfRule type="cellIs" dxfId="249" priority="352" operator="equal">
      <formula>"Error"</formula>
    </cfRule>
  </conditionalFormatting>
  <conditionalFormatting sqref="H10:I12 H14:I16">
    <cfRule type="containsText" dxfId="248" priority="9" operator="containsText" text="Check">
      <formula>NOT(ISERROR(SEARCH("Check",H10)))</formula>
    </cfRule>
  </conditionalFormatting>
  <conditionalFormatting sqref="H14:I16">
    <cfRule type="cellIs" dxfId="247" priority="62" operator="equal">
      <formula>"Error"</formula>
    </cfRule>
  </conditionalFormatting>
  <conditionalFormatting sqref="H15:I15">
    <cfRule type="expression" dxfId="246" priority="2">
      <formula>AND($F$21&gt;0,$H$16&lt;0.1)</formula>
    </cfRule>
  </conditionalFormatting>
  <conditionalFormatting sqref="H16:I16">
    <cfRule type="expression" dxfId="245" priority="1">
      <formula>AND($H$21&gt;0,$H$16&lt;0.1)</formula>
    </cfRule>
  </conditionalFormatting>
  <conditionalFormatting sqref="K40 K42 K44 K46 K48">
    <cfRule type="cellIs" dxfId="244" priority="90" operator="greaterThan">
      <formula>0</formula>
    </cfRule>
  </conditionalFormatting>
  <conditionalFormatting sqref="K100">
    <cfRule type="cellIs" dxfId="243" priority="3" operator="greaterThan">
      <formula>0</formula>
    </cfRule>
  </conditionalFormatting>
  <conditionalFormatting sqref="K102 K104 K106 K108">
    <cfRule type="cellIs" dxfId="242" priority="6" operator="greaterThan">
      <formula>0</formula>
    </cfRule>
  </conditionalFormatting>
  <conditionalFormatting sqref="K163">
    <cfRule type="cellIs" dxfId="241" priority="5" operator="greaterThan">
      <formula>0</formula>
    </cfRule>
  </conditionalFormatting>
  <conditionalFormatting sqref="K165 K167 K169">
    <cfRule type="cellIs" dxfId="240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3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4" t="s">
        <v>147</v>
      </c>
      <c r="C2" s="865"/>
      <c r="D2" s="865"/>
      <c r="E2" s="865"/>
      <c r="F2" s="865"/>
      <c r="G2" s="877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80" t="s">
        <v>148</v>
      </c>
      <c r="C3" s="882" t="s">
        <v>149</v>
      </c>
      <c r="D3" s="882"/>
      <c r="E3" s="882"/>
      <c r="F3" s="882"/>
      <c r="G3" s="878" t="s">
        <v>150</v>
      </c>
      <c r="H3" s="272"/>
      <c r="I3" s="272"/>
      <c r="J3" s="272"/>
      <c r="K3" s="272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81"/>
      <c r="C4" s="883"/>
      <c r="D4" s="883"/>
      <c r="E4" s="883"/>
      <c r="F4" s="883"/>
      <c r="G4" s="879"/>
      <c r="H4" s="272"/>
      <c r="I4" s="272"/>
      <c r="J4" s="272"/>
      <c r="K4" s="272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84" t="s">
        <v>152</v>
      </c>
      <c r="D5" s="884"/>
      <c r="E5" s="884"/>
      <c r="F5" s="884"/>
      <c r="G5" s="263" t="str">
        <f>IF(('A-1 Site Habitat Baseline'!AQ259+'D-1 Off Site Habitat Baseline'!AQ259)&gt;0,"No ▲","Yes ✓")</f>
        <v>Yes ✓</v>
      </c>
      <c r="H5" s="272"/>
      <c r="I5" s="272"/>
      <c r="J5" s="272"/>
      <c r="K5" s="272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85" t="s">
        <v>154</v>
      </c>
      <c r="D6" s="885"/>
      <c r="E6" s="885"/>
      <c r="F6" s="885"/>
      <c r="G6" s="263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86" t="s">
        <v>155</v>
      </c>
      <c r="D7" s="886"/>
      <c r="E7" s="886"/>
      <c r="F7" s="886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87" t="s">
        <v>157</v>
      </c>
      <c r="D8" s="887"/>
      <c r="E8" s="887"/>
      <c r="F8" s="887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4" t="s">
        <v>158</v>
      </c>
      <c r="C11" s="865"/>
      <c r="D11" s="865"/>
      <c r="E11" s="865"/>
      <c r="F11" s="865"/>
      <c r="G11" s="877"/>
      <c r="H11" s="40"/>
      <c r="I11" s="868" t="s">
        <v>159</v>
      </c>
      <c r="J11" s="86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8" t="s">
        <v>165</v>
      </c>
      <c r="J12" s="483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7" t="str">
        <f>'G-2 Habitat groups'!AU5</f>
        <v>Grassland - Lowland dry acid grassland</v>
      </c>
      <c r="C13" s="348" t="str">
        <f>'G-2 Habitat groups'!AV5</f>
        <v>Grassland</v>
      </c>
      <c r="D13" s="481">
        <f>'G-2 Habitat groups'!BB5</f>
        <v>0</v>
      </c>
      <c r="E13" s="481">
        <f>'G-2 Habitat groups'!BD5</f>
        <v>0</v>
      </c>
      <c r="F13" s="481">
        <f>'G-2 Habitat groups'!BE5</f>
        <v>0</v>
      </c>
      <c r="G13" s="482" t="str">
        <f>'G-2 Habitat groups'!BF5</f>
        <v/>
      </c>
      <c r="H13" s="40"/>
      <c r="I13" s="876" t="str">
        <f>IF($G$33&lt;0,"Very high distinctiveness unit defecit - CHECK DATA","")</f>
        <v/>
      </c>
      <c r="J13" s="876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7" t="str">
        <f>'G-2 Habitat groups'!AU6</f>
        <v>Grassland - Lowland meadows</v>
      </c>
      <c r="C14" s="348" t="str">
        <f>'G-2 Habitat groups'!AV6</f>
        <v>Grassland</v>
      </c>
      <c r="D14" s="481">
        <f>'G-2 Habitat groups'!BB6</f>
        <v>0</v>
      </c>
      <c r="E14" s="481">
        <f>'G-2 Habitat groups'!BD6</f>
        <v>0</v>
      </c>
      <c r="F14" s="481">
        <f>'G-2 Habitat groups'!BE6</f>
        <v>0</v>
      </c>
      <c r="G14" s="482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7" t="str">
        <f>'G-2 Habitat groups'!AU7</f>
        <v>Grassland - Upland hay meadows</v>
      </c>
      <c r="C15" s="348" t="str">
        <f>'G-2 Habitat groups'!AV7</f>
        <v>Grassland</v>
      </c>
      <c r="D15" s="481">
        <f>'G-2 Habitat groups'!BB7</f>
        <v>0</v>
      </c>
      <c r="E15" s="481">
        <f>'G-2 Habitat groups'!BD7</f>
        <v>0</v>
      </c>
      <c r="F15" s="481">
        <f>'G-2 Habitat groups'!BE7</f>
        <v>0</v>
      </c>
      <c r="G15" s="482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7" t="str">
        <f>'G-2 Habitat groups'!AU8</f>
        <v>Heathland and shrub - Mountain heaths and willow scrub</v>
      </c>
      <c r="C16" s="348" t="str">
        <f>'G-2 Habitat groups'!AV8</f>
        <v>Heathland and shrub</v>
      </c>
      <c r="D16" s="481">
        <f>'G-2 Habitat groups'!BB8</f>
        <v>0</v>
      </c>
      <c r="E16" s="481">
        <f>'G-2 Habitat groups'!BD8</f>
        <v>0</v>
      </c>
      <c r="F16" s="481">
        <f>'G-2 Habitat groups'!BE8</f>
        <v>0</v>
      </c>
      <c r="G16" s="482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7" t="str">
        <f>'G-2 Habitat groups'!AU9</f>
        <v>Lakes - Aquifer fed naturally fluctuating water bodies</v>
      </c>
      <c r="C17" s="348" t="str">
        <f>'G-2 Habitat groups'!AV9</f>
        <v>Lakes</v>
      </c>
      <c r="D17" s="481">
        <f>'G-2 Habitat groups'!BB9</f>
        <v>0</v>
      </c>
      <c r="E17" s="481">
        <f>'G-2 Habitat groups'!BD9</f>
        <v>0</v>
      </c>
      <c r="F17" s="481">
        <f>'G-2 Habitat groups'!BE9</f>
        <v>0</v>
      </c>
      <c r="G17" s="482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7" t="str">
        <f>'G-2 Habitat groups'!AU10</f>
        <v>Sparsely vegetated land - Calaminarian grasslands</v>
      </c>
      <c r="C18" s="348" t="str">
        <f>'G-2 Habitat groups'!AV10</f>
        <v>Sparsely vegetated land</v>
      </c>
      <c r="D18" s="481">
        <f>'G-2 Habitat groups'!BB10</f>
        <v>0</v>
      </c>
      <c r="E18" s="481">
        <f>'G-2 Habitat groups'!BD10</f>
        <v>0</v>
      </c>
      <c r="F18" s="481">
        <f>'G-2 Habitat groups'!BE10</f>
        <v>0</v>
      </c>
      <c r="G18" s="482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7" t="str">
        <f>'G-2 Habitat groups'!AU11</f>
        <v>Sparsely vegetated land - Limestone pavement</v>
      </c>
      <c r="C19" s="348" t="str">
        <f>'G-2 Habitat groups'!AV11</f>
        <v>Sparsely vegetated land</v>
      </c>
      <c r="D19" s="481">
        <f>'G-2 Habitat groups'!BB11</f>
        <v>0</v>
      </c>
      <c r="E19" s="481">
        <f>'G-2 Habitat groups'!BD11</f>
        <v>0</v>
      </c>
      <c r="F19" s="481">
        <f>'G-2 Habitat groups'!BE11</f>
        <v>0</v>
      </c>
      <c r="G19" s="482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7" t="str">
        <f>'G-2 Habitat groups'!AU12</f>
        <v>Wetland - Blanket bog</v>
      </c>
      <c r="C20" s="348" t="str">
        <f>'G-2 Habitat groups'!AV12</f>
        <v>Wetland</v>
      </c>
      <c r="D20" s="481">
        <f>'G-2 Habitat groups'!BB12</f>
        <v>0</v>
      </c>
      <c r="E20" s="481">
        <f>'G-2 Habitat groups'!BD12</f>
        <v>0</v>
      </c>
      <c r="F20" s="481">
        <f>'G-2 Habitat groups'!BE12</f>
        <v>0</v>
      </c>
      <c r="G20" s="482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7" t="str">
        <f>'G-2 Habitat groups'!AU13</f>
        <v>Wetland - Depressions on Peat substrates (H7150)</v>
      </c>
      <c r="C21" s="348" t="str">
        <f>'G-2 Habitat groups'!AV13</f>
        <v>Wetland</v>
      </c>
      <c r="D21" s="481">
        <f>'G-2 Habitat groups'!BB13</f>
        <v>0</v>
      </c>
      <c r="E21" s="481">
        <f>'G-2 Habitat groups'!BD13</f>
        <v>0</v>
      </c>
      <c r="F21" s="481">
        <f>'G-2 Habitat groups'!BE13</f>
        <v>0</v>
      </c>
      <c r="G21" s="482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7" t="str">
        <f>'G-2 Habitat groups'!AU14</f>
        <v>Wetland - Fens (upland and lowland)</v>
      </c>
      <c r="C22" s="348" t="str">
        <f>'G-2 Habitat groups'!AV14</f>
        <v>Wetland</v>
      </c>
      <c r="D22" s="481">
        <f>'G-2 Habitat groups'!BB14</f>
        <v>0</v>
      </c>
      <c r="E22" s="481">
        <f>'G-2 Habitat groups'!BD14</f>
        <v>0</v>
      </c>
      <c r="F22" s="481">
        <f>'G-2 Habitat groups'!BE14</f>
        <v>0</v>
      </c>
      <c r="G22" s="482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7" t="str">
        <f>'G-2 Habitat groups'!AU15</f>
        <v>Wetland - Lowland raised bog</v>
      </c>
      <c r="C23" s="348" t="str">
        <f>'G-2 Habitat groups'!AV15</f>
        <v>Wetland</v>
      </c>
      <c r="D23" s="481">
        <f>'G-2 Habitat groups'!BB15</f>
        <v>0</v>
      </c>
      <c r="E23" s="481">
        <f>'G-2 Habitat groups'!BD15</f>
        <v>0</v>
      </c>
      <c r="F23" s="481">
        <f>'G-2 Habitat groups'!BE15</f>
        <v>0</v>
      </c>
      <c r="G23" s="482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7" t="str">
        <f>'G-2 Habitat groups'!AU16</f>
        <v>Wetland - Oceanic Valley Mire[1] (D2.1)</v>
      </c>
      <c r="C24" s="348" t="str">
        <f>'G-2 Habitat groups'!AV16</f>
        <v>Wetland</v>
      </c>
      <c r="D24" s="481">
        <f>'G-2 Habitat groups'!BB16</f>
        <v>0</v>
      </c>
      <c r="E24" s="481">
        <f>'G-2 Habitat groups'!BD16</f>
        <v>0</v>
      </c>
      <c r="F24" s="481">
        <f>'G-2 Habitat groups'!BE16</f>
        <v>0</v>
      </c>
      <c r="G24" s="482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7" t="str">
        <f>'G-2 Habitat groups'!AU17</f>
        <v>Wetland - Purple moor grass and rush pastures</v>
      </c>
      <c r="C25" s="348" t="str">
        <f>'G-2 Habitat groups'!AV17</f>
        <v>Wetland</v>
      </c>
      <c r="D25" s="481">
        <f>'G-2 Habitat groups'!BB17</f>
        <v>0</v>
      </c>
      <c r="E25" s="481">
        <f>'G-2 Habitat groups'!BD17</f>
        <v>0</v>
      </c>
      <c r="F25" s="481">
        <f>'G-2 Habitat groups'!BE17</f>
        <v>0</v>
      </c>
      <c r="G25" s="482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7" t="str">
        <f>'G-2 Habitat groups'!AU18</f>
        <v>Wetland - Transition mires and quaking bogs (H7140)</v>
      </c>
      <c r="C26" s="348" t="str">
        <f>'G-2 Habitat groups'!AV18</f>
        <v>Wetland</v>
      </c>
      <c r="D26" s="481">
        <f>'G-2 Habitat groups'!BB18</f>
        <v>0</v>
      </c>
      <c r="E26" s="481">
        <f>'G-2 Habitat groups'!BD18</f>
        <v>0</v>
      </c>
      <c r="F26" s="481">
        <f>'G-2 Habitat groups'!BE18</f>
        <v>0</v>
      </c>
      <c r="G26" s="482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7" t="str">
        <f>'G-2 Habitat groups'!AU19</f>
        <v>Woodland and forest - Wood-pasture and parkland</v>
      </c>
      <c r="C27" s="348" t="str">
        <f>'G-2 Habitat groups'!AV19</f>
        <v>Woodland and forest</v>
      </c>
      <c r="D27" s="481">
        <f>'G-2 Habitat groups'!BB19</f>
        <v>0</v>
      </c>
      <c r="E27" s="481">
        <f>'G-2 Habitat groups'!BD19</f>
        <v>0</v>
      </c>
      <c r="F27" s="481">
        <f>'G-2 Habitat groups'!BE19</f>
        <v>0</v>
      </c>
      <c r="G27" s="482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7" t="str">
        <f>'G-2 Habitat groups'!AU20</f>
        <v>Rocky shore - High energy littoral rock - on peat, clay or chalk</v>
      </c>
      <c r="C28" s="348" t="str">
        <f>'G-2 Habitat groups'!AV20</f>
        <v>Rocky shore</v>
      </c>
      <c r="D28" s="481">
        <f>'G-2 Habitat groups'!BB20</f>
        <v>0</v>
      </c>
      <c r="E28" s="481">
        <f>'G-2 Habitat groups'!BD20</f>
        <v>0</v>
      </c>
      <c r="F28" s="481">
        <f>'G-2 Habitat groups'!BE20</f>
        <v>0</v>
      </c>
      <c r="G28" s="482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7" t="str">
        <f>'G-2 Habitat groups'!AU21</f>
        <v>Rocky shore - Moderate energy littoral rock - on peat, clay or chalk</v>
      </c>
      <c r="C29" s="348" t="str">
        <f>'G-2 Habitat groups'!AV21</f>
        <v>Rocky shore</v>
      </c>
      <c r="D29" s="481">
        <f>'G-2 Habitat groups'!BB21</f>
        <v>0</v>
      </c>
      <c r="E29" s="481">
        <f>'G-2 Habitat groups'!BD21</f>
        <v>0</v>
      </c>
      <c r="F29" s="481">
        <f>'G-2 Habitat groups'!BE21</f>
        <v>0</v>
      </c>
      <c r="G29" s="482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7" t="str">
        <f>'G-2 Habitat groups'!AU22</f>
        <v>Rocky shore - Low energy littoral rock - on peat, clay or chalk</v>
      </c>
      <c r="C30" s="348" t="str">
        <f>'G-2 Habitat groups'!AV22</f>
        <v>Rocky shore</v>
      </c>
      <c r="D30" s="481">
        <f>'G-2 Habitat groups'!BB22</f>
        <v>0</v>
      </c>
      <c r="E30" s="481">
        <f>'G-2 Habitat groups'!BD22</f>
        <v>0</v>
      </c>
      <c r="F30" s="481">
        <f>'G-2 Habitat groups'!BE22</f>
        <v>0</v>
      </c>
      <c r="G30" s="482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7" t="str">
        <f>'G-2 Habitat groups'!AU23</f>
        <v>Rocky shore - Features of littoral rock - on peat, clay or chalk</v>
      </c>
      <c r="C31" s="348" t="str">
        <f>'G-2 Habitat groups'!AV23</f>
        <v>Rocky shore</v>
      </c>
      <c r="D31" s="481">
        <f>'G-2 Habitat groups'!BB23</f>
        <v>0</v>
      </c>
      <c r="E31" s="481">
        <f>'G-2 Habitat groups'!BD23</f>
        <v>0</v>
      </c>
      <c r="F31" s="481">
        <f>'G-2 Habitat groups'!BE23</f>
        <v>0</v>
      </c>
      <c r="G31" s="482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9" t="str">
        <f>'G-2 Habitat groups'!AU24</f>
        <v>Intertidal sediment - Littoral seagrass on peat, clay or chalk</v>
      </c>
      <c r="C32" s="350" t="str">
        <f>'G-2 Habitat groups'!AV24</f>
        <v>Intertidal sediment</v>
      </c>
      <c r="D32" s="481">
        <f>'G-2 Habitat groups'!BB24</f>
        <v>0</v>
      </c>
      <c r="E32" s="481">
        <f>'G-2 Habitat groups'!BD24</f>
        <v>0</v>
      </c>
      <c r="F32" s="481">
        <f>'G-2 Habitat groups'!BE24</f>
        <v>0</v>
      </c>
      <c r="G32" s="482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3">
        <f>SUM(D13:D32)</f>
        <v>0</v>
      </c>
      <c r="E33" s="474">
        <f>SUM(E13:E32)</f>
        <v>0</v>
      </c>
      <c r="F33" s="475">
        <f>SUM(F13:F32)</f>
        <v>0</v>
      </c>
      <c r="G33" s="476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4" t="s">
        <v>166</v>
      </c>
      <c r="C39" s="865"/>
      <c r="D39" s="865"/>
      <c r="E39" s="865"/>
      <c r="F39" s="865"/>
      <c r="G39" s="877"/>
      <c r="H39" s="40"/>
      <c r="I39" s="868" t="s">
        <v>167</v>
      </c>
      <c r="J39" s="869"/>
      <c r="K39" s="40"/>
      <c r="L39" s="40"/>
      <c r="M39" s="40"/>
    </row>
    <row r="40" spans="1:17" ht="47.25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6">
        <f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5" t="str">
        <f>'G-2 Habitat groups'!AU30</f>
        <v>Grassland - Traditional orchards</v>
      </c>
      <c r="C41" s="346" t="str">
        <f>'G-2 Habitat groups'!AV30</f>
        <v>Grassland</v>
      </c>
      <c r="D41" s="484">
        <f>'G-2 Habitat groups'!BB30</f>
        <v>0</v>
      </c>
      <c r="E41" s="484">
        <f>'G-2 Habitat groups'!BD30</f>
        <v>0</v>
      </c>
      <c r="F41" s="484">
        <f>'G-2 Habitat groups'!BE30</f>
        <v>0</v>
      </c>
      <c r="G41" s="485" t="str">
        <f>'G-2 Habitat groups'!BF30</f>
        <v/>
      </c>
      <c r="H41" s="40"/>
      <c r="I41" s="97" t="s">
        <v>170</v>
      </c>
      <c r="J41" s="487">
        <f>G82</f>
        <v>0</v>
      </c>
      <c r="K41" s="40"/>
      <c r="L41" s="40"/>
      <c r="M41" s="40"/>
      <c r="N41" s="40"/>
      <c r="O41" s="40"/>
    </row>
    <row r="42" spans="1:17" x14ac:dyDescent="0.2">
      <c r="A42" s="40"/>
      <c r="B42" s="345" t="str">
        <f>'G-2 Habitat groups'!AU31</f>
        <v>Grassland - Floodplain Wetland Mosaic (CFGM)</v>
      </c>
      <c r="C42" s="346" t="str">
        <f>'G-2 Habitat groups'!AV31</f>
        <v>Grassland</v>
      </c>
      <c r="D42" s="484">
        <f>'G-2 Habitat groups'!BB31</f>
        <v>0</v>
      </c>
      <c r="E42" s="484">
        <f>'G-2 Habitat groups'!BD31</f>
        <v>0</v>
      </c>
      <c r="F42" s="484">
        <f>'G-2 Habitat groups'!BE31</f>
        <v>0</v>
      </c>
      <c r="G42" s="485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5" t="str">
        <f>'G-2 Habitat groups'!AU32</f>
        <v>Grassland - Lowland calcareous grassland</v>
      </c>
      <c r="C43" s="346" t="str">
        <f>'G-2 Habitat groups'!AV32</f>
        <v>Grassland</v>
      </c>
      <c r="D43" s="484">
        <f>'G-2 Habitat groups'!BB32</f>
        <v>0</v>
      </c>
      <c r="E43" s="484">
        <f>'G-2 Habitat groups'!BD32</f>
        <v>0</v>
      </c>
      <c r="F43" s="484">
        <f>'G-2 Habitat groups'!BE32</f>
        <v>0</v>
      </c>
      <c r="G43" s="485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5" t="str">
        <f>'G-2 Habitat groups'!AU33</f>
        <v>Grassland - Tall herb communities (H6430)</v>
      </c>
      <c r="C44" s="346" t="str">
        <f>'G-2 Habitat groups'!AV33</f>
        <v>Grassland</v>
      </c>
      <c r="D44" s="484">
        <f>'G-2 Habitat groups'!BB33</f>
        <v>0</v>
      </c>
      <c r="E44" s="484">
        <f>'G-2 Habitat groups'!BD33</f>
        <v>0</v>
      </c>
      <c r="F44" s="484">
        <f>'G-2 Habitat groups'!BE33</f>
        <v>0</v>
      </c>
      <c r="G44" s="485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5" t="str">
        <f>'G-2 Habitat groups'!AU34</f>
        <v>Grassland - Upland calcareous grassland</v>
      </c>
      <c r="C45" s="346" t="str">
        <f>'G-2 Habitat groups'!AV34</f>
        <v>Grassland</v>
      </c>
      <c r="D45" s="484">
        <f>'G-2 Habitat groups'!BB34</f>
        <v>0</v>
      </c>
      <c r="E45" s="484">
        <f>'G-2 Habitat groups'!BD34</f>
        <v>0</v>
      </c>
      <c r="F45" s="484">
        <f>'G-2 Habitat groups'!BE34</f>
        <v>0</v>
      </c>
      <c r="G45" s="485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5" t="str">
        <f>'G-2 Habitat groups'!AU35</f>
        <v>Heathland and shrub - Lowland Heathland</v>
      </c>
      <c r="C46" s="346" t="str">
        <f>'G-2 Habitat groups'!AV35</f>
        <v>Heathland and shrub</v>
      </c>
      <c r="D46" s="484">
        <f>'G-2 Habitat groups'!BB35</f>
        <v>0</v>
      </c>
      <c r="E46" s="484">
        <f>'G-2 Habitat groups'!BD35</f>
        <v>0</v>
      </c>
      <c r="F46" s="484">
        <f>'G-2 Habitat groups'!BE35</f>
        <v>0</v>
      </c>
      <c r="G46" s="485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5" t="str">
        <f>'G-2 Habitat groups'!AU36</f>
        <v>Heathland and shrub - Sea buckthorn scrub (Annex 1)</v>
      </c>
      <c r="C47" s="346" t="str">
        <f>'G-2 Habitat groups'!AV36</f>
        <v>Heathland and shrub</v>
      </c>
      <c r="D47" s="484">
        <f>'G-2 Habitat groups'!BB36</f>
        <v>0</v>
      </c>
      <c r="E47" s="484">
        <f>'G-2 Habitat groups'!BD36</f>
        <v>0</v>
      </c>
      <c r="F47" s="484">
        <f>'G-2 Habitat groups'!BE36</f>
        <v>0</v>
      </c>
      <c r="G47" s="485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5" t="str">
        <f>'G-2 Habitat groups'!AU37</f>
        <v>Heathland and shrub - Upland Heathland</v>
      </c>
      <c r="C48" s="346" t="str">
        <f>'G-2 Habitat groups'!AV37</f>
        <v>Heathland and shrub</v>
      </c>
      <c r="D48" s="484">
        <f>'G-2 Habitat groups'!BB37</f>
        <v>0</v>
      </c>
      <c r="E48" s="484">
        <f>'G-2 Habitat groups'!BD37</f>
        <v>0</v>
      </c>
      <c r="F48" s="484">
        <f>'G-2 Habitat groups'!BE37</f>
        <v>0</v>
      </c>
      <c r="G48" s="485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5" t="str">
        <f>'G-2 Habitat groups'!AU38</f>
        <v>Lakes - High alkalinity lakes</v>
      </c>
      <c r="C49" s="346" t="str">
        <f>'G-2 Habitat groups'!AV38</f>
        <v>Lakes</v>
      </c>
      <c r="D49" s="484">
        <f>'G-2 Habitat groups'!BB38</f>
        <v>0</v>
      </c>
      <c r="E49" s="484">
        <f>'G-2 Habitat groups'!BD38</f>
        <v>0</v>
      </c>
      <c r="F49" s="484">
        <f>'G-2 Habitat groups'!BE38</f>
        <v>0</v>
      </c>
      <c r="G49" s="485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5" t="str">
        <f>'G-2 Habitat groups'!AU39</f>
        <v>Lakes - Low alkalinity lakes</v>
      </c>
      <c r="C50" s="346" t="str">
        <f>'G-2 Habitat groups'!AV39</f>
        <v>Lakes</v>
      </c>
      <c r="D50" s="484">
        <f>'G-2 Habitat groups'!BB39</f>
        <v>0</v>
      </c>
      <c r="E50" s="484">
        <f>'G-2 Habitat groups'!BD39</f>
        <v>0</v>
      </c>
      <c r="F50" s="484">
        <f>'G-2 Habitat groups'!BE39</f>
        <v>0</v>
      </c>
      <c r="G50" s="485" t="str">
        <f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5" t="str">
        <f>'G-2 Habitat groups'!AU40</f>
        <v>Lakes - Marl Lakes</v>
      </c>
      <c r="C51" s="346" t="str">
        <f>'G-2 Habitat groups'!AV40</f>
        <v>Lakes</v>
      </c>
      <c r="D51" s="484">
        <f>'G-2 Habitat groups'!BB40</f>
        <v>0</v>
      </c>
      <c r="E51" s="484">
        <f>'G-2 Habitat groups'!BD40</f>
        <v>0</v>
      </c>
      <c r="F51" s="484">
        <f>'G-2 Habitat groups'!BE40</f>
        <v>0</v>
      </c>
      <c r="G51" s="485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5" t="str">
        <f>'G-2 Habitat groups'!AU41</f>
        <v>Lakes - Moderate alkalinity lakes</v>
      </c>
      <c r="C52" s="346" t="str">
        <f>'G-2 Habitat groups'!AV41</f>
        <v>Lakes</v>
      </c>
      <c r="D52" s="484">
        <f>'G-2 Habitat groups'!BB41</f>
        <v>0</v>
      </c>
      <c r="E52" s="484">
        <f>'G-2 Habitat groups'!BD41</f>
        <v>0</v>
      </c>
      <c r="F52" s="484">
        <f>'G-2 Habitat groups'!BE41</f>
        <v>0</v>
      </c>
      <c r="G52" s="485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5" t="str">
        <f>'G-2 Habitat groups'!AU42</f>
        <v>Lakes - Peat Lakes</v>
      </c>
      <c r="C53" s="346" t="str">
        <f>'G-2 Habitat groups'!AV42</f>
        <v>Lakes</v>
      </c>
      <c r="D53" s="484">
        <f>'G-2 Habitat groups'!BB42</f>
        <v>0</v>
      </c>
      <c r="E53" s="484">
        <f>'G-2 Habitat groups'!BD42</f>
        <v>0</v>
      </c>
      <c r="F53" s="484">
        <f>'G-2 Habitat groups'!BE42</f>
        <v>0</v>
      </c>
      <c r="G53" s="485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5" t="str">
        <f>'G-2 Habitat groups'!AU43</f>
        <v>Lakes - Ponds (Priority Habitat)</v>
      </c>
      <c r="C54" s="346" t="str">
        <f>'G-2 Habitat groups'!AV43</f>
        <v>Lakes</v>
      </c>
      <c r="D54" s="484">
        <f>'G-2 Habitat groups'!BB43</f>
        <v>0</v>
      </c>
      <c r="E54" s="484">
        <f>'G-2 Habitat groups'!BD43</f>
        <v>0</v>
      </c>
      <c r="F54" s="484">
        <f>'G-2 Habitat groups'!BE43</f>
        <v>0</v>
      </c>
      <c r="G54" s="485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5" t="str">
        <f>'G-2 Habitat groups'!AU44</f>
        <v>Lakes - Temporary lakes, ponds and pools</v>
      </c>
      <c r="C55" s="346" t="str">
        <f>'G-2 Habitat groups'!AV44</f>
        <v>Lakes</v>
      </c>
      <c r="D55" s="484">
        <f>'G-2 Habitat groups'!BB44</f>
        <v>0</v>
      </c>
      <c r="E55" s="484">
        <f>'G-2 Habitat groups'!BD44</f>
        <v>0</v>
      </c>
      <c r="F55" s="484">
        <f>'G-2 Habitat groups'!BE44</f>
        <v>0</v>
      </c>
      <c r="G55" s="485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5" t="str">
        <f>'G-2 Habitat groups'!AU45</f>
        <v>Sparsely vegetated land - Coastal sand dunes</v>
      </c>
      <c r="C56" s="346" t="str">
        <f>'G-2 Habitat groups'!AV45</f>
        <v>Sparsely vegetated land</v>
      </c>
      <c r="D56" s="484">
        <f>'G-2 Habitat groups'!BB45</f>
        <v>0</v>
      </c>
      <c r="E56" s="484">
        <f>'G-2 Habitat groups'!BD45</f>
        <v>0</v>
      </c>
      <c r="F56" s="484">
        <f>'G-2 Habitat groups'!BE45</f>
        <v>0</v>
      </c>
      <c r="G56" s="485" t="str">
        <f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5" t="str">
        <f>'G-2 Habitat groups'!AU46</f>
        <v>Sparsely vegetated land - Coastal vegetated shingle</v>
      </c>
      <c r="C57" s="346" t="str">
        <f>'G-2 Habitat groups'!AV46</f>
        <v>Sparsely vegetated land</v>
      </c>
      <c r="D57" s="484">
        <f>'G-2 Habitat groups'!BB46</f>
        <v>0</v>
      </c>
      <c r="E57" s="484">
        <f>'G-2 Habitat groups'!BD46</f>
        <v>0</v>
      </c>
      <c r="F57" s="484">
        <f>'G-2 Habitat groups'!BE46</f>
        <v>0</v>
      </c>
      <c r="G57" s="485" t="str">
        <f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5" t="str">
        <f>'G-2 Habitat groups'!AU47</f>
        <v>Sparsely vegetated land - Inland rock outcrop and scree habitats</v>
      </c>
      <c r="C58" s="346" t="str">
        <f>'G-2 Habitat groups'!AV47</f>
        <v>Sparsely vegetated land</v>
      </c>
      <c r="D58" s="484">
        <f>'G-2 Habitat groups'!BB47</f>
        <v>0</v>
      </c>
      <c r="E58" s="484">
        <f>'G-2 Habitat groups'!BD47</f>
        <v>0</v>
      </c>
      <c r="F58" s="484">
        <f>'G-2 Habitat groups'!BE47</f>
        <v>0</v>
      </c>
      <c r="G58" s="485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5" t="str">
        <f>'G-2 Habitat groups'!AU48</f>
        <v>Sparsely vegetated land - Maritime cliff and slopes</v>
      </c>
      <c r="C59" s="346" t="str">
        <f>'G-2 Habitat groups'!AV48</f>
        <v>Sparsely vegetated land</v>
      </c>
      <c r="D59" s="484">
        <f>'G-2 Habitat groups'!BB48</f>
        <v>0</v>
      </c>
      <c r="E59" s="484">
        <f>'G-2 Habitat groups'!BD48</f>
        <v>0</v>
      </c>
      <c r="F59" s="484">
        <f>'G-2 Habitat groups'!BE48</f>
        <v>0</v>
      </c>
      <c r="G59" s="485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5" t="str">
        <f>'G-2 Habitat groups'!AU49</f>
        <v>Urban - Open Mosaic Habitats on Previously Developed Land</v>
      </c>
      <c r="C60" s="346" t="str">
        <f>'G-2 Habitat groups'!AV49</f>
        <v>Urban</v>
      </c>
      <c r="D60" s="484">
        <f>'G-2 Habitat groups'!BB49</f>
        <v>0</v>
      </c>
      <c r="E60" s="484">
        <f>'G-2 Habitat groups'!BD49</f>
        <v>0</v>
      </c>
      <c r="F60" s="484">
        <f>'G-2 Habitat groups'!BE49</f>
        <v>0</v>
      </c>
      <c r="G60" s="485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5" t="str">
        <f>'G-2 Habitat groups'!AU50</f>
        <v>Wetland - Reedbeds</v>
      </c>
      <c r="C61" s="346" t="str">
        <f>'G-2 Habitat groups'!AV50</f>
        <v>Wetland</v>
      </c>
      <c r="D61" s="484">
        <f>'G-2 Habitat groups'!BB50</f>
        <v>0</v>
      </c>
      <c r="E61" s="484">
        <f>'G-2 Habitat groups'!BD50</f>
        <v>0</v>
      </c>
      <c r="F61" s="484">
        <f>'G-2 Habitat groups'!BE50</f>
        <v>0</v>
      </c>
      <c r="G61" s="485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5" t="str">
        <f>'G-2 Habitat groups'!AU51</f>
        <v>Woodland and forest - Felled</v>
      </c>
      <c r="C62" s="346" t="str">
        <f>'G-2 Habitat groups'!AV51</f>
        <v>Woodland and forest</v>
      </c>
      <c r="D62" s="484">
        <f>'G-2 Habitat groups'!BB51</f>
        <v>0</v>
      </c>
      <c r="E62" s="484">
        <f>'G-2 Habitat groups'!BD51</f>
        <v>0</v>
      </c>
      <c r="F62" s="484">
        <f>'G-2 Habitat groups'!BE51</f>
        <v>0</v>
      </c>
      <c r="G62" s="485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5" t="str">
        <f>'G-2 Habitat groups'!AU52</f>
        <v>Woodland and forest - Lowland beech and yew woodland</v>
      </c>
      <c r="C63" s="346" t="str">
        <f>'G-2 Habitat groups'!AV52</f>
        <v>Woodland and forest</v>
      </c>
      <c r="D63" s="484">
        <f>'G-2 Habitat groups'!BB52</f>
        <v>0</v>
      </c>
      <c r="E63" s="484">
        <f>'G-2 Habitat groups'!BD52</f>
        <v>0</v>
      </c>
      <c r="F63" s="484">
        <f>'G-2 Habitat groups'!BE52</f>
        <v>0</v>
      </c>
      <c r="G63" s="485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5" t="str">
        <f>'G-2 Habitat groups'!AU53</f>
        <v>Woodland and forest - Lowland mixed deciduous woodland</v>
      </c>
      <c r="C64" s="346" t="str">
        <f>'G-2 Habitat groups'!AV53</f>
        <v>Woodland and forest</v>
      </c>
      <c r="D64" s="484">
        <f>'G-2 Habitat groups'!BB53</f>
        <v>0</v>
      </c>
      <c r="E64" s="484">
        <f>'G-2 Habitat groups'!BD53</f>
        <v>0</v>
      </c>
      <c r="F64" s="484">
        <f>'G-2 Habitat groups'!BE53</f>
        <v>0</v>
      </c>
      <c r="G64" s="485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5" t="str">
        <f>'G-2 Habitat groups'!AU54</f>
        <v>Woodland and forest - Native pine woodlands</v>
      </c>
      <c r="C65" s="346" t="str">
        <f>'G-2 Habitat groups'!AV54</f>
        <v>Woodland and forest</v>
      </c>
      <c r="D65" s="484">
        <f>'G-2 Habitat groups'!BB54</f>
        <v>0</v>
      </c>
      <c r="E65" s="484">
        <f>'G-2 Habitat groups'!BD54</f>
        <v>0</v>
      </c>
      <c r="F65" s="484">
        <f>'G-2 Habitat groups'!BE54</f>
        <v>0</v>
      </c>
      <c r="G65" s="485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5" t="str">
        <f>'G-2 Habitat groups'!AU55</f>
        <v>Woodland and forest - Upland birchwoods</v>
      </c>
      <c r="C66" s="346" t="str">
        <f>'G-2 Habitat groups'!AV55</f>
        <v>Woodland and forest</v>
      </c>
      <c r="D66" s="484">
        <f>'G-2 Habitat groups'!BB55</f>
        <v>0</v>
      </c>
      <c r="E66" s="484">
        <f>'G-2 Habitat groups'!BD55</f>
        <v>0</v>
      </c>
      <c r="F66" s="484">
        <f>'G-2 Habitat groups'!BE55</f>
        <v>0</v>
      </c>
      <c r="G66" s="485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5" t="str">
        <f>'G-2 Habitat groups'!AU56</f>
        <v>Woodland and forest - Upland mixed ashwoods</v>
      </c>
      <c r="C67" s="346" t="str">
        <f>'G-2 Habitat groups'!AV56</f>
        <v>Woodland and forest</v>
      </c>
      <c r="D67" s="484">
        <f>'G-2 Habitat groups'!BB56</f>
        <v>0</v>
      </c>
      <c r="E67" s="484">
        <f>'G-2 Habitat groups'!BD56</f>
        <v>0</v>
      </c>
      <c r="F67" s="484">
        <f>'G-2 Habitat groups'!BE56</f>
        <v>0</v>
      </c>
      <c r="G67" s="485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5" t="str">
        <f>'G-2 Habitat groups'!AU57</f>
        <v>Woodland and forest - Upland oakwood</v>
      </c>
      <c r="C68" s="346" t="str">
        <f>'G-2 Habitat groups'!AV57</f>
        <v>Woodland and forest</v>
      </c>
      <c r="D68" s="484">
        <f>'G-2 Habitat groups'!BB57</f>
        <v>0</v>
      </c>
      <c r="E68" s="484">
        <f>'G-2 Habitat groups'!BD57</f>
        <v>0</v>
      </c>
      <c r="F68" s="484">
        <f>'G-2 Habitat groups'!BE57</f>
        <v>0</v>
      </c>
      <c r="G68" s="485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5" t="str">
        <f>'G-2 Habitat groups'!AU58</f>
        <v>Woodland and forest - Wet woodland</v>
      </c>
      <c r="C69" s="346" t="str">
        <f>'G-2 Habitat groups'!AV58</f>
        <v>Woodland and forest</v>
      </c>
      <c r="D69" s="484">
        <f>'G-2 Habitat groups'!BB58</f>
        <v>0</v>
      </c>
      <c r="E69" s="484">
        <f>'G-2 Habitat groups'!BD58</f>
        <v>0</v>
      </c>
      <c r="F69" s="484">
        <f>'G-2 Habitat groups'!BE58</f>
        <v>0</v>
      </c>
      <c r="G69" s="485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5" t="str">
        <f>'G-2 Habitat groups'!AU59</f>
        <v>Coastal lagoons - Coastal lagoons</v>
      </c>
      <c r="C70" s="346" t="str">
        <f>'G-2 Habitat groups'!AV59</f>
        <v>Coastal lagoons</v>
      </c>
      <c r="D70" s="484">
        <f>'G-2 Habitat groups'!BB59</f>
        <v>0</v>
      </c>
      <c r="E70" s="484">
        <f>'G-2 Habitat groups'!BD59</f>
        <v>0</v>
      </c>
      <c r="F70" s="484">
        <f>'G-2 Habitat groups'!BE59</f>
        <v>0</v>
      </c>
      <c r="G70" s="485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5" t="str">
        <f>'G-2 Habitat groups'!AU60</f>
        <v>Rocky shore - High energy littoral rock</v>
      </c>
      <c r="C71" s="346" t="str">
        <f>'G-2 Habitat groups'!AV60</f>
        <v>Rocky shore</v>
      </c>
      <c r="D71" s="484">
        <f>'G-2 Habitat groups'!BB60</f>
        <v>0</v>
      </c>
      <c r="E71" s="484">
        <f>'G-2 Habitat groups'!BD60</f>
        <v>0</v>
      </c>
      <c r="F71" s="484">
        <f>'G-2 Habitat groups'!BE60</f>
        <v>0</v>
      </c>
      <c r="G71" s="485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5" t="str">
        <f>'G-2 Habitat groups'!AU61</f>
        <v>Rocky shore - Moderate energy littoral rock</v>
      </c>
      <c r="C72" s="346" t="str">
        <f>'G-2 Habitat groups'!AV61</f>
        <v>Rocky shore</v>
      </c>
      <c r="D72" s="484">
        <f>'G-2 Habitat groups'!BB61</f>
        <v>0</v>
      </c>
      <c r="E72" s="484">
        <f>'G-2 Habitat groups'!BD61</f>
        <v>0</v>
      </c>
      <c r="F72" s="484">
        <f>'G-2 Habitat groups'!BE61</f>
        <v>0</v>
      </c>
      <c r="G72" s="485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5" t="str">
        <f>'G-2 Habitat groups'!AU62</f>
        <v>Rocky shore - Low energy littoral rock</v>
      </c>
      <c r="C73" s="346" t="str">
        <f>'G-2 Habitat groups'!AV62</f>
        <v>Rocky shore</v>
      </c>
      <c r="D73" s="484">
        <f>'G-2 Habitat groups'!BB62</f>
        <v>0</v>
      </c>
      <c r="E73" s="484">
        <f>'G-2 Habitat groups'!BD62</f>
        <v>0</v>
      </c>
      <c r="F73" s="484">
        <f>'G-2 Habitat groups'!BE62</f>
        <v>0</v>
      </c>
      <c r="G73" s="485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5" t="str">
        <f>'G-2 Habitat groups'!AU63</f>
        <v>Rocky shore - Features of littoral rock</v>
      </c>
      <c r="C74" s="346" t="str">
        <f>'G-2 Habitat groups'!AV63</f>
        <v>Rocky shore</v>
      </c>
      <c r="D74" s="484">
        <f>'G-2 Habitat groups'!BB63</f>
        <v>0</v>
      </c>
      <c r="E74" s="484">
        <f>'G-2 Habitat groups'!BD63</f>
        <v>0</v>
      </c>
      <c r="F74" s="484">
        <f>'G-2 Habitat groups'!BE63</f>
        <v>0</v>
      </c>
      <c r="G74" s="485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5" t="str">
        <f>'G-2 Habitat groups'!AU64</f>
        <v>Intertidal sediment - Littoral mud</v>
      </c>
      <c r="C75" s="346" t="str">
        <f>'G-2 Habitat groups'!AV64</f>
        <v>Intertidal sediment</v>
      </c>
      <c r="D75" s="484">
        <f>'G-2 Habitat groups'!BB64</f>
        <v>0</v>
      </c>
      <c r="E75" s="484">
        <f>'G-2 Habitat groups'!BD64</f>
        <v>0</v>
      </c>
      <c r="F75" s="484">
        <f>'G-2 Habitat groups'!BE64</f>
        <v>0</v>
      </c>
      <c r="G75" s="485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5" t="str">
        <f>'G-2 Habitat groups'!AU65</f>
        <v>Intertidal sediment - Littoral mixed sediments</v>
      </c>
      <c r="C76" s="346" t="str">
        <f>'G-2 Habitat groups'!AV65</f>
        <v>Intertidal sediment</v>
      </c>
      <c r="D76" s="484">
        <f>'G-2 Habitat groups'!BB65</f>
        <v>0</v>
      </c>
      <c r="E76" s="484">
        <f>'G-2 Habitat groups'!BD65</f>
        <v>0</v>
      </c>
      <c r="F76" s="484">
        <f>'G-2 Habitat groups'!BE65</f>
        <v>0</v>
      </c>
      <c r="G76" s="485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5" t="str">
        <f>'G-2 Habitat groups'!AU66</f>
        <v>Coastal saltmarsh - Saltmarshes and saline reedbeds</v>
      </c>
      <c r="C77" s="346" t="str">
        <f>'G-2 Habitat groups'!AV66</f>
        <v>Coastal Saltmarsh</v>
      </c>
      <c r="D77" s="484">
        <f>'G-2 Habitat groups'!BB66</f>
        <v>0</v>
      </c>
      <c r="E77" s="484">
        <f>'G-2 Habitat groups'!BD66</f>
        <v>0</v>
      </c>
      <c r="F77" s="484">
        <f>'G-2 Habitat groups'!BE66</f>
        <v>0</v>
      </c>
      <c r="G77" s="485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5" t="str">
        <f>'G-2 Habitat groups'!AU67</f>
        <v>Intertidal sediment - Littoral biogenic reefs - Mussels</v>
      </c>
      <c r="C78" s="346" t="str">
        <f>'G-2 Habitat groups'!AV67</f>
        <v>Intertidal sediment</v>
      </c>
      <c r="D78" s="484">
        <f>'G-2 Habitat groups'!BB67</f>
        <v>0</v>
      </c>
      <c r="E78" s="484">
        <f>'G-2 Habitat groups'!BD67</f>
        <v>0</v>
      </c>
      <c r="F78" s="484">
        <f>'G-2 Habitat groups'!BE67</f>
        <v>0</v>
      </c>
      <c r="G78" s="485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5" t="str">
        <f>'G-2 Habitat groups'!AU68</f>
        <v>Intertidal sediment - Littoral biogenic reefs - Sabellaria</v>
      </c>
      <c r="C79" s="346" t="str">
        <f>'G-2 Habitat groups'!AV68</f>
        <v>Intertidal sediment</v>
      </c>
      <c r="D79" s="484">
        <f>'G-2 Habitat groups'!BB68</f>
        <v>0</v>
      </c>
      <c r="E79" s="484">
        <f>'G-2 Habitat groups'!BD68</f>
        <v>0</v>
      </c>
      <c r="F79" s="484">
        <f>'G-2 Habitat groups'!BE68</f>
        <v>0</v>
      </c>
      <c r="G79" s="485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7" t="str">
        <f>'G-2 Habitat groups'!AU69</f>
        <v>Intertidal sediment - Features of littoral sediment</v>
      </c>
      <c r="C80" s="348" t="str">
        <f>'G-2 Habitat groups'!AV69</f>
        <v>Intertidal sediment</v>
      </c>
      <c r="D80" s="484">
        <f>'G-2 Habitat groups'!BB69</f>
        <v>0</v>
      </c>
      <c r="E80" s="484">
        <f>'G-2 Habitat groups'!BD69</f>
        <v>0</v>
      </c>
      <c r="F80" s="484">
        <f>'G-2 Habitat groups'!BE69</f>
        <v>0</v>
      </c>
      <c r="G80" s="485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9" t="str">
        <f>'G-2 Habitat groups'!AU70</f>
        <v>Intertidal sediment - Littoral muddy sand</v>
      </c>
      <c r="C81" s="350" t="str">
        <f>'G-2 Habitat groups'!AV70</f>
        <v>Intertidal sediment</v>
      </c>
      <c r="D81" s="484">
        <f>'G-2 Habitat groups'!BB70</f>
        <v>0</v>
      </c>
      <c r="E81" s="484">
        <f>'G-2 Habitat groups'!BD70</f>
        <v>0</v>
      </c>
      <c r="F81" s="484">
        <f>'G-2 Habitat groups'!BE70</f>
        <v>0</v>
      </c>
      <c r="G81" s="485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3">
        <f>SUM(D41:D81)</f>
        <v>0</v>
      </c>
      <c r="E82" s="474">
        <f>SUM(E41:E81)</f>
        <v>0</v>
      </c>
      <c r="F82" s="475">
        <f>SUM(F41:F81)</f>
        <v>0</v>
      </c>
      <c r="G82" s="476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73" t="s">
        <v>171</v>
      </c>
      <c r="C87" s="874"/>
      <c r="D87" s="874"/>
      <c r="E87" s="874"/>
      <c r="F87" s="874"/>
      <c r="G87" s="875"/>
      <c r="H87" s="40"/>
      <c r="I87" s="866" t="s">
        <v>172</v>
      </c>
      <c r="J87" s="867"/>
      <c r="K87" s="40"/>
      <c r="L87" s="40"/>
      <c r="M87" s="40"/>
      <c r="N87" s="40"/>
      <c r="O87" s="40"/>
    </row>
    <row r="88" spans="1:17" ht="48" thickBot="1" x14ac:dyDescent="0.25">
      <c r="A88" s="40"/>
      <c r="B88" s="351" t="s">
        <v>173</v>
      </c>
      <c r="C88" s="352" t="s">
        <v>160</v>
      </c>
      <c r="D88" s="352" t="s">
        <v>174</v>
      </c>
      <c r="E88" s="352" t="s">
        <v>175</v>
      </c>
      <c r="F88" s="352" t="s">
        <v>176</v>
      </c>
      <c r="G88" s="353" t="s">
        <v>177</v>
      </c>
      <c r="H88" s="40"/>
      <c r="I88" s="96" t="s">
        <v>178</v>
      </c>
      <c r="J88" s="488">
        <f>SUMIF(G89:G113,"&gt;0")</f>
        <v>32.302758489903972</v>
      </c>
      <c r="K88" s="40"/>
      <c r="L88" s="40"/>
    </row>
    <row r="89" spans="1:17" ht="28.5" x14ac:dyDescent="0.2">
      <c r="A89" s="40"/>
      <c r="B89" s="354" t="str">
        <f>'G-2 Habitat groups'!AU77</f>
        <v>Cropland - Arable field margins cultivated annually</v>
      </c>
      <c r="C89" s="355" t="str">
        <f>'G-2 Habitat groups'!AV77</f>
        <v>Cropland</v>
      </c>
      <c r="D89" s="490">
        <f>'G-2 Habitat groups'!BB77</f>
        <v>0</v>
      </c>
      <c r="E89" s="490">
        <f>'G-2 Habitat groups'!BD77</f>
        <v>0</v>
      </c>
      <c r="F89" s="490">
        <f>'G-2 Habitat groups'!BE77</f>
        <v>0</v>
      </c>
      <c r="G89" s="870">
        <f>SUM(F89:F92)</f>
        <v>0</v>
      </c>
      <c r="H89" s="40"/>
      <c r="I89" s="129" t="s">
        <v>179</v>
      </c>
      <c r="J89" s="489">
        <f>SUMIF(G89:G113,"&lt;0")</f>
        <v>0</v>
      </c>
      <c r="K89" s="40"/>
      <c r="L89" s="40"/>
    </row>
    <row r="90" spans="1:17" ht="28.5" x14ac:dyDescent="0.2">
      <c r="A90" s="40"/>
      <c r="B90" s="347" t="str">
        <f>'G-2 Habitat groups'!AU78</f>
        <v>Cropland - Arable field margins game bird mix</v>
      </c>
      <c r="C90" s="348" t="str">
        <f>'G-2 Habitat groups'!AV78</f>
        <v>Cropland</v>
      </c>
      <c r="D90" s="481">
        <f>'G-2 Habitat groups'!BB78</f>
        <v>0</v>
      </c>
      <c r="E90" s="481">
        <f>'G-2 Habitat groups'!BD78</f>
        <v>0</v>
      </c>
      <c r="F90" s="481">
        <f>'G-2 Habitat groups'!BE78</f>
        <v>0</v>
      </c>
      <c r="G90" s="871"/>
      <c r="H90" s="40"/>
      <c r="I90" s="129" t="s">
        <v>180</v>
      </c>
      <c r="J90" s="489">
        <f>IF(J40+J12+J89&gt;0,J40+J12+J89,0)</f>
        <v>0</v>
      </c>
    </row>
    <row r="91" spans="1:17" ht="15" thickBot="1" x14ac:dyDescent="0.25">
      <c r="A91" s="40"/>
      <c r="B91" s="347" t="str">
        <f>'G-2 Habitat groups'!AU79</f>
        <v>Cropland - Arable field margins pollen &amp; nectar</v>
      </c>
      <c r="C91" s="348" t="str">
        <f>'G-2 Habitat groups'!AV79</f>
        <v>Cropland</v>
      </c>
      <c r="D91" s="481">
        <f>'G-2 Habitat groups'!BB79</f>
        <v>0</v>
      </c>
      <c r="E91" s="481">
        <f>'G-2 Habitat groups'!BD79</f>
        <v>0</v>
      </c>
      <c r="F91" s="481">
        <f>'G-2 Habitat groups'!BE79</f>
        <v>0</v>
      </c>
      <c r="G91" s="871"/>
      <c r="H91" s="40"/>
      <c r="I91" s="97" t="s">
        <v>181</v>
      </c>
      <c r="J91" s="487">
        <f>J90+J88</f>
        <v>32.302758489903972</v>
      </c>
      <c r="K91" s="40"/>
      <c r="L91" s="40"/>
    </row>
    <row r="92" spans="1:17" ht="15" thickBot="1" x14ac:dyDescent="0.25">
      <c r="A92" s="40"/>
      <c r="B92" s="347" t="str">
        <f>'G-2 Habitat groups'!AU80</f>
        <v>Cropland - Arable field margins tussocky</v>
      </c>
      <c r="C92" s="348" t="str">
        <f>'G-2 Habitat groups'!AV80</f>
        <v>Cropland</v>
      </c>
      <c r="D92" s="481">
        <f>'G-2 Habitat groups'!BB80</f>
        <v>0</v>
      </c>
      <c r="E92" s="481">
        <f>'G-2 Habitat groups'!BD80</f>
        <v>0</v>
      </c>
      <c r="F92" s="481">
        <f>'G-2 Habitat groups'!BE80</f>
        <v>0</v>
      </c>
      <c r="G92" s="871"/>
      <c r="H92" s="40"/>
      <c r="I92" s="40"/>
      <c r="J92" s="40"/>
      <c r="K92" s="40"/>
      <c r="L92" s="40"/>
    </row>
    <row r="93" spans="1:17" x14ac:dyDescent="0.2">
      <c r="A93" s="40"/>
      <c r="B93" s="354" t="str">
        <f>'G-2 Habitat groups'!AU81</f>
        <v>Grassland - Other lowland acid grassland</v>
      </c>
      <c r="C93" s="355" t="str">
        <f>'G-2 Habitat groups'!AV81</f>
        <v>Grassland</v>
      </c>
      <c r="D93" s="490">
        <f>'G-2 Habitat groups'!BB81</f>
        <v>0</v>
      </c>
      <c r="E93" s="490">
        <f>'G-2 Habitat groups'!BD81</f>
        <v>0</v>
      </c>
      <c r="F93" s="490">
        <f>'G-2 Habitat groups'!BE81</f>
        <v>0</v>
      </c>
      <c r="G93" s="870">
        <f>SUM(F93:F95)</f>
        <v>20.559485774166774</v>
      </c>
      <c r="H93" s="40"/>
      <c r="I93" s="40"/>
      <c r="J93" s="40"/>
      <c r="K93" s="40"/>
      <c r="L93" s="40"/>
    </row>
    <row r="94" spans="1:17" x14ac:dyDescent="0.2">
      <c r="A94" s="40"/>
      <c r="B94" s="347" t="str">
        <f>'G-2 Habitat groups'!AU82</f>
        <v>Grassland - Other neutral grassland</v>
      </c>
      <c r="C94" s="348" t="str">
        <f>'G-2 Habitat groups'!AV82</f>
        <v>Grassland</v>
      </c>
      <c r="D94" s="481">
        <f>'G-2 Habitat groups'!BB82</f>
        <v>20.559485774166774</v>
      </c>
      <c r="E94" s="481">
        <f>'G-2 Habitat groups'!BD82</f>
        <v>0</v>
      </c>
      <c r="F94" s="481">
        <f>'G-2 Habitat groups'!BE82</f>
        <v>20.559485774166774</v>
      </c>
      <c r="G94" s="871"/>
      <c r="H94" s="40"/>
      <c r="I94" s="40"/>
      <c r="J94" s="40"/>
      <c r="K94" s="40"/>
      <c r="L94" s="40"/>
    </row>
    <row r="95" spans="1:17" ht="15" thickBot="1" x14ac:dyDescent="0.25">
      <c r="A95" s="40"/>
      <c r="B95" s="349" t="str">
        <f>'G-2 Habitat groups'!AU83</f>
        <v>Grassland - Upland acid grassland</v>
      </c>
      <c r="C95" s="350" t="str">
        <f>'G-2 Habitat groups'!AV83</f>
        <v>Grassland</v>
      </c>
      <c r="D95" s="491">
        <f>'G-2 Habitat groups'!BB83</f>
        <v>0</v>
      </c>
      <c r="E95" s="491">
        <f>'G-2 Habitat groups'!BD83</f>
        <v>0</v>
      </c>
      <c r="F95" s="491">
        <f>'G-2 Habitat groups'!BE83</f>
        <v>0</v>
      </c>
      <c r="G95" s="872"/>
      <c r="H95" s="40"/>
      <c r="I95" s="40"/>
      <c r="J95" s="40"/>
      <c r="K95" s="40"/>
      <c r="L95" s="40"/>
      <c r="M95" s="40"/>
    </row>
    <row r="96" spans="1:17" x14ac:dyDescent="0.2">
      <c r="A96" s="40"/>
      <c r="B96" s="354" t="str">
        <f>'G-2 Habitat groups'!AU84</f>
        <v>Heathland and shrub - Blackthorn scrub</v>
      </c>
      <c r="C96" s="355" t="str">
        <f>'G-2 Habitat groups'!AV84</f>
        <v>Heathland and shrub</v>
      </c>
      <c r="D96" s="490">
        <f>'G-2 Habitat groups'!BB84</f>
        <v>0</v>
      </c>
      <c r="E96" s="490">
        <f>'G-2 Habitat groups'!BD84</f>
        <v>0</v>
      </c>
      <c r="F96" s="490">
        <f>'G-2 Habitat groups'!BE84</f>
        <v>0</v>
      </c>
      <c r="G96" s="870">
        <f>SUM(F96:F101)</f>
        <v>9.9314592352863365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7" t="str">
        <f>'G-2 Habitat groups'!AU85</f>
        <v>Heathland and shrub - Bramble scrub</v>
      </c>
      <c r="C97" s="348" t="str">
        <f>'G-2 Habitat groups'!AV85</f>
        <v>Heathland and shrub</v>
      </c>
      <c r="D97" s="481">
        <f>'G-2 Habitat groups'!BB85</f>
        <v>0</v>
      </c>
      <c r="E97" s="481">
        <f>'G-2 Habitat groups'!BD85</f>
        <v>0</v>
      </c>
      <c r="F97" s="481">
        <f>'G-2 Habitat groups'!BE85</f>
        <v>0</v>
      </c>
      <c r="G97" s="871"/>
      <c r="H97" s="40"/>
      <c r="I97" s="40"/>
      <c r="J97" s="40"/>
      <c r="K97" s="40"/>
      <c r="L97" s="40"/>
      <c r="M97" s="40"/>
    </row>
    <row r="98" spans="1:15" x14ac:dyDescent="0.2">
      <c r="A98" s="40"/>
      <c r="B98" s="347" t="str">
        <f>'G-2 Habitat groups'!AU86</f>
        <v>Heathland and shrub - Gorse scrub</v>
      </c>
      <c r="C98" s="348" t="str">
        <f>'G-2 Habitat groups'!AV86</f>
        <v>Heathland and shrub</v>
      </c>
      <c r="D98" s="481">
        <f>'G-2 Habitat groups'!BB86</f>
        <v>0</v>
      </c>
      <c r="E98" s="481">
        <f>'G-2 Habitat groups'!BD86</f>
        <v>0</v>
      </c>
      <c r="F98" s="481">
        <f>'G-2 Habitat groups'!BE86</f>
        <v>0</v>
      </c>
      <c r="G98" s="871"/>
      <c r="H98" s="40"/>
      <c r="I98" s="40"/>
      <c r="J98" s="40"/>
      <c r="K98" s="40"/>
      <c r="L98" s="40"/>
      <c r="M98" s="40"/>
    </row>
    <row r="99" spans="1:15" x14ac:dyDescent="0.2">
      <c r="A99" s="40"/>
      <c r="B99" s="347" t="str">
        <f>'G-2 Habitat groups'!AU87</f>
        <v>Heathland and shrub - Hawthorn scrub</v>
      </c>
      <c r="C99" s="348" t="str">
        <f>'G-2 Habitat groups'!AV87</f>
        <v>Heathland and shrub</v>
      </c>
      <c r="D99" s="481">
        <f>'G-2 Habitat groups'!BB87</f>
        <v>0</v>
      </c>
      <c r="E99" s="481">
        <f>'G-2 Habitat groups'!BD87</f>
        <v>0</v>
      </c>
      <c r="F99" s="481">
        <f>'G-2 Habitat groups'!BE87</f>
        <v>0</v>
      </c>
      <c r="G99" s="871"/>
      <c r="H99" s="40"/>
      <c r="I99" s="40"/>
      <c r="J99" s="40"/>
      <c r="K99" s="40"/>
      <c r="L99" s="40"/>
      <c r="M99" s="40"/>
    </row>
    <row r="100" spans="1:15" x14ac:dyDescent="0.2">
      <c r="A100" s="40"/>
      <c r="B100" s="347" t="str">
        <f>'G-2 Habitat groups'!AU88</f>
        <v>Heathland and shrub - Hazel scrub</v>
      </c>
      <c r="C100" s="348" t="str">
        <f>'G-2 Habitat groups'!AV88</f>
        <v>Heathland and shrub</v>
      </c>
      <c r="D100" s="481">
        <f>'G-2 Habitat groups'!BB88</f>
        <v>0</v>
      </c>
      <c r="E100" s="481">
        <f>'G-2 Habitat groups'!BD88</f>
        <v>0</v>
      </c>
      <c r="F100" s="481">
        <f>'G-2 Habitat groups'!BE88</f>
        <v>0</v>
      </c>
      <c r="G100" s="871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9" t="str">
        <f>'G-2 Habitat groups'!AU89</f>
        <v>Heathland and shrub - Mixed scrub</v>
      </c>
      <c r="C101" s="350" t="str">
        <f>'G-2 Habitat groups'!AV89</f>
        <v>Heathland and shrub</v>
      </c>
      <c r="D101" s="491">
        <f>'G-2 Habitat groups'!BB89</f>
        <v>9.9314592352863365</v>
      </c>
      <c r="E101" s="491">
        <f>'G-2 Habitat groups'!BD89</f>
        <v>0</v>
      </c>
      <c r="F101" s="491">
        <f>'G-2 Habitat groups'!BE89</f>
        <v>9.9314592352863365</v>
      </c>
      <c r="G101" s="87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4" t="str">
        <f>'G-2 Habitat groups'!AU90</f>
        <v>Lakes - Ponds (Non- Priority Habitat)</v>
      </c>
      <c r="C102" s="355" t="str">
        <f>'G-2 Habitat groups'!AV90</f>
        <v>Lakes</v>
      </c>
      <c r="D102" s="490">
        <f>'G-2 Habitat groups'!BB90</f>
        <v>1.3601695844000001</v>
      </c>
      <c r="E102" s="490">
        <f>'G-2 Habitat groups'!BD90</f>
        <v>0</v>
      </c>
      <c r="F102" s="490">
        <f>'G-2 Habitat groups'!BE90</f>
        <v>1.3601695844000001</v>
      </c>
      <c r="G102" s="870">
        <f>SUM(F102:F103)</f>
        <v>1.3601695844000001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9" t="str">
        <f>'G-2 Habitat groups'!AU91</f>
        <v>Lakes - Reservoirs</v>
      </c>
      <c r="C103" s="350" t="str">
        <f>'G-2 Habitat groups'!AV91</f>
        <v>Lakes</v>
      </c>
      <c r="D103" s="491">
        <f>'G-2 Habitat groups'!BB91</f>
        <v>0</v>
      </c>
      <c r="E103" s="491">
        <f>'G-2 Habitat groups'!BD91</f>
        <v>0</v>
      </c>
      <c r="F103" s="491">
        <f>'G-2 Habitat groups'!BE91</f>
        <v>0</v>
      </c>
      <c r="G103" s="872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6" t="str">
        <f>'G-2 Habitat groups'!AU92</f>
        <v>Sparsely vegetated land - Other inland rock and scree</v>
      </c>
      <c r="C104" s="357" t="str">
        <f>'G-2 Habitat groups'!AV92</f>
        <v>Sparsely vegetated land</v>
      </c>
      <c r="D104" s="492">
        <f>'G-2 Habitat groups'!BB92</f>
        <v>0</v>
      </c>
      <c r="E104" s="492">
        <f>'G-2 Habitat groups'!BD92</f>
        <v>0</v>
      </c>
      <c r="F104" s="492">
        <f>'G-2 Habitat groups'!BE92</f>
        <v>0</v>
      </c>
      <c r="G104" s="493">
        <f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7" t="str">
        <f>'G-2 Habitat groups'!AU93</f>
        <v>Urban - Cemeteries and churchyards</v>
      </c>
      <c r="C105" s="348" t="str">
        <f>'G-2 Habitat groups'!AV93</f>
        <v>Urban</v>
      </c>
      <c r="D105" s="481">
        <f>'G-2 Habitat groups'!BB93</f>
        <v>0</v>
      </c>
      <c r="E105" s="481">
        <f>'G-2 Habitat groups'!BD93</f>
        <v>0</v>
      </c>
      <c r="F105" s="481">
        <f>'G-2 Habitat groups'!BE93</f>
        <v>0</v>
      </c>
      <c r="G105" s="870">
        <f>SUM(F105:F107)</f>
        <v>0.45164389605086408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1" t="str">
        <f>'G-2 Habitat groups'!AU94</f>
        <v>Urban - Biodiverse green roof</v>
      </c>
      <c r="C106" s="662" t="str">
        <f>'G-2 Habitat groups'!AV94</f>
        <v>Urban</v>
      </c>
      <c r="D106" s="496">
        <f>'G-2 Habitat groups'!BB94</f>
        <v>0</v>
      </c>
      <c r="E106" s="496">
        <f>'G-2 Habitat groups'!BD94</f>
        <v>0</v>
      </c>
      <c r="F106" s="496">
        <f>'G-2 Habitat groups'!BE94</f>
        <v>0</v>
      </c>
      <c r="G106" s="87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3" t="str">
        <f>'G-2 Habitat groups'!AU130</f>
        <v>Urban - Urban Tree</v>
      </c>
      <c r="C107" s="124" t="str">
        <f>'G-2 Habitat groups'!AV130</f>
        <v>Urban</v>
      </c>
      <c r="D107" s="664">
        <f>'G-2 Habitat groups'!BB130</f>
        <v>0.45164389605086408</v>
      </c>
      <c r="E107" s="664">
        <f>'G-2 Habitat groups'!BD130</f>
        <v>0</v>
      </c>
      <c r="F107" s="481">
        <f>'G-2 Habitat groups'!BE130</f>
        <v>0.45164389605086408</v>
      </c>
      <c r="G107" s="87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4" t="str">
        <f>'G-2 Habitat groups'!AU95</f>
        <v>Woodland and forest - Other Scot's Pine woodland</v>
      </c>
      <c r="C108" s="355" t="str">
        <f>'G-2 Habitat groups'!AV95</f>
        <v>Woodland and forest</v>
      </c>
      <c r="D108" s="490">
        <f>'G-2 Habitat groups'!BB95</f>
        <v>0</v>
      </c>
      <c r="E108" s="490">
        <f>'G-2 Habitat groups'!BD95</f>
        <v>0</v>
      </c>
      <c r="F108" s="490">
        <f>'G-2 Habitat groups'!BE95</f>
        <v>0</v>
      </c>
      <c r="G108" s="870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7" t="str">
        <f>'G-2 Habitat groups'!AU96</f>
        <v>Woodland and forest - Other woodland; broadleaved</v>
      </c>
      <c r="C109" s="348" t="str">
        <f>'G-2 Habitat groups'!AV96</f>
        <v>Woodland and forest</v>
      </c>
      <c r="D109" s="481">
        <f>'G-2 Habitat groups'!BB96</f>
        <v>0</v>
      </c>
      <c r="E109" s="481">
        <f>'G-2 Habitat groups'!BD96</f>
        <v>0</v>
      </c>
      <c r="F109" s="481">
        <f>'G-2 Habitat groups'!BE96</f>
        <v>0</v>
      </c>
      <c r="G109" s="871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9" t="str">
        <f>'G-2 Habitat groups'!AU97</f>
        <v>Woodland and forest - Other woodland; mixed</v>
      </c>
      <c r="C110" s="350" t="str">
        <f>'G-2 Habitat groups'!AV97</f>
        <v>Woodland and forest</v>
      </c>
      <c r="D110" s="491">
        <f>'G-2 Habitat groups'!BB97</f>
        <v>0</v>
      </c>
      <c r="E110" s="491">
        <f>'G-2 Habitat groups'!BD97</f>
        <v>0</v>
      </c>
      <c r="F110" s="491">
        <f>'G-2 Habitat groups'!BE97</f>
        <v>0</v>
      </c>
      <c r="G110" s="87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4" t="str">
        <f>'G-2 Habitat groups'!AU98</f>
        <v>Intertidal sediment - Littoral coarse sediment</v>
      </c>
      <c r="C111" s="355" t="str">
        <f>'G-2 Habitat groups'!AV98</f>
        <v>Intertidal sediment</v>
      </c>
      <c r="D111" s="490">
        <f>'G-2 Habitat groups'!BB98</f>
        <v>0</v>
      </c>
      <c r="E111" s="490">
        <f>'G-2 Habitat groups'!BD98</f>
        <v>0</v>
      </c>
      <c r="F111" s="490">
        <f>'G-2 Habitat groups'!BE98</f>
        <v>0</v>
      </c>
      <c r="G111" s="870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7" t="str">
        <f>'G-2 Habitat groups'!AU99</f>
        <v>Intertidal sediment - Littoral sand</v>
      </c>
      <c r="C112" s="348" t="str">
        <f>'G-2 Habitat groups'!AV99</f>
        <v>Intertidal sediment</v>
      </c>
      <c r="D112" s="481">
        <f>'G-2 Habitat groups'!BB99</f>
        <v>0</v>
      </c>
      <c r="E112" s="481">
        <f>'G-2 Habitat groups'!BD99</f>
        <v>0</v>
      </c>
      <c r="F112" s="481">
        <f>'G-2 Habitat groups'!BE99</f>
        <v>0</v>
      </c>
      <c r="G112" s="87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9" t="str">
        <f>'G-2 Habitat groups'!AU100</f>
        <v>Intertidal Hard Structures - Artificial hard structures with Integrated Greening of Grey Infrastructure (IGGI)</v>
      </c>
      <c r="C113" s="350" t="str">
        <f>'G-2 Habitat groups'!AV100</f>
        <v xml:space="preserve">Intertidal </v>
      </c>
      <c r="D113" s="491">
        <f>'G-2 Habitat groups'!BB100</f>
        <v>0</v>
      </c>
      <c r="E113" s="491">
        <f>'G-2 Habitat groups'!BD100</f>
        <v>0</v>
      </c>
      <c r="F113" s="491">
        <f>'G-2 Habitat groups'!BE100</f>
        <v>0</v>
      </c>
      <c r="G113" s="87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7">
        <f>SUM(D89:D113)</f>
        <v>32.302758489903972</v>
      </c>
      <c r="E114" s="478">
        <f>SUM(E89:E113)</f>
        <v>0</v>
      </c>
      <c r="F114" s="479">
        <f>SUM(F89:F113)</f>
        <v>32.302758489903972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4" t="s">
        <v>182</v>
      </c>
      <c r="C121" s="865"/>
      <c r="D121" s="865"/>
      <c r="E121" s="865"/>
      <c r="F121" s="865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66" t="s">
        <v>184</v>
      </c>
      <c r="J122" s="867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4">
        <f>'G-2 Habitat groups'!BB110</f>
        <v>0</v>
      </c>
      <c r="E123" s="494">
        <f>'G-2 Habitat groups'!BD110</f>
        <v>0</v>
      </c>
      <c r="F123" s="481">
        <f>'G-2 Habitat groups'!BE110</f>
        <v>0</v>
      </c>
      <c r="G123" s="40"/>
      <c r="H123" s="40"/>
      <c r="I123" s="96" t="s">
        <v>185</v>
      </c>
      <c r="J123" s="488">
        <f ca="1">F159</f>
        <v>-29.778047000000001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4">
        <f>'G-2 Habitat groups'!BB111</f>
        <v>0</v>
      </c>
      <c r="E124" s="494">
        <f>'G-2 Habitat groups'!BD111</f>
        <v>0</v>
      </c>
      <c r="F124" s="481">
        <f>'G-2 Habitat groups'!BE111</f>
        <v>0</v>
      </c>
      <c r="G124" s="40"/>
      <c r="H124" s="40"/>
      <c r="I124" s="97" t="s">
        <v>181</v>
      </c>
      <c r="J124" s="487">
        <f ca="1">J123+J91</f>
        <v>2.5247114899039715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4">
        <f>'G-2 Habitat groups'!BB112</f>
        <v>0</v>
      </c>
      <c r="E125" s="494">
        <f>'G-2 Habitat groups'!BD112</f>
        <v>0</v>
      </c>
      <c r="F125" s="481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4">
        <f>'G-2 Habitat groups'!BB113</f>
        <v>0</v>
      </c>
      <c r="E126" s="494">
        <f>'G-2 Habitat groups'!BD113</f>
        <v>0</v>
      </c>
      <c r="F126" s="481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4">
        <f>'G-2 Habitat groups'!BB114</f>
        <v>-29.8</v>
      </c>
      <c r="E127" s="494">
        <f>'G-2 Habitat groups'!BD114</f>
        <v>0</v>
      </c>
      <c r="F127" s="481">
        <f>'G-2 Habitat groups'!BE114</f>
        <v>-29.8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4">
        <f>'G-2 Habitat groups'!BB115</f>
        <v>0</v>
      </c>
      <c r="E128" s="494">
        <f>'G-2 Habitat groups'!BD115</f>
        <v>0</v>
      </c>
      <c r="F128" s="481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4">
        <f ca="1">'G-2 Habitat groups'!BB116</f>
        <v>0</v>
      </c>
      <c r="E129" s="494">
        <f>'G-2 Habitat groups'!BD116</f>
        <v>0</v>
      </c>
      <c r="F129" s="481">
        <f ca="1">'G-2 Habitat groups'!BE116</f>
        <v>0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4">
        <f>'G-2 Habitat groups'!BB117</f>
        <v>0</v>
      </c>
      <c r="E130" s="494">
        <f>'G-2 Habitat groups'!BD117</f>
        <v>0</v>
      </c>
      <c r="F130" s="481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4">
        <f>'G-2 Habitat groups'!BB118</f>
        <v>0</v>
      </c>
      <c r="E131" s="494">
        <f>'G-2 Habitat groups'!BD118</f>
        <v>0</v>
      </c>
      <c r="F131" s="481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4">
        <f>'G-2 Habitat groups'!BB119</f>
        <v>0</v>
      </c>
      <c r="E132" s="494">
        <f>'G-2 Habitat groups'!BD119</f>
        <v>0</v>
      </c>
      <c r="F132" s="481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4">
        <f>'G-2 Habitat groups'!BB120</f>
        <v>0</v>
      </c>
      <c r="E133" s="494">
        <f>'G-2 Habitat groups'!BD120</f>
        <v>0</v>
      </c>
      <c r="F133" s="481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4">
        <f>'G-2 Habitat groups'!BB121</f>
        <v>-4.0000000000000008E-2</v>
      </c>
      <c r="E134" s="494">
        <f>'G-2 Habitat groups'!BD121</f>
        <v>0</v>
      </c>
      <c r="F134" s="481">
        <f>'G-2 Habitat groups'!BE121</f>
        <v>-4.0000000000000008E-2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4">
        <f>'G-2 Habitat groups'!BB122</f>
        <v>0</v>
      </c>
      <c r="E135" s="494">
        <f>'G-2 Habitat groups'!BD122</f>
        <v>0</v>
      </c>
      <c r="F135" s="481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4">
        <f>'G-2 Habitat groups'!BB123</f>
        <v>0</v>
      </c>
      <c r="E136" s="494">
        <f>'G-2 Habitat groups'!BD123</f>
        <v>0</v>
      </c>
      <c r="F136" s="481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4">
        <f>'G-2 Habitat groups'!BB124</f>
        <v>0</v>
      </c>
      <c r="E137" s="494">
        <f>'G-2 Habitat groups'!BD124</f>
        <v>0</v>
      </c>
      <c r="F137" s="481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4">
        <f>'G-2 Habitat groups'!BB125</f>
        <v>0</v>
      </c>
      <c r="E138" s="494">
        <f>'G-2 Habitat groups'!BD125</f>
        <v>0</v>
      </c>
      <c r="F138" s="481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4">
        <f>'G-2 Habitat groups'!BB126</f>
        <v>0</v>
      </c>
      <c r="E139" s="494">
        <f>'G-2 Habitat groups'!BD126</f>
        <v>0</v>
      </c>
      <c r="F139" s="481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4">
        <f>'G-2 Habitat groups'!BB146</f>
        <v>0</v>
      </c>
      <c r="E140" s="494">
        <f>'G-2 Habitat groups'!BD146</f>
        <v>0</v>
      </c>
      <c r="F140" s="481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4">
        <f>'G-2 Habitat groups'!BB127</f>
        <v>6.1952999999999994E-2</v>
      </c>
      <c r="E141" s="494">
        <f>'G-2 Habitat groups'!BD127</f>
        <v>0</v>
      </c>
      <c r="F141" s="481">
        <f>'G-2 Habitat groups'!BE127</f>
        <v>6.1952999999999994E-2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4">
        <f>'G-2 Habitat groups'!BB128</f>
        <v>0</v>
      </c>
      <c r="E142" s="494">
        <f>'G-2 Habitat groups'!BD128</f>
        <v>0</v>
      </c>
      <c r="F142" s="481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4">
        <f>'G-2 Habitat groups'!BB129</f>
        <v>0</v>
      </c>
      <c r="E143" s="494">
        <f>'G-2 Habitat groups'!BD129</f>
        <v>0</v>
      </c>
      <c r="F143" s="481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4">
        <f>'G-2 Habitat groups'!BB131</f>
        <v>0</v>
      </c>
      <c r="E144" s="494">
        <f>'G-2 Habitat groups'!BD131</f>
        <v>0</v>
      </c>
      <c r="F144" s="481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4">
        <f>'G-2 Habitat groups'!BB132</f>
        <v>0</v>
      </c>
      <c r="E145" s="494">
        <f>'G-2 Habitat groups'!BD132</f>
        <v>0</v>
      </c>
      <c r="F145" s="481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4">
        <f>'G-2 Habitat groups'!BB133</f>
        <v>0</v>
      </c>
      <c r="E146" s="494">
        <f>'G-2 Habitat groups'!BD133</f>
        <v>0</v>
      </c>
      <c r="F146" s="481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5">
        <f>'G-2 Habitat groups'!BB134</f>
        <v>0</v>
      </c>
      <c r="E147" s="495">
        <f>'G-2 Habitat groups'!BD134</f>
        <v>0</v>
      </c>
      <c r="F147" s="496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4">
        <f>'G-2 Habitat groups'!BB135</f>
        <v>0</v>
      </c>
      <c r="E148" s="494">
        <f>'G-2 Habitat groups'!BD135</f>
        <v>0</v>
      </c>
      <c r="F148" s="481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4">
        <f>'G-2 Habitat groups'!BB136</f>
        <v>0</v>
      </c>
      <c r="E149" s="494">
        <f>'G-2 Habitat groups'!BD136</f>
        <v>0</v>
      </c>
      <c r="F149" s="481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4">
        <f>'G-2 Habitat groups'!BB137</f>
        <v>0</v>
      </c>
      <c r="E150" s="494">
        <f>'G-2 Habitat groups'!BD137</f>
        <v>0</v>
      </c>
      <c r="F150" s="481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4">
        <f>'G-2 Habitat groups'!BB138</f>
        <v>0</v>
      </c>
      <c r="E151" s="494">
        <f>'G-2 Habitat groups'!BD138</f>
        <v>0</v>
      </c>
      <c r="F151" s="481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4">
        <f>'G-2 Habitat groups'!BB139</f>
        <v>0</v>
      </c>
      <c r="E152" s="494">
        <f>'G-2 Habitat groups'!BD139</f>
        <v>0</v>
      </c>
      <c r="F152" s="481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4">
        <f>'G-2 Habitat groups'!BB140</f>
        <v>0</v>
      </c>
      <c r="E153" s="494">
        <f>'G-2 Habitat groups'!BD140</f>
        <v>0</v>
      </c>
      <c r="F153" s="481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4">
        <f>'G-2 Habitat groups'!BB141</f>
        <v>0</v>
      </c>
      <c r="E154" s="494">
        <f>'G-2 Habitat groups'!BD141</f>
        <v>0</v>
      </c>
      <c r="F154" s="481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4">
        <f>'G-2 Habitat groups'!BB142</f>
        <v>0</v>
      </c>
      <c r="E155" s="494">
        <f>'G-2 Habitat groups'!BD142</f>
        <v>0</v>
      </c>
      <c r="F155" s="481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4">
        <f>'G-2 Habitat groups'!BB143</f>
        <v>0</v>
      </c>
      <c r="E156" s="494">
        <f>'G-2 Habitat groups'!BD143</f>
        <v>0</v>
      </c>
      <c r="F156" s="481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5">
        <f>'G-2 Habitat groups'!BB144</f>
        <v>0</v>
      </c>
      <c r="E157" s="495">
        <f>'G-2 Habitat groups'!BD144</f>
        <v>0</v>
      </c>
      <c r="F157" s="496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7">
        <f>'G-2 Habitat groups'!BB145</f>
        <v>0</v>
      </c>
      <c r="E158" s="497">
        <f>'G-2 Habitat groups'!BD145</f>
        <v>0</v>
      </c>
      <c r="F158" s="491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80">
        <f ca="1">SUM(D123:D158)</f>
        <v>-29.778047000000001</v>
      </c>
      <c r="E159" s="40"/>
      <c r="F159" s="480">
        <f ca="1">SUM(F123:F158)</f>
        <v>-29.778047000000001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</mergeCells>
  <conditionalFormatting sqref="B13:G32">
    <cfRule type="expression" dxfId="239" priority="5">
      <formula>$F13&gt;0</formula>
    </cfRule>
    <cfRule type="expression" dxfId="238" priority="6">
      <formula>$F13&lt;0</formula>
    </cfRule>
  </conditionalFormatting>
  <conditionalFormatting sqref="B41:G81 B89:F113 B123:F158">
    <cfRule type="expression" dxfId="237" priority="13">
      <formula>$F41&gt;0</formula>
    </cfRule>
    <cfRule type="expression" dxfId="236" priority="14">
      <formula>$F41&lt;0</formula>
    </cfRule>
  </conditionalFormatting>
  <conditionalFormatting sqref="G5:G8">
    <cfRule type="containsText" dxfId="235" priority="62" operator="containsText" text="Yes">
      <formula>NOT(ISERROR(SEARCH("Yes",G5)))</formula>
    </cfRule>
    <cfRule type="containsText" dxfId="234" priority="63" operator="containsText" text="No">
      <formula>NOT(ISERROR(SEARCH("No",G5)))</formula>
    </cfRule>
  </conditionalFormatting>
  <conditionalFormatting sqref="G89:G113">
    <cfRule type="expression" dxfId="233" priority="1">
      <formula>$G89&gt;0</formula>
    </cfRule>
    <cfRule type="expression" dxfId="232" priority="2">
      <formula>$G89&lt;0</formula>
    </cfRule>
  </conditionalFormatting>
  <conditionalFormatting sqref="H3">
    <cfRule type="cellIs" dxfId="231" priority="92" operator="equal">
      <formula>"Check Proposed Habitat Trading"</formula>
    </cfRule>
    <cfRule type="cellIs" dxfId="230" priority="93" operator="equal">
      <formula>"Overall Trading Acceptable"</formula>
    </cfRule>
  </conditionalFormatting>
  <conditionalFormatting sqref="I13:J13">
    <cfRule type="containsText" dxfId="229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28" priority="65" operator="greaterThan">
      <formula>0</formula>
    </cfRule>
    <cfRule type="cellIs" dxfId="227" priority="66" operator="lessThan">
      <formula>0</formula>
    </cfRule>
  </conditionalFormatting>
  <conditionalFormatting sqref="J40">
    <cfRule type="cellIs" dxfId="226" priority="59" operator="greaterThan">
      <formula>0</formula>
    </cfRule>
  </conditionalFormatting>
  <conditionalFormatting sqref="J40:J41">
    <cfRule type="cellIs" dxfId="225" priority="60" operator="lessThan">
      <formula>0</formula>
    </cfRule>
  </conditionalFormatting>
  <conditionalFormatting sqref="J41">
    <cfRule type="cellIs" dxfId="224" priority="58" operator="greaterThanOrEqual">
      <formula>0</formula>
    </cfRule>
  </conditionalFormatting>
  <conditionalFormatting sqref="J88 J90:J91 J123:J124">
    <cfRule type="cellIs" dxfId="223" priority="33" operator="greaterThan">
      <formula>0</formula>
    </cfRule>
  </conditionalFormatting>
  <conditionalFormatting sqref="J88:J91">
    <cfRule type="cellIs" dxfId="222" priority="29" operator="lessThan">
      <formula>0</formula>
    </cfRule>
  </conditionalFormatting>
  <conditionalFormatting sqref="J123:J124">
    <cfRule type="cellIs" dxfId="221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I1" zoomScaleNormal="100" workbookViewId="0">
      <pane ySplit="10" topLeftCell="A11" activePane="bottomLeft" state="frozen"/>
      <selection activeCell="S28" sqref="S28"/>
      <selection pane="bottomLeft" activeCell="J25" sqref="J25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Bicester Arc. Overall Biodiversity Strategy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1" t="s">
        <v>202</v>
      </c>
      <c r="F10" s="632" t="s">
        <v>203</v>
      </c>
      <c r="G10" s="372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2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28.5" x14ac:dyDescent="0.2">
      <c r="A11" s="47" t="str">
        <f>IFERROR(INDEX('G-1 All Habitats'!$AG$3:$AG$15,MATCH(E11,'G-1 All Habitats'!$AF$3:$AF$15,0)),"")</f>
        <v>Cropland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69</v>
      </c>
      <c r="F11" s="68" t="s">
        <v>416</v>
      </c>
      <c r="G11" s="69" t="str">
        <f>IFERROR(INDEX('G-1 All Habitats'!$B$3:$B$129,MATCH(F11,'G-1 All Habitats'!$A$3:$A$129,0)),"")</f>
        <v>Cropland - Temporary grass and clover leys</v>
      </c>
      <c r="H11" s="70">
        <v>14.9</v>
      </c>
      <c r="I11" s="498" t="str">
        <f>IF(G11="","",VLOOKUP(G11,'G-1 All Habitats'!$B$2:$M$129,10,FALSE))</f>
        <v>Low</v>
      </c>
      <c r="J11" s="499">
        <f>IFERROR(VLOOKUP(I11,'G-1 All Habitats'!$V$3:$W$7,2,FALSE),"")</f>
        <v>2</v>
      </c>
      <c r="K11" s="71" t="s">
        <v>403</v>
      </c>
      <c r="L11" s="499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4" t="str">
        <f>IF(M11="","",IF(VLOOKUP(M11,'G-3 Multipliers'!$L$3:$N$6,2,FALSE)=0,"Spatial Data Missing",VLOOKUP(M11,'G-3 Multipliers'!$L$3:$N$6,2,FALSE)))</f>
        <v>Low Strategic Significance</v>
      </c>
      <c r="O11" s="505">
        <f>IF(M11="","",IF(VLOOKUP(M11,'G-3 Multipliers'!$L$3:$N$6,3,FALSE)=0,"Spatial Data Missing ▲",VLOOKUP(M11,'G-3 Multipliers'!$L$3:$N$6,3,FALSE)))</f>
        <v>1</v>
      </c>
      <c r="P11" s="506" t="str">
        <f>IFERROR(VLOOKUP(G11,'G-1 All Habitats'!$B$2:$M$129,12,FALSE),"")</f>
        <v>Same distinctiveness or better habitat required ≥</v>
      </c>
      <c r="Q11" s="513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29.8</v>
      </c>
      <c r="R11" s="50"/>
      <c r="S11" s="71"/>
      <c r="T11" s="72">
        <v>1</v>
      </c>
      <c r="U11" s="511">
        <f>IFERROR(S11*J11*L11*O11,"")</f>
        <v>0</v>
      </c>
      <c r="V11" s="511">
        <f>IFERROR(T11*J11*L11*O11,"")</f>
        <v>2</v>
      </c>
      <c r="W11" s="511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13.9</v>
      </c>
      <c r="X11" s="515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27.8</v>
      </c>
      <c r="Y11" s="72"/>
      <c r="Z11" s="73" t="s">
        <v>1560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1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2</v>
      </c>
      <c r="AL11" s="54">
        <f t="array" ref="AL11">IFERROR(INDEX($AI$11:$AI$259, MATCH(0, IF(TRUE=$AG$11:$AG$259, COUNTIF($AL$10:$AL10, $AI$11:$AI$259), ""), 0)),"")</f>
        <v>1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Heathland_and_shrub</v>
      </c>
      <c r="B12" s="47" t="str">
        <f>IFERROR(INDEX('G-8 Condition Look up'!$I$4:$I$130,MATCH(G12,'G-8 Condition Look up'!$A$4:$A$130,0)),"")</f>
        <v>Cond4</v>
      </c>
      <c r="D12" s="77">
        <v>2</v>
      </c>
      <c r="E12" s="341" t="s">
        <v>71</v>
      </c>
      <c r="F12" s="79" t="s">
        <v>495</v>
      </c>
      <c r="G12" s="69" t="str">
        <f>IFERROR(INDEX('G-1 All Habitats'!$B$3:$B$129,MATCH(F12,'G-1 All Habitats'!$A$3:$A$129,0)),"")</f>
        <v>Heathland and shrub - Mixed scrub</v>
      </c>
      <c r="H12" s="70">
        <v>0.63</v>
      </c>
      <c r="I12" s="498" t="str">
        <f>IF(G12="","",VLOOKUP(G12,'G-1 All Habitats'!$B$2:$M$129,10,FALSE))</f>
        <v>Medium</v>
      </c>
      <c r="J12" s="499">
        <f>IFERROR(VLOOKUP(I12,'G-1 All Habitats'!$V$3:$W$7,2,FALSE),"")</f>
        <v>4</v>
      </c>
      <c r="K12" s="71" t="s">
        <v>242</v>
      </c>
      <c r="L12" s="499">
        <f>IFERROR(INDEX('G-8 Condition Look up'!$A$3:$H$130,MATCH(G12,'G-8 Condition Look up'!$A$3:$A$130,0),MATCH(K12,'G-8 Condition Look up'!$A$3:$H$3,0)),"")</f>
        <v>1</v>
      </c>
      <c r="M12" s="71" t="s">
        <v>921</v>
      </c>
      <c r="N12" s="520" t="str">
        <f>IF(M12="","",IF(VLOOKUP(M12,'G-3 Multipliers'!$L$3:$N$6,2,FALSE)=0,"Spatial Data Missing",VLOOKUP(M12,'G-3 Multipliers'!$L$3:$N$6,2,FALSE)))</f>
        <v>Low Strategic Significance</v>
      </c>
      <c r="O12" s="505">
        <f>IF(M12="","",IF(VLOOKUP(M12,'G-3 Multipliers'!$L$3:$N$6,3,FALSE)=0,"Spatial Data Missing ▲",VLOOKUP(M12,'G-3 Multipliers'!$L$3:$N$6,3,FALSE)))</f>
        <v>1</v>
      </c>
      <c r="P12" s="506" t="str">
        <f>IFERROR(VLOOKUP(G12,'G-1 All Habitats'!$B$2:$M$129,12,FALSE),"")</f>
        <v>Same broad habitat or a higher distinctiveness habitat required (≥)</v>
      </c>
      <c r="Q12" s="513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2.52</v>
      </c>
      <c r="R12" s="50"/>
      <c r="S12" s="71">
        <v>0.63</v>
      </c>
      <c r="T12" s="72"/>
      <c r="U12" s="511">
        <f>IFERROR(S12*J12*L12*O12,"")</f>
        <v>2.52</v>
      </c>
      <c r="V12" s="511">
        <f>IFERROR(T12*J12*L12*O12,"")</f>
        <v>0</v>
      </c>
      <c r="W12" s="511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515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 t="s">
        <v>1559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1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4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8.5" x14ac:dyDescent="0.2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1" t="s">
        <v>74</v>
      </c>
      <c r="F13" s="79" t="s">
        <v>586</v>
      </c>
      <c r="G13" s="69" t="str">
        <f>IFERROR(INDEX('G-1 All Habitats'!$B$3:$B$129,MATCH(F13,'G-1 All Habitats'!$A$3:$A$129,0)),"")</f>
        <v>Urban - Artificial unvegetated, unsealed surface</v>
      </c>
      <c r="H13" s="70">
        <v>0.3</v>
      </c>
      <c r="I13" s="498" t="str">
        <f>IF(G13="","",VLOOKUP(G13,'G-1 All Habitats'!$B$2:$M$129,10,FALSE))</f>
        <v>V.Low</v>
      </c>
      <c r="J13" s="499">
        <f>IFERROR(VLOOKUP(I13,'G-1 All Habitats'!$V$3:$W$7,2,FALSE),"")</f>
        <v>0</v>
      </c>
      <c r="K13" s="71" t="s">
        <v>407</v>
      </c>
      <c r="L13" s="499">
        <f>IFERROR(INDEX('G-8 Condition Look up'!$A$3:$H$130,MATCH(G13,'G-8 Condition Look up'!$A$3:$A$130,0),MATCH(K13,'G-8 Condition Look up'!$A$3:$H$3,0)),"")</f>
        <v>0</v>
      </c>
      <c r="M13" s="71" t="s">
        <v>921</v>
      </c>
      <c r="N13" s="520" t="str">
        <f>IF(M13="","",IF(VLOOKUP(M13,'G-3 Multipliers'!$L$3:$N$6,2,FALSE)=0,"Spatial Data Missing",VLOOKUP(M13,'G-3 Multipliers'!$L$3:$N$6,2,FALSE)))</f>
        <v>Low Strategic Significance</v>
      </c>
      <c r="O13" s="505">
        <f>IF(M13="","",IF(VLOOKUP(M13,'G-3 Multipliers'!$L$3:$N$6,3,FALSE)=0,"Spatial Data Missing ▲",VLOOKUP(M13,'G-3 Multipliers'!$L$3:$N$6,3,FALSE)))</f>
        <v>1</v>
      </c>
      <c r="P13" s="506" t="str">
        <f>IFERROR(VLOOKUP(G13,'G-1 All Habitats'!$B$2:$M$129,12,FALSE),"")</f>
        <v>Compensation Not Required</v>
      </c>
      <c r="Q13" s="513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/>
      <c r="T13" s="72"/>
      <c r="U13" s="511">
        <f t="shared" ref="U13:U76" si="3">IFERROR(S13*J13*L13*O13,"")</f>
        <v>0</v>
      </c>
      <c r="V13" s="511">
        <f t="shared" ref="V13:V76" si="4">IFERROR(T13*J13*L13*O13,"")</f>
        <v>0</v>
      </c>
      <c r="W13" s="511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0.3</v>
      </c>
      <c r="X13" s="515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8.5" x14ac:dyDescent="0.2">
      <c r="A14" s="47" t="str">
        <f>IFERROR(INDEX('G-1 All Habitats'!$AG$3:$AG$15,MATCH(E14,'G-1 All Habitats'!$AF$3:$AF$15,0)),"")</f>
        <v>Urban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74</v>
      </c>
      <c r="F14" s="79" t="s">
        <v>589</v>
      </c>
      <c r="G14" s="69" t="str">
        <f>IFERROR(INDEX('G-1 All Habitats'!$B$3:$B$129,MATCH(F14,'G-1 All Habitats'!$A$3:$A$129,0)),"")</f>
        <v>Urban - Bioswale</v>
      </c>
      <c r="H14" s="70">
        <v>0.1</v>
      </c>
      <c r="I14" s="498" t="str">
        <f>IF(G14="","",VLOOKUP(G14,'G-1 All Habitats'!$B$2:$M$129,10,FALSE))</f>
        <v>Low</v>
      </c>
      <c r="J14" s="499">
        <f>IFERROR(VLOOKUP(I14,'G-1 All Habitats'!$V$3:$W$7,2,FALSE),"")</f>
        <v>2</v>
      </c>
      <c r="K14" s="71" t="s">
        <v>242</v>
      </c>
      <c r="L14" s="499">
        <f>IFERROR(INDEX('G-8 Condition Look up'!$A$3:$H$130,MATCH(G14,'G-8 Condition Look up'!$A$3:$A$130,0),MATCH(K14,'G-8 Condition Look up'!$A$3:$H$3,0)),"")</f>
        <v>1</v>
      </c>
      <c r="M14" s="71" t="s">
        <v>921</v>
      </c>
      <c r="N14" s="520" t="str">
        <f>IF(M14="","",IF(VLOOKUP(M14,'G-3 Multipliers'!$L$3:$N$6,2,FALSE)=0,"Spatial Data Missing",VLOOKUP(M14,'G-3 Multipliers'!$L$3:$N$6,2,FALSE)))</f>
        <v>Low Strategic Significance</v>
      </c>
      <c r="O14" s="505">
        <f>IF(M14="","",IF(VLOOKUP(M14,'G-3 Multipliers'!$L$3:$N$6,3,FALSE)=0,"Spatial Data Missing ▲",VLOOKUP(M14,'G-3 Multipliers'!$L$3:$N$6,3,FALSE)))</f>
        <v>1</v>
      </c>
      <c r="P14" s="506" t="str">
        <f>IFERROR(VLOOKUP(G14,'G-1 All Habitats'!$B$2:$M$129,12,FALSE),"")</f>
        <v>Same distinctiveness or better habitat required ≥</v>
      </c>
      <c r="Q14" s="513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0.2</v>
      </c>
      <c r="R14" s="50"/>
      <c r="S14" s="71">
        <v>0.08</v>
      </c>
      <c r="T14" s="72"/>
      <c r="U14" s="511">
        <f t="shared" si="3"/>
        <v>0.16</v>
      </c>
      <c r="V14" s="511">
        <f t="shared" si="4"/>
        <v>0</v>
      </c>
      <c r="W14" s="511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2.0000000000000004E-2</v>
      </c>
      <c r="X14" s="515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4.0000000000000008E-2</v>
      </c>
      <c r="Y14" s="72"/>
      <c r="Z14" s="80" t="s">
        <v>1567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1"/>
      <c r="F15" s="79"/>
      <c r="G15" s="69" t="str">
        <f>IFERROR(INDEX('G-1 All Habitats'!$B$3:$B$129,MATCH(F15,'G-1 All Habitats'!$A$3:$A$129,0)),"")</f>
        <v/>
      </c>
      <c r="H15" s="70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71"/>
      <c r="L15" s="499" t="str">
        <f>IFERROR(INDEX('G-8 Condition Look up'!$A$3:$H$130,MATCH(G15,'G-8 Condition Look up'!$A$3:$A$130,0),MATCH(K15,'G-8 Condition Look up'!$A$3:$H$3,0)),"")</f>
        <v/>
      </c>
      <c r="M15" s="71"/>
      <c r="N15" s="520" t="str">
        <f>IF(M15="","",IF(VLOOKUP(M15,'G-3 Multipliers'!$L$3:$N$6,2,FALSE)=0,"Spatial Data Missing",VLOOKUP(M15,'G-3 Multipliers'!$L$3:$N$6,2,FALSE)))</f>
        <v/>
      </c>
      <c r="O15" s="505" t="str">
        <f>IF(M15="","",IF(VLOOKUP(M15,'G-3 Multipliers'!$L$3:$N$6,3,FALSE)=0,"Spatial Data Missing ▲",VLOOKUP(M15,'G-3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1" t="str">
        <f t="shared" si="3"/>
        <v/>
      </c>
      <c r="V15" s="511" t="str">
        <f t="shared" si="4"/>
        <v/>
      </c>
      <c r="W15" s="511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5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71"/>
      <c r="L16" s="499" t="str">
        <f>IFERROR(INDEX('G-8 Condition Look up'!$A$3:$H$130,MATCH(G16,'G-8 Condition Look up'!$A$3:$A$130,0),MATCH(K16,'G-8 Condition Look up'!$A$3:$H$3,0)),"")</f>
        <v/>
      </c>
      <c r="M16" s="71"/>
      <c r="N16" s="520" t="str">
        <f>IF(M16="","",IF(VLOOKUP(M16,'G-3 Multipliers'!$L$3:$N$6,2,FALSE)=0,"Spatial Data Missing",VLOOKUP(M16,'G-3 Multipliers'!$L$3:$N$6,2,FALSE)))</f>
        <v/>
      </c>
      <c r="O16" s="505" t="str">
        <f>IF(M16="","",IF(VLOOKUP(M16,'G-3 Multipliers'!$L$3:$N$6,3,FALSE)=0,"Spatial Data Missing ▲",VLOOKUP(M16,'G-3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1" t="str">
        <f t="shared" si="3"/>
        <v/>
      </c>
      <c r="V16" s="511" t="str">
        <f t="shared" si="4"/>
        <v/>
      </c>
      <c r="W16" s="511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5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2"/>
      <c r="F17" s="79"/>
      <c r="G17" s="69" t="str">
        <f>IFERROR(INDEX('G-1 All Habitats'!$B$3:$B$129,MATCH(F17,'G-1 All Habitats'!$A$3:$A$129,0)),"")</f>
        <v/>
      </c>
      <c r="H17" s="70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71"/>
      <c r="L17" s="499" t="str">
        <f>IFERROR(INDEX('G-8 Condition Look up'!$A$3:$H$130,MATCH(G17,'G-8 Condition Look up'!$A$3:$A$130,0),MATCH(K17,'G-8 Condition Look up'!$A$3:$H$3,0)),"")</f>
        <v/>
      </c>
      <c r="M17" s="71"/>
      <c r="N17" s="520" t="str">
        <f>IF(M17="","",IF(VLOOKUP(M17,'G-3 Multipliers'!$L$3:$N$6,2,FALSE)=0,"Spatial Data Missing",VLOOKUP(M17,'G-3 Multipliers'!$L$3:$N$6,2,FALSE)))</f>
        <v/>
      </c>
      <c r="O17" s="505" t="str">
        <f>IF(M17="","",IF(VLOOKUP(M17,'G-3 Multipliers'!$L$3:$N$6,3,FALSE)=0,"Spatial Data Missing ▲",VLOOKUP(M17,'G-3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1" t="str">
        <f t="shared" si="3"/>
        <v/>
      </c>
      <c r="V17" s="511" t="str">
        <f t="shared" si="4"/>
        <v/>
      </c>
      <c r="W17" s="511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5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71"/>
      <c r="L18" s="499" t="str">
        <f>IFERROR(INDEX('G-8 Condition Look up'!$A$3:$H$130,MATCH(G18,'G-8 Condition Look up'!$A$3:$A$130,0),MATCH(K18,'G-8 Condition Look up'!$A$3:$H$3,0)),"")</f>
        <v/>
      </c>
      <c r="M18" s="71"/>
      <c r="N18" s="520" t="str">
        <f>IF(M18="","",IF(VLOOKUP(M18,'G-3 Multipliers'!$L$3:$N$6,2,FALSE)=0,"Spatial Data Missing",VLOOKUP(M18,'G-3 Multipliers'!$L$3:$N$6,2,FALSE)))</f>
        <v/>
      </c>
      <c r="O18" s="505" t="str">
        <f>IF(M18="","",IF(VLOOKUP(M18,'G-3 Multipliers'!$L$3:$N$6,3,FALSE)=0,"Spatial Data Missing ▲",VLOOKUP(M18,'G-3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1" t="str">
        <f t="shared" si="3"/>
        <v/>
      </c>
      <c r="V18" s="511" t="str">
        <f t="shared" si="4"/>
        <v/>
      </c>
      <c r="W18" s="511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5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71"/>
      <c r="L19" s="499" t="str">
        <f>IFERROR(INDEX('G-8 Condition Look up'!$A$3:$H$130,MATCH(G19,'G-8 Condition Look up'!$A$3:$A$130,0),MATCH(K19,'G-8 Condition Look up'!$A$3:$H$3,0)),"")</f>
        <v/>
      </c>
      <c r="M19" s="71"/>
      <c r="N19" s="520" t="str">
        <f>IF(M19="","",IF(VLOOKUP(M19,'G-3 Multipliers'!$L$3:$N$6,2,FALSE)=0,"Spatial Data Missing",VLOOKUP(M19,'G-3 Multipliers'!$L$3:$N$6,2,FALSE)))</f>
        <v/>
      </c>
      <c r="O19" s="505" t="str">
        <f>IF(M19="","",IF(VLOOKUP(M19,'G-3 Multipliers'!$L$3:$N$6,3,FALSE)=0,"Spatial Data Missing ▲",VLOOKUP(M19,'G-3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1" t="str">
        <f t="shared" si="3"/>
        <v/>
      </c>
      <c r="V19" s="511" t="str">
        <f t="shared" si="4"/>
        <v/>
      </c>
      <c r="W19" s="511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5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71"/>
      <c r="L20" s="499" t="str">
        <f>IFERROR(INDEX('G-8 Condition Look up'!$A$3:$H$130,MATCH(G20,'G-8 Condition Look up'!$A$3:$A$130,0),MATCH(K20,'G-8 Condition Look up'!$A$3:$H$3,0)),"")</f>
        <v/>
      </c>
      <c r="M20" s="71"/>
      <c r="N20" s="520" t="str">
        <f>IF(M20="","",IF(VLOOKUP(M20,'G-3 Multipliers'!$L$3:$N$6,2,FALSE)=0,"Spatial Data Missing",VLOOKUP(M20,'G-3 Multipliers'!$L$3:$N$6,2,FALSE)))</f>
        <v/>
      </c>
      <c r="O20" s="505" t="str">
        <f>IF(M20="","",IF(VLOOKUP(M20,'G-3 Multipliers'!$L$3:$N$6,3,FALSE)=0,"Spatial Data Missing ▲",VLOOKUP(M20,'G-3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1" t="str">
        <f t="shared" si="3"/>
        <v/>
      </c>
      <c r="V20" s="511" t="str">
        <f t="shared" si="4"/>
        <v/>
      </c>
      <c r="W20" s="511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5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71"/>
      <c r="L21" s="499" t="str">
        <f>IFERROR(INDEX('G-8 Condition Look up'!$A$3:$H$130,MATCH(G21,'G-8 Condition Look up'!$A$3:$A$130,0),MATCH(K21,'G-8 Condition Look up'!$A$3:$H$3,0)),"")</f>
        <v/>
      </c>
      <c r="M21" s="71"/>
      <c r="N21" s="520" t="str">
        <f>IF(M21="","",IF(VLOOKUP(M21,'G-3 Multipliers'!$L$3:$N$6,2,FALSE)=0,"Spatial Data Missing",VLOOKUP(M21,'G-3 Multipliers'!$L$3:$N$6,2,FALSE)))</f>
        <v/>
      </c>
      <c r="O21" s="505" t="str">
        <f>IF(M21="","",IF(VLOOKUP(M21,'G-3 Multipliers'!$L$3:$N$6,3,FALSE)=0,"Spatial Data Missing ▲",VLOOKUP(M21,'G-3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1" t="str">
        <f t="shared" si="3"/>
        <v/>
      </c>
      <c r="V21" s="511" t="str">
        <f t="shared" si="4"/>
        <v/>
      </c>
      <c r="W21" s="511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5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71"/>
      <c r="L22" s="499" t="str">
        <f>IFERROR(INDEX('G-8 Condition Look up'!$A$3:$H$130,MATCH(G22,'G-8 Condition Look up'!$A$3:$A$130,0),MATCH(K22,'G-8 Condition Look up'!$A$3:$H$3,0)),"")</f>
        <v/>
      </c>
      <c r="M22" s="71"/>
      <c r="N22" s="520" t="str">
        <f>IF(M22="","",IF(VLOOKUP(M22,'G-3 Multipliers'!$L$3:$N$6,2,FALSE)=0,"Spatial Data Missing",VLOOKUP(M22,'G-3 Multipliers'!$L$3:$N$6,2,FALSE)))</f>
        <v/>
      </c>
      <c r="O22" s="505" t="str">
        <f>IF(M22="","",IF(VLOOKUP(M22,'G-3 Multipliers'!$L$3:$N$6,3,FALSE)=0,"Spatial Data Missing ▲",VLOOKUP(M22,'G-3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1" t="str">
        <f t="shared" si="3"/>
        <v/>
      </c>
      <c r="V22" s="511" t="str">
        <f t="shared" si="4"/>
        <v/>
      </c>
      <c r="W22" s="511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5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71"/>
      <c r="L23" s="499" t="str">
        <f>IFERROR(INDEX('G-8 Condition Look up'!$A$3:$H$130,MATCH(G23,'G-8 Condition Look up'!$A$3:$A$130,0),MATCH(K23,'G-8 Condition Look up'!$A$3:$H$3,0)),"")</f>
        <v/>
      </c>
      <c r="M23" s="71"/>
      <c r="N23" s="520" t="str">
        <f>IF(M23="","",IF(VLOOKUP(M23,'G-3 Multipliers'!$L$3:$N$6,2,FALSE)=0,"Spatial Data Missing",VLOOKUP(M23,'G-3 Multipliers'!$L$3:$N$6,2,FALSE)))</f>
        <v/>
      </c>
      <c r="O23" s="505" t="str">
        <f>IF(M23="","",IF(VLOOKUP(M23,'G-3 Multipliers'!$L$3:$N$6,3,FALSE)=0,"Spatial Data Missing ▲",VLOOKUP(M23,'G-3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1" t="str">
        <f t="shared" si="3"/>
        <v/>
      </c>
      <c r="V23" s="511" t="str">
        <f t="shared" si="4"/>
        <v/>
      </c>
      <c r="W23" s="511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5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71"/>
      <c r="L24" s="499" t="str">
        <f>IFERROR(INDEX('G-8 Condition Look up'!$A$3:$H$130,MATCH(G24,'G-8 Condition Look up'!$A$3:$A$130,0),MATCH(K24,'G-8 Condition Look up'!$A$3:$H$3,0)),"")</f>
        <v/>
      </c>
      <c r="M24" s="71"/>
      <c r="N24" s="520" t="str">
        <f>IF(M24="","",IF(VLOOKUP(M24,'G-3 Multipliers'!$L$3:$N$6,2,FALSE)=0,"Spatial Data Missing",VLOOKUP(M24,'G-3 Multipliers'!$L$3:$N$6,2,FALSE)))</f>
        <v/>
      </c>
      <c r="O24" s="505" t="str">
        <f>IF(M24="","",IF(VLOOKUP(M24,'G-3 Multipliers'!$L$3:$N$6,3,FALSE)=0,"Spatial Data Missing ▲",VLOOKUP(M24,'G-3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1" t="str">
        <f t="shared" si="3"/>
        <v/>
      </c>
      <c r="V24" s="511" t="str">
        <f t="shared" si="4"/>
        <v/>
      </c>
      <c r="W24" s="511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5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71"/>
      <c r="L25" s="499" t="str">
        <f>IFERROR(INDEX('G-8 Condition Look up'!$A$3:$H$130,MATCH(G25,'G-8 Condition Look up'!$A$3:$A$130,0),MATCH(K25,'G-8 Condition Look up'!$A$3:$H$3,0)),"")</f>
        <v/>
      </c>
      <c r="M25" s="71"/>
      <c r="N25" s="520" t="str">
        <f>IF(M25="","",IF(VLOOKUP(M25,'G-3 Multipliers'!$L$3:$N$6,2,FALSE)=0,"Spatial Data Missing",VLOOKUP(M25,'G-3 Multipliers'!$L$3:$N$6,2,FALSE)))</f>
        <v/>
      </c>
      <c r="O25" s="505" t="str">
        <f>IF(M25="","",IF(VLOOKUP(M25,'G-3 Multipliers'!$L$3:$N$6,3,FALSE)=0,"Spatial Data Missing ▲",VLOOKUP(M25,'G-3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1" t="str">
        <f t="shared" si="3"/>
        <v/>
      </c>
      <c r="V25" s="511" t="str">
        <f t="shared" si="4"/>
        <v/>
      </c>
      <c r="W25" s="511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5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71"/>
      <c r="L26" s="499" t="str">
        <f>IFERROR(INDEX('G-8 Condition Look up'!$A$3:$H$130,MATCH(G26,'G-8 Condition Look up'!$A$3:$A$130,0),MATCH(K26,'G-8 Condition Look up'!$A$3:$H$3,0)),"")</f>
        <v/>
      </c>
      <c r="M26" s="71"/>
      <c r="N26" s="520" t="str">
        <f>IF(M26="","",IF(VLOOKUP(M26,'G-3 Multipliers'!$L$3:$N$6,2,FALSE)=0,"Spatial Data Missing",VLOOKUP(M26,'G-3 Multipliers'!$L$3:$N$6,2,FALSE)))</f>
        <v/>
      </c>
      <c r="O26" s="505" t="str">
        <f>IF(M26="","",IF(VLOOKUP(M26,'G-3 Multipliers'!$L$3:$N$6,3,FALSE)=0,"Spatial Data Missing ▲",VLOOKUP(M26,'G-3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1" t="str">
        <f t="shared" si="3"/>
        <v/>
      </c>
      <c r="V26" s="511" t="str">
        <f t="shared" si="4"/>
        <v/>
      </c>
      <c r="W26" s="511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5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71"/>
      <c r="L27" s="499" t="str">
        <f>IFERROR(INDEX('G-8 Condition Look up'!$A$3:$H$130,MATCH(G27,'G-8 Condition Look up'!$A$3:$A$130,0),MATCH(K27,'G-8 Condition Look up'!$A$3:$H$3,0)),"")</f>
        <v/>
      </c>
      <c r="M27" s="71"/>
      <c r="N27" s="520" t="str">
        <f>IF(M27="","",IF(VLOOKUP(M27,'G-3 Multipliers'!$L$3:$N$6,2,FALSE)=0,"Spatial Data Missing",VLOOKUP(M27,'G-3 Multipliers'!$L$3:$N$6,2,FALSE)))</f>
        <v/>
      </c>
      <c r="O27" s="505" t="str">
        <f>IF(M27="","",IF(VLOOKUP(M27,'G-3 Multipliers'!$L$3:$N$6,3,FALSE)=0,"Spatial Data Missing ▲",VLOOKUP(M27,'G-3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1" t="str">
        <f t="shared" si="3"/>
        <v/>
      </c>
      <c r="V27" s="511" t="str">
        <f t="shared" si="4"/>
        <v/>
      </c>
      <c r="W27" s="511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5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71"/>
      <c r="L28" s="499" t="str">
        <f>IFERROR(INDEX('G-8 Condition Look up'!$A$3:$H$130,MATCH(G28,'G-8 Condition Look up'!$A$3:$A$130,0),MATCH(K28,'G-8 Condition Look up'!$A$3:$H$3,0)),"")</f>
        <v/>
      </c>
      <c r="M28" s="71"/>
      <c r="N28" s="520" t="str">
        <f>IF(M28="","",IF(VLOOKUP(M28,'G-3 Multipliers'!$L$3:$N$6,2,FALSE)=0,"Spatial Data Missing",VLOOKUP(M28,'G-3 Multipliers'!$L$3:$N$6,2,FALSE)))</f>
        <v/>
      </c>
      <c r="O28" s="505" t="str">
        <f>IF(M28="","",IF(VLOOKUP(M28,'G-3 Multipliers'!$L$3:$N$6,3,FALSE)=0,"Spatial Data Missing ▲",VLOOKUP(M28,'G-3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1" t="str">
        <f t="shared" si="3"/>
        <v/>
      </c>
      <c r="V28" s="511" t="str">
        <f t="shared" si="4"/>
        <v/>
      </c>
      <c r="W28" s="511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5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71"/>
      <c r="L29" s="499" t="str">
        <f>IFERROR(INDEX('G-8 Condition Look up'!$A$3:$H$130,MATCH(G29,'G-8 Condition Look up'!$A$3:$A$130,0),MATCH(K29,'G-8 Condition Look up'!$A$3:$H$3,0)),"")</f>
        <v/>
      </c>
      <c r="M29" s="71"/>
      <c r="N29" s="520" t="str">
        <f>IF(M29="","",IF(VLOOKUP(M29,'G-3 Multipliers'!$L$3:$N$6,2,FALSE)=0,"Spatial Data Missing",VLOOKUP(M29,'G-3 Multipliers'!$L$3:$N$6,2,FALSE)))</f>
        <v/>
      </c>
      <c r="O29" s="505" t="str">
        <f>IF(M29="","",IF(VLOOKUP(M29,'G-3 Multipliers'!$L$3:$N$6,3,FALSE)=0,"Spatial Data Missing ▲",VLOOKUP(M29,'G-3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1" t="str">
        <f t="shared" si="3"/>
        <v/>
      </c>
      <c r="V29" s="511" t="str">
        <f t="shared" si="4"/>
        <v/>
      </c>
      <c r="W29" s="511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5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71"/>
      <c r="L30" s="499" t="str">
        <f>IFERROR(INDEX('G-8 Condition Look up'!$A$3:$H$130,MATCH(G30,'G-8 Condition Look up'!$A$3:$A$130,0),MATCH(K30,'G-8 Condition Look up'!$A$3:$H$3,0)),"")</f>
        <v/>
      </c>
      <c r="M30" s="71"/>
      <c r="N30" s="520" t="str">
        <f>IF(M30="","",IF(VLOOKUP(M30,'G-3 Multipliers'!$L$3:$N$6,2,FALSE)=0,"Spatial Data Missing",VLOOKUP(M30,'G-3 Multipliers'!$L$3:$N$6,2,FALSE)))</f>
        <v/>
      </c>
      <c r="O30" s="505" t="str">
        <f>IF(M30="","",IF(VLOOKUP(M30,'G-3 Multipliers'!$L$3:$N$6,3,FALSE)=0,"Spatial Data Missing ▲",VLOOKUP(M30,'G-3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1" t="str">
        <f t="shared" si="3"/>
        <v/>
      </c>
      <c r="V30" s="511" t="str">
        <f t="shared" si="4"/>
        <v/>
      </c>
      <c r="W30" s="511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5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71"/>
      <c r="L31" s="499" t="str">
        <f>IFERROR(INDEX('G-8 Condition Look up'!$A$3:$H$130,MATCH(G31,'G-8 Condition Look up'!$A$3:$A$130,0),MATCH(K31,'G-8 Condition Look up'!$A$3:$H$3,0)),"")</f>
        <v/>
      </c>
      <c r="M31" s="71"/>
      <c r="N31" s="520" t="str">
        <f>IF(M31="","",IF(VLOOKUP(M31,'G-3 Multipliers'!$L$3:$N$6,2,FALSE)=0,"Spatial Data Missing",VLOOKUP(M31,'G-3 Multipliers'!$L$3:$N$6,2,FALSE)))</f>
        <v/>
      </c>
      <c r="O31" s="505" t="str">
        <f>IF(M31="","",IF(VLOOKUP(M31,'G-3 Multipliers'!$L$3:$N$6,3,FALSE)=0,"Spatial Data Missing ▲",VLOOKUP(M31,'G-3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1" t="str">
        <f t="shared" si="3"/>
        <v/>
      </c>
      <c r="V31" s="511" t="str">
        <f t="shared" si="4"/>
        <v/>
      </c>
      <c r="W31" s="511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5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71"/>
      <c r="L32" s="499" t="str">
        <f>IFERROR(INDEX('G-8 Condition Look up'!$A$3:$H$130,MATCH(G32,'G-8 Condition Look up'!$A$3:$A$130,0),MATCH(K32,'G-8 Condition Look up'!$A$3:$H$3,0)),"")</f>
        <v/>
      </c>
      <c r="M32" s="71"/>
      <c r="N32" s="520" t="str">
        <f>IF(M32="","",IF(VLOOKUP(M32,'G-3 Multipliers'!$L$3:$N$6,2,FALSE)=0,"Spatial Data Missing",VLOOKUP(M32,'G-3 Multipliers'!$L$3:$N$6,2,FALSE)))</f>
        <v/>
      </c>
      <c r="O32" s="505" t="str">
        <f>IF(M32="","",IF(VLOOKUP(M32,'G-3 Multipliers'!$L$3:$N$6,3,FALSE)=0,"Spatial Data Missing ▲",VLOOKUP(M32,'G-3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1" t="str">
        <f t="shared" si="3"/>
        <v/>
      </c>
      <c r="V32" s="511" t="str">
        <f t="shared" si="4"/>
        <v/>
      </c>
      <c r="W32" s="511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5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71"/>
      <c r="L33" s="499" t="str">
        <f>IFERROR(INDEX('G-8 Condition Look up'!$A$3:$H$130,MATCH(G33,'G-8 Condition Look up'!$A$3:$A$130,0),MATCH(K33,'G-8 Condition Look up'!$A$3:$H$3,0)),"")</f>
        <v/>
      </c>
      <c r="M33" s="71"/>
      <c r="N33" s="520" t="str">
        <f>IF(M33="","",IF(VLOOKUP(M33,'G-3 Multipliers'!$L$3:$N$6,2,FALSE)=0,"Spatial Data Missing",VLOOKUP(M33,'G-3 Multipliers'!$L$3:$N$6,2,FALSE)))</f>
        <v/>
      </c>
      <c r="O33" s="505" t="str">
        <f>IF(M33="","",IF(VLOOKUP(M33,'G-3 Multipliers'!$L$3:$N$6,3,FALSE)=0,"Spatial Data Missing ▲",VLOOKUP(M33,'G-3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1" t="str">
        <f t="shared" si="3"/>
        <v/>
      </c>
      <c r="V33" s="511" t="str">
        <f t="shared" si="4"/>
        <v/>
      </c>
      <c r="W33" s="511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5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71"/>
      <c r="L34" s="499" t="str">
        <f>IFERROR(INDEX('G-8 Condition Look up'!$A$3:$H$130,MATCH(G34,'G-8 Condition Look up'!$A$3:$A$130,0),MATCH(K34,'G-8 Condition Look up'!$A$3:$H$3,0)),"")</f>
        <v/>
      </c>
      <c r="M34" s="71"/>
      <c r="N34" s="520" t="str">
        <f>IF(M34="","",IF(VLOOKUP(M34,'G-3 Multipliers'!$L$3:$N$6,2,FALSE)=0,"Spatial Data Missing",VLOOKUP(M34,'G-3 Multipliers'!$L$3:$N$6,2,FALSE)))</f>
        <v/>
      </c>
      <c r="O34" s="505" t="str">
        <f>IF(M34="","",IF(VLOOKUP(M34,'G-3 Multipliers'!$L$3:$N$6,3,FALSE)=0,"Spatial Data Missing ▲",VLOOKUP(M34,'G-3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1" t="str">
        <f t="shared" si="3"/>
        <v/>
      </c>
      <c r="V34" s="511" t="str">
        <f t="shared" si="4"/>
        <v/>
      </c>
      <c r="W34" s="511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5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71"/>
      <c r="L35" s="499" t="str">
        <f>IFERROR(INDEX('G-8 Condition Look up'!$A$3:$H$130,MATCH(G35,'G-8 Condition Look up'!$A$3:$A$130,0),MATCH(K35,'G-8 Condition Look up'!$A$3:$H$3,0)),"")</f>
        <v/>
      </c>
      <c r="M35" s="71"/>
      <c r="N35" s="520" t="str">
        <f>IF(M35="","",IF(VLOOKUP(M35,'G-3 Multipliers'!$L$3:$N$6,2,FALSE)=0,"Spatial Data Missing",VLOOKUP(M35,'G-3 Multipliers'!$L$3:$N$6,2,FALSE)))</f>
        <v/>
      </c>
      <c r="O35" s="505" t="str">
        <f>IF(M35="","",IF(VLOOKUP(M35,'G-3 Multipliers'!$L$3:$N$6,3,FALSE)=0,"Spatial Data Missing ▲",VLOOKUP(M35,'G-3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1" t="str">
        <f t="shared" si="3"/>
        <v/>
      </c>
      <c r="V35" s="511" t="str">
        <f t="shared" si="4"/>
        <v/>
      </c>
      <c r="W35" s="511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5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71"/>
      <c r="L36" s="499" t="str">
        <f>IFERROR(INDEX('G-8 Condition Look up'!$A$3:$H$130,MATCH(G36,'G-8 Condition Look up'!$A$3:$A$130,0),MATCH(K36,'G-8 Condition Look up'!$A$3:$H$3,0)),"")</f>
        <v/>
      </c>
      <c r="M36" s="71"/>
      <c r="N36" s="520" t="str">
        <f>IF(M36="","",IF(VLOOKUP(M36,'G-3 Multipliers'!$L$3:$N$6,2,FALSE)=0,"Spatial Data Missing",VLOOKUP(M36,'G-3 Multipliers'!$L$3:$N$6,2,FALSE)))</f>
        <v/>
      </c>
      <c r="O36" s="505" t="str">
        <f>IF(M36="","",IF(VLOOKUP(M36,'G-3 Multipliers'!$L$3:$N$6,3,FALSE)=0,"Spatial Data Missing ▲",VLOOKUP(M36,'G-3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1" t="str">
        <f t="shared" si="3"/>
        <v/>
      </c>
      <c r="V36" s="511" t="str">
        <f t="shared" si="4"/>
        <v/>
      </c>
      <c r="W36" s="511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5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71"/>
      <c r="L37" s="499" t="str">
        <f>IFERROR(INDEX('G-8 Condition Look up'!$A$3:$H$130,MATCH(G37,'G-8 Condition Look up'!$A$3:$A$130,0),MATCH(K37,'G-8 Condition Look up'!$A$3:$H$3,0)),"")</f>
        <v/>
      </c>
      <c r="M37" s="71"/>
      <c r="N37" s="520" t="str">
        <f>IF(M37="","",IF(VLOOKUP(M37,'G-3 Multipliers'!$L$3:$N$6,2,FALSE)=0,"Spatial Data Missing",VLOOKUP(M37,'G-3 Multipliers'!$L$3:$N$6,2,FALSE)))</f>
        <v/>
      </c>
      <c r="O37" s="505" t="str">
        <f>IF(M37="","",IF(VLOOKUP(M37,'G-3 Multipliers'!$L$3:$N$6,3,FALSE)=0,"Spatial Data Missing ▲",VLOOKUP(M37,'G-3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1" t="str">
        <f t="shared" si="3"/>
        <v/>
      </c>
      <c r="V37" s="511" t="str">
        <f t="shared" si="4"/>
        <v/>
      </c>
      <c r="W37" s="511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5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71"/>
      <c r="L38" s="499" t="str">
        <f>IFERROR(INDEX('G-8 Condition Look up'!$A$3:$H$130,MATCH(G38,'G-8 Condition Look up'!$A$3:$A$130,0),MATCH(K38,'G-8 Condition Look up'!$A$3:$H$3,0)),"")</f>
        <v/>
      </c>
      <c r="M38" s="71"/>
      <c r="N38" s="520" t="str">
        <f>IF(M38="","",IF(VLOOKUP(M38,'G-3 Multipliers'!$L$3:$N$6,2,FALSE)=0,"Spatial Data Missing",VLOOKUP(M38,'G-3 Multipliers'!$L$3:$N$6,2,FALSE)))</f>
        <v/>
      </c>
      <c r="O38" s="505" t="str">
        <f>IF(M38="","",IF(VLOOKUP(M38,'G-3 Multipliers'!$L$3:$N$6,3,FALSE)=0,"Spatial Data Missing ▲",VLOOKUP(M38,'G-3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1" t="str">
        <f t="shared" si="3"/>
        <v/>
      </c>
      <c r="V38" s="511" t="str">
        <f t="shared" si="4"/>
        <v/>
      </c>
      <c r="W38" s="511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5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71"/>
      <c r="L39" s="499" t="str">
        <f>IFERROR(INDEX('G-8 Condition Look up'!$A$3:$H$130,MATCH(G39,'G-8 Condition Look up'!$A$3:$A$130,0),MATCH(K39,'G-8 Condition Look up'!$A$3:$H$3,0)),"")</f>
        <v/>
      </c>
      <c r="M39" s="71"/>
      <c r="N39" s="520" t="str">
        <f>IF(M39="","",IF(VLOOKUP(M39,'G-3 Multipliers'!$L$3:$N$6,2,FALSE)=0,"Spatial Data Missing",VLOOKUP(M39,'G-3 Multipliers'!$L$3:$N$6,2,FALSE)))</f>
        <v/>
      </c>
      <c r="O39" s="505" t="str">
        <f>IF(M39="","",IF(VLOOKUP(M39,'G-3 Multipliers'!$L$3:$N$6,3,FALSE)=0,"Spatial Data Missing ▲",VLOOKUP(M39,'G-3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1" t="str">
        <f t="shared" si="3"/>
        <v/>
      </c>
      <c r="V39" s="511" t="str">
        <f t="shared" si="4"/>
        <v/>
      </c>
      <c r="W39" s="511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5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71"/>
      <c r="L40" s="499" t="str">
        <f>IFERROR(INDEX('G-8 Condition Look up'!$A$3:$H$130,MATCH(G40,'G-8 Condition Look up'!$A$3:$A$130,0),MATCH(K40,'G-8 Condition Look up'!$A$3:$H$3,0)),"")</f>
        <v/>
      </c>
      <c r="M40" s="71"/>
      <c r="N40" s="520" t="str">
        <f>IF(M40="","",IF(VLOOKUP(M40,'G-3 Multipliers'!$L$3:$N$6,2,FALSE)=0,"Spatial Data Missing",VLOOKUP(M40,'G-3 Multipliers'!$L$3:$N$6,2,FALSE)))</f>
        <v/>
      </c>
      <c r="O40" s="505" t="str">
        <f>IF(M40="","",IF(VLOOKUP(M40,'G-3 Multipliers'!$L$3:$N$6,3,FALSE)=0,"Spatial Data Missing ▲",VLOOKUP(M40,'G-3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1" t="str">
        <f t="shared" si="3"/>
        <v/>
      </c>
      <c r="V40" s="511" t="str">
        <f t="shared" si="4"/>
        <v/>
      </c>
      <c r="W40" s="511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5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71"/>
      <c r="L41" s="499" t="str">
        <f>IFERROR(INDEX('G-8 Condition Look up'!$A$3:$H$130,MATCH(G41,'G-8 Condition Look up'!$A$3:$A$130,0),MATCH(K41,'G-8 Condition Look up'!$A$3:$H$3,0)),"")</f>
        <v/>
      </c>
      <c r="M41" s="71"/>
      <c r="N41" s="520" t="str">
        <f>IF(M41="","",IF(VLOOKUP(M41,'G-3 Multipliers'!$L$3:$N$6,2,FALSE)=0,"Spatial Data Missing",VLOOKUP(M41,'G-3 Multipliers'!$L$3:$N$6,2,FALSE)))</f>
        <v/>
      </c>
      <c r="O41" s="505" t="str">
        <f>IF(M41="","",IF(VLOOKUP(M41,'G-3 Multipliers'!$L$3:$N$6,3,FALSE)=0,"Spatial Data Missing ▲",VLOOKUP(M41,'G-3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1" t="str">
        <f t="shared" si="3"/>
        <v/>
      </c>
      <c r="V41" s="511" t="str">
        <f t="shared" si="4"/>
        <v/>
      </c>
      <c r="W41" s="511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5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71"/>
      <c r="L42" s="499" t="str">
        <f>IFERROR(INDEX('G-8 Condition Look up'!$A$3:$H$130,MATCH(G42,'G-8 Condition Look up'!$A$3:$A$130,0),MATCH(K42,'G-8 Condition Look up'!$A$3:$H$3,0)),"")</f>
        <v/>
      </c>
      <c r="M42" s="71"/>
      <c r="N42" s="520" t="str">
        <f>IF(M42="","",IF(VLOOKUP(M42,'G-3 Multipliers'!$L$3:$N$6,2,FALSE)=0,"Spatial Data Missing",VLOOKUP(M42,'G-3 Multipliers'!$L$3:$N$6,2,FALSE)))</f>
        <v/>
      </c>
      <c r="O42" s="505" t="str">
        <f>IF(M42="","",IF(VLOOKUP(M42,'G-3 Multipliers'!$L$3:$N$6,3,FALSE)=0,"Spatial Data Missing ▲",VLOOKUP(M42,'G-3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1" t="str">
        <f t="shared" si="3"/>
        <v/>
      </c>
      <c r="V42" s="511" t="str">
        <f t="shared" si="4"/>
        <v/>
      </c>
      <c r="W42" s="511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5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71"/>
      <c r="L43" s="499" t="str">
        <f>IFERROR(INDEX('G-8 Condition Look up'!$A$3:$H$130,MATCH(G43,'G-8 Condition Look up'!$A$3:$A$130,0),MATCH(K43,'G-8 Condition Look up'!$A$3:$H$3,0)),"")</f>
        <v/>
      </c>
      <c r="M43" s="71"/>
      <c r="N43" s="520" t="str">
        <f>IF(M43="","",IF(VLOOKUP(M43,'G-3 Multipliers'!$L$3:$N$6,2,FALSE)=0,"Spatial Data Missing",VLOOKUP(M43,'G-3 Multipliers'!$L$3:$N$6,2,FALSE)))</f>
        <v/>
      </c>
      <c r="O43" s="505" t="str">
        <f>IF(M43="","",IF(VLOOKUP(M43,'G-3 Multipliers'!$L$3:$N$6,3,FALSE)=0,"Spatial Data Missing ▲",VLOOKUP(M43,'G-3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1" t="str">
        <f t="shared" si="3"/>
        <v/>
      </c>
      <c r="V43" s="511" t="str">
        <f t="shared" si="4"/>
        <v/>
      </c>
      <c r="W43" s="511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5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71"/>
      <c r="L44" s="499" t="str">
        <f>IFERROR(INDEX('G-8 Condition Look up'!$A$3:$H$130,MATCH(G44,'G-8 Condition Look up'!$A$3:$A$130,0),MATCH(K44,'G-8 Condition Look up'!$A$3:$H$3,0)),"")</f>
        <v/>
      </c>
      <c r="M44" s="71"/>
      <c r="N44" s="520" t="str">
        <f>IF(M44="","",IF(VLOOKUP(M44,'G-3 Multipliers'!$L$3:$N$6,2,FALSE)=0,"Spatial Data Missing",VLOOKUP(M44,'G-3 Multipliers'!$L$3:$N$6,2,FALSE)))</f>
        <v/>
      </c>
      <c r="O44" s="505" t="str">
        <f>IF(M44="","",IF(VLOOKUP(M44,'G-3 Multipliers'!$L$3:$N$6,3,FALSE)=0,"Spatial Data Missing ▲",VLOOKUP(M44,'G-3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1" t="str">
        <f t="shared" si="3"/>
        <v/>
      </c>
      <c r="V44" s="511" t="str">
        <f t="shared" si="4"/>
        <v/>
      </c>
      <c r="W44" s="511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5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71"/>
      <c r="L45" s="499" t="str">
        <f>IFERROR(INDEX('G-8 Condition Look up'!$A$3:$H$130,MATCH(G45,'G-8 Condition Look up'!$A$3:$A$130,0),MATCH(K45,'G-8 Condition Look up'!$A$3:$H$3,0)),"")</f>
        <v/>
      </c>
      <c r="M45" s="71"/>
      <c r="N45" s="520" t="str">
        <f>IF(M45="","",IF(VLOOKUP(M45,'G-3 Multipliers'!$L$3:$N$6,2,FALSE)=0,"Spatial Data Missing",VLOOKUP(M45,'G-3 Multipliers'!$L$3:$N$6,2,FALSE)))</f>
        <v/>
      </c>
      <c r="O45" s="505" t="str">
        <f>IF(M45="","",IF(VLOOKUP(M45,'G-3 Multipliers'!$L$3:$N$6,3,FALSE)=0,"Spatial Data Missing ▲",VLOOKUP(M45,'G-3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1" t="str">
        <f t="shared" si="3"/>
        <v/>
      </c>
      <c r="V45" s="511" t="str">
        <f t="shared" si="4"/>
        <v/>
      </c>
      <c r="W45" s="511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5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71"/>
      <c r="L46" s="499" t="str">
        <f>IFERROR(INDEX('G-8 Condition Look up'!$A$3:$H$130,MATCH(G46,'G-8 Condition Look up'!$A$3:$A$130,0),MATCH(K46,'G-8 Condition Look up'!$A$3:$H$3,0)),"")</f>
        <v/>
      </c>
      <c r="M46" s="71"/>
      <c r="N46" s="520" t="str">
        <f>IF(M46="","",IF(VLOOKUP(M46,'G-3 Multipliers'!$L$3:$N$6,2,FALSE)=0,"Spatial Data Missing",VLOOKUP(M46,'G-3 Multipliers'!$L$3:$N$6,2,FALSE)))</f>
        <v/>
      </c>
      <c r="O46" s="505" t="str">
        <f>IF(M46="","",IF(VLOOKUP(M46,'G-3 Multipliers'!$L$3:$N$6,3,FALSE)=0,"Spatial Data Missing ▲",VLOOKUP(M46,'G-3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1" t="str">
        <f t="shared" si="3"/>
        <v/>
      </c>
      <c r="V46" s="511" t="str">
        <f t="shared" si="4"/>
        <v/>
      </c>
      <c r="W46" s="511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5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71"/>
      <c r="L47" s="499" t="str">
        <f>IFERROR(INDEX('G-8 Condition Look up'!$A$3:$H$130,MATCH(G47,'G-8 Condition Look up'!$A$3:$A$130,0),MATCH(K47,'G-8 Condition Look up'!$A$3:$H$3,0)),"")</f>
        <v/>
      </c>
      <c r="M47" s="71"/>
      <c r="N47" s="520" t="str">
        <f>IF(M47="","",IF(VLOOKUP(M47,'G-3 Multipliers'!$L$3:$N$6,2,FALSE)=0,"Spatial Data Missing",VLOOKUP(M47,'G-3 Multipliers'!$L$3:$N$6,2,FALSE)))</f>
        <v/>
      </c>
      <c r="O47" s="505" t="str">
        <f>IF(M47="","",IF(VLOOKUP(M47,'G-3 Multipliers'!$L$3:$N$6,3,FALSE)=0,"Spatial Data Missing ▲",VLOOKUP(M47,'G-3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1" t="str">
        <f t="shared" si="3"/>
        <v/>
      </c>
      <c r="V47" s="511" t="str">
        <f t="shared" si="4"/>
        <v/>
      </c>
      <c r="W47" s="511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5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71"/>
      <c r="L48" s="499" t="str">
        <f>IFERROR(INDEX('G-8 Condition Look up'!$A$3:$H$130,MATCH(G48,'G-8 Condition Look up'!$A$3:$A$130,0),MATCH(K48,'G-8 Condition Look up'!$A$3:$H$3,0)),"")</f>
        <v/>
      </c>
      <c r="M48" s="71"/>
      <c r="N48" s="520" t="str">
        <f>IF(M48="","",IF(VLOOKUP(M48,'G-3 Multipliers'!$L$3:$N$6,2,FALSE)=0,"Spatial Data Missing",VLOOKUP(M48,'G-3 Multipliers'!$L$3:$N$6,2,FALSE)))</f>
        <v/>
      </c>
      <c r="O48" s="505" t="str">
        <f>IF(M48="","",IF(VLOOKUP(M48,'G-3 Multipliers'!$L$3:$N$6,3,FALSE)=0,"Spatial Data Missing ▲",VLOOKUP(M48,'G-3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1" t="str">
        <f t="shared" si="3"/>
        <v/>
      </c>
      <c r="V48" s="511" t="str">
        <f t="shared" si="4"/>
        <v/>
      </c>
      <c r="W48" s="511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5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71"/>
      <c r="L49" s="499" t="str">
        <f>IFERROR(INDEX('G-8 Condition Look up'!$A$3:$H$130,MATCH(G49,'G-8 Condition Look up'!$A$3:$A$130,0),MATCH(K49,'G-8 Condition Look up'!$A$3:$H$3,0)),"")</f>
        <v/>
      </c>
      <c r="M49" s="71"/>
      <c r="N49" s="520" t="str">
        <f>IF(M49="","",IF(VLOOKUP(M49,'G-3 Multipliers'!$L$3:$N$6,2,FALSE)=0,"Spatial Data Missing",VLOOKUP(M49,'G-3 Multipliers'!$L$3:$N$6,2,FALSE)))</f>
        <v/>
      </c>
      <c r="O49" s="505" t="str">
        <f>IF(M49="","",IF(VLOOKUP(M49,'G-3 Multipliers'!$L$3:$N$6,3,FALSE)=0,"Spatial Data Missing ▲",VLOOKUP(M49,'G-3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1" t="str">
        <f t="shared" si="3"/>
        <v/>
      </c>
      <c r="V49" s="511" t="str">
        <f t="shared" si="4"/>
        <v/>
      </c>
      <c r="W49" s="511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5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71"/>
      <c r="L50" s="499" t="str">
        <f>IFERROR(INDEX('G-8 Condition Look up'!$A$3:$H$130,MATCH(G50,'G-8 Condition Look up'!$A$3:$A$130,0),MATCH(K50,'G-8 Condition Look up'!$A$3:$H$3,0)),"")</f>
        <v/>
      </c>
      <c r="M50" s="71"/>
      <c r="N50" s="520" t="str">
        <f>IF(M50="","",IF(VLOOKUP(M50,'G-3 Multipliers'!$L$3:$N$6,2,FALSE)=0,"Spatial Data Missing",VLOOKUP(M50,'G-3 Multipliers'!$L$3:$N$6,2,FALSE)))</f>
        <v/>
      </c>
      <c r="O50" s="505" t="str">
        <f>IF(M50="","",IF(VLOOKUP(M50,'G-3 Multipliers'!$L$3:$N$6,3,FALSE)=0,"Spatial Data Missing ▲",VLOOKUP(M50,'G-3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1" t="str">
        <f t="shared" si="3"/>
        <v/>
      </c>
      <c r="V50" s="511" t="str">
        <f t="shared" si="4"/>
        <v/>
      </c>
      <c r="W50" s="511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5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71"/>
      <c r="L51" s="499" t="str">
        <f>IFERROR(INDEX('G-8 Condition Look up'!$A$3:$H$130,MATCH(G51,'G-8 Condition Look up'!$A$3:$A$130,0),MATCH(K51,'G-8 Condition Look up'!$A$3:$H$3,0)),"")</f>
        <v/>
      </c>
      <c r="M51" s="71"/>
      <c r="N51" s="520" t="str">
        <f>IF(M51="","",IF(VLOOKUP(M51,'G-3 Multipliers'!$L$3:$N$6,2,FALSE)=0,"Spatial Data Missing",VLOOKUP(M51,'G-3 Multipliers'!$L$3:$N$6,2,FALSE)))</f>
        <v/>
      </c>
      <c r="O51" s="505" t="str">
        <f>IF(M51="","",IF(VLOOKUP(M51,'G-3 Multipliers'!$L$3:$N$6,3,FALSE)=0,"Spatial Data Missing ▲",VLOOKUP(M51,'G-3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1" t="str">
        <f t="shared" si="3"/>
        <v/>
      </c>
      <c r="V51" s="511" t="str">
        <f t="shared" si="4"/>
        <v/>
      </c>
      <c r="W51" s="511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5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71"/>
      <c r="L52" s="499" t="str">
        <f>IFERROR(INDEX('G-8 Condition Look up'!$A$3:$H$130,MATCH(G52,'G-8 Condition Look up'!$A$3:$A$130,0),MATCH(K52,'G-8 Condition Look up'!$A$3:$H$3,0)),"")</f>
        <v/>
      </c>
      <c r="M52" s="71"/>
      <c r="N52" s="520" t="str">
        <f>IF(M52="","",IF(VLOOKUP(M52,'G-3 Multipliers'!$L$3:$N$6,2,FALSE)=0,"Spatial Data Missing",VLOOKUP(M52,'G-3 Multipliers'!$L$3:$N$6,2,FALSE)))</f>
        <v/>
      </c>
      <c r="O52" s="505" t="str">
        <f>IF(M52="","",IF(VLOOKUP(M52,'G-3 Multipliers'!$L$3:$N$6,3,FALSE)=0,"Spatial Data Missing ▲",VLOOKUP(M52,'G-3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1" t="str">
        <f t="shared" si="3"/>
        <v/>
      </c>
      <c r="V52" s="511" t="str">
        <f t="shared" si="4"/>
        <v/>
      </c>
      <c r="W52" s="511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5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71"/>
      <c r="L53" s="499" t="str">
        <f>IFERROR(INDEX('G-8 Condition Look up'!$A$3:$H$130,MATCH(G53,'G-8 Condition Look up'!$A$3:$A$130,0),MATCH(K53,'G-8 Condition Look up'!$A$3:$H$3,0)),"")</f>
        <v/>
      </c>
      <c r="M53" s="71"/>
      <c r="N53" s="520" t="str">
        <f>IF(M53="","",IF(VLOOKUP(M53,'G-3 Multipliers'!$L$3:$N$6,2,FALSE)=0,"Spatial Data Missing",VLOOKUP(M53,'G-3 Multipliers'!$L$3:$N$6,2,FALSE)))</f>
        <v/>
      </c>
      <c r="O53" s="505" t="str">
        <f>IF(M53="","",IF(VLOOKUP(M53,'G-3 Multipliers'!$L$3:$N$6,3,FALSE)=0,"Spatial Data Missing ▲",VLOOKUP(M53,'G-3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1" t="str">
        <f t="shared" si="3"/>
        <v/>
      </c>
      <c r="V53" s="511" t="str">
        <f t="shared" si="4"/>
        <v/>
      </c>
      <c r="W53" s="511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5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71"/>
      <c r="L54" s="499" t="str">
        <f>IFERROR(INDEX('G-8 Condition Look up'!$A$3:$H$130,MATCH(G54,'G-8 Condition Look up'!$A$3:$A$130,0),MATCH(K54,'G-8 Condition Look up'!$A$3:$H$3,0)),"")</f>
        <v/>
      </c>
      <c r="M54" s="71"/>
      <c r="N54" s="520" t="str">
        <f>IF(M54="","",IF(VLOOKUP(M54,'G-3 Multipliers'!$L$3:$N$6,2,FALSE)=0,"Spatial Data Missing",VLOOKUP(M54,'G-3 Multipliers'!$L$3:$N$6,2,FALSE)))</f>
        <v/>
      </c>
      <c r="O54" s="505" t="str">
        <f>IF(M54="","",IF(VLOOKUP(M54,'G-3 Multipliers'!$L$3:$N$6,3,FALSE)=0,"Spatial Data Missing ▲",VLOOKUP(M54,'G-3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1" t="str">
        <f t="shared" si="3"/>
        <v/>
      </c>
      <c r="V54" s="511" t="str">
        <f t="shared" si="4"/>
        <v/>
      </c>
      <c r="W54" s="511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5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71"/>
      <c r="L55" s="499" t="str">
        <f>IFERROR(INDEX('G-8 Condition Look up'!$A$3:$H$130,MATCH(G55,'G-8 Condition Look up'!$A$3:$A$130,0),MATCH(K55,'G-8 Condition Look up'!$A$3:$H$3,0)),"")</f>
        <v/>
      </c>
      <c r="M55" s="71"/>
      <c r="N55" s="520" t="str">
        <f>IF(M55="","",IF(VLOOKUP(M55,'G-3 Multipliers'!$L$3:$N$6,2,FALSE)=0,"Spatial Data Missing",VLOOKUP(M55,'G-3 Multipliers'!$L$3:$N$6,2,FALSE)))</f>
        <v/>
      </c>
      <c r="O55" s="505" t="str">
        <f>IF(M55="","",IF(VLOOKUP(M55,'G-3 Multipliers'!$L$3:$N$6,3,FALSE)=0,"Spatial Data Missing ▲",VLOOKUP(M55,'G-3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1" t="str">
        <f t="shared" si="3"/>
        <v/>
      </c>
      <c r="V55" s="511" t="str">
        <f t="shared" si="4"/>
        <v/>
      </c>
      <c r="W55" s="511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5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71"/>
      <c r="L56" s="499" t="str">
        <f>IFERROR(INDEX('G-8 Condition Look up'!$A$3:$H$130,MATCH(G56,'G-8 Condition Look up'!$A$3:$A$130,0),MATCH(K56,'G-8 Condition Look up'!$A$3:$H$3,0)),"")</f>
        <v/>
      </c>
      <c r="M56" s="71"/>
      <c r="N56" s="520" t="str">
        <f>IF(M56="","",IF(VLOOKUP(M56,'G-3 Multipliers'!$L$3:$N$6,2,FALSE)=0,"Spatial Data Missing",VLOOKUP(M56,'G-3 Multipliers'!$L$3:$N$6,2,FALSE)))</f>
        <v/>
      </c>
      <c r="O56" s="505" t="str">
        <f>IF(M56="","",IF(VLOOKUP(M56,'G-3 Multipliers'!$L$3:$N$6,3,FALSE)=0,"Spatial Data Missing ▲",VLOOKUP(M56,'G-3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1" t="str">
        <f t="shared" si="3"/>
        <v/>
      </c>
      <c r="V56" s="511" t="str">
        <f t="shared" si="4"/>
        <v/>
      </c>
      <c r="W56" s="511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5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71"/>
      <c r="L57" s="499" t="str">
        <f>IFERROR(INDEX('G-8 Condition Look up'!$A$3:$H$130,MATCH(G57,'G-8 Condition Look up'!$A$3:$A$130,0),MATCH(K57,'G-8 Condition Look up'!$A$3:$H$3,0)),"")</f>
        <v/>
      </c>
      <c r="M57" s="71"/>
      <c r="N57" s="520" t="str">
        <f>IF(M57="","",IF(VLOOKUP(M57,'G-3 Multipliers'!$L$3:$N$6,2,FALSE)=0,"Spatial Data Missing",VLOOKUP(M57,'G-3 Multipliers'!$L$3:$N$6,2,FALSE)))</f>
        <v/>
      </c>
      <c r="O57" s="505" t="str">
        <f>IF(M57="","",IF(VLOOKUP(M57,'G-3 Multipliers'!$L$3:$N$6,3,FALSE)=0,"Spatial Data Missing ▲",VLOOKUP(M57,'G-3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1" t="str">
        <f t="shared" si="3"/>
        <v/>
      </c>
      <c r="V57" s="511" t="str">
        <f t="shared" si="4"/>
        <v/>
      </c>
      <c r="W57" s="511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5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71"/>
      <c r="L58" s="499" t="str">
        <f>IFERROR(INDEX('G-8 Condition Look up'!$A$3:$H$130,MATCH(G58,'G-8 Condition Look up'!$A$3:$A$130,0),MATCH(K58,'G-8 Condition Look up'!$A$3:$H$3,0)),"")</f>
        <v/>
      </c>
      <c r="M58" s="71"/>
      <c r="N58" s="520" t="str">
        <f>IF(M58="","",IF(VLOOKUP(M58,'G-3 Multipliers'!$L$3:$N$6,2,FALSE)=0,"Spatial Data Missing",VLOOKUP(M58,'G-3 Multipliers'!$L$3:$N$6,2,FALSE)))</f>
        <v/>
      </c>
      <c r="O58" s="505" t="str">
        <f>IF(M58="","",IF(VLOOKUP(M58,'G-3 Multipliers'!$L$3:$N$6,3,FALSE)=0,"Spatial Data Missing ▲",VLOOKUP(M58,'G-3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1" t="str">
        <f t="shared" si="3"/>
        <v/>
      </c>
      <c r="V58" s="511" t="str">
        <f t="shared" si="4"/>
        <v/>
      </c>
      <c r="W58" s="511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5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71"/>
      <c r="L59" s="499" t="str">
        <f>IFERROR(INDEX('G-8 Condition Look up'!$A$3:$H$130,MATCH(G59,'G-8 Condition Look up'!$A$3:$A$130,0),MATCH(K59,'G-8 Condition Look up'!$A$3:$H$3,0)),"")</f>
        <v/>
      </c>
      <c r="M59" s="71"/>
      <c r="N59" s="520" t="str">
        <f>IF(M59="","",IF(VLOOKUP(M59,'G-3 Multipliers'!$L$3:$N$6,2,FALSE)=0,"Spatial Data Missing",VLOOKUP(M59,'G-3 Multipliers'!$L$3:$N$6,2,FALSE)))</f>
        <v/>
      </c>
      <c r="O59" s="505" t="str">
        <f>IF(M59="","",IF(VLOOKUP(M59,'G-3 Multipliers'!$L$3:$N$6,3,FALSE)=0,"Spatial Data Missing ▲",VLOOKUP(M59,'G-3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1" t="str">
        <f t="shared" si="3"/>
        <v/>
      </c>
      <c r="V59" s="511" t="str">
        <f t="shared" si="4"/>
        <v/>
      </c>
      <c r="W59" s="511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5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71"/>
      <c r="L60" s="499" t="str">
        <f>IFERROR(INDEX('G-8 Condition Look up'!$A$3:$H$130,MATCH(G60,'G-8 Condition Look up'!$A$3:$A$130,0),MATCH(K60,'G-8 Condition Look up'!$A$3:$H$3,0)),"")</f>
        <v/>
      </c>
      <c r="M60" s="71"/>
      <c r="N60" s="520" t="str">
        <f>IF(M60="","",IF(VLOOKUP(M60,'G-3 Multipliers'!$L$3:$N$6,2,FALSE)=0,"Spatial Data Missing",VLOOKUP(M60,'G-3 Multipliers'!$L$3:$N$6,2,FALSE)))</f>
        <v/>
      </c>
      <c r="O60" s="505" t="str">
        <f>IF(M60="","",IF(VLOOKUP(M60,'G-3 Multipliers'!$L$3:$N$6,3,FALSE)=0,"Spatial Data Missing ▲",VLOOKUP(M60,'G-3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1" t="str">
        <f t="shared" si="3"/>
        <v/>
      </c>
      <c r="V60" s="511" t="str">
        <f t="shared" si="4"/>
        <v/>
      </c>
      <c r="W60" s="511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5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71"/>
      <c r="L61" s="499" t="str">
        <f>IFERROR(INDEX('G-8 Condition Look up'!$A$3:$H$130,MATCH(G61,'G-8 Condition Look up'!$A$3:$A$130,0),MATCH(K61,'G-8 Condition Look up'!$A$3:$H$3,0)),"")</f>
        <v/>
      </c>
      <c r="M61" s="71"/>
      <c r="N61" s="520" t="str">
        <f>IF(M61="","",IF(VLOOKUP(M61,'G-3 Multipliers'!$L$3:$N$6,2,FALSE)=0,"Spatial Data Missing",VLOOKUP(M61,'G-3 Multipliers'!$L$3:$N$6,2,FALSE)))</f>
        <v/>
      </c>
      <c r="O61" s="505" t="str">
        <f>IF(M61="","",IF(VLOOKUP(M61,'G-3 Multipliers'!$L$3:$N$6,3,FALSE)=0,"Spatial Data Missing ▲",VLOOKUP(M61,'G-3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1" t="str">
        <f t="shared" si="3"/>
        <v/>
      </c>
      <c r="V61" s="511" t="str">
        <f t="shared" si="4"/>
        <v/>
      </c>
      <c r="W61" s="511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5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71"/>
      <c r="L62" s="499" t="str">
        <f>IFERROR(INDEX('G-8 Condition Look up'!$A$3:$H$130,MATCH(G62,'G-8 Condition Look up'!$A$3:$A$130,0),MATCH(K62,'G-8 Condition Look up'!$A$3:$H$3,0)),"")</f>
        <v/>
      </c>
      <c r="M62" s="71"/>
      <c r="N62" s="520" t="str">
        <f>IF(M62="","",IF(VLOOKUP(M62,'G-3 Multipliers'!$L$3:$N$6,2,FALSE)=0,"Spatial Data Missing",VLOOKUP(M62,'G-3 Multipliers'!$L$3:$N$6,2,FALSE)))</f>
        <v/>
      </c>
      <c r="O62" s="505" t="str">
        <f>IF(M62="","",IF(VLOOKUP(M62,'G-3 Multipliers'!$L$3:$N$6,3,FALSE)=0,"Spatial Data Missing ▲",VLOOKUP(M62,'G-3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1" t="str">
        <f t="shared" si="3"/>
        <v/>
      </c>
      <c r="V62" s="511" t="str">
        <f t="shared" si="4"/>
        <v/>
      </c>
      <c r="W62" s="511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5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71"/>
      <c r="L63" s="499" t="str">
        <f>IFERROR(INDEX('G-8 Condition Look up'!$A$3:$H$130,MATCH(G63,'G-8 Condition Look up'!$A$3:$A$130,0),MATCH(K63,'G-8 Condition Look up'!$A$3:$H$3,0)),"")</f>
        <v/>
      </c>
      <c r="M63" s="71"/>
      <c r="N63" s="520" t="str">
        <f>IF(M63="","",IF(VLOOKUP(M63,'G-3 Multipliers'!$L$3:$N$6,2,FALSE)=0,"Spatial Data Missing",VLOOKUP(M63,'G-3 Multipliers'!$L$3:$N$6,2,FALSE)))</f>
        <v/>
      </c>
      <c r="O63" s="505" t="str">
        <f>IF(M63="","",IF(VLOOKUP(M63,'G-3 Multipliers'!$L$3:$N$6,3,FALSE)=0,"Spatial Data Missing ▲",VLOOKUP(M63,'G-3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1" t="str">
        <f t="shared" si="3"/>
        <v/>
      </c>
      <c r="V63" s="511" t="str">
        <f t="shared" si="4"/>
        <v/>
      </c>
      <c r="W63" s="511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5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71"/>
      <c r="L64" s="499" t="str">
        <f>IFERROR(INDEX('G-8 Condition Look up'!$A$3:$H$130,MATCH(G64,'G-8 Condition Look up'!$A$3:$A$130,0),MATCH(K64,'G-8 Condition Look up'!$A$3:$H$3,0)),"")</f>
        <v/>
      </c>
      <c r="M64" s="71"/>
      <c r="N64" s="520" t="str">
        <f>IF(M64="","",IF(VLOOKUP(M64,'G-3 Multipliers'!$L$3:$N$6,2,FALSE)=0,"Spatial Data Missing",VLOOKUP(M64,'G-3 Multipliers'!$L$3:$N$6,2,FALSE)))</f>
        <v/>
      </c>
      <c r="O64" s="505" t="str">
        <f>IF(M64="","",IF(VLOOKUP(M64,'G-3 Multipliers'!$L$3:$N$6,3,FALSE)=0,"Spatial Data Missing ▲",VLOOKUP(M64,'G-3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1" t="str">
        <f t="shared" si="3"/>
        <v/>
      </c>
      <c r="V64" s="511" t="str">
        <f t="shared" si="4"/>
        <v/>
      </c>
      <c r="W64" s="511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5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71"/>
      <c r="L65" s="499" t="str">
        <f>IFERROR(INDEX('G-8 Condition Look up'!$A$3:$H$130,MATCH(G65,'G-8 Condition Look up'!$A$3:$A$130,0),MATCH(K65,'G-8 Condition Look up'!$A$3:$H$3,0)),"")</f>
        <v/>
      </c>
      <c r="M65" s="71"/>
      <c r="N65" s="520" t="str">
        <f>IF(M65="","",IF(VLOOKUP(M65,'G-3 Multipliers'!$L$3:$N$6,2,FALSE)=0,"Spatial Data Missing",VLOOKUP(M65,'G-3 Multipliers'!$L$3:$N$6,2,FALSE)))</f>
        <v/>
      </c>
      <c r="O65" s="505" t="str">
        <f>IF(M65="","",IF(VLOOKUP(M65,'G-3 Multipliers'!$L$3:$N$6,3,FALSE)=0,"Spatial Data Missing ▲",VLOOKUP(M65,'G-3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1" t="str">
        <f t="shared" si="3"/>
        <v/>
      </c>
      <c r="V65" s="511" t="str">
        <f t="shared" si="4"/>
        <v/>
      </c>
      <c r="W65" s="511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5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71"/>
      <c r="L66" s="499" t="str">
        <f>IFERROR(INDEX('G-8 Condition Look up'!$A$3:$H$130,MATCH(G66,'G-8 Condition Look up'!$A$3:$A$130,0),MATCH(K66,'G-8 Condition Look up'!$A$3:$H$3,0)),"")</f>
        <v/>
      </c>
      <c r="M66" s="71"/>
      <c r="N66" s="520" t="str">
        <f>IF(M66="","",IF(VLOOKUP(M66,'G-3 Multipliers'!$L$3:$N$6,2,FALSE)=0,"Spatial Data Missing",VLOOKUP(M66,'G-3 Multipliers'!$L$3:$N$6,2,FALSE)))</f>
        <v/>
      </c>
      <c r="O66" s="505" t="str">
        <f>IF(M66="","",IF(VLOOKUP(M66,'G-3 Multipliers'!$L$3:$N$6,3,FALSE)=0,"Spatial Data Missing ▲",VLOOKUP(M66,'G-3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1" t="str">
        <f t="shared" si="3"/>
        <v/>
      </c>
      <c r="V66" s="511" t="str">
        <f t="shared" si="4"/>
        <v/>
      </c>
      <c r="W66" s="511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5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71"/>
      <c r="L67" s="499" t="str">
        <f>IFERROR(INDEX('G-8 Condition Look up'!$A$3:$H$130,MATCH(G67,'G-8 Condition Look up'!$A$3:$A$130,0),MATCH(K67,'G-8 Condition Look up'!$A$3:$H$3,0)),"")</f>
        <v/>
      </c>
      <c r="M67" s="71"/>
      <c r="N67" s="520" t="str">
        <f>IF(M67="","",IF(VLOOKUP(M67,'G-3 Multipliers'!$L$3:$N$6,2,FALSE)=0,"Spatial Data Missing",VLOOKUP(M67,'G-3 Multipliers'!$L$3:$N$6,2,FALSE)))</f>
        <v/>
      </c>
      <c r="O67" s="505" t="str">
        <f>IF(M67="","",IF(VLOOKUP(M67,'G-3 Multipliers'!$L$3:$N$6,3,FALSE)=0,"Spatial Data Missing ▲",VLOOKUP(M67,'G-3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1" t="str">
        <f t="shared" si="3"/>
        <v/>
      </c>
      <c r="V67" s="511" t="str">
        <f t="shared" si="4"/>
        <v/>
      </c>
      <c r="W67" s="511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5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71"/>
      <c r="L68" s="499" t="str">
        <f>IFERROR(INDEX('G-8 Condition Look up'!$A$3:$H$130,MATCH(G68,'G-8 Condition Look up'!$A$3:$A$130,0),MATCH(K68,'G-8 Condition Look up'!$A$3:$H$3,0)),"")</f>
        <v/>
      </c>
      <c r="M68" s="71"/>
      <c r="N68" s="520" t="str">
        <f>IF(M68="","",IF(VLOOKUP(M68,'G-3 Multipliers'!$L$3:$N$6,2,FALSE)=0,"Spatial Data Missing",VLOOKUP(M68,'G-3 Multipliers'!$L$3:$N$6,2,FALSE)))</f>
        <v/>
      </c>
      <c r="O68" s="505" t="str">
        <f>IF(M68="","",IF(VLOOKUP(M68,'G-3 Multipliers'!$L$3:$N$6,3,FALSE)=0,"Spatial Data Missing ▲",VLOOKUP(M68,'G-3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1" t="str">
        <f t="shared" si="3"/>
        <v/>
      </c>
      <c r="V68" s="511" t="str">
        <f t="shared" si="4"/>
        <v/>
      </c>
      <c r="W68" s="511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5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71"/>
      <c r="L69" s="499" t="str">
        <f>IFERROR(INDEX('G-8 Condition Look up'!$A$3:$H$130,MATCH(G69,'G-8 Condition Look up'!$A$3:$A$130,0),MATCH(K69,'G-8 Condition Look up'!$A$3:$H$3,0)),"")</f>
        <v/>
      </c>
      <c r="M69" s="71"/>
      <c r="N69" s="520" t="str">
        <f>IF(M69="","",IF(VLOOKUP(M69,'G-3 Multipliers'!$L$3:$N$6,2,FALSE)=0,"Spatial Data Missing",VLOOKUP(M69,'G-3 Multipliers'!$L$3:$N$6,2,FALSE)))</f>
        <v/>
      </c>
      <c r="O69" s="505" t="str">
        <f>IF(M69="","",IF(VLOOKUP(M69,'G-3 Multipliers'!$L$3:$N$6,3,FALSE)=0,"Spatial Data Missing ▲",VLOOKUP(M69,'G-3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1" t="str">
        <f t="shared" si="3"/>
        <v/>
      </c>
      <c r="V69" s="511" t="str">
        <f t="shared" si="4"/>
        <v/>
      </c>
      <c r="W69" s="511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5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71"/>
      <c r="L70" s="499" t="str">
        <f>IFERROR(INDEX('G-8 Condition Look up'!$A$3:$H$130,MATCH(G70,'G-8 Condition Look up'!$A$3:$A$130,0),MATCH(K70,'G-8 Condition Look up'!$A$3:$H$3,0)),"")</f>
        <v/>
      </c>
      <c r="M70" s="71"/>
      <c r="N70" s="520" t="str">
        <f>IF(M70="","",IF(VLOOKUP(M70,'G-3 Multipliers'!$L$3:$N$6,2,FALSE)=0,"Spatial Data Missing",VLOOKUP(M70,'G-3 Multipliers'!$L$3:$N$6,2,FALSE)))</f>
        <v/>
      </c>
      <c r="O70" s="505" t="str">
        <f>IF(M70="","",IF(VLOOKUP(M70,'G-3 Multipliers'!$L$3:$N$6,3,FALSE)=0,"Spatial Data Missing ▲",VLOOKUP(M70,'G-3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1" t="str">
        <f t="shared" si="3"/>
        <v/>
      </c>
      <c r="V70" s="511" t="str">
        <f t="shared" si="4"/>
        <v/>
      </c>
      <c r="W70" s="511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5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71"/>
      <c r="L71" s="499" t="str">
        <f>IFERROR(INDEX('G-8 Condition Look up'!$A$3:$H$130,MATCH(G71,'G-8 Condition Look up'!$A$3:$A$130,0),MATCH(K71,'G-8 Condition Look up'!$A$3:$H$3,0)),"")</f>
        <v/>
      </c>
      <c r="M71" s="71"/>
      <c r="N71" s="520" t="str">
        <f>IF(M71="","",IF(VLOOKUP(M71,'G-3 Multipliers'!$L$3:$N$6,2,FALSE)=0,"Spatial Data Missing",VLOOKUP(M71,'G-3 Multipliers'!$L$3:$N$6,2,FALSE)))</f>
        <v/>
      </c>
      <c r="O71" s="505" t="str">
        <f>IF(M71="","",IF(VLOOKUP(M71,'G-3 Multipliers'!$L$3:$N$6,3,FALSE)=0,"Spatial Data Missing ▲",VLOOKUP(M71,'G-3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1" t="str">
        <f t="shared" si="3"/>
        <v/>
      </c>
      <c r="V71" s="511" t="str">
        <f t="shared" si="4"/>
        <v/>
      </c>
      <c r="W71" s="511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5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71"/>
      <c r="L72" s="499" t="str">
        <f>IFERROR(INDEX('G-8 Condition Look up'!$A$3:$H$130,MATCH(G72,'G-8 Condition Look up'!$A$3:$A$130,0),MATCH(K72,'G-8 Condition Look up'!$A$3:$H$3,0)),"")</f>
        <v/>
      </c>
      <c r="M72" s="71"/>
      <c r="N72" s="520" t="str">
        <f>IF(M72="","",IF(VLOOKUP(M72,'G-3 Multipliers'!$L$3:$N$6,2,FALSE)=0,"Spatial Data Missing",VLOOKUP(M72,'G-3 Multipliers'!$L$3:$N$6,2,FALSE)))</f>
        <v/>
      </c>
      <c r="O72" s="505" t="str">
        <f>IF(M72="","",IF(VLOOKUP(M72,'G-3 Multipliers'!$L$3:$N$6,3,FALSE)=0,"Spatial Data Missing ▲",VLOOKUP(M72,'G-3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1" t="str">
        <f t="shared" si="3"/>
        <v/>
      </c>
      <c r="V72" s="511" t="str">
        <f t="shared" si="4"/>
        <v/>
      </c>
      <c r="W72" s="511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5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71"/>
      <c r="L73" s="499" t="str">
        <f>IFERROR(INDEX('G-8 Condition Look up'!$A$3:$H$130,MATCH(G73,'G-8 Condition Look up'!$A$3:$A$130,0),MATCH(K73,'G-8 Condition Look up'!$A$3:$H$3,0)),"")</f>
        <v/>
      </c>
      <c r="M73" s="71"/>
      <c r="N73" s="520" t="str">
        <f>IF(M73="","",IF(VLOOKUP(M73,'G-3 Multipliers'!$L$3:$N$6,2,FALSE)=0,"Spatial Data Missing",VLOOKUP(M73,'G-3 Multipliers'!$L$3:$N$6,2,FALSE)))</f>
        <v/>
      </c>
      <c r="O73" s="505" t="str">
        <f>IF(M73="","",IF(VLOOKUP(M73,'G-3 Multipliers'!$L$3:$N$6,3,FALSE)=0,"Spatial Data Missing ▲",VLOOKUP(M73,'G-3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1" t="str">
        <f t="shared" si="3"/>
        <v/>
      </c>
      <c r="V73" s="511" t="str">
        <f t="shared" si="4"/>
        <v/>
      </c>
      <c r="W73" s="511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5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71"/>
      <c r="L74" s="499" t="str">
        <f>IFERROR(INDEX('G-8 Condition Look up'!$A$3:$H$130,MATCH(G74,'G-8 Condition Look up'!$A$3:$A$130,0),MATCH(K74,'G-8 Condition Look up'!$A$3:$H$3,0)),"")</f>
        <v/>
      </c>
      <c r="M74" s="71"/>
      <c r="N74" s="520" t="str">
        <f>IF(M74="","",IF(VLOOKUP(M74,'G-3 Multipliers'!$L$3:$N$6,2,FALSE)=0,"Spatial Data Missing",VLOOKUP(M74,'G-3 Multipliers'!$L$3:$N$6,2,FALSE)))</f>
        <v/>
      </c>
      <c r="O74" s="505" t="str">
        <f>IF(M74="","",IF(VLOOKUP(M74,'G-3 Multipliers'!$L$3:$N$6,3,FALSE)=0,"Spatial Data Missing ▲",VLOOKUP(M74,'G-3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1" t="str">
        <f t="shared" si="3"/>
        <v/>
      </c>
      <c r="V74" s="511" t="str">
        <f t="shared" si="4"/>
        <v/>
      </c>
      <c r="W74" s="511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5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71"/>
      <c r="L75" s="499" t="str">
        <f>IFERROR(INDEX('G-8 Condition Look up'!$A$3:$H$130,MATCH(G75,'G-8 Condition Look up'!$A$3:$A$130,0),MATCH(K75,'G-8 Condition Look up'!$A$3:$H$3,0)),"")</f>
        <v/>
      </c>
      <c r="M75" s="71"/>
      <c r="N75" s="520" t="str">
        <f>IF(M75="","",IF(VLOOKUP(M75,'G-3 Multipliers'!$L$3:$N$6,2,FALSE)=0,"Spatial Data Missing",VLOOKUP(M75,'G-3 Multipliers'!$L$3:$N$6,2,FALSE)))</f>
        <v/>
      </c>
      <c r="O75" s="505" t="str">
        <f>IF(M75="","",IF(VLOOKUP(M75,'G-3 Multipliers'!$L$3:$N$6,3,FALSE)=0,"Spatial Data Missing ▲",VLOOKUP(M75,'G-3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1" t="str">
        <f t="shared" si="3"/>
        <v/>
      </c>
      <c r="V75" s="511" t="str">
        <f t="shared" si="4"/>
        <v/>
      </c>
      <c r="W75" s="511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5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71"/>
      <c r="L76" s="499" t="str">
        <f>IFERROR(INDEX('G-8 Condition Look up'!$A$3:$H$130,MATCH(G76,'G-8 Condition Look up'!$A$3:$A$130,0),MATCH(K76,'G-8 Condition Look up'!$A$3:$H$3,0)),"")</f>
        <v/>
      </c>
      <c r="M76" s="71"/>
      <c r="N76" s="520" t="str">
        <f>IF(M76="","",IF(VLOOKUP(M76,'G-3 Multipliers'!$L$3:$N$6,2,FALSE)=0,"Spatial Data Missing",VLOOKUP(M76,'G-3 Multipliers'!$L$3:$N$6,2,FALSE)))</f>
        <v/>
      </c>
      <c r="O76" s="505" t="str">
        <f>IF(M76="","",IF(VLOOKUP(M76,'G-3 Multipliers'!$L$3:$N$6,3,FALSE)=0,"Spatial Data Missing ▲",VLOOKUP(M76,'G-3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1" t="str">
        <f t="shared" si="3"/>
        <v/>
      </c>
      <c r="V76" s="511" t="str">
        <f t="shared" si="4"/>
        <v/>
      </c>
      <c r="W76" s="511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5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71"/>
      <c r="L77" s="499" t="str">
        <f>IFERROR(INDEX('G-8 Condition Look up'!$A$3:$H$130,MATCH(G77,'G-8 Condition Look up'!$A$3:$A$130,0),MATCH(K77,'G-8 Condition Look up'!$A$3:$H$3,0)),"")</f>
        <v/>
      </c>
      <c r="M77" s="71"/>
      <c r="N77" s="520" t="str">
        <f>IF(M77="","",IF(VLOOKUP(M77,'G-3 Multipliers'!$L$3:$N$6,2,FALSE)=0,"Spatial Data Missing",VLOOKUP(M77,'G-3 Multipliers'!$L$3:$N$6,2,FALSE)))</f>
        <v/>
      </c>
      <c r="O77" s="505" t="str">
        <f>IF(M77="","",IF(VLOOKUP(M77,'G-3 Multipliers'!$L$3:$N$6,3,FALSE)=0,"Spatial Data Missing ▲",VLOOKUP(M77,'G-3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1" t="str">
        <f t="shared" ref="U77:U140" si="8">IFERROR(S77*J77*L77*O77,"")</f>
        <v/>
      </c>
      <c r="V77" s="511" t="str">
        <f t="shared" ref="V77:V140" si="9">IFERROR(T77*J77*L77*O77,"")</f>
        <v/>
      </c>
      <c r="W77" s="511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5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71"/>
      <c r="L78" s="499" t="str">
        <f>IFERROR(INDEX('G-8 Condition Look up'!$A$3:$H$130,MATCH(G78,'G-8 Condition Look up'!$A$3:$A$130,0),MATCH(K78,'G-8 Condition Look up'!$A$3:$H$3,0)),"")</f>
        <v/>
      </c>
      <c r="M78" s="71"/>
      <c r="N78" s="520" t="str">
        <f>IF(M78="","",IF(VLOOKUP(M78,'G-3 Multipliers'!$L$3:$N$6,2,FALSE)=0,"Spatial Data Missing",VLOOKUP(M78,'G-3 Multipliers'!$L$3:$N$6,2,FALSE)))</f>
        <v/>
      </c>
      <c r="O78" s="505" t="str">
        <f>IF(M78="","",IF(VLOOKUP(M78,'G-3 Multipliers'!$L$3:$N$6,3,FALSE)=0,"Spatial Data Missing ▲",VLOOKUP(M78,'G-3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5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71"/>
      <c r="L79" s="499" t="str">
        <f>IFERROR(INDEX('G-8 Condition Look up'!$A$3:$H$130,MATCH(G79,'G-8 Condition Look up'!$A$3:$A$130,0),MATCH(K79,'G-8 Condition Look up'!$A$3:$H$3,0)),"")</f>
        <v/>
      </c>
      <c r="M79" s="71"/>
      <c r="N79" s="520" t="str">
        <f>IF(M79="","",IF(VLOOKUP(M79,'G-3 Multipliers'!$L$3:$N$6,2,FALSE)=0,"Spatial Data Missing",VLOOKUP(M79,'G-3 Multipliers'!$L$3:$N$6,2,FALSE)))</f>
        <v/>
      </c>
      <c r="O79" s="505" t="str">
        <f>IF(M79="","",IF(VLOOKUP(M79,'G-3 Multipliers'!$L$3:$N$6,3,FALSE)=0,"Spatial Data Missing ▲",VLOOKUP(M79,'G-3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5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71"/>
      <c r="L80" s="499" t="str">
        <f>IFERROR(INDEX('G-8 Condition Look up'!$A$3:$H$130,MATCH(G80,'G-8 Condition Look up'!$A$3:$A$130,0),MATCH(K80,'G-8 Condition Look up'!$A$3:$H$3,0)),"")</f>
        <v/>
      </c>
      <c r="M80" s="71"/>
      <c r="N80" s="520" t="str">
        <f>IF(M80="","",IF(VLOOKUP(M80,'G-3 Multipliers'!$L$3:$N$6,2,FALSE)=0,"Spatial Data Missing",VLOOKUP(M80,'G-3 Multipliers'!$L$3:$N$6,2,FALSE)))</f>
        <v/>
      </c>
      <c r="O80" s="505" t="str">
        <f>IF(M80="","",IF(VLOOKUP(M80,'G-3 Multipliers'!$L$3:$N$6,3,FALSE)=0,"Spatial Data Missing ▲",VLOOKUP(M80,'G-3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5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71"/>
      <c r="L81" s="499" t="str">
        <f>IFERROR(INDEX('G-8 Condition Look up'!$A$3:$H$130,MATCH(G81,'G-8 Condition Look up'!$A$3:$A$130,0),MATCH(K81,'G-8 Condition Look up'!$A$3:$H$3,0)),"")</f>
        <v/>
      </c>
      <c r="M81" s="71"/>
      <c r="N81" s="520" t="str">
        <f>IF(M81="","",IF(VLOOKUP(M81,'G-3 Multipliers'!$L$3:$N$6,2,FALSE)=0,"Spatial Data Missing",VLOOKUP(M81,'G-3 Multipliers'!$L$3:$N$6,2,FALSE)))</f>
        <v/>
      </c>
      <c r="O81" s="505" t="str">
        <f>IF(M81="","",IF(VLOOKUP(M81,'G-3 Multipliers'!$L$3:$N$6,3,FALSE)=0,"Spatial Data Missing ▲",VLOOKUP(M81,'G-3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5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71"/>
      <c r="L82" s="499" t="str">
        <f>IFERROR(INDEX('G-8 Condition Look up'!$A$3:$H$130,MATCH(G82,'G-8 Condition Look up'!$A$3:$A$130,0),MATCH(K82,'G-8 Condition Look up'!$A$3:$H$3,0)),"")</f>
        <v/>
      </c>
      <c r="M82" s="71"/>
      <c r="N82" s="520" t="str">
        <f>IF(M82="","",IF(VLOOKUP(M82,'G-3 Multipliers'!$L$3:$N$6,2,FALSE)=0,"Spatial Data Missing",VLOOKUP(M82,'G-3 Multipliers'!$L$3:$N$6,2,FALSE)))</f>
        <v/>
      </c>
      <c r="O82" s="505" t="str">
        <f>IF(M82="","",IF(VLOOKUP(M82,'G-3 Multipliers'!$L$3:$N$6,3,FALSE)=0,"Spatial Data Missing ▲",VLOOKUP(M82,'G-3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5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71"/>
      <c r="L83" s="499" t="str">
        <f>IFERROR(INDEX('G-8 Condition Look up'!$A$3:$H$130,MATCH(G83,'G-8 Condition Look up'!$A$3:$A$130,0),MATCH(K83,'G-8 Condition Look up'!$A$3:$H$3,0)),"")</f>
        <v/>
      </c>
      <c r="M83" s="71"/>
      <c r="N83" s="520" t="str">
        <f>IF(M83="","",IF(VLOOKUP(M83,'G-3 Multipliers'!$L$3:$N$6,2,FALSE)=0,"Spatial Data Missing",VLOOKUP(M83,'G-3 Multipliers'!$L$3:$N$6,2,FALSE)))</f>
        <v/>
      </c>
      <c r="O83" s="505" t="str">
        <f>IF(M83="","",IF(VLOOKUP(M83,'G-3 Multipliers'!$L$3:$N$6,3,FALSE)=0,"Spatial Data Missing ▲",VLOOKUP(M83,'G-3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5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71"/>
      <c r="L84" s="499" t="str">
        <f>IFERROR(INDEX('G-8 Condition Look up'!$A$3:$H$130,MATCH(G84,'G-8 Condition Look up'!$A$3:$A$130,0),MATCH(K84,'G-8 Condition Look up'!$A$3:$H$3,0)),"")</f>
        <v/>
      </c>
      <c r="M84" s="71"/>
      <c r="N84" s="520" t="str">
        <f>IF(M84="","",IF(VLOOKUP(M84,'G-3 Multipliers'!$L$3:$N$6,2,FALSE)=0,"Spatial Data Missing",VLOOKUP(M84,'G-3 Multipliers'!$L$3:$N$6,2,FALSE)))</f>
        <v/>
      </c>
      <c r="O84" s="505" t="str">
        <f>IF(M84="","",IF(VLOOKUP(M84,'G-3 Multipliers'!$L$3:$N$6,3,FALSE)=0,"Spatial Data Missing ▲",VLOOKUP(M84,'G-3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5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71"/>
      <c r="L85" s="499" t="str">
        <f>IFERROR(INDEX('G-8 Condition Look up'!$A$3:$H$130,MATCH(G85,'G-8 Condition Look up'!$A$3:$A$130,0),MATCH(K85,'G-8 Condition Look up'!$A$3:$H$3,0)),"")</f>
        <v/>
      </c>
      <c r="M85" s="71"/>
      <c r="N85" s="520" t="str">
        <f>IF(M85="","",IF(VLOOKUP(M85,'G-3 Multipliers'!$L$3:$N$6,2,FALSE)=0,"Spatial Data Missing",VLOOKUP(M85,'G-3 Multipliers'!$L$3:$N$6,2,FALSE)))</f>
        <v/>
      </c>
      <c r="O85" s="505" t="str">
        <f>IF(M85="","",IF(VLOOKUP(M85,'G-3 Multipliers'!$L$3:$N$6,3,FALSE)=0,"Spatial Data Missing ▲",VLOOKUP(M85,'G-3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5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71"/>
      <c r="L86" s="499" t="str">
        <f>IFERROR(INDEX('G-8 Condition Look up'!$A$3:$H$130,MATCH(G86,'G-8 Condition Look up'!$A$3:$A$130,0),MATCH(K86,'G-8 Condition Look up'!$A$3:$H$3,0)),"")</f>
        <v/>
      </c>
      <c r="M86" s="71"/>
      <c r="N86" s="520" t="str">
        <f>IF(M86="","",IF(VLOOKUP(M86,'G-3 Multipliers'!$L$3:$N$6,2,FALSE)=0,"Spatial Data Missing",VLOOKUP(M86,'G-3 Multipliers'!$L$3:$N$6,2,FALSE)))</f>
        <v/>
      </c>
      <c r="O86" s="505" t="str">
        <f>IF(M86="","",IF(VLOOKUP(M86,'G-3 Multipliers'!$L$3:$N$6,3,FALSE)=0,"Spatial Data Missing ▲",VLOOKUP(M86,'G-3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5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71"/>
      <c r="L87" s="499" t="str">
        <f>IFERROR(INDEX('G-8 Condition Look up'!$A$3:$H$130,MATCH(G87,'G-8 Condition Look up'!$A$3:$A$130,0),MATCH(K87,'G-8 Condition Look up'!$A$3:$H$3,0)),"")</f>
        <v/>
      </c>
      <c r="M87" s="71"/>
      <c r="N87" s="520" t="str">
        <f>IF(M87="","",IF(VLOOKUP(M87,'G-3 Multipliers'!$L$3:$N$6,2,FALSE)=0,"Spatial Data Missing",VLOOKUP(M87,'G-3 Multipliers'!$L$3:$N$6,2,FALSE)))</f>
        <v/>
      </c>
      <c r="O87" s="505" t="str">
        <f>IF(M87="","",IF(VLOOKUP(M87,'G-3 Multipliers'!$L$3:$N$6,3,FALSE)=0,"Spatial Data Missing ▲",VLOOKUP(M87,'G-3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5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71"/>
      <c r="L88" s="499" t="str">
        <f>IFERROR(INDEX('G-8 Condition Look up'!$A$3:$H$130,MATCH(G88,'G-8 Condition Look up'!$A$3:$A$130,0),MATCH(K88,'G-8 Condition Look up'!$A$3:$H$3,0)),"")</f>
        <v/>
      </c>
      <c r="M88" s="71"/>
      <c r="N88" s="520" t="str">
        <f>IF(M88="","",IF(VLOOKUP(M88,'G-3 Multipliers'!$L$3:$N$6,2,FALSE)=0,"Spatial Data Missing",VLOOKUP(M88,'G-3 Multipliers'!$L$3:$N$6,2,FALSE)))</f>
        <v/>
      </c>
      <c r="O88" s="505" t="str">
        <f>IF(M88="","",IF(VLOOKUP(M88,'G-3 Multipliers'!$L$3:$N$6,3,FALSE)=0,"Spatial Data Missing ▲",VLOOKUP(M88,'G-3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5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71"/>
      <c r="L89" s="499" t="str">
        <f>IFERROR(INDEX('G-8 Condition Look up'!$A$3:$H$130,MATCH(G89,'G-8 Condition Look up'!$A$3:$A$130,0),MATCH(K89,'G-8 Condition Look up'!$A$3:$H$3,0)),"")</f>
        <v/>
      </c>
      <c r="M89" s="71"/>
      <c r="N89" s="520" t="str">
        <f>IF(M89="","",IF(VLOOKUP(M89,'G-3 Multipliers'!$L$3:$N$6,2,FALSE)=0,"Spatial Data Missing",VLOOKUP(M89,'G-3 Multipliers'!$L$3:$N$6,2,FALSE)))</f>
        <v/>
      </c>
      <c r="O89" s="505" t="str">
        <f>IF(M89="","",IF(VLOOKUP(M89,'G-3 Multipliers'!$L$3:$N$6,3,FALSE)=0,"Spatial Data Missing ▲",VLOOKUP(M89,'G-3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5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71"/>
      <c r="L90" s="499" t="str">
        <f>IFERROR(INDEX('G-8 Condition Look up'!$A$3:$H$130,MATCH(G90,'G-8 Condition Look up'!$A$3:$A$130,0),MATCH(K90,'G-8 Condition Look up'!$A$3:$H$3,0)),"")</f>
        <v/>
      </c>
      <c r="M90" s="71"/>
      <c r="N90" s="520" t="str">
        <f>IF(M90="","",IF(VLOOKUP(M90,'G-3 Multipliers'!$L$3:$N$6,2,FALSE)=0,"Spatial Data Missing",VLOOKUP(M90,'G-3 Multipliers'!$L$3:$N$6,2,FALSE)))</f>
        <v/>
      </c>
      <c r="O90" s="505" t="str">
        <f>IF(M90="","",IF(VLOOKUP(M90,'G-3 Multipliers'!$L$3:$N$6,3,FALSE)=0,"Spatial Data Missing ▲",VLOOKUP(M90,'G-3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5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71"/>
      <c r="L91" s="499" t="str">
        <f>IFERROR(INDEX('G-8 Condition Look up'!$A$3:$H$130,MATCH(G91,'G-8 Condition Look up'!$A$3:$A$130,0),MATCH(K91,'G-8 Condition Look up'!$A$3:$H$3,0)),"")</f>
        <v/>
      </c>
      <c r="M91" s="71"/>
      <c r="N91" s="520" t="str">
        <f>IF(M91="","",IF(VLOOKUP(M91,'G-3 Multipliers'!$L$3:$N$6,2,FALSE)=0,"Spatial Data Missing",VLOOKUP(M91,'G-3 Multipliers'!$L$3:$N$6,2,FALSE)))</f>
        <v/>
      </c>
      <c r="O91" s="505" t="str">
        <f>IF(M91="","",IF(VLOOKUP(M91,'G-3 Multipliers'!$L$3:$N$6,3,FALSE)=0,"Spatial Data Missing ▲",VLOOKUP(M91,'G-3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5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71"/>
      <c r="L92" s="499" t="str">
        <f>IFERROR(INDEX('G-8 Condition Look up'!$A$3:$H$130,MATCH(G92,'G-8 Condition Look up'!$A$3:$A$130,0),MATCH(K92,'G-8 Condition Look up'!$A$3:$H$3,0)),"")</f>
        <v/>
      </c>
      <c r="M92" s="71"/>
      <c r="N92" s="520" t="str">
        <f>IF(M92="","",IF(VLOOKUP(M92,'G-3 Multipliers'!$L$3:$N$6,2,FALSE)=0,"Spatial Data Missing",VLOOKUP(M92,'G-3 Multipliers'!$L$3:$N$6,2,FALSE)))</f>
        <v/>
      </c>
      <c r="O92" s="505" t="str">
        <f>IF(M92="","",IF(VLOOKUP(M92,'G-3 Multipliers'!$L$3:$N$6,3,FALSE)=0,"Spatial Data Missing ▲",VLOOKUP(M92,'G-3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5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71"/>
      <c r="L93" s="499" t="str">
        <f>IFERROR(INDEX('G-8 Condition Look up'!$A$3:$H$130,MATCH(G93,'G-8 Condition Look up'!$A$3:$A$130,0),MATCH(K93,'G-8 Condition Look up'!$A$3:$H$3,0)),"")</f>
        <v/>
      </c>
      <c r="M93" s="71"/>
      <c r="N93" s="520" t="str">
        <f>IF(M93="","",IF(VLOOKUP(M93,'G-3 Multipliers'!$L$3:$N$6,2,FALSE)=0,"Spatial Data Missing",VLOOKUP(M93,'G-3 Multipliers'!$L$3:$N$6,2,FALSE)))</f>
        <v/>
      </c>
      <c r="O93" s="505" t="str">
        <f>IF(M93="","",IF(VLOOKUP(M93,'G-3 Multipliers'!$L$3:$N$6,3,FALSE)=0,"Spatial Data Missing ▲",VLOOKUP(M93,'G-3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5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71"/>
      <c r="L94" s="499" t="str">
        <f>IFERROR(INDEX('G-8 Condition Look up'!$A$3:$H$130,MATCH(G94,'G-8 Condition Look up'!$A$3:$A$130,0),MATCH(K94,'G-8 Condition Look up'!$A$3:$H$3,0)),"")</f>
        <v/>
      </c>
      <c r="M94" s="71"/>
      <c r="N94" s="520" t="str">
        <f>IF(M94="","",IF(VLOOKUP(M94,'G-3 Multipliers'!$L$3:$N$6,2,FALSE)=0,"Spatial Data Missing",VLOOKUP(M94,'G-3 Multipliers'!$L$3:$N$6,2,FALSE)))</f>
        <v/>
      </c>
      <c r="O94" s="505" t="str">
        <f>IF(M94="","",IF(VLOOKUP(M94,'G-3 Multipliers'!$L$3:$N$6,3,FALSE)=0,"Spatial Data Missing ▲",VLOOKUP(M94,'G-3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5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71"/>
      <c r="L95" s="499" t="str">
        <f>IFERROR(INDEX('G-8 Condition Look up'!$A$3:$H$130,MATCH(G95,'G-8 Condition Look up'!$A$3:$A$130,0),MATCH(K95,'G-8 Condition Look up'!$A$3:$H$3,0)),"")</f>
        <v/>
      </c>
      <c r="M95" s="71"/>
      <c r="N95" s="520" t="str">
        <f>IF(M95="","",IF(VLOOKUP(M95,'G-3 Multipliers'!$L$3:$N$6,2,FALSE)=0,"Spatial Data Missing",VLOOKUP(M95,'G-3 Multipliers'!$L$3:$N$6,2,FALSE)))</f>
        <v/>
      </c>
      <c r="O95" s="505" t="str">
        <f>IF(M95="","",IF(VLOOKUP(M95,'G-3 Multipliers'!$L$3:$N$6,3,FALSE)=0,"Spatial Data Missing ▲",VLOOKUP(M95,'G-3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5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71"/>
      <c r="L96" s="499" t="str">
        <f>IFERROR(INDEX('G-8 Condition Look up'!$A$3:$H$130,MATCH(G96,'G-8 Condition Look up'!$A$3:$A$130,0),MATCH(K96,'G-8 Condition Look up'!$A$3:$H$3,0)),"")</f>
        <v/>
      </c>
      <c r="M96" s="71"/>
      <c r="N96" s="520" t="str">
        <f>IF(M96="","",IF(VLOOKUP(M96,'G-3 Multipliers'!$L$3:$N$6,2,FALSE)=0,"Spatial Data Missing",VLOOKUP(M96,'G-3 Multipliers'!$L$3:$N$6,2,FALSE)))</f>
        <v/>
      </c>
      <c r="O96" s="505" t="str">
        <f>IF(M96="","",IF(VLOOKUP(M96,'G-3 Multipliers'!$L$3:$N$6,3,FALSE)=0,"Spatial Data Missing ▲",VLOOKUP(M96,'G-3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5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71"/>
      <c r="L97" s="499" t="str">
        <f>IFERROR(INDEX('G-8 Condition Look up'!$A$3:$H$130,MATCH(G97,'G-8 Condition Look up'!$A$3:$A$130,0),MATCH(K97,'G-8 Condition Look up'!$A$3:$H$3,0)),"")</f>
        <v/>
      </c>
      <c r="M97" s="71"/>
      <c r="N97" s="520" t="str">
        <f>IF(M97="","",IF(VLOOKUP(M97,'G-3 Multipliers'!$L$3:$N$6,2,FALSE)=0,"Spatial Data Missing",VLOOKUP(M97,'G-3 Multipliers'!$L$3:$N$6,2,FALSE)))</f>
        <v/>
      </c>
      <c r="O97" s="505" t="str">
        <f>IF(M97="","",IF(VLOOKUP(M97,'G-3 Multipliers'!$L$3:$N$6,3,FALSE)=0,"Spatial Data Missing ▲",VLOOKUP(M97,'G-3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5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71"/>
      <c r="L98" s="499" t="str">
        <f>IFERROR(INDEX('G-8 Condition Look up'!$A$3:$H$130,MATCH(G98,'G-8 Condition Look up'!$A$3:$A$130,0),MATCH(K98,'G-8 Condition Look up'!$A$3:$H$3,0)),"")</f>
        <v/>
      </c>
      <c r="M98" s="71"/>
      <c r="N98" s="520" t="str">
        <f>IF(M98="","",IF(VLOOKUP(M98,'G-3 Multipliers'!$L$3:$N$6,2,FALSE)=0,"Spatial Data Missing",VLOOKUP(M98,'G-3 Multipliers'!$L$3:$N$6,2,FALSE)))</f>
        <v/>
      </c>
      <c r="O98" s="505" t="str">
        <f>IF(M98="","",IF(VLOOKUP(M98,'G-3 Multipliers'!$L$3:$N$6,3,FALSE)=0,"Spatial Data Missing ▲",VLOOKUP(M98,'G-3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5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71"/>
      <c r="L99" s="499" t="str">
        <f>IFERROR(INDEX('G-8 Condition Look up'!$A$3:$H$130,MATCH(G99,'G-8 Condition Look up'!$A$3:$A$130,0),MATCH(K99,'G-8 Condition Look up'!$A$3:$H$3,0)),"")</f>
        <v/>
      </c>
      <c r="M99" s="71"/>
      <c r="N99" s="520" t="str">
        <f>IF(M99="","",IF(VLOOKUP(M99,'G-3 Multipliers'!$L$3:$N$6,2,FALSE)=0,"Spatial Data Missing",VLOOKUP(M99,'G-3 Multipliers'!$L$3:$N$6,2,FALSE)))</f>
        <v/>
      </c>
      <c r="O99" s="505" t="str">
        <f>IF(M99="","",IF(VLOOKUP(M99,'G-3 Multipliers'!$L$3:$N$6,3,FALSE)=0,"Spatial Data Missing ▲",VLOOKUP(M99,'G-3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5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71"/>
      <c r="L100" s="499" t="str">
        <f>IFERROR(INDEX('G-8 Condition Look up'!$A$3:$H$130,MATCH(G100,'G-8 Condition Look up'!$A$3:$A$130,0),MATCH(K100,'G-8 Condition Look up'!$A$3:$H$3,0)),"")</f>
        <v/>
      </c>
      <c r="M100" s="71"/>
      <c r="N100" s="520" t="str">
        <f>IF(M100="","",IF(VLOOKUP(M100,'G-3 Multipliers'!$L$3:$N$6,2,FALSE)=0,"Spatial Data Missing",VLOOKUP(M100,'G-3 Multipliers'!$L$3:$N$6,2,FALSE)))</f>
        <v/>
      </c>
      <c r="O100" s="505" t="str">
        <f>IF(M100="","",IF(VLOOKUP(M100,'G-3 Multipliers'!$L$3:$N$6,3,FALSE)=0,"Spatial Data Missing ▲",VLOOKUP(M100,'G-3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5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71"/>
      <c r="L101" s="499" t="str">
        <f>IFERROR(INDEX('G-8 Condition Look up'!$A$3:$H$130,MATCH(G101,'G-8 Condition Look up'!$A$3:$A$130,0),MATCH(K101,'G-8 Condition Look up'!$A$3:$H$3,0)),"")</f>
        <v/>
      </c>
      <c r="M101" s="71"/>
      <c r="N101" s="520" t="str">
        <f>IF(M101="","",IF(VLOOKUP(M101,'G-3 Multipliers'!$L$3:$N$6,2,FALSE)=0,"Spatial Data Missing",VLOOKUP(M101,'G-3 Multipliers'!$L$3:$N$6,2,FALSE)))</f>
        <v/>
      </c>
      <c r="O101" s="505" t="str">
        <f>IF(M101="","",IF(VLOOKUP(M101,'G-3 Multipliers'!$L$3:$N$6,3,FALSE)=0,"Spatial Data Missing",VLOOKUP(M101,'G-3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5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71"/>
      <c r="L102" s="499" t="str">
        <f>IFERROR(INDEX('G-8 Condition Look up'!$A$3:$H$130,MATCH(G102,'G-8 Condition Look up'!$A$3:$A$130,0),MATCH(K102,'G-8 Condition Look up'!$A$3:$H$3,0)),"")</f>
        <v/>
      </c>
      <c r="M102" s="71"/>
      <c r="N102" s="520" t="str">
        <f>IF(M102="","",IF(VLOOKUP(M102,'G-3 Multipliers'!$L$3:$N$6,2,FALSE)=0,"Spatial Data Missing",VLOOKUP(M102,'G-3 Multipliers'!$L$3:$N$6,2,FALSE)))</f>
        <v/>
      </c>
      <c r="O102" s="505" t="str">
        <f>IF(M102="","",IF(VLOOKUP(M102,'G-3 Multipliers'!$L$3:$N$6,3,FALSE)=0,"Spatial Data Missing",VLOOKUP(M102,'G-3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5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71"/>
      <c r="L103" s="499" t="str">
        <f>IFERROR(INDEX('G-8 Condition Look up'!$A$3:$H$130,MATCH(G103,'G-8 Condition Look up'!$A$3:$A$130,0),MATCH(K103,'G-8 Condition Look up'!$A$3:$H$3,0)),"")</f>
        <v/>
      </c>
      <c r="M103" s="71"/>
      <c r="N103" s="520" t="str">
        <f>IF(M103="","",IF(VLOOKUP(M103,'G-3 Multipliers'!$L$3:$N$6,2,FALSE)=0,"Spatial Data Missing",VLOOKUP(M103,'G-3 Multipliers'!$L$3:$N$6,2,FALSE)))</f>
        <v/>
      </c>
      <c r="O103" s="505" t="str">
        <f>IF(M103="","",IF(VLOOKUP(M103,'G-3 Multipliers'!$L$3:$N$6,3,FALSE)=0,"Spatial Data Missing",VLOOKUP(M103,'G-3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5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71"/>
      <c r="L104" s="499" t="str">
        <f>IFERROR(INDEX('G-8 Condition Look up'!$A$3:$H$130,MATCH(G104,'G-8 Condition Look up'!$A$3:$A$130,0),MATCH(K104,'G-8 Condition Look up'!$A$3:$H$3,0)),"")</f>
        <v/>
      </c>
      <c r="M104" s="71"/>
      <c r="N104" s="520" t="str">
        <f>IF(M104="","",IF(VLOOKUP(M104,'G-3 Multipliers'!$L$3:$N$6,2,FALSE)=0,"Spatial Data Missing",VLOOKUP(M104,'G-3 Multipliers'!$L$3:$N$6,2,FALSE)))</f>
        <v/>
      </c>
      <c r="O104" s="505" t="str">
        <f>IF(M104="","",IF(VLOOKUP(M104,'G-3 Multipliers'!$L$3:$N$6,3,FALSE)=0,"Spatial Data Missing",VLOOKUP(M104,'G-3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5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71"/>
      <c r="L105" s="499" t="str">
        <f>IFERROR(INDEX('G-8 Condition Look up'!$A$3:$H$130,MATCH(G105,'G-8 Condition Look up'!$A$3:$A$130,0),MATCH(K105,'G-8 Condition Look up'!$A$3:$H$3,0)),"")</f>
        <v/>
      </c>
      <c r="M105" s="71"/>
      <c r="N105" s="520" t="str">
        <f>IF(M105="","",IF(VLOOKUP(M105,'G-3 Multipliers'!$L$3:$N$6,2,FALSE)=0,"Spatial Data Missing",VLOOKUP(M105,'G-3 Multipliers'!$L$3:$N$6,2,FALSE)))</f>
        <v/>
      </c>
      <c r="O105" s="505" t="str">
        <f>IF(M105="","",IF(VLOOKUP(M105,'G-3 Multipliers'!$L$3:$N$6,3,FALSE)=0,"Spatial Data Missing",VLOOKUP(M105,'G-3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5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71"/>
      <c r="L106" s="499" t="str">
        <f>IFERROR(INDEX('G-8 Condition Look up'!$A$3:$H$130,MATCH(G106,'G-8 Condition Look up'!$A$3:$A$130,0),MATCH(K106,'G-8 Condition Look up'!$A$3:$H$3,0)),"")</f>
        <v/>
      </c>
      <c r="M106" s="71"/>
      <c r="N106" s="520" t="str">
        <f>IF(M106="","",IF(VLOOKUP(M106,'G-3 Multipliers'!$L$3:$N$6,2,FALSE)=0,"Spatial Data Missing",VLOOKUP(M106,'G-3 Multipliers'!$L$3:$N$6,2,FALSE)))</f>
        <v/>
      </c>
      <c r="O106" s="505" t="str">
        <f>IF(M106="","",IF(VLOOKUP(M106,'G-3 Multipliers'!$L$3:$N$6,3,FALSE)=0,"Spatial Data Missing",VLOOKUP(M106,'G-3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5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71"/>
      <c r="L107" s="499" t="str">
        <f>IFERROR(INDEX('G-8 Condition Look up'!$A$3:$H$130,MATCH(G107,'G-8 Condition Look up'!$A$3:$A$130,0),MATCH(K107,'G-8 Condition Look up'!$A$3:$H$3,0)),"")</f>
        <v/>
      </c>
      <c r="M107" s="71"/>
      <c r="N107" s="520" t="str">
        <f>IF(M107="","",IF(VLOOKUP(M107,'G-3 Multipliers'!$L$3:$N$6,2,FALSE)=0,"Spatial Data Missing",VLOOKUP(M107,'G-3 Multipliers'!$L$3:$N$6,2,FALSE)))</f>
        <v/>
      </c>
      <c r="O107" s="505" t="str">
        <f>IF(M107="","",IF(VLOOKUP(M107,'G-3 Multipliers'!$L$3:$N$6,3,FALSE)=0,"Spatial Data Missing",VLOOKUP(M107,'G-3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5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71"/>
      <c r="L108" s="499" t="str">
        <f>IFERROR(INDEX('G-8 Condition Look up'!$A$3:$H$130,MATCH(G108,'G-8 Condition Look up'!$A$3:$A$130,0),MATCH(K108,'G-8 Condition Look up'!$A$3:$H$3,0)),"")</f>
        <v/>
      </c>
      <c r="M108" s="71"/>
      <c r="N108" s="520" t="str">
        <f>IF(M108="","",IF(VLOOKUP(M108,'G-3 Multipliers'!$L$3:$N$6,2,FALSE)=0,"Spatial Data Missing",VLOOKUP(M108,'G-3 Multipliers'!$L$3:$N$6,2,FALSE)))</f>
        <v/>
      </c>
      <c r="O108" s="505" t="str">
        <f>IF(M108="","",IF(VLOOKUP(M108,'G-3 Multipliers'!$L$3:$N$6,3,FALSE)=0,"Spatial Data Missing",VLOOKUP(M108,'G-3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5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71"/>
      <c r="L109" s="499" t="str">
        <f>IFERROR(INDEX('G-8 Condition Look up'!$A$3:$H$130,MATCH(G109,'G-8 Condition Look up'!$A$3:$A$130,0),MATCH(K109,'G-8 Condition Look up'!$A$3:$H$3,0)),"")</f>
        <v/>
      </c>
      <c r="M109" s="71"/>
      <c r="N109" s="520" t="str">
        <f>IF(M109="","",IF(VLOOKUP(M109,'G-3 Multipliers'!$L$3:$N$6,2,FALSE)=0,"Spatial Data Missing",VLOOKUP(M109,'G-3 Multipliers'!$L$3:$N$6,2,FALSE)))</f>
        <v/>
      </c>
      <c r="O109" s="505" t="str">
        <f>IF(M109="","",IF(VLOOKUP(M109,'G-3 Multipliers'!$L$3:$N$6,3,FALSE)=0,"Spatial Data Missing",VLOOKUP(M109,'G-3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5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71"/>
      <c r="L110" s="499" t="str">
        <f>IFERROR(INDEX('G-8 Condition Look up'!$A$3:$H$130,MATCH(G110,'G-8 Condition Look up'!$A$3:$A$130,0),MATCH(K110,'G-8 Condition Look up'!$A$3:$H$3,0)),"")</f>
        <v/>
      </c>
      <c r="M110" s="71"/>
      <c r="N110" s="520" t="str">
        <f>IF(M110="","",IF(VLOOKUP(M110,'G-3 Multipliers'!$L$3:$N$6,2,FALSE)=0,"Spatial Data Missing",VLOOKUP(M110,'G-3 Multipliers'!$L$3:$N$6,2,FALSE)))</f>
        <v/>
      </c>
      <c r="O110" s="505" t="str">
        <f>IF(M110="","",IF(VLOOKUP(M110,'G-3 Multipliers'!$L$3:$N$6,3,FALSE)=0,"Spatial Data Missing",VLOOKUP(M110,'G-3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5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71"/>
      <c r="L111" s="499" t="str">
        <f>IFERROR(INDEX('G-8 Condition Look up'!$A$3:$H$130,MATCH(G111,'G-8 Condition Look up'!$A$3:$A$130,0),MATCH(K111,'G-8 Condition Look up'!$A$3:$H$3,0)),"")</f>
        <v/>
      </c>
      <c r="M111" s="71"/>
      <c r="N111" s="520" t="str">
        <f>IF(M111="","",IF(VLOOKUP(M111,'G-3 Multipliers'!$L$3:$N$6,2,FALSE)=0,"Spatial Data Missing",VLOOKUP(M111,'G-3 Multipliers'!$L$3:$N$6,2,FALSE)))</f>
        <v/>
      </c>
      <c r="O111" s="505" t="str">
        <f>IF(M111="","",IF(VLOOKUP(M111,'G-3 Multipliers'!$L$3:$N$6,3,FALSE)=0,"Spatial Data Missing",VLOOKUP(M111,'G-3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5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71"/>
      <c r="L112" s="499" t="str">
        <f>IFERROR(INDEX('G-8 Condition Look up'!$A$3:$H$130,MATCH(G112,'G-8 Condition Look up'!$A$3:$A$130,0),MATCH(K112,'G-8 Condition Look up'!$A$3:$H$3,0)),"")</f>
        <v/>
      </c>
      <c r="M112" s="71"/>
      <c r="N112" s="520" t="str">
        <f>IF(M112="","",IF(VLOOKUP(M112,'G-3 Multipliers'!$L$3:$N$6,2,FALSE)=0,"Spatial Data Missing",VLOOKUP(M112,'G-3 Multipliers'!$L$3:$N$6,2,FALSE)))</f>
        <v/>
      </c>
      <c r="O112" s="505" t="str">
        <f>IF(M112="","",IF(VLOOKUP(M112,'G-3 Multipliers'!$L$3:$N$6,3,FALSE)=0,"Spatial Data Missing",VLOOKUP(M112,'G-3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5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71"/>
      <c r="L113" s="499" t="str">
        <f>IFERROR(INDEX('G-8 Condition Look up'!$A$3:$H$130,MATCH(G113,'G-8 Condition Look up'!$A$3:$A$130,0),MATCH(K113,'G-8 Condition Look up'!$A$3:$H$3,0)),"")</f>
        <v/>
      </c>
      <c r="M113" s="71"/>
      <c r="N113" s="520" t="str">
        <f>IF(M113="","",IF(VLOOKUP(M113,'G-3 Multipliers'!$L$3:$N$6,2,FALSE)=0,"Spatial Data Missing",VLOOKUP(M113,'G-3 Multipliers'!$L$3:$N$6,2,FALSE)))</f>
        <v/>
      </c>
      <c r="O113" s="505" t="str">
        <f>IF(M113="","",IF(VLOOKUP(M113,'G-3 Multipliers'!$L$3:$N$6,3,FALSE)=0,"Spatial Data Missing",VLOOKUP(M113,'G-3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5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71"/>
      <c r="L114" s="499" t="str">
        <f>IFERROR(INDEX('G-8 Condition Look up'!$A$3:$H$130,MATCH(G114,'G-8 Condition Look up'!$A$3:$A$130,0),MATCH(K114,'G-8 Condition Look up'!$A$3:$H$3,0)),"")</f>
        <v/>
      </c>
      <c r="M114" s="71"/>
      <c r="N114" s="520" t="str">
        <f>IF(M114="","",IF(VLOOKUP(M114,'G-3 Multipliers'!$L$3:$N$6,2,FALSE)=0,"Spatial Data Missing",VLOOKUP(M114,'G-3 Multipliers'!$L$3:$N$6,2,FALSE)))</f>
        <v/>
      </c>
      <c r="O114" s="505" t="str">
        <f>IF(M114="","",IF(VLOOKUP(M114,'G-3 Multipliers'!$L$3:$N$6,3,FALSE)=0,"Spatial Data Missing",VLOOKUP(M114,'G-3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5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71"/>
      <c r="L115" s="499" t="str">
        <f>IFERROR(INDEX('G-8 Condition Look up'!$A$3:$H$130,MATCH(G115,'G-8 Condition Look up'!$A$3:$A$130,0),MATCH(K115,'G-8 Condition Look up'!$A$3:$H$3,0)),"")</f>
        <v/>
      </c>
      <c r="M115" s="71"/>
      <c r="N115" s="520" t="str">
        <f>IF(M115="","",IF(VLOOKUP(M115,'G-3 Multipliers'!$L$3:$N$6,2,FALSE)=0,"Spatial Data Missing",VLOOKUP(M115,'G-3 Multipliers'!$L$3:$N$6,2,FALSE)))</f>
        <v/>
      </c>
      <c r="O115" s="505" t="str">
        <f>IF(M115="","",IF(VLOOKUP(M115,'G-3 Multipliers'!$L$3:$N$6,3,FALSE)=0,"Spatial Data Missing",VLOOKUP(M115,'G-3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5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71"/>
      <c r="L116" s="499" t="str">
        <f>IFERROR(INDEX('G-8 Condition Look up'!$A$3:$H$130,MATCH(G116,'G-8 Condition Look up'!$A$3:$A$130,0),MATCH(K116,'G-8 Condition Look up'!$A$3:$H$3,0)),"")</f>
        <v/>
      </c>
      <c r="M116" s="71"/>
      <c r="N116" s="520" t="str">
        <f>IF(M116="","",IF(VLOOKUP(M116,'G-3 Multipliers'!$L$3:$N$6,2,FALSE)=0,"Spatial Data Missing",VLOOKUP(M116,'G-3 Multipliers'!$L$3:$N$6,2,FALSE)))</f>
        <v/>
      </c>
      <c r="O116" s="505" t="str">
        <f>IF(M116="","",IF(VLOOKUP(M116,'G-3 Multipliers'!$L$3:$N$6,3,FALSE)=0,"Spatial Data Missing",VLOOKUP(M116,'G-3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5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71"/>
      <c r="L117" s="499" t="str">
        <f>IFERROR(INDEX('G-8 Condition Look up'!$A$3:$H$130,MATCH(G117,'G-8 Condition Look up'!$A$3:$A$130,0),MATCH(K117,'G-8 Condition Look up'!$A$3:$H$3,0)),"")</f>
        <v/>
      </c>
      <c r="M117" s="71"/>
      <c r="N117" s="520" t="str">
        <f>IF(M117="","",IF(VLOOKUP(M117,'G-3 Multipliers'!$L$3:$N$6,2,FALSE)=0,"Spatial Data Missing",VLOOKUP(M117,'G-3 Multipliers'!$L$3:$N$6,2,FALSE)))</f>
        <v/>
      </c>
      <c r="O117" s="505" t="str">
        <f>IF(M117="","",IF(VLOOKUP(M117,'G-3 Multipliers'!$L$3:$N$6,3,FALSE)=0,"Spatial Data Missing",VLOOKUP(M117,'G-3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5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71"/>
      <c r="L118" s="499" t="str">
        <f>IFERROR(INDEX('G-8 Condition Look up'!$A$3:$H$130,MATCH(G118,'G-8 Condition Look up'!$A$3:$A$130,0),MATCH(K118,'G-8 Condition Look up'!$A$3:$H$3,0)),"")</f>
        <v/>
      </c>
      <c r="M118" s="71"/>
      <c r="N118" s="520" t="str">
        <f>IF(M118="","",IF(VLOOKUP(M118,'G-3 Multipliers'!$L$3:$N$6,2,FALSE)=0,"Spatial Data Missing",VLOOKUP(M118,'G-3 Multipliers'!$L$3:$N$6,2,FALSE)))</f>
        <v/>
      </c>
      <c r="O118" s="505" t="str">
        <f>IF(M118="","",IF(VLOOKUP(M118,'G-3 Multipliers'!$L$3:$N$6,3,FALSE)=0,"Spatial Data Missing",VLOOKUP(M118,'G-3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5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71"/>
      <c r="L119" s="499" t="str">
        <f>IFERROR(INDEX('G-8 Condition Look up'!$A$3:$H$130,MATCH(G119,'G-8 Condition Look up'!$A$3:$A$130,0),MATCH(K119,'G-8 Condition Look up'!$A$3:$H$3,0)),"")</f>
        <v/>
      </c>
      <c r="M119" s="71"/>
      <c r="N119" s="520" t="str">
        <f>IF(M119="","",IF(VLOOKUP(M119,'G-3 Multipliers'!$L$3:$N$6,2,FALSE)=0,"Spatial Data Missing",VLOOKUP(M119,'G-3 Multipliers'!$L$3:$N$6,2,FALSE)))</f>
        <v/>
      </c>
      <c r="O119" s="505" t="str">
        <f>IF(M119="","",IF(VLOOKUP(M119,'G-3 Multipliers'!$L$3:$N$6,3,FALSE)=0,"Spatial Data Missing",VLOOKUP(M119,'G-3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5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71"/>
      <c r="L120" s="499" t="str">
        <f>IFERROR(INDEX('G-8 Condition Look up'!$A$3:$H$130,MATCH(G120,'G-8 Condition Look up'!$A$3:$A$130,0),MATCH(K120,'G-8 Condition Look up'!$A$3:$H$3,0)),"")</f>
        <v/>
      </c>
      <c r="M120" s="71"/>
      <c r="N120" s="520" t="str">
        <f>IF(M120="","",IF(VLOOKUP(M120,'G-3 Multipliers'!$L$3:$N$6,2,FALSE)=0,"Spatial Data Missing",VLOOKUP(M120,'G-3 Multipliers'!$L$3:$N$6,2,FALSE)))</f>
        <v/>
      </c>
      <c r="O120" s="505" t="str">
        <f>IF(M120="","",IF(VLOOKUP(M120,'G-3 Multipliers'!$L$3:$N$6,3,FALSE)=0,"Spatial Data Missing",VLOOKUP(M120,'G-3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5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71"/>
      <c r="L121" s="499" t="str">
        <f>IFERROR(INDEX('G-8 Condition Look up'!$A$3:$H$130,MATCH(G121,'G-8 Condition Look up'!$A$3:$A$130,0),MATCH(K121,'G-8 Condition Look up'!$A$3:$H$3,0)),"")</f>
        <v/>
      </c>
      <c r="M121" s="71"/>
      <c r="N121" s="520" t="str">
        <f>IF(M121="","",IF(VLOOKUP(M121,'G-3 Multipliers'!$L$3:$N$6,2,FALSE)=0,"Spatial Data Missing",VLOOKUP(M121,'G-3 Multipliers'!$L$3:$N$6,2,FALSE)))</f>
        <v/>
      </c>
      <c r="O121" s="505" t="str">
        <f>IF(M121="","",IF(VLOOKUP(M121,'G-3 Multipliers'!$L$3:$N$6,3,FALSE)=0,"Spatial Data Missing",VLOOKUP(M121,'G-3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5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71"/>
      <c r="L122" s="499" t="str">
        <f>IFERROR(INDEX('G-8 Condition Look up'!$A$3:$H$130,MATCH(G122,'G-8 Condition Look up'!$A$3:$A$130,0),MATCH(K122,'G-8 Condition Look up'!$A$3:$H$3,0)),"")</f>
        <v/>
      </c>
      <c r="M122" s="71"/>
      <c r="N122" s="520" t="str">
        <f>IF(M122="","",IF(VLOOKUP(M122,'G-3 Multipliers'!$L$3:$N$6,2,FALSE)=0,"Spatial Data Missing",VLOOKUP(M122,'G-3 Multipliers'!$L$3:$N$6,2,FALSE)))</f>
        <v/>
      </c>
      <c r="O122" s="505" t="str">
        <f>IF(M122="","",IF(VLOOKUP(M122,'G-3 Multipliers'!$L$3:$N$6,3,FALSE)=0,"Spatial Data Missing",VLOOKUP(M122,'G-3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5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71"/>
      <c r="L123" s="499" t="str">
        <f>IFERROR(INDEX('G-8 Condition Look up'!$A$3:$H$130,MATCH(G123,'G-8 Condition Look up'!$A$3:$A$130,0),MATCH(K123,'G-8 Condition Look up'!$A$3:$H$3,0)),"")</f>
        <v/>
      </c>
      <c r="M123" s="71"/>
      <c r="N123" s="520" t="str">
        <f>IF(M123="","",IF(VLOOKUP(M123,'G-3 Multipliers'!$L$3:$N$6,2,FALSE)=0,"Spatial Data Missing",VLOOKUP(M123,'G-3 Multipliers'!$L$3:$N$6,2,FALSE)))</f>
        <v/>
      </c>
      <c r="O123" s="505" t="str">
        <f>IF(M123="","",IF(VLOOKUP(M123,'G-3 Multipliers'!$L$3:$N$6,3,FALSE)=0,"Spatial Data Missing",VLOOKUP(M123,'G-3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5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71"/>
      <c r="L124" s="499" t="str">
        <f>IFERROR(INDEX('G-8 Condition Look up'!$A$3:$H$130,MATCH(G124,'G-8 Condition Look up'!$A$3:$A$130,0),MATCH(K124,'G-8 Condition Look up'!$A$3:$H$3,0)),"")</f>
        <v/>
      </c>
      <c r="M124" s="71"/>
      <c r="N124" s="520" t="str">
        <f>IF(M124="","",IF(VLOOKUP(M124,'G-3 Multipliers'!$L$3:$N$6,2,FALSE)=0,"Spatial Data Missing",VLOOKUP(M124,'G-3 Multipliers'!$L$3:$N$6,2,FALSE)))</f>
        <v/>
      </c>
      <c r="O124" s="505" t="str">
        <f>IF(M124="","",IF(VLOOKUP(M124,'G-3 Multipliers'!$L$3:$N$6,3,FALSE)=0,"Spatial Data Missing",VLOOKUP(M124,'G-3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5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71"/>
      <c r="L125" s="499" t="str">
        <f>IFERROR(INDEX('G-8 Condition Look up'!$A$3:$H$130,MATCH(G125,'G-8 Condition Look up'!$A$3:$A$130,0),MATCH(K125,'G-8 Condition Look up'!$A$3:$H$3,0)),"")</f>
        <v/>
      </c>
      <c r="M125" s="71"/>
      <c r="N125" s="520" t="str">
        <f>IF(M125="","",IF(VLOOKUP(M125,'G-3 Multipliers'!$L$3:$N$6,2,FALSE)=0,"Spatial Data Missing",VLOOKUP(M125,'G-3 Multipliers'!$L$3:$N$6,2,FALSE)))</f>
        <v/>
      </c>
      <c r="O125" s="505" t="str">
        <f>IF(M125="","",IF(VLOOKUP(M125,'G-3 Multipliers'!$L$3:$N$6,3,FALSE)=0,"Spatial Data Missing",VLOOKUP(M125,'G-3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5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71"/>
      <c r="L126" s="499" t="str">
        <f>IFERROR(INDEX('G-8 Condition Look up'!$A$3:$H$130,MATCH(G126,'G-8 Condition Look up'!$A$3:$A$130,0),MATCH(K126,'G-8 Condition Look up'!$A$3:$H$3,0)),"")</f>
        <v/>
      </c>
      <c r="M126" s="71"/>
      <c r="N126" s="520" t="str">
        <f>IF(M126="","",IF(VLOOKUP(M126,'G-3 Multipliers'!$L$3:$N$6,2,FALSE)=0,"Spatial Data Missing",VLOOKUP(M126,'G-3 Multipliers'!$L$3:$N$6,2,FALSE)))</f>
        <v/>
      </c>
      <c r="O126" s="505" t="str">
        <f>IF(M126="","",IF(VLOOKUP(M126,'G-3 Multipliers'!$L$3:$N$6,3,FALSE)=0,"Spatial Data Missing",VLOOKUP(M126,'G-3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5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71"/>
      <c r="L127" s="499" t="str">
        <f>IFERROR(INDEX('G-8 Condition Look up'!$A$3:$H$130,MATCH(G127,'G-8 Condition Look up'!$A$3:$A$130,0),MATCH(K127,'G-8 Condition Look up'!$A$3:$H$3,0)),"")</f>
        <v/>
      </c>
      <c r="M127" s="71"/>
      <c r="N127" s="520" t="str">
        <f>IF(M127="","",IF(VLOOKUP(M127,'G-3 Multipliers'!$L$3:$N$6,2,FALSE)=0,"Spatial Data Missing",VLOOKUP(M127,'G-3 Multipliers'!$L$3:$N$6,2,FALSE)))</f>
        <v/>
      </c>
      <c r="O127" s="505" t="str">
        <f>IF(M127="","",IF(VLOOKUP(M127,'G-3 Multipliers'!$L$3:$N$6,3,FALSE)=0,"Spatial Data Missing",VLOOKUP(M127,'G-3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5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71"/>
      <c r="L128" s="499" t="str">
        <f>IFERROR(INDEX('G-8 Condition Look up'!$A$3:$H$130,MATCH(G128,'G-8 Condition Look up'!$A$3:$A$130,0),MATCH(K128,'G-8 Condition Look up'!$A$3:$H$3,0)),"")</f>
        <v/>
      </c>
      <c r="M128" s="71"/>
      <c r="N128" s="520" t="str">
        <f>IF(M128="","",IF(VLOOKUP(M128,'G-3 Multipliers'!$L$3:$N$6,2,FALSE)=0,"Spatial Data Missing",VLOOKUP(M128,'G-3 Multipliers'!$L$3:$N$6,2,FALSE)))</f>
        <v/>
      </c>
      <c r="O128" s="505" t="str">
        <f>IF(M128="","",IF(VLOOKUP(M128,'G-3 Multipliers'!$L$3:$N$6,3,FALSE)=0,"Spatial Data Missing",VLOOKUP(M128,'G-3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5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71"/>
      <c r="L129" s="499" t="str">
        <f>IFERROR(INDEX('G-8 Condition Look up'!$A$3:$H$130,MATCH(G129,'G-8 Condition Look up'!$A$3:$A$130,0),MATCH(K129,'G-8 Condition Look up'!$A$3:$H$3,0)),"")</f>
        <v/>
      </c>
      <c r="M129" s="71"/>
      <c r="N129" s="520" t="str">
        <f>IF(M129="","",IF(VLOOKUP(M129,'G-3 Multipliers'!$L$3:$N$6,2,FALSE)=0,"Spatial Data Missing",VLOOKUP(M129,'G-3 Multipliers'!$L$3:$N$6,2,FALSE)))</f>
        <v/>
      </c>
      <c r="O129" s="505" t="str">
        <f>IF(M129="","",IF(VLOOKUP(M129,'G-3 Multipliers'!$L$3:$N$6,3,FALSE)=0,"Spatial Data Missing",VLOOKUP(M129,'G-3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5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71"/>
      <c r="L130" s="499" t="str">
        <f>IFERROR(INDEX('G-8 Condition Look up'!$A$3:$H$130,MATCH(G130,'G-8 Condition Look up'!$A$3:$A$130,0),MATCH(K130,'G-8 Condition Look up'!$A$3:$H$3,0)),"")</f>
        <v/>
      </c>
      <c r="M130" s="71"/>
      <c r="N130" s="520" t="str">
        <f>IF(M130="","",IF(VLOOKUP(M130,'G-3 Multipliers'!$L$3:$N$6,2,FALSE)=0,"Spatial Data Missing",VLOOKUP(M130,'G-3 Multipliers'!$L$3:$N$6,2,FALSE)))</f>
        <v/>
      </c>
      <c r="O130" s="505" t="str">
        <f>IF(M130="","",IF(VLOOKUP(M130,'G-3 Multipliers'!$L$3:$N$6,3,FALSE)=0,"Spatial Data Missing",VLOOKUP(M130,'G-3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5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71"/>
      <c r="L131" s="499" t="str">
        <f>IFERROR(INDEX('G-8 Condition Look up'!$A$3:$H$130,MATCH(G131,'G-8 Condition Look up'!$A$3:$A$130,0),MATCH(K131,'G-8 Condition Look up'!$A$3:$H$3,0)),"")</f>
        <v/>
      </c>
      <c r="M131" s="71"/>
      <c r="N131" s="520" t="str">
        <f>IF(M131="","",IF(VLOOKUP(M131,'G-3 Multipliers'!$L$3:$N$6,2,FALSE)=0,"Spatial Data Missing",VLOOKUP(M131,'G-3 Multipliers'!$L$3:$N$6,2,FALSE)))</f>
        <v/>
      </c>
      <c r="O131" s="505" t="str">
        <f>IF(M131="","",IF(VLOOKUP(M131,'G-3 Multipliers'!$L$3:$N$6,3,FALSE)=0,"Spatial Data Missing",VLOOKUP(M131,'G-3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5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71"/>
      <c r="L132" s="499" t="str">
        <f>IFERROR(INDEX('G-8 Condition Look up'!$A$3:$H$130,MATCH(G132,'G-8 Condition Look up'!$A$3:$A$130,0),MATCH(K132,'G-8 Condition Look up'!$A$3:$H$3,0)),"")</f>
        <v/>
      </c>
      <c r="M132" s="71"/>
      <c r="N132" s="520" t="str">
        <f>IF(M132="","",IF(VLOOKUP(M132,'G-3 Multipliers'!$L$3:$N$6,2,FALSE)=0,"Spatial Data Missing",VLOOKUP(M132,'G-3 Multipliers'!$L$3:$N$6,2,FALSE)))</f>
        <v/>
      </c>
      <c r="O132" s="505" t="str">
        <f>IF(M132="","",IF(VLOOKUP(M132,'G-3 Multipliers'!$L$3:$N$6,3,FALSE)=0,"Spatial Data Missing",VLOOKUP(M132,'G-3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5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71"/>
      <c r="L133" s="499" t="str">
        <f>IFERROR(INDEX('G-8 Condition Look up'!$A$3:$H$130,MATCH(G133,'G-8 Condition Look up'!$A$3:$A$130,0),MATCH(K133,'G-8 Condition Look up'!$A$3:$H$3,0)),"")</f>
        <v/>
      </c>
      <c r="M133" s="71"/>
      <c r="N133" s="520" t="str">
        <f>IF(M133="","",IF(VLOOKUP(M133,'G-3 Multipliers'!$L$3:$N$6,2,FALSE)=0,"Spatial Data Missing",VLOOKUP(M133,'G-3 Multipliers'!$L$3:$N$6,2,FALSE)))</f>
        <v/>
      </c>
      <c r="O133" s="505" t="str">
        <f>IF(M133="","",IF(VLOOKUP(M133,'G-3 Multipliers'!$L$3:$N$6,3,FALSE)=0,"Spatial Data Missing",VLOOKUP(M133,'G-3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5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71"/>
      <c r="L134" s="499" t="str">
        <f>IFERROR(INDEX('G-8 Condition Look up'!$A$3:$H$130,MATCH(G134,'G-8 Condition Look up'!$A$3:$A$130,0),MATCH(K134,'G-8 Condition Look up'!$A$3:$H$3,0)),"")</f>
        <v/>
      </c>
      <c r="M134" s="71"/>
      <c r="N134" s="520" t="str">
        <f>IF(M134="","",IF(VLOOKUP(M134,'G-3 Multipliers'!$L$3:$N$6,2,FALSE)=0,"Spatial Data Missing",VLOOKUP(M134,'G-3 Multipliers'!$L$3:$N$6,2,FALSE)))</f>
        <v/>
      </c>
      <c r="O134" s="505" t="str">
        <f>IF(M134="","",IF(VLOOKUP(M134,'G-3 Multipliers'!$L$3:$N$6,3,FALSE)=0,"Spatial Data Missing",VLOOKUP(M134,'G-3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5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71"/>
      <c r="L135" s="499" t="str">
        <f>IFERROR(INDEX('G-8 Condition Look up'!$A$3:$H$130,MATCH(G135,'G-8 Condition Look up'!$A$3:$A$130,0),MATCH(K135,'G-8 Condition Look up'!$A$3:$H$3,0)),"")</f>
        <v/>
      </c>
      <c r="M135" s="71"/>
      <c r="N135" s="520" t="str">
        <f>IF(M135="","",IF(VLOOKUP(M135,'G-3 Multipliers'!$L$3:$N$6,2,FALSE)=0,"Spatial Data Missing",VLOOKUP(M135,'G-3 Multipliers'!$L$3:$N$6,2,FALSE)))</f>
        <v/>
      </c>
      <c r="O135" s="505" t="str">
        <f>IF(M135="","",IF(VLOOKUP(M135,'G-3 Multipliers'!$L$3:$N$6,3,FALSE)=0,"Spatial Data Missing",VLOOKUP(M135,'G-3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5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71"/>
      <c r="L136" s="499" t="str">
        <f>IFERROR(INDEX('G-8 Condition Look up'!$A$3:$H$130,MATCH(G136,'G-8 Condition Look up'!$A$3:$A$130,0),MATCH(K136,'G-8 Condition Look up'!$A$3:$H$3,0)),"")</f>
        <v/>
      </c>
      <c r="M136" s="71"/>
      <c r="N136" s="520" t="str">
        <f>IF(M136="","",IF(VLOOKUP(M136,'G-3 Multipliers'!$L$3:$N$6,2,FALSE)=0,"Spatial Data Missing",VLOOKUP(M136,'G-3 Multipliers'!$L$3:$N$6,2,FALSE)))</f>
        <v/>
      </c>
      <c r="O136" s="505" t="str">
        <f>IF(M136="","",IF(VLOOKUP(M136,'G-3 Multipliers'!$L$3:$N$6,3,FALSE)=0,"Spatial Data Missing",VLOOKUP(M136,'G-3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5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71"/>
      <c r="L137" s="499" t="str">
        <f>IFERROR(INDEX('G-8 Condition Look up'!$A$3:$H$130,MATCH(G137,'G-8 Condition Look up'!$A$3:$A$130,0),MATCH(K137,'G-8 Condition Look up'!$A$3:$H$3,0)),"")</f>
        <v/>
      </c>
      <c r="M137" s="71"/>
      <c r="N137" s="520" t="str">
        <f>IF(M137="","",IF(VLOOKUP(M137,'G-3 Multipliers'!$L$3:$N$6,2,FALSE)=0,"Spatial Data Missing",VLOOKUP(M137,'G-3 Multipliers'!$L$3:$N$6,2,FALSE)))</f>
        <v/>
      </c>
      <c r="O137" s="505" t="str">
        <f>IF(M137="","",IF(VLOOKUP(M137,'G-3 Multipliers'!$L$3:$N$6,3,FALSE)=0,"Spatial Data Missing",VLOOKUP(M137,'G-3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5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71"/>
      <c r="L138" s="499" t="str">
        <f>IFERROR(INDEX('G-8 Condition Look up'!$A$3:$H$130,MATCH(G138,'G-8 Condition Look up'!$A$3:$A$130,0),MATCH(K138,'G-8 Condition Look up'!$A$3:$H$3,0)),"")</f>
        <v/>
      </c>
      <c r="M138" s="71"/>
      <c r="N138" s="520" t="str">
        <f>IF(M138="","",IF(VLOOKUP(M138,'G-3 Multipliers'!$L$3:$N$6,2,FALSE)=0,"Spatial Data Missing",VLOOKUP(M138,'G-3 Multipliers'!$L$3:$N$6,2,FALSE)))</f>
        <v/>
      </c>
      <c r="O138" s="505" t="str">
        <f>IF(M138="","",IF(VLOOKUP(M138,'G-3 Multipliers'!$L$3:$N$6,3,FALSE)=0,"Spatial Data Missing",VLOOKUP(M138,'G-3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5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71"/>
      <c r="L139" s="499" t="str">
        <f>IFERROR(INDEX('G-8 Condition Look up'!$A$3:$H$130,MATCH(G139,'G-8 Condition Look up'!$A$3:$A$130,0),MATCH(K139,'G-8 Condition Look up'!$A$3:$H$3,0)),"")</f>
        <v/>
      </c>
      <c r="M139" s="71"/>
      <c r="N139" s="520" t="str">
        <f>IF(M139="","",IF(VLOOKUP(M139,'G-3 Multipliers'!$L$3:$N$6,2,FALSE)=0,"Spatial Data Missing",VLOOKUP(M139,'G-3 Multipliers'!$L$3:$N$6,2,FALSE)))</f>
        <v/>
      </c>
      <c r="O139" s="505" t="str">
        <f>IF(M139="","",IF(VLOOKUP(M139,'G-3 Multipliers'!$L$3:$N$6,3,FALSE)=0,"Spatial Data Missing",VLOOKUP(M139,'G-3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5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71"/>
      <c r="L140" s="499" t="str">
        <f>IFERROR(INDEX('G-8 Condition Look up'!$A$3:$H$130,MATCH(G140,'G-8 Condition Look up'!$A$3:$A$130,0),MATCH(K140,'G-8 Condition Look up'!$A$3:$H$3,0)),"")</f>
        <v/>
      </c>
      <c r="M140" s="71"/>
      <c r="N140" s="520" t="str">
        <f>IF(M140="","",IF(VLOOKUP(M140,'G-3 Multipliers'!$L$3:$N$6,2,FALSE)=0,"Spatial Data Missing",VLOOKUP(M140,'G-3 Multipliers'!$L$3:$N$6,2,FALSE)))</f>
        <v/>
      </c>
      <c r="O140" s="505" t="str">
        <f>IF(M140="","",IF(VLOOKUP(M140,'G-3 Multipliers'!$L$3:$N$6,3,FALSE)=0,"Spatial Data Missing",VLOOKUP(M140,'G-3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1" t="str">
        <f t="shared" si="8"/>
        <v/>
      </c>
      <c r="V140" s="511" t="str">
        <f t="shared" si="9"/>
        <v/>
      </c>
      <c r="W140" s="511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5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71"/>
      <c r="L141" s="499" t="str">
        <f>IFERROR(INDEX('G-8 Condition Look up'!$A$3:$H$130,MATCH(G141,'G-8 Condition Look up'!$A$3:$A$130,0),MATCH(K141,'G-8 Condition Look up'!$A$3:$H$3,0)),"")</f>
        <v/>
      </c>
      <c r="M141" s="71"/>
      <c r="N141" s="520" t="str">
        <f>IF(M141="","",IF(VLOOKUP(M141,'G-3 Multipliers'!$L$3:$N$6,2,FALSE)=0,"Spatial Data Missing",VLOOKUP(M141,'G-3 Multipliers'!$L$3:$N$6,2,FALSE)))</f>
        <v/>
      </c>
      <c r="O141" s="505" t="str">
        <f>IF(M141="","",IF(VLOOKUP(M141,'G-3 Multipliers'!$L$3:$N$6,3,FALSE)=0,"Spatial Data Missing",VLOOKUP(M141,'G-3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1" t="str">
        <f t="shared" ref="U141:U204" si="13">IFERROR(S141*J141*L141*O141,"")</f>
        <v/>
      </c>
      <c r="V141" s="511" t="str">
        <f t="shared" ref="V141:V204" si="14">IFERROR(T141*J141*L141*O141,"")</f>
        <v/>
      </c>
      <c r="W141" s="511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5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71"/>
      <c r="L142" s="499" t="str">
        <f>IFERROR(INDEX('G-8 Condition Look up'!$A$3:$H$130,MATCH(G142,'G-8 Condition Look up'!$A$3:$A$130,0),MATCH(K142,'G-8 Condition Look up'!$A$3:$H$3,0)),"")</f>
        <v/>
      </c>
      <c r="M142" s="71"/>
      <c r="N142" s="520" t="str">
        <f>IF(M142="","",IF(VLOOKUP(M142,'G-3 Multipliers'!$L$3:$N$6,2,FALSE)=0,"Spatial Data Missing",VLOOKUP(M142,'G-3 Multipliers'!$L$3:$N$6,2,FALSE)))</f>
        <v/>
      </c>
      <c r="O142" s="505" t="str">
        <f>IF(M142="","",IF(VLOOKUP(M142,'G-3 Multipliers'!$L$3:$N$6,3,FALSE)=0,"Spatial Data Missing",VLOOKUP(M142,'G-3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1" t="str">
        <f t="shared" si="13"/>
        <v/>
      </c>
      <c r="V142" s="511" t="str">
        <f t="shared" si="14"/>
        <v/>
      </c>
      <c r="W142" s="511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5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71"/>
      <c r="L143" s="499" t="str">
        <f>IFERROR(INDEX('G-8 Condition Look up'!$A$3:$H$130,MATCH(G143,'G-8 Condition Look up'!$A$3:$A$130,0),MATCH(K143,'G-8 Condition Look up'!$A$3:$H$3,0)),"")</f>
        <v/>
      </c>
      <c r="M143" s="71"/>
      <c r="N143" s="520" t="str">
        <f>IF(M143="","",IF(VLOOKUP(M143,'G-3 Multipliers'!$L$3:$N$6,2,FALSE)=0,"Spatial Data Missing",VLOOKUP(M143,'G-3 Multipliers'!$L$3:$N$6,2,FALSE)))</f>
        <v/>
      </c>
      <c r="O143" s="505" t="str">
        <f>IF(M143="","",IF(VLOOKUP(M143,'G-3 Multipliers'!$L$3:$N$6,3,FALSE)=0,"Spatial Data Missing",VLOOKUP(M143,'G-3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1" t="str">
        <f t="shared" si="13"/>
        <v/>
      </c>
      <c r="V143" s="511" t="str">
        <f t="shared" si="14"/>
        <v/>
      </c>
      <c r="W143" s="511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5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71"/>
      <c r="L144" s="499" t="str">
        <f>IFERROR(INDEX('G-8 Condition Look up'!$A$3:$H$130,MATCH(G144,'G-8 Condition Look up'!$A$3:$A$130,0),MATCH(K144,'G-8 Condition Look up'!$A$3:$H$3,0)),"")</f>
        <v/>
      </c>
      <c r="M144" s="71"/>
      <c r="N144" s="520" t="str">
        <f>IF(M144="","",IF(VLOOKUP(M144,'G-3 Multipliers'!$L$3:$N$6,2,FALSE)=0,"Spatial Data Missing",VLOOKUP(M144,'G-3 Multipliers'!$L$3:$N$6,2,FALSE)))</f>
        <v/>
      </c>
      <c r="O144" s="505" t="str">
        <f>IF(M144="","",IF(VLOOKUP(M144,'G-3 Multipliers'!$L$3:$N$6,3,FALSE)=0,"Spatial Data Missing",VLOOKUP(M144,'G-3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1" t="str">
        <f t="shared" si="13"/>
        <v/>
      </c>
      <c r="V144" s="511" t="str">
        <f t="shared" si="14"/>
        <v/>
      </c>
      <c r="W144" s="511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5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71"/>
      <c r="L145" s="499" t="str">
        <f>IFERROR(INDEX('G-8 Condition Look up'!$A$3:$H$130,MATCH(G145,'G-8 Condition Look up'!$A$3:$A$130,0),MATCH(K145,'G-8 Condition Look up'!$A$3:$H$3,0)),"")</f>
        <v/>
      </c>
      <c r="M145" s="71"/>
      <c r="N145" s="520" t="str">
        <f>IF(M145="","",IF(VLOOKUP(M145,'G-3 Multipliers'!$L$3:$N$6,2,FALSE)=0,"Spatial Data Missing",VLOOKUP(M145,'G-3 Multipliers'!$L$3:$N$6,2,FALSE)))</f>
        <v/>
      </c>
      <c r="O145" s="505" t="str">
        <f>IF(M145="","",IF(VLOOKUP(M145,'G-3 Multipliers'!$L$3:$N$6,3,FALSE)=0,"Spatial Data Missing",VLOOKUP(M145,'G-3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1" t="str">
        <f t="shared" si="13"/>
        <v/>
      </c>
      <c r="V145" s="511" t="str">
        <f t="shared" si="14"/>
        <v/>
      </c>
      <c r="W145" s="511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5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71"/>
      <c r="L146" s="499" t="str">
        <f>IFERROR(INDEX('G-8 Condition Look up'!$A$3:$H$130,MATCH(G146,'G-8 Condition Look up'!$A$3:$A$130,0),MATCH(K146,'G-8 Condition Look up'!$A$3:$H$3,0)),"")</f>
        <v/>
      </c>
      <c r="M146" s="71"/>
      <c r="N146" s="520" t="str">
        <f>IF(M146="","",IF(VLOOKUP(M146,'G-3 Multipliers'!$L$3:$N$6,2,FALSE)=0,"Spatial Data Missing",VLOOKUP(M146,'G-3 Multipliers'!$L$3:$N$6,2,FALSE)))</f>
        <v/>
      </c>
      <c r="O146" s="505" t="str">
        <f>IF(M146="","",IF(VLOOKUP(M146,'G-3 Multipliers'!$L$3:$N$6,3,FALSE)=0,"Spatial Data Missing",VLOOKUP(M146,'G-3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1" t="str">
        <f t="shared" si="13"/>
        <v/>
      </c>
      <c r="V146" s="511" t="str">
        <f t="shared" si="14"/>
        <v/>
      </c>
      <c r="W146" s="511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5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71"/>
      <c r="L147" s="499" t="str">
        <f>IFERROR(INDEX('G-8 Condition Look up'!$A$3:$H$130,MATCH(G147,'G-8 Condition Look up'!$A$3:$A$130,0),MATCH(K147,'G-8 Condition Look up'!$A$3:$H$3,0)),"")</f>
        <v/>
      </c>
      <c r="M147" s="71"/>
      <c r="N147" s="520" t="str">
        <f>IF(M147="","",IF(VLOOKUP(M147,'G-3 Multipliers'!$L$3:$N$6,2,FALSE)=0,"Spatial Data Missing",VLOOKUP(M147,'G-3 Multipliers'!$L$3:$N$6,2,FALSE)))</f>
        <v/>
      </c>
      <c r="O147" s="505" t="str">
        <f>IF(M147="","",IF(VLOOKUP(M147,'G-3 Multipliers'!$L$3:$N$6,3,FALSE)=0,"Spatial Data Missing",VLOOKUP(M147,'G-3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1" t="str">
        <f t="shared" si="13"/>
        <v/>
      </c>
      <c r="V147" s="511" t="str">
        <f t="shared" si="14"/>
        <v/>
      </c>
      <c r="W147" s="511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5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71"/>
      <c r="L148" s="499" t="str">
        <f>IFERROR(INDEX('G-8 Condition Look up'!$A$3:$H$130,MATCH(G148,'G-8 Condition Look up'!$A$3:$A$130,0),MATCH(K148,'G-8 Condition Look up'!$A$3:$H$3,0)),"")</f>
        <v/>
      </c>
      <c r="M148" s="71"/>
      <c r="N148" s="520" t="str">
        <f>IF(M148="","",IF(VLOOKUP(M148,'G-3 Multipliers'!$L$3:$N$6,2,FALSE)=0,"Spatial Data Missing",VLOOKUP(M148,'G-3 Multipliers'!$L$3:$N$6,2,FALSE)))</f>
        <v/>
      </c>
      <c r="O148" s="505" t="str">
        <f>IF(M148="","",IF(VLOOKUP(M148,'G-3 Multipliers'!$L$3:$N$6,3,FALSE)=0,"Spatial Data Missing",VLOOKUP(M148,'G-3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1" t="str">
        <f t="shared" si="13"/>
        <v/>
      </c>
      <c r="V148" s="511" t="str">
        <f t="shared" si="14"/>
        <v/>
      </c>
      <c r="W148" s="511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5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71"/>
      <c r="L149" s="499" t="str">
        <f>IFERROR(INDEX('G-8 Condition Look up'!$A$3:$H$130,MATCH(G149,'G-8 Condition Look up'!$A$3:$A$130,0),MATCH(K149,'G-8 Condition Look up'!$A$3:$H$3,0)),"")</f>
        <v/>
      </c>
      <c r="M149" s="71"/>
      <c r="N149" s="520" t="str">
        <f>IF(M149="","",IF(VLOOKUP(M149,'G-3 Multipliers'!$L$3:$N$6,2,FALSE)=0,"Spatial Data Missing",VLOOKUP(M149,'G-3 Multipliers'!$L$3:$N$6,2,FALSE)))</f>
        <v/>
      </c>
      <c r="O149" s="505" t="str">
        <f>IF(M149="","",IF(VLOOKUP(M149,'G-3 Multipliers'!$L$3:$N$6,3,FALSE)=0,"Spatial Data Missing",VLOOKUP(M149,'G-3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1" t="str">
        <f t="shared" si="13"/>
        <v/>
      </c>
      <c r="V149" s="511" t="str">
        <f t="shared" si="14"/>
        <v/>
      </c>
      <c r="W149" s="511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5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71"/>
      <c r="L150" s="499" t="str">
        <f>IFERROR(INDEX('G-8 Condition Look up'!$A$3:$H$130,MATCH(G150,'G-8 Condition Look up'!$A$3:$A$130,0),MATCH(K150,'G-8 Condition Look up'!$A$3:$H$3,0)),"")</f>
        <v/>
      </c>
      <c r="M150" s="71"/>
      <c r="N150" s="520" t="str">
        <f>IF(M150="","",IF(VLOOKUP(M150,'G-3 Multipliers'!$L$3:$N$6,2,FALSE)=0,"Spatial Data Missing",VLOOKUP(M150,'G-3 Multipliers'!$L$3:$N$6,2,FALSE)))</f>
        <v/>
      </c>
      <c r="O150" s="505" t="str">
        <f>IF(M150="","",IF(VLOOKUP(M150,'G-3 Multipliers'!$L$3:$N$6,3,FALSE)=0,"Spatial Data Missing",VLOOKUP(M150,'G-3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1" t="str">
        <f t="shared" si="13"/>
        <v/>
      </c>
      <c r="V150" s="511" t="str">
        <f t="shared" si="14"/>
        <v/>
      </c>
      <c r="W150" s="511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5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71"/>
      <c r="L151" s="499" t="str">
        <f>IFERROR(INDEX('G-8 Condition Look up'!$A$3:$H$130,MATCH(G151,'G-8 Condition Look up'!$A$3:$A$130,0),MATCH(K151,'G-8 Condition Look up'!$A$3:$H$3,0)),"")</f>
        <v/>
      </c>
      <c r="M151" s="71"/>
      <c r="N151" s="520" t="str">
        <f>IF(M151="","",IF(VLOOKUP(M151,'G-3 Multipliers'!$L$3:$N$6,2,FALSE)=0,"Spatial Data Missing",VLOOKUP(M151,'G-3 Multipliers'!$L$3:$N$6,2,FALSE)))</f>
        <v/>
      </c>
      <c r="O151" s="505" t="str">
        <f>IF(M151="","",IF(VLOOKUP(M151,'G-3 Multipliers'!$L$3:$N$6,3,FALSE)=0,"Spatial Data Missing",VLOOKUP(M151,'G-3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1" t="str">
        <f t="shared" si="13"/>
        <v/>
      </c>
      <c r="V151" s="511" t="str">
        <f t="shared" si="14"/>
        <v/>
      </c>
      <c r="W151" s="511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5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71"/>
      <c r="L152" s="499" t="str">
        <f>IFERROR(INDEX('G-8 Condition Look up'!$A$3:$H$130,MATCH(G152,'G-8 Condition Look up'!$A$3:$A$130,0),MATCH(K152,'G-8 Condition Look up'!$A$3:$H$3,0)),"")</f>
        <v/>
      </c>
      <c r="M152" s="71"/>
      <c r="N152" s="520" t="str">
        <f>IF(M152="","",IF(VLOOKUP(M152,'G-3 Multipliers'!$L$3:$N$6,2,FALSE)=0,"Spatial Data Missing",VLOOKUP(M152,'G-3 Multipliers'!$L$3:$N$6,2,FALSE)))</f>
        <v/>
      </c>
      <c r="O152" s="505" t="str">
        <f>IF(M152="","",IF(VLOOKUP(M152,'G-3 Multipliers'!$L$3:$N$6,3,FALSE)=0,"Spatial Data Missing",VLOOKUP(M152,'G-3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1" t="str">
        <f t="shared" si="13"/>
        <v/>
      </c>
      <c r="V152" s="511" t="str">
        <f t="shared" si="14"/>
        <v/>
      </c>
      <c r="W152" s="511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5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71"/>
      <c r="L153" s="499" t="str">
        <f>IFERROR(INDEX('G-8 Condition Look up'!$A$3:$H$130,MATCH(G153,'G-8 Condition Look up'!$A$3:$A$130,0),MATCH(K153,'G-8 Condition Look up'!$A$3:$H$3,0)),"")</f>
        <v/>
      </c>
      <c r="M153" s="71"/>
      <c r="N153" s="520" t="str">
        <f>IF(M153="","",IF(VLOOKUP(M153,'G-3 Multipliers'!$L$3:$N$6,2,FALSE)=0,"Spatial Data Missing",VLOOKUP(M153,'G-3 Multipliers'!$L$3:$N$6,2,FALSE)))</f>
        <v/>
      </c>
      <c r="O153" s="505" t="str">
        <f>IF(M153="","",IF(VLOOKUP(M153,'G-3 Multipliers'!$L$3:$N$6,3,FALSE)=0,"Spatial Data Missing",VLOOKUP(M153,'G-3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1" t="str">
        <f t="shared" si="13"/>
        <v/>
      </c>
      <c r="V153" s="511" t="str">
        <f t="shared" si="14"/>
        <v/>
      </c>
      <c r="W153" s="511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5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71"/>
      <c r="L154" s="499" t="str">
        <f>IFERROR(INDEX('G-8 Condition Look up'!$A$3:$H$130,MATCH(G154,'G-8 Condition Look up'!$A$3:$A$130,0),MATCH(K154,'G-8 Condition Look up'!$A$3:$H$3,0)),"")</f>
        <v/>
      </c>
      <c r="M154" s="71"/>
      <c r="N154" s="520" t="str">
        <f>IF(M154="","",IF(VLOOKUP(M154,'G-3 Multipliers'!$L$3:$N$6,2,FALSE)=0,"Spatial Data Missing",VLOOKUP(M154,'G-3 Multipliers'!$L$3:$N$6,2,FALSE)))</f>
        <v/>
      </c>
      <c r="O154" s="505" t="str">
        <f>IF(M154="","",IF(VLOOKUP(M154,'G-3 Multipliers'!$L$3:$N$6,3,FALSE)=0,"Spatial Data Missing",VLOOKUP(M154,'G-3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1" t="str">
        <f t="shared" si="13"/>
        <v/>
      </c>
      <c r="V154" s="511" t="str">
        <f t="shared" si="14"/>
        <v/>
      </c>
      <c r="W154" s="511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5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71"/>
      <c r="L155" s="499" t="str">
        <f>IFERROR(INDEX('G-8 Condition Look up'!$A$3:$H$130,MATCH(G155,'G-8 Condition Look up'!$A$3:$A$130,0),MATCH(K155,'G-8 Condition Look up'!$A$3:$H$3,0)),"")</f>
        <v/>
      </c>
      <c r="M155" s="71"/>
      <c r="N155" s="520" t="str">
        <f>IF(M155="","",IF(VLOOKUP(M155,'G-3 Multipliers'!$L$3:$N$6,2,FALSE)=0,"Spatial Data Missing",VLOOKUP(M155,'G-3 Multipliers'!$L$3:$N$6,2,FALSE)))</f>
        <v/>
      </c>
      <c r="O155" s="505" t="str">
        <f>IF(M155="","",IF(VLOOKUP(M155,'G-3 Multipliers'!$L$3:$N$6,3,FALSE)=0,"Spatial Data Missing",VLOOKUP(M155,'G-3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1" t="str">
        <f t="shared" si="13"/>
        <v/>
      </c>
      <c r="V155" s="511" t="str">
        <f t="shared" si="14"/>
        <v/>
      </c>
      <c r="W155" s="511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5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71"/>
      <c r="L156" s="499" t="str">
        <f>IFERROR(INDEX('G-8 Condition Look up'!$A$3:$H$130,MATCH(G156,'G-8 Condition Look up'!$A$3:$A$130,0),MATCH(K156,'G-8 Condition Look up'!$A$3:$H$3,0)),"")</f>
        <v/>
      </c>
      <c r="M156" s="71"/>
      <c r="N156" s="520" t="str">
        <f>IF(M156="","",IF(VLOOKUP(M156,'G-3 Multipliers'!$L$3:$N$6,2,FALSE)=0,"Spatial Data Missing",VLOOKUP(M156,'G-3 Multipliers'!$L$3:$N$6,2,FALSE)))</f>
        <v/>
      </c>
      <c r="O156" s="505" t="str">
        <f>IF(M156="","",IF(VLOOKUP(M156,'G-3 Multipliers'!$L$3:$N$6,3,FALSE)=0,"Spatial Data Missing",VLOOKUP(M156,'G-3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1" t="str">
        <f t="shared" si="13"/>
        <v/>
      </c>
      <c r="V156" s="511" t="str">
        <f t="shared" si="14"/>
        <v/>
      </c>
      <c r="W156" s="511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5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71"/>
      <c r="L157" s="499" t="str">
        <f>IFERROR(INDEX('G-8 Condition Look up'!$A$3:$H$130,MATCH(G157,'G-8 Condition Look up'!$A$3:$A$130,0),MATCH(K157,'G-8 Condition Look up'!$A$3:$H$3,0)),"")</f>
        <v/>
      </c>
      <c r="M157" s="71"/>
      <c r="N157" s="520" t="str">
        <f>IF(M157="","",IF(VLOOKUP(M157,'G-3 Multipliers'!$L$3:$N$6,2,FALSE)=0,"Spatial Data Missing",VLOOKUP(M157,'G-3 Multipliers'!$L$3:$N$6,2,FALSE)))</f>
        <v/>
      </c>
      <c r="O157" s="505" t="str">
        <f>IF(M157="","",IF(VLOOKUP(M157,'G-3 Multipliers'!$L$3:$N$6,3,FALSE)=0,"Spatial Data Missing",VLOOKUP(M157,'G-3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1" t="str">
        <f t="shared" si="13"/>
        <v/>
      </c>
      <c r="V157" s="511" t="str">
        <f t="shared" si="14"/>
        <v/>
      </c>
      <c r="W157" s="511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5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71"/>
      <c r="L158" s="499" t="str">
        <f>IFERROR(INDEX('G-8 Condition Look up'!$A$3:$H$130,MATCH(G158,'G-8 Condition Look up'!$A$3:$A$130,0),MATCH(K158,'G-8 Condition Look up'!$A$3:$H$3,0)),"")</f>
        <v/>
      </c>
      <c r="M158" s="71"/>
      <c r="N158" s="520" t="str">
        <f>IF(M158="","",IF(VLOOKUP(M158,'G-3 Multipliers'!$L$3:$N$6,2,FALSE)=0,"Spatial Data Missing",VLOOKUP(M158,'G-3 Multipliers'!$L$3:$N$6,2,FALSE)))</f>
        <v/>
      </c>
      <c r="O158" s="505" t="str">
        <f>IF(M158="","",IF(VLOOKUP(M158,'G-3 Multipliers'!$L$3:$N$6,3,FALSE)=0,"Spatial Data Missing",VLOOKUP(M158,'G-3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1" t="str">
        <f t="shared" si="13"/>
        <v/>
      </c>
      <c r="V158" s="511" t="str">
        <f t="shared" si="14"/>
        <v/>
      </c>
      <c r="W158" s="511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5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71"/>
      <c r="L159" s="499" t="str">
        <f>IFERROR(INDEX('G-8 Condition Look up'!$A$3:$H$130,MATCH(G159,'G-8 Condition Look up'!$A$3:$A$130,0),MATCH(K159,'G-8 Condition Look up'!$A$3:$H$3,0)),"")</f>
        <v/>
      </c>
      <c r="M159" s="71"/>
      <c r="N159" s="520" t="str">
        <f>IF(M159="","",IF(VLOOKUP(M159,'G-3 Multipliers'!$L$3:$N$6,2,FALSE)=0,"Spatial Data Missing",VLOOKUP(M159,'G-3 Multipliers'!$L$3:$N$6,2,FALSE)))</f>
        <v/>
      </c>
      <c r="O159" s="505" t="str">
        <f>IF(M159="","",IF(VLOOKUP(M159,'G-3 Multipliers'!$L$3:$N$6,3,FALSE)=0,"Spatial Data Missing",VLOOKUP(M159,'G-3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1" t="str">
        <f t="shared" si="13"/>
        <v/>
      </c>
      <c r="V159" s="511" t="str">
        <f t="shared" si="14"/>
        <v/>
      </c>
      <c r="W159" s="511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5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71"/>
      <c r="L160" s="499" t="str">
        <f>IFERROR(INDEX('G-8 Condition Look up'!$A$3:$H$130,MATCH(G160,'G-8 Condition Look up'!$A$3:$A$130,0),MATCH(K160,'G-8 Condition Look up'!$A$3:$H$3,0)),"")</f>
        <v/>
      </c>
      <c r="M160" s="71"/>
      <c r="N160" s="520" t="str">
        <f>IF(M160="","",IF(VLOOKUP(M160,'G-3 Multipliers'!$L$3:$N$6,2,FALSE)=0,"Spatial Data Missing",VLOOKUP(M160,'G-3 Multipliers'!$L$3:$N$6,2,FALSE)))</f>
        <v/>
      </c>
      <c r="O160" s="505" t="str">
        <f>IF(M160="","",IF(VLOOKUP(M160,'G-3 Multipliers'!$L$3:$N$6,3,FALSE)=0,"Spatial Data Missing",VLOOKUP(M160,'G-3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1" t="str">
        <f t="shared" si="13"/>
        <v/>
      </c>
      <c r="V160" s="511" t="str">
        <f t="shared" si="14"/>
        <v/>
      </c>
      <c r="W160" s="511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5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71"/>
      <c r="L161" s="499" t="str">
        <f>IFERROR(INDEX('G-8 Condition Look up'!$A$3:$H$130,MATCH(G161,'G-8 Condition Look up'!$A$3:$A$130,0),MATCH(K161,'G-8 Condition Look up'!$A$3:$H$3,0)),"")</f>
        <v/>
      </c>
      <c r="M161" s="71"/>
      <c r="N161" s="520" t="str">
        <f>IF(M161="","",IF(VLOOKUP(M161,'G-3 Multipliers'!$L$3:$N$6,2,FALSE)=0,"Spatial Data Missing",VLOOKUP(M161,'G-3 Multipliers'!$L$3:$N$6,2,FALSE)))</f>
        <v/>
      </c>
      <c r="O161" s="505" t="str">
        <f>IF(M161="","",IF(VLOOKUP(M161,'G-3 Multipliers'!$L$3:$N$6,3,FALSE)=0,"Spatial Data Missing",VLOOKUP(M161,'G-3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1" t="str">
        <f t="shared" si="13"/>
        <v/>
      </c>
      <c r="V161" s="511" t="str">
        <f t="shared" si="14"/>
        <v/>
      </c>
      <c r="W161" s="511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5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71"/>
      <c r="L162" s="499" t="str">
        <f>IFERROR(INDEX('G-8 Condition Look up'!$A$3:$H$130,MATCH(G162,'G-8 Condition Look up'!$A$3:$A$130,0),MATCH(K162,'G-8 Condition Look up'!$A$3:$H$3,0)),"")</f>
        <v/>
      </c>
      <c r="M162" s="71"/>
      <c r="N162" s="520" t="str">
        <f>IF(M162="","",IF(VLOOKUP(M162,'G-3 Multipliers'!$L$3:$N$6,2,FALSE)=0,"Spatial Data Missing",VLOOKUP(M162,'G-3 Multipliers'!$L$3:$N$6,2,FALSE)))</f>
        <v/>
      </c>
      <c r="O162" s="505" t="str">
        <f>IF(M162="","",IF(VLOOKUP(M162,'G-3 Multipliers'!$L$3:$N$6,3,FALSE)=0,"Spatial Data Missing",VLOOKUP(M162,'G-3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1" t="str">
        <f t="shared" si="13"/>
        <v/>
      </c>
      <c r="V162" s="511" t="str">
        <f t="shared" si="14"/>
        <v/>
      </c>
      <c r="W162" s="511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5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71"/>
      <c r="L163" s="499" t="str">
        <f>IFERROR(INDEX('G-8 Condition Look up'!$A$3:$H$130,MATCH(G163,'G-8 Condition Look up'!$A$3:$A$130,0),MATCH(K163,'G-8 Condition Look up'!$A$3:$H$3,0)),"")</f>
        <v/>
      </c>
      <c r="M163" s="71"/>
      <c r="N163" s="520" t="str">
        <f>IF(M163="","",IF(VLOOKUP(M163,'G-3 Multipliers'!$L$3:$N$6,2,FALSE)=0,"Spatial Data Missing",VLOOKUP(M163,'G-3 Multipliers'!$L$3:$N$6,2,FALSE)))</f>
        <v/>
      </c>
      <c r="O163" s="505" t="str">
        <f>IF(M163="","",IF(VLOOKUP(M163,'G-3 Multipliers'!$L$3:$N$6,3,FALSE)=0,"Spatial Data Missing",VLOOKUP(M163,'G-3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1" t="str">
        <f t="shared" si="13"/>
        <v/>
      </c>
      <c r="V163" s="511" t="str">
        <f t="shared" si="14"/>
        <v/>
      </c>
      <c r="W163" s="511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5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71"/>
      <c r="L164" s="499" t="str">
        <f>IFERROR(INDEX('G-8 Condition Look up'!$A$3:$H$130,MATCH(G164,'G-8 Condition Look up'!$A$3:$A$130,0),MATCH(K164,'G-8 Condition Look up'!$A$3:$H$3,0)),"")</f>
        <v/>
      </c>
      <c r="M164" s="71"/>
      <c r="N164" s="520" t="str">
        <f>IF(M164="","",IF(VLOOKUP(M164,'G-3 Multipliers'!$L$3:$N$6,2,FALSE)=0,"Spatial Data Missing",VLOOKUP(M164,'G-3 Multipliers'!$L$3:$N$6,2,FALSE)))</f>
        <v/>
      </c>
      <c r="O164" s="505" t="str">
        <f>IF(M164="","",IF(VLOOKUP(M164,'G-3 Multipliers'!$L$3:$N$6,3,FALSE)=0,"Spatial Data Missing",VLOOKUP(M164,'G-3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1" t="str">
        <f t="shared" si="13"/>
        <v/>
      </c>
      <c r="V164" s="511" t="str">
        <f t="shared" si="14"/>
        <v/>
      </c>
      <c r="W164" s="511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5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71"/>
      <c r="L165" s="499" t="str">
        <f>IFERROR(INDEX('G-8 Condition Look up'!$A$3:$H$130,MATCH(G165,'G-8 Condition Look up'!$A$3:$A$130,0),MATCH(K165,'G-8 Condition Look up'!$A$3:$H$3,0)),"")</f>
        <v/>
      </c>
      <c r="M165" s="71"/>
      <c r="N165" s="520" t="str">
        <f>IF(M165="","",IF(VLOOKUP(M165,'G-3 Multipliers'!$L$3:$N$6,2,FALSE)=0,"Spatial Data Missing",VLOOKUP(M165,'G-3 Multipliers'!$L$3:$N$6,2,FALSE)))</f>
        <v/>
      </c>
      <c r="O165" s="505" t="str">
        <f>IF(M165="","",IF(VLOOKUP(M165,'G-3 Multipliers'!$L$3:$N$6,3,FALSE)=0,"Spatial Data Missing",VLOOKUP(M165,'G-3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1" t="str">
        <f t="shared" si="13"/>
        <v/>
      </c>
      <c r="V165" s="511" t="str">
        <f t="shared" si="14"/>
        <v/>
      </c>
      <c r="W165" s="511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5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71"/>
      <c r="L166" s="499" t="str">
        <f>IFERROR(INDEX('G-8 Condition Look up'!$A$3:$H$130,MATCH(G166,'G-8 Condition Look up'!$A$3:$A$130,0),MATCH(K166,'G-8 Condition Look up'!$A$3:$H$3,0)),"")</f>
        <v/>
      </c>
      <c r="M166" s="71"/>
      <c r="N166" s="520" t="str">
        <f>IF(M166="","",IF(VLOOKUP(M166,'G-3 Multipliers'!$L$3:$N$6,2,FALSE)=0,"Spatial Data Missing",VLOOKUP(M166,'G-3 Multipliers'!$L$3:$N$6,2,FALSE)))</f>
        <v/>
      </c>
      <c r="O166" s="505" t="str">
        <f>IF(M166="","",IF(VLOOKUP(M166,'G-3 Multipliers'!$L$3:$N$6,3,FALSE)=0,"Spatial Data Missing",VLOOKUP(M166,'G-3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1" t="str">
        <f t="shared" si="13"/>
        <v/>
      </c>
      <c r="V166" s="511" t="str">
        <f t="shared" si="14"/>
        <v/>
      </c>
      <c r="W166" s="511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5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71"/>
      <c r="L167" s="499" t="str">
        <f>IFERROR(INDEX('G-8 Condition Look up'!$A$3:$H$130,MATCH(G167,'G-8 Condition Look up'!$A$3:$A$130,0),MATCH(K167,'G-8 Condition Look up'!$A$3:$H$3,0)),"")</f>
        <v/>
      </c>
      <c r="M167" s="71"/>
      <c r="N167" s="520" t="str">
        <f>IF(M167="","",IF(VLOOKUP(M167,'G-3 Multipliers'!$L$3:$N$6,2,FALSE)=0,"Spatial Data Missing",VLOOKUP(M167,'G-3 Multipliers'!$L$3:$N$6,2,FALSE)))</f>
        <v/>
      </c>
      <c r="O167" s="505" t="str">
        <f>IF(M167="","",IF(VLOOKUP(M167,'G-3 Multipliers'!$L$3:$N$6,3,FALSE)=0,"Spatial Data Missing",VLOOKUP(M167,'G-3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1" t="str">
        <f t="shared" si="13"/>
        <v/>
      </c>
      <c r="V167" s="511" t="str">
        <f t="shared" si="14"/>
        <v/>
      </c>
      <c r="W167" s="511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5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71"/>
      <c r="L168" s="499" t="str">
        <f>IFERROR(INDEX('G-8 Condition Look up'!$A$3:$H$130,MATCH(G168,'G-8 Condition Look up'!$A$3:$A$130,0),MATCH(K168,'G-8 Condition Look up'!$A$3:$H$3,0)),"")</f>
        <v/>
      </c>
      <c r="M168" s="71"/>
      <c r="N168" s="520" t="str">
        <f>IF(M168="","",IF(VLOOKUP(M168,'G-3 Multipliers'!$L$3:$N$6,2,FALSE)=0,"Spatial Data Missing",VLOOKUP(M168,'G-3 Multipliers'!$L$3:$N$6,2,FALSE)))</f>
        <v/>
      </c>
      <c r="O168" s="505" t="str">
        <f>IF(M168="","",IF(VLOOKUP(M168,'G-3 Multipliers'!$L$3:$N$6,3,FALSE)=0,"Spatial Data Missing",VLOOKUP(M168,'G-3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1" t="str">
        <f t="shared" si="13"/>
        <v/>
      </c>
      <c r="V168" s="511" t="str">
        <f t="shared" si="14"/>
        <v/>
      </c>
      <c r="W168" s="511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5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71"/>
      <c r="L169" s="499" t="str">
        <f>IFERROR(INDEX('G-8 Condition Look up'!$A$3:$H$130,MATCH(G169,'G-8 Condition Look up'!$A$3:$A$130,0),MATCH(K169,'G-8 Condition Look up'!$A$3:$H$3,0)),"")</f>
        <v/>
      </c>
      <c r="M169" s="71"/>
      <c r="N169" s="520" t="str">
        <f>IF(M169="","",IF(VLOOKUP(M169,'G-3 Multipliers'!$L$3:$N$6,2,FALSE)=0,"Spatial Data Missing",VLOOKUP(M169,'G-3 Multipliers'!$L$3:$N$6,2,FALSE)))</f>
        <v/>
      </c>
      <c r="O169" s="505" t="str">
        <f>IF(M169="","",IF(VLOOKUP(M169,'G-3 Multipliers'!$L$3:$N$6,3,FALSE)=0,"Spatial Data Missing",VLOOKUP(M169,'G-3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1" t="str">
        <f t="shared" si="13"/>
        <v/>
      </c>
      <c r="V169" s="511" t="str">
        <f t="shared" si="14"/>
        <v/>
      </c>
      <c r="W169" s="511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5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71"/>
      <c r="L170" s="499" t="str">
        <f>IFERROR(INDEX('G-8 Condition Look up'!$A$3:$H$130,MATCH(G170,'G-8 Condition Look up'!$A$3:$A$130,0),MATCH(K170,'G-8 Condition Look up'!$A$3:$H$3,0)),"")</f>
        <v/>
      </c>
      <c r="M170" s="71"/>
      <c r="N170" s="520" t="str">
        <f>IF(M170="","",IF(VLOOKUP(M170,'G-3 Multipliers'!$L$3:$N$6,2,FALSE)=0,"Spatial Data Missing",VLOOKUP(M170,'G-3 Multipliers'!$L$3:$N$6,2,FALSE)))</f>
        <v/>
      </c>
      <c r="O170" s="505" t="str">
        <f>IF(M170="","",IF(VLOOKUP(M170,'G-3 Multipliers'!$L$3:$N$6,3,FALSE)=0,"Spatial Data Missing",VLOOKUP(M170,'G-3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1" t="str">
        <f t="shared" si="13"/>
        <v/>
      </c>
      <c r="V170" s="511" t="str">
        <f t="shared" si="14"/>
        <v/>
      </c>
      <c r="W170" s="511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5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71"/>
      <c r="L171" s="499" t="str">
        <f>IFERROR(INDEX('G-8 Condition Look up'!$A$3:$H$130,MATCH(G171,'G-8 Condition Look up'!$A$3:$A$130,0),MATCH(K171,'G-8 Condition Look up'!$A$3:$H$3,0)),"")</f>
        <v/>
      </c>
      <c r="M171" s="71"/>
      <c r="N171" s="520" t="str">
        <f>IF(M171="","",IF(VLOOKUP(M171,'G-3 Multipliers'!$L$3:$N$6,2,FALSE)=0,"Spatial Data Missing",VLOOKUP(M171,'G-3 Multipliers'!$L$3:$N$6,2,FALSE)))</f>
        <v/>
      </c>
      <c r="O171" s="505" t="str">
        <f>IF(M171="","",IF(VLOOKUP(M171,'G-3 Multipliers'!$L$3:$N$6,3,FALSE)=0,"Spatial Data Missing",VLOOKUP(M171,'G-3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1" t="str">
        <f t="shared" si="13"/>
        <v/>
      </c>
      <c r="V171" s="511" t="str">
        <f t="shared" si="14"/>
        <v/>
      </c>
      <c r="W171" s="511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5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71"/>
      <c r="L172" s="499" t="str">
        <f>IFERROR(INDEX('G-8 Condition Look up'!$A$3:$H$130,MATCH(G172,'G-8 Condition Look up'!$A$3:$A$130,0),MATCH(K172,'G-8 Condition Look up'!$A$3:$H$3,0)),"")</f>
        <v/>
      </c>
      <c r="M172" s="71"/>
      <c r="N172" s="520" t="str">
        <f>IF(M172="","",IF(VLOOKUP(M172,'G-3 Multipliers'!$L$3:$N$6,2,FALSE)=0,"Spatial Data Missing",VLOOKUP(M172,'G-3 Multipliers'!$L$3:$N$6,2,FALSE)))</f>
        <v/>
      </c>
      <c r="O172" s="505" t="str">
        <f>IF(M172="","",IF(VLOOKUP(M172,'G-3 Multipliers'!$L$3:$N$6,3,FALSE)=0,"Spatial Data Missing",VLOOKUP(M172,'G-3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1" t="str">
        <f t="shared" si="13"/>
        <v/>
      </c>
      <c r="V172" s="511" t="str">
        <f t="shared" si="14"/>
        <v/>
      </c>
      <c r="W172" s="511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5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71"/>
      <c r="L173" s="499" t="str">
        <f>IFERROR(INDEX('G-8 Condition Look up'!$A$3:$H$130,MATCH(G173,'G-8 Condition Look up'!$A$3:$A$130,0),MATCH(K173,'G-8 Condition Look up'!$A$3:$H$3,0)),"")</f>
        <v/>
      </c>
      <c r="M173" s="71"/>
      <c r="N173" s="520" t="str">
        <f>IF(M173="","",IF(VLOOKUP(M173,'G-3 Multipliers'!$L$3:$N$6,2,FALSE)=0,"Spatial Data Missing",VLOOKUP(M173,'G-3 Multipliers'!$L$3:$N$6,2,FALSE)))</f>
        <v/>
      </c>
      <c r="O173" s="505" t="str">
        <f>IF(M173="","",IF(VLOOKUP(M173,'G-3 Multipliers'!$L$3:$N$6,3,FALSE)=0,"Spatial Data Missing",VLOOKUP(M173,'G-3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1" t="str">
        <f t="shared" si="13"/>
        <v/>
      </c>
      <c r="V173" s="511" t="str">
        <f t="shared" si="14"/>
        <v/>
      </c>
      <c r="W173" s="511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5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71"/>
      <c r="L174" s="499" t="str">
        <f>IFERROR(INDEX('G-8 Condition Look up'!$A$3:$H$130,MATCH(G174,'G-8 Condition Look up'!$A$3:$A$130,0),MATCH(K174,'G-8 Condition Look up'!$A$3:$H$3,0)),"")</f>
        <v/>
      </c>
      <c r="M174" s="71"/>
      <c r="N174" s="520" t="str">
        <f>IF(M174="","",IF(VLOOKUP(M174,'G-3 Multipliers'!$L$3:$N$6,2,FALSE)=0,"Spatial Data Missing",VLOOKUP(M174,'G-3 Multipliers'!$L$3:$N$6,2,FALSE)))</f>
        <v/>
      </c>
      <c r="O174" s="505" t="str">
        <f>IF(M174="","",IF(VLOOKUP(M174,'G-3 Multipliers'!$L$3:$N$6,3,FALSE)=0,"Spatial Data Missing",VLOOKUP(M174,'G-3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1" t="str">
        <f t="shared" si="13"/>
        <v/>
      </c>
      <c r="V174" s="511" t="str">
        <f t="shared" si="14"/>
        <v/>
      </c>
      <c r="W174" s="511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5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71"/>
      <c r="L175" s="499" t="str">
        <f>IFERROR(INDEX('G-8 Condition Look up'!$A$3:$H$130,MATCH(G175,'G-8 Condition Look up'!$A$3:$A$130,0),MATCH(K175,'G-8 Condition Look up'!$A$3:$H$3,0)),"")</f>
        <v/>
      </c>
      <c r="M175" s="71"/>
      <c r="N175" s="520" t="str">
        <f>IF(M175="","",IF(VLOOKUP(M175,'G-3 Multipliers'!$L$3:$N$6,2,FALSE)=0,"Spatial Data Missing",VLOOKUP(M175,'G-3 Multipliers'!$L$3:$N$6,2,FALSE)))</f>
        <v/>
      </c>
      <c r="O175" s="505" t="str">
        <f>IF(M175="","",IF(VLOOKUP(M175,'G-3 Multipliers'!$L$3:$N$6,3,FALSE)=0,"Spatial Data Missing",VLOOKUP(M175,'G-3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1" t="str">
        <f t="shared" si="13"/>
        <v/>
      </c>
      <c r="V175" s="511" t="str">
        <f t="shared" si="14"/>
        <v/>
      </c>
      <c r="W175" s="511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5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71"/>
      <c r="L176" s="499" t="str">
        <f>IFERROR(INDEX('G-8 Condition Look up'!$A$3:$H$130,MATCH(G176,'G-8 Condition Look up'!$A$3:$A$130,0),MATCH(K176,'G-8 Condition Look up'!$A$3:$H$3,0)),"")</f>
        <v/>
      </c>
      <c r="M176" s="71"/>
      <c r="N176" s="520" t="str">
        <f>IF(M176="","",IF(VLOOKUP(M176,'G-3 Multipliers'!$L$3:$N$6,2,FALSE)=0,"Spatial Data Missing",VLOOKUP(M176,'G-3 Multipliers'!$L$3:$N$6,2,FALSE)))</f>
        <v/>
      </c>
      <c r="O176" s="505" t="str">
        <f>IF(M176="","",IF(VLOOKUP(M176,'G-3 Multipliers'!$L$3:$N$6,3,FALSE)=0,"Spatial Data Missing",VLOOKUP(M176,'G-3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1" t="str">
        <f t="shared" si="13"/>
        <v/>
      </c>
      <c r="V176" s="511" t="str">
        <f t="shared" si="14"/>
        <v/>
      </c>
      <c r="W176" s="511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5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71"/>
      <c r="L177" s="499" t="str">
        <f>IFERROR(INDEX('G-8 Condition Look up'!$A$3:$H$130,MATCH(G177,'G-8 Condition Look up'!$A$3:$A$130,0),MATCH(K177,'G-8 Condition Look up'!$A$3:$H$3,0)),"")</f>
        <v/>
      </c>
      <c r="M177" s="71"/>
      <c r="N177" s="520" t="str">
        <f>IF(M177="","",IF(VLOOKUP(M177,'G-3 Multipliers'!$L$3:$N$6,2,FALSE)=0,"Spatial Data Missing",VLOOKUP(M177,'G-3 Multipliers'!$L$3:$N$6,2,FALSE)))</f>
        <v/>
      </c>
      <c r="O177" s="505" t="str">
        <f>IF(M177="","",IF(VLOOKUP(M177,'G-3 Multipliers'!$L$3:$N$6,3,FALSE)=0,"Spatial Data Missing",VLOOKUP(M177,'G-3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1" t="str">
        <f t="shared" si="13"/>
        <v/>
      </c>
      <c r="V177" s="511" t="str">
        <f t="shared" si="14"/>
        <v/>
      </c>
      <c r="W177" s="511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5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71"/>
      <c r="L178" s="499" t="str">
        <f>IFERROR(INDEX('G-8 Condition Look up'!$A$3:$H$130,MATCH(G178,'G-8 Condition Look up'!$A$3:$A$130,0),MATCH(K178,'G-8 Condition Look up'!$A$3:$H$3,0)),"")</f>
        <v/>
      </c>
      <c r="M178" s="71"/>
      <c r="N178" s="520" t="str">
        <f>IF(M178="","",IF(VLOOKUP(M178,'G-3 Multipliers'!$L$3:$N$6,2,FALSE)=0,"Spatial Data Missing",VLOOKUP(M178,'G-3 Multipliers'!$L$3:$N$6,2,FALSE)))</f>
        <v/>
      </c>
      <c r="O178" s="505" t="str">
        <f>IF(M178="","",IF(VLOOKUP(M178,'G-3 Multipliers'!$L$3:$N$6,3,FALSE)=0,"Spatial Data Missing",VLOOKUP(M178,'G-3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1" t="str">
        <f t="shared" si="13"/>
        <v/>
      </c>
      <c r="V178" s="511" t="str">
        <f t="shared" si="14"/>
        <v/>
      </c>
      <c r="W178" s="511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5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71"/>
      <c r="L179" s="499" t="str">
        <f>IFERROR(INDEX('G-8 Condition Look up'!$A$3:$H$130,MATCH(G179,'G-8 Condition Look up'!$A$3:$A$130,0),MATCH(K179,'G-8 Condition Look up'!$A$3:$H$3,0)),"")</f>
        <v/>
      </c>
      <c r="M179" s="71"/>
      <c r="N179" s="520" t="str">
        <f>IF(M179="","",IF(VLOOKUP(M179,'G-3 Multipliers'!$L$3:$N$6,2,FALSE)=0,"Spatial Data Missing",VLOOKUP(M179,'G-3 Multipliers'!$L$3:$N$6,2,FALSE)))</f>
        <v/>
      </c>
      <c r="O179" s="505" t="str">
        <f>IF(M179="","",IF(VLOOKUP(M179,'G-3 Multipliers'!$L$3:$N$6,3,FALSE)=0,"Spatial Data Missing",VLOOKUP(M179,'G-3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1" t="str">
        <f t="shared" si="13"/>
        <v/>
      </c>
      <c r="V179" s="511" t="str">
        <f t="shared" si="14"/>
        <v/>
      </c>
      <c r="W179" s="511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5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71"/>
      <c r="L180" s="499" t="str">
        <f>IFERROR(INDEX('G-8 Condition Look up'!$A$3:$H$130,MATCH(G180,'G-8 Condition Look up'!$A$3:$A$130,0),MATCH(K180,'G-8 Condition Look up'!$A$3:$H$3,0)),"")</f>
        <v/>
      </c>
      <c r="M180" s="71"/>
      <c r="N180" s="520" t="str">
        <f>IF(M180="","",IF(VLOOKUP(M180,'G-3 Multipliers'!$L$3:$N$6,2,FALSE)=0,"Spatial Data Missing",VLOOKUP(M180,'G-3 Multipliers'!$L$3:$N$6,2,FALSE)))</f>
        <v/>
      </c>
      <c r="O180" s="505" t="str">
        <f>IF(M180="","",IF(VLOOKUP(M180,'G-3 Multipliers'!$L$3:$N$6,3,FALSE)=0,"Spatial Data Missing",VLOOKUP(M180,'G-3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1" t="str">
        <f t="shared" si="13"/>
        <v/>
      </c>
      <c r="V180" s="511" t="str">
        <f t="shared" si="14"/>
        <v/>
      </c>
      <c r="W180" s="511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5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71"/>
      <c r="L181" s="499" t="str">
        <f>IFERROR(INDEX('G-8 Condition Look up'!$A$3:$H$130,MATCH(G181,'G-8 Condition Look up'!$A$3:$A$130,0),MATCH(K181,'G-8 Condition Look up'!$A$3:$H$3,0)),"")</f>
        <v/>
      </c>
      <c r="M181" s="71"/>
      <c r="N181" s="520" t="str">
        <f>IF(M181="","",IF(VLOOKUP(M181,'G-3 Multipliers'!$L$3:$N$6,2,FALSE)=0,"Spatial Data Missing",VLOOKUP(M181,'G-3 Multipliers'!$L$3:$N$6,2,FALSE)))</f>
        <v/>
      </c>
      <c r="O181" s="505" t="str">
        <f>IF(M181="","",IF(VLOOKUP(M181,'G-3 Multipliers'!$L$3:$N$6,3,FALSE)=0,"Spatial Data Missing",VLOOKUP(M181,'G-3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1" t="str">
        <f t="shared" si="13"/>
        <v/>
      </c>
      <c r="V181" s="511" t="str">
        <f t="shared" si="14"/>
        <v/>
      </c>
      <c r="W181" s="511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5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71"/>
      <c r="L182" s="499" t="str">
        <f>IFERROR(INDEX('G-8 Condition Look up'!$A$3:$H$130,MATCH(G182,'G-8 Condition Look up'!$A$3:$A$130,0),MATCH(K182,'G-8 Condition Look up'!$A$3:$H$3,0)),"")</f>
        <v/>
      </c>
      <c r="M182" s="71"/>
      <c r="N182" s="520" t="str">
        <f>IF(M182="","",IF(VLOOKUP(M182,'G-3 Multipliers'!$L$3:$N$6,2,FALSE)=0,"Spatial Data Missing",VLOOKUP(M182,'G-3 Multipliers'!$L$3:$N$6,2,FALSE)))</f>
        <v/>
      </c>
      <c r="O182" s="505" t="str">
        <f>IF(M182="","",IF(VLOOKUP(M182,'G-3 Multipliers'!$L$3:$N$6,3,FALSE)=0,"Spatial Data Missing",VLOOKUP(M182,'G-3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1" t="str">
        <f t="shared" si="13"/>
        <v/>
      </c>
      <c r="V182" s="511" t="str">
        <f t="shared" si="14"/>
        <v/>
      </c>
      <c r="W182" s="511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5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71"/>
      <c r="L183" s="499" t="str">
        <f>IFERROR(INDEX('G-8 Condition Look up'!$A$3:$H$130,MATCH(G183,'G-8 Condition Look up'!$A$3:$A$130,0),MATCH(K183,'G-8 Condition Look up'!$A$3:$H$3,0)),"")</f>
        <v/>
      </c>
      <c r="M183" s="71"/>
      <c r="N183" s="520" t="str">
        <f>IF(M183="","",IF(VLOOKUP(M183,'G-3 Multipliers'!$L$3:$N$6,2,FALSE)=0,"Spatial Data Missing",VLOOKUP(M183,'G-3 Multipliers'!$L$3:$N$6,2,FALSE)))</f>
        <v/>
      </c>
      <c r="O183" s="505" t="str">
        <f>IF(M183="","",IF(VLOOKUP(M183,'G-3 Multipliers'!$L$3:$N$6,3,FALSE)=0,"Spatial Data Missing",VLOOKUP(M183,'G-3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1" t="str">
        <f t="shared" si="13"/>
        <v/>
      </c>
      <c r="V183" s="511" t="str">
        <f t="shared" si="14"/>
        <v/>
      </c>
      <c r="W183" s="511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5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71"/>
      <c r="L184" s="499" t="str">
        <f>IFERROR(INDEX('G-8 Condition Look up'!$A$3:$H$130,MATCH(G184,'G-8 Condition Look up'!$A$3:$A$130,0),MATCH(K184,'G-8 Condition Look up'!$A$3:$H$3,0)),"")</f>
        <v/>
      </c>
      <c r="M184" s="71"/>
      <c r="N184" s="520" t="str">
        <f>IF(M184="","",IF(VLOOKUP(M184,'G-3 Multipliers'!$L$3:$N$6,2,FALSE)=0,"Spatial Data Missing",VLOOKUP(M184,'G-3 Multipliers'!$L$3:$N$6,2,FALSE)))</f>
        <v/>
      </c>
      <c r="O184" s="505" t="str">
        <f>IF(M184="","",IF(VLOOKUP(M184,'G-3 Multipliers'!$L$3:$N$6,3,FALSE)=0,"Spatial Data Missing",VLOOKUP(M184,'G-3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1" t="str">
        <f t="shared" si="13"/>
        <v/>
      </c>
      <c r="V184" s="511" t="str">
        <f t="shared" si="14"/>
        <v/>
      </c>
      <c r="W184" s="511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5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71"/>
      <c r="L185" s="499" t="str">
        <f>IFERROR(INDEX('G-8 Condition Look up'!$A$3:$H$130,MATCH(G185,'G-8 Condition Look up'!$A$3:$A$130,0),MATCH(K185,'G-8 Condition Look up'!$A$3:$H$3,0)),"")</f>
        <v/>
      </c>
      <c r="M185" s="71"/>
      <c r="N185" s="520" t="str">
        <f>IF(M185="","",IF(VLOOKUP(M185,'G-3 Multipliers'!$L$3:$N$6,2,FALSE)=0,"Spatial Data Missing",VLOOKUP(M185,'G-3 Multipliers'!$L$3:$N$6,2,FALSE)))</f>
        <v/>
      </c>
      <c r="O185" s="505" t="str">
        <f>IF(M185="","",IF(VLOOKUP(M185,'G-3 Multipliers'!$L$3:$N$6,3,FALSE)=0,"Spatial Data Missing",VLOOKUP(M185,'G-3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1" t="str">
        <f t="shared" si="13"/>
        <v/>
      </c>
      <c r="V185" s="511" t="str">
        <f t="shared" si="14"/>
        <v/>
      </c>
      <c r="W185" s="511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5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71"/>
      <c r="L186" s="499" t="str">
        <f>IFERROR(INDEX('G-8 Condition Look up'!$A$3:$H$130,MATCH(G186,'G-8 Condition Look up'!$A$3:$A$130,0),MATCH(K186,'G-8 Condition Look up'!$A$3:$H$3,0)),"")</f>
        <v/>
      </c>
      <c r="M186" s="71"/>
      <c r="N186" s="520" t="str">
        <f>IF(M186="","",IF(VLOOKUP(M186,'G-3 Multipliers'!$L$3:$N$6,2,FALSE)=0,"Spatial Data Missing",VLOOKUP(M186,'G-3 Multipliers'!$L$3:$N$6,2,FALSE)))</f>
        <v/>
      </c>
      <c r="O186" s="505" t="str">
        <f>IF(M186="","",IF(VLOOKUP(M186,'G-3 Multipliers'!$L$3:$N$6,3,FALSE)=0,"Spatial Data Missing",VLOOKUP(M186,'G-3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1" t="str">
        <f t="shared" si="13"/>
        <v/>
      </c>
      <c r="V186" s="511" t="str">
        <f t="shared" si="14"/>
        <v/>
      </c>
      <c r="W186" s="511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5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71"/>
      <c r="L187" s="499" t="str">
        <f>IFERROR(INDEX('G-8 Condition Look up'!$A$3:$H$130,MATCH(G187,'G-8 Condition Look up'!$A$3:$A$130,0),MATCH(K187,'G-8 Condition Look up'!$A$3:$H$3,0)),"")</f>
        <v/>
      </c>
      <c r="M187" s="71"/>
      <c r="N187" s="520" t="str">
        <f>IF(M187="","",IF(VLOOKUP(M187,'G-3 Multipliers'!$L$3:$N$6,2,FALSE)=0,"Spatial Data Missing",VLOOKUP(M187,'G-3 Multipliers'!$L$3:$N$6,2,FALSE)))</f>
        <v/>
      </c>
      <c r="O187" s="505" t="str">
        <f>IF(M187="","",IF(VLOOKUP(M187,'G-3 Multipliers'!$L$3:$N$6,3,FALSE)=0,"Spatial Data Missing",VLOOKUP(M187,'G-3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1" t="str">
        <f t="shared" si="13"/>
        <v/>
      </c>
      <c r="V187" s="511" t="str">
        <f t="shared" si="14"/>
        <v/>
      </c>
      <c r="W187" s="511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5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71"/>
      <c r="L188" s="499" t="str">
        <f>IFERROR(INDEX('G-8 Condition Look up'!$A$3:$H$130,MATCH(G188,'G-8 Condition Look up'!$A$3:$A$130,0),MATCH(K188,'G-8 Condition Look up'!$A$3:$H$3,0)),"")</f>
        <v/>
      </c>
      <c r="M188" s="71"/>
      <c r="N188" s="520" t="str">
        <f>IF(M188="","",IF(VLOOKUP(M188,'G-3 Multipliers'!$L$3:$N$6,2,FALSE)=0,"Spatial Data Missing",VLOOKUP(M188,'G-3 Multipliers'!$L$3:$N$6,2,FALSE)))</f>
        <v/>
      </c>
      <c r="O188" s="505" t="str">
        <f>IF(M188="","",IF(VLOOKUP(M188,'G-3 Multipliers'!$L$3:$N$6,3,FALSE)=0,"Spatial Data Missing",VLOOKUP(M188,'G-3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1" t="str">
        <f t="shared" si="13"/>
        <v/>
      </c>
      <c r="V188" s="511" t="str">
        <f t="shared" si="14"/>
        <v/>
      </c>
      <c r="W188" s="511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5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71"/>
      <c r="L189" s="499" t="str">
        <f>IFERROR(INDEX('G-8 Condition Look up'!$A$3:$H$130,MATCH(G189,'G-8 Condition Look up'!$A$3:$A$130,0),MATCH(K189,'G-8 Condition Look up'!$A$3:$H$3,0)),"")</f>
        <v/>
      </c>
      <c r="M189" s="71"/>
      <c r="N189" s="520" t="str">
        <f>IF(M189="","",IF(VLOOKUP(M189,'G-3 Multipliers'!$L$3:$N$6,2,FALSE)=0,"Spatial Data Missing",VLOOKUP(M189,'G-3 Multipliers'!$L$3:$N$6,2,FALSE)))</f>
        <v/>
      </c>
      <c r="O189" s="505" t="str">
        <f>IF(M189="","",IF(VLOOKUP(M189,'G-3 Multipliers'!$L$3:$N$6,3,FALSE)=0,"Spatial Data Missing",VLOOKUP(M189,'G-3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1" t="str">
        <f t="shared" si="13"/>
        <v/>
      </c>
      <c r="V189" s="511" t="str">
        <f t="shared" si="14"/>
        <v/>
      </c>
      <c r="W189" s="511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5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71"/>
      <c r="L190" s="499" t="str">
        <f>IFERROR(INDEX('G-8 Condition Look up'!$A$3:$H$130,MATCH(G190,'G-8 Condition Look up'!$A$3:$A$130,0),MATCH(K190,'G-8 Condition Look up'!$A$3:$H$3,0)),"")</f>
        <v/>
      </c>
      <c r="M190" s="71"/>
      <c r="N190" s="520" t="str">
        <f>IF(M190="","",IF(VLOOKUP(M190,'G-3 Multipliers'!$L$3:$N$6,2,FALSE)=0,"Spatial Data Missing",VLOOKUP(M190,'G-3 Multipliers'!$L$3:$N$6,2,FALSE)))</f>
        <v/>
      </c>
      <c r="O190" s="505" t="str">
        <f>IF(M190="","",IF(VLOOKUP(M190,'G-3 Multipliers'!$L$3:$N$6,3,FALSE)=0,"Spatial Data Missing",VLOOKUP(M190,'G-3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1" t="str">
        <f t="shared" si="13"/>
        <v/>
      </c>
      <c r="V190" s="511" t="str">
        <f t="shared" si="14"/>
        <v/>
      </c>
      <c r="W190" s="511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5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71"/>
      <c r="L191" s="499" t="str">
        <f>IFERROR(INDEX('G-8 Condition Look up'!$A$3:$H$130,MATCH(G191,'G-8 Condition Look up'!$A$3:$A$130,0),MATCH(K191,'G-8 Condition Look up'!$A$3:$H$3,0)),"")</f>
        <v/>
      </c>
      <c r="M191" s="71"/>
      <c r="N191" s="520" t="str">
        <f>IF(M191="","",IF(VLOOKUP(M191,'G-3 Multipliers'!$L$3:$N$6,2,FALSE)=0,"Spatial Data Missing",VLOOKUP(M191,'G-3 Multipliers'!$L$3:$N$6,2,FALSE)))</f>
        <v/>
      </c>
      <c r="O191" s="505" t="str">
        <f>IF(M191="","",IF(VLOOKUP(M191,'G-3 Multipliers'!$L$3:$N$6,3,FALSE)=0,"Spatial Data Missing",VLOOKUP(M191,'G-3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1" t="str">
        <f t="shared" si="13"/>
        <v/>
      </c>
      <c r="V191" s="511" t="str">
        <f t="shared" si="14"/>
        <v/>
      </c>
      <c r="W191" s="511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5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71"/>
      <c r="L192" s="499" t="str">
        <f>IFERROR(INDEX('G-8 Condition Look up'!$A$3:$H$130,MATCH(G192,'G-8 Condition Look up'!$A$3:$A$130,0),MATCH(K192,'G-8 Condition Look up'!$A$3:$H$3,0)),"")</f>
        <v/>
      </c>
      <c r="M192" s="71"/>
      <c r="N192" s="520" t="str">
        <f>IF(M192="","",IF(VLOOKUP(M192,'G-3 Multipliers'!$L$3:$N$6,2,FALSE)=0,"Spatial Data Missing",VLOOKUP(M192,'G-3 Multipliers'!$L$3:$N$6,2,FALSE)))</f>
        <v/>
      </c>
      <c r="O192" s="505" t="str">
        <f>IF(M192="","",IF(VLOOKUP(M192,'G-3 Multipliers'!$L$3:$N$6,3,FALSE)=0,"Spatial Data Missing",VLOOKUP(M192,'G-3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1" t="str">
        <f t="shared" si="13"/>
        <v/>
      </c>
      <c r="V192" s="511" t="str">
        <f t="shared" si="14"/>
        <v/>
      </c>
      <c r="W192" s="511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5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71"/>
      <c r="L193" s="499" t="str">
        <f>IFERROR(INDEX('G-8 Condition Look up'!$A$3:$H$130,MATCH(G193,'G-8 Condition Look up'!$A$3:$A$130,0),MATCH(K193,'G-8 Condition Look up'!$A$3:$H$3,0)),"")</f>
        <v/>
      </c>
      <c r="M193" s="71"/>
      <c r="N193" s="520" t="str">
        <f>IF(M193="","",IF(VLOOKUP(M193,'G-3 Multipliers'!$L$3:$N$6,2,FALSE)=0,"Spatial Data Missing",VLOOKUP(M193,'G-3 Multipliers'!$L$3:$N$6,2,FALSE)))</f>
        <v/>
      </c>
      <c r="O193" s="505" t="str">
        <f>IF(M193="","",IF(VLOOKUP(M193,'G-3 Multipliers'!$L$3:$N$6,3,FALSE)=0,"Spatial Data Missing",VLOOKUP(M193,'G-3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1" t="str">
        <f t="shared" si="13"/>
        <v/>
      </c>
      <c r="V193" s="511" t="str">
        <f t="shared" si="14"/>
        <v/>
      </c>
      <c r="W193" s="511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5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71"/>
      <c r="L194" s="499" t="str">
        <f>IFERROR(INDEX('G-8 Condition Look up'!$A$3:$H$130,MATCH(G194,'G-8 Condition Look up'!$A$3:$A$130,0),MATCH(K194,'G-8 Condition Look up'!$A$3:$H$3,0)),"")</f>
        <v/>
      </c>
      <c r="M194" s="71"/>
      <c r="N194" s="520" t="str">
        <f>IF(M194="","",IF(VLOOKUP(M194,'G-3 Multipliers'!$L$3:$N$6,2,FALSE)=0,"Spatial Data Missing",VLOOKUP(M194,'G-3 Multipliers'!$L$3:$N$6,2,FALSE)))</f>
        <v/>
      </c>
      <c r="O194" s="505" t="str">
        <f>IF(M194="","",IF(VLOOKUP(M194,'G-3 Multipliers'!$L$3:$N$6,3,FALSE)=0,"Spatial Data Missing",VLOOKUP(M194,'G-3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1" t="str">
        <f t="shared" si="13"/>
        <v/>
      </c>
      <c r="V194" s="511" t="str">
        <f t="shared" si="14"/>
        <v/>
      </c>
      <c r="W194" s="511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5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71"/>
      <c r="L195" s="499" t="str">
        <f>IFERROR(INDEX('G-8 Condition Look up'!$A$3:$H$130,MATCH(G195,'G-8 Condition Look up'!$A$3:$A$130,0),MATCH(K195,'G-8 Condition Look up'!$A$3:$H$3,0)),"")</f>
        <v/>
      </c>
      <c r="M195" s="71"/>
      <c r="N195" s="520" t="str">
        <f>IF(M195="","",IF(VLOOKUP(M195,'G-3 Multipliers'!$L$3:$N$6,2,FALSE)=0,"Spatial Data Missing",VLOOKUP(M195,'G-3 Multipliers'!$L$3:$N$6,2,FALSE)))</f>
        <v/>
      </c>
      <c r="O195" s="505" t="str">
        <f>IF(M195="","",IF(VLOOKUP(M195,'G-3 Multipliers'!$L$3:$N$6,3,FALSE)=0,"Spatial Data Missing",VLOOKUP(M195,'G-3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1" t="str">
        <f t="shared" si="13"/>
        <v/>
      </c>
      <c r="V195" s="511" t="str">
        <f t="shared" si="14"/>
        <v/>
      </c>
      <c r="W195" s="511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5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71"/>
      <c r="L196" s="499" t="str">
        <f>IFERROR(INDEX('G-8 Condition Look up'!$A$3:$H$130,MATCH(G196,'G-8 Condition Look up'!$A$3:$A$130,0),MATCH(K196,'G-8 Condition Look up'!$A$3:$H$3,0)),"")</f>
        <v/>
      </c>
      <c r="M196" s="71"/>
      <c r="N196" s="520" t="str">
        <f>IF(M196="","",IF(VLOOKUP(M196,'G-3 Multipliers'!$L$3:$N$6,2,FALSE)=0,"Spatial Data Missing",VLOOKUP(M196,'G-3 Multipliers'!$L$3:$N$6,2,FALSE)))</f>
        <v/>
      </c>
      <c r="O196" s="505" t="str">
        <f>IF(M196="","",IF(VLOOKUP(M196,'G-3 Multipliers'!$L$3:$N$6,3,FALSE)=0,"Spatial Data Missing",VLOOKUP(M196,'G-3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1" t="str">
        <f t="shared" si="13"/>
        <v/>
      </c>
      <c r="V196" s="511" t="str">
        <f t="shared" si="14"/>
        <v/>
      </c>
      <c r="W196" s="511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5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71"/>
      <c r="L197" s="499" t="str">
        <f>IFERROR(INDEX('G-8 Condition Look up'!$A$3:$H$130,MATCH(G197,'G-8 Condition Look up'!$A$3:$A$130,0),MATCH(K197,'G-8 Condition Look up'!$A$3:$H$3,0)),"")</f>
        <v/>
      </c>
      <c r="M197" s="71"/>
      <c r="N197" s="520" t="str">
        <f>IF(M197="","",IF(VLOOKUP(M197,'G-3 Multipliers'!$L$3:$N$6,2,FALSE)=0,"Spatial Data Missing",VLOOKUP(M197,'G-3 Multipliers'!$L$3:$N$6,2,FALSE)))</f>
        <v/>
      </c>
      <c r="O197" s="505" t="str">
        <f>IF(M197="","",IF(VLOOKUP(M197,'G-3 Multipliers'!$L$3:$N$6,3,FALSE)=0,"Spatial Data Missing",VLOOKUP(M197,'G-3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1" t="str">
        <f t="shared" si="13"/>
        <v/>
      </c>
      <c r="V197" s="511" t="str">
        <f t="shared" si="14"/>
        <v/>
      </c>
      <c r="W197" s="511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5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71"/>
      <c r="L198" s="499" t="str">
        <f>IFERROR(INDEX('G-8 Condition Look up'!$A$3:$H$130,MATCH(G198,'G-8 Condition Look up'!$A$3:$A$130,0),MATCH(K198,'G-8 Condition Look up'!$A$3:$H$3,0)),"")</f>
        <v/>
      </c>
      <c r="M198" s="71"/>
      <c r="N198" s="520" t="str">
        <f>IF(M198="","",IF(VLOOKUP(M198,'G-3 Multipliers'!$L$3:$N$6,2,FALSE)=0,"Spatial Data Missing",VLOOKUP(M198,'G-3 Multipliers'!$L$3:$N$6,2,FALSE)))</f>
        <v/>
      </c>
      <c r="O198" s="505" t="str">
        <f>IF(M198="","",IF(VLOOKUP(M198,'G-3 Multipliers'!$L$3:$N$6,3,FALSE)=0,"Spatial Data Missing",VLOOKUP(M198,'G-3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1" t="str">
        <f t="shared" si="13"/>
        <v/>
      </c>
      <c r="V198" s="511" t="str">
        <f t="shared" si="14"/>
        <v/>
      </c>
      <c r="W198" s="511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5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71"/>
      <c r="L199" s="499" t="str">
        <f>IFERROR(INDEX('G-8 Condition Look up'!$A$3:$H$130,MATCH(G199,'G-8 Condition Look up'!$A$3:$A$130,0),MATCH(K199,'G-8 Condition Look up'!$A$3:$H$3,0)),"")</f>
        <v/>
      </c>
      <c r="M199" s="71"/>
      <c r="N199" s="520" t="str">
        <f>IF(M199="","",IF(VLOOKUP(M199,'G-3 Multipliers'!$L$3:$N$6,2,FALSE)=0,"Spatial Data Missing",VLOOKUP(M199,'G-3 Multipliers'!$L$3:$N$6,2,FALSE)))</f>
        <v/>
      </c>
      <c r="O199" s="505" t="str">
        <f>IF(M199="","",IF(VLOOKUP(M199,'G-3 Multipliers'!$L$3:$N$6,3,FALSE)=0,"Spatial Data Missing",VLOOKUP(M199,'G-3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1" t="str">
        <f t="shared" si="13"/>
        <v/>
      </c>
      <c r="V199" s="511" t="str">
        <f t="shared" si="14"/>
        <v/>
      </c>
      <c r="W199" s="511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5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71"/>
      <c r="L200" s="499" t="str">
        <f>IFERROR(INDEX('G-8 Condition Look up'!$A$3:$H$130,MATCH(G200,'G-8 Condition Look up'!$A$3:$A$130,0),MATCH(K200,'G-8 Condition Look up'!$A$3:$H$3,0)),"")</f>
        <v/>
      </c>
      <c r="M200" s="71"/>
      <c r="N200" s="520" t="str">
        <f>IF(M200="","",IF(VLOOKUP(M200,'G-3 Multipliers'!$L$3:$N$6,2,FALSE)=0,"Spatial Data Missing",VLOOKUP(M200,'G-3 Multipliers'!$L$3:$N$6,2,FALSE)))</f>
        <v/>
      </c>
      <c r="O200" s="505" t="str">
        <f>IF(M200="","",IF(VLOOKUP(M200,'G-3 Multipliers'!$L$3:$N$6,3,FALSE)=0,"Spatial Data Missing",VLOOKUP(M200,'G-3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1" t="str">
        <f t="shared" si="13"/>
        <v/>
      </c>
      <c r="V200" s="511" t="str">
        <f t="shared" si="14"/>
        <v/>
      </c>
      <c r="W200" s="511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5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71"/>
      <c r="L201" s="499" t="str">
        <f>IFERROR(INDEX('G-8 Condition Look up'!$A$3:$H$130,MATCH(G201,'G-8 Condition Look up'!$A$3:$A$130,0),MATCH(K201,'G-8 Condition Look up'!$A$3:$H$3,0)),"")</f>
        <v/>
      </c>
      <c r="M201" s="71"/>
      <c r="N201" s="520" t="str">
        <f>IF(M201="","",IF(VLOOKUP(M201,'G-3 Multipliers'!$L$3:$N$6,2,FALSE)=0,"Spatial Data Missing",VLOOKUP(M201,'G-3 Multipliers'!$L$3:$N$6,2,FALSE)))</f>
        <v/>
      </c>
      <c r="O201" s="505" t="str">
        <f>IF(M201="","",IF(VLOOKUP(M201,'G-3 Multipliers'!$L$3:$N$6,3,FALSE)=0,"Spatial Data Missing",VLOOKUP(M201,'G-3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1" t="str">
        <f t="shared" si="13"/>
        <v/>
      </c>
      <c r="V201" s="511" t="str">
        <f t="shared" si="14"/>
        <v/>
      </c>
      <c r="W201" s="511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5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71"/>
      <c r="L202" s="499" t="str">
        <f>IFERROR(INDEX('G-8 Condition Look up'!$A$3:$H$130,MATCH(G202,'G-8 Condition Look up'!$A$3:$A$130,0),MATCH(K202,'G-8 Condition Look up'!$A$3:$H$3,0)),"")</f>
        <v/>
      </c>
      <c r="M202" s="71"/>
      <c r="N202" s="520" t="str">
        <f>IF(M202="","",IF(VLOOKUP(M202,'G-3 Multipliers'!$L$3:$N$6,2,FALSE)=0,"Spatial Data Missing",VLOOKUP(M202,'G-3 Multipliers'!$L$3:$N$6,2,FALSE)))</f>
        <v/>
      </c>
      <c r="O202" s="505" t="str">
        <f>IF(M202="","",IF(VLOOKUP(M202,'G-3 Multipliers'!$L$3:$N$6,3,FALSE)=0,"Spatial Data Missing",VLOOKUP(M202,'G-3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1" t="str">
        <f t="shared" si="13"/>
        <v/>
      </c>
      <c r="V202" s="511" t="str">
        <f t="shared" si="14"/>
        <v/>
      </c>
      <c r="W202" s="511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5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71"/>
      <c r="L203" s="499" t="str">
        <f>IFERROR(INDEX('G-8 Condition Look up'!$A$3:$H$130,MATCH(G203,'G-8 Condition Look up'!$A$3:$A$130,0),MATCH(K203,'G-8 Condition Look up'!$A$3:$H$3,0)),"")</f>
        <v/>
      </c>
      <c r="M203" s="71"/>
      <c r="N203" s="520" t="str">
        <f>IF(M203="","",IF(VLOOKUP(M203,'G-3 Multipliers'!$L$3:$N$6,2,FALSE)=0,"Spatial Data Missing",VLOOKUP(M203,'G-3 Multipliers'!$L$3:$N$6,2,FALSE)))</f>
        <v/>
      </c>
      <c r="O203" s="505" t="str">
        <f>IF(M203="","",IF(VLOOKUP(M203,'G-3 Multipliers'!$L$3:$N$6,3,FALSE)=0,"Spatial Data Missing",VLOOKUP(M203,'G-3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1" t="str">
        <f t="shared" si="13"/>
        <v/>
      </c>
      <c r="V203" s="511" t="str">
        <f t="shared" si="14"/>
        <v/>
      </c>
      <c r="W203" s="511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5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71"/>
      <c r="L204" s="499" t="str">
        <f>IFERROR(INDEX('G-8 Condition Look up'!$A$3:$H$130,MATCH(G204,'G-8 Condition Look up'!$A$3:$A$130,0),MATCH(K204,'G-8 Condition Look up'!$A$3:$H$3,0)),"")</f>
        <v/>
      </c>
      <c r="M204" s="71"/>
      <c r="N204" s="520" t="str">
        <f>IF(M204="","",IF(VLOOKUP(M204,'G-3 Multipliers'!$L$3:$N$6,2,FALSE)=0,"Spatial Data Missing",VLOOKUP(M204,'G-3 Multipliers'!$L$3:$N$6,2,FALSE)))</f>
        <v/>
      </c>
      <c r="O204" s="505" t="str">
        <f>IF(M204="","",IF(VLOOKUP(M204,'G-3 Multipliers'!$L$3:$N$6,3,FALSE)=0,"Spatial Data Missing",VLOOKUP(M204,'G-3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1" t="str">
        <f t="shared" si="13"/>
        <v/>
      </c>
      <c r="V204" s="511" t="str">
        <f t="shared" si="14"/>
        <v/>
      </c>
      <c r="W204" s="511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5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71"/>
      <c r="L205" s="499" t="str">
        <f>IFERROR(INDEX('G-8 Condition Look up'!$A$3:$H$130,MATCH(G205,'G-8 Condition Look up'!$A$3:$A$130,0),MATCH(K205,'G-8 Condition Look up'!$A$3:$H$3,0)),"")</f>
        <v/>
      </c>
      <c r="M205" s="71"/>
      <c r="N205" s="520" t="str">
        <f>IF(M205="","",IF(VLOOKUP(M205,'G-3 Multipliers'!$L$3:$N$6,2,FALSE)=0,"Spatial Data Missing",VLOOKUP(M205,'G-3 Multipliers'!$L$3:$N$6,2,FALSE)))</f>
        <v/>
      </c>
      <c r="O205" s="505" t="str">
        <f>IF(M205="","",IF(VLOOKUP(M205,'G-3 Multipliers'!$L$3:$N$6,3,FALSE)=0,"Spatial Data Missing",VLOOKUP(M205,'G-3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1" t="str">
        <f t="shared" ref="U205:U258" si="18">IFERROR(S205*J205*L205*O205,"")</f>
        <v/>
      </c>
      <c r="V205" s="511" t="str">
        <f t="shared" ref="V205:V258" si="19">IFERROR(T205*J205*L205*O205,"")</f>
        <v/>
      </c>
      <c r="W205" s="511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5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71"/>
      <c r="L206" s="499" t="str">
        <f>IFERROR(INDEX('G-8 Condition Look up'!$A$3:$H$130,MATCH(G206,'G-8 Condition Look up'!$A$3:$A$130,0),MATCH(K206,'G-8 Condition Look up'!$A$3:$H$3,0)),"")</f>
        <v/>
      </c>
      <c r="M206" s="71"/>
      <c r="N206" s="520" t="str">
        <f>IF(M206="","",IF(VLOOKUP(M206,'G-3 Multipliers'!$L$3:$N$6,2,FALSE)=0,"Spatial Data Missing",VLOOKUP(M206,'G-3 Multipliers'!$L$3:$N$6,2,FALSE)))</f>
        <v/>
      </c>
      <c r="O206" s="505" t="str">
        <f>IF(M206="","",IF(VLOOKUP(M206,'G-3 Multipliers'!$L$3:$N$6,3,FALSE)=0,"Spatial Data Missing",VLOOKUP(M206,'G-3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1" t="str">
        <f t="shared" si="18"/>
        <v/>
      </c>
      <c r="V206" s="511" t="str">
        <f t="shared" si="19"/>
        <v/>
      </c>
      <c r="W206" s="511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5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71"/>
      <c r="L207" s="499" t="str">
        <f>IFERROR(INDEX('G-8 Condition Look up'!$A$3:$H$130,MATCH(G207,'G-8 Condition Look up'!$A$3:$A$130,0),MATCH(K207,'G-8 Condition Look up'!$A$3:$H$3,0)),"")</f>
        <v/>
      </c>
      <c r="M207" s="71"/>
      <c r="N207" s="520" t="str">
        <f>IF(M207="","",IF(VLOOKUP(M207,'G-3 Multipliers'!$L$3:$N$6,2,FALSE)=0,"Spatial Data Missing",VLOOKUP(M207,'G-3 Multipliers'!$L$3:$N$6,2,FALSE)))</f>
        <v/>
      </c>
      <c r="O207" s="505" t="str">
        <f>IF(M207="","",IF(VLOOKUP(M207,'G-3 Multipliers'!$L$3:$N$6,3,FALSE)=0,"Spatial Data Missing",VLOOKUP(M207,'G-3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1" t="str">
        <f t="shared" si="18"/>
        <v/>
      </c>
      <c r="V207" s="511" t="str">
        <f t="shared" si="19"/>
        <v/>
      </c>
      <c r="W207" s="511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5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71"/>
      <c r="L208" s="499" t="str">
        <f>IFERROR(INDEX('G-8 Condition Look up'!$A$3:$H$130,MATCH(G208,'G-8 Condition Look up'!$A$3:$A$130,0),MATCH(K208,'G-8 Condition Look up'!$A$3:$H$3,0)),"")</f>
        <v/>
      </c>
      <c r="M208" s="71"/>
      <c r="N208" s="520" t="str">
        <f>IF(M208="","",IF(VLOOKUP(M208,'G-3 Multipliers'!$L$3:$N$6,2,FALSE)=0,"Spatial Data Missing",VLOOKUP(M208,'G-3 Multipliers'!$L$3:$N$6,2,FALSE)))</f>
        <v/>
      </c>
      <c r="O208" s="505" t="str">
        <f>IF(M208="","",IF(VLOOKUP(M208,'G-3 Multipliers'!$L$3:$N$6,3,FALSE)=0,"Spatial Data Missing",VLOOKUP(M208,'G-3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1" t="str">
        <f t="shared" si="18"/>
        <v/>
      </c>
      <c r="V208" s="511" t="str">
        <f t="shared" si="19"/>
        <v/>
      </c>
      <c r="W208" s="511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5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71"/>
      <c r="L209" s="499" t="str">
        <f>IFERROR(INDEX('G-8 Condition Look up'!$A$3:$H$130,MATCH(G209,'G-8 Condition Look up'!$A$3:$A$130,0),MATCH(K209,'G-8 Condition Look up'!$A$3:$H$3,0)),"")</f>
        <v/>
      </c>
      <c r="M209" s="71"/>
      <c r="N209" s="520" t="str">
        <f>IF(M209="","",IF(VLOOKUP(M209,'G-3 Multipliers'!$L$3:$N$6,2,FALSE)=0,"Spatial Data Missing",VLOOKUP(M209,'G-3 Multipliers'!$L$3:$N$6,2,FALSE)))</f>
        <v/>
      </c>
      <c r="O209" s="505" t="str">
        <f>IF(M209="","",IF(VLOOKUP(M209,'G-3 Multipliers'!$L$3:$N$6,3,FALSE)=0,"Spatial Data Missing",VLOOKUP(M209,'G-3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1" t="str">
        <f t="shared" si="18"/>
        <v/>
      </c>
      <c r="V209" s="511" t="str">
        <f t="shared" si="19"/>
        <v/>
      </c>
      <c r="W209" s="511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5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71"/>
      <c r="L210" s="499" t="str">
        <f>IFERROR(INDEX('G-8 Condition Look up'!$A$3:$H$130,MATCH(G210,'G-8 Condition Look up'!$A$3:$A$130,0),MATCH(K210,'G-8 Condition Look up'!$A$3:$H$3,0)),"")</f>
        <v/>
      </c>
      <c r="M210" s="71"/>
      <c r="N210" s="520" t="str">
        <f>IF(M210="","",IF(VLOOKUP(M210,'G-3 Multipliers'!$L$3:$N$6,2,FALSE)=0,"Spatial Data Missing",VLOOKUP(M210,'G-3 Multipliers'!$L$3:$N$6,2,FALSE)))</f>
        <v/>
      </c>
      <c r="O210" s="505" t="str">
        <f>IF(M210="","",IF(VLOOKUP(M210,'G-3 Multipliers'!$L$3:$N$6,3,FALSE)=0,"Spatial Data Missing",VLOOKUP(M210,'G-3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1" t="str">
        <f t="shared" si="18"/>
        <v/>
      </c>
      <c r="V210" s="511" t="str">
        <f t="shared" si="19"/>
        <v/>
      </c>
      <c r="W210" s="511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5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71"/>
      <c r="L211" s="499" t="str">
        <f>IFERROR(INDEX('G-8 Condition Look up'!$A$3:$H$130,MATCH(G211,'G-8 Condition Look up'!$A$3:$A$130,0),MATCH(K211,'G-8 Condition Look up'!$A$3:$H$3,0)),"")</f>
        <v/>
      </c>
      <c r="M211" s="71"/>
      <c r="N211" s="520" t="str">
        <f>IF(M211="","",IF(VLOOKUP(M211,'G-3 Multipliers'!$L$3:$N$6,2,FALSE)=0,"Spatial Data Missing",VLOOKUP(M211,'G-3 Multipliers'!$L$3:$N$6,2,FALSE)))</f>
        <v/>
      </c>
      <c r="O211" s="505" t="str">
        <f>IF(M211="","",IF(VLOOKUP(M211,'G-3 Multipliers'!$L$3:$N$6,3,FALSE)=0,"Spatial Data Missing",VLOOKUP(M211,'G-3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1" t="str">
        <f t="shared" si="18"/>
        <v/>
      </c>
      <c r="V211" s="511" t="str">
        <f t="shared" si="19"/>
        <v/>
      </c>
      <c r="W211" s="511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5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71"/>
      <c r="L212" s="499" t="str">
        <f>IFERROR(INDEX('G-8 Condition Look up'!$A$3:$H$130,MATCH(G212,'G-8 Condition Look up'!$A$3:$A$130,0),MATCH(K212,'G-8 Condition Look up'!$A$3:$H$3,0)),"")</f>
        <v/>
      </c>
      <c r="M212" s="71"/>
      <c r="N212" s="520" t="str">
        <f>IF(M212="","",IF(VLOOKUP(M212,'G-3 Multipliers'!$L$3:$N$6,2,FALSE)=0,"Spatial Data Missing",VLOOKUP(M212,'G-3 Multipliers'!$L$3:$N$6,2,FALSE)))</f>
        <v/>
      </c>
      <c r="O212" s="505" t="str">
        <f>IF(M212="","",IF(VLOOKUP(M212,'G-3 Multipliers'!$L$3:$N$6,3,FALSE)=0,"Spatial Data Missing",VLOOKUP(M212,'G-3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1" t="str">
        <f t="shared" si="18"/>
        <v/>
      </c>
      <c r="V212" s="511" t="str">
        <f t="shared" si="19"/>
        <v/>
      </c>
      <c r="W212" s="511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5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71"/>
      <c r="L213" s="499" t="str">
        <f>IFERROR(INDEX('G-8 Condition Look up'!$A$3:$H$130,MATCH(G213,'G-8 Condition Look up'!$A$3:$A$130,0),MATCH(K213,'G-8 Condition Look up'!$A$3:$H$3,0)),"")</f>
        <v/>
      </c>
      <c r="M213" s="71"/>
      <c r="N213" s="520" t="str">
        <f>IF(M213="","",IF(VLOOKUP(M213,'G-3 Multipliers'!$L$3:$N$6,2,FALSE)=0,"Spatial Data Missing",VLOOKUP(M213,'G-3 Multipliers'!$L$3:$N$6,2,FALSE)))</f>
        <v/>
      </c>
      <c r="O213" s="505" t="str">
        <f>IF(M213="","",IF(VLOOKUP(M213,'G-3 Multipliers'!$L$3:$N$6,3,FALSE)=0,"Spatial Data Missing",VLOOKUP(M213,'G-3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1" t="str">
        <f t="shared" si="18"/>
        <v/>
      </c>
      <c r="V213" s="511" t="str">
        <f t="shared" si="19"/>
        <v/>
      </c>
      <c r="W213" s="511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5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71"/>
      <c r="L214" s="499" t="str">
        <f>IFERROR(INDEX('G-8 Condition Look up'!$A$3:$H$130,MATCH(G214,'G-8 Condition Look up'!$A$3:$A$130,0),MATCH(K214,'G-8 Condition Look up'!$A$3:$H$3,0)),"")</f>
        <v/>
      </c>
      <c r="M214" s="71"/>
      <c r="N214" s="520" t="str">
        <f>IF(M214="","",IF(VLOOKUP(M214,'G-3 Multipliers'!$L$3:$N$6,2,FALSE)=0,"Spatial Data Missing",VLOOKUP(M214,'G-3 Multipliers'!$L$3:$N$6,2,FALSE)))</f>
        <v/>
      </c>
      <c r="O214" s="505" t="str">
        <f>IF(M214="","",IF(VLOOKUP(M214,'G-3 Multipliers'!$L$3:$N$6,3,FALSE)=0,"Spatial Data Missing",VLOOKUP(M214,'G-3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1" t="str">
        <f t="shared" si="18"/>
        <v/>
      </c>
      <c r="V214" s="511" t="str">
        <f t="shared" si="19"/>
        <v/>
      </c>
      <c r="W214" s="511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5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71"/>
      <c r="L215" s="499" t="str">
        <f>IFERROR(INDEX('G-8 Condition Look up'!$A$3:$H$130,MATCH(G215,'G-8 Condition Look up'!$A$3:$A$130,0),MATCH(K215,'G-8 Condition Look up'!$A$3:$H$3,0)),"")</f>
        <v/>
      </c>
      <c r="M215" s="71"/>
      <c r="N215" s="520" t="str">
        <f>IF(M215="","",IF(VLOOKUP(M215,'G-3 Multipliers'!$L$3:$N$6,2,FALSE)=0,"Spatial Data Missing",VLOOKUP(M215,'G-3 Multipliers'!$L$3:$N$6,2,FALSE)))</f>
        <v/>
      </c>
      <c r="O215" s="505" t="str">
        <f>IF(M215="","",IF(VLOOKUP(M215,'G-3 Multipliers'!$L$3:$N$6,3,FALSE)=0,"Spatial Data Missing",VLOOKUP(M215,'G-3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1" t="str">
        <f t="shared" si="18"/>
        <v/>
      </c>
      <c r="V215" s="511" t="str">
        <f t="shared" si="19"/>
        <v/>
      </c>
      <c r="W215" s="511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5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71"/>
      <c r="L216" s="499" t="str">
        <f>IFERROR(INDEX('G-8 Condition Look up'!$A$3:$H$130,MATCH(G216,'G-8 Condition Look up'!$A$3:$A$130,0),MATCH(K216,'G-8 Condition Look up'!$A$3:$H$3,0)),"")</f>
        <v/>
      </c>
      <c r="M216" s="71"/>
      <c r="N216" s="520" t="str">
        <f>IF(M216="","",IF(VLOOKUP(M216,'G-3 Multipliers'!$L$3:$N$6,2,FALSE)=0,"Spatial Data Missing",VLOOKUP(M216,'G-3 Multipliers'!$L$3:$N$6,2,FALSE)))</f>
        <v/>
      </c>
      <c r="O216" s="505" t="str">
        <f>IF(M216="","",IF(VLOOKUP(M216,'G-3 Multipliers'!$L$3:$N$6,3,FALSE)=0,"Spatial Data Missing",VLOOKUP(M216,'G-3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1" t="str">
        <f t="shared" si="18"/>
        <v/>
      </c>
      <c r="V216" s="511" t="str">
        <f t="shared" si="19"/>
        <v/>
      </c>
      <c r="W216" s="511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5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71"/>
      <c r="L217" s="499" t="str">
        <f>IFERROR(INDEX('G-8 Condition Look up'!$A$3:$H$130,MATCH(G217,'G-8 Condition Look up'!$A$3:$A$130,0),MATCH(K217,'G-8 Condition Look up'!$A$3:$H$3,0)),"")</f>
        <v/>
      </c>
      <c r="M217" s="71"/>
      <c r="N217" s="520" t="str">
        <f>IF(M217="","",IF(VLOOKUP(M217,'G-3 Multipliers'!$L$3:$N$6,2,FALSE)=0,"Spatial Data Missing",VLOOKUP(M217,'G-3 Multipliers'!$L$3:$N$6,2,FALSE)))</f>
        <v/>
      </c>
      <c r="O217" s="505" t="str">
        <f>IF(M217="","",IF(VLOOKUP(M217,'G-3 Multipliers'!$L$3:$N$6,3,FALSE)=0,"Spatial Data Missing",VLOOKUP(M217,'G-3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1" t="str">
        <f t="shared" si="18"/>
        <v/>
      </c>
      <c r="V217" s="511" t="str">
        <f t="shared" si="19"/>
        <v/>
      </c>
      <c r="W217" s="511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5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71"/>
      <c r="L218" s="499" t="str">
        <f>IFERROR(INDEX('G-8 Condition Look up'!$A$3:$H$130,MATCH(G218,'G-8 Condition Look up'!$A$3:$A$130,0),MATCH(K218,'G-8 Condition Look up'!$A$3:$H$3,0)),"")</f>
        <v/>
      </c>
      <c r="M218" s="71"/>
      <c r="N218" s="520" t="str">
        <f>IF(M218="","",IF(VLOOKUP(M218,'G-3 Multipliers'!$L$3:$N$6,2,FALSE)=0,"Spatial Data Missing",VLOOKUP(M218,'G-3 Multipliers'!$L$3:$N$6,2,FALSE)))</f>
        <v/>
      </c>
      <c r="O218" s="505" t="str">
        <f>IF(M218="","",IF(VLOOKUP(M218,'G-3 Multipliers'!$L$3:$N$6,3,FALSE)=0,"Spatial Data Missing",VLOOKUP(M218,'G-3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1" t="str">
        <f t="shared" si="18"/>
        <v/>
      </c>
      <c r="V218" s="511" t="str">
        <f t="shared" si="19"/>
        <v/>
      </c>
      <c r="W218" s="511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5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71"/>
      <c r="L219" s="499" t="str">
        <f>IFERROR(INDEX('G-8 Condition Look up'!$A$3:$H$130,MATCH(G219,'G-8 Condition Look up'!$A$3:$A$130,0),MATCH(K219,'G-8 Condition Look up'!$A$3:$H$3,0)),"")</f>
        <v/>
      </c>
      <c r="M219" s="71"/>
      <c r="N219" s="520" t="str">
        <f>IF(M219="","",IF(VLOOKUP(M219,'G-3 Multipliers'!$L$3:$N$6,2,FALSE)=0,"Spatial Data Missing",VLOOKUP(M219,'G-3 Multipliers'!$L$3:$N$6,2,FALSE)))</f>
        <v/>
      </c>
      <c r="O219" s="505" t="str">
        <f>IF(M219="","",IF(VLOOKUP(M219,'G-3 Multipliers'!$L$3:$N$6,3,FALSE)=0,"Spatial Data Missing",VLOOKUP(M219,'G-3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1" t="str">
        <f t="shared" si="18"/>
        <v/>
      </c>
      <c r="V219" s="511" t="str">
        <f t="shared" si="19"/>
        <v/>
      </c>
      <c r="W219" s="511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5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71"/>
      <c r="L220" s="499" t="str">
        <f>IFERROR(INDEX('G-8 Condition Look up'!$A$3:$H$130,MATCH(G220,'G-8 Condition Look up'!$A$3:$A$130,0),MATCH(K220,'G-8 Condition Look up'!$A$3:$H$3,0)),"")</f>
        <v/>
      </c>
      <c r="M220" s="71"/>
      <c r="N220" s="520" t="str">
        <f>IF(M220="","",IF(VLOOKUP(M220,'G-3 Multipliers'!$L$3:$N$6,2,FALSE)=0,"Spatial Data Missing",VLOOKUP(M220,'G-3 Multipliers'!$L$3:$N$6,2,FALSE)))</f>
        <v/>
      </c>
      <c r="O220" s="505" t="str">
        <f>IF(M220="","",IF(VLOOKUP(M220,'G-3 Multipliers'!$L$3:$N$6,3,FALSE)=0,"Spatial Data Missing",VLOOKUP(M220,'G-3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1" t="str">
        <f t="shared" si="18"/>
        <v/>
      </c>
      <c r="V220" s="511" t="str">
        <f t="shared" si="19"/>
        <v/>
      </c>
      <c r="W220" s="511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5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71"/>
      <c r="L221" s="499" t="str">
        <f>IFERROR(INDEX('G-8 Condition Look up'!$A$3:$H$130,MATCH(G221,'G-8 Condition Look up'!$A$3:$A$130,0),MATCH(K221,'G-8 Condition Look up'!$A$3:$H$3,0)),"")</f>
        <v/>
      </c>
      <c r="M221" s="71"/>
      <c r="N221" s="520" t="str">
        <f>IF(M221="","",IF(VLOOKUP(M221,'G-3 Multipliers'!$L$3:$N$6,2,FALSE)=0,"Spatial Data Missing",VLOOKUP(M221,'G-3 Multipliers'!$L$3:$N$6,2,FALSE)))</f>
        <v/>
      </c>
      <c r="O221" s="505" t="str">
        <f>IF(M221="","",IF(VLOOKUP(M221,'G-3 Multipliers'!$L$3:$N$6,3,FALSE)=0,"Spatial Data Missing",VLOOKUP(M221,'G-3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1" t="str">
        <f t="shared" si="18"/>
        <v/>
      </c>
      <c r="V221" s="511" t="str">
        <f t="shared" si="19"/>
        <v/>
      </c>
      <c r="W221" s="511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5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71"/>
      <c r="L222" s="499" t="str">
        <f>IFERROR(INDEX('G-8 Condition Look up'!$A$3:$H$130,MATCH(G222,'G-8 Condition Look up'!$A$3:$A$130,0),MATCH(K222,'G-8 Condition Look up'!$A$3:$H$3,0)),"")</f>
        <v/>
      </c>
      <c r="M222" s="71"/>
      <c r="N222" s="520" t="str">
        <f>IF(M222="","",IF(VLOOKUP(M222,'G-3 Multipliers'!$L$3:$N$6,2,FALSE)=0,"Spatial Data Missing",VLOOKUP(M222,'G-3 Multipliers'!$L$3:$N$6,2,FALSE)))</f>
        <v/>
      </c>
      <c r="O222" s="505" t="str">
        <f>IF(M222="","",IF(VLOOKUP(M222,'G-3 Multipliers'!$L$3:$N$6,3,FALSE)=0,"Spatial Data Missing",VLOOKUP(M222,'G-3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1" t="str">
        <f t="shared" si="18"/>
        <v/>
      </c>
      <c r="V222" s="511" t="str">
        <f t="shared" si="19"/>
        <v/>
      </c>
      <c r="W222" s="511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5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71"/>
      <c r="L223" s="499" t="str">
        <f>IFERROR(INDEX('G-8 Condition Look up'!$A$3:$H$130,MATCH(G223,'G-8 Condition Look up'!$A$3:$A$130,0),MATCH(K223,'G-8 Condition Look up'!$A$3:$H$3,0)),"")</f>
        <v/>
      </c>
      <c r="M223" s="71"/>
      <c r="N223" s="520" t="str">
        <f>IF(M223="","",IF(VLOOKUP(M223,'G-3 Multipliers'!$L$3:$N$6,2,FALSE)=0,"Spatial Data Missing",VLOOKUP(M223,'G-3 Multipliers'!$L$3:$N$6,2,FALSE)))</f>
        <v/>
      </c>
      <c r="O223" s="505" t="str">
        <f>IF(M223="","",IF(VLOOKUP(M223,'G-3 Multipliers'!$L$3:$N$6,3,FALSE)=0,"Spatial Data Missing",VLOOKUP(M223,'G-3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1" t="str">
        <f t="shared" si="18"/>
        <v/>
      </c>
      <c r="V223" s="511" t="str">
        <f t="shared" si="19"/>
        <v/>
      </c>
      <c r="W223" s="511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5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71"/>
      <c r="L224" s="499" t="str">
        <f>IFERROR(INDEX('G-8 Condition Look up'!$A$3:$H$130,MATCH(G224,'G-8 Condition Look up'!$A$3:$A$130,0),MATCH(K224,'G-8 Condition Look up'!$A$3:$H$3,0)),"")</f>
        <v/>
      </c>
      <c r="M224" s="71"/>
      <c r="N224" s="520" t="str">
        <f>IF(M224="","",IF(VLOOKUP(M224,'G-3 Multipliers'!$L$3:$N$6,2,FALSE)=0,"Spatial Data Missing",VLOOKUP(M224,'G-3 Multipliers'!$L$3:$N$6,2,FALSE)))</f>
        <v/>
      </c>
      <c r="O224" s="505" t="str">
        <f>IF(M224="","",IF(VLOOKUP(M224,'G-3 Multipliers'!$L$3:$N$6,3,FALSE)=0,"Spatial Data Missing",VLOOKUP(M224,'G-3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1" t="str">
        <f t="shared" si="18"/>
        <v/>
      </c>
      <c r="V224" s="511" t="str">
        <f t="shared" si="19"/>
        <v/>
      </c>
      <c r="W224" s="511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5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71"/>
      <c r="L225" s="499" t="str">
        <f>IFERROR(INDEX('G-8 Condition Look up'!$A$3:$H$130,MATCH(G225,'G-8 Condition Look up'!$A$3:$A$130,0),MATCH(K225,'G-8 Condition Look up'!$A$3:$H$3,0)),"")</f>
        <v/>
      </c>
      <c r="M225" s="71"/>
      <c r="N225" s="520" t="str">
        <f>IF(M225="","",IF(VLOOKUP(M225,'G-3 Multipliers'!$L$3:$N$6,2,FALSE)=0,"Spatial Data Missing",VLOOKUP(M225,'G-3 Multipliers'!$L$3:$N$6,2,FALSE)))</f>
        <v/>
      </c>
      <c r="O225" s="505" t="str">
        <f>IF(M225="","",IF(VLOOKUP(M225,'G-3 Multipliers'!$L$3:$N$6,3,FALSE)=0,"Spatial Data Missing",VLOOKUP(M225,'G-3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1" t="str">
        <f t="shared" si="18"/>
        <v/>
      </c>
      <c r="V225" s="511" t="str">
        <f t="shared" si="19"/>
        <v/>
      </c>
      <c r="W225" s="511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5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71"/>
      <c r="L226" s="499" t="str">
        <f>IFERROR(INDEX('G-8 Condition Look up'!$A$3:$H$130,MATCH(G226,'G-8 Condition Look up'!$A$3:$A$130,0),MATCH(K226,'G-8 Condition Look up'!$A$3:$H$3,0)),"")</f>
        <v/>
      </c>
      <c r="M226" s="71"/>
      <c r="N226" s="520" t="str">
        <f>IF(M226="","",IF(VLOOKUP(M226,'G-3 Multipliers'!$L$3:$N$6,2,FALSE)=0,"Spatial Data Missing",VLOOKUP(M226,'G-3 Multipliers'!$L$3:$N$6,2,FALSE)))</f>
        <v/>
      </c>
      <c r="O226" s="505" t="str">
        <f>IF(M226="","",IF(VLOOKUP(M226,'G-3 Multipliers'!$L$3:$N$6,3,FALSE)=0,"Spatial Data Missing",VLOOKUP(M226,'G-3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1" t="str">
        <f t="shared" si="18"/>
        <v/>
      </c>
      <c r="V226" s="511" t="str">
        <f t="shared" si="19"/>
        <v/>
      </c>
      <c r="W226" s="511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5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71"/>
      <c r="L227" s="499" t="str">
        <f>IFERROR(INDEX('G-8 Condition Look up'!$A$3:$H$130,MATCH(G227,'G-8 Condition Look up'!$A$3:$A$130,0),MATCH(K227,'G-8 Condition Look up'!$A$3:$H$3,0)),"")</f>
        <v/>
      </c>
      <c r="M227" s="71"/>
      <c r="N227" s="520" t="str">
        <f>IF(M227="","",IF(VLOOKUP(M227,'G-3 Multipliers'!$L$3:$N$6,2,FALSE)=0,"Spatial Data Missing",VLOOKUP(M227,'G-3 Multipliers'!$L$3:$N$6,2,FALSE)))</f>
        <v/>
      </c>
      <c r="O227" s="505" t="str">
        <f>IF(M227="","",IF(VLOOKUP(M227,'G-3 Multipliers'!$L$3:$N$6,3,FALSE)=0,"Spatial Data Missing",VLOOKUP(M227,'G-3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1" t="str">
        <f t="shared" si="18"/>
        <v/>
      </c>
      <c r="V227" s="511" t="str">
        <f t="shared" si="19"/>
        <v/>
      </c>
      <c r="W227" s="511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5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71"/>
      <c r="L228" s="499" t="str">
        <f>IFERROR(INDEX('G-8 Condition Look up'!$A$3:$H$130,MATCH(G228,'G-8 Condition Look up'!$A$3:$A$130,0),MATCH(K228,'G-8 Condition Look up'!$A$3:$H$3,0)),"")</f>
        <v/>
      </c>
      <c r="M228" s="71"/>
      <c r="N228" s="520" t="str">
        <f>IF(M228="","",IF(VLOOKUP(M228,'G-3 Multipliers'!$L$3:$N$6,2,FALSE)=0,"Spatial Data Missing",VLOOKUP(M228,'G-3 Multipliers'!$L$3:$N$6,2,FALSE)))</f>
        <v/>
      </c>
      <c r="O228" s="505" t="str">
        <f>IF(M228="","",IF(VLOOKUP(M228,'G-3 Multipliers'!$L$3:$N$6,3,FALSE)=0,"Spatial Data Missing",VLOOKUP(M228,'G-3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1" t="str">
        <f t="shared" si="18"/>
        <v/>
      </c>
      <c r="V228" s="511" t="str">
        <f t="shared" si="19"/>
        <v/>
      </c>
      <c r="W228" s="511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5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71"/>
      <c r="L229" s="499" t="str">
        <f>IFERROR(INDEX('G-8 Condition Look up'!$A$3:$H$130,MATCH(G229,'G-8 Condition Look up'!$A$3:$A$130,0),MATCH(K229,'G-8 Condition Look up'!$A$3:$H$3,0)),"")</f>
        <v/>
      </c>
      <c r="M229" s="71"/>
      <c r="N229" s="520" t="str">
        <f>IF(M229="","",IF(VLOOKUP(M229,'G-3 Multipliers'!$L$3:$N$6,2,FALSE)=0,"Spatial Data Missing",VLOOKUP(M229,'G-3 Multipliers'!$L$3:$N$6,2,FALSE)))</f>
        <v/>
      </c>
      <c r="O229" s="505" t="str">
        <f>IF(M229="","",IF(VLOOKUP(M229,'G-3 Multipliers'!$L$3:$N$6,3,FALSE)=0,"Spatial Data Missing",VLOOKUP(M229,'G-3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1" t="str">
        <f t="shared" si="18"/>
        <v/>
      </c>
      <c r="V229" s="511" t="str">
        <f t="shared" si="19"/>
        <v/>
      </c>
      <c r="W229" s="511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5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71"/>
      <c r="L230" s="499" t="str">
        <f>IFERROR(INDEX('G-8 Condition Look up'!$A$3:$H$130,MATCH(G230,'G-8 Condition Look up'!$A$3:$A$130,0),MATCH(K230,'G-8 Condition Look up'!$A$3:$H$3,0)),"")</f>
        <v/>
      </c>
      <c r="M230" s="71"/>
      <c r="N230" s="520" t="str">
        <f>IF(M230="","",IF(VLOOKUP(M230,'G-3 Multipliers'!$L$3:$N$6,2,FALSE)=0,"Spatial Data Missing",VLOOKUP(M230,'G-3 Multipliers'!$L$3:$N$6,2,FALSE)))</f>
        <v/>
      </c>
      <c r="O230" s="505" t="str">
        <f>IF(M230="","",IF(VLOOKUP(M230,'G-3 Multipliers'!$L$3:$N$6,3,FALSE)=0,"Spatial Data Missing",VLOOKUP(M230,'G-3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1" t="str">
        <f t="shared" si="18"/>
        <v/>
      </c>
      <c r="V230" s="511" t="str">
        <f t="shared" si="19"/>
        <v/>
      </c>
      <c r="W230" s="511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5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71"/>
      <c r="L231" s="499" t="str">
        <f>IFERROR(INDEX('G-8 Condition Look up'!$A$3:$H$130,MATCH(G231,'G-8 Condition Look up'!$A$3:$A$130,0),MATCH(K231,'G-8 Condition Look up'!$A$3:$H$3,0)),"")</f>
        <v/>
      </c>
      <c r="M231" s="71"/>
      <c r="N231" s="520" t="str">
        <f>IF(M231="","",IF(VLOOKUP(M231,'G-3 Multipliers'!$L$3:$N$6,2,FALSE)=0,"Spatial Data Missing",VLOOKUP(M231,'G-3 Multipliers'!$L$3:$N$6,2,FALSE)))</f>
        <v/>
      </c>
      <c r="O231" s="505" t="str">
        <f>IF(M231="","",IF(VLOOKUP(M231,'G-3 Multipliers'!$L$3:$N$6,3,FALSE)=0,"Spatial Data Missing",VLOOKUP(M231,'G-3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1" t="str">
        <f t="shared" si="18"/>
        <v/>
      </c>
      <c r="V231" s="511" t="str">
        <f t="shared" si="19"/>
        <v/>
      </c>
      <c r="W231" s="511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5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71"/>
      <c r="L232" s="499" t="str">
        <f>IFERROR(INDEX('G-8 Condition Look up'!$A$3:$H$130,MATCH(G232,'G-8 Condition Look up'!$A$3:$A$130,0),MATCH(K232,'G-8 Condition Look up'!$A$3:$H$3,0)),"")</f>
        <v/>
      </c>
      <c r="M232" s="71"/>
      <c r="N232" s="520" t="str">
        <f>IF(M232="","",IF(VLOOKUP(M232,'G-3 Multipliers'!$L$3:$N$6,2,FALSE)=0,"Spatial Data Missing",VLOOKUP(M232,'G-3 Multipliers'!$L$3:$N$6,2,FALSE)))</f>
        <v/>
      </c>
      <c r="O232" s="505" t="str">
        <f>IF(M232="","",IF(VLOOKUP(M232,'G-3 Multipliers'!$L$3:$N$6,3,FALSE)=0,"Spatial Data Missing",VLOOKUP(M232,'G-3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1" t="str">
        <f t="shared" si="18"/>
        <v/>
      </c>
      <c r="V232" s="511" t="str">
        <f t="shared" si="19"/>
        <v/>
      </c>
      <c r="W232" s="511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5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71"/>
      <c r="L233" s="499" t="str">
        <f>IFERROR(INDEX('G-8 Condition Look up'!$A$3:$H$130,MATCH(G233,'G-8 Condition Look up'!$A$3:$A$130,0),MATCH(K233,'G-8 Condition Look up'!$A$3:$H$3,0)),"")</f>
        <v/>
      </c>
      <c r="M233" s="71"/>
      <c r="N233" s="520" t="str">
        <f>IF(M233="","",IF(VLOOKUP(M233,'G-3 Multipliers'!$L$3:$N$6,2,FALSE)=0,"Spatial Data Missing",VLOOKUP(M233,'G-3 Multipliers'!$L$3:$N$6,2,FALSE)))</f>
        <v/>
      </c>
      <c r="O233" s="505" t="str">
        <f>IF(M233="","",IF(VLOOKUP(M233,'G-3 Multipliers'!$L$3:$N$6,3,FALSE)=0,"Spatial Data Missing",VLOOKUP(M233,'G-3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1" t="str">
        <f t="shared" si="18"/>
        <v/>
      </c>
      <c r="V233" s="511" t="str">
        <f t="shared" si="19"/>
        <v/>
      </c>
      <c r="W233" s="511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5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71"/>
      <c r="L234" s="499" t="str">
        <f>IFERROR(INDEX('G-8 Condition Look up'!$A$3:$H$130,MATCH(G234,'G-8 Condition Look up'!$A$3:$A$130,0),MATCH(K234,'G-8 Condition Look up'!$A$3:$H$3,0)),"")</f>
        <v/>
      </c>
      <c r="M234" s="71"/>
      <c r="N234" s="520" t="str">
        <f>IF(M234="","",IF(VLOOKUP(M234,'G-3 Multipliers'!$L$3:$N$6,2,FALSE)=0,"Spatial Data Missing",VLOOKUP(M234,'G-3 Multipliers'!$L$3:$N$6,2,FALSE)))</f>
        <v/>
      </c>
      <c r="O234" s="505" t="str">
        <f>IF(M234="","",IF(VLOOKUP(M234,'G-3 Multipliers'!$L$3:$N$6,3,FALSE)=0,"Spatial Data Missing",VLOOKUP(M234,'G-3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1" t="str">
        <f t="shared" si="18"/>
        <v/>
      </c>
      <c r="V234" s="511" t="str">
        <f t="shared" si="19"/>
        <v/>
      </c>
      <c r="W234" s="511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5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71"/>
      <c r="L235" s="499" t="str">
        <f>IFERROR(INDEX('G-8 Condition Look up'!$A$3:$H$130,MATCH(G235,'G-8 Condition Look up'!$A$3:$A$130,0),MATCH(K235,'G-8 Condition Look up'!$A$3:$H$3,0)),"")</f>
        <v/>
      </c>
      <c r="M235" s="71"/>
      <c r="N235" s="520" t="str">
        <f>IF(M235="","",IF(VLOOKUP(M235,'G-3 Multipliers'!$L$3:$N$6,2,FALSE)=0,"Spatial Data Missing",VLOOKUP(M235,'G-3 Multipliers'!$L$3:$N$6,2,FALSE)))</f>
        <v/>
      </c>
      <c r="O235" s="505" t="str">
        <f>IF(M235="","",IF(VLOOKUP(M235,'G-3 Multipliers'!$L$3:$N$6,3,FALSE)=0,"Spatial Data Missing",VLOOKUP(M235,'G-3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1" t="str">
        <f t="shared" si="18"/>
        <v/>
      </c>
      <c r="V235" s="511" t="str">
        <f t="shared" si="19"/>
        <v/>
      </c>
      <c r="W235" s="511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5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71"/>
      <c r="L236" s="499" t="str">
        <f>IFERROR(INDEX('G-8 Condition Look up'!$A$3:$H$130,MATCH(G236,'G-8 Condition Look up'!$A$3:$A$130,0),MATCH(K236,'G-8 Condition Look up'!$A$3:$H$3,0)),"")</f>
        <v/>
      </c>
      <c r="M236" s="71"/>
      <c r="N236" s="520" t="str">
        <f>IF(M236="","",IF(VLOOKUP(M236,'G-3 Multipliers'!$L$3:$N$6,2,FALSE)=0,"Spatial Data Missing",VLOOKUP(M236,'G-3 Multipliers'!$L$3:$N$6,2,FALSE)))</f>
        <v/>
      </c>
      <c r="O236" s="505" t="str">
        <f>IF(M236="","",IF(VLOOKUP(M236,'G-3 Multipliers'!$L$3:$N$6,3,FALSE)=0,"Spatial Data Missing",VLOOKUP(M236,'G-3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1" t="str">
        <f t="shared" si="18"/>
        <v/>
      </c>
      <c r="V236" s="511" t="str">
        <f t="shared" si="19"/>
        <v/>
      </c>
      <c r="W236" s="511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5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71"/>
      <c r="L237" s="499" t="str">
        <f>IFERROR(INDEX('G-8 Condition Look up'!$A$3:$H$130,MATCH(G237,'G-8 Condition Look up'!$A$3:$A$130,0),MATCH(K237,'G-8 Condition Look up'!$A$3:$H$3,0)),"")</f>
        <v/>
      </c>
      <c r="M237" s="71"/>
      <c r="N237" s="520" t="str">
        <f>IF(M237="","",IF(VLOOKUP(M237,'G-3 Multipliers'!$L$3:$N$6,2,FALSE)=0,"Spatial Data Missing",VLOOKUP(M237,'G-3 Multipliers'!$L$3:$N$6,2,FALSE)))</f>
        <v/>
      </c>
      <c r="O237" s="505" t="str">
        <f>IF(M237="","",IF(VLOOKUP(M237,'G-3 Multipliers'!$L$3:$N$6,3,FALSE)=0,"Spatial Data Missing",VLOOKUP(M237,'G-3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1" t="str">
        <f t="shared" si="18"/>
        <v/>
      </c>
      <c r="V237" s="511" t="str">
        <f t="shared" si="19"/>
        <v/>
      </c>
      <c r="W237" s="511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5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71"/>
      <c r="L238" s="499" t="str">
        <f>IFERROR(INDEX('G-8 Condition Look up'!$A$3:$H$130,MATCH(G238,'G-8 Condition Look up'!$A$3:$A$130,0),MATCH(K238,'G-8 Condition Look up'!$A$3:$H$3,0)),"")</f>
        <v/>
      </c>
      <c r="M238" s="71"/>
      <c r="N238" s="520" t="str">
        <f>IF(M238="","",IF(VLOOKUP(M238,'G-3 Multipliers'!$L$3:$N$6,2,FALSE)=0,"Spatial Data Missing",VLOOKUP(M238,'G-3 Multipliers'!$L$3:$N$6,2,FALSE)))</f>
        <v/>
      </c>
      <c r="O238" s="505" t="str">
        <f>IF(M238="","",IF(VLOOKUP(M238,'G-3 Multipliers'!$L$3:$N$6,3,FALSE)=0,"Spatial Data Missing",VLOOKUP(M238,'G-3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1" t="str">
        <f t="shared" si="18"/>
        <v/>
      </c>
      <c r="V238" s="511" t="str">
        <f t="shared" si="19"/>
        <v/>
      </c>
      <c r="W238" s="511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5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71"/>
      <c r="L239" s="499" t="str">
        <f>IFERROR(INDEX('G-8 Condition Look up'!$A$3:$H$130,MATCH(G239,'G-8 Condition Look up'!$A$3:$A$130,0),MATCH(K239,'G-8 Condition Look up'!$A$3:$H$3,0)),"")</f>
        <v/>
      </c>
      <c r="M239" s="71"/>
      <c r="N239" s="520" t="str">
        <f>IF(M239="","",IF(VLOOKUP(M239,'G-3 Multipliers'!$L$3:$N$6,2,FALSE)=0,"Spatial Data Missing",VLOOKUP(M239,'G-3 Multipliers'!$L$3:$N$6,2,FALSE)))</f>
        <v/>
      </c>
      <c r="O239" s="505" t="str">
        <f>IF(M239="","",IF(VLOOKUP(M239,'G-3 Multipliers'!$L$3:$N$6,3,FALSE)=0,"Spatial Data Missing",VLOOKUP(M239,'G-3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1" t="str">
        <f t="shared" si="18"/>
        <v/>
      </c>
      <c r="V239" s="511" t="str">
        <f t="shared" si="19"/>
        <v/>
      </c>
      <c r="W239" s="511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5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71"/>
      <c r="L240" s="499" t="str">
        <f>IFERROR(INDEX('G-8 Condition Look up'!$A$3:$H$130,MATCH(G240,'G-8 Condition Look up'!$A$3:$A$130,0),MATCH(K240,'G-8 Condition Look up'!$A$3:$H$3,0)),"")</f>
        <v/>
      </c>
      <c r="M240" s="71"/>
      <c r="N240" s="520" t="str">
        <f>IF(M240="","",IF(VLOOKUP(M240,'G-3 Multipliers'!$L$3:$N$6,2,FALSE)=0,"Spatial Data Missing",VLOOKUP(M240,'G-3 Multipliers'!$L$3:$N$6,2,FALSE)))</f>
        <v/>
      </c>
      <c r="O240" s="505" t="str">
        <f>IF(M240="","",IF(VLOOKUP(M240,'G-3 Multipliers'!$L$3:$N$6,3,FALSE)=0,"Spatial Data Missing",VLOOKUP(M240,'G-3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1" t="str">
        <f t="shared" si="18"/>
        <v/>
      </c>
      <c r="V240" s="511" t="str">
        <f t="shared" si="19"/>
        <v/>
      </c>
      <c r="W240" s="511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5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71"/>
      <c r="L241" s="499" t="str">
        <f>IFERROR(INDEX('G-8 Condition Look up'!$A$3:$H$130,MATCH(G241,'G-8 Condition Look up'!$A$3:$A$130,0),MATCH(K241,'G-8 Condition Look up'!$A$3:$H$3,0)),"")</f>
        <v/>
      </c>
      <c r="M241" s="71"/>
      <c r="N241" s="520" t="str">
        <f>IF(M241="","",IF(VLOOKUP(M241,'G-3 Multipliers'!$L$3:$N$6,2,FALSE)=0,"Spatial Data Missing",VLOOKUP(M241,'G-3 Multipliers'!$L$3:$N$6,2,FALSE)))</f>
        <v/>
      </c>
      <c r="O241" s="505" t="str">
        <f>IF(M241="","",IF(VLOOKUP(M241,'G-3 Multipliers'!$L$3:$N$6,3,FALSE)=0,"Spatial Data Missing",VLOOKUP(M241,'G-3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1" t="str">
        <f t="shared" si="18"/>
        <v/>
      </c>
      <c r="V241" s="511" t="str">
        <f t="shared" si="19"/>
        <v/>
      </c>
      <c r="W241" s="511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5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71"/>
      <c r="L242" s="499" t="str">
        <f>IFERROR(INDEX('G-8 Condition Look up'!$A$3:$H$130,MATCH(G242,'G-8 Condition Look up'!$A$3:$A$130,0),MATCH(K242,'G-8 Condition Look up'!$A$3:$H$3,0)),"")</f>
        <v/>
      </c>
      <c r="M242" s="71"/>
      <c r="N242" s="520" t="str">
        <f>IF(M242="","",IF(VLOOKUP(M242,'G-3 Multipliers'!$L$3:$N$6,2,FALSE)=0,"Spatial Data Missing",VLOOKUP(M242,'G-3 Multipliers'!$L$3:$N$6,2,FALSE)))</f>
        <v/>
      </c>
      <c r="O242" s="505" t="str">
        <f>IF(M242="","",IF(VLOOKUP(M242,'G-3 Multipliers'!$L$3:$N$6,3,FALSE)=0,"Spatial Data Missing",VLOOKUP(M242,'G-3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1" t="str">
        <f t="shared" si="18"/>
        <v/>
      </c>
      <c r="V242" s="511" t="str">
        <f t="shared" si="19"/>
        <v/>
      </c>
      <c r="W242" s="511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5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71"/>
      <c r="L243" s="499" t="str">
        <f>IFERROR(INDEX('G-8 Condition Look up'!$A$3:$H$130,MATCH(G243,'G-8 Condition Look up'!$A$3:$A$130,0),MATCH(K243,'G-8 Condition Look up'!$A$3:$H$3,0)),"")</f>
        <v/>
      </c>
      <c r="M243" s="71"/>
      <c r="N243" s="520" t="str">
        <f>IF(M243="","",IF(VLOOKUP(M243,'G-3 Multipliers'!$L$3:$N$6,2,FALSE)=0,"Spatial Data Missing",VLOOKUP(M243,'G-3 Multipliers'!$L$3:$N$6,2,FALSE)))</f>
        <v/>
      </c>
      <c r="O243" s="505" t="str">
        <f>IF(M243="","",IF(VLOOKUP(M243,'G-3 Multipliers'!$L$3:$N$6,3,FALSE)=0,"Spatial Data Missing",VLOOKUP(M243,'G-3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1" t="str">
        <f t="shared" si="18"/>
        <v/>
      </c>
      <c r="V243" s="511" t="str">
        <f t="shared" si="19"/>
        <v/>
      </c>
      <c r="W243" s="511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5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71"/>
      <c r="L244" s="499" t="str">
        <f>IFERROR(INDEX('G-8 Condition Look up'!$A$3:$H$130,MATCH(G244,'G-8 Condition Look up'!$A$3:$A$130,0),MATCH(K244,'G-8 Condition Look up'!$A$3:$H$3,0)),"")</f>
        <v/>
      </c>
      <c r="M244" s="71"/>
      <c r="N244" s="520" t="str">
        <f>IF(M244="","",IF(VLOOKUP(M244,'G-3 Multipliers'!$L$3:$N$6,2,FALSE)=0,"Spatial Data Missing",VLOOKUP(M244,'G-3 Multipliers'!$L$3:$N$6,2,FALSE)))</f>
        <v/>
      </c>
      <c r="O244" s="505" t="str">
        <f>IF(M244="","",IF(VLOOKUP(M244,'G-3 Multipliers'!$L$3:$N$6,3,FALSE)=0,"Spatial Data Missing",VLOOKUP(M244,'G-3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1" t="str">
        <f t="shared" si="18"/>
        <v/>
      </c>
      <c r="V244" s="511" t="str">
        <f t="shared" si="19"/>
        <v/>
      </c>
      <c r="W244" s="511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5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71"/>
      <c r="L245" s="499" t="str">
        <f>IFERROR(INDEX('G-8 Condition Look up'!$A$3:$H$130,MATCH(G245,'G-8 Condition Look up'!$A$3:$A$130,0),MATCH(K245,'G-8 Condition Look up'!$A$3:$H$3,0)),"")</f>
        <v/>
      </c>
      <c r="M245" s="71"/>
      <c r="N245" s="520" t="str">
        <f>IF(M245="","",IF(VLOOKUP(M245,'G-3 Multipliers'!$L$3:$N$6,2,FALSE)=0,"Spatial Data Missing",VLOOKUP(M245,'G-3 Multipliers'!$L$3:$N$6,2,FALSE)))</f>
        <v/>
      </c>
      <c r="O245" s="505" t="str">
        <f>IF(M245="","",IF(VLOOKUP(M245,'G-3 Multipliers'!$L$3:$N$6,3,FALSE)=0,"Spatial Data Missing",VLOOKUP(M245,'G-3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1" t="str">
        <f t="shared" si="18"/>
        <v/>
      </c>
      <c r="V245" s="511" t="str">
        <f t="shared" si="19"/>
        <v/>
      </c>
      <c r="W245" s="511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5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71"/>
      <c r="L246" s="499" t="str">
        <f>IFERROR(INDEX('G-8 Condition Look up'!$A$3:$H$130,MATCH(G246,'G-8 Condition Look up'!$A$3:$A$130,0),MATCH(K246,'G-8 Condition Look up'!$A$3:$H$3,0)),"")</f>
        <v/>
      </c>
      <c r="M246" s="71"/>
      <c r="N246" s="520" t="str">
        <f>IF(M246="","",IF(VLOOKUP(M246,'G-3 Multipliers'!$L$3:$N$6,2,FALSE)=0,"Spatial Data Missing",VLOOKUP(M246,'G-3 Multipliers'!$L$3:$N$6,2,FALSE)))</f>
        <v/>
      </c>
      <c r="O246" s="505" t="str">
        <f>IF(M246="","",IF(VLOOKUP(M246,'G-3 Multipliers'!$L$3:$N$6,3,FALSE)=0,"Spatial Data Missing",VLOOKUP(M246,'G-3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1" t="str">
        <f t="shared" si="18"/>
        <v/>
      </c>
      <c r="V246" s="511" t="str">
        <f t="shared" si="19"/>
        <v/>
      </c>
      <c r="W246" s="511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5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71"/>
      <c r="L247" s="499" t="str">
        <f>IFERROR(INDEX('G-8 Condition Look up'!$A$3:$H$130,MATCH(G247,'G-8 Condition Look up'!$A$3:$A$130,0),MATCH(K247,'G-8 Condition Look up'!$A$3:$H$3,0)),"")</f>
        <v/>
      </c>
      <c r="M247" s="71"/>
      <c r="N247" s="520" t="str">
        <f>IF(M247="","",IF(VLOOKUP(M247,'G-3 Multipliers'!$L$3:$N$6,2,FALSE)=0,"Spatial Data Missing",VLOOKUP(M247,'G-3 Multipliers'!$L$3:$N$6,2,FALSE)))</f>
        <v/>
      </c>
      <c r="O247" s="505" t="str">
        <f>IF(M247="","",IF(VLOOKUP(M247,'G-3 Multipliers'!$L$3:$N$6,3,FALSE)=0,"Spatial Data Missing",VLOOKUP(M247,'G-3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1" t="str">
        <f t="shared" si="18"/>
        <v/>
      </c>
      <c r="V247" s="511" t="str">
        <f t="shared" si="19"/>
        <v/>
      </c>
      <c r="W247" s="511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5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71"/>
      <c r="L248" s="499" t="str">
        <f>IFERROR(INDEX('G-8 Condition Look up'!$A$3:$H$130,MATCH(G248,'G-8 Condition Look up'!$A$3:$A$130,0),MATCH(K248,'G-8 Condition Look up'!$A$3:$H$3,0)),"")</f>
        <v/>
      </c>
      <c r="M248" s="71"/>
      <c r="N248" s="520" t="str">
        <f>IF(M248="","",IF(VLOOKUP(M248,'G-3 Multipliers'!$L$3:$N$6,2,FALSE)=0,"Spatial Data Missing",VLOOKUP(M248,'G-3 Multipliers'!$L$3:$N$6,2,FALSE)))</f>
        <v/>
      </c>
      <c r="O248" s="505" t="str">
        <f>IF(M248="","",IF(VLOOKUP(M248,'G-3 Multipliers'!$L$3:$N$6,3,FALSE)=0,"Spatial Data Missing",VLOOKUP(M248,'G-3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1" t="str">
        <f t="shared" si="18"/>
        <v/>
      </c>
      <c r="V248" s="511" t="str">
        <f t="shared" si="19"/>
        <v/>
      </c>
      <c r="W248" s="511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5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71"/>
      <c r="L249" s="499" t="str">
        <f>IFERROR(INDEX('G-8 Condition Look up'!$A$3:$H$130,MATCH(G249,'G-8 Condition Look up'!$A$3:$A$130,0),MATCH(K249,'G-8 Condition Look up'!$A$3:$H$3,0)),"")</f>
        <v/>
      </c>
      <c r="M249" s="71"/>
      <c r="N249" s="520" t="str">
        <f>IF(M249="","",IF(VLOOKUP(M249,'G-3 Multipliers'!$L$3:$N$6,2,FALSE)=0,"Spatial Data Missing",VLOOKUP(M249,'G-3 Multipliers'!$L$3:$N$6,2,FALSE)))</f>
        <v/>
      </c>
      <c r="O249" s="505" t="str">
        <f>IF(M249="","",IF(VLOOKUP(M249,'G-3 Multipliers'!$L$3:$N$6,3,FALSE)=0,"Spatial Data Missing",VLOOKUP(M249,'G-3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1" t="str">
        <f t="shared" si="18"/>
        <v/>
      </c>
      <c r="V249" s="511" t="str">
        <f t="shared" si="19"/>
        <v/>
      </c>
      <c r="W249" s="511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5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71"/>
      <c r="L250" s="499" t="str">
        <f>IFERROR(INDEX('G-8 Condition Look up'!$A$3:$H$130,MATCH(G250,'G-8 Condition Look up'!$A$3:$A$130,0),MATCH(K250,'G-8 Condition Look up'!$A$3:$H$3,0)),"")</f>
        <v/>
      </c>
      <c r="M250" s="71"/>
      <c r="N250" s="520" t="str">
        <f>IF(M250="","",IF(VLOOKUP(M250,'G-3 Multipliers'!$L$3:$N$6,2,FALSE)=0,"Spatial Data Missing",VLOOKUP(M250,'G-3 Multipliers'!$L$3:$N$6,2,FALSE)))</f>
        <v/>
      </c>
      <c r="O250" s="505" t="str">
        <f>IF(M250="","",IF(VLOOKUP(M250,'G-3 Multipliers'!$L$3:$N$6,3,FALSE)=0,"Spatial Data Missing",VLOOKUP(M250,'G-3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1" t="str">
        <f t="shared" si="18"/>
        <v/>
      </c>
      <c r="V250" s="511" t="str">
        <f t="shared" si="19"/>
        <v/>
      </c>
      <c r="W250" s="511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5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71"/>
      <c r="L251" s="499" t="str">
        <f>IFERROR(INDEX('G-8 Condition Look up'!$A$3:$H$130,MATCH(G251,'G-8 Condition Look up'!$A$3:$A$130,0),MATCH(K251,'G-8 Condition Look up'!$A$3:$H$3,0)),"")</f>
        <v/>
      </c>
      <c r="M251" s="71"/>
      <c r="N251" s="520" t="str">
        <f>IF(M251="","",IF(VLOOKUP(M251,'G-3 Multipliers'!$L$3:$N$6,2,FALSE)=0,"Spatial Data Missing",VLOOKUP(M251,'G-3 Multipliers'!$L$3:$N$6,2,FALSE)))</f>
        <v/>
      </c>
      <c r="O251" s="505" t="str">
        <f>IF(M251="","",IF(VLOOKUP(M251,'G-3 Multipliers'!$L$3:$N$6,3,FALSE)=0,"Spatial Data Missing",VLOOKUP(M251,'G-3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1" t="str">
        <f t="shared" si="18"/>
        <v/>
      </c>
      <c r="V251" s="511" t="str">
        <f t="shared" si="19"/>
        <v/>
      </c>
      <c r="W251" s="511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5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71"/>
      <c r="L252" s="499" t="str">
        <f>IFERROR(INDEX('G-8 Condition Look up'!$A$3:$H$130,MATCH(G252,'G-8 Condition Look up'!$A$3:$A$130,0),MATCH(K252,'G-8 Condition Look up'!$A$3:$H$3,0)),"")</f>
        <v/>
      </c>
      <c r="M252" s="71"/>
      <c r="N252" s="520" t="str">
        <f>IF(M252="","",IF(VLOOKUP(M252,'G-3 Multipliers'!$L$3:$N$6,2,FALSE)=0,"Spatial Data Missing",VLOOKUP(M252,'G-3 Multipliers'!$L$3:$N$6,2,FALSE)))</f>
        <v/>
      </c>
      <c r="O252" s="505" t="str">
        <f>IF(M252="","",IF(VLOOKUP(M252,'G-3 Multipliers'!$L$3:$N$6,3,FALSE)=0,"Spatial Data Missing",VLOOKUP(M252,'G-3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1" t="str">
        <f t="shared" si="18"/>
        <v/>
      </c>
      <c r="V252" s="511" t="str">
        <f t="shared" si="19"/>
        <v/>
      </c>
      <c r="W252" s="511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5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71"/>
      <c r="L253" s="499" t="str">
        <f>IFERROR(INDEX('G-8 Condition Look up'!$A$3:$H$130,MATCH(G253,'G-8 Condition Look up'!$A$3:$A$130,0),MATCH(K253,'G-8 Condition Look up'!$A$3:$H$3,0)),"")</f>
        <v/>
      </c>
      <c r="M253" s="71"/>
      <c r="N253" s="520" t="str">
        <f>IF(M253="","",IF(VLOOKUP(M253,'G-3 Multipliers'!$L$3:$N$6,2,FALSE)=0,"Spatial Data Missing",VLOOKUP(M253,'G-3 Multipliers'!$L$3:$N$6,2,FALSE)))</f>
        <v/>
      </c>
      <c r="O253" s="505" t="str">
        <f>IF(M253="","",IF(VLOOKUP(M253,'G-3 Multipliers'!$L$3:$N$6,3,FALSE)=0,"Spatial Data Missing",VLOOKUP(M253,'G-3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1" t="str">
        <f t="shared" si="18"/>
        <v/>
      </c>
      <c r="V253" s="511" t="str">
        <f t="shared" si="19"/>
        <v/>
      </c>
      <c r="W253" s="511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5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71"/>
      <c r="L254" s="499" t="str">
        <f>IFERROR(INDEX('G-8 Condition Look up'!$A$3:$H$130,MATCH(G254,'G-8 Condition Look up'!$A$3:$A$130,0),MATCH(K254,'G-8 Condition Look up'!$A$3:$H$3,0)),"")</f>
        <v/>
      </c>
      <c r="M254" s="71"/>
      <c r="N254" s="520" t="str">
        <f>IF(M254="","",IF(VLOOKUP(M254,'G-3 Multipliers'!$L$3:$N$6,2,FALSE)=0,"Spatial Data Missing",VLOOKUP(M254,'G-3 Multipliers'!$L$3:$N$6,2,FALSE)))</f>
        <v/>
      </c>
      <c r="O254" s="505" t="str">
        <f>IF(M254="","",IF(VLOOKUP(M254,'G-3 Multipliers'!$L$3:$N$6,3,FALSE)=0,"Spatial Data Missing",VLOOKUP(M254,'G-3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1" t="str">
        <f t="shared" si="18"/>
        <v/>
      </c>
      <c r="V254" s="511" t="str">
        <f t="shared" si="19"/>
        <v/>
      </c>
      <c r="W254" s="511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5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71"/>
      <c r="L255" s="499" t="str">
        <f>IFERROR(INDEX('G-8 Condition Look up'!$A$3:$H$130,MATCH(G255,'G-8 Condition Look up'!$A$3:$A$130,0),MATCH(K255,'G-8 Condition Look up'!$A$3:$H$3,0)),"")</f>
        <v/>
      </c>
      <c r="M255" s="71"/>
      <c r="N255" s="520" t="str">
        <f>IF(M255="","",IF(VLOOKUP(M255,'G-3 Multipliers'!$L$3:$N$6,2,FALSE)=0,"Spatial Data Missing",VLOOKUP(M255,'G-3 Multipliers'!$L$3:$N$6,2,FALSE)))</f>
        <v/>
      </c>
      <c r="O255" s="505" t="str">
        <f>IF(M255="","",IF(VLOOKUP(M255,'G-3 Multipliers'!$L$3:$N$6,3,FALSE)=0,"Spatial Data Missing",VLOOKUP(M255,'G-3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1" t="str">
        <f t="shared" si="18"/>
        <v/>
      </c>
      <c r="V255" s="511" t="str">
        <f t="shared" si="19"/>
        <v/>
      </c>
      <c r="W255" s="511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5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71"/>
      <c r="L256" s="499" t="str">
        <f>IFERROR(INDEX('G-8 Condition Look up'!$A$3:$H$130,MATCH(G256,'G-8 Condition Look up'!$A$3:$A$130,0),MATCH(K256,'G-8 Condition Look up'!$A$3:$H$3,0)),"")</f>
        <v/>
      </c>
      <c r="M256" s="71"/>
      <c r="N256" s="520" t="str">
        <f>IF(M256="","",IF(VLOOKUP(M256,'G-3 Multipliers'!$L$3:$N$6,2,FALSE)=0,"Spatial Data Missing",VLOOKUP(M256,'G-3 Multipliers'!$L$3:$N$6,2,FALSE)))</f>
        <v/>
      </c>
      <c r="O256" s="505" t="str">
        <f>IF(M256="","",IF(VLOOKUP(M256,'G-3 Multipliers'!$L$3:$N$6,3,FALSE)=0,"Spatial Data Missing",VLOOKUP(M256,'G-3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1" t="str">
        <f t="shared" si="18"/>
        <v/>
      </c>
      <c r="V256" s="511" t="str">
        <f t="shared" si="19"/>
        <v/>
      </c>
      <c r="W256" s="511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5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71"/>
      <c r="L257" s="499" t="str">
        <f>IFERROR(INDEX('G-8 Condition Look up'!$A$3:$H$130,MATCH(G257,'G-8 Condition Look up'!$A$3:$A$130,0),MATCH(K257,'G-8 Condition Look up'!$A$3:$H$3,0)),"")</f>
        <v/>
      </c>
      <c r="M257" s="71"/>
      <c r="N257" s="520" t="str">
        <f>IF(M257="","",IF(VLOOKUP(M257,'G-3 Multipliers'!$L$3:$N$6,2,FALSE)=0,"Spatial Data Missing",VLOOKUP(M257,'G-3 Multipliers'!$L$3:$N$6,2,FALSE)))</f>
        <v/>
      </c>
      <c r="O257" s="505" t="str">
        <f>IF(M257="","",IF(VLOOKUP(M257,'G-3 Multipliers'!$L$3:$N$6,3,FALSE)=0,"Spatial Data Missing",VLOOKUP(M257,'G-3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1" t="str">
        <f t="shared" si="18"/>
        <v/>
      </c>
      <c r="V257" s="511" t="str">
        <f t="shared" si="19"/>
        <v/>
      </c>
      <c r="W257" s="511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5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6"/>
      <c r="F258" s="241"/>
      <c r="G258" s="317" t="str">
        <f>IFERROR(INDEX('G-1 All Habitats'!$B$3:$B$129,MATCH(F258,'G-1 All Habitats'!$A$3:$A$129,0)),"")</f>
        <v/>
      </c>
      <c r="H258" s="318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314"/>
      <c r="L258" s="501" t="str">
        <f>IFERROR(INDEX('G-8 Condition Look up'!$A$3:$H$130,MATCH(G258,'G-8 Condition Look up'!$A$3:$A$130,0),MATCH(K258,'G-8 Condition Look up'!$A$3:$H$3,0)),"")</f>
        <v/>
      </c>
      <c r="M258" s="314"/>
      <c r="N258" s="507" t="str">
        <f>IF(M258="","",IF(VLOOKUP(M258,'G-3 Multipliers'!$L$3:$N$6,2,FALSE)=0,"Spatial Data Missing",VLOOKUP(M258,'G-3 Multipliers'!$L$3:$N$6,2,FALSE)))</f>
        <v/>
      </c>
      <c r="O258" s="509" t="str">
        <f>IF(M258="","",IF(VLOOKUP(M258,'G-3 Multipliers'!$L$3:$N$6,3,FALSE)=0,"Spatial Data Missing",VLOOKUP(M258,'G-3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4"/>
      <c r="T258" s="315"/>
      <c r="U258" s="512" t="str">
        <f t="shared" si="18"/>
        <v/>
      </c>
      <c r="V258" s="512" t="str">
        <f t="shared" si="19"/>
        <v/>
      </c>
      <c r="W258" s="511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6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8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2" t="s">
        <v>223</v>
      </c>
      <c r="H259" s="503">
        <f>SUM(H9:H256)</f>
        <v>15.930000000000001</v>
      </c>
      <c r="N259" s="50"/>
      <c r="P259" s="445"/>
      <c r="Q259" s="514">
        <f>IF('Detailed Results'!$K$40&gt;0,"Error",SUM(Q11:Q258))</f>
        <v>32.520000000000003</v>
      </c>
      <c r="R259" s="85"/>
      <c r="S259" s="517">
        <f>IF('Detailed Results'!$K$40&gt;0,"Error",SUM(S11:S258))</f>
        <v>0.71</v>
      </c>
      <c r="T259" s="518">
        <f>IF('Detailed Results'!$K$40&gt;0,"Error",SUM(T11:T258))</f>
        <v>1</v>
      </c>
      <c r="U259" s="518">
        <f>IF('Detailed Results'!$K$40&gt;0,"Error",SUM(U11:U258))</f>
        <v>2.68</v>
      </c>
      <c r="V259" s="518">
        <f>IF('Detailed Results'!$K$40&gt;0,"Error",SUM(V11:V258))</f>
        <v>2</v>
      </c>
      <c r="W259" s="518">
        <f>IF('Detailed Results'!$K$40&gt;0,"Error",SUM(W11:W258))</f>
        <v>14.22</v>
      </c>
      <c r="X259" s="514">
        <f>IF('Detailed Results'!$K$40&gt;0,"Error",SUM(X11:X258))</f>
        <v>27.84</v>
      </c>
      <c r="AQ259" s="55">
        <f>SUM(AQ11:AQ258)</f>
        <v>0</v>
      </c>
    </row>
    <row r="260" spans="1:43" ht="28.5" customHeight="1" thickBot="1" x14ac:dyDescent="0.25">
      <c r="F260" s="458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14.22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J1HR/iPbhja6S90cHLAaiiWny17iVfjKLDKuCUExTYmDp+iACze+Ojk+fw4O/4EOu4+bZqCu3nPIqcGn7hqW/g==" saltValue="ovnD5/1rKrFP8IPRpgy6D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0" priority="99" operator="equal">
      <formula>"Not Possible"</formula>
    </cfRule>
  </conditionalFormatting>
  <conditionalFormatting sqref="Q11:Q258">
    <cfRule type="cellIs" dxfId="215" priority="42" operator="equal">
      <formula>"Check Data ▲"</formula>
    </cfRule>
    <cfRule type="cellIs" dxfId="214" priority="43" operator="equal">
      <formula>"Any loss Unacceptable ▲"</formula>
    </cfRule>
    <cfRule type="expression" dxfId="213" priority="45">
      <formula>"p18=""Avoid"""</formula>
    </cfRule>
  </conditionalFormatting>
  <conditionalFormatting sqref="W11:W258">
    <cfRule type="cellIs" dxfId="212" priority="5" operator="equal">
      <formula>"Unacceptable Loss"</formula>
    </cfRule>
    <cfRule type="cellIs" dxfId="211" priority="11" operator="equal">
      <formula>"Error in Areas"</formula>
    </cfRule>
  </conditionalFormatting>
  <conditionalFormatting sqref="W11:X258">
    <cfRule type="cellIs" dxfId="210" priority="2" operator="equal">
      <formula>"Error in Areas ▲"</formula>
    </cfRule>
  </conditionalFormatting>
  <conditionalFormatting sqref="X11:X258">
    <cfRule type="cellIs" dxfId="209" priority="1" operator="equal">
      <formula>"Alternative Compensation ✓"</formula>
    </cfRule>
    <cfRule type="cellIs" dxfId="208" priority="3" operator="equal">
      <formula>"Unacceptable Loss ▲"</formula>
    </cfRule>
  </conditionalFormatting>
  <conditionalFormatting sqref="Y11:Y258">
    <cfRule type="cellIs" dxfId="207" priority="6" operator="equal">
      <formula>"No"</formula>
    </cfRule>
    <cfRule type="cellIs" dxfId="206" priority="7" operator="equal">
      <formula>"Yes"</formula>
    </cfRule>
  </conditionalFormatting>
  <conditionalFormatting sqref="AC11:AC258">
    <cfRule type="cellIs" dxfId="205" priority="121" operator="equal">
      <formula>0</formula>
    </cfRule>
  </conditionalFormatting>
  <conditionalFormatting sqref="AC11:AD258">
    <cfRule type="cellIs" dxfId="204" priority="124" operator="equal">
      <formula>"None"</formula>
    </cfRule>
    <cfRule type="cellIs" dxfId="203" priority="127" operator="equal">
      <formula>""</formula>
    </cfRule>
    <cfRule type="cellIs" dxfId="202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d52922-9b65-4aa1-bf6e-9cecd433946a">
      <Value>6</Value>
      <Value>10</Value>
      <Value>9</Value>
      <Value>8</Value>
      <Value>7</Value>
    </TaxCatchAll>
    <lcf76f155ced4ddcb4097134ff3c332f xmlns="416f4eca-ef65-47c0-bfb8-42a7bfab8e2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F0C8D774F9524F4BAB58937A02AB52BD" ma:contentTypeVersion="11" ma:contentTypeDescription="Create a new document." ma:contentTypeScope="" ma:versionID="6e76f92f5f00916c9a9aa0abcbfdeb0d">
  <xsd:schema xmlns:xsd="http://www.w3.org/2001/XMLSchema" xmlns:xs="http://www.w3.org/2001/XMLSchema" xmlns:p="http://schemas.microsoft.com/office/2006/metadata/properties" xmlns:ns2="662745e8-e224-48e8-a2e3-254862b8c2f5" xmlns:ns3="98e27532-bbeb-4da6-8880-e7fe4b0abe63" xmlns:ns4="08894ec1-7550-4066-aff3-9f6acf21a880" targetNamespace="http://schemas.microsoft.com/office/2006/metadata/properties" ma:root="true" ma:fieldsID="5c84f677a90429634029db2e377df7ac" ns2:_="" ns3:_="" ns4:_="">
    <xsd:import namespace="662745e8-e224-48e8-a2e3-254862b8c2f5"/>
    <xsd:import namespace="98e27532-bbeb-4da6-8880-e7fe4b0abe63"/>
    <xsd:import namespace="08894ec1-7550-4066-aff3-9f6acf21a880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dd239b6b-5579-48d6-b7fb-43491ab9e18d}" ma:internalName="TaxCatchAll" ma:showField="CatchAllData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dd239b6b-5579-48d6-b7fb-43491ab9e18d}" ma:internalName="TaxCatchAllLabel" ma:readOnly="true" ma:showField="CatchAllDataLabel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Net Gain Metric development" ma:internalName="Team">
      <xsd:simpleType>
        <xsd:restriction base="dms:Text"/>
      </xsd:simpleType>
    </xsd:element>
    <xsd:element name="Topic" ma:index="20" nillable="true" ma:displayName="Topic" ma:default="002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NE|70a74972-c838-4a08-aeb8-2c6aad14b4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NE|275df9ce-cd92-4318-adfe-db572e51c7ff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e27532-bbeb-4da6-8880-e7fe4b0abe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94ec1-7550-4066-aff3-9f6acf21a88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e442b06e804a885128e80e0100a7fd93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f6abfd24c7e2349596f9ec142b6a2d1e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514b49-3f2b-46b8-a5d3-463ce461703d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purl.org/dc/dcmitype/"/>
    <ds:schemaRef ds:uri="98e27532-bbeb-4da6-8880-e7fe4b0abe6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62745e8-e224-48e8-a2e3-254862b8c2f5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8894ec1-7550-4066-aff3-9f6acf21a880"/>
  </ds:schemaRefs>
</ds:datastoreItem>
</file>

<file path=customXml/itemProps2.xml><?xml version="1.0" encoding="utf-8"?>
<ds:datastoreItem xmlns:ds="http://schemas.openxmlformats.org/officeDocument/2006/customXml" ds:itemID="{D1F0FDB1-FF7A-4C29-A49D-E068A2997C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98e27532-bbeb-4da6-8880-e7fe4b0abe63"/>
    <ds:schemaRef ds:uri="08894ec1-7550-4066-aff3-9f6acf21a8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FE110B-84DA-4BF4-A190-4564F2462C4D}"/>
</file>

<file path=customXml/itemProps4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Vicky Fletcher</cp:lastModifiedBy>
  <cp:revision/>
  <dcterms:created xsi:type="dcterms:W3CDTF">2018-04-09T09:41:18Z</dcterms:created>
  <dcterms:modified xsi:type="dcterms:W3CDTF">2023-07-31T21:20:19Z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0x010100A5BF1C78D9F64B679A5EBDE1C6598EBC0100F0C8D774F9524F4BAB58937A02AB52BD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